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vichaj\Desktop\Výzvy\Mobility - kalkulačka\02_18_070\"/>
    </mc:Choice>
  </mc:AlternateContent>
  <workbookProtection workbookAlgorithmName="SHA-512" workbookHashValue="ebT9OGR1zovD3EpFsK/NRxhfDhBx5RClWtZUiBmKs7L5Of2oGqeJc5V1MEo6O2inoT4AZ8rU3+O1O079eU2dSw==" workbookSaltValue="bQ0eRAtB3n4rkvH+VRdJbg==" workbookSpinCount="100000" lockStructure="1"/>
  <bookViews>
    <workbookView xWindow="0" yWindow="0" windowWidth="15360" windowHeight="4635" tabRatio="878"/>
  </bookViews>
  <sheets>
    <sheet name="Úvod" sheetId="4" r:id="rId1"/>
    <sheet name="KA1_příjezdy juniorů" sheetId="6" r:id="rId2"/>
    <sheet name="KA1_příjezdy seniorů" sheetId="2" r:id="rId3"/>
    <sheet name="KA2_výjezdy juniorů" sheetId="7" r:id="rId4"/>
    <sheet name="KA2_výjezdy seniorů" sheetId="3" r:id="rId5"/>
    <sheet name="MPN" sheetId="11" r:id="rId6"/>
    <sheet name="data" sheetId="5" state="hidden" r:id="rId7"/>
  </sheets>
  <definedNames>
    <definedName name="korekcni_koef">data!$A$2:$A$161</definedName>
    <definedName name="rodina">data!$P$2:$P$3</definedName>
    <definedName name="sloucene">data!$F$2:$F$161</definedName>
    <definedName name="slouceny">data!$F$2:$F$161</definedName>
    <definedName name="zem">data!$A$2:$A$161</definedName>
    <definedName name="země">data!$F$2:$F$162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2" i="5" l="1"/>
  <c r="OM204" i="3" l="1"/>
  <c r="OK204" i="3"/>
  <c r="OM203" i="3"/>
  <c r="OK203" i="3"/>
  <c r="OM202" i="3"/>
  <c r="OK202" i="3"/>
  <c r="OM201" i="3"/>
  <c r="OK201" i="3"/>
  <c r="OM200" i="3"/>
  <c r="OK200" i="3"/>
  <c r="OM199" i="3"/>
  <c r="OK199" i="3"/>
  <c r="OM198" i="3"/>
  <c r="OK198" i="3"/>
  <c r="OM197" i="3"/>
  <c r="OK197" i="3"/>
  <c r="OM196" i="3"/>
  <c r="OK196" i="3"/>
  <c r="OM195" i="3"/>
  <c r="OK195" i="3"/>
  <c r="OM194" i="3"/>
  <c r="OK194" i="3"/>
  <c r="OM193" i="3"/>
  <c r="OK193" i="3"/>
  <c r="OM192" i="3"/>
  <c r="OK192" i="3"/>
  <c r="OM191" i="3"/>
  <c r="OK191" i="3"/>
  <c r="OM190" i="3"/>
  <c r="OK190" i="3"/>
  <c r="OM189" i="3"/>
  <c r="OK189" i="3"/>
  <c r="OM188" i="3"/>
  <c r="OK188" i="3"/>
  <c r="OM187" i="3"/>
  <c r="OK187" i="3"/>
  <c r="OM186" i="3"/>
  <c r="OK186" i="3"/>
  <c r="OM185" i="3"/>
  <c r="OK185" i="3"/>
  <c r="OM184" i="3"/>
  <c r="OK184" i="3"/>
  <c r="OM183" i="3"/>
  <c r="OK183" i="3"/>
  <c r="OM182" i="3"/>
  <c r="OK182" i="3"/>
  <c r="OM181" i="3"/>
  <c r="OK181" i="3"/>
  <c r="OM180" i="3"/>
  <c r="OK180" i="3"/>
  <c r="OM179" i="3"/>
  <c r="OK179" i="3"/>
  <c r="OM178" i="3"/>
  <c r="OK178" i="3"/>
  <c r="OM177" i="3"/>
  <c r="OK177" i="3"/>
  <c r="OM176" i="3"/>
  <c r="OK176" i="3"/>
  <c r="OM175" i="3"/>
  <c r="OK175" i="3"/>
  <c r="OM174" i="3"/>
  <c r="OK174" i="3"/>
  <c r="OM173" i="3"/>
  <c r="OK173" i="3"/>
  <c r="OM172" i="3"/>
  <c r="OK172" i="3"/>
  <c r="OM171" i="3"/>
  <c r="OK171" i="3"/>
  <c r="OM170" i="3"/>
  <c r="OK170" i="3"/>
  <c r="OM169" i="3"/>
  <c r="OK169" i="3"/>
  <c r="OM168" i="3"/>
  <c r="OK168" i="3"/>
  <c r="OM167" i="3"/>
  <c r="OK167" i="3"/>
  <c r="OM166" i="3"/>
  <c r="OK166" i="3"/>
  <c r="OM165" i="3"/>
  <c r="OK165" i="3"/>
  <c r="OM164" i="3"/>
  <c r="OK164" i="3"/>
  <c r="OM163" i="3"/>
  <c r="OK163" i="3"/>
  <c r="OM162" i="3"/>
  <c r="OK162" i="3"/>
  <c r="OM161" i="3"/>
  <c r="OK161" i="3"/>
  <c r="OM160" i="3"/>
  <c r="OK160" i="3"/>
  <c r="OM159" i="3"/>
  <c r="OK159" i="3"/>
  <c r="OM158" i="3"/>
  <c r="OK158" i="3"/>
  <c r="OM157" i="3"/>
  <c r="OK157" i="3"/>
  <c r="OM156" i="3"/>
  <c r="OK156" i="3"/>
  <c r="OM155" i="3"/>
  <c r="OK155" i="3"/>
  <c r="OM154" i="3"/>
  <c r="OK154" i="3"/>
  <c r="OM153" i="3"/>
  <c r="OK153" i="3"/>
  <c r="OM152" i="3"/>
  <c r="OK152" i="3"/>
  <c r="OM151" i="3"/>
  <c r="OK151" i="3"/>
  <c r="OM150" i="3"/>
  <c r="OK150" i="3"/>
  <c r="OM149" i="3"/>
  <c r="OK149" i="3"/>
  <c r="OM148" i="3"/>
  <c r="OK148" i="3"/>
  <c r="OM147" i="3"/>
  <c r="OK147" i="3"/>
  <c r="OM146" i="3"/>
  <c r="OK146" i="3"/>
  <c r="OM145" i="3"/>
  <c r="OK145" i="3"/>
  <c r="OM144" i="3"/>
  <c r="OK144" i="3"/>
  <c r="OM143" i="3"/>
  <c r="OK143" i="3"/>
  <c r="OM142" i="3"/>
  <c r="OK142" i="3"/>
  <c r="OM141" i="3"/>
  <c r="OK141" i="3"/>
  <c r="OM140" i="3"/>
  <c r="OK140" i="3"/>
  <c r="OM139" i="3"/>
  <c r="OK139" i="3"/>
  <c r="OM138" i="3"/>
  <c r="OK138" i="3"/>
  <c r="OM137" i="3"/>
  <c r="OK137" i="3"/>
  <c r="OM136" i="3"/>
  <c r="OK136" i="3"/>
  <c r="OM135" i="3"/>
  <c r="OK135" i="3"/>
  <c r="OM134" i="3"/>
  <c r="OK134" i="3"/>
  <c r="OM133" i="3"/>
  <c r="OK133" i="3"/>
  <c r="OM132" i="3"/>
  <c r="OK132" i="3"/>
  <c r="OM131" i="3"/>
  <c r="OK131" i="3"/>
  <c r="OM130" i="3"/>
  <c r="OK130" i="3"/>
  <c r="OM129" i="3"/>
  <c r="OK129" i="3"/>
  <c r="OM128" i="3"/>
  <c r="OK128" i="3"/>
  <c r="OM127" i="3"/>
  <c r="OK127" i="3"/>
  <c r="OM126" i="3"/>
  <c r="OK126" i="3"/>
  <c r="OM125" i="3"/>
  <c r="OK125" i="3"/>
  <c r="OM124" i="3"/>
  <c r="OK124" i="3"/>
  <c r="OM123" i="3"/>
  <c r="OK123" i="3"/>
  <c r="OM122" i="3"/>
  <c r="OK122" i="3"/>
  <c r="OM121" i="3"/>
  <c r="OK121" i="3"/>
  <c r="OM120" i="3"/>
  <c r="OK120" i="3"/>
  <c r="OM119" i="3"/>
  <c r="OK119" i="3"/>
  <c r="OM118" i="3"/>
  <c r="OK118" i="3"/>
  <c r="OM117" i="3"/>
  <c r="OK117" i="3"/>
  <c r="OM116" i="3"/>
  <c r="OK116" i="3"/>
  <c r="OM115" i="3"/>
  <c r="OK115" i="3"/>
  <c r="OM114" i="3"/>
  <c r="OK114" i="3"/>
  <c r="OM113" i="3"/>
  <c r="OK113" i="3"/>
  <c r="OM112" i="3"/>
  <c r="OK112" i="3"/>
  <c r="OM111" i="3"/>
  <c r="OK111" i="3"/>
  <c r="OM110" i="3"/>
  <c r="OK110" i="3"/>
  <c r="OM109" i="3"/>
  <c r="OK109" i="3"/>
  <c r="OM108" i="3"/>
  <c r="OK108" i="3"/>
  <c r="OM107" i="3"/>
  <c r="OK107" i="3"/>
  <c r="OM106" i="3"/>
  <c r="OK106" i="3"/>
  <c r="OM105" i="3"/>
  <c r="OK105" i="3"/>
  <c r="OM104" i="3"/>
  <c r="OK104" i="3"/>
  <c r="OM103" i="3"/>
  <c r="OK103" i="3"/>
  <c r="OM102" i="3"/>
  <c r="OK102" i="3"/>
  <c r="OM101" i="3"/>
  <c r="OK101" i="3"/>
  <c r="OM100" i="3"/>
  <c r="OK100" i="3"/>
  <c r="OM99" i="3"/>
  <c r="OK99" i="3"/>
  <c r="OM98" i="3"/>
  <c r="OK98" i="3"/>
  <c r="OM97" i="3"/>
  <c r="OK97" i="3"/>
  <c r="OM96" i="3"/>
  <c r="OK96" i="3"/>
  <c r="OM95" i="3"/>
  <c r="OK95" i="3"/>
  <c r="OM94" i="3"/>
  <c r="OK94" i="3"/>
  <c r="OM93" i="3"/>
  <c r="OK93" i="3"/>
  <c r="OM92" i="3"/>
  <c r="OK92" i="3"/>
  <c r="OM91" i="3"/>
  <c r="OK91" i="3"/>
  <c r="OM90" i="3"/>
  <c r="OK90" i="3"/>
  <c r="OM89" i="3"/>
  <c r="OK89" i="3"/>
  <c r="OM88" i="3"/>
  <c r="OK88" i="3"/>
  <c r="OM87" i="3"/>
  <c r="OK87" i="3"/>
  <c r="OM86" i="3"/>
  <c r="OK86" i="3"/>
  <c r="OM85" i="3"/>
  <c r="OK85" i="3"/>
  <c r="OM84" i="3"/>
  <c r="OK84" i="3"/>
  <c r="OM83" i="3"/>
  <c r="OK83" i="3"/>
  <c r="OM82" i="3"/>
  <c r="OK82" i="3"/>
  <c r="OM81" i="3"/>
  <c r="OK81" i="3"/>
  <c r="OM80" i="3"/>
  <c r="OK80" i="3"/>
  <c r="OM79" i="3"/>
  <c r="OK79" i="3"/>
  <c r="OM78" i="3"/>
  <c r="OK78" i="3"/>
  <c r="OM77" i="3"/>
  <c r="OK77" i="3"/>
  <c r="OM76" i="3"/>
  <c r="OK76" i="3"/>
  <c r="OM75" i="3"/>
  <c r="OK75" i="3"/>
  <c r="OM74" i="3"/>
  <c r="OK74" i="3"/>
  <c r="OM73" i="3"/>
  <c r="OK73" i="3"/>
  <c r="OM72" i="3"/>
  <c r="OK72" i="3"/>
  <c r="OM71" i="3"/>
  <c r="OK71" i="3"/>
  <c r="OM70" i="3"/>
  <c r="OK70" i="3"/>
  <c r="OM69" i="3"/>
  <c r="OK69" i="3"/>
  <c r="OM68" i="3"/>
  <c r="OK68" i="3"/>
  <c r="OM67" i="3"/>
  <c r="OK67" i="3"/>
  <c r="OM66" i="3"/>
  <c r="OK66" i="3"/>
  <c r="OM65" i="3"/>
  <c r="OK65" i="3"/>
  <c r="OM64" i="3"/>
  <c r="OK64" i="3"/>
  <c r="OM63" i="3"/>
  <c r="OK63" i="3"/>
  <c r="OM62" i="3"/>
  <c r="OK62" i="3"/>
  <c r="OM61" i="3"/>
  <c r="OK61" i="3"/>
  <c r="OM60" i="3"/>
  <c r="OK60" i="3"/>
  <c r="OM59" i="3"/>
  <c r="OK59" i="3"/>
  <c r="OM58" i="3"/>
  <c r="OK58" i="3"/>
  <c r="OM57" i="3"/>
  <c r="OK57" i="3"/>
  <c r="OM56" i="3"/>
  <c r="OK56" i="3"/>
  <c r="OM55" i="3"/>
  <c r="OK55" i="3"/>
  <c r="OM54" i="3"/>
  <c r="OK54" i="3"/>
  <c r="OM53" i="3"/>
  <c r="OK53" i="3"/>
  <c r="OM52" i="3"/>
  <c r="OK52" i="3"/>
  <c r="OM51" i="3"/>
  <c r="OK51" i="3"/>
  <c r="OM50" i="3"/>
  <c r="OK50" i="3"/>
  <c r="OM49" i="3"/>
  <c r="OK49" i="3"/>
  <c r="OM48" i="3"/>
  <c r="OK48" i="3"/>
  <c r="OM47" i="3"/>
  <c r="OK47" i="3"/>
  <c r="OM46" i="3"/>
  <c r="OK46" i="3"/>
  <c r="OM45" i="3"/>
  <c r="OK45" i="3"/>
  <c r="OM44" i="3"/>
  <c r="OK44" i="3"/>
  <c r="OM43" i="3"/>
  <c r="OK43" i="3"/>
  <c r="OM42" i="3"/>
  <c r="OK42" i="3"/>
  <c r="OM41" i="3"/>
  <c r="OK41" i="3"/>
  <c r="OM40" i="3"/>
  <c r="OK40" i="3"/>
  <c r="OM39" i="3"/>
  <c r="OK39" i="3"/>
  <c r="OM38" i="3"/>
  <c r="OK38" i="3"/>
  <c r="OM37" i="3"/>
  <c r="OK37" i="3"/>
  <c r="OM36" i="3"/>
  <c r="OK36" i="3"/>
  <c r="OM35" i="3"/>
  <c r="OK35" i="3"/>
  <c r="OM34" i="3"/>
  <c r="OK34" i="3"/>
  <c r="OM33" i="3"/>
  <c r="OK33" i="3"/>
  <c r="OM32" i="3"/>
  <c r="OK32" i="3"/>
  <c r="OM31" i="3"/>
  <c r="OK31" i="3"/>
  <c r="OM30" i="3"/>
  <c r="OK30" i="3"/>
  <c r="OM29" i="3"/>
  <c r="OK29" i="3"/>
  <c r="OM28" i="3"/>
  <c r="OK28" i="3"/>
  <c r="OM27" i="3"/>
  <c r="OK27" i="3"/>
  <c r="OM26" i="3"/>
  <c r="OK26" i="3"/>
  <c r="OM25" i="3"/>
  <c r="OK25" i="3"/>
  <c r="OM24" i="3"/>
  <c r="OK24" i="3"/>
  <c r="OM23" i="3"/>
  <c r="OK23" i="3"/>
  <c r="OM22" i="3"/>
  <c r="OK22" i="3"/>
  <c r="OM21" i="3"/>
  <c r="OK21" i="3"/>
  <c r="OM20" i="3"/>
  <c r="OK20" i="3"/>
  <c r="OM19" i="3"/>
  <c r="OK19" i="3"/>
  <c r="OM18" i="3"/>
  <c r="OK18" i="3"/>
  <c r="OM17" i="3"/>
  <c r="OK17" i="3"/>
  <c r="OM16" i="3"/>
  <c r="OK16" i="3"/>
  <c r="OM15" i="3"/>
  <c r="OK15" i="3"/>
  <c r="OM14" i="3"/>
  <c r="OK14" i="3"/>
  <c r="OM13" i="3"/>
  <c r="OK13" i="3"/>
  <c r="OM12" i="3"/>
  <c r="OK12" i="3"/>
  <c r="OM11" i="3"/>
  <c r="OK11" i="3"/>
  <c r="OM10" i="3"/>
  <c r="OK10" i="3"/>
  <c r="OM9" i="3"/>
  <c r="OK9" i="3"/>
  <c r="OM8" i="3"/>
  <c r="OK8" i="3"/>
  <c r="OM7" i="3"/>
  <c r="OK7" i="3"/>
  <c r="MW204" i="3"/>
  <c r="MU204" i="3"/>
  <c r="MW203" i="3"/>
  <c r="MU203" i="3"/>
  <c r="MW202" i="3"/>
  <c r="MU202" i="3"/>
  <c r="MW201" i="3"/>
  <c r="MU201" i="3"/>
  <c r="MW200" i="3"/>
  <c r="MU200" i="3"/>
  <c r="MW199" i="3"/>
  <c r="MU199" i="3"/>
  <c r="MW198" i="3"/>
  <c r="MU198" i="3"/>
  <c r="MW197" i="3"/>
  <c r="MU197" i="3"/>
  <c r="MW196" i="3"/>
  <c r="MU196" i="3"/>
  <c r="MW195" i="3"/>
  <c r="MU195" i="3"/>
  <c r="MW194" i="3"/>
  <c r="MU194" i="3"/>
  <c r="MW193" i="3"/>
  <c r="MU193" i="3"/>
  <c r="MW192" i="3"/>
  <c r="MU192" i="3"/>
  <c r="MW191" i="3"/>
  <c r="MU191" i="3"/>
  <c r="MW190" i="3"/>
  <c r="MU190" i="3"/>
  <c r="MW189" i="3"/>
  <c r="MU189" i="3"/>
  <c r="MW188" i="3"/>
  <c r="MU188" i="3"/>
  <c r="MW187" i="3"/>
  <c r="MU187" i="3"/>
  <c r="MW186" i="3"/>
  <c r="MU186" i="3"/>
  <c r="MW185" i="3"/>
  <c r="MU185" i="3"/>
  <c r="MW184" i="3"/>
  <c r="MU184" i="3"/>
  <c r="MW183" i="3"/>
  <c r="MU183" i="3"/>
  <c r="MW182" i="3"/>
  <c r="MU182" i="3"/>
  <c r="MW181" i="3"/>
  <c r="MU181" i="3"/>
  <c r="MW180" i="3"/>
  <c r="MU180" i="3"/>
  <c r="MW179" i="3"/>
  <c r="MU179" i="3"/>
  <c r="MW178" i="3"/>
  <c r="MU178" i="3"/>
  <c r="MW177" i="3"/>
  <c r="MU177" i="3"/>
  <c r="MW176" i="3"/>
  <c r="MU176" i="3"/>
  <c r="MW175" i="3"/>
  <c r="MU175" i="3"/>
  <c r="MW174" i="3"/>
  <c r="MU174" i="3"/>
  <c r="MW173" i="3"/>
  <c r="MU173" i="3"/>
  <c r="MW172" i="3"/>
  <c r="MU172" i="3"/>
  <c r="MW171" i="3"/>
  <c r="MU171" i="3"/>
  <c r="MW170" i="3"/>
  <c r="MU170" i="3"/>
  <c r="MW169" i="3"/>
  <c r="MU169" i="3"/>
  <c r="MW168" i="3"/>
  <c r="MU168" i="3"/>
  <c r="MW167" i="3"/>
  <c r="MU167" i="3"/>
  <c r="MW166" i="3"/>
  <c r="MU166" i="3"/>
  <c r="MW165" i="3"/>
  <c r="MU165" i="3"/>
  <c r="MW164" i="3"/>
  <c r="MU164" i="3"/>
  <c r="MW163" i="3"/>
  <c r="MU163" i="3"/>
  <c r="MW162" i="3"/>
  <c r="MU162" i="3"/>
  <c r="MW161" i="3"/>
  <c r="MU161" i="3"/>
  <c r="MW160" i="3"/>
  <c r="MU160" i="3"/>
  <c r="MW159" i="3"/>
  <c r="MU159" i="3"/>
  <c r="MW158" i="3"/>
  <c r="MU158" i="3"/>
  <c r="MW157" i="3"/>
  <c r="MU157" i="3"/>
  <c r="MW156" i="3"/>
  <c r="MU156" i="3"/>
  <c r="MW155" i="3"/>
  <c r="MU155" i="3"/>
  <c r="MW154" i="3"/>
  <c r="MU154" i="3"/>
  <c r="MW153" i="3"/>
  <c r="MU153" i="3"/>
  <c r="MW152" i="3"/>
  <c r="MU152" i="3"/>
  <c r="MW151" i="3"/>
  <c r="MU151" i="3"/>
  <c r="MW150" i="3"/>
  <c r="MU150" i="3"/>
  <c r="MW149" i="3"/>
  <c r="MU149" i="3"/>
  <c r="MW148" i="3"/>
  <c r="MU148" i="3"/>
  <c r="MW147" i="3"/>
  <c r="MU147" i="3"/>
  <c r="MW146" i="3"/>
  <c r="MU146" i="3"/>
  <c r="MW145" i="3"/>
  <c r="MU145" i="3"/>
  <c r="MW144" i="3"/>
  <c r="MU144" i="3"/>
  <c r="MW143" i="3"/>
  <c r="MU143" i="3"/>
  <c r="MW142" i="3"/>
  <c r="MU142" i="3"/>
  <c r="MW141" i="3"/>
  <c r="MU141" i="3"/>
  <c r="MW140" i="3"/>
  <c r="MU140" i="3"/>
  <c r="MW139" i="3"/>
  <c r="MU139" i="3"/>
  <c r="MW138" i="3"/>
  <c r="MU138" i="3"/>
  <c r="MW137" i="3"/>
  <c r="MU137" i="3"/>
  <c r="MW136" i="3"/>
  <c r="MU136" i="3"/>
  <c r="MW135" i="3"/>
  <c r="MU135" i="3"/>
  <c r="MW134" i="3"/>
  <c r="MU134" i="3"/>
  <c r="MW133" i="3"/>
  <c r="MU133" i="3"/>
  <c r="MW132" i="3"/>
  <c r="MU132" i="3"/>
  <c r="MW131" i="3"/>
  <c r="MU131" i="3"/>
  <c r="MW130" i="3"/>
  <c r="MU130" i="3"/>
  <c r="MW129" i="3"/>
  <c r="MU129" i="3"/>
  <c r="MW128" i="3"/>
  <c r="MU128" i="3"/>
  <c r="MW127" i="3"/>
  <c r="MU127" i="3"/>
  <c r="MW126" i="3"/>
  <c r="MU126" i="3"/>
  <c r="MW125" i="3"/>
  <c r="MU125" i="3"/>
  <c r="MW124" i="3"/>
  <c r="MU124" i="3"/>
  <c r="MW123" i="3"/>
  <c r="MU123" i="3"/>
  <c r="MW122" i="3"/>
  <c r="MU122" i="3"/>
  <c r="MW121" i="3"/>
  <c r="MU121" i="3"/>
  <c r="MW120" i="3"/>
  <c r="MU120" i="3"/>
  <c r="MW119" i="3"/>
  <c r="MU119" i="3"/>
  <c r="MW118" i="3"/>
  <c r="MU118" i="3"/>
  <c r="MW117" i="3"/>
  <c r="MU117" i="3"/>
  <c r="MW116" i="3"/>
  <c r="MU116" i="3"/>
  <c r="MW115" i="3"/>
  <c r="MU115" i="3"/>
  <c r="MW114" i="3"/>
  <c r="MU114" i="3"/>
  <c r="MW113" i="3"/>
  <c r="MU113" i="3"/>
  <c r="MW112" i="3"/>
  <c r="MU112" i="3"/>
  <c r="MW111" i="3"/>
  <c r="MU111" i="3"/>
  <c r="MW110" i="3"/>
  <c r="MU110" i="3"/>
  <c r="MW109" i="3"/>
  <c r="MU109" i="3"/>
  <c r="MW108" i="3"/>
  <c r="MU108" i="3"/>
  <c r="MW107" i="3"/>
  <c r="MU107" i="3"/>
  <c r="MW106" i="3"/>
  <c r="MU106" i="3"/>
  <c r="MW105" i="3"/>
  <c r="MU105" i="3"/>
  <c r="MW104" i="3"/>
  <c r="MU104" i="3"/>
  <c r="MW103" i="3"/>
  <c r="MU103" i="3"/>
  <c r="MW102" i="3"/>
  <c r="MU102" i="3"/>
  <c r="MW101" i="3"/>
  <c r="MU101" i="3"/>
  <c r="MW100" i="3"/>
  <c r="MU100" i="3"/>
  <c r="MW99" i="3"/>
  <c r="MU99" i="3"/>
  <c r="MW98" i="3"/>
  <c r="MU98" i="3"/>
  <c r="MW97" i="3"/>
  <c r="MU97" i="3"/>
  <c r="MW96" i="3"/>
  <c r="MU96" i="3"/>
  <c r="MW95" i="3"/>
  <c r="MU95" i="3"/>
  <c r="MW94" i="3"/>
  <c r="MU94" i="3"/>
  <c r="MW93" i="3"/>
  <c r="MU93" i="3"/>
  <c r="MW92" i="3"/>
  <c r="MU92" i="3"/>
  <c r="MW91" i="3"/>
  <c r="MU91" i="3"/>
  <c r="MW90" i="3"/>
  <c r="MU90" i="3"/>
  <c r="MW89" i="3"/>
  <c r="MU89" i="3"/>
  <c r="MW88" i="3"/>
  <c r="MU88" i="3"/>
  <c r="MW87" i="3"/>
  <c r="MU87" i="3"/>
  <c r="MW86" i="3"/>
  <c r="MU86" i="3"/>
  <c r="MW85" i="3"/>
  <c r="MU85" i="3"/>
  <c r="MW84" i="3"/>
  <c r="MU84" i="3"/>
  <c r="MW83" i="3"/>
  <c r="MU83" i="3"/>
  <c r="MW82" i="3"/>
  <c r="MU82" i="3"/>
  <c r="MW81" i="3"/>
  <c r="MU81" i="3"/>
  <c r="MW80" i="3"/>
  <c r="MU80" i="3"/>
  <c r="MW79" i="3"/>
  <c r="MU79" i="3"/>
  <c r="MW78" i="3"/>
  <c r="MU78" i="3"/>
  <c r="MW77" i="3"/>
  <c r="MU77" i="3"/>
  <c r="MW76" i="3"/>
  <c r="MU76" i="3"/>
  <c r="MW75" i="3"/>
  <c r="MU75" i="3"/>
  <c r="MW74" i="3"/>
  <c r="MU74" i="3"/>
  <c r="MW73" i="3"/>
  <c r="MU73" i="3"/>
  <c r="MW72" i="3"/>
  <c r="MU72" i="3"/>
  <c r="MW71" i="3"/>
  <c r="MU71" i="3"/>
  <c r="MW70" i="3"/>
  <c r="MU70" i="3"/>
  <c r="MW69" i="3"/>
  <c r="MU69" i="3"/>
  <c r="MW68" i="3"/>
  <c r="MU68" i="3"/>
  <c r="MW67" i="3"/>
  <c r="MU67" i="3"/>
  <c r="MW66" i="3"/>
  <c r="MU66" i="3"/>
  <c r="MW65" i="3"/>
  <c r="MU65" i="3"/>
  <c r="MW64" i="3"/>
  <c r="MU64" i="3"/>
  <c r="MW63" i="3"/>
  <c r="MU63" i="3"/>
  <c r="MW62" i="3"/>
  <c r="MU62" i="3"/>
  <c r="MW61" i="3"/>
  <c r="MU61" i="3"/>
  <c r="MW60" i="3"/>
  <c r="MU60" i="3"/>
  <c r="MW59" i="3"/>
  <c r="MU59" i="3"/>
  <c r="MW58" i="3"/>
  <c r="MU58" i="3"/>
  <c r="MW57" i="3"/>
  <c r="MU57" i="3"/>
  <c r="MW56" i="3"/>
  <c r="MU56" i="3"/>
  <c r="MW55" i="3"/>
  <c r="MU55" i="3"/>
  <c r="MW54" i="3"/>
  <c r="MU54" i="3"/>
  <c r="MW53" i="3"/>
  <c r="MU53" i="3"/>
  <c r="MW52" i="3"/>
  <c r="MU52" i="3"/>
  <c r="MW51" i="3"/>
  <c r="MU51" i="3"/>
  <c r="MW50" i="3"/>
  <c r="MU50" i="3"/>
  <c r="MW49" i="3"/>
  <c r="MU49" i="3"/>
  <c r="MW48" i="3"/>
  <c r="MU48" i="3"/>
  <c r="MW47" i="3"/>
  <c r="MU47" i="3"/>
  <c r="MW46" i="3"/>
  <c r="MU46" i="3"/>
  <c r="MW45" i="3"/>
  <c r="MU45" i="3"/>
  <c r="MW44" i="3"/>
  <c r="MU44" i="3"/>
  <c r="MW43" i="3"/>
  <c r="MU43" i="3"/>
  <c r="MW42" i="3"/>
  <c r="MU42" i="3"/>
  <c r="MW41" i="3"/>
  <c r="MU41" i="3"/>
  <c r="MW40" i="3"/>
  <c r="MU40" i="3"/>
  <c r="MW39" i="3"/>
  <c r="MU39" i="3"/>
  <c r="MW38" i="3"/>
  <c r="MU38" i="3"/>
  <c r="MW37" i="3"/>
  <c r="MU37" i="3"/>
  <c r="MW36" i="3"/>
  <c r="MU36" i="3"/>
  <c r="MW35" i="3"/>
  <c r="MU35" i="3"/>
  <c r="MW34" i="3"/>
  <c r="MU34" i="3"/>
  <c r="MW33" i="3"/>
  <c r="MU33" i="3"/>
  <c r="MW32" i="3"/>
  <c r="MU32" i="3"/>
  <c r="MW31" i="3"/>
  <c r="MU31" i="3"/>
  <c r="MW30" i="3"/>
  <c r="MU30" i="3"/>
  <c r="MW29" i="3"/>
  <c r="MU29" i="3"/>
  <c r="MW28" i="3"/>
  <c r="MU28" i="3"/>
  <c r="MW27" i="3"/>
  <c r="MU27" i="3"/>
  <c r="MW26" i="3"/>
  <c r="MU26" i="3"/>
  <c r="MW25" i="3"/>
  <c r="MU25" i="3"/>
  <c r="MW24" i="3"/>
  <c r="MU24" i="3"/>
  <c r="MW23" i="3"/>
  <c r="MU23" i="3"/>
  <c r="MW22" i="3"/>
  <c r="MU22" i="3"/>
  <c r="MW21" i="3"/>
  <c r="MU21" i="3"/>
  <c r="MW20" i="3"/>
  <c r="MU20" i="3"/>
  <c r="MW19" i="3"/>
  <c r="MU19" i="3"/>
  <c r="MW18" i="3"/>
  <c r="MU18" i="3"/>
  <c r="MW17" i="3"/>
  <c r="MU17" i="3"/>
  <c r="MW16" i="3"/>
  <c r="MU16" i="3"/>
  <c r="MW15" i="3"/>
  <c r="MU15" i="3"/>
  <c r="MW14" i="3"/>
  <c r="MU14" i="3"/>
  <c r="MW13" i="3"/>
  <c r="MU13" i="3"/>
  <c r="MW12" i="3"/>
  <c r="MU12" i="3"/>
  <c r="MW11" i="3"/>
  <c r="MU11" i="3"/>
  <c r="MW10" i="3"/>
  <c r="MU10" i="3"/>
  <c r="MW9" i="3"/>
  <c r="MU9" i="3"/>
  <c r="MW8" i="3"/>
  <c r="MU8" i="3"/>
  <c r="MW7" i="3"/>
  <c r="MU7" i="3"/>
  <c r="LG204" i="3"/>
  <c r="LE204" i="3"/>
  <c r="LG203" i="3"/>
  <c r="LE203" i="3"/>
  <c r="LG202" i="3"/>
  <c r="LE202" i="3"/>
  <c r="LG201" i="3"/>
  <c r="LE201" i="3"/>
  <c r="LG200" i="3"/>
  <c r="LE200" i="3"/>
  <c r="LG199" i="3"/>
  <c r="LE199" i="3"/>
  <c r="LG198" i="3"/>
  <c r="LE198" i="3"/>
  <c r="LG197" i="3"/>
  <c r="LE197" i="3"/>
  <c r="LG196" i="3"/>
  <c r="LE196" i="3"/>
  <c r="LG195" i="3"/>
  <c r="LE195" i="3"/>
  <c r="LG194" i="3"/>
  <c r="LE194" i="3"/>
  <c r="LG193" i="3"/>
  <c r="LE193" i="3"/>
  <c r="LG192" i="3"/>
  <c r="LE192" i="3"/>
  <c r="LG191" i="3"/>
  <c r="LE191" i="3"/>
  <c r="LG190" i="3"/>
  <c r="LE190" i="3"/>
  <c r="LG189" i="3"/>
  <c r="LE189" i="3"/>
  <c r="LG188" i="3"/>
  <c r="LE188" i="3"/>
  <c r="LG187" i="3"/>
  <c r="LE187" i="3"/>
  <c r="LG186" i="3"/>
  <c r="LE186" i="3"/>
  <c r="LG185" i="3"/>
  <c r="LE185" i="3"/>
  <c r="LG184" i="3"/>
  <c r="LE184" i="3"/>
  <c r="LG183" i="3"/>
  <c r="LE183" i="3"/>
  <c r="LG182" i="3"/>
  <c r="LE182" i="3"/>
  <c r="LG181" i="3"/>
  <c r="LE181" i="3"/>
  <c r="LG180" i="3"/>
  <c r="LE180" i="3"/>
  <c r="LG179" i="3"/>
  <c r="LE179" i="3"/>
  <c r="LG178" i="3"/>
  <c r="LE178" i="3"/>
  <c r="LG177" i="3"/>
  <c r="LE177" i="3"/>
  <c r="LG176" i="3"/>
  <c r="LE176" i="3"/>
  <c r="LG175" i="3"/>
  <c r="LE175" i="3"/>
  <c r="LG174" i="3"/>
  <c r="LE174" i="3"/>
  <c r="LG173" i="3"/>
  <c r="LE173" i="3"/>
  <c r="LG172" i="3"/>
  <c r="LE172" i="3"/>
  <c r="LG171" i="3"/>
  <c r="LE171" i="3"/>
  <c r="LG170" i="3"/>
  <c r="LE170" i="3"/>
  <c r="LG169" i="3"/>
  <c r="LE169" i="3"/>
  <c r="LG168" i="3"/>
  <c r="LE168" i="3"/>
  <c r="LG167" i="3"/>
  <c r="LE167" i="3"/>
  <c r="LG166" i="3"/>
  <c r="LE166" i="3"/>
  <c r="LG165" i="3"/>
  <c r="LE165" i="3"/>
  <c r="LG164" i="3"/>
  <c r="LE164" i="3"/>
  <c r="LG163" i="3"/>
  <c r="LE163" i="3"/>
  <c r="LG162" i="3"/>
  <c r="LE162" i="3"/>
  <c r="LG161" i="3"/>
  <c r="LE161" i="3"/>
  <c r="LG160" i="3"/>
  <c r="LE160" i="3"/>
  <c r="LG159" i="3"/>
  <c r="LE159" i="3"/>
  <c r="LG158" i="3"/>
  <c r="LE158" i="3"/>
  <c r="LG157" i="3"/>
  <c r="LE157" i="3"/>
  <c r="LG156" i="3"/>
  <c r="LE156" i="3"/>
  <c r="LG155" i="3"/>
  <c r="LE155" i="3"/>
  <c r="LG154" i="3"/>
  <c r="LE154" i="3"/>
  <c r="LG153" i="3"/>
  <c r="LE153" i="3"/>
  <c r="LG152" i="3"/>
  <c r="LE152" i="3"/>
  <c r="LG151" i="3"/>
  <c r="LE151" i="3"/>
  <c r="LG150" i="3"/>
  <c r="LE150" i="3"/>
  <c r="LG149" i="3"/>
  <c r="LE149" i="3"/>
  <c r="LG148" i="3"/>
  <c r="LE148" i="3"/>
  <c r="LG147" i="3"/>
  <c r="LE147" i="3"/>
  <c r="LG146" i="3"/>
  <c r="LE146" i="3"/>
  <c r="LG145" i="3"/>
  <c r="LE145" i="3"/>
  <c r="LG144" i="3"/>
  <c r="LE144" i="3"/>
  <c r="LG143" i="3"/>
  <c r="LE143" i="3"/>
  <c r="LG142" i="3"/>
  <c r="LE142" i="3"/>
  <c r="LG141" i="3"/>
  <c r="LE141" i="3"/>
  <c r="LG140" i="3"/>
  <c r="LE140" i="3"/>
  <c r="LG139" i="3"/>
  <c r="LE139" i="3"/>
  <c r="LG138" i="3"/>
  <c r="LE138" i="3"/>
  <c r="LG137" i="3"/>
  <c r="LE137" i="3"/>
  <c r="LG136" i="3"/>
  <c r="LE136" i="3"/>
  <c r="LG135" i="3"/>
  <c r="LE135" i="3"/>
  <c r="LG134" i="3"/>
  <c r="LE134" i="3"/>
  <c r="LG133" i="3"/>
  <c r="LE133" i="3"/>
  <c r="LG132" i="3"/>
  <c r="LE132" i="3"/>
  <c r="LG131" i="3"/>
  <c r="LE131" i="3"/>
  <c r="LG130" i="3"/>
  <c r="LE130" i="3"/>
  <c r="LG129" i="3"/>
  <c r="LE129" i="3"/>
  <c r="LG128" i="3"/>
  <c r="LE128" i="3"/>
  <c r="LG127" i="3"/>
  <c r="LE127" i="3"/>
  <c r="LG126" i="3"/>
  <c r="LE126" i="3"/>
  <c r="LG125" i="3"/>
  <c r="LE125" i="3"/>
  <c r="LG124" i="3"/>
  <c r="LE124" i="3"/>
  <c r="LG123" i="3"/>
  <c r="LE123" i="3"/>
  <c r="LG122" i="3"/>
  <c r="LE122" i="3"/>
  <c r="LG121" i="3"/>
  <c r="LE121" i="3"/>
  <c r="LG120" i="3"/>
  <c r="LE120" i="3"/>
  <c r="LG119" i="3"/>
  <c r="LE119" i="3"/>
  <c r="LG118" i="3"/>
  <c r="LE118" i="3"/>
  <c r="LG117" i="3"/>
  <c r="LE117" i="3"/>
  <c r="LG116" i="3"/>
  <c r="LE116" i="3"/>
  <c r="LG115" i="3"/>
  <c r="LE115" i="3"/>
  <c r="LG114" i="3"/>
  <c r="LE114" i="3"/>
  <c r="LG113" i="3"/>
  <c r="LE113" i="3"/>
  <c r="LG112" i="3"/>
  <c r="LE112" i="3"/>
  <c r="LG111" i="3"/>
  <c r="LE111" i="3"/>
  <c r="LG110" i="3"/>
  <c r="LE110" i="3"/>
  <c r="LG109" i="3"/>
  <c r="LE109" i="3"/>
  <c r="LG108" i="3"/>
  <c r="LE108" i="3"/>
  <c r="LG107" i="3"/>
  <c r="LE107" i="3"/>
  <c r="LG106" i="3"/>
  <c r="LE106" i="3"/>
  <c r="LG105" i="3"/>
  <c r="LE105" i="3"/>
  <c r="LG104" i="3"/>
  <c r="LE104" i="3"/>
  <c r="LG103" i="3"/>
  <c r="LE103" i="3"/>
  <c r="LG102" i="3"/>
  <c r="LE102" i="3"/>
  <c r="LG101" i="3"/>
  <c r="LE101" i="3"/>
  <c r="LG100" i="3"/>
  <c r="LE100" i="3"/>
  <c r="LG99" i="3"/>
  <c r="LE99" i="3"/>
  <c r="LG98" i="3"/>
  <c r="LE98" i="3"/>
  <c r="LG97" i="3"/>
  <c r="LE97" i="3"/>
  <c r="LG96" i="3"/>
  <c r="LE96" i="3"/>
  <c r="LG95" i="3"/>
  <c r="LE95" i="3"/>
  <c r="LG94" i="3"/>
  <c r="LE94" i="3"/>
  <c r="LG93" i="3"/>
  <c r="LE93" i="3"/>
  <c r="LG92" i="3"/>
  <c r="LE92" i="3"/>
  <c r="LG91" i="3"/>
  <c r="LE91" i="3"/>
  <c r="LG90" i="3"/>
  <c r="LE90" i="3"/>
  <c r="LG89" i="3"/>
  <c r="LE89" i="3"/>
  <c r="LG88" i="3"/>
  <c r="LE88" i="3"/>
  <c r="LG87" i="3"/>
  <c r="LE87" i="3"/>
  <c r="LG86" i="3"/>
  <c r="LE86" i="3"/>
  <c r="LG85" i="3"/>
  <c r="LE85" i="3"/>
  <c r="LG84" i="3"/>
  <c r="LE84" i="3"/>
  <c r="LG83" i="3"/>
  <c r="LE83" i="3"/>
  <c r="LG82" i="3"/>
  <c r="LE82" i="3"/>
  <c r="LG81" i="3"/>
  <c r="LE81" i="3"/>
  <c r="LG80" i="3"/>
  <c r="LE80" i="3"/>
  <c r="LG79" i="3"/>
  <c r="LE79" i="3"/>
  <c r="LG78" i="3"/>
  <c r="LE78" i="3"/>
  <c r="LG77" i="3"/>
  <c r="LE77" i="3"/>
  <c r="LG76" i="3"/>
  <c r="LE76" i="3"/>
  <c r="LG75" i="3"/>
  <c r="LE75" i="3"/>
  <c r="LG74" i="3"/>
  <c r="LE74" i="3"/>
  <c r="LG73" i="3"/>
  <c r="LE73" i="3"/>
  <c r="LG72" i="3"/>
  <c r="LE72" i="3"/>
  <c r="LG71" i="3"/>
  <c r="LE71" i="3"/>
  <c r="LG70" i="3"/>
  <c r="LE70" i="3"/>
  <c r="LG69" i="3"/>
  <c r="LE69" i="3"/>
  <c r="LG68" i="3"/>
  <c r="LE68" i="3"/>
  <c r="LG67" i="3"/>
  <c r="LE67" i="3"/>
  <c r="LG66" i="3"/>
  <c r="LE66" i="3"/>
  <c r="LG65" i="3"/>
  <c r="LE65" i="3"/>
  <c r="LG64" i="3"/>
  <c r="LE64" i="3"/>
  <c r="LG63" i="3"/>
  <c r="LE63" i="3"/>
  <c r="LG62" i="3"/>
  <c r="LE62" i="3"/>
  <c r="LG61" i="3"/>
  <c r="LE61" i="3"/>
  <c r="LG60" i="3"/>
  <c r="LE60" i="3"/>
  <c r="LG59" i="3"/>
  <c r="LE59" i="3"/>
  <c r="LG58" i="3"/>
  <c r="LE58" i="3"/>
  <c r="LG57" i="3"/>
  <c r="LE57" i="3"/>
  <c r="LG56" i="3"/>
  <c r="LE56" i="3"/>
  <c r="LG55" i="3"/>
  <c r="LE55" i="3"/>
  <c r="LG54" i="3"/>
  <c r="LE54" i="3"/>
  <c r="LG53" i="3"/>
  <c r="LE53" i="3"/>
  <c r="LG52" i="3"/>
  <c r="LE52" i="3"/>
  <c r="LG51" i="3"/>
  <c r="LE51" i="3"/>
  <c r="LG50" i="3"/>
  <c r="LE50" i="3"/>
  <c r="LG49" i="3"/>
  <c r="LE49" i="3"/>
  <c r="LG48" i="3"/>
  <c r="LE48" i="3"/>
  <c r="LG47" i="3"/>
  <c r="LE47" i="3"/>
  <c r="LG46" i="3"/>
  <c r="LE46" i="3"/>
  <c r="LG45" i="3"/>
  <c r="LE45" i="3"/>
  <c r="LG44" i="3"/>
  <c r="LE44" i="3"/>
  <c r="LG43" i="3"/>
  <c r="LE43" i="3"/>
  <c r="LG42" i="3"/>
  <c r="LE42" i="3"/>
  <c r="LG41" i="3"/>
  <c r="LE41" i="3"/>
  <c r="LG40" i="3"/>
  <c r="LE40" i="3"/>
  <c r="LG39" i="3"/>
  <c r="LE39" i="3"/>
  <c r="LG38" i="3"/>
  <c r="LE38" i="3"/>
  <c r="LG37" i="3"/>
  <c r="LE37" i="3"/>
  <c r="LG36" i="3"/>
  <c r="LE36" i="3"/>
  <c r="LG35" i="3"/>
  <c r="LE35" i="3"/>
  <c r="LG34" i="3"/>
  <c r="LE34" i="3"/>
  <c r="LG33" i="3"/>
  <c r="LE33" i="3"/>
  <c r="LG32" i="3"/>
  <c r="LE32" i="3"/>
  <c r="LG31" i="3"/>
  <c r="LE31" i="3"/>
  <c r="LG30" i="3"/>
  <c r="LE30" i="3"/>
  <c r="LG29" i="3"/>
  <c r="LE29" i="3"/>
  <c r="LG28" i="3"/>
  <c r="LE28" i="3"/>
  <c r="LG27" i="3"/>
  <c r="LE27" i="3"/>
  <c r="LG26" i="3"/>
  <c r="LE26" i="3"/>
  <c r="LG25" i="3"/>
  <c r="LE25" i="3"/>
  <c r="LG24" i="3"/>
  <c r="LE24" i="3"/>
  <c r="LG23" i="3"/>
  <c r="LE23" i="3"/>
  <c r="LG22" i="3"/>
  <c r="LE22" i="3"/>
  <c r="LG21" i="3"/>
  <c r="LE21" i="3"/>
  <c r="LG20" i="3"/>
  <c r="LE20" i="3"/>
  <c r="LG19" i="3"/>
  <c r="LE19" i="3"/>
  <c r="LG18" i="3"/>
  <c r="LE18" i="3"/>
  <c r="LG17" i="3"/>
  <c r="LE17" i="3"/>
  <c r="LG16" i="3"/>
  <c r="LE16" i="3"/>
  <c r="LG15" i="3"/>
  <c r="LE15" i="3"/>
  <c r="LG14" i="3"/>
  <c r="LE14" i="3"/>
  <c r="LG13" i="3"/>
  <c r="LE13" i="3"/>
  <c r="LG12" i="3"/>
  <c r="LE12" i="3"/>
  <c r="LG11" i="3"/>
  <c r="LE11" i="3"/>
  <c r="LG10" i="3"/>
  <c r="LE10" i="3"/>
  <c r="LG9" i="3"/>
  <c r="LE9" i="3"/>
  <c r="LG8" i="3"/>
  <c r="LE8" i="3"/>
  <c r="LG7" i="3"/>
  <c r="LE7" i="3"/>
  <c r="JQ204" i="3"/>
  <c r="JO204" i="3"/>
  <c r="JQ203" i="3"/>
  <c r="JO203" i="3"/>
  <c r="JQ202" i="3"/>
  <c r="JO202" i="3"/>
  <c r="JQ201" i="3"/>
  <c r="JO201" i="3"/>
  <c r="JQ200" i="3"/>
  <c r="JO200" i="3"/>
  <c r="JQ199" i="3"/>
  <c r="JO199" i="3"/>
  <c r="JQ198" i="3"/>
  <c r="JO198" i="3"/>
  <c r="JQ197" i="3"/>
  <c r="JO197" i="3"/>
  <c r="JQ196" i="3"/>
  <c r="JO196" i="3"/>
  <c r="JQ195" i="3"/>
  <c r="JO195" i="3"/>
  <c r="JQ194" i="3"/>
  <c r="JO194" i="3"/>
  <c r="JQ193" i="3"/>
  <c r="JO193" i="3"/>
  <c r="JQ192" i="3"/>
  <c r="JO192" i="3"/>
  <c r="JQ191" i="3"/>
  <c r="JO191" i="3"/>
  <c r="JQ190" i="3"/>
  <c r="JO190" i="3"/>
  <c r="JQ189" i="3"/>
  <c r="JO189" i="3"/>
  <c r="JQ188" i="3"/>
  <c r="JO188" i="3"/>
  <c r="JQ187" i="3"/>
  <c r="JO187" i="3"/>
  <c r="JQ186" i="3"/>
  <c r="JO186" i="3"/>
  <c r="JQ185" i="3"/>
  <c r="JO185" i="3"/>
  <c r="JQ184" i="3"/>
  <c r="JO184" i="3"/>
  <c r="JQ183" i="3"/>
  <c r="JO183" i="3"/>
  <c r="JQ182" i="3"/>
  <c r="JO182" i="3"/>
  <c r="JQ181" i="3"/>
  <c r="JO181" i="3"/>
  <c r="JQ180" i="3"/>
  <c r="JO180" i="3"/>
  <c r="JQ179" i="3"/>
  <c r="JO179" i="3"/>
  <c r="JQ178" i="3"/>
  <c r="JO178" i="3"/>
  <c r="JQ177" i="3"/>
  <c r="JO177" i="3"/>
  <c r="JQ176" i="3"/>
  <c r="JO176" i="3"/>
  <c r="JQ175" i="3"/>
  <c r="JO175" i="3"/>
  <c r="JQ174" i="3"/>
  <c r="JO174" i="3"/>
  <c r="JQ173" i="3"/>
  <c r="JO173" i="3"/>
  <c r="JQ172" i="3"/>
  <c r="JO172" i="3"/>
  <c r="JQ171" i="3"/>
  <c r="JO171" i="3"/>
  <c r="JQ170" i="3"/>
  <c r="JO170" i="3"/>
  <c r="JQ169" i="3"/>
  <c r="JO169" i="3"/>
  <c r="JQ168" i="3"/>
  <c r="JO168" i="3"/>
  <c r="JQ167" i="3"/>
  <c r="JO167" i="3"/>
  <c r="JQ166" i="3"/>
  <c r="JO166" i="3"/>
  <c r="JQ165" i="3"/>
  <c r="JO165" i="3"/>
  <c r="JQ164" i="3"/>
  <c r="JO164" i="3"/>
  <c r="JQ163" i="3"/>
  <c r="JO163" i="3"/>
  <c r="JQ162" i="3"/>
  <c r="JO162" i="3"/>
  <c r="JQ161" i="3"/>
  <c r="JO161" i="3"/>
  <c r="JQ160" i="3"/>
  <c r="JO160" i="3"/>
  <c r="JQ159" i="3"/>
  <c r="JO159" i="3"/>
  <c r="JQ158" i="3"/>
  <c r="JO158" i="3"/>
  <c r="JQ157" i="3"/>
  <c r="JO157" i="3"/>
  <c r="JQ156" i="3"/>
  <c r="JO156" i="3"/>
  <c r="JQ155" i="3"/>
  <c r="JO155" i="3"/>
  <c r="JQ154" i="3"/>
  <c r="JO154" i="3"/>
  <c r="JQ153" i="3"/>
  <c r="JO153" i="3"/>
  <c r="JQ152" i="3"/>
  <c r="JO152" i="3"/>
  <c r="JQ151" i="3"/>
  <c r="JO151" i="3"/>
  <c r="JQ150" i="3"/>
  <c r="JO150" i="3"/>
  <c r="JQ149" i="3"/>
  <c r="JO149" i="3"/>
  <c r="JQ148" i="3"/>
  <c r="JO148" i="3"/>
  <c r="JQ147" i="3"/>
  <c r="JO147" i="3"/>
  <c r="JQ146" i="3"/>
  <c r="JO146" i="3"/>
  <c r="JQ145" i="3"/>
  <c r="JO145" i="3"/>
  <c r="JQ144" i="3"/>
  <c r="JO144" i="3"/>
  <c r="JQ143" i="3"/>
  <c r="JO143" i="3"/>
  <c r="JQ142" i="3"/>
  <c r="JO142" i="3"/>
  <c r="JQ141" i="3"/>
  <c r="JO141" i="3"/>
  <c r="JQ140" i="3"/>
  <c r="JO140" i="3"/>
  <c r="JQ139" i="3"/>
  <c r="JO139" i="3"/>
  <c r="JQ138" i="3"/>
  <c r="JO138" i="3"/>
  <c r="JQ137" i="3"/>
  <c r="JO137" i="3"/>
  <c r="JQ136" i="3"/>
  <c r="JO136" i="3"/>
  <c r="JQ135" i="3"/>
  <c r="JO135" i="3"/>
  <c r="JQ134" i="3"/>
  <c r="JO134" i="3"/>
  <c r="JQ133" i="3"/>
  <c r="JO133" i="3"/>
  <c r="JQ132" i="3"/>
  <c r="JO132" i="3"/>
  <c r="JQ131" i="3"/>
  <c r="JO131" i="3"/>
  <c r="JQ130" i="3"/>
  <c r="JO130" i="3"/>
  <c r="JQ129" i="3"/>
  <c r="JO129" i="3"/>
  <c r="JQ128" i="3"/>
  <c r="JO128" i="3"/>
  <c r="JQ127" i="3"/>
  <c r="JO127" i="3"/>
  <c r="JQ126" i="3"/>
  <c r="JO126" i="3"/>
  <c r="JQ125" i="3"/>
  <c r="JO125" i="3"/>
  <c r="JQ124" i="3"/>
  <c r="JO124" i="3"/>
  <c r="JQ123" i="3"/>
  <c r="JO123" i="3"/>
  <c r="JQ122" i="3"/>
  <c r="JO122" i="3"/>
  <c r="JQ121" i="3"/>
  <c r="JO121" i="3"/>
  <c r="JQ120" i="3"/>
  <c r="JO120" i="3"/>
  <c r="JQ119" i="3"/>
  <c r="JO119" i="3"/>
  <c r="JQ118" i="3"/>
  <c r="JO118" i="3"/>
  <c r="JQ117" i="3"/>
  <c r="JO117" i="3"/>
  <c r="JQ116" i="3"/>
  <c r="JO116" i="3"/>
  <c r="JQ115" i="3"/>
  <c r="JO115" i="3"/>
  <c r="JQ114" i="3"/>
  <c r="JO114" i="3"/>
  <c r="JQ113" i="3"/>
  <c r="JO113" i="3"/>
  <c r="JQ112" i="3"/>
  <c r="JO112" i="3"/>
  <c r="JQ111" i="3"/>
  <c r="JO111" i="3"/>
  <c r="JQ110" i="3"/>
  <c r="JO110" i="3"/>
  <c r="JQ109" i="3"/>
  <c r="JO109" i="3"/>
  <c r="JQ108" i="3"/>
  <c r="JO108" i="3"/>
  <c r="JQ107" i="3"/>
  <c r="JO107" i="3"/>
  <c r="JQ106" i="3"/>
  <c r="JO106" i="3"/>
  <c r="JQ105" i="3"/>
  <c r="JO105" i="3"/>
  <c r="JQ104" i="3"/>
  <c r="JO104" i="3"/>
  <c r="JQ103" i="3"/>
  <c r="JO103" i="3"/>
  <c r="JQ102" i="3"/>
  <c r="JO102" i="3"/>
  <c r="JQ101" i="3"/>
  <c r="JO101" i="3"/>
  <c r="JQ100" i="3"/>
  <c r="JO100" i="3"/>
  <c r="JQ99" i="3"/>
  <c r="JO99" i="3"/>
  <c r="JQ98" i="3"/>
  <c r="JO98" i="3"/>
  <c r="JQ97" i="3"/>
  <c r="JO97" i="3"/>
  <c r="JQ96" i="3"/>
  <c r="JO96" i="3"/>
  <c r="JQ95" i="3"/>
  <c r="JO95" i="3"/>
  <c r="JQ94" i="3"/>
  <c r="JO94" i="3"/>
  <c r="JQ93" i="3"/>
  <c r="JO93" i="3"/>
  <c r="JQ92" i="3"/>
  <c r="JO92" i="3"/>
  <c r="JQ91" i="3"/>
  <c r="JO91" i="3"/>
  <c r="JQ90" i="3"/>
  <c r="JO90" i="3"/>
  <c r="JQ89" i="3"/>
  <c r="JO89" i="3"/>
  <c r="JQ88" i="3"/>
  <c r="JO88" i="3"/>
  <c r="JQ87" i="3"/>
  <c r="JO87" i="3"/>
  <c r="JQ86" i="3"/>
  <c r="JO86" i="3"/>
  <c r="JQ85" i="3"/>
  <c r="JO85" i="3"/>
  <c r="JQ84" i="3"/>
  <c r="JO84" i="3"/>
  <c r="JQ83" i="3"/>
  <c r="JO83" i="3"/>
  <c r="JQ82" i="3"/>
  <c r="JO82" i="3"/>
  <c r="JQ81" i="3"/>
  <c r="JO81" i="3"/>
  <c r="JQ80" i="3"/>
  <c r="JO80" i="3"/>
  <c r="JQ79" i="3"/>
  <c r="JO79" i="3"/>
  <c r="JQ78" i="3"/>
  <c r="JO78" i="3"/>
  <c r="JQ77" i="3"/>
  <c r="JO77" i="3"/>
  <c r="JQ76" i="3"/>
  <c r="JO76" i="3"/>
  <c r="JQ75" i="3"/>
  <c r="JO75" i="3"/>
  <c r="JQ74" i="3"/>
  <c r="JO74" i="3"/>
  <c r="JQ73" i="3"/>
  <c r="JO73" i="3"/>
  <c r="JQ72" i="3"/>
  <c r="JO72" i="3"/>
  <c r="JQ71" i="3"/>
  <c r="JO71" i="3"/>
  <c r="JQ70" i="3"/>
  <c r="JO70" i="3"/>
  <c r="JQ69" i="3"/>
  <c r="JO69" i="3"/>
  <c r="JQ68" i="3"/>
  <c r="JO68" i="3"/>
  <c r="JQ67" i="3"/>
  <c r="JO67" i="3"/>
  <c r="JQ66" i="3"/>
  <c r="JO66" i="3"/>
  <c r="JQ65" i="3"/>
  <c r="JO65" i="3"/>
  <c r="JQ64" i="3"/>
  <c r="JO64" i="3"/>
  <c r="JQ63" i="3"/>
  <c r="JO63" i="3"/>
  <c r="JQ62" i="3"/>
  <c r="JO62" i="3"/>
  <c r="JQ61" i="3"/>
  <c r="JO61" i="3"/>
  <c r="JQ60" i="3"/>
  <c r="JO60" i="3"/>
  <c r="JQ59" i="3"/>
  <c r="JO59" i="3"/>
  <c r="JQ58" i="3"/>
  <c r="JO58" i="3"/>
  <c r="JQ57" i="3"/>
  <c r="JO57" i="3"/>
  <c r="JQ56" i="3"/>
  <c r="JO56" i="3"/>
  <c r="JQ55" i="3"/>
  <c r="JO55" i="3"/>
  <c r="JQ54" i="3"/>
  <c r="JO54" i="3"/>
  <c r="JQ53" i="3"/>
  <c r="JO53" i="3"/>
  <c r="JQ52" i="3"/>
  <c r="JO52" i="3"/>
  <c r="JQ51" i="3"/>
  <c r="JO51" i="3"/>
  <c r="JQ50" i="3"/>
  <c r="JO50" i="3"/>
  <c r="JQ49" i="3"/>
  <c r="JO49" i="3"/>
  <c r="JQ48" i="3"/>
  <c r="JO48" i="3"/>
  <c r="JQ47" i="3"/>
  <c r="JO47" i="3"/>
  <c r="JQ46" i="3"/>
  <c r="JO46" i="3"/>
  <c r="JQ45" i="3"/>
  <c r="JO45" i="3"/>
  <c r="JQ44" i="3"/>
  <c r="JO44" i="3"/>
  <c r="JQ43" i="3"/>
  <c r="JO43" i="3"/>
  <c r="JQ42" i="3"/>
  <c r="JO42" i="3"/>
  <c r="JQ41" i="3"/>
  <c r="JO41" i="3"/>
  <c r="JQ40" i="3"/>
  <c r="JO40" i="3"/>
  <c r="JQ39" i="3"/>
  <c r="JO39" i="3"/>
  <c r="JQ38" i="3"/>
  <c r="JO38" i="3"/>
  <c r="JQ37" i="3"/>
  <c r="JO37" i="3"/>
  <c r="JQ36" i="3"/>
  <c r="JO36" i="3"/>
  <c r="JQ35" i="3"/>
  <c r="JO35" i="3"/>
  <c r="JQ34" i="3"/>
  <c r="JO34" i="3"/>
  <c r="JQ33" i="3"/>
  <c r="JO33" i="3"/>
  <c r="JQ32" i="3"/>
  <c r="JO32" i="3"/>
  <c r="JQ31" i="3"/>
  <c r="JO31" i="3"/>
  <c r="JQ30" i="3"/>
  <c r="JO30" i="3"/>
  <c r="JQ29" i="3"/>
  <c r="JO29" i="3"/>
  <c r="JQ28" i="3"/>
  <c r="JO28" i="3"/>
  <c r="JQ27" i="3"/>
  <c r="JO27" i="3"/>
  <c r="JQ26" i="3"/>
  <c r="JO26" i="3"/>
  <c r="JQ25" i="3"/>
  <c r="JO25" i="3"/>
  <c r="JQ24" i="3"/>
  <c r="JO24" i="3"/>
  <c r="JQ23" i="3"/>
  <c r="JO23" i="3"/>
  <c r="JQ22" i="3"/>
  <c r="JO22" i="3"/>
  <c r="JQ21" i="3"/>
  <c r="JO21" i="3"/>
  <c r="JQ20" i="3"/>
  <c r="JO20" i="3"/>
  <c r="JQ19" i="3"/>
  <c r="JO19" i="3"/>
  <c r="JQ18" i="3"/>
  <c r="JO18" i="3"/>
  <c r="JQ17" i="3"/>
  <c r="JO17" i="3"/>
  <c r="JQ16" i="3"/>
  <c r="JO16" i="3"/>
  <c r="JQ15" i="3"/>
  <c r="JO15" i="3"/>
  <c r="JQ14" i="3"/>
  <c r="JO14" i="3"/>
  <c r="JQ13" i="3"/>
  <c r="JO13" i="3"/>
  <c r="JQ12" i="3"/>
  <c r="JO12" i="3"/>
  <c r="JQ11" i="3"/>
  <c r="JO11" i="3"/>
  <c r="JQ10" i="3"/>
  <c r="JO10" i="3"/>
  <c r="JQ9" i="3"/>
  <c r="JO9" i="3"/>
  <c r="JQ8" i="3"/>
  <c r="JO8" i="3"/>
  <c r="JQ7" i="3"/>
  <c r="JO7" i="3"/>
  <c r="IA204" i="3"/>
  <c r="HY204" i="3"/>
  <c r="IA203" i="3"/>
  <c r="HY203" i="3"/>
  <c r="IA202" i="3"/>
  <c r="HY202" i="3"/>
  <c r="IA201" i="3"/>
  <c r="HY201" i="3"/>
  <c r="IA200" i="3"/>
  <c r="HY200" i="3"/>
  <c r="IA199" i="3"/>
  <c r="HY199" i="3"/>
  <c r="IA198" i="3"/>
  <c r="HY198" i="3"/>
  <c r="IA197" i="3"/>
  <c r="HY197" i="3"/>
  <c r="IA196" i="3"/>
  <c r="HY196" i="3"/>
  <c r="IA195" i="3"/>
  <c r="HY195" i="3"/>
  <c r="IA194" i="3"/>
  <c r="HY194" i="3"/>
  <c r="IA193" i="3"/>
  <c r="HY193" i="3"/>
  <c r="IA192" i="3"/>
  <c r="HY192" i="3"/>
  <c r="IA191" i="3"/>
  <c r="HY191" i="3"/>
  <c r="IA190" i="3"/>
  <c r="HY190" i="3"/>
  <c r="IA189" i="3"/>
  <c r="HY189" i="3"/>
  <c r="IA188" i="3"/>
  <c r="HY188" i="3"/>
  <c r="IA187" i="3"/>
  <c r="HY187" i="3"/>
  <c r="IA186" i="3"/>
  <c r="HY186" i="3"/>
  <c r="IA185" i="3"/>
  <c r="HY185" i="3"/>
  <c r="IA184" i="3"/>
  <c r="HY184" i="3"/>
  <c r="IA183" i="3"/>
  <c r="HY183" i="3"/>
  <c r="IA182" i="3"/>
  <c r="HY182" i="3"/>
  <c r="IA181" i="3"/>
  <c r="HY181" i="3"/>
  <c r="IA180" i="3"/>
  <c r="HY180" i="3"/>
  <c r="IA179" i="3"/>
  <c r="HY179" i="3"/>
  <c r="IA178" i="3"/>
  <c r="HY178" i="3"/>
  <c r="IA177" i="3"/>
  <c r="HY177" i="3"/>
  <c r="IA176" i="3"/>
  <c r="HY176" i="3"/>
  <c r="IA175" i="3"/>
  <c r="HY175" i="3"/>
  <c r="IA174" i="3"/>
  <c r="HY174" i="3"/>
  <c r="IA173" i="3"/>
  <c r="HY173" i="3"/>
  <c r="IA172" i="3"/>
  <c r="HY172" i="3"/>
  <c r="IA171" i="3"/>
  <c r="HY171" i="3"/>
  <c r="IA170" i="3"/>
  <c r="HY170" i="3"/>
  <c r="IA169" i="3"/>
  <c r="HY169" i="3"/>
  <c r="IA168" i="3"/>
  <c r="HY168" i="3"/>
  <c r="IA167" i="3"/>
  <c r="HY167" i="3"/>
  <c r="IA166" i="3"/>
  <c r="HY166" i="3"/>
  <c r="IA165" i="3"/>
  <c r="HY165" i="3"/>
  <c r="IA164" i="3"/>
  <c r="HY164" i="3"/>
  <c r="IA163" i="3"/>
  <c r="HY163" i="3"/>
  <c r="IA162" i="3"/>
  <c r="HY162" i="3"/>
  <c r="IA161" i="3"/>
  <c r="HY161" i="3"/>
  <c r="IA160" i="3"/>
  <c r="HY160" i="3"/>
  <c r="IA159" i="3"/>
  <c r="HY159" i="3"/>
  <c r="IA158" i="3"/>
  <c r="HY158" i="3"/>
  <c r="IA157" i="3"/>
  <c r="HY157" i="3"/>
  <c r="IA156" i="3"/>
  <c r="HY156" i="3"/>
  <c r="IA155" i="3"/>
  <c r="HY155" i="3"/>
  <c r="IA154" i="3"/>
  <c r="HY154" i="3"/>
  <c r="IA153" i="3"/>
  <c r="HY153" i="3"/>
  <c r="IA152" i="3"/>
  <c r="HY152" i="3"/>
  <c r="IA151" i="3"/>
  <c r="HY151" i="3"/>
  <c r="IA150" i="3"/>
  <c r="HY150" i="3"/>
  <c r="IA149" i="3"/>
  <c r="HY149" i="3"/>
  <c r="IA148" i="3"/>
  <c r="HY148" i="3"/>
  <c r="IA147" i="3"/>
  <c r="HY147" i="3"/>
  <c r="IA146" i="3"/>
  <c r="HY146" i="3"/>
  <c r="IA145" i="3"/>
  <c r="HY145" i="3"/>
  <c r="IA144" i="3"/>
  <c r="HY144" i="3"/>
  <c r="IA143" i="3"/>
  <c r="HY143" i="3"/>
  <c r="IA142" i="3"/>
  <c r="HY142" i="3"/>
  <c r="IA141" i="3"/>
  <c r="HY141" i="3"/>
  <c r="IA140" i="3"/>
  <c r="HY140" i="3"/>
  <c r="IA139" i="3"/>
  <c r="HY139" i="3"/>
  <c r="IA138" i="3"/>
  <c r="HY138" i="3"/>
  <c r="IA137" i="3"/>
  <c r="HY137" i="3"/>
  <c r="IA136" i="3"/>
  <c r="HY136" i="3"/>
  <c r="IA135" i="3"/>
  <c r="HY135" i="3"/>
  <c r="IA134" i="3"/>
  <c r="HY134" i="3"/>
  <c r="IA133" i="3"/>
  <c r="HY133" i="3"/>
  <c r="IA132" i="3"/>
  <c r="HY132" i="3"/>
  <c r="IA131" i="3"/>
  <c r="HY131" i="3"/>
  <c r="IA130" i="3"/>
  <c r="HY130" i="3"/>
  <c r="IA129" i="3"/>
  <c r="HY129" i="3"/>
  <c r="IA128" i="3"/>
  <c r="HY128" i="3"/>
  <c r="IA127" i="3"/>
  <c r="HY127" i="3"/>
  <c r="IA126" i="3"/>
  <c r="HY126" i="3"/>
  <c r="IA125" i="3"/>
  <c r="HY125" i="3"/>
  <c r="IA124" i="3"/>
  <c r="HY124" i="3"/>
  <c r="IA123" i="3"/>
  <c r="HY123" i="3"/>
  <c r="IA122" i="3"/>
  <c r="HY122" i="3"/>
  <c r="IA121" i="3"/>
  <c r="HY121" i="3"/>
  <c r="IA120" i="3"/>
  <c r="HY120" i="3"/>
  <c r="IA119" i="3"/>
  <c r="HY119" i="3"/>
  <c r="IA118" i="3"/>
  <c r="HY118" i="3"/>
  <c r="IA117" i="3"/>
  <c r="HY117" i="3"/>
  <c r="IA116" i="3"/>
  <c r="HY116" i="3"/>
  <c r="IA115" i="3"/>
  <c r="HY115" i="3"/>
  <c r="IA114" i="3"/>
  <c r="HY114" i="3"/>
  <c r="IA113" i="3"/>
  <c r="HY113" i="3"/>
  <c r="IA112" i="3"/>
  <c r="HY112" i="3"/>
  <c r="IA111" i="3"/>
  <c r="HY111" i="3"/>
  <c r="IA110" i="3"/>
  <c r="HY110" i="3"/>
  <c r="IA109" i="3"/>
  <c r="HY109" i="3"/>
  <c r="IA108" i="3"/>
  <c r="HY108" i="3"/>
  <c r="IA107" i="3"/>
  <c r="HY107" i="3"/>
  <c r="IA106" i="3"/>
  <c r="HY106" i="3"/>
  <c r="IA105" i="3"/>
  <c r="HY105" i="3"/>
  <c r="IA104" i="3"/>
  <c r="HY104" i="3"/>
  <c r="IA103" i="3"/>
  <c r="HY103" i="3"/>
  <c r="IA102" i="3"/>
  <c r="HY102" i="3"/>
  <c r="IA101" i="3"/>
  <c r="HY101" i="3"/>
  <c r="IA100" i="3"/>
  <c r="HY100" i="3"/>
  <c r="IA99" i="3"/>
  <c r="HY99" i="3"/>
  <c r="IA98" i="3"/>
  <c r="HY98" i="3"/>
  <c r="IA97" i="3"/>
  <c r="HY97" i="3"/>
  <c r="IA96" i="3"/>
  <c r="HY96" i="3"/>
  <c r="IA95" i="3"/>
  <c r="HY95" i="3"/>
  <c r="IA94" i="3"/>
  <c r="HY94" i="3"/>
  <c r="IA93" i="3"/>
  <c r="HY93" i="3"/>
  <c r="IA92" i="3"/>
  <c r="HY92" i="3"/>
  <c r="IA91" i="3"/>
  <c r="HY91" i="3"/>
  <c r="IA90" i="3"/>
  <c r="HY90" i="3"/>
  <c r="IA89" i="3"/>
  <c r="HY89" i="3"/>
  <c r="IA88" i="3"/>
  <c r="HY88" i="3"/>
  <c r="IA87" i="3"/>
  <c r="HY87" i="3"/>
  <c r="IA86" i="3"/>
  <c r="HY86" i="3"/>
  <c r="IA85" i="3"/>
  <c r="HY85" i="3"/>
  <c r="IA84" i="3"/>
  <c r="HY84" i="3"/>
  <c r="IA83" i="3"/>
  <c r="HY83" i="3"/>
  <c r="IA82" i="3"/>
  <c r="HY82" i="3"/>
  <c r="IA81" i="3"/>
  <c r="HY81" i="3"/>
  <c r="IA80" i="3"/>
  <c r="HY80" i="3"/>
  <c r="IA79" i="3"/>
  <c r="HY79" i="3"/>
  <c r="IA78" i="3"/>
  <c r="HY78" i="3"/>
  <c r="IA77" i="3"/>
  <c r="HY77" i="3"/>
  <c r="IA76" i="3"/>
  <c r="HY76" i="3"/>
  <c r="IA75" i="3"/>
  <c r="HY75" i="3"/>
  <c r="IA74" i="3"/>
  <c r="HY74" i="3"/>
  <c r="IA73" i="3"/>
  <c r="HY73" i="3"/>
  <c r="IA72" i="3"/>
  <c r="HY72" i="3"/>
  <c r="IA71" i="3"/>
  <c r="HY71" i="3"/>
  <c r="IA70" i="3"/>
  <c r="HY70" i="3"/>
  <c r="IA69" i="3"/>
  <c r="HY69" i="3"/>
  <c r="IA68" i="3"/>
  <c r="HY68" i="3"/>
  <c r="IA67" i="3"/>
  <c r="HY67" i="3"/>
  <c r="IA66" i="3"/>
  <c r="HY66" i="3"/>
  <c r="IA65" i="3"/>
  <c r="HY65" i="3"/>
  <c r="IA64" i="3"/>
  <c r="HY64" i="3"/>
  <c r="IA63" i="3"/>
  <c r="HY63" i="3"/>
  <c r="IA62" i="3"/>
  <c r="HY62" i="3"/>
  <c r="IA61" i="3"/>
  <c r="HY61" i="3"/>
  <c r="IA60" i="3"/>
  <c r="HY60" i="3"/>
  <c r="IA59" i="3"/>
  <c r="HY59" i="3"/>
  <c r="IA58" i="3"/>
  <c r="HY58" i="3"/>
  <c r="IA57" i="3"/>
  <c r="HY57" i="3"/>
  <c r="IA56" i="3"/>
  <c r="HY56" i="3"/>
  <c r="IA55" i="3"/>
  <c r="HY55" i="3"/>
  <c r="IA54" i="3"/>
  <c r="HY54" i="3"/>
  <c r="IA53" i="3"/>
  <c r="HY53" i="3"/>
  <c r="IA52" i="3"/>
  <c r="HY52" i="3"/>
  <c r="IA51" i="3"/>
  <c r="HY51" i="3"/>
  <c r="IA50" i="3"/>
  <c r="HY50" i="3"/>
  <c r="IA49" i="3"/>
  <c r="HY49" i="3"/>
  <c r="IA48" i="3"/>
  <c r="HY48" i="3"/>
  <c r="IA47" i="3"/>
  <c r="HY47" i="3"/>
  <c r="IA46" i="3"/>
  <c r="HY46" i="3"/>
  <c r="IA45" i="3"/>
  <c r="HY45" i="3"/>
  <c r="IA44" i="3"/>
  <c r="HY44" i="3"/>
  <c r="IA43" i="3"/>
  <c r="HY43" i="3"/>
  <c r="IA42" i="3"/>
  <c r="HY42" i="3"/>
  <c r="IA41" i="3"/>
  <c r="HY41" i="3"/>
  <c r="IA40" i="3"/>
  <c r="HY40" i="3"/>
  <c r="IA39" i="3"/>
  <c r="HY39" i="3"/>
  <c r="IA38" i="3"/>
  <c r="HY38" i="3"/>
  <c r="IA37" i="3"/>
  <c r="HY37" i="3"/>
  <c r="IA36" i="3"/>
  <c r="HY36" i="3"/>
  <c r="IA35" i="3"/>
  <c r="HY35" i="3"/>
  <c r="IA34" i="3"/>
  <c r="HY34" i="3"/>
  <c r="IA33" i="3"/>
  <c r="HY33" i="3"/>
  <c r="IA32" i="3"/>
  <c r="HY32" i="3"/>
  <c r="IA31" i="3"/>
  <c r="HY31" i="3"/>
  <c r="IA30" i="3"/>
  <c r="HY30" i="3"/>
  <c r="IA29" i="3"/>
  <c r="HY29" i="3"/>
  <c r="IA28" i="3"/>
  <c r="HY28" i="3"/>
  <c r="IA27" i="3"/>
  <c r="HY27" i="3"/>
  <c r="IA26" i="3"/>
  <c r="HY26" i="3"/>
  <c r="IA25" i="3"/>
  <c r="HY25" i="3"/>
  <c r="IA24" i="3"/>
  <c r="HY24" i="3"/>
  <c r="IA23" i="3"/>
  <c r="HY23" i="3"/>
  <c r="IA22" i="3"/>
  <c r="HY22" i="3"/>
  <c r="IA21" i="3"/>
  <c r="HY21" i="3"/>
  <c r="IA20" i="3"/>
  <c r="HY20" i="3"/>
  <c r="IA19" i="3"/>
  <c r="HY19" i="3"/>
  <c r="IA18" i="3"/>
  <c r="HY18" i="3"/>
  <c r="IA17" i="3"/>
  <c r="HY17" i="3"/>
  <c r="IA16" i="3"/>
  <c r="HY16" i="3"/>
  <c r="IA15" i="3"/>
  <c r="HY15" i="3"/>
  <c r="IA14" i="3"/>
  <c r="HY14" i="3"/>
  <c r="IA13" i="3"/>
  <c r="HY13" i="3"/>
  <c r="IA12" i="3"/>
  <c r="HY12" i="3"/>
  <c r="IA11" i="3"/>
  <c r="HY11" i="3"/>
  <c r="IA10" i="3"/>
  <c r="HY10" i="3"/>
  <c r="IA9" i="3"/>
  <c r="HY9" i="3"/>
  <c r="IA8" i="3"/>
  <c r="HY8" i="3"/>
  <c r="IA7" i="3"/>
  <c r="HY7" i="3"/>
  <c r="GK204" i="3"/>
  <c r="GI204" i="3"/>
  <c r="GK203" i="3"/>
  <c r="GI203" i="3"/>
  <c r="GK202" i="3"/>
  <c r="GI202" i="3"/>
  <c r="GK201" i="3"/>
  <c r="GI201" i="3"/>
  <c r="GK200" i="3"/>
  <c r="GI200" i="3"/>
  <c r="GK199" i="3"/>
  <c r="GI199" i="3"/>
  <c r="GK198" i="3"/>
  <c r="GI198" i="3"/>
  <c r="GK197" i="3"/>
  <c r="GI197" i="3"/>
  <c r="GK196" i="3"/>
  <c r="GI196" i="3"/>
  <c r="GK195" i="3"/>
  <c r="GI195" i="3"/>
  <c r="GK194" i="3"/>
  <c r="GI194" i="3"/>
  <c r="GK193" i="3"/>
  <c r="GI193" i="3"/>
  <c r="GK192" i="3"/>
  <c r="GI192" i="3"/>
  <c r="GK191" i="3"/>
  <c r="GI191" i="3"/>
  <c r="GK190" i="3"/>
  <c r="GI190" i="3"/>
  <c r="GK189" i="3"/>
  <c r="GI189" i="3"/>
  <c r="GK188" i="3"/>
  <c r="GI188" i="3"/>
  <c r="GK187" i="3"/>
  <c r="GI187" i="3"/>
  <c r="GK186" i="3"/>
  <c r="GI186" i="3"/>
  <c r="GK185" i="3"/>
  <c r="GI185" i="3"/>
  <c r="GK184" i="3"/>
  <c r="GI184" i="3"/>
  <c r="GK183" i="3"/>
  <c r="GI183" i="3"/>
  <c r="GK182" i="3"/>
  <c r="GI182" i="3"/>
  <c r="GK181" i="3"/>
  <c r="GI181" i="3"/>
  <c r="GK180" i="3"/>
  <c r="GI180" i="3"/>
  <c r="GK179" i="3"/>
  <c r="GI179" i="3"/>
  <c r="GK178" i="3"/>
  <c r="GI178" i="3"/>
  <c r="GK177" i="3"/>
  <c r="GI177" i="3"/>
  <c r="GK176" i="3"/>
  <c r="GI176" i="3"/>
  <c r="GK175" i="3"/>
  <c r="GI175" i="3"/>
  <c r="GK174" i="3"/>
  <c r="GI174" i="3"/>
  <c r="GK173" i="3"/>
  <c r="GI173" i="3"/>
  <c r="GK172" i="3"/>
  <c r="GI172" i="3"/>
  <c r="GK171" i="3"/>
  <c r="GI171" i="3"/>
  <c r="GK170" i="3"/>
  <c r="GI170" i="3"/>
  <c r="GK169" i="3"/>
  <c r="GI169" i="3"/>
  <c r="GK168" i="3"/>
  <c r="GI168" i="3"/>
  <c r="GK167" i="3"/>
  <c r="GI167" i="3"/>
  <c r="GK166" i="3"/>
  <c r="GI166" i="3"/>
  <c r="GK165" i="3"/>
  <c r="GI165" i="3"/>
  <c r="GK164" i="3"/>
  <c r="GI164" i="3"/>
  <c r="GK163" i="3"/>
  <c r="GI163" i="3"/>
  <c r="GK162" i="3"/>
  <c r="GI162" i="3"/>
  <c r="GK161" i="3"/>
  <c r="GI161" i="3"/>
  <c r="GK160" i="3"/>
  <c r="GI160" i="3"/>
  <c r="GK159" i="3"/>
  <c r="GI159" i="3"/>
  <c r="GK158" i="3"/>
  <c r="GI158" i="3"/>
  <c r="GK157" i="3"/>
  <c r="GI157" i="3"/>
  <c r="GK156" i="3"/>
  <c r="GI156" i="3"/>
  <c r="GK155" i="3"/>
  <c r="GI155" i="3"/>
  <c r="GK154" i="3"/>
  <c r="GI154" i="3"/>
  <c r="GK153" i="3"/>
  <c r="GI153" i="3"/>
  <c r="GK152" i="3"/>
  <c r="GI152" i="3"/>
  <c r="GK151" i="3"/>
  <c r="GI151" i="3"/>
  <c r="GK150" i="3"/>
  <c r="GI150" i="3"/>
  <c r="GK149" i="3"/>
  <c r="GI149" i="3"/>
  <c r="GK148" i="3"/>
  <c r="GI148" i="3"/>
  <c r="GK147" i="3"/>
  <c r="GI147" i="3"/>
  <c r="GK146" i="3"/>
  <c r="GI146" i="3"/>
  <c r="GK145" i="3"/>
  <c r="GI145" i="3"/>
  <c r="GK144" i="3"/>
  <c r="GI144" i="3"/>
  <c r="GK143" i="3"/>
  <c r="GI143" i="3"/>
  <c r="GK142" i="3"/>
  <c r="GI142" i="3"/>
  <c r="GK141" i="3"/>
  <c r="GI141" i="3"/>
  <c r="GK140" i="3"/>
  <c r="GI140" i="3"/>
  <c r="GK139" i="3"/>
  <c r="GI139" i="3"/>
  <c r="GK138" i="3"/>
  <c r="GI138" i="3"/>
  <c r="GK137" i="3"/>
  <c r="GI137" i="3"/>
  <c r="GK136" i="3"/>
  <c r="GI136" i="3"/>
  <c r="GK135" i="3"/>
  <c r="GI135" i="3"/>
  <c r="GK134" i="3"/>
  <c r="GI134" i="3"/>
  <c r="GK133" i="3"/>
  <c r="GI133" i="3"/>
  <c r="GK132" i="3"/>
  <c r="GI132" i="3"/>
  <c r="GK131" i="3"/>
  <c r="GI131" i="3"/>
  <c r="GK130" i="3"/>
  <c r="GI130" i="3"/>
  <c r="GK129" i="3"/>
  <c r="GI129" i="3"/>
  <c r="GK128" i="3"/>
  <c r="GI128" i="3"/>
  <c r="GK127" i="3"/>
  <c r="GI127" i="3"/>
  <c r="GK126" i="3"/>
  <c r="GI126" i="3"/>
  <c r="GK125" i="3"/>
  <c r="GI125" i="3"/>
  <c r="GK124" i="3"/>
  <c r="GI124" i="3"/>
  <c r="GK123" i="3"/>
  <c r="GI123" i="3"/>
  <c r="GK122" i="3"/>
  <c r="GI122" i="3"/>
  <c r="GK121" i="3"/>
  <c r="GI121" i="3"/>
  <c r="GK120" i="3"/>
  <c r="GI120" i="3"/>
  <c r="GK119" i="3"/>
  <c r="GI119" i="3"/>
  <c r="GK118" i="3"/>
  <c r="GI118" i="3"/>
  <c r="GK117" i="3"/>
  <c r="GI117" i="3"/>
  <c r="GK116" i="3"/>
  <c r="GI116" i="3"/>
  <c r="GK115" i="3"/>
  <c r="GI115" i="3"/>
  <c r="GK114" i="3"/>
  <c r="GI114" i="3"/>
  <c r="GK113" i="3"/>
  <c r="GI113" i="3"/>
  <c r="GK112" i="3"/>
  <c r="GI112" i="3"/>
  <c r="GK111" i="3"/>
  <c r="GI111" i="3"/>
  <c r="GK110" i="3"/>
  <c r="GI110" i="3"/>
  <c r="GK109" i="3"/>
  <c r="GI109" i="3"/>
  <c r="GK108" i="3"/>
  <c r="GI108" i="3"/>
  <c r="GK107" i="3"/>
  <c r="GI107" i="3"/>
  <c r="GK106" i="3"/>
  <c r="GI106" i="3"/>
  <c r="GK105" i="3"/>
  <c r="GI105" i="3"/>
  <c r="GK104" i="3"/>
  <c r="GI104" i="3"/>
  <c r="GK103" i="3"/>
  <c r="GI103" i="3"/>
  <c r="GK102" i="3"/>
  <c r="GI102" i="3"/>
  <c r="GK101" i="3"/>
  <c r="GI101" i="3"/>
  <c r="GK100" i="3"/>
  <c r="GI100" i="3"/>
  <c r="GK99" i="3"/>
  <c r="GI99" i="3"/>
  <c r="GK98" i="3"/>
  <c r="GI98" i="3"/>
  <c r="GK97" i="3"/>
  <c r="GI97" i="3"/>
  <c r="GK96" i="3"/>
  <c r="GI96" i="3"/>
  <c r="GK95" i="3"/>
  <c r="GI95" i="3"/>
  <c r="GK94" i="3"/>
  <c r="GI94" i="3"/>
  <c r="GK93" i="3"/>
  <c r="GI93" i="3"/>
  <c r="GK92" i="3"/>
  <c r="GI92" i="3"/>
  <c r="GK91" i="3"/>
  <c r="GI91" i="3"/>
  <c r="GK90" i="3"/>
  <c r="GI90" i="3"/>
  <c r="GK89" i="3"/>
  <c r="GI89" i="3"/>
  <c r="GK88" i="3"/>
  <c r="GI88" i="3"/>
  <c r="GK87" i="3"/>
  <c r="GI87" i="3"/>
  <c r="GK86" i="3"/>
  <c r="GI86" i="3"/>
  <c r="GK85" i="3"/>
  <c r="GI85" i="3"/>
  <c r="GK84" i="3"/>
  <c r="GI84" i="3"/>
  <c r="GK83" i="3"/>
  <c r="GI83" i="3"/>
  <c r="GK82" i="3"/>
  <c r="GI82" i="3"/>
  <c r="GK81" i="3"/>
  <c r="GI81" i="3"/>
  <c r="GK80" i="3"/>
  <c r="GI80" i="3"/>
  <c r="GK79" i="3"/>
  <c r="GI79" i="3"/>
  <c r="GK78" i="3"/>
  <c r="GI78" i="3"/>
  <c r="GK77" i="3"/>
  <c r="GI77" i="3"/>
  <c r="GK76" i="3"/>
  <c r="GI76" i="3"/>
  <c r="GK75" i="3"/>
  <c r="GI75" i="3"/>
  <c r="GK74" i="3"/>
  <c r="GI74" i="3"/>
  <c r="GK73" i="3"/>
  <c r="GI73" i="3"/>
  <c r="GK72" i="3"/>
  <c r="GI72" i="3"/>
  <c r="GK71" i="3"/>
  <c r="GI71" i="3"/>
  <c r="GK70" i="3"/>
  <c r="GI70" i="3"/>
  <c r="GK69" i="3"/>
  <c r="GI69" i="3"/>
  <c r="GK68" i="3"/>
  <c r="GI68" i="3"/>
  <c r="GK67" i="3"/>
  <c r="GI67" i="3"/>
  <c r="GK66" i="3"/>
  <c r="GI66" i="3"/>
  <c r="GK65" i="3"/>
  <c r="GI65" i="3"/>
  <c r="GK64" i="3"/>
  <c r="GI64" i="3"/>
  <c r="GK63" i="3"/>
  <c r="GI63" i="3"/>
  <c r="GK62" i="3"/>
  <c r="GI62" i="3"/>
  <c r="GK61" i="3"/>
  <c r="GI61" i="3"/>
  <c r="GK60" i="3"/>
  <c r="GI60" i="3"/>
  <c r="GK59" i="3"/>
  <c r="GI59" i="3"/>
  <c r="GK58" i="3"/>
  <c r="GI58" i="3"/>
  <c r="GK57" i="3"/>
  <c r="GI57" i="3"/>
  <c r="GK56" i="3"/>
  <c r="GI56" i="3"/>
  <c r="GK55" i="3"/>
  <c r="GI55" i="3"/>
  <c r="GK54" i="3"/>
  <c r="GI54" i="3"/>
  <c r="GK53" i="3"/>
  <c r="GI53" i="3"/>
  <c r="GK52" i="3"/>
  <c r="GI52" i="3"/>
  <c r="GK51" i="3"/>
  <c r="GI51" i="3"/>
  <c r="GK50" i="3"/>
  <c r="GI50" i="3"/>
  <c r="GK49" i="3"/>
  <c r="GI49" i="3"/>
  <c r="GK48" i="3"/>
  <c r="GI48" i="3"/>
  <c r="GK47" i="3"/>
  <c r="GI47" i="3"/>
  <c r="GK46" i="3"/>
  <c r="GI46" i="3"/>
  <c r="GK45" i="3"/>
  <c r="GI45" i="3"/>
  <c r="GK44" i="3"/>
  <c r="GI44" i="3"/>
  <c r="GK43" i="3"/>
  <c r="GI43" i="3"/>
  <c r="GK42" i="3"/>
  <c r="GI42" i="3"/>
  <c r="GK41" i="3"/>
  <c r="GI41" i="3"/>
  <c r="GK40" i="3"/>
  <c r="GI40" i="3"/>
  <c r="GK39" i="3"/>
  <c r="GI39" i="3"/>
  <c r="GK38" i="3"/>
  <c r="GI38" i="3"/>
  <c r="GK37" i="3"/>
  <c r="GI37" i="3"/>
  <c r="GK36" i="3"/>
  <c r="GI36" i="3"/>
  <c r="GK35" i="3"/>
  <c r="GI35" i="3"/>
  <c r="GK34" i="3"/>
  <c r="GI34" i="3"/>
  <c r="GK33" i="3"/>
  <c r="GI33" i="3"/>
  <c r="GK32" i="3"/>
  <c r="GI32" i="3"/>
  <c r="GK31" i="3"/>
  <c r="GI31" i="3"/>
  <c r="GK30" i="3"/>
  <c r="GI30" i="3"/>
  <c r="GK29" i="3"/>
  <c r="GI29" i="3"/>
  <c r="GK28" i="3"/>
  <c r="GI28" i="3"/>
  <c r="GK27" i="3"/>
  <c r="GI27" i="3"/>
  <c r="GK26" i="3"/>
  <c r="GI26" i="3"/>
  <c r="GK25" i="3"/>
  <c r="GI25" i="3"/>
  <c r="GK24" i="3"/>
  <c r="GI24" i="3"/>
  <c r="GK23" i="3"/>
  <c r="GI23" i="3"/>
  <c r="GK22" i="3"/>
  <c r="GI22" i="3"/>
  <c r="GK21" i="3"/>
  <c r="GI21" i="3"/>
  <c r="GK20" i="3"/>
  <c r="GI20" i="3"/>
  <c r="GK19" i="3"/>
  <c r="GI19" i="3"/>
  <c r="GK18" i="3"/>
  <c r="GI18" i="3"/>
  <c r="GK17" i="3"/>
  <c r="GI17" i="3"/>
  <c r="GK16" i="3"/>
  <c r="GI16" i="3"/>
  <c r="GK15" i="3"/>
  <c r="GI15" i="3"/>
  <c r="GK14" i="3"/>
  <c r="GI14" i="3"/>
  <c r="GK13" i="3"/>
  <c r="GI13" i="3"/>
  <c r="GK12" i="3"/>
  <c r="GI12" i="3"/>
  <c r="GK11" i="3"/>
  <c r="GI11" i="3"/>
  <c r="GK10" i="3"/>
  <c r="GI10" i="3"/>
  <c r="GK9" i="3"/>
  <c r="GI9" i="3"/>
  <c r="GK8" i="3"/>
  <c r="GI8" i="3"/>
  <c r="GK7" i="3"/>
  <c r="GI7" i="3"/>
  <c r="EU204" i="3"/>
  <c r="ES204" i="3"/>
  <c r="EU203" i="3"/>
  <c r="ES203" i="3"/>
  <c r="EU202" i="3"/>
  <c r="ES202" i="3"/>
  <c r="EU201" i="3"/>
  <c r="ES201" i="3"/>
  <c r="EU200" i="3"/>
  <c r="ES200" i="3"/>
  <c r="EU199" i="3"/>
  <c r="ES199" i="3"/>
  <c r="EU198" i="3"/>
  <c r="ES198" i="3"/>
  <c r="EU197" i="3"/>
  <c r="ES197" i="3"/>
  <c r="EU196" i="3"/>
  <c r="ES196" i="3"/>
  <c r="EU195" i="3"/>
  <c r="ES195" i="3"/>
  <c r="EU194" i="3"/>
  <c r="ES194" i="3"/>
  <c r="EU193" i="3"/>
  <c r="ES193" i="3"/>
  <c r="EU192" i="3"/>
  <c r="ES192" i="3"/>
  <c r="EU191" i="3"/>
  <c r="ES191" i="3"/>
  <c r="EU190" i="3"/>
  <c r="ES190" i="3"/>
  <c r="EU189" i="3"/>
  <c r="ES189" i="3"/>
  <c r="EU188" i="3"/>
  <c r="ES188" i="3"/>
  <c r="EU187" i="3"/>
  <c r="ES187" i="3"/>
  <c r="EU186" i="3"/>
  <c r="ES186" i="3"/>
  <c r="EU185" i="3"/>
  <c r="ES185" i="3"/>
  <c r="EU184" i="3"/>
  <c r="ES184" i="3"/>
  <c r="EU183" i="3"/>
  <c r="ES183" i="3"/>
  <c r="EU182" i="3"/>
  <c r="ES182" i="3"/>
  <c r="EU181" i="3"/>
  <c r="ES181" i="3"/>
  <c r="EU180" i="3"/>
  <c r="ES180" i="3"/>
  <c r="EU179" i="3"/>
  <c r="ES179" i="3"/>
  <c r="EU178" i="3"/>
  <c r="ES178" i="3"/>
  <c r="EU177" i="3"/>
  <c r="ES177" i="3"/>
  <c r="EU176" i="3"/>
  <c r="ES176" i="3"/>
  <c r="EU175" i="3"/>
  <c r="ES175" i="3"/>
  <c r="EU174" i="3"/>
  <c r="ES174" i="3"/>
  <c r="EU173" i="3"/>
  <c r="ES173" i="3"/>
  <c r="EU172" i="3"/>
  <c r="ES172" i="3"/>
  <c r="EU171" i="3"/>
  <c r="ES171" i="3"/>
  <c r="EU170" i="3"/>
  <c r="ES170" i="3"/>
  <c r="EU169" i="3"/>
  <c r="ES169" i="3"/>
  <c r="EU168" i="3"/>
  <c r="ES168" i="3"/>
  <c r="EU167" i="3"/>
  <c r="ES167" i="3"/>
  <c r="EU166" i="3"/>
  <c r="ES166" i="3"/>
  <c r="EU165" i="3"/>
  <c r="ES165" i="3"/>
  <c r="EU164" i="3"/>
  <c r="ES164" i="3"/>
  <c r="EU163" i="3"/>
  <c r="ES163" i="3"/>
  <c r="EU162" i="3"/>
  <c r="ES162" i="3"/>
  <c r="EU161" i="3"/>
  <c r="ES161" i="3"/>
  <c r="EU160" i="3"/>
  <c r="ES160" i="3"/>
  <c r="EU159" i="3"/>
  <c r="ES159" i="3"/>
  <c r="EU158" i="3"/>
  <c r="ES158" i="3"/>
  <c r="EU157" i="3"/>
  <c r="ES157" i="3"/>
  <c r="EU156" i="3"/>
  <c r="ES156" i="3"/>
  <c r="EU155" i="3"/>
  <c r="ES155" i="3"/>
  <c r="EU154" i="3"/>
  <c r="ES154" i="3"/>
  <c r="EU153" i="3"/>
  <c r="ES153" i="3"/>
  <c r="EU152" i="3"/>
  <c r="ES152" i="3"/>
  <c r="EU151" i="3"/>
  <c r="ES151" i="3"/>
  <c r="EU150" i="3"/>
  <c r="ES150" i="3"/>
  <c r="EU149" i="3"/>
  <c r="ES149" i="3"/>
  <c r="EU148" i="3"/>
  <c r="ES148" i="3"/>
  <c r="EU147" i="3"/>
  <c r="ES147" i="3"/>
  <c r="EU146" i="3"/>
  <c r="ES146" i="3"/>
  <c r="EU145" i="3"/>
  <c r="ES145" i="3"/>
  <c r="EU144" i="3"/>
  <c r="ES144" i="3"/>
  <c r="EU143" i="3"/>
  <c r="ES143" i="3"/>
  <c r="EU142" i="3"/>
  <c r="ES142" i="3"/>
  <c r="EU141" i="3"/>
  <c r="ES141" i="3"/>
  <c r="EU140" i="3"/>
  <c r="ES140" i="3"/>
  <c r="EU139" i="3"/>
  <c r="ES139" i="3"/>
  <c r="EU138" i="3"/>
  <c r="ES138" i="3"/>
  <c r="EU137" i="3"/>
  <c r="ES137" i="3"/>
  <c r="EU136" i="3"/>
  <c r="ES136" i="3"/>
  <c r="EU135" i="3"/>
  <c r="ES135" i="3"/>
  <c r="EU134" i="3"/>
  <c r="ES134" i="3"/>
  <c r="EU133" i="3"/>
  <c r="ES133" i="3"/>
  <c r="EU132" i="3"/>
  <c r="ES132" i="3"/>
  <c r="EU131" i="3"/>
  <c r="ES131" i="3"/>
  <c r="EU130" i="3"/>
  <c r="ES130" i="3"/>
  <c r="EU129" i="3"/>
  <c r="ES129" i="3"/>
  <c r="EU128" i="3"/>
  <c r="ES128" i="3"/>
  <c r="EU127" i="3"/>
  <c r="ES127" i="3"/>
  <c r="EU126" i="3"/>
  <c r="ES126" i="3"/>
  <c r="EU125" i="3"/>
  <c r="ES125" i="3"/>
  <c r="EU124" i="3"/>
  <c r="ES124" i="3"/>
  <c r="EU123" i="3"/>
  <c r="ES123" i="3"/>
  <c r="EU122" i="3"/>
  <c r="ES122" i="3"/>
  <c r="EU121" i="3"/>
  <c r="ES121" i="3"/>
  <c r="EU120" i="3"/>
  <c r="ES120" i="3"/>
  <c r="EU119" i="3"/>
  <c r="ES119" i="3"/>
  <c r="EU118" i="3"/>
  <c r="ES118" i="3"/>
  <c r="EU117" i="3"/>
  <c r="ES117" i="3"/>
  <c r="EU116" i="3"/>
  <c r="ES116" i="3"/>
  <c r="EU115" i="3"/>
  <c r="ES115" i="3"/>
  <c r="EU114" i="3"/>
  <c r="ES114" i="3"/>
  <c r="EU113" i="3"/>
  <c r="ES113" i="3"/>
  <c r="EU112" i="3"/>
  <c r="ES112" i="3"/>
  <c r="EU111" i="3"/>
  <c r="ES111" i="3"/>
  <c r="EU110" i="3"/>
  <c r="ES110" i="3"/>
  <c r="EU109" i="3"/>
  <c r="ES109" i="3"/>
  <c r="EU108" i="3"/>
  <c r="ES108" i="3"/>
  <c r="EU107" i="3"/>
  <c r="ES107" i="3"/>
  <c r="EU106" i="3"/>
  <c r="ES106" i="3"/>
  <c r="EU105" i="3"/>
  <c r="ES105" i="3"/>
  <c r="EU104" i="3"/>
  <c r="ES104" i="3"/>
  <c r="EU103" i="3"/>
  <c r="ES103" i="3"/>
  <c r="EU102" i="3"/>
  <c r="ES102" i="3"/>
  <c r="EU101" i="3"/>
  <c r="ES101" i="3"/>
  <c r="EU100" i="3"/>
  <c r="ES100" i="3"/>
  <c r="EU99" i="3"/>
  <c r="ES99" i="3"/>
  <c r="EU98" i="3"/>
  <c r="ES98" i="3"/>
  <c r="EU97" i="3"/>
  <c r="ES97" i="3"/>
  <c r="EU96" i="3"/>
  <c r="ES96" i="3"/>
  <c r="EU95" i="3"/>
  <c r="ES95" i="3"/>
  <c r="EU94" i="3"/>
  <c r="ES94" i="3"/>
  <c r="EU93" i="3"/>
  <c r="ES93" i="3"/>
  <c r="EU92" i="3"/>
  <c r="ES92" i="3"/>
  <c r="EU91" i="3"/>
  <c r="ES91" i="3"/>
  <c r="EU90" i="3"/>
  <c r="ES90" i="3"/>
  <c r="EU89" i="3"/>
  <c r="ES89" i="3"/>
  <c r="EU88" i="3"/>
  <c r="ES88" i="3"/>
  <c r="EU87" i="3"/>
  <c r="ES87" i="3"/>
  <c r="EU86" i="3"/>
  <c r="ES86" i="3"/>
  <c r="EU85" i="3"/>
  <c r="ES85" i="3"/>
  <c r="EU84" i="3"/>
  <c r="ES84" i="3"/>
  <c r="EU83" i="3"/>
  <c r="ES83" i="3"/>
  <c r="EU82" i="3"/>
  <c r="ES82" i="3"/>
  <c r="EU81" i="3"/>
  <c r="ES81" i="3"/>
  <c r="EU80" i="3"/>
  <c r="ES80" i="3"/>
  <c r="EU79" i="3"/>
  <c r="ES79" i="3"/>
  <c r="EU78" i="3"/>
  <c r="ES78" i="3"/>
  <c r="EU77" i="3"/>
  <c r="ES77" i="3"/>
  <c r="EU76" i="3"/>
  <c r="ES76" i="3"/>
  <c r="EU75" i="3"/>
  <c r="ES75" i="3"/>
  <c r="EU74" i="3"/>
  <c r="ES74" i="3"/>
  <c r="EU73" i="3"/>
  <c r="ES73" i="3"/>
  <c r="EU72" i="3"/>
  <c r="ES72" i="3"/>
  <c r="EU71" i="3"/>
  <c r="ES71" i="3"/>
  <c r="EU70" i="3"/>
  <c r="ES70" i="3"/>
  <c r="EU69" i="3"/>
  <c r="ES69" i="3"/>
  <c r="EU68" i="3"/>
  <c r="ES68" i="3"/>
  <c r="EU67" i="3"/>
  <c r="ES67" i="3"/>
  <c r="EU66" i="3"/>
  <c r="ES66" i="3"/>
  <c r="EU65" i="3"/>
  <c r="ES65" i="3"/>
  <c r="EU64" i="3"/>
  <c r="ES64" i="3"/>
  <c r="EU63" i="3"/>
  <c r="ES63" i="3"/>
  <c r="EU62" i="3"/>
  <c r="ES62" i="3"/>
  <c r="EU61" i="3"/>
  <c r="ES61" i="3"/>
  <c r="EU60" i="3"/>
  <c r="ES60" i="3"/>
  <c r="EU59" i="3"/>
  <c r="ES59" i="3"/>
  <c r="EU58" i="3"/>
  <c r="ES58" i="3"/>
  <c r="EU57" i="3"/>
  <c r="ES57" i="3"/>
  <c r="EU56" i="3"/>
  <c r="ES56" i="3"/>
  <c r="EU55" i="3"/>
  <c r="ES55" i="3"/>
  <c r="EU54" i="3"/>
  <c r="ES54" i="3"/>
  <c r="EU53" i="3"/>
  <c r="ES53" i="3"/>
  <c r="EU52" i="3"/>
  <c r="ES52" i="3"/>
  <c r="EU51" i="3"/>
  <c r="ES51" i="3"/>
  <c r="EU50" i="3"/>
  <c r="ES50" i="3"/>
  <c r="EU49" i="3"/>
  <c r="ES49" i="3"/>
  <c r="EU48" i="3"/>
  <c r="ES48" i="3"/>
  <c r="EU47" i="3"/>
  <c r="ES47" i="3"/>
  <c r="EU46" i="3"/>
  <c r="ES46" i="3"/>
  <c r="EU45" i="3"/>
  <c r="ES45" i="3"/>
  <c r="EU44" i="3"/>
  <c r="ES44" i="3"/>
  <c r="EU43" i="3"/>
  <c r="ES43" i="3"/>
  <c r="EU42" i="3"/>
  <c r="ES42" i="3"/>
  <c r="EU41" i="3"/>
  <c r="ES41" i="3"/>
  <c r="EU40" i="3"/>
  <c r="ES40" i="3"/>
  <c r="EU39" i="3"/>
  <c r="ES39" i="3"/>
  <c r="EU38" i="3"/>
  <c r="ES38" i="3"/>
  <c r="EU37" i="3"/>
  <c r="ES37" i="3"/>
  <c r="EU36" i="3"/>
  <c r="ES36" i="3"/>
  <c r="EU35" i="3"/>
  <c r="ES35" i="3"/>
  <c r="EU34" i="3"/>
  <c r="ES34" i="3"/>
  <c r="EU33" i="3"/>
  <c r="ES33" i="3"/>
  <c r="EU32" i="3"/>
  <c r="ES32" i="3"/>
  <c r="EU31" i="3"/>
  <c r="ES31" i="3"/>
  <c r="EU30" i="3"/>
  <c r="ES30" i="3"/>
  <c r="EU29" i="3"/>
  <c r="ES29" i="3"/>
  <c r="EU28" i="3"/>
  <c r="ES28" i="3"/>
  <c r="EU27" i="3"/>
  <c r="ES27" i="3"/>
  <c r="EU26" i="3"/>
  <c r="ES26" i="3"/>
  <c r="EU25" i="3"/>
  <c r="ES25" i="3"/>
  <c r="EU24" i="3"/>
  <c r="ES24" i="3"/>
  <c r="EU23" i="3"/>
  <c r="ES23" i="3"/>
  <c r="EU22" i="3"/>
  <c r="ES22" i="3"/>
  <c r="EU21" i="3"/>
  <c r="ES21" i="3"/>
  <c r="EU20" i="3"/>
  <c r="ES20" i="3"/>
  <c r="EU19" i="3"/>
  <c r="ES19" i="3"/>
  <c r="EU18" i="3"/>
  <c r="ES18" i="3"/>
  <c r="EU17" i="3"/>
  <c r="ES17" i="3"/>
  <c r="EU16" i="3"/>
  <c r="ES16" i="3"/>
  <c r="EU15" i="3"/>
  <c r="ES15" i="3"/>
  <c r="EU14" i="3"/>
  <c r="ES14" i="3"/>
  <c r="EU13" i="3"/>
  <c r="ES13" i="3"/>
  <c r="EU12" i="3"/>
  <c r="ES12" i="3"/>
  <c r="EU11" i="3"/>
  <c r="ES11" i="3"/>
  <c r="EU10" i="3"/>
  <c r="ES10" i="3"/>
  <c r="EU9" i="3"/>
  <c r="ES9" i="3"/>
  <c r="EU8" i="3"/>
  <c r="ES8" i="3"/>
  <c r="EU7" i="3"/>
  <c r="ES7" i="3"/>
  <c r="DE204" i="3"/>
  <c r="DC204" i="3"/>
  <c r="DE203" i="3"/>
  <c r="DC203" i="3"/>
  <c r="DE202" i="3"/>
  <c r="DC202" i="3"/>
  <c r="DE201" i="3"/>
  <c r="DC201" i="3"/>
  <c r="DE200" i="3"/>
  <c r="DC200" i="3"/>
  <c r="DE199" i="3"/>
  <c r="DC199" i="3"/>
  <c r="DE198" i="3"/>
  <c r="DC198" i="3"/>
  <c r="DE197" i="3"/>
  <c r="DC197" i="3"/>
  <c r="DE196" i="3"/>
  <c r="DC196" i="3"/>
  <c r="DE195" i="3"/>
  <c r="DC195" i="3"/>
  <c r="DE194" i="3"/>
  <c r="DC194" i="3"/>
  <c r="DE193" i="3"/>
  <c r="DC193" i="3"/>
  <c r="DE192" i="3"/>
  <c r="DC192" i="3"/>
  <c r="DE191" i="3"/>
  <c r="DC191" i="3"/>
  <c r="DE190" i="3"/>
  <c r="DC190" i="3"/>
  <c r="DE189" i="3"/>
  <c r="DC189" i="3"/>
  <c r="DE188" i="3"/>
  <c r="DC188" i="3"/>
  <c r="DE187" i="3"/>
  <c r="DC187" i="3"/>
  <c r="DE186" i="3"/>
  <c r="DC186" i="3"/>
  <c r="DE185" i="3"/>
  <c r="DC185" i="3"/>
  <c r="DE184" i="3"/>
  <c r="DC184" i="3"/>
  <c r="DE183" i="3"/>
  <c r="DC183" i="3"/>
  <c r="DE182" i="3"/>
  <c r="DC182" i="3"/>
  <c r="DE181" i="3"/>
  <c r="DC181" i="3"/>
  <c r="DE180" i="3"/>
  <c r="DC180" i="3"/>
  <c r="DE179" i="3"/>
  <c r="DC179" i="3"/>
  <c r="DE178" i="3"/>
  <c r="DC178" i="3"/>
  <c r="DE177" i="3"/>
  <c r="DC177" i="3"/>
  <c r="DE176" i="3"/>
  <c r="DC176" i="3"/>
  <c r="DE175" i="3"/>
  <c r="DC175" i="3"/>
  <c r="DE174" i="3"/>
  <c r="DC174" i="3"/>
  <c r="DE173" i="3"/>
  <c r="DC173" i="3"/>
  <c r="DE172" i="3"/>
  <c r="DC172" i="3"/>
  <c r="DE171" i="3"/>
  <c r="DC171" i="3"/>
  <c r="DE170" i="3"/>
  <c r="DC170" i="3"/>
  <c r="DE169" i="3"/>
  <c r="DC169" i="3"/>
  <c r="DE168" i="3"/>
  <c r="DC168" i="3"/>
  <c r="DE167" i="3"/>
  <c r="DC167" i="3"/>
  <c r="DE166" i="3"/>
  <c r="DC166" i="3"/>
  <c r="DE165" i="3"/>
  <c r="DC165" i="3"/>
  <c r="DE164" i="3"/>
  <c r="DC164" i="3"/>
  <c r="DE163" i="3"/>
  <c r="DC163" i="3"/>
  <c r="DE162" i="3"/>
  <c r="DC162" i="3"/>
  <c r="DE161" i="3"/>
  <c r="DC161" i="3"/>
  <c r="DE160" i="3"/>
  <c r="DC160" i="3"/>
  <c r="DE159" i="3"/>
  <c r="DC159" i="3"/>
  <c r="DE158" i="3"/>
  <c r="DC158" i="3"/>
  <c r="DE157" i="3"/>
  <c r="DC157" i="3"/>
  <c r="DE156" i="3"/>
  <c r="DC156" i="3"/>
  <c r="DE155" i="3"/>
  <c r="DC155" i="3"/>
  <c r="DE154" i="3"/>
  <c r="DC154" i="3"/>
  <c r="DE153" i="3"/>
  <c r="DC153" i="3"/>
  <c r="DE152" i="3"/>
  <c r="DC152" i="3"/>
  <c r="DE151" i="3"/>
  <c r="DC151" i="3"/>
  <c r="DE150" i="3"/>
  <c r="DC150" i="3"/>
  <c r="DE149" i="3"/>
  <c r="DC149" i="3"/>
  <c r="DE148" i="3"/>
  <c r="DC148" i="3"/>
  <c r="DE147" i="3"/>
  <c r="DC147" i="3"/>
  <c r="DE146" i="3"/>
  <c r="DC146" i="3"/>
  <c r="DE145" i="3"/>
  <c r="DC145" i="3"/>
  <c r="DE144" i="3"/>
  <c r="DC144" i="3"/>
  <c r="DE143" i="3"/>
  <c r="DC143" i="3"/>
  <c r="DE142" i="3"/>
  <c r="DC142" i="3"/>
  <c r="DE141" i="3"/>
  <c r="DC141" i="3"/>
  <c r="DE140" i="3"/>
  <c r="DC140" i="3"/>
  <c r="DE139" i="3"/>
  <c r="DC139" i="3"/>
  <c r="DE138" i="3"/>
  <c r="DC138" i="3"/>
  <c r="DE137" i="3"/>
  <c r="DC137" i="3"/>
  <c r="DE136" i="3"/>
  <c r="DC136" i="3"/>
  <c r="DE135" i="3"/>
  <c r="DC135" i="3"/>
  <c r="DE134" i="3"/>
  <c r="DC134" i="3"/>
  <c r="DE133" i="3"/>
  <c r="DC133" i="3"/>
  <c r="DE132" i="3"/>
  <c r="DC132" i="3"/>
  <c r="DE131" i="3"/>
  <c r="DC131" i="3"/>
  <c r="DE130" i="3"/>
  <c r="DC130" i="3"/>
  <c r="DE129" i="3"/>
  <c r="DC129" i="3"/>
  <c r="DE128" i="3"/>
  <c r="DC128" i="3"/>
  <c r="DE127" i="3"/>
  <c r="DC127" i="3"/>
  <c r="DE126" i="3"/>
  <c r="DC126" i="3"/>
  <c r="DE125" i="3"/>
  <c r="DC125" i="3"/>
  <c r="DE124" i="3"/>
  <c r="DC124" i="3"/>
  <c r="DE123" i="3"/>
  <c r="DC123" i="3"/>
  <c r="DE122" i="3"/>
  <c r="DC122" i="3"/>
  <c r="DE121" i="3"/>
  <c r="DC121" i="3"/>
  <c r="DE120" i="3"/>
  <c r="DC120" i="3"/>
  <c r="DE119" i="3"/>
  <c r="DC119" i="3"/>
  <c r="DE118" i="3"/>
  <c r="DC118" i="3"/>
  <c r="DE117" i="3"/>
  <c r="DC117" i="3"/>
  <c r="DE116" i="3"/>
  <c r="DC116" i="3"/>
  <c r="DE115" i="3"/>
  <c r="DC115" i="3"/>
  <c r="DE114" i="3"/>
  <c r="DC114" i="3"/>
  <c r="DE113" i="3"/>
  <c r="DC113" i="3"/>
  <c r="DE112" i="3"/>
  <c r="DC112" i="3"/>
  <c r="DE111" i="3"/>
  <c r="DC111" i="3"/>
  <c r="DE110" i="3"/>
  <c r="DC110" i="3"/>
  <c r="DE109" i="3"/>
  <c r="DC109" i="3"/>
  <c r="DE108" i="3"/>
  <c r="DC108" i="3"/>
  <c r="DE107" i="3"/>
  <c r="DC107" i="3"/>
  <c r="DE106" i="3"/>
  <c r="DC106" i="3"/>
  <c r="DE105" i="3"/>
  <c r="DC105" i="3"/>
  <c r="DE104" i="3"/>
  <c r="DC104" i="3"/>
  <c r="DE103" i="3"/>
  <c r="DC103" i="3"/>
  <c r="DE102" i="3"/>
  <c r="DC102" i="3"/>
  <c r="DE101" i="3"/>
  <c r="DC101" i="3"/>
  <c r="DE100" i="3"/>
  <c r="DC100" i="3"/>
  <c r="DE99" i="3"/>
  <c r="DC99" i="3"/>
  <c r="DE98" i="3"/>
  <c r="DC98" i="3"/>
  <c r="DE97" i="3"/>
  <c r="DC97" i="3"/>
  <c r="DE96" i="3"/>
  <c r="DC96" i="3"/>
  <c r="DE95" i="3"/>
  <c r="DC95" i="3"/>
  <c r="DE94" i="3"/>
  <c r="DC94" i="3"/>
  <c r="DE93" i="3"/>
  <c r="DC93" i="3"/>
  <c r="DE92" i="3"/>
  <c r="DC92" i="3"/>
  <c r="DE91" i="3"/>
  <c r="DC91" i="3"/>
  <c r="DE90" i="3"/>
  <c r="DC90" i="3"/>
  <c r="DE89" i="3"/>
  <c r="DC89" i="3"/>
  <c r="DE88" i="3"/>
  <c r="DC88" i="3"/>
  <c r="DE87" i="3"/>
  <c r="DC87" i="3"/>
  <c r="DE86" i="3"/>
  <c r="DC86" i="3"/>
  <c r="DE85" i="3"/>
  <c r="DC85" i="3"/>
  <c r="DE84" i="3"/>
  <c r="DC84" i="3"/>
  <c r="DE83" i="3"/>
  <c r="DC83" i="3"/>
  <c r="DE82" i="3"/>
  <c r="DC82" i="3"/>
  <c r="DE81" i="3"/>
  <c r="DC81" i="3"/>
  <c r="DE80" i="3"/>
  <c r="DC80" i="3"/>
  <c r="DE79" i="3"/>
  <c r="DC79" i="3"/>
  <c r="DE78" i="3"/>
  <c r="DC78" i="3"/>
  <c r="DE77" i="3"/>
  <c r="DC77" i="3"/>
  <c r="DE76" i="3"/>
  <c r="DC76" i="3"/>
  <c r="DE75" i="3"/>
  <c r="DC75" i="3"/>
  <c r="DE74" i="3"/>
  <c r="DC74" i="3"/>
  <c r="DE73" i="3"/>
  <c r="DC73" i="3"/>
  <c r="DE72" i="3"/>
  <c r="DC72" i="3"/>
  <c r="DE71" i="3"/>
  <c r="DC71" i="3"/>
  <c r="DE70" i="3"/>
  <c r="DC70" i="3"/>
  <c r="DE69" i="3"/>
  <c r="DC69" i="3"/>
  <c r="DE68" i="3"/>
  <c r="DC68" i="3"/>
  <c r="DE67" i="3"/>
  <c r="DC67" i="3"/>
  <c r="DE66" i="3"/>
  <c r="DC66" i="3"/>
  <c r="DE65" i="3"/>
  <c r="DC65" i="3"/>
  <c r="DE64" i="3"/>
  <c r="DC64" i="3"/>
  <c r="DE63" i="3"/>
  <c r="DC63" i="3"/>
  <c r="DE62" i="3"/>
  <c r="DC62" i="3"/>
  <c r="DE61" i="3"/>
  <c r="DC61" i="3"/>
  <c r="DE60" i="3"/>
  <c r="DC60" i="3"/>
  <c r="DE59" i="3"/>
  <c r="DC59" i="3"/>
  <c r="DE58" i="3"/>
  <c r="DC58" i="3"/>
  <c r="DE57" i="3"/>
  <c r="DC57" i="3"/>
  <c r="DE56" i="3"/>
  <c r="DC56" i="3"/>
  <c r="DE55" i="3"/>
  <c r="DC55" i="3"/>
  <c r="DE54" i="3"/>
  <c r="DC54" i="3"/>
  <c r="DE53" i="3"/>
  <c r="DC53" i="3"/>
  <c r="DE52" i="3"/>
  <c r="DC52" i="3"/>
  <c r="DE51" i="3"/>
  <c r="DC51" i="3"/>
  <c r="DE50" i="3"/>
  <c r="DC50" i="3"/>
  <c r="DE49" i="3"/>
  <c r="DC49" i="3"/>
  <c r="DE48" i="3"/>
  <c r="DC48" i="3"/>
  <c r="DE47" i="3"/>
  <c r="DC47" i="3"/>
  <c r="DE46" i="3"/>
  <c r="DC46" i="3"/>
  <c r="DE45" i="3"/>
  <c r="DC45" i="3"/>
  <c r="DE44" i="3"/>
  <c r="DC44" i="3"/>
  <c r="DE43" i="3"/>
  <c r="DC43" i="3"/>
  <c r="DE42" i="3"/>
  <c r="DC42" i="3"/>
  <c r="DE41" i="3"/>
  <c r="DC41" i="3"/>
  <c r="DE40" i="3"/>
  <c r="DC40" i="3"/>
  <c r="DE39" i="3"/>
  <c r="DC39" i="3"/>
  <c r="DE38" i="3"/>
  <c r="DC38" i="3"/>
  <c r="DE37" i="3"/>
  <c r="DC37" i="3"/>
  <c r="DE36" i="3"/>
  <c r="DC36" i="3"/>
  <c r="DE35" i="3"/>
  <c r="DC35" i="3"/>
  <c r="DE34" i="3"/>
  <c r="DC34" i="3"/>
  <c r="DE33" i="3"/>
  <c r="DC33" i="3"/>
  <c r="DE32" i="3"/>
  <c r="DC32" i="3"/>
  <c r="DE31" i="3"/>
  <c r="DC31" i="3"/>
  <c r="DE30" i="3"/>
  <c r="DC30" i="3"/>
  <c r="DE29" i="3"/>
  <c r="DC29" i="3"/>
  <c r="DE28" i="3"/>
  <c r="DC28" i="3"/>
  <c r="DE27" i="3"/>
  <c r="DC27" i="3"/>
  <c r="DE26" i="3"/>
  <c r="DC26" i="3"/>
  <c r="DE25" i="3"/>
  <c r="DC25" i="3"/>
  <c r="DE24" i="3"/>
  <c r="DC24" i="3"/>
  <c r="DE23" i="3"/>
  <c r="DC23" i="3"/>
  <c r="DE22" i="3"/>
  <c r="DC22" i="3"/>
  <c r="DE21" i="3"/>
  <c r="DC21" i="3"/>
  <c r="DE20" i="3"/>
  <c r="DC20" i="3"/>
  <c r="DE19" i="3"/>
  <c r="DC19" i="3"/>
  <c r="DE18" i="3"/>
  <c r="DC18" i="3"/>
  <c r="DE17" i="3"/>
  <c r="DC17" i="3"/>
  <c r="DE16" i="3"/>
  <c r="DC16" i="3"/>
  <c r="DE15" i="3"/>
  <c r="DC15" i="3"/>
  <c r="DE14" i="3"/>
  <c r="DC14" i="3"/>
  <c r="DE13" i="3"/>
  <c r="DC13" i="3"/>
  <c r="DE12" i="3"/>
  <c r="DC12" i="3"/>
  <c r="DE11" i="3"/>
  <c r="DC11" i="3"/>
  <c r="DE10" i="3"/>
  <c r="DC10" i="3"/>
  <c r="DE9" i="3"/>
  <c r="DC9" i="3"/>
  <c r="DE8" i="3"/>
  <c r="DC8" i="3"/>
  <c r="DE7" i="3"/>
  <c r="DC7" i="3"/>
  <c r="BO205" i="3"/>
  <c r="BM205" i="3"/>
  <c r="DC205" i="3" s="1"/>
  <c r="BO204" i="3"/>
  <c r="BM204" i="3"/>
  <c r="BO203" i="3"/>
  <c r="BM203" i="3"/>
  <c r="BO202" i="3"/>
  <c r="BM202" i="3"/>
  <c r="BO201" i="3"/>
  <c r="BM201" i="3"/>
  <c r="BO200" i="3"/>
  <c r="BM200" i="3"/>
  <c r="BO199" i="3"/>
  <c r="BM199" i="3"/>
  <c r="BO198" i="3"/>
  <c r="BM198" i="3"/>
  <c r="BO197" i="3"/>
  <c r="BM197" i="3"/>
  <c r="BO196" i="3"/>
  <c r="BM196" i="3"/>
  <c r="BO195" i="3"/>
  <c r="BM195" i="3"/>
  <c r="BO194" i="3"/>
  <c r="BM194" i="3"/>
  <c r="BO193" i="3"/>
  <c r="BM193" i="3"/>
  <c r="BO192" i="3"/>
  <c r="BM192" i="3"/>
  <c r="BO191" i="3"/>
  <c r="BM191" i="3"/>
  <c r="BO190" i="3"/>
  <c r="BM190" i="3"/>
  <c r="BO189" i="3"/>
  <c r="BM189" i="3"/>
  <c r="BO188" i="3"/>
  <c r="BM188" i="3"/>
  <c r="BO187" i="3"/>
  <c r="BM187" i="3"/>
  <c r="BO186" i="3"/>
  <c r="BM186" i="3"/>
  <c r="BO185" i="3"/>
  <c r="BM185" i="3"/>
  <c r="BO184" i="3"/>
  <c r="BM184" i="3"/>
  <c r="BO183" i="3"/>
  <c r="BM183" i="3"/>
  <c r="BO182" i="3"/>
  <c r="BM182" i="3"/>
  <c r="BO181" i="3"/>
  <c r="BM181" i="3"/>
  <c r="BO180" i="3"/>
  <c r="BM180" i="3"/>
  <c r="BO179" i="3"/>
  <c r="BM179" i="3"/>
  <c r="BO178" i="3"/>
  <c r="BM178" i="3"/>
  <c r="BO177" i="3"/>
  <c r="BM177" i="3"/>
  <c r="BO176" i="3"/>
  <c r="BM176" i="3"/>
  <c r="BO175" i="3"/>
  <c r="BM175" i="3"/>
  <c r="BO174" i="3"/>
  <c r="BM174" i="3"/>
  <c r="BO173" i="3"/>
  <c r="BM173" i="3"/>
  <c r="BO172" i="3"/>
  <c r="BM172" i="3"/>
  <c r="BO171" i="3"/>
  <c r="BM171" i="3"/>
  <c r="BO170" i="3"/>
  <c r="BM170" i="3"/>
  <c r="BO169" i="3"/>
  <c r="BM169" i="3"/>
  <c r="BO168" i="3"/>
  <c r="BM168" i="3"/>
  <c r="BO167" i="3"/>
  <c r="BM167" i="3"/>
  <c r="BO166" i="3"/>
  <c r="BM166" i="3"/>
  <c r="BO165" i="3"/>
  <c r="BM165" i="3"/>
  <c r="BO164" i="3"/>
  <c r="BM164" i="3"/>
  <c r="BO163" i="3"/>
  <c r="BM163" i="3"/>
  <c r="BO162" i="3"/>
  <c r="BM162" i="3"/>
  <c r="BO161" i="3"/>
  <c r="BM161" i="3"/>
  <c r="BO160" i="3"/>
  <c r="BM160" i="3"/>
  <c r="BO159" i="3"/>
  <c r="BM159" i="3"/>
  <c r="BO158" i="3"/>
  <c r="BM158" i="3"/>
  <c r="BO157" i="3"/>
  <c r="BM157" i="3"/>
  <c r="BO156" i="3"/>
  <c r="BM156" i="3"/>
  <c r="BO155" i="3"/>
  <c r="BM155" i="3"/>
  <c r="BO154" i="3"/>
  <c r="BM154" i="3"/>
  <c r="BO153" i="3"/>
  <c r="BM153" i="3"/>
  <c r="BO152" i="3"/>
  <c r="BM152" i="3"/>
  <c r="BO151" i="3"/>
  <c r="BM151" i="3"/>
  <c r="BO150" i="3"/>
  <c r="BM150" i="3"/>
  <c r="BO149" i="3"/>
  <c r="BM149" i="3"/>
  <c r="BO148" i="3"/>
  <c r="BM148" i="3"/>
  <c r="BO147" i="3"/>
  <c r="BM147" i="3"/>
  <c r="BO146" i="3"/>
  <c r="BM146" i="3"/>
  <c r="BO145" i="3"/>
  <c r="BM145" i="3"/>
  <c r="BO144" i="3"/>
  <c r="BM144" i="3"/>
  <c r="BO143" i="3"/>
  <c r="BM143" i="3"/>
  <c r="BO142" i="3"/>
  <c r="BM142" i="3"/>
  <c r="BO141" i="3"/>
  <c r="BM141" i="3"/>
  <c r="BO140" i="3"/>
  <c r="BM140" i="3"/>
  <c r="BO139" i="3"/>
  <c r="BM139" i="3"/>
  <c r="BO138" i="3"/>
  <c r="BM138" i="3"/>
  <c r="BO137" i="3"/>
  <c r="BM137" i="3"/>
  <c r="BO136" i="3"/>
  <c r="BM136" i="3"/>
  <c r="BO135" i="3"/>
  <c r="BM135" i="3"/>
  <c r="BO134" i="3"/>
  <c r="BM134" i="3"/>
  <c r="BO133" i="3"/>
  <c r="BM133" i="3"/>
  <c r="BO132" i="3"/>
  <c r="BM132" i="3"/>
  <c r="BO131" i="3"/>
  <c r="BM131" i="3"/>
  <c r="BO130" i="3"/>
  <c r="BM130" i="3"/>
  <c r="BO129" i="3"/>
  <c r="BM129" i="3"/>
  <c r="BO128" i="3"/>
  <c r="BM128" i="3"/>
  <c r="BO127" i="3"/>
  <c r="BM127" i="3"/>
  <c r="BO126" i="3"/>
  <c r="BM126" i="3"/>
  <c r="BO125" i="3"/>
  <c r="BM125" i="3"/>
  <c r="BO124" i="3"/>
  <c r="BM124" i="3"/>
  <c r="BO123" i="3"/>
  <c r="BM123" i="3"/>
  <c r="BO122" i="3"/>
  <c r="BM122" i="3"/>
  <c r="BO121" i="3"/>
  <c r="BM121" i="3"/>
  <c r="BO120" i="3"/>
  <c r="BM120" i="3"/>
  <c r="BO119" i="3"/>
  <c r="BM119" i="3"/>
  <c r="BO118" i="3"/>
  <c r="BM118" i="3"/>
  <c r="BO117" i="3"/>
  <c r="BM117" i="3"/>
  <c r="BO116" i="3"/>
  <c r="BM116" i="3"/>
  <c r="BO115" i="3"/>
  <c r="BM115" i="3"/>
  <c r="BO114" i="3"/>
  <c r="BM114" i="3"/>
  <c r="BO113" i="3"/>
  <c r="BM113" i="3"/>
  <c r="BO112" i="3"/>
  <c r="BM112" i="3"/>
  <c r="BO111" i="3"/>
  <c r="BM111" i="3"/>
  <c r="BO110" i="3"/>
  <c r="BM110" i="3"/>
  <c r="BO109" i="3"/>
  <c r="BM109" i="3"/>
  <c r="BO108" i="3"/>
  <c r="BM108" i="3"/>
  <c r="BO107" i="3"/>
  <c r="BM107" i="3"/>
  <c r="BO106" i="3"/>
  <c r="BM106" i="3"/>
  <c r="BO105" i="3"/>
  <c r="BM105" i="3"/>
  <c r="BO104" i="3"/>
  <c r="BM104" i="3"/>
  <c r="BO103" i="3"/>
  <c r="BM103" i="3"/>
  <c r="BO102" i="3"/>
  <c r="BM102" i="3"/>
  <c r="BO101" i="3"/>
  <c r="BM101" i="3"/>
  <c r="BO100" i="3"/>
  <c r="BM100" i="3"/>
  <c r="BO99" i="3"/>
  <c r="BM99" i="3"/>
  <c r="BO98" i="3"/>
  <c r="BM98" i="3"/>
  <c r="BO97" i="3"/>
  <c r="BM97" i="3"/>
  <c r="BO96" i="3"/>
  <c r="BM96" i="3"/>
  <c r="BO95" i="3"/>
  <c r="BM95" i="3"/>
  <c r="BO94" i="3"/>
  <c r="BM94" i="3"/>
  <c r="BO93" i="3"/>
  <c r="BM93" i="3"/>
  <c r="BO92" i="3"/>
  <c r="BM92" i="3"/>
  <c r="BO91" i="3"/>
  <c r="BM91" i="3"/>
  <c r="BO90" i="3"/>
  <c r="BM90" i="3"/>
  <c r="BO89" i="3"/>
  <c r="BM89" i="3"/>
  <c r="BO88" i="3"/>
  <c r="BM88" i="3"/>
  <c r="BO87" i="3"/>
  <c r="BM87" i="3"/>
  <c r="BO86" i="3"/>
  <c r="BM86" i="3"/>
  <c r="BO85" i="3"/>
  <c r="BM85" i="3"/>
  <c r="BO84" i="3"/>
  <c r="BM84" i="3"/>
  <c r="BO83" i="3"/>
  <c r="BM83" i="3"/>
  <c r="BO82" i="3"/>
  <c r="BM82" i="3"/>
  <c r="BO81" i="3"/>
  <c r="BM81" i="3"/>
  <c r="BO80" i="3"/>
  <c r="BM80" i="3"/>
  <c r="BO79" i="3"/>
  <c r="BM79" i="3"/>
  <c r="BO78" i="3"/>
  <c r="BM78" i="3"/>
  <c r="BO77" i="3"/>
  <c r="BM77" i="3"/>
  <c r="BO76" i="3"/>
  <c r="BM76" i="3"/>
  <c r="BO75" i="3"/>
  <c r="BM75" i="3"/>
  <c r="BO74" i="3"/>
  <c r="BM74" i="3"/>
  <c r="BO73" i="3"/>
  <c r="BM73" i="3"/>
  <c r="BO72" i="3"/>
  <c r="BM72" i="3"/>
  <c r="BO71" i="3"/>
  <c r="BM71" i="3"/>
  <c r="BO70" i="3"/>
  <c r="BM70" i="3"/>
  <c r="BO69" i="3"/>
  <c r="BM69" i="3"/>
  <c r="BO68" i="3"/>
  <c r="BM68" i="3"/>
  <c r="BO67" i="3"/>
  <c r="BM67" i="3"/>
  <c r="BO66" i="3"/>
  <c r="BM66" i="3"/>
  <c r="BO65" i="3"/>
  <c r="BM65" i="3"/>
  <c r="BO64" i="3"/>
  <c r="BM64" i="3"/>
  <c r="BO63" i="3"/>
  <c r="BM63" i="3"/>
  <c r="BO62" i="3"/>
  <c r="BM62" i="3"/>
  <c r="BO61" i="3"/>
  <c r="BM61" i="3"/>
  <c r="BO60" i="3"/>
  <c r="BM60" i="3"/>
  <c r="BO59" i="3"/>
  <c r="BM59" i="3"/>
  <c r="BO58" i="3"/>
  <c r="BM58" i="3"/>
  <c r="BO57" i="3"/>
  <c r="BM57" i="3"/>
  <c r="BO56" i="3"/>
  <c r="BM56" i="3"/>
  <c r="BO55" i="3"/>
  <c r="BM55" i="3"/>
  <c r="BO54" i="3"/>
  <c r="BM54" i="3"/>
  <c r="BO53" i="3"/>
  <c r="BM53" i="3"/>
  <c r="BO52" i="3"/>
  <c r="BM52" i="3"/>
  <c r="BO51" i="3"/>
  <c r="BM51" i="3"/>
  <c r="BO50" i="3"/>
  <c r="BM50" i="3"/>
  <c r="BO49" i="3"/>
  <c r="BM49" i="3"/>
  <c r="BO48" i="3"/>
  <c r="BM48" i="3"/>
  <c r="BO47" i="3"/>
  <c r="BM47" i="3"/>
  <c r="BO46" i="3"/>
  <c r="BM46" i="3"/>
  <c r="BO45" i="3"/>
  <c r="BM45" i="3"/>
  <c r="BO44" i="3"/>
  <c r="BM44" i="3"/>
  <c r="BO43" i="3"/>
  <c r="BM43" i="3"/>
  <c r="BO42" i="3"/>
  <c r="BM42" i="3"/>
  <c r="BO41" i="3"/>
  <c r="BM41" i="3"/>
  <c r="BO40" i="3"/>
  <c r="BM40" i="3"/>
  <c r="BO39" i="3"/>
  <c r="BM39" i="3"/>
  <c r="BO38" i="3"/>
  <c r="BM38" i="3"/>
  <c r="BO37" i="3"/>
  <c r="BM37" i="3"/>
  <c r="BO36" i="3"/>
  <c r="BM36" i="3"/>
  <c r="BO35" i="3"/>
  <c r="BM35" i="3"/>
  <c r="BO34" i="3"/>
  <c r="BM34" i="3"/>
  <c r="BO33" i="3"/>
  <c r="BM33" i="3"/>
  <c r="BO32" i="3"/>
  <c r="BM32" i="3"/>
  <c r="BO31" i="3"/>
  <c r="BM31" i="3"/>
  <c r="BO30" i="3"/>
  <c r="BM30" i="3"/>
  <c r="BO29" i="3"/>
  <c r="BM29" i="3"/>
  <c r="BO28" i="3"/>
  <c r="BM28" i="3"/>
  <c r="BO27" i="3"/>
  <c r="BM27" i="3"/>
  <c r="BO26" i="3"/>
  <c r="BM26" i="3"/>
  <c r="BO25" i="3"/>
  <c r="BM25" i="3"/>
  <c r="BO24" i="3"/>
  <c r="BM24" i="3"/>
  <c r="BO23" i="3"/>
  <c r="BM23" i="3"/>
  <c r="BO22" i="3"/>
  <c r="BM22" i="3"/>
  <c r="BO21" i="3"/>
  <c r="BM21" i="3"/>
  <c r="BO20" i="3"/>
  <c r="BM20" i="3"/>
  <c r="BO19" i="3"/>
  <c r="BM19" i="3"/>
  <c r="BO18" i="3"/>
  <c r="BM18" i="3"/>
  <c r="BO17" i="3"/>
  <c r="BM17" i="3"/>
  <c r="BO16" i="3"/>
  <c r="BM16" i="3"/>
  <c r="BO15" i="3"/>
  <c r="BM15" i="3"/>
  <c r="BO14" i="3"/>
  <c r="BM14" i="3"/>
  <c r="BO13" i="3"/>
  <c r="BM13" i="3"/>
  <c r="BO12" i="3"/>
  <c r="BM12" i="3"/>
  <c r="BO11" i="3"/>
  <c r="BM11" i="3"/>
  <c r="BO10" i="3"/>
  <c r="BM10" i="3"/>
  <c r="BO9" i="3"/>
  <c r="BM9" i="3"/>
  <c r="BO8" i="3"/>
  <c r="BM8" i="3"/>
  <c r="BO7" i="3"/>
  <c r="BM7" i="3"/>
  <c r="OM8" i="7"/>
  <c r="OM9" i="7"/>
  <c r="OM10" i="7"/>
  <c r="OM11" i="7"/>
  <c r="OM12" i="7"/>
  <c r="OM13" i="7"/>
  <c r="OM14" i="7"/>
  <c r="OM15" i="7"/>
  <c r="OM16" i="7"/>
  <c r="OM17" i="7"/>
  <c r="OM18" i="7"/>
  <c r="OM19" i="7"/>
  <c r="OM20" i="7"/>
  <c r="OM21" i="7"/>
  <c r="OM22" i="7"/>
  <c r="OM23" i="7"/>
  <c r="OM24" i="7"/>
  <c r="OM25" i="7"/>
  <c r="OM26" i="7"/>
  <c r="OM27" i="7"/>
  <c r="OM28" i="7"/>
  <c r="OM29" i="7"/>
  <c r="OM30" i="7"/>
  <c r="OM31" i="7"/>
  <c r="OM32" i="7"/>
  <c r="OM33" i="7"/>
  <c r="OM34" i="7"/>
  <c r="OM35" i="7"/>
  <c r="OM36" i="7"/>
  <c r="OM37" i="7"/>
  <c r="OM38" i="7"/>
  <c r="OM39" i="7"/>
  <c r="OM40" i="7"/>
  <c r="OM41" i="7"/>
  <c r="OM42" i="7"/>
  <c r="OM43" i="7"/>
  <c r="OM44" i="7"/>
  <c r="OM45" i="7"/>
  <c r="OM46" i="7"/>
  <c r="OM47" i="7"/>
  <c r="OM48" i="7"/>
  <c r="OM49" i="7"/>
  <c r="OM50" i="7"/>
  <c r="OM51" i="7"/>
  <c r="OM52" i="7"/>
  <c r="OM53" i="7"/>
  <c r="OM54" i="7"/>
  <c r="OM55" i="7"/>
  <c r="OM56" i="7"/>
  <c r="OM57" i="7"/>
  <c r="OM58" i="7"/>
  <c r="OM59" i="7"/>
  <c r="OM60" i="7"/>
  <c r="OM61" i="7"/>
  <c r="OM62" i="7"/>
  <c r="OM63" i="7"/>
  <c r="OM64" i="7"/>
  <c r="OM65" i="7"/>
  <c r="OM66" i="7"/>
  <c r="OM67" i="7"/>
  <c r="OM68" i="7"/>
  <c r="OM69" i="7"/>
  <c r="OM70" i="7"/>
  <c r="OM71" i="7"/>
  <c r="OM72" i="7"/>
  <c r="OM73" i="7"/>
  <c r="OM74" i="7"/>
  <c r="OM75" i="7"/>
  <c r="OM76" i="7"/>
  <c r="OM77" i="7"/>
  <c r="OM78" i="7"/>
  <c r="OM79" i="7"/>
  <c r="OM80" i="7"/>
  <c r="OM81" i="7"/>
  <c r="OM82" i="7"/>
  <c r="OM83" i="7"/>
  <c r="OM84" i="7"/>
  <c r="OM85" i="7"/>
  <c r="OM86" i="7"/>
  <c r="OM87" i="7"/>
  <c r="OM88" i="7"/>
  <c r="OM89" i="7"/>
  <c r="OM90" i="7"/>
  <c r="OM91" i="7"/>
  <c r="OM92" i="7"/>
  <c r="OM93" i="7"/>
  <c r="OM94" i="7"/>
  <c r="OM95" i="7"/>
  <c r="OM96" i="7"/>
  <c r="OM97" i="7"/>
  <c r="OM98" i="7"/>
  <c r="OM99" i="7"/>
  <c r="OM100" i="7"/>
  <c r="OM101" i="7"/>
  <c r="OM102" i="7"/>
  <c r="OM103" i="7"/>
  <c r="OM104" i="7"/>
  <c r="OM105" i="7"/>
  <c r="OM106" i="7"/>
  <c r="OM107" i="7"/>
  <c r="OM108" i="7"/>
  <c r="OM109" i="7"/>
  <c r="OM110" i="7"/>
  <c r="OM111" i="7"/>
  <c r="OM112" i="7"/>
  <c r="OM113" i="7"/>
  <c r="OM114" i="7"/>
  <c r="OM115" i="7"/>
  <c r="OM116" i="7"/>
  <c r="OM117" i="7"/>
  <c r="OM118" i="7"/>
  <c r="OM119" i="7"/>
  <c r="OM120" i="7"/>
  <c r="OM121" i="7"/>
  <c r="OM122" i="7"/>
  <c r="OM123" i="7"/>
  <c r="OM124" i="7"/>
  <c r="OM125" i="7"/>
  <c r="OM126" i="7"/>
  <c r="OM127" i="7"/>
  <c r="OM128" i="7"/>
  <c r="OM129" i="7"/>
  <c r="OM130" i="7"/>
  <c r="OM131" i="7"/>
  <c r="OM132" i="7"/>
  <c r="OM133" i="7"/>
  <c r="OM134" i="7"/>
  <c r="OM135" i="7"/>
  <c r="OM136" i="7"/>
  <c r="OM137" i="7"/>
  <c r="OM138" i="7"/>
  <c r="OM139" i="7"/>
  <c r="OM140" i="7"/>
  <c r="OM141" i="7"/>
  <c r="OM142" i="7"/>
  <c r="OM143" i="7"/>
  <c r="OM144" i="7"/>
  <c r="OM145" i="7"/>
  <c r="OM146" i="7"/>
  <c r="OM147" i="7"/>
  <c r="OM148" i="7"/>
  <c r="OM149" i="7"/>
  <c r="OM150" i="7"/>
  <c r="OM151" i="7"/>
  <c r="OM152" i="7"/>
  <c r="OM153" i="7"/>
  <c r="OM154" i="7"/>
  <c r="OM155" i="7"/>
  <c r="OM156" i="7"/>
  <c r="OM157" i="7"/>
  <c r="OM158" i="7"/>
  <c r="OM159" i="7"/>
  <c r="OM160" i="7"/>
  <c r="OM161" i="7"/>
  <c r="OM162" i="7"/>
  <c r="OM163" i="7"/>
  <c r="OM164" i="7"/>
  <c r="OM165" i="7"/>
  <c r="OM166" i="7"/>
  <c r="OM167" i="7"/>
  <c r="OM168" i="7"/>
  <c r="OM169" i="7"/>
  <c r="OM170" i="7"/>
  <c r="OM171" i="7"/>
  <c r="OM172" i="7"/>
  <c r="OM173" i="7"/>
  <c r="OM174" i="7"/>
  <c r="OM175" i="7"/>
  <c r="OM176" i="7"/>
  <c r="OM177" i="7"/>
  <c r="OM178" i="7"/>
  <c r="OM179" i="7"/>
  <c r="OM180" i="7"/>
  <c r="OM181" i="7"/>
  <c r="OM182" i="7"/>
  <c r="OM183" i="7"/>
  <c r="OM184" i="7"/>
  <c r="OM185" i="7"/>
  <c r="OM186" i="7"/>
  <c r="OM187" i="7"/>
  <c r="OM188" i="7"/>
  <c r="OM189" i="7"/>
  <c r="OM190" i="7"/>
  <c r="OM191" i="7"/>
  <c r="OM192" i="7"/>
  <c r="OM193" i="7"/>
  <c r="OM194" i="7"/>
  <c r="OM195" i="7"/>
  <c r="OM196" i="7"/>
  <c r="OM197" i="7"/>
  <c r="OM198" i="7"/>
  <c r="OM199" i="7"/>
  <c r="OM200" i="7"/>
  <c r="OM201" i="7"/>
  <c r="OM202" i="7"/>
  <c r="OM203" i="7"/>
  <c r="OM204" i="7"/>
  <c r="OM7" i="7"/>
  <c r="OK8" i="7"/>
  <c r="OK9" i="7"/>
  <c r="OK10" i="7"/>
  <c r="OK11" i="7"/>
  <c r="OK12" i="7"/>
  <c r="OK13" i="7"/>
  <c r="OK14" i="7"/>
  <c r="OK15" i="7"/>
  <c r="OK16" i="7"/>
  <c r="OK17" i="7"/>
  <c r="OK18" i="7"/>
  <c r="OK19" i="7"/>
  <c r="OK20" i="7"/>
  <c r="OK21" i="7"/>
  <c r="OK22" i="7"/>
  <c r="OK23" i="7"/>
  <c r="OK24" i="7"/>
  <c r="OK25" i="7"/>
  <c r="OK26" i="7"/>
  <c r="OK27" i="7"/>
  <c r="OK28" i="7"/>
  <c r="OK29" i="7"/>
  <c r="OK30" i="7"/>
  <c r="OK31" i="7"/>
  <c r="OK32" i="7"/>
  <c r="OK33" i="7"/>
  <c r="OK34" i="7"/>
  <c r="OK35" i="7"/>
  <c r="OK36" i="7"/>
  <c r="OK37" i="7"/>
  <c r="OK38" i="7"/>
  <c r="OK39" i="7"/>
  <c r="OK40" i="7"/>
  <c r="OK41" i="7"/>
  <c r="OK42" i="7"/>
  <c r="OK43" i="7"/>
  <c r="OK44" i="7"/>
  <c r="OK45" i="7"/>
  <c r="OK46" i="7"/>
  <c r="OK47" i="7"/>
  <c r="OK48" i="7"/>
  <c r="OK49" i="7"/>
  <c r="OK50" i="7"/>
  <c r="OK51" i="7"/>
  <c r="OK52" i="7"/>
  <c r="OK53" i="7"/>
  <c r="OK54" i="7"/>
  <c r="OK55" i="7"/>
  <c r="OK56" i="7"/>
  <c r="OK57" i="7"/>
  <c r="OK58" i="7"/>
  <c r="OK59" i="7"/>
  <c r="OK60" i="7"/>
  <c r="OK61" i="7"/>
  <c r="OK62" i="7"/>
  <c r="OK63" i="7"/>
  <c r="OK64" i="7"/>
  <c r="OK65" i="7"/>
  <c r="OK66" i="7"/>
  <c r="OK67" i="7"/>
  <c r="OK68" i="7"/>
  <c r="OK69" i="7"/>
  <c r="OK70" i="7"/>
  <c r="OK71" i="7"/>
  <c r="OK72" i="7"/>
  <c r="OK73" i="7"/>
  <c r="OK74" i="7"/>
  <c r="OK75" i="7"/>
  <c r="OK76" i="7"/>
  <c r="OK77" i="7"/>
  <c r="OK78" i="7"/>
  <c r="OK79" i="7"/>
  <c r="OK80" i="7"/>
  <c r="OK81" i="7"/>
  <c r="OK82" i="7"/>
  <c r="OK83" i="7"/>
  <c r="OK84" i="7"/>
  <c r="OK85" i="7"/>
  <c r="OK86" i="7"/>
  <c r="OK87" i="7"/>
  <c r="OK88" i="7"/>
  <c r="OK89" i="7"/>
  <c r="OK90" i="7"/>
  <c r="OK91" i="7"/>
  <c r="OK92" i="7"/>
  <c r="OK93" i="7"/>
  <c r="OK94" i="7"/>
  <c r="OK95" i="7"/>
  <c r="OK96" i="7"/>
  <c r="OK97" i="7"/>
  <c r="OK98" i="7"/>
  <c r="OK99" i="7"/>
  <c r="OK100" i="7"/>
  <c r="OK101" i="7"/>
  <c r="OK102" i="7"/>
  <c r="OK103" i="7"/>
  <c r="OK104" i="7"/>
  <c r="OK105" i="7"/>
  <c r="OK106" i="7"/>
  <c r="OK107" i="7"/>
  <c r="OK108" i="7"/>
  <c r="OK109" i="7"/>
  <c r="OK110" i="7"/>
  <c r="OK111" i="7"/>
  <c r="OK112" i="7"/>
  <c r="OK113" i="7"/>
  <c r="OK114" i="7"/>
  <c r="OK115" i="7"/>
  <c r="OK116" i="7"/>
  <c r="OK117" i="7"/>
  <c r="OK118" i="7"/>
  <c r="OK119" i="7"/>
  <c r="OK120" i="7"/>
  <c r="OK121" i="7"/>
  <c r="OK122" i="7"/>
  <c r="OK123" i="7"/>
  <c r="OK124" i="7"/>
  <c r="OK125" i="7"/>
  <c r="OK126" i="7"/>
  <c r="OK127" i="7"/>
  <c r="OK128" i="7"/>
  <c r="OK129" i="7"/>
  <c r="OK130" i="7"/>
  <c r="OK131" i="7"/>
  <c r="OK132" i="7"/>
  <c r="OK133" i="7"/>
  <c r="OK134" i="7"/>
  <c r="OK135" i="7"/>
  <c r="OK136" i="7"/>
  <c r="OK137" i="7"/>
  <c r="OK138" i="7"/>
  <c r="OK139" i="7"/>
  <c r="OK140" i="7"/>
  <c r="OK141" i="7"/>
  <c r="OK142" i="7"/>
  <c r="OK143" i="7"/>
  <c r="OK144" i="7"/>
  <c r="OK145" i="7"/>
  <c r="OK146" i="7"/>
  <c r="OK147" i="7"/>
  <c r="OK148" i="7"/>
  <c r="OK149" i="7"/>
  <c r="OK150" i="7"/>
  <c r="OK151" i="7"/>
  <c r="OK152" i="7"/>
  <c r="OK153" i="7"/>
  <c r="OK154" i="7"/>
  <c r="OK155" i="7"/>
  <c r="OK156" i="7"/>
  <c r="OK157" i="7"/>
  <c r="OK158" i="7"/>
  <c r="OK159" i="7"/>
  <c r="OK160" i="7"/>
  <c r="OK161" i="7"/>
  <c r="OK162" i="7"/>
  <c r="OK163" i="7"/>
  <c r="OK164" i="7"/>
  <c r="OK165" i="7"/>
  <c r="OK166" i="7"/>
  <c r="OK167" i="7"/>
  <c r="OK168" i="7"/>
  <c r="OK169" i="7"/>
  <c r="OK170" i="7"/>
  <c r="OK171" i="7"/>
  <c r="OK172" i="7"/>
  <c r="OK173" i="7"/>
  <c r="OK174" i="7"/>
  <c r="OK175" i="7"/>
  <c r="OK176" i="7"/>
  <c r="OK177" i="7"/>
  <c r="OK178" i="7"/>
  <c r="OK179" i="7"/>
  <c r="OK180" i="7"/>
  <c r="OK181" i="7"/>
  <c r="OK182" i="7"/>
  <c r="OK183" i="7"/>
  <c r="OK184" i="7"/>
  <c r="OK185" i="7"/>
  <c r="OK186" i="7"/>
  <c r="OK187" i="7"/>
  <c r="OK188" i="7"/>
  <c r="OK189" i="7"/>
  <c r="OK190" i="7"/>
  <c r="OK191" i="7"/>
  <c r="OK192" i="7"/>
  <c r="OK193" i="7"/>
  <c r="OK194" i="7"/>
  <c r="OK195" i="7"/>
  <c r="OK196" i="7"/>
  <c r="OK197" i="7"/>
  <c r="OK198" i="7"/>
  <c r="OK199" i="7"/>
  <c r="OK200" i="7"/>
  <c r="OK201" i="7"/>
  <c r="OK202" i="7"/>
  <c r="OK203" i="7"/>
  <c r="OK204" i="7"/>
  <c r="OK7" i="7"/>
  <c r="MW8" i="7"/>
  <c r="MW9" i="7"/>
  <c r="MW10" i="7"/>
  <c r="MW11" i="7"/>
  <c r="MW12" i="7"/>
  <c r="MW13" i="7"/>
  <c r="MW14" i="7"/>
  <c r="MW15" i="7"/>
  <c r="MW16" i="7"/>
  <c r="MW17" i="7"/>
  <c r="MW18" i="7"/>
  <c r="MW19" i="7"/>
  <c r="MW20" i="7"/>
  <c r="MW21" i="7"/>
  <c r="MW22" i="7"/>
  <c r="MW23" i="7"/>
  <c r="MW24" i="7"/>
  <c r="MW25" i="7"/>
  <c r="MW26" i="7"/>
  <c r="MW27" i="7"/>
  <c r="MW28" i="7"/>
  <c r="MW29" i="7"/>
  <c r="MW30" i="7"/>
  <c r="MW31" i="7"/>
  <c r="MW32" i="7"/>
  <c r="MW33" i="7"/>
  <c r="MW34" i="7"/>
  <c r="MW35" i="7"/>
  <c r="MW36" i="7"/>
  <c r="MW37" i="7"/>
  <c r="MW38" i="7"/>
  <c r="MW39" i="7"/>
  <c r="MW40" i="7"/>
  <c r="MW41" i="7"/>
  <c r="MW42" i="7"/>
  <c r="MW43" i="7"/>
  <c r="MW44" i="7"/>
  <c r="MW45" i="7"/>
  <c r="MW46" i="7"/>
  <c r="MW47" i="7"/>
  <c r="MW48" i="7"/>
  <c r="MW49" i="7"/>
  <c r="MW50" i="7"/>
  <c r="MW51" i="7"/>
  <c r="MW52" i="7"/>
  <c r="MW53" i="7"/>
  <c r="MW54" i="7"/>
  <c r="MW55" i="7"/>
  <c r="MW56" i="7"/>
  <c r="MW57" i="7"/>
  <c r="MW58" i="7"/>
  <c r="MW59" i="7"/>
  <c r="MW60" i="7"/>
  <c r="MW61" i="7"/>
  <c r="MW62" i="7"/>
  <c r="MW63" i="7"/>
  <c r="MW64" i="7"/>
  <c r="MW65" i="7"/>
  <c r="MW66" i="7"/>
  <c r="MW67" i="7"/>
  <c r="MW68" i="7"/>
  <c r="MW69" i="7"/>
  <c r="MW70" i="7"/>
  <c r="MW71" i="7"/>
  <c r="MW72" i="7"/>
  <c r="MW73" i="7"/>
  <c r="MW74" i="7"/>
  <c r="MW75" i="7"/>
  <c r="MW76" i="7"/>
  <c r="MW77" i="7"/>
  <c r="MW78" i="7"/>
  <c r="MW79" i="7"/>
  <c r="MW80" i="7"/>
  <c r="MW81" i="7"/>
  <c r="MW82" i="7"/>
  <c r="MW83" i="7"/>
  <c r="MW84" i="7"/>
  <c r="MW85" i="7"/>
  <c r="MW86" i="7"/>
  <c r="MW87" i="7"/>
  <c r="MW88" i="7"/>
  <c r="MW89" i="7"/>
  <c r="MW90" i="7"/>
  <c r="MW91" i="7"/>
  <c r="MW92" i="7"/>
  <c r="MW93" i="7"/>
  <c r="MW94" i="7"/>
  <c r="MW95" i="7"/>
  <c r="MW96" i="7"/>
  <c r="MW97" i="7"/>
  <c r="MW98" i="7"/>
  <c r="MW99" i="7"/>
  <c r="MW100" i="7"/>
  <c r="MW101" i="7"/>
  <c r="MW102" i="7"/>
  <c r="MW103" i="7"/>
  <c r="MW104" i="7"/>
  <c r="MW105" i="7"/>
  <c r="MW106" i="7"/>
  <c r="MW107" i="7"/>
  <c r="MW108" i="7"/>
  <c r="MW109" i="7"/>
  <c r="MW110" i="7"/>
  <c r="MW111" i="7"/>
  <c r="MW112" i="7"/>
  <c r="MW113" i="7"/>
  <c r="MW114" i="7"/>
  <c r="MW115" i="7"/>
  <c r="MW116" i="7"/>
  <c r="MW117" i="7"/>
  <c r="MW118" i="7"/>
  <c r="MW119" i="7"/>
  <c r="MW120" i="7"/>
  <c r="MW121" i="7"/>
  <c r="MW122" i="7"/>
  <c r="MW123" i="7"/>
  <c r="MW124" i="7"/>
  <c r="MW125" i="7"/>
  <c r="MW126" i="7"/>
  <c r="MW127" i="7"/>
  <c r="MW128" i="7"/>
  <c r="MW129" i="7"/>
  <c r="MW130" i="7"/>
  <c r="MW131" i="7"/>
  <c r="MW132" i="7"/>
  <c r="MW133" i="7"/>
  <c r="MW134" i="7"/>
  <c r="MW135" i="7"/>
  <c r="MW136" i="7"/>
  <c r="MW137" i="7"/>
  <c r="MW138" i="7"/>
  <c r="MW139" i="7"/>
  <c r="MW140" i="7"/>
  <c r="MW141" i="7"/>
  <c r="MW142" i="7"/>
  <c r="MW143" i="7"/>
  <c r="MW144" i="7"/>
  <c r="MW145" i="7"/>
  <c r="MW146" i="7"/>
  <c r="MW147" i="7"/>
  <c r="MW148" i="7"/>
  <c r="MW149" i="7"/>
  <c r="MW150" i="7"/>
  <c r="MW151" i="7"/>
  <c r="MW152" i="7"/>
  <c r="MW153" i="7"/>
  <c r="MW154" i="7"/>
  <c r="MW155" i="7"/>
  <c r="MW156" i="7"/>
  <c r="MW157" i="7"/>
  <c r="MW158" i="7"/>
  <c r="MW159" i="7"/>
  <c r="MW160" i="7"/>
  <c r="MW161" i="7"/>
  <c r="MW162" i="7"/>
  <c r="MW163" i="7"/>
  <c r="MW164" i="7"/>
  <c r="MW165" i="7"/>
  <c r="MW166" i="7"/>
  <c r="MW167" i="7"/>
  <c r="MW168" i="7"/>
  <c r="MW169" i="7"/>
  <c r="MW170" i="7"/>
  <c r="MW171" i="7"/>
  <c r="MW172" i="7"/>
  <c r="MW173" i="7"/>
  <c r="MW174" i="7"/>
  <c r="MW175" i="7"/>
  <c r="MW176" i="7"/>
  <c r="MW177" i="7"/>
  <c r="MW178" i="7"/>
  <c r="MW179" i="7"/>
  <c r="MW180" i="7"/>
  <c r="MW181" i="7"/>
  <c r="MW182" i="7"/>
  <c r="MW183" i="7"/>
  <c r="MW184" i="7"/>
  <c r="MW185" i="7"/>
  <c r="MW186" i="7"/>
  <c r="MW187" i="7"/>
  <c r="MW188" i="7"/>
  <c r="MW189" i="7"/>
  <c r="MW190" i="7"/>
  <c r="MW191" i="7"/>
  <c r="MW192" i="7"/>
  <c r="MW193" i="7"/>
  <c r="MW194" i="7"/>
  <c r="MW195" i="7"/>
  <c r="MW196" i="7"/>
  <c r="MW197" i="7"/>
  <c r="MW198" i="7"/>
  <c r="MW199" i="7"/>
  <c r="MW200" i="7"/>
  <c r="MW201" i="7"/>
  <c r="MW202" i="7"/>
  <c r="MW203" i="7"/>
  <c r="MW204" i="7"/>
  <c r="MW7" i="7"/>
  <c r="MU8" i="7"/>
  <c r="MU9" i="7"/>
  <c r="MU10" i="7"/>
  <c r="MU11" i="7"/>
  <c r="MU12" i="7"/>
  <c r="MU13" i="7"/>
  <c r="MU14" i="7"/>
  <c r="MU15" i="7"/>
  <c r="MU16" i="7"/>
  <c r="MU17" i="7"/>
  <c r="MU18" i="7"/>
  <c r="MU19" i="7"/>
  <c r="MU20" i="7"/>
  <c r="MU21" i="7"/>
  <c r="MU22" i="7"/>
  <c r="MU23" i="7"/>
  <c r="MU24" i="7"/>
  <c r="MU25" i="7"/>
  <c r="MU26" i="7"/>
  <c r="MU27" i="7"/>
  <c r="MU28" i="7"/>
  <c r="MU29" i="7"/>
  <c r="MU30" i="7"/>
  <c r="MU31" i="7"/>
  <c r="MU32" i="7"/>
  <c r="MU33" i="7"/>
  <c r="MU34" i="7"/>
  <c r="MU35" i="7"/>
  <c r="MU36" i="7"/>
  <c r="MU37" i="7"/>
  <c r="MU38" i="7"/>
  <c r="MU39" i="7"/>
  <c r="MU40" i="7"/>
  <c r="MU41" i="7"/>
  <c r="MU42" i="7"/>
  <c r="MU43" i="7"/>
  <c r="MU44" i="7"/>
  <c r="MU45" i="7"/>
  <c r="MU46" i="7"/>
  <c r="MU47" i="7"/>
  <c r="MU48" i="7"/>
  <c r="MU49" i="7"/>
  <c r="MU50" i="7"/>
  <c r="MU51" i="7"/>
  <c r="MU52" i="7"/>
  <c r="MU53" i="7"/>
  <c r="MU54" i="7"/>
  <c r="MU55" i="7"/>
  <c r="MU56" i="7"/>
  <c r="MU57" i="7"/>
  <c r="MU58" i="7"/>
  <c r="MU59" i="7"/>
  <c r="MU60" i="7"/>
  <c r="MU61" i="7"/>
  <c r="MU62" i="7"/>
  <c r="MU63" i="7"/>
  <c r="MU64" i="7"/>
  <c r="MU65" i="7"/>
  <c r="MU66" i="7"/>
  <c r="MU67" i="7"/>
  <c r="MU68" i="7"/>
  <c r="MU69" i="7"/>
  <c r="MU70" i="7"/>
  <c r="MU71" i="7"/>
  <c r="MU72" i="7"/>
  <c r="MU73" i="7"/>
  <c r="MU74" i="7"/>
  <c r="MU75" i="7"/>
  <c r="MU76" i="7"/>
  <c r="MU77" i="7"/>
  <c r="MU78" i="7"/>
  <c r="MU79" i="7"/>
  <c r="MU80" i="7"/>
  <c r="MU81" i="7"/>
  <c r="MU82" i="7"/>
  <c r="MU83" i="7"/>
  <c r="MU84" i="7"/>
  <c r="MU85" i="7"/>
  <c r="MU86" i="7"/>
  <c r="MU87" i="7"/>
  <c r="MU88" i="7"/>
  <c r="MU89" i="7"/>
  <c r="MU90" i="7"/>
  <c r="MU91" i="7"/>
  <c r="MU92" i="7"/>
  <c r="MU93" i="7"/>
  <c r="MU94" i="7"/>
  <c r="MU95" i="7"/>
  <c r="MU96" i="7"/>
  <c r="MU97" i="7"/>
  <c r="MU98" i="7"/>
  <c r="MU99" i="7"/>
  <c r="MU100" i="7"/>
  <c r="MU101" i="7"/>
  <c r="MU102" i="7"/>
  <c r="MU103" i="7"/>
  <c r="MU104" i="7"/>
  <c r="MU105" i="7"/>
  <c r="MU106" i="7"/>
  <c r="MU107" i="7"/>
  <c r="MU108" i="7"/>
  <c r="MU109" i="7"/>
  <c r="MU110" i="7"/>
  <c r="MU111" i="7"/>
  <c r="MU112" i="7"/>
  <c r="MU113" i="7"/>
  <c r="MU114" i="7"/>
  <c r="MU115" i="7"/>
  <c r="MU116" i="7"/>
  <c r="MU117" i="7"/>
  <c r="MU118" i="7"/>
  <c r="MU119" i="7"/>
  <c r="MU120" i="7"/>
  <c r="MU121" i="7"/>
  <c r="MU122" i="7"/>
  <c r="MU123" i="7"/>
  <c r="MU124" i="7"/>
  <c r="MU125" i="7"/>
  <c r="MU126" i="7"/>
  <c r="MU127" i="7"/>
  <c r="MU128" i="7"/>
  <c r="MU129" i="7"/>
  <c r="MU130" i="7"/>
  <c r="MU131" i="7"/>
  <c r="MU132" i="7"/>
  <c r="MU133" i="7"/>
  <c r="MU134" i="7"/>
  <c r="MU135" i="7"/>
  <c r="MU136" i="7"/>
  <c r="MU137" i="7"/>
  <c r="MU138" i="7"/>
  <c r="MU139" i="7"/>
  <c r="MU140" i="7"/>
  <c r="MU141" i="7"/>
  <c r="MU142" i="7"/>
  <c r="MU143" i="7"/>
  <c r="MU144" i="7"/>
  <c r="MU145" i="7"/>
  <c r="MU146" i="7"/>
  <c r="MU147" i="7"/>
  <c r="MU148" i="7"/>
  <c r="MU149" i="7"/>
  <c r="MU150" i="7"/>
  <c r="MU151" i="7"/>
  <c r="MU152" i="7"/>
  <c r="MU153" i="7"/>
  <c r="MU154" i="7"/>
  <c r="MU155" i="7"/>
  <c r="MU156" i="7"/>
  <c r="MU157" i="7"/>
  <c r="MU158" i="7"/>
  <c r="MU159" i="7"/>
  <c r="MU160" i="7"/>
  <c r="MU161" i="7"/>
  <c r="MU162" i="7"/>
  <c r="MU163" i="7"/>
  <c r="MU164" i="7"/>
  <c r="MU165" i="7"/>
  <c r="MU166" i="7"/>
  <c r="MU167" i="7"/>
  <c r="MU168" i="7"/>
  <c r="MU169" i="7"/>
  <c r="MU170" i="7"/>
  <c r="MU171" i="7"/>
  <c r="MU172" i="7"/>
  <c r="MU173" i="7"/>
  <c r="MU174" i="7"/>
  <c r="MU175" i="7"/>
  <c r="MU176" i="7"/>
  <c r="MU177" i="7"/>
  <c r="MU178" i="7"/>
  <c r="MU179" i="7"/>
  <c r="MU180" i="7"/>
  <c r="MU181" i="7"/>
  <c r="MU182" i="7"/>
  <c r="MU183" i="7"/>
  <c r="MU184" i="7"/>
  <c r="MU185" i="7"/>
  <c r="MU186" i="7"/>
  <c r="MU187" i="7"/>
  <c r="MU188" i="7"/>
  <c r="MU189" i="7"/>
  <c r="MU190" i="7"/>
  <c r="MU191" i="7"/>
  <c r="MU192" i="7"/>
  <c r="MU193" i="7"/>
  <c r="MU194" i="7"/>
  <c r="MU195" i="7"/>
  <c r="MU196" i="7"/>
  <c r="MU197" i="7"/>
  <c r="MU198" i="7"/>
  <c r="MU199" i="7"/>
  <c r="MU200" i="7"/>
  <c r="MU201" i="7"/>
  <c r="MU202" i="7"/>
  <c r="MU203" i="7"/>
  <c r="MU204" i="7"/>
  <c r="MU7" i="7"/>
  <c r="LG8" i="7"/>
  <c r="LG9" i="7"/>
  <c r="LG10" i="7"/>
  <c r="LG11" i="7"/>
  <c r="LG12" i="7"/>
  <c r="LG13" i="7"/>
  <c r="LG14" i="7"/>
  <c r="LG15" i="7"/>
  <c r="LG16" i="7"/>
  <c r="LG17" i="7"/>
  <c r="LG18" i="7"/>
  <c r="LG19" i="7"/>
  <c r="LG20" i="7"/>
  <c r="LG21" i="7"/>
  <c r="LG22" i="7"/>
  <c r="LG23" i="7"/>
  <c r="LG24" i="7"/>
  <c r="LG25" i="7"/>
  <c r="LG26" i="7"/>
  <c r="LG27" i="7"/>
  <c r="LG28" i="7"/>
  <c r="LG29" i="7"/>
  <c r="LG30" i="7"/>
  <c r="LG31" i="7"/>
  <c r="LG32" i="7"/>
  <c r="LG33" i="7"/>
  <c r="LG34" i="7"/>
  <c r="LG35" i="7"/>
  <c r="LG36" i="7"/>
  <c r="LG37" i="7"/>
  <c r="LG38" i="7"/>
  <c r="LG39" i="7"/>
  <c r="LG40" i="7"/>
  <c r="LG41" i="7"/>
  <c r="LG42" i="7"/>
  <c r="LG43" i="7"/>
  <c r="LG44" i="7"/>
  <c r="LG45" i="7"/>
  <c r="LG46" i="7"/>
  <c r="LG47" i="7"/>
  <c r="LG48" i="7"/>
  <c r="LG49" i="7"/>
  <c r="LG50" i="7"/>
  <c r="LG51" i="7"/>
  <c r="LG52" i="7"/>
  <c r="LG53" i="7"/>
  <c r="LG54" i="7"/>
  <c r="LG55" i="7"/>
  <c r="LG56" i="7"/>
  <c r="LG57" i="7"/>
  <c r="LG58" i="7"/>
  <c r="LG59" i="7"/>
  <c r="LG60" i="7"/>
  <c r="LG61" i="7"/>
  <c r="LG62" i="7"/>
  <c r="LG63" i="7"/>
  <c r="LG64" i="7"/>
  <c r="LG65" i="7"/>
  <c r="LG66" i="7"/>
  <c r="LG67" i="7"/>
  <c r="LG68" i="7"/>
  <c r="LG69" i="7"/>
  <c r="LG70" i="7"/>
  <c r="LG71" i="7"/>
  <c r="LG72" i="7"/>
  <c r="LG73" i="7"/>
  <c r="LG74" i="7"/>
  <c r="LG75" i="7"/>
  <c r="LG76" i="7"/>
  <c r="LG77" i="7"/>
  <c r="LG78" i="7"/>
  <c r="LG79" i="7"/>
  <c r="LG80" i="7"/>
  <c r="LG81" i="7"/>
  <c r="LG82" i="7"/>
  <c r="LG83" i="7"/>
  <c r="LG84" i="7"/>
  <c r="LG85" i="7"/>
  <c r="LG86" i="7"/>
  <c r="LG87" i="7"/>
  <c r="LG88" i="7"/>
  <c r="LG89" i="7"/>
  <c r="LG90" i="7"/>
  <c r="LG91" i="7"/>
  <c r="LG92" i="7"/>
  <c r="LG93" i="7"/>
  <c r="LG94" i="7"/>
  <c r="LG95" i="7"/>
  <c r="LG96" i="7"/>
  <c r="LG97" i="7"/>
  <c r="LG98" i="7"/>
  <c r="LG99" i="7"/>
  <c r="LG100" i="7"/>
  <c r="LG101" i="7"/>
  <c r="LG102" i="7"/>
  <c r="LG103" i="7"/>
  <c r="LG104" i="7"/>
  <c r="LG105" i="7"/>
  <c r="LG106" i="7"/>
  <c r="LG107" i="7"/>
  <c r="LG108" i="7"/>
  <c r="LG109" i="7"/>
  <c r="LG110" i="7"/>
  <c r="LG111" i="7"/>
  <c r="LG112" i="7"/>
  <c r="LG113" i="7"/>
  <c r="LG114" i="7"/>
  <c r="LG115" i="7"/>
  <c r="LG116" i="7"/>
  <c r="LG117" i="7"/>
  <c r="LG118" i="7"/>
  <c r="LG119" i="7"/>
  <c r="LG120" i="7"/>
  <c r="LG121" i="7"/>
  <c r="LG122" i="7"/>
  <c r="LG123" i="7"/>
  <c r="LG124" i="7"/>
  <c r="LG125" i="7"/>
  <c r="LG126" i="7"/>
  <c r="LG127" i="7"/>
  <c r="LG128" i="7"/>
  <c r="LG129" i="7"/>
  <c r="LG130" i="7"/>
  <c r="LG131" i="7"/>
  <c r="LG132" i="7"/>
  <c r="LG133" i="7"/>
  <c r="LG134" i="7"/>
  <c r="LG135" i="7"/>
  <c r="LG136" i="7"/>
  <c r="LG137" i="7"/>
  <c r="LG138" i="7"/>
  <c r="LG139" i="7"/>
  <c r="LG140" i="7"/>
  <c r="LG141" i="7"/>
  <c r="LG142" i="7"/>
  <c r="LG143" i="7"/>
  <c r="LG144" i="7"/>
  <c r="LG145" i="7"/>
  <c r="LG146" i="7"/>
  <c r="LG147" i="7"/>
  <c r="LG148" i="7"/>
  <c r="LG149" i="7"/>
  <c r="LG150" i="7"/>
  <c r="LG151" i="7"/>
  <c r="LG152" i="7"/>
  <c r="LG153" i="7"/>
  <c r="LG154" i="7"/>
  <c r="LG155" i="7"/>
  <c r="LG156" i="7"/>
  <c r="LG157" i="7"/>
  <c r="LG158" i="7"/>
  <c r="LG159" i="7"/>
  <c r="LG160" i="7"/>
  <c r="LG161" i="7"/>
  <c r="LG162" i="7"/>
  <c r="LG163" i="7"/>
  <c r="LG164" i="7"/>
  <c r="LG165" i="7"/>
  <c r="LG166" i="7"/>
  <c r="LG167" i="7"/>
  <c r="LG168" i="7"/>
  <c r="LG169" i="7"/>
  <c r="LG170" i="7"/>
  <c r="LG171" i="7"/>
  <c r="LG172" i="7"/>
  <c r="LG173" i="7"/>
  <c r="LG174" i="7"/>
  <c r="LG175" i="7"/>
  <c r="LG176" i="7"/>
  <c r="LG177" i="7"/>
  <c r="LG178" i="7"/>
  <c r="LG179" i="7"/>
  <c r="LG180" i="7"/>
  <c r="LG181" i="7"/>
  <c r="LG182" i="7"/>
  <c r="LG183" i="7"/>
  <c r="LG184" i="7"/>
  <c r="LG185" i="7"/>
  <c r="LG186" i="7"/>
  <c r="LG187" i="7"/>
  <c r="LG188" i="7"/>
  <c r="LG189" i="7"/>
  <c r="LG190" i="7"/>
  <c r="LG191" i="7"/>
  <c r="LG192" i="7"/>
  <c r="LG193" i="7"/>
  <c r="LG194" i="7"/>
  <c r="LG195" i="7"/>
  <c r="LG196" i="7"/>
  <c r="LG197" i="7"/>
  <c r="LG198" i="7"/>
  <c r="LG199" i="7"/>
  <c r="LG200" i="7"/>
  <c r="LG201" i="7"/>
  <c r="LG202" i="7"/>
  <c r="LG203" i="7"/>
  <c r="LG204" i="7"/>
  <c r="LG7" i="7"/>
  <c r="LE8" i="7"/>
  <c r="LE9" i="7"/>
  <c r="LE10" i="7"/>
  <c r="LE11" i="7"/>
  <c r="LE12" i="7"/>
  <c r="LE13" i="7"/>
  <c r="LE14" i="7"/>
  <c r="LE15" i="7"/>
  <c r="LE16" i="7"/>
  <c r="LE17" i="7"/>
  <c r="LE18" i="7"/>
  <c r="LE19" i="7"/>
  <c r="LE20" i="7"/>
  <c r="LE21" i="7"/>
  <c r="LE22" i="7"/>
  <c r="LE23" i="7"/>
  <c r="LE24" i="7"/>
  <c r="LE25" i="7"/>
  <c r="LE26" i="7"/>
  <c r="LE27" i="7"/>
  <c r="LE28" i="7"/>
  <c r="LE29" i="7"/>
  <c r="LE30" i="7"/>
  <c r="LE31" i="7"/>
  <c r="LE32" i="7"/>
  <c r="LE33" i="7"/>
  <c r="LE34" i="7"/>
  <c r="LE35" i="7"/>
  <c r="LE36" i="7"/>
  <c r="LE37" i="7"/>
  <c r="LE38" i="7"/>
  <c r="LE39" i="7"/>
  <c r="LE40" i="7"/>
  <c r="LE41" i="7"/>
  <c r="LE42" i="7"/>
  <c r="LE43" i="7"/>
  <c r="LE44" i="7"/>
  <c r="LE45" i="7"/>
  <c r="LE46" i="7"/>
  <c r="LE47" i="7"/>
  <c r="LE48" i="7"/>
  <c r="LE49" i="7"/>
  <c r="LE50" i="7"/>
  <c r="LE51" i="7"/>
  <c r="LE52" i="7"/>
  <c r="LE53" i="7"/>
  <c r="LE54" i="7"/>
  <c r="LE55" i="7"/>
  <c r="LE56" i="7"/>
  <c r="LE57" i="7"/>
  <c r="LE58" i="7"/>
  <c r="LE59" i="7"/>
  <c r="LE60" i="7"/>
  <c r="LE61" i="7"/>
  <c r="LE62" i="7"/>
  <c r="LE63" i="7"/>
  <c r="LE64" i="7"/>
  <c r="LE65" i="7"/>
  <c r="LE66" i="7"/>
  <c r="LE67" i="7"/>
  <c r="LE68" i="7"/>
  <c r="LE69" i="7"/>
  <c r="LE70" i="7"/>
  <c r="LE71" i="7"/>
  <c r="LE72" i="7"/>
  <c r="LE73" i="7"/>
  <c r="LE74" i="7"/>
  <c r="LE75" i="7"/>
  <c r="LE76" i="7"/>
  <c r="LE77" i="7"/>
  <c r="LE78" i="7"/>
  <c r="LE79" i="7"/>
  <c r="LE80" i="7"/>
  <c r="LE81" i="7"/>
  <c r="LE82" i="7"/>
  <c r="LE83" i="7"/>
  <c r="LE84" i="7"/>
  <c r="LE85" i="7"/>
  <c r="LE86" i="7"/>
  <c r="LE87" i="7"/>
  <c r="LE88" i="7"/>
  <c r="LE89" i="7"/>
  <c r="LE90" i="7"/>
  <c r="LE91" i="7"/>
  <c r="LE92" i="7"/>
  <c r="LE93" i="7"/>
  <c r="LE94" i="7"/>
  <c r="LE95" i="7"/>
  <c r="LE96" i="7"/>
  <c r="LE97" i="7"/>
  <c r="LE98" i="7"/>
  <c r="LE99" i="7"/>
  <c r="LE100" i="7"/>
  <c r="LE101" i="7"/>
  <c r="LE102" i="7"/>
  <c r="LE103" i="7"/>
  <c r="LE104" i="7"/>
  <c r="LE105" i="7"/>
  <c r="LE106" i="7"/>
  <c r="LE107" i="7"/>
  <c r="LE108" i="7"/>
  <c r="LE109" i="7"/>
  <c r="LE110" i="7"/>
  <c r="LE111" i="7"/>
  <c r="LE112" i="7"/>
  <c r="LE113" i="7"/>
  <c r="LE114" i="7"/>
  <c r="LE115" i="7"/>
  <c r="LE116" i="7"/>
  <c r="LE117" i="7"/>
  <c r="LE118" i="7"/>
  <c r="LE119" i="7"/>
  <c r="LE120" i="7"/>
  <c r="LE121" i="7"/>
  <c r="LE122" i="7"/>
  <c r="LE123" i="7"/>
  <c r="LE124" i="7"/>
  <c r="LE125" i="7"/>
  <c r="LE126" i="7"/>
  <c r="LE127" i="7"/>
  <c r="LE128" i="7"/>
  <c r="LE129" i="7"/>
  <c r="LE130" i="7"/>
  <c r="LE131" i="7"/>
  <c r="LE132" i="7"/>
  <c r="LE133" i="7"/>
  <c r="LE134" i="7"/>
  <c r="LE135" i="7"/>
  <c r="LE136" i="7"/>
  <c r="LE137" i="7"/>
  <c r="LE138" i="7"/>
  <c r="LE139" i="7"/>
  <c r="LE140" i="7"/>
  <c r="LE141" i="7"/>
  <c r="LE142" i="7"/>
  <c r="LE143" i="7"/>
  <c r="LE144" i="7"/>
  <c r="LE145" i="7"/>
  <c r="LE146" i="7"/>
  <c r="LE147" i="7"/>
  <c r="LE148" i="7"/>
  <c r="LE149" i="7"/>
  <c r="LE150" i="7"/>
  <c r="LE151" i="7"/>
  <c r="LE152" i="7"/>
  <c r="LE153" i="7"/>
  <c r="LE154" i="7"/>
  <c r="LE155" i="7"/>
  <c r="LE156" i="7"/>
  <c r="LE157" i="7"/>
  <c r="LE158" i="7"/>
  <c r="LE159" i="7"/>
  <c r="LE160" i="7"/>
  <c r="LE161" i="7"/>
  <c r="LE162" i="7"/>
  <c r="LE163" i="7"/>
  <c r="LE164" i="7"/>
  <c r="LE165" i="7"/>
  <c r="LE166" i="7"/>
  <c r="LE167" i="7"/>
  <c r="LE168" i="7"/>
  <c r="LE169" i="7"/>
  <c r="LE170" i="7"/>
  <c r="LE171" i="7"/>
  <c r="LE172" i="7"/>
  <c r="LE173" i="7"/>
  <c r="LE174" i="7"/>
  <c r="LE175" i="7"/>
  <c r="LE176" i="7"/>
  <c r="LE177" i="7"/>
  <c r="LE178" i="7"/>
  <c r="LE179" i="7"/>
  <c r="LE180" i="7"/>
  <c r="LE181" i="7"/>
  <c r="LE182" i="7"/>
  <c r="LE183" i="7"/>
  <c r="LE184" i="7"/>
  <c r="LE185" i="7"/>
  <c r="LE186" i="7"/>
  <c r="LE187" i="7"/>
  <c r="LE188" i="7"/>
  <c r="LE189" i="7"/>
  <c r="LE190" i="7"/>
  <c r="LE191" i="7"/>
  <c r="LE192" i="7"/>
  <c r="LE193" i="7"/>
  <c r="LE194" i="7"/>
  <c r="LE195" i="7"/>
  <c r="LE196" i="7"/>
  <c r="LE197" i="7"/>
  <c r="LE198" i="7"/>
  <c r="LE199" i="7"/>
  <c r="LE200" i="7"/>
  <c r="LE201" i="7"/>
  <c r="LE202" i="7"/>
  <c r="LE203" i="7"/>
  <c r="LE204" i="7"/>
  <c r="LE7" i="7"/>
  <c r="JQ8" i="7"/>
  <c r="JQ9" i="7"/>
  <c r="JQ10" i="7"/>
  <c r="JQ11" i="7"/>
  <c r="JQ12" i="7"/>
  <c r="JQ13" i="7"/>
  <c r="JQ14" i="7"/>
  <c r="JQ15" i="7"/>
  <c r="JQ16" i="7"/>
  <c r="JQ17" i="7"/>
  <c r="JQ18" i="7"/>
  <c r="JQ19" i="7"/>
  <c r="JQ20" i="7"/>
  <c r="JQ21" i="7"/>
  <c r="JQ22" i="7"/>
  <c r="JQ23" i="7"/>
  <c r="JQ24" i="7"/>
  <c r="JQ25" i="7"/>
  <c r="JQ26" i="7"/>
  <c r="JQ27" i="7"/>
  <c r="JQ28" i="7"/>
  <c r="JQ29" i="7"/>
  <c r="JQ30" i="7"/>
  <c r="JQ31" i="7"/>
  <c r="JQ32" i="7"/>
  <c r="JQ33" i="7"/>
  <c r="JQ34" i="7"/>
  <c r="JQ35" i="7"/>
  <c r="JQ36" i="7"/>
  <c r="JQ37" i="7"/>
  <c r="JQ38" i="7"/>
  <c r="JQ39" i="7"/>
  <c r="JQ40" i="7"/>
  <c r="JQ41" i="7"/>
  <c r="JQ42" i="7"/>
  <c r="JQ43" i="7"/>
  <c r="JQ44" i="7"/>
  <c r="JQ45" i="7"/>
  <c r="JQ46" i="7"/>
  <c r="JQ47" i="7"/>
  <c r="JQ48" i="7"/>
  <c r="JQ49" i="7"/>
  <c r="JQ50" i="7"/>
  <c r="JQ51" i="7"/>
  <c r="JQ52" i="7"/>
  <c r="JQ53" i="7"/>
  <c r="JQ54" i="7"/>
  <c r="JQ55" i="7"/>
  <c r="JQ56" i="7"/>
  <c r="JQ57" i="7"/>
  <c r="JQ58" i="7"/>
  <c r="JQ59" i="7"/>
  <c r="JQ60" i="7"/>
  <c r="JQ61" i="7"/>
  <c r="JQ62" i="7"/>
  <c r="JQ63" i="7"/>
  <c r="JQ64" i="7"/>
  <c r="JQ65" i="7"/>
  <c r="JQ66" i="7"/>
  <c r="JQ67" i="7"/>
  <c r="JQ68" i="7"/>
  <c r="JQ69" i="7"/>
  <c r="JQ70" i="7"/>
  <c r="JQ71" i="7"/>
  <c r="JQ72" i="7"/>
  <c r="JQ73" i="7"/>
  <c r="JQ74" i="7"/>
  <c r="JQ75" i="7"/>
  <c r="JQ76" i="7"/>
  <c r="JQ77" i="7"/>
  <c r="JQ78" i="7"/>
  <c r="JQ79" i="7"/>
  <c r="JQ80" i="7"/>
  <c r="JQ81" i="7"/>
  <c r="JQ82" i="7"/>
  <c r="JQ83" i="7"/>
  <c r="JQ84" i="7"/>
  <c r="JQ85" i="7"/>
  <c r="JQ86" i="7"/>
  <c r="JQ87" i="7"/>
  <c r="JQ88" i="7"/>
  <c r="JQ89" i="7"/>
  <c r="JQ90" i="7"/>
  <c r="JQ91" i="7"/>
  <c r="JQ92" i="7"/>
  <c r="JQ93" i="7"/>
  <c r="JQ94" i="7"/>
  <c r="JQ95" i="7"/>
  <c r="JQ96" i="7"/>
  <c r="JQ97" i="7"/>
  <c r="JQ98" i="7"/>
  <c r="JQ99" i="7"/>
  <c r="JQ100" i="7"/>
  <c r="JQ101" i="7"/>
  <c r="JQ102" i="7"/>
  <c r="JQ103" i="7"/>
  <c r="JQ104" i="7"/>
  <c r="JQ105" i="7"/>
  <c r="JQ106" i="7"/>
  <c r="JQ107" i="7"/>
  <c r="JQ108" i="7"/>
  <c r="JQ109" i="7"/>
  <c r="JQ110" i="7"/>
  <c r="JQ111" i="7"/>
  <c r="JQ112" i="7"/>
  <c r="JQ113" i="7"/>
  <c r="JQ114" i="7"/>
  <c r="JQ115" i="7"/>
  <c r="JQ116" i="7"/>
  <c r="JQ117" i="7"/>
  <c r="JQ118" i="7"/>
  <c r="JQ119" i="7"/>
  <c r="JQ120" i="7"/>
  <c r="JQ121" i="7"/>
  <c r="JQ122" i="7"/>
  <c r="JQ123" i="7"/>
  <c r="JQ124" i="7"/>
  <c r="JQ125" i="7"/>
  <c r="JQ126" i="7"/>
  <c r="JQ127" i="7"/>
  <c r="JQ128" i="7"/>
  <c r="JQ129" i="7"/>
  <c r="JQ130" i="7"/>
  <c r="JQ131" i="7"/>
  <c r="JQ132" i="7"/>
  <c r="JQ133" i="7"/>
  <c r="JQ134" i="7"/>
  <c r="JQ135" i="7"/>
  <c r="JQ136" i="7"/>
  <c r="JQ137" i="7"/>
  <c r="JQ138" i="7"/>
  <c r="JQ139" i="7"/>
  <c r="JQ140" i="7"/>
  <c r="JQ141" i="7"/>
  <c r="JQ142" i="7"/>
  <c r="JQ143" i="7"/>
  <c r="JQ144" i="7"/>
  <c r="JQ145" i="7"/>
  <c r="JQ146" i="7"/>
  <c r="JQ147" i="7"/>
  <c r="JQ148" i="7"/>
  <c r="JQ149" i="7"/>
  <c r="JQ150" i="7"/>
  <c r="JQ151" i="7"/>
  <c r="JQ152" i="7"/>
  <c r="JQ153" i="7"/>
  <c r="JQ154" i="7"/>
  <c r="JQ155" i="7"/>
  <c r="JQ156" i="7"/>
  <c r="JQ157" i="7"/>
  <c r="JQ158" i="7"/>
  <c r="JQ159" i="7"/>
  <c r="JQ160" i="7"/>
  <c r="JQ161" i="7"/>
  <c r="JQ162" i="7"/>
  <c r="JQ163" i="7"/>
  <c r="JQ164" i="7"/>
  <c r="JQ165" i="7"/>
  <c r="JQ166" i="7"/>
  <c r="JQ167" i="7"/>
  <c r="JQ168" i="7"/>
  <c r="JQ169" i="7"/>
  <c r="JQ170" i="7"/>
  <c r="JQ171" i="7"/>
  <c r="JQ172" i="7"/>
  <c r="JQ173" i="7"/>
  <c r="JQ174" i="7"/>
  <c r="JQ175" i="7"/>
  <c r="JQ176" i="7"/>
  <c r="JQ177" i="7"/>
  <c r="JQ178" i="7"/>
  <c r="JQ179" i="7"/>
  <c r="JQ180" i="7"/>
  <c r="JQ181" i="7"/>
  <c r="JQ182" i="7"/>
  <c r="JQ183" i="7"/>
  <c r="JQ184" i="7"/>
  <c r="JQ185" i="7"/>
  <c r="JQ186" i="7"/>
  <c r="JQ187" i="7"/>
  <c r="JQ188" i="7"/>
  <c r="JQ189" i="7"/>
  <c r="JQ190" i="7"/>
  <c r="JQ191" i="7"/>
  <c r="JQ192" i="7"/>
  <c r="JQ193" i="7"/>
  <c r="JQ194" i="7"/>
  <c r="JQ195" i="7"/>
  <c r="JQ196" i="7"/>
  <c r="JQ197" i="7"/>
  <c r="JQ198" i="7"/>
  <c r="JQ199" i="7"/>
  <c r="JQ200" i="7"/>
  <c r="JQ201" i="7"/>
  <c r="JQ202" i="7"/>
  <c r="JQ203" i="7"/>
  <c r="JQ204" i="7"/>
  <c r="JQ7" i="7"/>
  <c r="JO8" i="7"/>
  <c r="JO9" i="7"/>
  <c r="JO10" i="7"/>
  <c r="JO11" i="7"/>
  <c r="JO12" i="7"/>
  <c r="JO13" i="7"/>
  <c r="JO14" i="7"/>
  <c r="JO15" i="7"/>
  <c r="JO16" i="7"/>
  <c r="JO17" i="7"/>
  <c r="JO18" i="7"/>
  <c r="JO19" i="7"/>
  <c r="JO20" i="7"/>
  <c r="JO21" i="7"/>
  <c r="JO22" i="7"/>
  <c r="JO23" i="7"/>
  <c r="JO24" i="7"/>
  <c r="JO25" i="7"/>
  <c r="JO26" i="7"/>
  <c r="JO27" i="7"/>
  <c r="JO28" i="7"/>
  <c r="JO29" i="7"/>
  <c r="JO30" i="7"/>
  <c r="JO31" i="7"/>
  <c r="JO32" i="7"/>
  <c r="JO33" i="7"/>
  <c r="JO34" i="7"/>
  <c r="JO35" i="7"/>
  <c r="JO36" i="7"/>
  <c r="JO37" i="7"/>
  <c r="JO38" i="7"/>
  <c r="JO39" i="7"/>
  <c r="JO40" i="7"/>
  <c r="JO41" i="7"/>
  <c r="JO42" i="7"/>
  <c r="JO43" i="7"/>
  <c r="JO44" i="7"/>
  <c r="JO45" i="7"/>
  <c r="JO46" i="7"/>
  <c r="JO47" i="7"/>
  <c r="JO48" i="7"/>
  <c r="JO49" i="7"/>
  <c r="JO50" i="7"/>
  <c r="JO51" i="7"/>
  <c r="JO52" i="7"/>
  <c r="JO53" i="7"/>
  <c r="JO54" i="7"/>
  <c r="JO55" i="7"/>
  <c r="JO56" i="7"/>
  <c r="JO57" i="7"/>
  <c r="JO58" i="7"/>
  <c r="JO59" i="7"/>
  <c r="JO60" i="7"/>
  <c r="JO61" i="7"/>
  <c r="JO62" i="7"/>
  <c r="JO63" i="7"/>
  <c r="JO64" i="7"/>
  <c r="JO65" i="7"/>
  <c r="JO66" i="7"/>
  <c r="JO67" i="7"/>
  <c r="JO68" i="7"/>
  <c r="JO69" i="7"/>
  <c r="JO70" i="7"/>
  <c r="JO71" i="7"/>
  <c r="JO72" i="7"/>
  <c r="JO73" i="7"/>
  <c r="JO74" i="7"/>
  <c r="JO75" i="7"/>
  <c r="JO76" i="7"/>
  <c r="JO77" i="7"/>
  <c r="JO78" i="7"/>
  <c r="JO79" i="7"/>
  <c r="JO80" i="7"/>
  <c r="JO81" i="7"/>
  <c r="JO82" i="7"/>
  <c r="JO83" i="7"/>
  <c r="JO84" i="7"/>
  <c r="JO85" i="7"/>
  <c r="JO86" i="7"/>
  <c r="JO87" i="7"/>
  <c r="JO88" i="7"/>
  <c r="JO89" i="7"/>
  <c r="JO90" i="7"/>
  <c r="JO91" i="7"/>
  <c r="JO92" i="7"/>
  <c r="JO93" i="7"/>
  <c r="JO94" i="7"/>
  <c r="JO95" i="7"/>
  <c r="JO96" i="7"/>
  <c r="JO97" i="7"/>
  <c r="JO98" i="7"/>
  <c r="JO99" i="7"/>
  <c r="JO100" i="7"/>
  <c r="JO101" i="7"/>
  <c r="JO102" i="7"/>
  <c r="JO103" i="7"/>
  <c r="JO104" i="7"/>
  <c r="JO105" i="7"/>
  <c r="JO106" i="7"/>
  <c r="JO107" i="7"/>
  <c r="JO108" i="7"/>
  <c r="JO109" i="7"/>
  <c r="JO110" i="7"/>
  <c r="JO111" i="7"/>
  <c r="JO112" i="7"/>
  <c r="JO113" i="7"/>
  <c r="JO114" i="7"/>
  <c r="JO115" i="7"/>
  <c r="JO116" i="7"/>
  <c r="JO117" i="7"/>
  <c r="JO118" i="7"/>
  <c r="JO119" i="7"/>
  <c r="JO120" i="7"/>
  <c r="JO121" i="7"/>
  <c r="JO122" i="7"/>
  <c r="JO123" i="7"/>
  <c r="JO124" i="7"/>
  <c r="JO125" i="7"/>
  <c r="JO126" i="7"/>
  <c r="JO127" i="7"/>
  <c r="JO128" i="7"/>
  <c r="JO129" i="7"/>
  <c r="JO130" i="7"/>
  <c r="JO131" i="7"/>
  <c r="JO132" i="7"/>
  <c r="JO133" i="7"/>
  <c r="JO134" i="7"/>
  <c r="JO135" i="7"/>
  <c r="JO136" i="7"/>
  <c r="JO137" i="7"/>
  <c r="JO138" i="7"/>
  <c r="JO139" i="7"/>
  <c r="JO140" i="7"/>
  <c r="JO141" i="7"/>
  <c r="JO142" i="7"/>
  <c r="JO143" i="7"/>
  <c r="JO144" i="7"/>
  <c r="JO145" i="7"/>
  <c r="JO146" i="7"/>
  <c r="JO147" i="7"/>
  <c r="JO148" i="7"/>
  <c r="JO149" i="7"/>
  <c r="JO150" i="7"/>
  <c r="JO151" i="7"/>
  <c r="JO152" i="7"/>
  <c r="JO153" i="7"/>
  <c r="JO154" i="7"/>
  <c r="JO155" i="7"/>
  <c r="JO156" i="7"/>
  <c r="JO157" i="7"/>
  <c r="JO158" i="7"/>
  <c r="JO159" i="7"/>
  <c r="JO160" i="7"/>
  <c r="JO161" i="7"/>
  <c r="JO162" i="7"/>
  <c r="JO163" i="7"/>
  <c r="JO164" i="7"/>
  <c r="JO165" i="7"/>
  <c r="JO166" i="7"/>
  <c r="JO167" i="7"/>
  <c r="JO168" i="7"/>
  <c r="JO169" i="7"/>
  <c r="JO170" i="7"/>
  <c r="JO171" i="7"/>
  <c r="JO172" i="7"/>
  <c r="JO173" i="7"/>
  <c r="JO174" i="7"/>
  <c r="JO175" i="7"/>
  <c r="JO176" i="7"/>
  <c r="JO177" i="7"/>
  <c r="JO178" i="7"/>
  <c r="JO179" i="7"/>
  <c r="JO180" i="7"/>
  <c r="JO181" i="7"/>
  <c r="JO182" i="7"/>
  <c r="JO183" i="7"/>
  <c r="JO184" i="7"/>
  <c r="JO185" i="7"/>
  <c r="JO186" i="7"/>
  <c r="JO187" i="7"/>
  <c r="JO188" i="7"/>
  <c r="JO189" i="7"/>
  <c r="JO190" i="7"/>
  <c r="JO191" i="7"/>
  <c r="JO192" i="7"/>
  <c r="JO193" i="7"/>
  <c r="JO194" i="7"/>
  <c r="JO195" i="7"/>
  <c r="JO196" i="7"/>
  <c r="JO197" i="7"/>
  <c r="JO198" i="7"/>
  <c r="JO199" i="7"/>
  <c r="JO200" i="7"/>
  <c r="JO201" i="7"/>
  <c r="JO202" i="7"/>
  <c r="JO203" i="7"/>
  <c r="JO204" i="7"/>
  <c r="JO7" i="7"/>
  <c r="IA8" i="7"/>
  <c r="IA9" i="7"/>
  <c r="IA10" i="7"/>
  <c r="IA11" i="7"/>
  <c r="IA12" i="7"/>
  <c r="IA13" i="7"/>
  <c r="IA14" i="7"/>
  <c r="IA15" i="7"/>
  <c r="IA16" i="7"/>
  <c r="IA17" i="7"/>
  <c r="IA18" i="7"/>
  <c r="IA19" i="7"/>
  <c r="IA20" i="7"/>
  <c r="IA21" i="7"/>
  <c r="IA22" i="7"/>
  <c r="IA23" i="7"/>
  <c r="IA24" i="7"/>
  <c r="IA25" i="7"/>
  <c r="IA26" i="7"/>
  <c r="IA27" i="7"/>
  <c r="IA28" i="7"/>
  <c r="IA29" i="7"/>
  <c r="IA30" i="7"/>
  <c r="IA31" i="7"/>
  <c r="IA32" i="7"/>
  <c r="IA33" i="7"/>
  <c r="IA34" i="7"/>
  <c r="IA35" i="7"/>
  <c r="IA36" i="7"/>
  <c r="IA37" i="7"/>
  <c r="IA38" i="7"/>
  <c r="IA39" i="7"/>
  <c r="IA40" i="7"/>
  <c r="IA41" i="7"/>
  <c r="IA42" i="7"/>
  <c r="IA43" i="7"/>
  <c r="IA44" i="7"/>
  <c r="IA45" i="7"/>
  <c r="IA46" i="7"/>
  <c r="IA47" i="7"/>
  <c r="IA48" i="7"/>
  <c r="IA49" i="7"/>
  <c r="IA50" i="7"/>
  <c r="IA51" i="7"/>
  <c r="IA52" i="7"/>
  <c r="IA53" i="7"/>
  <c r="IA54" i="7"/>
  <c r="IA55" i="7"/>
  <c r="IA56" i="7"/>
  <c r="IA57" i="7"/>
  <c r="IA58" i="7"/>
  <c r="IA59" i="7"/>
  <c r="IA60" i="7"/>
  <c r="IA61" i="7"/>
  <c r="IA62" i="7"/>
  <c r="IA63" i="7"/>
  <c r="IA64" i="7"/>
  <c r="IA65" i="7"/>
  <c r="IA66" i="7"/>
  <c r="IA67" i="7"/>
  <c r="IA68" i="7"/>
  <c r="IA69" i="7"/>
  <c r="IA70" i="7"/>
  <c r="IA71" i="7"/>
  <c r="IA72" i="7"/>
  <c r="IA73" i="7"/>
  <c r="IA74" i="7"/>
  <c r="IA75" i="7"/>
  <c r="IA76" i="7"/>
  <c r="IA77" i="7"/>
  <c r="IA78" i="7"/>
  <c r="IA79" i="7"/>
  <c r="IA80" i="7"/>
  <c r="IA81" i="7"/>
  <c r="IA82" i="7"/>
  <c r="IA83" i="7"/>
  <c r="IA84" i="7"/>
  <c r="IA85" i="7"/>
  <c r="IA86" i="7"/>
  <c r="IA87" i="7"/>
  <c r="IA88" i="7"/>
  <c r="IA89" i="7"/>
  <c r="IA90" i="7"/>
  <c r="IA91" i="7"/>
  <c r="IA92" i="7"/>
  <c r="IA93" i="7"/>
  <c r="IA94" i="7"/>
  <c r="IA95" i="7"/>
  <c r="IA96" i="7"/>
  <c r="IA97" i="7"/>
  <c r="IA98" i="7"/>
  <c r="IA99" i="7"/>
  <c r="IA100" i="7"/>
  <c r="IA101" i="7"/>
  <c r="IA102" i="7"/>
  <c r="IA103" i="7"/>
  <c r="IA104" i="7"/>
  <c r="IA105" i="7"/>
  <c r="IA106" i="7"/>
  <c r="IA107" i="7"/>
  <c r="IA108" i="7"/>
  <c r="IA109" i="7"/>
  <c r="IA110" i="7"/>
  <c r="IA111" i="7"/>
  <c r="IA112" i="7"/>
  <c r="IA113" i="7"/>
  <c r="IA114" i="7"/>
  <c r="IA115" i="7"/>
  <c r="IA116" i="7"/>
  <c r="IA117" i="7"/>
  <c r="IA118" i="7"/>
  <c r="IA119" i="7"/>
  <c r="IA120" i="7"/>
  <c r="IA121" i="7"/>
  <c r="IA122" i="7"/>
  <c r="IA123" i="7"/>
  <c r="IA124" i="7"/>
  <c r="IA125" i="7"/>
  <c r="IA126" i="7"/>
  <c r="IA127" i="7"/>
  <c r="IA128" i="7"/>
  <c r="IA129" i="7"/>
  <c r="IA130" i="7"/>
  <c r="IA131" i="7"/>
  <c r="IA132" i="7"/>
  <c r="IA133" i="7"/>
  <c r="IA134" i="7"/>
  <c r="IA135" i="7"/>
  <c r="IA136" i="7"/>
  <c r="IA137" i="7"/>
  <c r="IA138" i="7"/>
  <c r="IA139" i="7"/>
  <c r="IA140" i="7"/>
  <c r="IA141" i="7"/>
  <c r="IA142" i="7"/>
  <c r="IA143" i="7"/>
  <c r="IA144" i="7"/>
  <c r="IA145" i="7"/>
  <c r="IA146" i="7"/>
  <c r="IA147" i="7"/>
  <c r="IA148" i="7"/>
  <c r="IA149" i="7"/>
  <c r="IA150" i="7"/>
  <c r="IA151" i="7"/>
  <c r="IA152" i="7"/>
  <c r="IA153" i="7"/>
  <c r="IA154" i="7"/>
  <c r="IA155" i="7"/>
  <c r="IA156" i="7"/>
  <c r="IA157" i="7"/>
  <c r="IA158" i="7"/>
  <c r="IA159" i="7"/>
  <c r="IA160" i="7"/>
  <c r="IA161" i="7"/>
  <c r="IA162" i="7"/>
  <c r="IA163" i="7"/>
  <c r="IA164" i="7"/>
  <c r="IA165" i="7"/>
  <c r="IA166" i="7"/>
  <c r="IA167" i="7"/>
  <c r="IA168" i="7"/>
  <c r="IA169" i="7"/>
  <c r="IA170" i="7"/>
  <c r="IA171" i="7"/>
  <c r="IA172" i="7"/>
  <c r="IA173" i="7"/>
  <c r="IA174" i="7"/>
  <c r="IA175" i="7"/>
  <c r="IA176" i="7"/>
  <c r="IA177" i="7"/>
  <c r="IA178" i="7"/>
  <c r="IA179" i="7"/>
  <c r="IA180" i="7"/>
  <c r="IA181" i="7"/>
  <c r="IA182" i="7"/>
  <c r="IA183" i="7"/>
  <c r="IA184" i="7"/>
  <c r="IA185" i="7"/>
  <c r="IA186" i="7"/>
  <c r="IA187" i="7"/>
  <c r="IA188" i="7"/>
  <c r="IA189" i="7"/>
  <c r="IA190" i="7"/>
  <c r="IA191" i="7"/>
  <c r="IA192" i="7"/>
  <c r="IA193" i="7"/>
  <c r="IA194" i="7"/>
  <c r="IA195" i="7"/>
  <c r="IA196" i="7"/>
  <c r="IA197" i="7"/>
  <c r="IA198" i="7"/>
  <c r="IA199" i="7"/>
  <c r="IA200" i="7"/>
  <c r="IA201" i="7"/>
  <c r="IA202" i="7"/>
  <c r="IA203" i="7"/>
  <c r="IA204" i="7"/>
  <c r="IA7" i="7"/>
  <c r="HY8" i="7"/>
  <c r="HY9" i="7"/>
  <c r="HY10" i="7"/>
  <c r="HY11" i="7"/>
  <c r="HY12" i="7"/>
  <c r="HY13" i="7"/>
  <c r="HY14" i="7"/>
  <c r="HY15" i="7"/>
  <c r="HY16" i="7"/>
  <c r="HY17" i="7"/>
  <c r="HY18" i="7"/>
  <c r="HY19" i="7"/>
  <c r="HY20" i="7"/>
  <c r="HY21" i="7"/>
  <c r="HY22" i="7"/>
  <c r="HY23" i="7"/>
  <c r="HY24" i="7"/>
  <c r="HY25" i="7"/>
  <c r="HY26" i="7"/>
  <c r="HY27" i="7"/>
  <c r="HY28" i="7"/>
  <c r="HY29" i="7"/>
  <c r="HY30" i="7"/>
  <c r="HY31" i="7"/>
  <c r="HY32" i="7"/>
  <c r="HY33" i="7"/>
  <c r="HY34" i="7"/>
  <c r="HY35" i="7"/>
  <c r="HY36" i="7"/>
  <c r="HY37" i="7"/>
  <c r="HY38" i="7"/>
  <c r="HY39" i="7"/>
  <c r="HY40" i="7"/>
  <c r="HY41" i="7"/>
  <c r="HY42" i="7"/>
  <c r="HY43" i="7"/>
  <c r="HY44" i="7"/>
  <c r="HY45" i="7"/>
  <c r="HY46" i="7"/>
  <c r="HY47" i="7"/>
  <c r="HY48" i="7"/>
  <c r="HY49" i="7"/>
  <c r="HY50" i="7"/>
  <c r="HY51" i="7"/>
  <c r="HY52" i="7"/>
  <c r="HY53" i="7"/>
  <c r="HY54" i="7"/>
  <c r="HY55" i="7"/>
  <c r="HY56" i="7"/>
  <c r="HY57" i="7"/>
  <c r="HY58" i="7"/>
  <c r="HY59" i="7"/>
  <c r="HY60" i="7"/>
  <c r="HY61" i="7"/>
  <c r="HY62" i="7"/>
  <c r="HY63" i="7"/>
  <c r="HY64" i="7"/>
  <c r="HY65" i="7"/>
  <c r="HY66" i="7"/>
  <c r="HY67" i="7"/>
  <c r="HY68" i="7"/>
  <c r="HY69" i="7"/>
  <c r="HY70" i="7"/>
  <c r="HY71" i="7"/>
  <c r="HY72" i="7"/>
  <c r="HY73" i="7"/>
  <c r="HY74" i="7"/>
  <c r="HY75" i="7"/>
  <c r="HY76" i="7"/>
  <c r="HY77" i="7"/>
  <c r="HY78" i="7"/>
  <c r="HY79" i="7"/>
  <c r="HY80" i="7"/>
  <c r="HY81" i="7"/>
  <c r="HY82" i="7"/>
  <c r="HY83" i="7"/>
  <c r="HY84" i="7"/>
  <c r="HY85" i="7"/>
  <c r="HY86" i="7"/>
  <c r="HY87" i="7"/>
  <c r="HY88" i="7"/>
  <c r="HY89" i="7"/>
  <c r="HY90" i="7"/>
  <c r="HY91" i="7"/>
  <c r="HY92" i="7"/>
  <c r="HY93" i="7"/>
  <c r="HY94" i="7"/>
  <c r="HY95" i="7"/>
  <c r="HY96" i="7"/>
  <c r="HY97" i="7"/>
  <c r="HY98" i="7"/>
  <c r="HY99" i="7"/>
  <c r="HY100" i="7"/>
  <c r="HY101" i="7"/>
  <c r="HY102" i="7"/>
  <c r="HY103" i="7"/>
  <c r="HY104" i="7"/>
  <c r="HY105" i="7"/>
  <c r="HY106" i="7"/>
  <c r="HY107" i="7"/>
  <c r="HY108" i="7"/>
  <c r="HY109" i="7"/>
  <c r="HY110" i="7"/>
  <c r="HY111" i="7"/>
  <c r="HY112" i="7"/>
  <c r="HY113" i="7"/>
  <c r="HY114" i="7"/>
  <c r="HY115" i="7"/>
  <c r="HY116" i="7"/>
  <c r="HY117" i="7"/>
  <c r="HY118" i="7"/>
  <c r="HY119" i="7"/>
  <c r="HY120" i="7"/>
  <c r="HY121" i="7"/>
  <c r="HY122" i="7"/>
  <c r="HY123" i="7"/>
  <c r="HY124" i="7"/>
  <c r="HY125" i="7"/>
  <c r="HY126" i="7"/>
  <c r="HY127" i="7"/>
  <c r="HY128" i="7"/>
  <c r="HY129" i="7"/>
  <c r="HY130" i="7"/>
  <c r="HY131" i="7"/>
  <c r="HY132" i="7"/>
  <c r="HY133" i="7"/>
  <c r="HY134" i="7"/>
  <c r="HY135" i="7"/>
  <c r="HY136" i="7"/>
  <c r="HY137" i="7"/>
  <c r="HY138" i="7"/>
  <c r="HY139" i="7"/>
  <c r="HY140" i="7"/>
  <c r="HY141" i="7"/>
  <c r="HY142" i="7"/>
  <c r="HY143" i="7"/>
  <c r="HY144" i="7"/>
  <c r="HY145" i="7"/>
  <c r="HY146" i="7"/>
  <c r="HY147" i="7"/>
  <c r="HY148" i="7"/>
  <c r="HY149" i="7"/>
  <c r="HY150" i="7"/>
  <c r="HY151" i="7"/>
  <c r="HY152" i="7"/>
  <c r="HY153" i="7"/>
  <c r="HY154" i="7"/>
  <c r="HY155" i="7"/>
  <c r="HY156" i="7"/>
  <c r="HY157" i="7"/>
  <c r="HY158" i="7"/>
  <c r="HY159" i="7"/>
  <c r="HY160" i="7"/>
  <c r="HY161" i="7"/>
  <c r="HY162" i="7"/>
  <c r="HY163" i="7"/>
  <c r="HY164" i="7"/>
  <c r="HY165" i="7"/>
  <c r="HY166" i="7"/>
  <c r="HY167" i="7"/>
  <c r="HY168" i="7"/>
  <c r="HY169" i="7"/>
  <c r="HY170" i="7"/>
  <c r="HY171" i="7"/>
  <c r="HY172" i="7"/>
  <c r="HY173" i="7"/>
  <c r="HY174" i="7"/>
  <c r="HY175" i="7"/>
  <c r="HY176" i="7"/>
  <c r="HY177" i="7"/>
  <c r="HY178" i="7"/>
  <c r="HY179" i="7"/>
  <c r="HY180" i="7"/>
  <c r="HY181" i="7"/>
  <c r="HY182" i="7"/>
  <c r="HY183" i="7"/>
  <c r="HY184" i="7"/>
  <c r="HY185" i="7"/>
  <c r="HY186" i="7"/>
  <c r="HY187" i="7"/>
  <c r="HY188" i="7"/>
  <c r="HY189" i="7"/>
  <c r="HY190" i="7"/>
  <c r="HY191" i="7"/>
  <c r="HY192" i="7"/>
  <c r="HY193" i="7"/>
  <c r="HY194" i="7"/>
  <c r="HY195" i="7"/>
  <c r="HY196" i="7"/>
  <c r="HY197" i="7"/>
  <c r="HY198" i="7"/>
  <c r="HY199" i="7"/>
  <c r="HY200" i="7"/>
  <c r="HY201" i="7"/>
  <c r="HY202" i="7"/>
  <c r="HY203" i="7"/>
  <c r="HY204" i="7"/>
  <c r="HY7" i="7"/>
  <c r="GK8" i="7"/>
  <c r="GK9" i="7"/>
  <c r="GK10" i="7"/>
  <c r="GK11" i="7"/>
  <c r="GK12" i="7"/>
  <c r="GK13" i="7"/>
  <c r="GK14" i="7"/>
  <c r="GK15" i="7"/>
  <c r="GK16" i="7"/>
  <c r="GK17" i="7"/>
  <c r="GK18" i="7"/>
  <c r="GK19" i="7"/>
  <c r="GK20" i="7"/>
  <c r="GK21" i="7"/>
  <c r="GK22" i="7"/>
  <c r="GK23" i="7"/>
  <c r="GK24" i="7"/>
  <c r="GK25" i="7"/>
  <c r="GK26" i="7"/>
  <c r="GK27" i="7"/>
  <c r="GK28" i="7"/>
  <c r="GK29" i="7"/>
  <c r="GK30" i="7"/>
  <c r="GK31" i="7"/>
  <c r="GK32" i="7"/>
  <c r="GK33" i="7"/>
  <c r="GK34" i="7"/>
  <c r="GK35" i="7"/>
  <c r="GK36" i="7"/>
  <c r="GK37" i="7"/>
  <c r="GK38" i="7"/>
  <c r="GK39" i="7"/>
  <c r="GK40" i="7"/>
  <c r="GK41" i="7"/>
  <c r="GK42" i="7"/>
  <c r="GK43" i="7"/>
  <c r="GK44" i="7"/>
  <c r="GK45" i="7"/>
  <c r="GK46" i="7"/>
  <c r="GK47" i="7"/>
  <c r="GK48" i="7"/>
  <c r="GK49" i="7"/>
  <c r="GK50" i="7"/>
  <c r="GK51" i="7"/>
  <c r="GK52" i="7"/>
  <c r="GK53" i="7"/>
  <c r="GK54" i="7"/>
  <c r="GK55" i="7"/>
  <c r="GK56" i="7"/>
  <c r="GK57" i="7"/>
  <c r="GK58" i="7"/>
  <c r="GK59" i="7"/>
  <c r="GK60" i="7"/>
  <c r="GK61" i="7"/>
  <c r="GK62" i="7"/>
  <c r="GK63" i="7"/>
  <c r="GK64" i="7"/>
  <c r="GK65" i="7"/>
  <c r="GK66" i="7"/>
  <c r="GK67" i="7"/>
  <c r="GK68" i="7"/>
  <c r="GK69" i="7"/>
  <c r="GK70" i="7"/>
  <c r="GK71" i="7"/>
  <c r="GK72" i="7"/>
  <c r="GK73" i="7"/>
  <c r="GK74" i="7"/>
  <c r="GK75" i="7"/>
  <c r="GK76" i="7"/>
  <c r="GK77" i="7"/>
  <c r="GK78" i="7"/>
  <c r="GK79" i="7"/>
  <c r="GK80" i="7"/>
  <c r="GK81" i="7"/>
  <c r="GK82" i="7"/>
  <c r="GK83" i="7"/>
  <c r="GK84" i="7"/>
  <c r="GK85" i="7"/>
  <c r="GK86" i="7"/>
  <c r="GK87" i="7"/>
  <c r="GK88" i="7"/>
  <c r="GK89" i="7"/>
  <c r="GK90" i="7"/>
  <c r="GK91" i="7"/>
  <c r="GK92" i="7"/>
  <c r="GK93" i="7"/>
  <c r="GK94" i="7"/>
  <c r="GK95" i="7"/>
  <c r="GK96" i="7"/>
  <c r="GK97" i="7"/>
  <c r="GK98" i="7"/>
  <c r="GK99" i="7"/>
  <c r="GK100" i="7"/>
  <c r="GK101" i="7"/>
  <c r="GK102" i="7"/>
  <c r="GK103" i="7"/>
  <c r="GK104" i="7"/>
  <c r="GK105" i="7"/>
  <c r="GK106" i="7"/>
  <c r="GK107" i="7"/>
  <c r="GK108" i="7"/>
  <c r="GK109" i="7"/>
  <c r="GK110" i="7"/>
  <c r="GK111" i="7"/>
  <c r="GK112" i="7"/>
  <c r="GK113" i="7"/>
  <c r="GK114" i="7"/>
  <c r="GK115" i="7"/>
  <c r="GK116" i="7"/>
  <c r="GK117" i="7"/>
  <c r="GK118" i="7"/>
  <c r="GK119" i="7"/>
  <c r="GK120" i="7"/>
  <c r="GK121" i="7"/>
  <c r="GK122" i="7"/>
  <c r="GK123" i="7"/>
  <c r="GK124" i="7"/>
  <c r="GK125" i="7"/>
  <c r="GK126" i="7"/>
  <c r="GK127" i="7"/>
  <c r="GK128" i="7"/>
  <c r="GK129" i="7"/>
  <c r="GK130" i="7"/>
  <c r="GK131" i="7"/>
  <c r="GK132" i="7"/>
  <c r="GK133" i="7"/>
  <c r="GK134" i="7"/>
  <c r="GK135" i="7"/>
  <c r="GK136" i="7"/>
  <c r="GK137" i="7"/>
  <c r="GK138" i="7"/>
  <c r="GK139" i="7"/>
  <c r="GK140" i="7"/>
  <c r="GK141" i="7"/>
  <c r="GK142" i="7"/>
  <c r="GK143" i="7"/>
  <c r="GK144" i="7"/>
  <c r="GK145" i="7"/>
  <c r="GK146" i="7"/>
  <c r="GK147" i="7"/>
  <c r="GK148" i="7"/>
  <c r="GK149" i="7"/>
  <c r="GK150" i="7"/>
  <c r="GK151" i="7"/>
  <c r="GK152" i="7"/>
  <c r="GK153" i="7"/>
  <c r="GK154" i="7"/>
  <c r="GK155" i="7"/>
  <c r="GK156" i="7"/>
  <c r="GK157" i="7"/>
  <c r="GK158" i="7"/>
  <c r="GK159" i="7"/>
  <c r="GK160" i="7"/>
  <c r="GK161" i="7"/>
  <c r="GK162" i="7"/>
  <c r="GK163" i="7"/>
  <c r="GK164" i="7"/>
  <c r="GK165" i="7"/>
  <c r="GK166" i="7"/>
  <c r="GK167" i="7"/>
  <c r="GK168" i="7"/>
  <c r="GK169" i="7"/>
  <c r="GK170" i="7"/>
  <c r="GK171" i="7"/>
  <c r="GK172" i="7"/>
  <c r="GK173" i="7"/>
  <c r="GK174" i="7"/>
  <c r="GK175" i="7"/>
  <c r="GK176" i="7"/>
  <c r="GK177" i="7"/>
  <c r="GK178" i="7"/>
  <c r="GK179" i="7"/>
  <c r="GK180" i="7"/>
  <c r="GK181" i="7"/>
  <c r="GK182" i="7"/>
  <c r="GK183" i="7"/>
  <c r="GK184" i="7"/>
  <c r="GK185" i="7"/>
  <c r="GK186" i="7"/>
  <c r="GK187" i="7"/>
  <c r="GK188" i="7"/>
  <c r="GK189" i="7"/>
  <c r="GK190" i="7"/>
  <c r="GK191" i="7"/>
  <c r="GK192" i="7"/>
  <c r="GK193" i="7"/>
  <c r="GK194" i="7"/>
  <c r="GK195" i="7"/>
  <c r="GK196" i="7"/>
  <c r="GK197" i="7"/>
  <c r="GK198" i="7"/>
  <c r="GK199" i="7"/>
  <c r="GK200" i="7"/>
  <c r="GK201" i="7"/>
  <c r="GK202" i="7"/>
  <c r="GK203" i="7"/>
  <c r="GK204" i="7"/>
  <c r="GK7" i="7"/>
  <c r="GI8" i="7"/>
  <c r="GI9" i="7"/>
  <c r="GI10" i="7"/>
  <c r="GI11" i="7"/>
  <c r="GI12" i="7"/>
  <c r="GI13" i="7"/>
  <c r="GI14" i="7"/>
  <c r="GI15" i="7"/>
  <c r="GI16" i="7"/>
  <c r="GI17" i="7"/>
  <c r="GI18" i="7"/>
  <c r="GI19" i="7"/>
  <c r="GI20" i="7"/>
  <c r="GI21" i="7"/>
  <c r="GI22" i="7"/>
  <c r="GI23" i="7"/>
  <c r="GI24" i="7"/>
  <c r="GI25" i="7"/>
  <c r="GI26" i="7"/>
  <c r="GI27" i="7"/>
  <c r="GI28" i="7"/>
  <c r="GI29" i="7"/>
  <c r="GI30" i="7"/>
  <c r="GI31" i="7"/>
  <c r="GI32" i="7"/>
  <c r="GI33" i="7"/>
  <c r="GI34" i="7"/>
  <c r="GI35" i="7"/>
  <c r="GI36" i="7"/>
  <c r="GI37" i="7"/>
  <c r="GI38" i="7"/>
  <c r="GI39" i="7"/>
  <c r="GI40" i="7"/>
  <c r="GI41" i="7"/>
  <c r="GI42" i="7"/>
  <c r="GI43" i="7"/>
  <c r="GI44" i="7"/>
  <c r="GI45" i="7"/>
  <c r="GI46" i="7"/>
  <c r="GI47" i="7"/>
  <c r="GI48" i="7"/>
  <c r="GI49" i="7"/>
  <c r="GI50" i="7"/>
  <c r="GI51" i="7"/>
  <c r="GI52" i="7"/>
  <c r="GI53" i="7"/>
  <c r="GI54" i="7"/>
  <c r="GI55" i="7"/>
  <c r="GI56" i="7"/>
  <c r="GI57" i="7"/>
  <c r="GI58" i="7"/>
  <c r="GI59" i="7"/>
  <c r="GI60" i="7"/>
  <c r="GI61" i="7"/>
  <c r="GI62" i="7"/>
  <c r="GI63" i="7"/>
  <c r="GI64" i="7"/>
  <c r="GI65" i="7"/>
  <c r="GI66" i="7"/>
  <c r="GI67" i="7"/>
  <c r="GI68" i="7"/>
  <c r="GI69" i="7"/>
  <c r="GI70" i="7"/>
  <c r="GI71" i="7"/>
  <c r="GI72" i="7"/>
  <c r="GI73" i="7"/>
  <c r="GI74" i="7"/>
  <c r="GI75" i="7"/>
  <c r="GI76" i="7"/>
  <c r="GI77" i="7"/>
  <c r="GI78" i="7"/>
  <c r="GI79" i="7"/>
  <c r="GI80" i="7"/>
  <c r="GI81" i="7"/>
  <c r="GI82" i="7"/>
  <c r="GI83" i="7"/>
  <c r="GI84" i="7"/>
  <c r="GI85" i="7"/>
  <c r="GI86" i="7"/>
  <c r="GI87" i="7"/>
  <c r="GI88" i="7"/>
  <c r="GI89" i="7"/>
  <c r="GI90" i="7"/>
  <c r="GI91" i="7"/>
  <c r="GI92" i="7"/>
  <c r="GI93" i="7"/>
  <c r="GI94" i="7"/>
  <c r="GI95" i="7"/>
  <c r="GI96" i="7"/>
  <c r="GI97" i="7"/>
  <c r="GI98" i="7"/>
  <c r="GI99" i="7"/>
  <c r="GI100" i="7"/>
  <c r="GI101" i="7"/>
  <c r="GI102" i="7"/>
  <c r="GI103" i="7"/>
  <c r="GI104" i="7"/>
  <c r="GI105" i="7"/>
  <c r="GI106" i="7"/>
  <c r="GI107" i="7"/>
  <c r="GI108" i="7"/>
  <c r="GI109" i="7"/>
  <c r="GI110" i="7"/>
  <c r="GI111" i="7"/>
  <c r="GI112" i="7"/>
  <c r="GI113" i="7"/>
  <c r="GI114" i="7"/>
  <c r="GI115" i="7"/>
  <c r="GI116" i="7"/>
  <c r="GI117" i="7"/>
  <c r="GI118" i="7"/>
  <c r="GI119" i="7"/>
  <c r="GI120" i="7"/>
  <c r="GI121" i="7"/>
  <c r="GI122" i="7"/>
  <c r="GI123" i="7"/>
  <c r="GI124" i="7"/>
  <c r="GI125" i="7"/>
  <c r="GI126" i="7"/>
  <c r="GI127" i="7"/>
  <c r="GI128" i="7"/>
  <c r="GI129" i="7"/>
  <c r="GI130" i="7"/>
  <c r="GI131" i="7"/>
  <c r="GI132" i="7"/>
  <c r="GI133" i="7"/>
  <c r="GI134" i="7"/>
  <c r="GI135" i="7"/>
  <c r="GI136" i="7"/>
  <c r="GI137" i="7"/>
  <c r="GI138" i="7"/>
  <c r="GI139" i="7"/>
  <c r="GI140" i="7"/>
  <c r="GI141" i="7"/>
  <c r="GI142" i="7"/>
  <c r="GI143" i="7"/>
  <c r="GI144" i="7"/>
  <c r="GI145" i="7"/>
  <c r="GI146" i="7"/>
  <c r="GI147" i="7"/>
  <c r="GI148" i="7"/>
  <c r="GI149" i="7"/>
  <c r="GI150" i="7"/>
  <c r="GI151" i="7"/>
  <c r="GI152" i="7"/>
  <c r="GI153" i="7"/>
  <c r="GI154" i="7"/>
  <c r="GI155" i="7"/>
  <c r="GI156" i="7"/>
  <c r="GI157" i="7"/>
  <c r="GI158" i="7"/>
  <c r="GI159" i="7"/>
  <c r="GI160" i="7"/>
  <c r="GI161" i="7"/>
  <c r="GI162" i="7"/>
  <c r="GI163" i="7"/>
  <c r="GI164" i="7"/>
  <c r="GI165" i="7"/>
  <c r="GI166" i="7"/>
  <c r="GI167" i="7"/>
  <c r="GI168" i="7"/>
  <c r="GI169" i="7"/>
  <c r="GI170" i="7"/>
  <c r="GI171" i="7"/>
  <c r="GI172" i="7"/>
  <c r="GI173" i="7"/>
  <c r="GI174" i="7"/>
  <c r="GI175" i="7"/>
  <c r="GI176" i="7"/>
  <c r="GI177" i="7"/>
  <c r="GI178" i="7"/>
  <c r="GI179" i="7"/>
  <c r="GI180" i="7"/>
  <c r="GI181" i="7"/>
  <c r="GI182" i="7"/>
  <c r="GI183" i="7"/>
  <c r="GI184" i="7"/>
  <c r="GI185" i="7"/>
  <c r="GI186" i="7"/>
  <c r="GI187" i="7"/>
  <c r="GI188" i="7"/>
  <c r="GI189" i="7"/>
  <c r="GI190" i="7"/>
  <c r="GI191" i="7"/>
  <c r="GI192" i="7"/>
  <c r="GI193" i="7"/>
  <c r="GI194" i="7"/>
  <c r="GI195" i="7"/>
  <c r="GI196" i="7"/>
  <c r="GI197" i="7"/>
  <c r="GI198" i="7"/>
  <c r="GI199" i="7"/>
  <c r="GI200" i="7"/>
  <c r="GI201" i="7"/>
  <c r="GI202" i="7"/>
  <c r="GI203" i="7"/>
  <c r="GI204" i="7"/>
  <c r="GI7" i="7"/>
  <c r="EU8" i="7"/>
  <c r="EU9" i="7"/>
  <c r="EU10" i="7"/>
  <c r="EU11" i="7"/>
  <c r="EU12" i="7"/>
  <c r="EU13" i="7"/>
  <c r="EU14" i="7"/>
  <c r="EU15" i="7"/>
  <c r="EU16" i="7"/>
  <c r="EU17" i="7"/>
  <c r="EU18" i="7"/>
  <c r="EU19" i="7"/>
  <c r="EU20" i="7"/>
  <c r="EU21" i="7"/>
  <c r="EU22" i="7"/>
  <c r="EU23" i="7"/>
  <c r="EU24" i="7"/>
  <c r="EU25" i="7"/>
  <c r="EU26" i="7"/>
  <c r="EU27" i="7"/>
  <c r="EU28" i="7"/>
  <c r="EU29" i="7"/>
  <c r="EU30" i="7"/>
  <c r="EU31" i="7"/>
  <c r="EU32" i="7"/>
  <c r="EU33" i="7"/>
  <c r="EU34" i="7"/>
  <c r="EU35" i="7"/>
  <c r="EU36" i="7"/>
  <c r="EU37" i="7"/>
  <c r="EU38" i="7"/>
  <c r="EU39" i="7"/>
  <c r="EU40" i="7"/>
  <c r="EU41" i="7"/>
  <c r="EU42" i="7"/>
  <c r="EU43" i="7"/>
  <c r="EU44" i="7"/>
  <c r="EU45" i="7"/>
  <c r="EU46" i="7"/>
  <c r="EU47" i="7"/>
  <c r="EU48" i="7"/>
  <c r="EU49" i="7"/>
  <c r="EU50" i="7"/>
  <c r="EU51" i="7"/>
  <c r="EU52" i="7"/>
  <c r="EU53" i="7"/>
  <c r="EU54" i="7"/>
  <c r="EU55" i="7"/>
  <c r="EU56" i="7"/>
  <c r="EU57" i="7"/>
  <c r="EU58" i="7"/>
  <c r="EU59" i="7"/>
  <c r="EU60" i="7"/>
  <c r="EU61" i="7"/>
  <c r="EU62" i="7"/>
  <c r="EU63" i="7"/>
  <c r="EU64" i="7"/>
  <c r="EU65" i="7"/>
  <c r="EU66" i="7"/>
  <c r="EU67" i="7"/>
  <c r="EU68" i="7"/>
  <c r="EU69" i="7"/>
  <c r="EU70" i="7"/>
  <c r="EU71" i="7"/>
  <c r="EU72" i="7"/>
  <c r="EU73" i="7"/>
  <c r="EU74" i="7"/>
  <c r="EU75" i="7"/>
  <c r="EU76" i="7"/>
  <c r="EU77" i="7"/>
  <c r="EU78" i="7"/>
  <c r="EU79" i="7"/>
  <c r="EU80" i="7"/>
  <c r="EU81" i="7"/>
  <c r="EU82" i="7"/>
  <c r="EU83" i="7"/>
  <c r="EU84" i="7"/>
  <c r="EU85" i="7"/>
  <c r="EU86" i="7"/>
  <c r="EU87" i="7"/>
  <c r="EU88" i="7"/>
  <c r="EU89" i="7"/>
  <c r="EU90" i="7"/>
  <c r="EU91" i="7"/>
  <c r="EU92" i="7"/>
  <c r="EU93" i="7"/>
  <c r="EU94" i="7"/>
  <c r="EU95" i="7"/>
  <c r="EU96" i="7"/>
  <c r="EU97" i="7"/>
  <c r="EU98" i="7"/>
  <c r="EU99" i="7"/>
  <c r="EU100" i="7"/>
  <c r="EU101" i="7"/>
  <c r="EU102" i="7"/>
  <c r="EU103" i="7"/>
  <c r="EU104" i="7"/>
  <c r="EU105" i="7"/>
  <c r="EU106" i="7"/>
  <c r="EU107" i="7"/>
  <c r="EU108" i="7"/>
  <c r="EU109" i="7"/>
  <c r="EU110" i="7"/>
  <c r="EU111" i="7"/>
  <c r="EU112" i="7"/>
  <c r="EU113" i="7"/>
  <c r="EU114" i="7"/>
  <c r="EU115" i="7"/>
  <c r="EU116" i="7"/>
  <c r="EU117" i="7"/>
  <c r="EU118" i="7"/>
  <c r="EU119" i="7"/>
  <c r="EU120" i="7"/>
  <c r="EU121" i="7"/>
  <c r="EU122" i="7"/>
  <c r="EU123" i="7"/>
  <c r="EU124" i="7"/>
  <c r="EU125" i="7"/>
  <c r="EU126" i="7"/>
  <c r="EU127" i="7"/>
  <c r="EU128" i="7"/>
  <c r="EU129" i="7"/>
  <c r="EU130" i="7"/>
  <c r="EU131" i="7"/>
  <c r="EU132" i="7"/>
  <c r="EU133" i="7"/>
  <c r="EU134" i="7"/>
  <c r="EU135" i="7"/>
  <c r="EU136" i="7"/>
  <c r="EU137" i="7"/>
  <c r="EU138" i="7"/>
  <c r="EU139" i="7"/>
  <c r="EU140" i="7"/>
  <c r="EU141" i="7"/>
  <c r="EU142" i="7"/>
  <c r="EU143" i="7"/>
  <c r="EU144" i="7"/>
  <c r="EU145" i="7"/>
  <c r="EU146" i="7"/>
  <c r="EU147" i="7"/>
  <c r="EU148" i="7"/>
  <c r="EU149" i="7"/>
  <c r="EU150" i="7"/>
  <c r="EU151" i="7"/>
  <c r="EU152" i="7"/>
  <c r="EU153" i="7"/>
  <c r="EU154" i="7"/>
  <c r="EU155" i="7"/>
  <c r="EU156" i="7"/>
  <c r="EU157" i="7"/>
  <c r="EU158" i="7"/>
  <c r="EU159" i="7"/>
  <c r="EU160" i="7"/>
  <c r="EU161" i="7"/>
  <c r="EU162" i="7"/>
  <c r="EU163" i="7"/>
  <c r="EU164" i="7"/>
  <c r="EU165" i="7"/>
  <c r="EU166" i="7"/>
  <c r="EU167" i="7"/>
  <c r="EU168" i="7"/>
  <c r="EU169" i="7"/>
  <c r="EU170" i="7"/>
  <c r="EU171" i="7"/>
  <c r="EU172" i="7"/>
  <c r="EU173" i="7"/>
  <c r="EU174" i="7"/>
  <c r="EU175" i="7"/>
  <c r="EU176" i="7"/>
  <c r="EU177" i="7"/>
  <c r="EU178" i="7"/>
  <c r="EU179" i="7"/>
  <c r="EU180" i="7"/>
  <c r="EU181" i="7"/>
  <c r="EU182" i="7"/>
  <c r="EU183" i="7"/>
  <c r="EU184" i="7"/>
  <c r="EU185" i="7"/>
  <c r="EU186" i="7"/>
  <c r="EU187" i="7"/>
  <c r="EU188" i="7"/>
  <c r="EU189" i="7"/>
  <c r="EU190" i="7"/>
  <c r="EU191" i="7"/>
  <c r="EU192" i="7"/>
  <c r="EU193" i="7"/>
  <c r="EU194" i="7"/>
  <c r="EU195" i="7"/>
  <c r="EU196" i="7"/>
  <c r="EU197" i="7"/>
  <c r="EU198" i="7"/>
  <c r="EU199" i="7"/>
  <c r="EU200" i="7"/>
  <c r="EU201" i="7"/>
  <c r="EU202" i="7"/>
  <c r="EU203" i="7"/>
  <c r="EU204" i="7"/>
  <c r="EU7" i="7"/>
  <c r="ES8" i="7"/>
  <c r="ES9" i="7"/>
  <c r="ES10" i="7"/>
  <c r="ES11" i="7"/>
  <c r="ES12" i="7"/>
  <c r="ES13" i="7"/>
  <c r="ES14" i="7"/>
  <c r="ES15" i="7"/>
  <c r="ES16" i="7"/>
  <c r="ES17" i="7"/>
  <c r="ES18" i="7"/>
  <c r="ES19" i="7"/>
  <c r="ES20" i="7"/>
  <c r="ES21" i="7"/>
  <c r="ES22" i="7"/>
  <c r="ES23" i="7"/>
  <c r="ES24" i="7"/>
  <c r="ES25" i="7"/>
  <c r="ES26" i="7"/>
  <c r="ES27" i="7"/>
  <c r="ES28" i="7"/>
  <c r="ES29" i="7"/>
  <c r="ES30" i="7"/>
  <c r="ES31" i="7"/>
  <c r="ES32" i="7"/>
  <c r="ES33" i="7"/>
  <c r="ES34" i="7"/>
  <c r="ES35" i="7"/>
  <c r="ES36" i="7"/>
  <c r="ES37" i="7"/>
  <c r="ES38" i="7"/>
  <c r="ES39" i="7"/>
  <c r="ES40" i="7"/>
  <c r="ES41" i="7"/>
  <c r="ES42" i="7"/>
  <c r="ES43" i="7"/>
  <c r="ES44" i="7"/>
  <c r="ES45" i="7"/>
  <c r="ES46" i="7"/>
  <c r="ES47" i="7"/>
  <c r="ES48" i="7"/>
  <c r="ES49" i="7"/>
  <c r="ES50" i="7"/>
  <c r="ES51" i="7"/>
  <c r="ES52" i="7"/>
  <c r="ES53" i="7"/>
  <c r="ES54" i="7"/>
  <c r="ES55" i="7"/>
  <c r="ES56" i="7"/>
  <c r="ES57" i="7"/>
  <c r="ES58" i="7"/>
  <c r="ES59" i="7"/>
  <c r="ES60" i="7"/>
  <c r="ES61" i="7"/>
  <c r="ES62" i="7"/>
  <c r="ES63" i="7"/>
  <c r="ES64" i="7"/>
  <c r="ES65" i="7"/>
  <c r="ES66" i="7"/>
  <c r="ES67" i="7"/>
  <c r="ES68" i="7"/>
  <c r="ES69" i="7"/>
  <c r="ES70" i="7"/>
  <c r="ES71" i="7"/>
  <c r="ES72" i="7"/>
  <c r="ES73" i="7"/>
  <c r="ES74" i="7"/>
  <c r="ES75" i="7"/>
  <c r="ES76" i="7"/>
  <c r="ES77" i="7"/>
  <c r="ES78" i="7"/>
  <c r="ES79" i="7"/>
  <c r="ES80" i="7"/>
  <c r="ES81" i="7"/>
  <c r="ES82" i="7"/>
  <c r="ES83" i="7"/>
  <c r="ES84" i="7"/>
  <c r="ES85" i="7"/>
  <c r="ES86" i="7"/>
  <c r="ES87" i="7"/>
  <c r="ES88" i="7"/>
  <c r="ES89" i="7"/>
  <c r="ES90" i="7"/>
  <c r="ES91" i="7"/>
  <c r="ES92" i="7"/>
  <c r="ES93" i="7"/>
  <c r="ES94" i="7"/>
  <c r="ES95" i="7"/>
  <c r="ES96" i="7"/>
  <c r="ES97" i="7"/>
  <c r="ES98" i="7"/>
  <c r="ES99" i="7"/>
  <c r="ES100" i="7"/>
  <c r="ES101" i="7"/>
  <c r="ES102" i="7"/>
  <c r="ES103" i="7"/>
  <c r="ES104" i="7"/>
  <c r="ES105" i="7"/>
  <c r="ES106" i="7"/>
  <c r="ES107" i="7"/>
  <c r="ES108" i="7"/>
  <c r="ES109" i="7"/>
  <c r="ES110" i="7"/>
  <c r="ES111" i="7"/>
  <c r="ES112" i="7"/>
  <c r="ES113" i="7"/>
  <c r="ES114" i="7"/>
  <c r="ES115" i="7"/>
  <c r="ES116" i="7"/>
  <c r="ES117" i="7"/>
  <c r="ES118" i="7"/>
  <c r="ES119" i="7"/>
  <c r="ES120" i="7"/>
  <c r="ES121" i="7"/>
  <c r="ES122" i="7"/>
  <c r="ES123" i="7"/>
  <c r="ES124" i="7"/>
  <c r="ES125" i="7"/>
  <c r="ES126" i="7"/>
  <c r="ES127" i="7"/>
  <c r="ES128" i="7"/>
  <c r="ES129" i="7"/>
  <c r="ES130" i="7"/>
  <c r="ES131" i="7"/>
  <c r="ES132" i="7"/>
  <c r="ES133" i="7"/>
  <c r="ES134" i="7"/>
  <c r="ES135" i="7"/>
  <c r="ES136" i="7"/>
  <c r="ES137" i="7"/>
  <c r="ES138" i="7"/>
  <c r="ES139" i="7"/>
  <c r="ES140" i="7"/>
  <c r="ES141" i="7"/>
  <c r="ES142" i="7"/>
  <c r="ES143" i="7"/>
  <c r="ES144" i="7"/>
  <c r="ES145" i="7"/>
  <c r="ES146" i="7"/>
  <c r="ES147" i="7"/>
  <c r="ES148" i="7"/>
  <c r="ES149" i="7"/>
  <c r="ES150" i="7"/>
  <c r="ES151" i="7"/>
  <c r="ES152" i="7"/>
  <c r="ES153" i="7"/>
  <c r="ES154" i="7"/>
  <c r="ES155" i="7"/>
  <c r="ES156" i="7"/>
  <c r="ES157" i="7"/>
  <c r="ES158" i="7"/>
  <c r="ES159" i="7"/>
  <c r="ES160" i="7"/>
  <c r="ES161" i="7"/>
  <c r="ES162" i="7"/>
  <c r="ES163" i="7"/>
  <c r="ES164" i="7"/>
  <c r="ES165" i="7"/>
  <c r="ES166" i="7"/>
  <c r="ES167" i="7"/>
  <c r="ES168" i="7"/>
  <c r="ES169" i="7"/>
  <c r="ES170" i="7"/>
  <c r="ES171" i="7"/>
  <c r="ES172" i="7"/>
  <c r="ES173" i="7"/>
  <c r="ES174" i="7"/>
  <c r="ES175" i="7"/>
  <c r="ES176" i="7"/>
  <c r="ES177" i="7"/>
  <c r="ES178" i="7"/>
  <c r="ES179" i="7"/>
  <c r="ES180" i="7"/>
  <c r="ES181" i="7"/>
  <c r="ES182" i="7"/>
  <c r="ES183" i="7"/>
  <c r="ES184" i="7"/>
  <c r="ES185" i="7"/>
  <c r="ES186" i="7"/>
  <c r="ES187" i="7"/>
  <c r="ES188" i="7"/>
  <c r="ES189" i="7"/>
  <c r="ES190" i="7"/>
  <c r="ES191" i="7"/>
  <c r="ES192" i="7"/>
  <c r="ES193" i="7"/>
  <c r="ES194" i="7"/>
  <c r="ES195" i="7"/>
  <c r="ES196" i="7"/>
  <c r="ES197" i="7"/>
  <c r="ES198" i="7"/>
  <c r="ES199" i="7"/>
  <c r="ES200" i="7"/>
  <c r="ES201" i="7"/>
  <c r="ES202" i="7"/>
  <c r="ES203" i="7"/>
  <c r="ES204" i="7"/>
  <c r="ES7" i="7"/>
  <c r="DE8" i="7"/>
  <c r="DE9" i="7"/>
  <c r="DE10" i="7"/>
  <c r="DE11" i="7"/>
  <c r="DE12" i="7"/>
  <c r="DE13" i="7"/>
  <c r="DE14" i="7"/>
  <c r="DE15" i="7"/>
  <c r="DE16" i="7"/>
  <c r="DE17" i="7"/>
  <c r="DE18" i="7"/>
  <c r="DE19" i="7"/>
  <c r="DE20" i="7"/>
  <c r="DE21" i="7"/>
  <c r="DE22" i="7"/>
  <c r="DE23" i="7"/>
  <c r="DE24" i="7"/>
  <c r="DE25" i="7"/>
  <c r="DE26" i="7"/>
  <c r="DE27" i="7"/>
  <c r="DE28" i="7"/>
  <c r="DE29" i="7"/>
  <c r="DE30" i="7"/>
  <c r="DE31" i="7"/>
  <c r="DE32" i="7"/>
  <c r="DE33" i="7"/>
  <c r="DE34" i="7"/>
  <c r="DE35" i="7"/>
  <c r="DE36" i="7"/>
  <c r="DE37" i="7"/>
  <c r="DE38" i="7"/>
  <c r="DE39" i="7"/>
  <c r="DE40" i="7"/>
  <c r="DE41" i="7"/>
  <c r="DE42" i="7"/>
  <c r="DE43" i="7"/>
  <c r="DE44" i="7"/>
  <c r="DE45" i="7"/>
  <c r="DE46" i="7"/>
  <c r="DE47" i="7"/>
  <c r="DE48" i="7"/>
  <c r="DE49" i="7"/>
  <c r="DE50" i="7"/>
  <c r="DE51" i="7"/>
  <c r="DE52" i="7"/>
  <c r="DE53" i="7"/>
  <c r="DE54" i="7"/>
  <c r="DE55" i="7"/>
  <c r="DE56" i="7"/>
  <c r="DE57" i="7"/>
  <c r="DE58" i="7"/>
  <c r="DE59" i="7"/>
  <c r="DE60" i="7"/>
  <c r="DE61" i="7"/>
  <c r="DE62" i="7"/>
  <c r="DE63" i="7"/>
  <c r="DE64" i="7"/>
  <c r="DE65" i="7"/>
  <c r="DE66" i="7"/>
  <c r="DE67" i="7"/>
  <c r="DE68" i="7"/>
  <c r="DE69" i="7"/>
  <c r="DE70" i="7"/>
  <c r="DE71" i="7"/>
  <c r="DE72" i="7"/>
  <c r="DE73" i="7"/>
  <c r="DE74" i="7"/>
  <c r="DE75" i="7"/>
  <c r="DE76" i="7"/>
  <c r="DE77" i="7"/>
  <c r="DE78" i="7"/>
  <c r="DE79" i="7"/>
  <c r="DE80" i="7"/>
  <c r="DE81" i="7"/>
  <c r="DE82" i="7"/>
  <c r="DE83" i="7"/>
  <c r="DE84" i="7"/>
  <c r="DE85" i="7"/>
  <c r="DE86" i="7"/>
  <c r="DE87" i="7"/>
  <c r="DE88" i="7"/>
  <c r="DE89" i="7"/>
  <c r="DE90" i="7"/>
  <c r="DE91" i="7"/>
  <c r="DE92" i="7"/>
  <c r="DE93" i="7"/>
  <c r="DE94" i="7"/>
  <c r="DE95" i="7"/>
  <c r="DE96" i="7"/>
  <c r="DE97" i="7"/>
  <c r="DE98" i="7"/>
  <c r="DE99" i="7"/>
  <c r="DE100" i="7"/>
  <c r="DE101" i="7"/>
  <c r="DE102" i="7"/>
  <c r="DE103" i="7"/>
  <c r="DE104" i="7"/>
  <c r="DE105" i="7"/>
  <c r="DE106" i="7"/>
  <c r="DE107" i="7"/>
  <c r="DE108" i="7"/>
  <c r="DE109" i="7"/>
  <c r="DE110" i="7"/>
  <c r="DE111" i="7"/>
  <c r="DE112" i="7"/>
  <c r="DE113" i="7"/>
  <c r="DE114" i="7"/>
  <c r="DE115" i="7"/>
  <c r="DE116" i="7"/>
  <c r="DE117" i="7"/>
  <c r="DE118" i="7"/>
  <c r="DE119" i="7"/>
  <c r="DE120" i="7"/>
  <c r="DE121" i="7"/>
  <c r="DE122" i="7"/>
  <c r="DE123" i="7"/>
  <c r="DE124" i="7"/>
  <c r="DE125" i="7"/>
  <c r="DE126" i="7"/>
  <c r="DE127" i="7"/>
  <c r="DE128" i="7"/>
  <c r="DE129" i="7"/>
  <c r="DE130" i="7"/>
  <c r="DE131" i="7"/>
  <c r="DE132" i="7"/>
  <c r="DE133" i="7"/>
  <c r="DE134" i="7"/>
  <c r="DE135" i="7"/>
  <c r="DE136" i="7"/>
  <c r="DE137" i="7"/>
  <c r="DE138" i="7"/>
  <c r="DE139" i="7"/>
  <c r="DE140" i="7"/>
  <c r="DE141" i="7"/>
  <c r="DE142" i="7"/>
  <c r="DE143" i="7"/>
  <c r="DE144" i="7"/>
  <c r="DE145" i="7"/>
  <c r="DE146" i="7"/>
  <c r="DE147" i="7"/>
  <c r="DE148" i="7"/>
  <c r="DE149" i="7"/>
  <c r="DE150" i="7"/>
  <c r="DE151" i="7"/>
  <c r="DE152" i="7"/>
  <c r="DE153" i="7"/>
  <c r="DE154" i="7"/>
  <c r="DE155" i="7"/>
  <c r="DE156" i="7"/>
  <c r="DE157" i="7"/>
  <c r="DE158" i="7"/>
  <c r="DE159" i="7"/>
  <c r="DE160" i="7"/>
  <c r="DE161" i="7"/>
  <c r="DE162" i="7"/>
  <c r="DE163" i="7"/>
  <c r="DE164" i="7"/>
  <c r="DE165" i="7"/>
  <c r="DE166" i="7"/>
  <c r="DE167" i="7"/>
  <c r="DE168" i="7"/>
  <c r="DE169" i="7"/>
  <c r="DE170" i="7"/>
  <c r="DE171" i="7"/>
  <c r="DE172" i="7"/>
  <c r="DE173" i="7"/>
  <c r="DE174" i="7"/>
  <c r="DE175" i="7"/>
  <c r="DE176" i="7"/>
  <c r="DE177" i="7"/>
  <c r="DE178" i="7"/>
  <c r="DE179" i="7"/>
  <c r="DE180" i="7"/>
  <c r="DE181" i="7"/>
  <c r="DE182" i="7"/>
  <c r="DE183" i="7"/>
  <c r="DE184" i="7"/>
  <c r="DE185" i="7"/>
  <c r="DE186" i="7"/>
  <c r="DE187" i="7"/>
  <c r="DE188" i="7"/>
  <c r="DE189" i="7"/>
  <c r="DE190" i="7"/>
  <c r="DE191" i="7"/>
  <c r="DE192" i="7"/>
  <c r="DE193" i="7"/>
  <c r="DE194" i="7"/>
  <c r="DE195" i="7"/>
  <c r="DE196" i="7"/>
  <c r="DE197" i="7"/>
  <c r="DE198" i="7"/>
  <c r="DE199" i="7"/>
  <c r="DE200" i="7"/>
  <c r="DE201" i="7"/>
  <c r="DE202" i="7"/>
  <c r="DE203" i="7"/>
  <c r="DE204" i="7"/>
  <c r="DE7" i="7"/>
  <c r="DC8" i="7"/>
  <c r="DC9" i="7"/>
  <c r="DC10" i="7"/>
  <c r="DC11" i="7"/>
  <c r="DC12" i="7"/>
  <c r="DC13" i="7"/>
  <c r="DC14" i="7"/>
  <c r="DC15" i="7"/>
  <c r="DC16" i="7"/>
  <c r="DC17" i="7"/>
  <c r="DC18" i="7"/>
  <c r="DC19" i="7"/>
  <c r="DC20" i="7"/>
  <c r="DC21" i="7"/>
  <c r="DC22" i="7"/>
  <c r="DC23" i="7"/>
  <c r="DC24" i="7"/>
  <c r="DC25" i="7"/>
  <c r="DC26" i="7"/>
  <c r="DC27" i="7"/>
  <c r="DC28" i="7"/>
  <c r="DC29" i="7"/>
  <c r="DC30" i="7"/>
  <c r="DC31" i="7"/>
  <c r="DC32" i="7"/>
  <c r="DC33" i="7"/>
  <c r="DC34" i="7"/>
  <c r="DC35" i="7"/>
  <c r="DC36" i="7"/>
  <c r="DC37" i="7"/>
  <c r="DC38" i="7"/>
  <c r="DC39" i="7"/>
  <c r="DC40" i="7"/>
  <c r="DC41" i="7"/>
  <c r="DC42" i="7"/>
  <c r="DC43" i="7"/>
  <c r="DC44" i="7"/>
  <c r="DC45" i="7"/>
  <c r="DC46" i="7"/>
  <c r="DC47" i="7"/>
  <c r="DC48" i="7"/>
  <c r="DC49" i="7"/>
  <c r="DC50" i="7"/>
  <c r="DC51" i="7"/>
  <c r="DC52" i="7"/>
  <c r="DC53" i="7"/>
  <c r="DC54" i="7"/>
  <c r="DC55" i="7"/>
  <c r="DC56" i="7"/>
  <c r="DC57" i="7"/>
  <c r="DC58" i="7"/>
  <c r="DC59" i="7"/>
  <c r="DC60" i="7"/>
  <c r="DC61" i="7"/>
  <c r="DC62" i="7"/>
  <c r="DC63" i="7"/>
  <c r="DC64" i="7"/>
  <c r="DC65" i="7"/>
  <c r="DC66" i="7"/>
  <c r="DC67" i="7"/>
  <c r="DC68" i="7"/>
  <c r="DC69" i="7"/>
  <c r="DC70" i="7"/>
  <c r="DC71" i="7"/>
  <c r="DC72" i="7"/>
  <c r="DC73" i="7"/>
  <c r="DC74" i="7"/>
  <c r="DC75" i="7"/>
  <c r="DC76" i="7"/>
  <c r="DC77" i="7"/>
  <c r="DC78" i="7"/>
  <c r="DC79" i="7"/>
  <c r="DC80" i="7"/>
  <c r="DC81" i="7"/>
  <c r="DC82" i="7"/>
  <c r="DC83" i="7"/>
  <c r="DC84" i="7"/>
  <c r="DC85" i="7"/>
  <c r="DC86" i="7"/>
  <c r="DC87" i="7"/>
  <c r="DC88" i="7"/>
  <c r="DC89" i="7"/>
  <c r="DC90" i="7"/>
  <c r="DC91" i="7"/>
  <c r="DC92" i="7"/>
  <c r="DC93" i="7"/>
  <c r="DC94" i="7"/>
  <c r="DC95" i="7"/>
  <c r="DC96" i="7"/>
  <c r="DC97" i="7"/>
  <c r="DC98" i="7"/>
  <c r="DC99" i="7"/>
  <c r="DC100" i="7"/>
  <c r="DC101" i="7"/>
  <c r="DC102" i="7"/>
  <c r="DC103" i="7"/>
  <c r="DC104" i="7"/>
  <c r="DC105" i="7"/>
  <c r="DC106" i="7"/>
  <c r="DC107" i="7"/>
  <c r="DC108" i="7"/>
  <c r="DC109" i="7"/>
  <c r="DC110" i="7"/>
  <c r="DC111" i="7"/>
  <c r="DC112" i="7"/>
  <c r="DC113" i="7"/>
  <c r="DC114" i="7"/>
  <c r="DC115" i="7"/>
  <c r="DC116" i="7"/>
  <c r="DC117" i="7"/>
  <c r="DC118" i="7"/>
  <c r="DC119" i="7"/>
  <c r="DC120" i="7"/>
  <c r="DC121" i="7"/>
  <c r="DC122" i="7"/>
  <c r="DC123" i="7"/>
  <c r="DC124" i="7"/>
  <c r="DC125" i="7"/>
  <c r="DC126" i="7"/>
  <c r="DC127" i="7"/>
  <c r="DC128" i="7"/>
  <c r="DC129" i="7"/>
  <c r="DC130" i="7"/>
  <c r="DC131" i="7"/>
  <c r="DC132" i="7"/>
  <c r="DC133" i="7"/>
  <c r="DC134" i="7"/>
  <c r="DC135" i="7"/>
  <c r="DC136" i="7"/>
  <c r="DC137" i="7"/>
  <c r="DC138" i="7"/>
  <c r="DC139" i="7"/>
  <c r="DC140" i="7"/>
  <c r="DC141" i="7"/>
  <c r="DC142" i="7"/>
  <c r="DC143" i="7"/>
  <c r="DC144" i="7"/>
  <c r="DC145" i="7"/>
  <c r="DC146" i="7"/>
  <c r="DC147" i="7"/>
  <c r="DC148" i="7"/>
  <c r="DC149" i="7"/>
  <c r="DC150" i="7"/>
  <c r="DC151" i="7"/>
  <c r="DC152" i="7"/>
  <c r="DC153" i="7"/>
  <c r="DC154" i="7"/>
  <c r="DC155" i="7"/>
  <c r="DC156" i="7"/>
  <c r="DC157" i="7"/>
  <c r="DC158" i="7"/>
  <c r="DC159" i="7"/>
  <c r="DC160" i="7"/>
  <c r="DC161" i="7"/>
  <c r="DC162" i="7"/>
  <c r="DC163" i="7"/>
  <c r="DC164" i="7"/>
  <c r="DC165" i="7"/>
  <c r="DC166" i="7"/>
  <c r="DC167" i="7"/>
  <c r="DC168" i="7"/>
  <c r="DC169" i="7"/>
  <c r="DC170" i="7"/>
  <c r="DC171" i="7"/>
  <c r="DC172" i="7"/>
  <c r="DC173" i="7"/>
  <c r="DC174" i="7"/>
  <c r="DC175" i="7"/>
  <c r="DC176" i="7"/>
  <c r="DC177" i="7"/>
  <c r="DC178" i="7"/>
  <c r="DC179" i="7"/>
  <c r="DC180" i="7"/>
  <c r="DC181" i="7"/>
  <c r="DC182" i="7"/>
  <c r="DC183" i="7"/>
  <c r="DC184" i="7"/>
  <c r="DC185" i="7"/>
  <c r="DC186" i="7"/>
  <c r="DC187" i="7"/>
  <c r="DC188" i="7"/>
  <c r="DC189" i="7"/>
  <c r="DC190" i="7"/>
  <c r="DC191" i="7"/>
  <c r="DC192" i="7"/>
  <c r="DC193" i="7"/>
  <c r="DC194" i="7"/>
  <c r="DC195" i="7"/>
  <c r="DC196" i="7"/>
  <c r="DC197" i="7"/>
  <c r="DC198" i="7"/>
  <c r="DC199" i="7"/>
  <c r="DC200" i="7"/>
  <c r="DC201" i="7"/>
  <c r="DC202" i="7"/>
  <c r="DC203" i="7"/>
  <c r="DC204" i="7"/>
  <c r="DC7" i="7"/>
  <c r="CB205" i="2"/>
  <c r="AX205" i="2"/>
  <c r="AV205" i="2"/>
  <c r="KD204" i="2"/>
  <c r="KB204" i="2"/>
  <c r="IZ204" i="2"/>
  <c r="IX204" i="2"/>
  <c r="HV204" i="2"/>
  <c r="HT204" i="2"/>
  <c r="GR204" i="2"/>
  <c r="GP204" i="2"/>
  <c r="FN204" i="2"/>
  <c r="FL204" i="2"/>
  <c r="EJ204" i="2"/>
  <c r="EH204" i="2"/>
  <c r="DF204" i="2"/>
  <c r="DD204" i="2"/>
  <c r="CB204" i="2"/>
  <c r="BZ204" i="2"/>
  <c r="AX204" i="2"/>
  <c r="AV204" i="2"/>
  <c r="KD203" i="2"/>
  <c r="KB203" i="2"/>
  <c r="IZ203" i="2"/>
  <c r="IX203" i="2"/>
  <c r="HV203" i="2"/>
  <c r="HT203" i="2"/>
  <c r="GR203" i="2"/>
  <c r="GP203" i="2"/>
  <c r="FN203" i="2"/>
  <c r="FL203" i="2"/>
  <c r="EJ203" i="2"/>
  <c r="EH203" i="2"/>
  <c r="DF203" i="2"/>
  <c r="DD203" i="2"/>
  <c r="CB203" i="2"/>
  <c r="BZ203" i="2"/>
  <c r="AX203" i="2"/>
  <c r="AV203" i="2"/>
  <c r="KD202" i="2"/>
  <c r="KB202" i="2"/>
  <c r="IZ202" i="2"/>
  <c r="IX202" i="2"/>
  <c r="HV202" i="2"/>
  <c r="HT202" i="2"/>
  <c r="GR202" i="2"/>
  <c r="GP202" i="2"/>
  <c r="FN202" i="2"/>
  <c r="FL202" i="2"/>
  <c r="EJ202" i="2"/>
  <c r="EH202" i="2"/>
  <c r="DF202" i="2"/>
  <c r="DD202" i="2"/>
  <c r="CB202" i="2"/>
  <c r="BZ202" i="2"/>
  <c r="AX202" i="2"/>
  <c r="AV202" i="2"/>
  <c r="KD201" i="2"/>
  <c r="KB201" i="2"/>
  <c r="IZ201" i="2"/>
  <c r="IX201" i="2"/>
  <c r="HV201" i="2"/>
  <c r="HT201" i="2"/>
  <c r="GR201" i="2"/>
  <c r="GP201" i="2"/>
  <c r="FN201" i="2"/>
  <c r="FL201" i="2"/>
  <c r="EJ201" i="2"/>
  <c r="EH201" i="2"/>
  <c r="DF201" i="2"/>
  <c r="DD201" i="2"/>
  <c r="CB201" i="2"/>
  <c r="BZ201" i="2"/>
  <c r="AX201" i="2"/>
  <c r="AV201" i="2"/>
  <c r="KD200" i="2"/>
  <c r="KB200" i="2"/>
  <c r="IZ200" i="2"/>
  <c r="IX200" i="2"/>
  <c r="HV200" i="2"/>
  <c r="HT200" i="2"/>
  <c r="GR200" i="2"/>
  <c r="GP200" i="2"/>
  <c r="FN200" i="2"/>
  <c r="FL200" i="2"/>
  <c r="EJ200" i="2"/>
  <c r="EH200" i="2"/>
  <c r="DF200" i="2"/>
  <c r="DD200" i="2"/>
  <c r="CB200" i="2"/>
  <c r="BZ200" i="2"/>
  <c r="AX200" i="2"/>
  <c r="AV200" i="2"/>
  <c r="KD199" i="2"/>
  <c r="KB199" i="2"/>
  <c r="IZ199" i="2"/>
  <c r="IX199" i="2"/>
  <c r="HV199" i="2"/>
  <c r="HT199" i="2"/>
  <c r="GR199" i="2"/>
  <c r="GP199" i="2"/>
  <c r="FN199" i="2"/>
  <c r="FL199" i="2"/>
  <c r="EJ199" i="2"/>
  <c r="EH199" i="2"/>
  <c r="DF199" i="2"/>
  <c r="DD199" i="2"/>
  <c r="CB199" i="2"/>
  <c r="BZ199" i="2"/>
  <c r="AX199" i="2"/>
  <c r="AV199" i="2"/>
  <c r="KD198" i="2"/>
  <c r="KB198" i="2"/>
  <c r="IZ198" i="2"/>
  <c r="IX198" i="2"/>
  <c r="HV198" i="2"/>
  <c r="HT198" i="2"/>
  <c r="GR198" i="2"/>
  <c r="GP198" i="2"/>
  <c r="FN198" i="2"/>
  <c r="FL198" i="2"/>
  <c r="EJ198" i="2"/>
  <c r="EH198" i="2"/>
  <c r="DF198" i="2"/>
  <c r="DD198" i="2"/>
  <c r="CB198" i="2"/>
  <c r="BZ198" i="2"/>
  <c r="AX198" i="2"/>
  <c r="AV198" i="2"/>
  <c r="KD197" i="2"/>
  <c r="KB197" i="2"/>
  <c r="IZ197" i="2"/>
  <c r="IX197" i="2"/>
  <c r="HV197" i="2"/>
  <c r="HT197" i="2"/>
  <c r="GR197" i="2"/>
  <c r="GP197" i="2"/>
  <c r="FN197" i="2"/>
  <c r="FL197" i="2"/>
  <c r="EJ197" i="2"/>
  <c r="EH197" i="2"/>
  <c r="DF197" i="2"/>
  <c r="DD197" i="2"/>
  <c r="CB197" i="2"/>
  <c r="BZ197" i="2"/>
  <c r="AX197" i="2"/>
  <c r="AV197" i="2"/>
  <c r="KD196" i="2"/>
  <c r="KB196" i="2"/>
  <c r="IZ196" i="2"/>
  <c r="IX196" i="2"/>
  <c r="HV196" i="2"/>
  <c r="HT196" i="2"/>
  <c r="GR196" i="2"/>
  <c r="GP196" i="2"/>
  <c r="FN196" i="2"/>
  <c r="FL196" i="2"/>
  <c r="EJ196" i="2"/>
  <c r="EH196" i="2"/>
  <c r="DF196" i="2"/>
  <c r="DD196" i="2"/>
  <c r="CB196" i="2"/>
  <c r="BZ196" i="2"/>
  <c r="AX196" i="2"/>
  <c r="AV196" i="2"/>
  <c r="KD195" i="2"/>
  <c r="KB195" i="2"/>
  <c r="IZ195" i="2"/>
  <c r="IX195" i="2"/>
  <c r="HV195" i="2"/>
  <c r="HT195" i="2"/>
  <c r="GR195" i="2"/>
  <c r="GP195" i="2"/>
  <c r="FN195" i="2"/>
  <c r="FL195" i="2"/>
  <c r="EJ195" i="2"/>
  <c r="EH195" i="2"/>
  <c r="DF195" i="2"/>
  <c r="DD195" i="2"/>
  <c r="CB195" i="2"/>
  <c r="BZ195" i="2"/>
  <c r="AX195" i="2"/>
  <c r="AV195" i="2"/>
  <c r="KD194" i="2"/>
  <c r="KB194" i="2"/>
  <c r="IZ194" i="2"/>
  <c r="IX194" i="2"/>
  <c r="HV194" i="2"/>
  <c r="HT194" i="2"/>
  <c r="GR194" i="2"/>
  <c r="GP194" i="2"/>
  <c r="FN194" i="2"/>
  <c r="FL194" i="2"/>
  <c r="EJ194" i="2"/>
  <c r="EH194" i="2"/>
  <c r="DF194" i="2"/>
  <c r="DD194" i="2"/>
  <c r="CB194" i="2"/>
  <c r="BZ194" i="2"/>
  <c r="AX194" i="2"/>
  <c r="AV194" i="2"/>
  <c r="KD193" i="2"/>
  <c r="KB193" i="2"/>
  <c r="IZ193" i="2"/>
  <c r="IX193" i="2"/>
  <c r="HV193" i="2"/>
  <c r="HT193" i="2"/>
  <c r="GR193" i="2"/>
  <c r="GP193" i="2"/>
  <c r="FN193" i="2"/>
  <c r="FL193" i="2"/>
  <c r="EJ193" i="2"/>
  <c r="EH193" i="2"/>
  <c r="DF193" i="2"/>
  <c r="DD193" i="2"/>
  <c r="CB193" i="2"/>
  <c r="BZ193" i="2"/>
  <c r="AX193" i="2"/>
  <c r="AV193" i="2"/>
  <c r="KD192" i="2"/>
  <c r="KB192" i="2"/>
  <c r="IZ192" i="2"/>
  <c r="IX192" i="2"/>
  <c r="HV192" i="2"/>
  <c r="HT192" i="2"/>
  <c r="GR192" i="2"/>
  <c r="GP192" i="2"/>
  <c r="FN192" i="2"/>
  <c r="FL192" i="2"/>
  <c r="EJ192" i="2"/>
  <c r="EH192" i="2"/>
  <c r="DF192" i="2"/>
  <c r="DD192" i="2"/>
  <c r="CB192" i="2"/>
  <c r="BZ192" i="2"/>
  <c r="AX192" i="2"/>
  <c r="AV192" i="2"/>
  <c r="KD191" i="2"/>
  <c r="KB191" i="2"/>
  <c r="IZ191" i="2"/>
  <c r="IX191" i="2"/>
  <c r="HV191" i="2"/>
  <c r="HT191" i="2"/>
  <c r="GR191" i="2"/>
  <c r="GP191" i="2"/>
  <c r="FN191" i="2"/>
  <c r="FL191" i="2"/>
  <c r="EJ191" i="2"/>
  <c r="EH191" i="2"/>
  <c r="DF191" i="2"/>
  <c r="DD191" i="2"/>
  <c r="CB191" i="2"/>
  <c r="BZ191" i="2"/>
  <c r="AX191" i="2"/>
  <c r="AV191" i="2"/>
  <c r="KD190" i="2"/>
  <c r="KB190" i="2"/>
  <c r="IZ190" i="2"/>
  <c r="IX190" i="2"/>
  <c r="HV190" i="2"/>
  <c r="HT190" i="2"/>
  <c r="GR190" i="2"/>
  <c r="GP190" i="2"/>
  <c r="FN190" i="2"/>
  <c r="FL190" i="2"/>
  <c r="EJ190" i="2"/>
  <c r="EH190" i="2"/>
  <c r="DF190" i="2"/>
  <c r="DD190" i="2"/>
  <c r="CB190" i="2"/>
  <c r="BZ190" i="2"/>
  <c r="AX190" i="2"/>
  <c r="AV190" i="2"/>
  <c r="KD189" i="2"/>
  <c r="KB189" i="2"/>
  <c r="IZ189" i="2"/>
  <c r="IX189" i="2"/>
  <c r="HV189" i="2"/>
  <c r="HT189" i="2"/>
  <c r="GR189" i="2"/>
  <c r="GP189" i="2"/>
  <c r="FN189" i="2"/>
  <c r="FL189" i="2"/>
  <c r="EJ189" i="2"/>
  <c r="EH189" i="2"/>
  <c r="DF189" i="2"/>
  <c r="DD189" i="2"/>
  <c r="CB189" i="2"/>
  <c r="BZ189" i="2"/>
  <c r="AX189" i="2"/>
  <c r="AV189" i="2"/>
  <c r="KD188" i="2"/>
  <c r="KB188" i="2"/>
  <c r="IZ188" i="2"/>
  <c r="IX188" i="2"/>
  <c r="HV188" i="2"/>
  <c r="HT188" i="2"/>
  <c r="GR188" i="2"/>
  <c r="GP188" i="2"/>
  <c r="FN188" i="2"/>
  <c r="FL188" i="2"/>
  <c r="EJ188" i="2"/>
  <c r="EH188" i="2"/>
  <c r="DF188" i="2"/>
  <c r="DD188" i="2"/>
  <c r="CB188" i="2"/>
  <c r="BZ188" i="2"/>
  <c r="AX188" i="2"/>
  <c r="AV188" i="2"/>
  <c r="KD187" i="2"/>
  <c r="KB187" i="2"/>
  <c r="IZ187" i="2"/>
  <c r="IX187" i="2"/>
  <c r="HV187" i="2"/>
  <c r="HT187" i="2"/>
  <c r="GR187" i="2"/>
  <c r="GP187" i="2"/>
  <c r="FN187" i="2"/>
  <c r="FL187" i="2"/>
  <c r="EJ187" i="2"/>
  <c r="EH187" i="2"/>
  <c r="DF187" i="2"/>
  <c r="DD187" i="2"/>
  <c r="CB187" i="2"/>
  <c r="BZ187" i="2"/>
  <c r="AX187" i="2"/>
  <c r="AV187" i="2"/>
  <c r="KD186" i="2"/>
  <c r="KB186" i="2"/>
  <c r="IZ186" i="2"/>
  <c r="IX186" i="2"/>
  <c r="HV186" i="2"/>
  <c r="HT186" i="2"/>
  <c r="GR186" i="2"/>
  <c r="GP186" i="2"/>
  <c r="FN186" i="2"/>
  <c r="FL186" i="2"/>
  <c r="EJ186" i="2"/>
  <c r="EH186" i="2"/>
  <c r="DF186" i="2"/>
  <c r="DD186" i="2"/>
  <c r="CB186" i="2"/>
  <c r="BZ186" i="2"/>
  <c r="AX186" i="2"/>
  <c r="AV186" i="2"/>
  <c r="KD185" i="2"/>
  <c r="KB185" i="2"/>
  <c r="IZ185" i="2"/>
  <c r="IX185" i="2"/>
  <c r="HV185" i="2"/>
  <c r="HT185" i="2"/>
  <c r="GR185" i="2"/>
  <c r="GP185" i="2"/>
  <c r="FN185" i="2"/>
  <c r="FL185" i="2"/>
  <c r="EJ185" i="2"/>
  <c r="EH185" i="2"/>
  <c r="DF185" i="2"/>
  <c r="DD185" i="2"/>
  <c r="CB185" i="2"/>
  <c r="BZ185" i="2"/>
  <c r="AX185" i="2"/>
  <c r="AV185" i="2"/>
  <c r="KD184" i="2"/>
  <c r="KB184" i="2"/>
  <c r="IZ184" i="2"/>
  <c r="IX184" i="2"/>
  <c r="HV184" i="2"/>
  <c r="HT184" i="2"/>
  <c r="GR184" i="2"/>
  <c r="GP184" i="2"/>
  <c r="FN184" i="2"/>
  <c r="FL184" i="2"/>
  <c r="EJ184" i="2"/>
  <c r="EH184" i="2"/>
  <c r="DF184" i="2"/>
  <c r="DD184" i="2"/>
  <c r="CB184" i="2"/>
  <c r="BZ184" i="2"/>
  <c r="AX184" i="2"/>
  <c r="AV184" i="2"/>
  <c r="KD183" i="2"/>
  <c r="KB183" i="2"/>
  <c r="IZ183" i="2"/>
  <c r="IX183" i="2"/>
  <c r="HV183" i="2"/>
  <c r="HT183" i="2"/>
  <c r="GR183" i="2"/>
  <c r="GP183" i="2"/>
  <c r="FN183" i="2"/>
  <c r="FL183" i="2"/>
  <c r="EJ183" i="2"/>
  <c r="EH183" i="2"/>
  <c r="DF183" i="2"/>
  <c r="DD183" i="2"/>
  <c r="CB183" i="2"/>
  <c r="BZ183" i="2"/>
  <c r="AX183" i="2"/>
  <c r="AV183" i="2"/>
  <c r="KD182" i="2"/>
  <c r="KB182" i="2"/>
  <c r="IZ182" i="2"/>
  <c r="IX182" i="2"/>
  <c r="HV182" i="2"/>
  <c r="HT182" i="2"/>
  <c r="GR182" i="2"/>
  <c r="GP182" i="2"/>
  <c r="FN182" i="2"/>
  <c r="FL182" i="2"/>
  <c r="EJ182" i="2"/>
  <c r="EH182" i="2"/>
  <c r="DF182" i="2"/>
  <c r="DD182" i="2"/>
  <c r="CB182" i="2"/>
  <c r="BZ182" i="2"/>
  <c r="AX182" i="2"/>
  <c r="AV182" i="2"/>
  <c r="KD181" i="2"/>
  <c r="KB181" i="2"/>
  <c r="IZ181" i="2"/>
  <c r="IX181" i="2"/>
  <c r="HV181" i="2"/>
  <c r="HT181" i="2"/>
  <c r="GR181" i="2"/>
  <c r="GP181" i="2"/>
  <c r="FN181" i="2"/>
  <c r="FL181" i="2"/>
  <c r="EJ181" i="2"/>
  <c r="EH181" i="2"/>
  <c r="DF181" i="2"/>
  <c r="DD181" i="2"/>
  <c r="CB181" i="2"/>
  <c r="BZ181" i="2"/>
  <c r="AX181" i="2"/>
  <c r="AV181" i="2"/>
  <c r="KD180" i="2"/>
  <c r="KB180" i="2"/>
  <c r="IZ180" i="2"/>
  <c r="IX180" i="2"/>
  <c r="HV180" i="2"/>
  <c r="HT180" i="2"/>
  <c r="GR180" i="2"/>
  <c r="GP180" i="2"/>
  <c r="FN180" i="2"/>
  <c r="FL180" i="2"/>
  <c r="EJ180" i="2"/>
  <c r="EH180" i="2"/>
  <c r="DF180" i="2"/>
  <c r="DD180" i="2"/>
  <c r="CB180" i="2"/>
  <c r="BZ180" i="2"/>
  <c r="AX180" i="2"/>
  <c r="AV180" i="2"/>
  <c r="KD179" i="2"/>
  <c r="KB179" i="2"/>
  <c r="IZ179" i="2"/>
  <c r="IX179" i="2"/>
  <c r="HV179" i="2"/>
  <c r="HT179" i="2"/>
  <c r="GR179" i="2"/>
  <c r="GP179" i="2"/>
  <c r="FN179" i="2"/>
  <c r="FL179" i="2"/>
  <c r="EJ179" i="2"/>
  <c r="EH179" i="2"/>
  <c r="DF179" i="2"/>
  <c r="DD179" i="2"/>
  <c r="CB179" i="2"/>
  <c r="BZ179" i="2"/>
  <c r="AX179" i="2"/>
  <c r="AV179" i="2"/>
  <c r="KD178" i="2"/>
  <c r="KB178" i="2"/>
  <c r="IZ178" i="2"/>
  <c r="IX178" i="2"/>
  <c r="HV178" i="2"/>
  <c r="HT178" i="2"/>
  <c r="GR178" i="2"/>
  <c r="GP178" i="2"/>
  <c r="FN178" i="2"/>
  <c r="FL178" i="2"/>
  <c r="EJ178" i="2"/>
  <c r="EH178" i="2"/>
  <c r="DF178" i="2"/>
  <c r="DD178" i="2"/>
  <c r="CB178" i="2"/>
  <c r="BZ178" i="2"/>
  <c r="AX178" i="2"/>
  <c r="AV178" i="2"/>
  <c r="KD177" i="2"/>
  <c r="KB177" i="2"/>
  <c r="IZ177" i="2"/>
  <c r="IX177" i="2"/>
  <c r="HV177" i="2"/>
  <c r="HT177" i="2"/>
  <c r="GR177" i="2"/>
  <c r="GP177" i="2"/>
  <c r="FN177" i="2"/>
  <c r="FL177" i="2"/>
  <c r="EJ177" i="2"/>
  <c r="EH177" i="2"/>
  <c r="DF177" i="2"/>
  <c r="DD177" i="2"/>
  <c r="CB177" i="2"/>
  <c r="BZ177" i="2"/>
  <c r="AX177" i="2"/>
  <c r="AV177" i="2"/>
  <c r="KD176" i="2"/>
  <c r="KB176" i="2"/>
  <c r="IZ176" i="2"/>
  <c r="IX176" i="2"/>
  <c r="HV176" i="2"/>
  <c r="HT176" i="2"/>
  <c r="GR176" i="2"/>
  <c r="GP176" i="2"/>
  <c r="FN176" i="2"/>
  <c r="FL176" i="2"/>
  <c r="EJ176" i="2"/>
  <c r="EH176" i="2"/>
  <c r="DF176" i="2"/>
  <c r="DD176" i="2"/>
  <c r="CB176" i="2"/>
  <c r="BZ176" i="2"/>
  <c r="AX176" i="2"/>
  <c r="AV176" i="2"/>
  <c r="KD175" i="2"/>
  <c r="KB175" i="2"/>
  <c r="IZ175" i="2"/>
  <c r="IX175" i="2"/>
  <c r="HV175" i="2"/>
  <c r="HT175" i="2"/>
  <c r="GR175" i="2"/>
  <c r="GP175" i="2"/>
  <c r="FN175" i="2"/>
  <c r="FL175" i="2"/>
  <c r="EJ175" i="2"/>
  <c r="EH175" i="2"/>
  <c r="DF175" i="2"/>
  <c r="DD175" i="2"/>
  <c r="CB175" i="2"/>
  <c r="BZ175" i="2"/>
  <c r="AX175" i="2"/>
  <c r="AV175" i="2"/>
  <c r="KD174" i="2"/>
  <c r="KB174" i="2"/>
  <c r="IZ174" i="2"/>
  <c r="IX174" i="2"/>
  <c r="HV174" i="2"/>
  <c r="HT174" i="2"/>
  <c r="GR174" i="2"/>
  <c r="GP174" i="2"/>
  <c r="FN174" i="2"/>
  <c r="FL174" i="2"/>
  <c r="EJ174" i="2"/>
  <c r="EH174" i="2"/>
  <c r="DF174" i="2"/>
  <c r="DD174" i="2"/>
  <c r="CB174" i="2"/>
  <c r="BZ174" i="2"/>
  <c r="AX174" i="2"/>
  <c r="AV174" i="2"/>
  <c r="KD173" i="2"/>
  <c r="KB173" i="2"/>
  <c r="IZ173" i="2"/>
  <c r="IX173" i="2"/>
  <c r="HV173" i="2"/>
  <c r="HT173" i="2"/>
  <c r="GR173" i="2"/>
  <c r="GP173" i="2"/>
  <c r="FN173" i="2"/>
  <c r="FL173" i="2"/>
  <c r="EJ173" i="2"/>
  <c r="EH173" i="2"/>
  <c r="DF173" i="2"/>
  <c r="DD173" i="2"/>
  <c r="CB173" i="2"/>
  <c r="BZ173" i="2"/>
  <c r="AX173" i="2"/>
  <c r="AV173" i="2"/>
  <c r="KD172" i="2"/>
  <c r="KB172" i="2"/>
  <c r="IZ172" i="2"/>
  <c r="IX172" i="2"/>
  <c r="HV172" i="2"/>
  <c r="HT172" i="2"/>
  <c r="GR172" i="2"/>
  <c r="GP172" i="2"/>
  <c r="FN172" i="2"/>
  <c r="FL172" i="2"/>
  <c r="EJ172" i="2"/>
  <c r="EH172" i="2"/>
  <c r="DF172" i="2"/>
  <c r="DD172" i="2"/>
  <c r="CB172" i="2"/>
  <c r="BZ172" i="2"/>
  <c r="AX172" i="2"/>
  <c r="AV172" i="2"/>
  <c r="KD171" i="2"/>
  <c r="KB171" i="2"/>
  <c r="IZ171" i="2"/>
  <c r="IX171" i="2"/>
  <c r="HV171" i="2"/>
  <c r="HT171" i="2"/>
  <c r="GR171" i="2"/>
  <c r="GP171" i="2"/>
  <c r="FN171" i="2"/>
  <c r="FL171" i="2"/>
  <c r="EJ171" i="2"/>
  <c r="EH171" i="2"/>
  <c r="DF171" i="2"/>
  <c r="DD171" i="2"/>
  <c r="CB171" i="2"/>
  <c r="BZ171" i="2"/>
  <c r="AX171" i="2"/>
  <c r="AV171" i="2"/>
  <c r="KD170" i="2"/>
  <c r="KB170" i="2"/>
  <c r="IZ170" i="2"/>
  <c r="IX170" i="2"/>
  <c r="HV170" i="2"/>
  <c r="HT170" i="2"/>
  <c r="GR170" i="2"/>
  <c r="GP170" i="2"/>
  <c r="FN170" i="2"/>
  <c r="FL170" i="2"/>
  <c r="EJ170" i="2"/>
  <c r="EH170" i="2"/>
  <c r="DF170" i="2"/>
  <c r="DD170" i="2"/>
  <c r="CB170" i="2"/>
  <c r="BZ170" i="2"/>
  <c r="AX170" i="2"/>
  <c r="AV170" i="2"/>
  <c r="KD169" i="2"/>
  <c r="KB169" i="2"/>
  <c r="IZ169" i="2"/>
  <c r="IX169" i="2"/>
  <c r="HV169" i="2"/>
  <c r="HT169" i="2"/>
  <c r="GR169" i="2"/>
  <c r="GP169" i="2"/>
  <c r="FN169" i="2"/>
  <c r="FL169" i="2"/>
  <c r="EJ169" i="2"/>
  <c r="EH169" i="2"/>
  <c r="DF169" i="2"/>
  <c r="DD169" i="2"/>
  <c r="CB169" i="2"/>
  <c r="BZ169" i="2"/>
  <c r="AX169" i="2"/>
  <c r="AV169" i="2"/>
  <c r="KD168" i="2"/>
  <c r="KB168" i="2"/>
  <c r="IZ168" i="2"/>
  <c r="IX168" i="2"/>
  <c r="HV168" i="2"/>
  <c r="HT168" i="2"/>
  <c r="GR168" i="2"/>
  <c r="GP168" i="2"/>
  <c r="FN168" i="2"/>
  <c r="FL168" i="2"/>
  <c r="EJ168" i="2"/>
  <c r="EH168" i="2"/>
  <c r="DF168" i="2"/>
  <c r="DD168" i="2"/>
  <c r="CB168" i="2"/>
  <c r="BZ168" i="2"/>
  <c r="AX168" i="2"/>
  <c r="AV168" i="2"/>
  <c r="KD167" i="2"/>
  <c r="KB167" i="2"/>
  <c r="IZ167" i="2"/>
  <c r="IX167" i="2"/>
  <c r="HV167" i="2"/>
  <c r="HT167" i="2"/>
  <c r="GR167" i="2"/>
  <c r="GP167" i="2"/>
  <c r="FN167" i="2"/>
  <c r="FL167" i="2"/>
  <c r="EJ167" i="2"/>
  <c r="EH167" i="2"/>
  <c r="DF167" i="2"/>
  <c r="DD167" i="2"/>
  <c r="CB167" i="2"/>
  <c r="BZ167" i="2"/>
  <c r="AX167" i="2"/>
  <c r="AV167" i="2"/>
  <c r="KD166" i="2"/>
  <c r="KB166" i="2"/>
  <c r="IZ166" i="2"/>
  <c r="IX166" i="2"/>
  <c r="HV166" i="2"/>
  <c r="HT166" i="2"/>
  <c r="GR166" i="2"/>
  <c r="GP166" i="2"/>
  <c r="FN166" i="2"/>
  <c r="FL166" i="2"/>
  <c r="EJ166" i="2"/>
  <c r="EH166" i="2"/>
  <c r="DF166" i="2"/>
  <c r="DD166" i="2"/>
  <c r="CB166" i="2"/>
  <c r="BZ166" i="2"/>
  <c r="AX166" i="2"/>
  <c r="AV166" i="2"/>
  <c r="KD165" i="2"/>
  <c r="KB165" i="2"/>
  <c r="IZ165" i="2"/>
  <c r="IX165" i="2"/>
  <c r="HV165" i="2"/>
  <c r="HT165" i="2"/>
  <c r="GR165" i="2"/>
  <c r="GP165" i="2"/>
  <c r="FN165" i="2"/>
  <c r="FL165" i="2"/>
  <c r="EJ165" i="2"/>
  <c r="EH165" i="2"/>
  <c r="DF165" i="2"/>
  <c r="DD165" i="2"/>
  <c r="CB165" i="2"/>
  <c r="BZ165" i="2"/>
  <c r="AX165" i="2"/>
  <c r="AV165" i="2"/>
  <c r="KD164" i="2"/>
  <c r="KB164" i="2"/>
  <c r="IZ164" i="2"/>
  <c r="IX164" i="2"/>
  <c r="HV164" i="2"/>
  <c r="HT164" i="2"/>
  <c r="GR164" i="2"/>
  <c r="GP164" i="2"/>
  <c r="FN164" i="2"/>
  <c r="FL164" i="2"/>
  <c r="EJ164" i="2"/>
  <c r="EH164" i="2"/>
  <c r="DF164" i="2"/>
  <c r="DD164" i="2"/>
  <c r="CB164" i="2"/>
  <c r="BZ164" i="2"/>
  <c r="AX164" i="2"/>
  <c r="AV164" i="2"/>
  <c r="KD163" i="2"/>
  <c r="KB163" i="2"/>
  <c r="IZ163" i="2"/>
  <c r="IX163" i="2"/>
  <c r="HV163" i="2"/>
  <c r="HT163" i="2"/>
  <c r="GR163" i="2"/>
  <c r="GP163" i="2"/>
  <c r="FN163" i="2"/>
  <c r="FL163" i="2"/>
  <c r="EJ163" i="2"/>
  <c r="EH163" i="2"/>
  <c r="DF163" i="2"/>
  <c r="DD163" i="2"/>
  <c r="CB163" i="2"/>
  <c r="BZ163" i="2"/>
  <c r="AX163" i="2"/>
  <c r="AV163" i="2"/>
  <c r="KD162" i="2"/>
  <c r="KB162" i="2"/>
  <c r="IZ162" i="2"/>
  <c r="IX162" i="2"/>
  <c r="HV162" i="2"/>
  <c r="HT162" i="2"/>
  <c r="GR162" i="2"/>
  <c r="GP162" i="2"/>
  <c r="FN162" i="2"/>
  <c r="FL162" i="2"/>
  <c r="EJ162" i="2"/>
  <c r="EH162" i="2"/>
  <c r="DF162" i="2"/>
  <c r="DD162" i="2"/>
  <c r="CB162" i="2"/>
  <c r="BZ162" i="2"/>
  <c r="AX162" i="2"/>
  <c r="AV162" i="2"/>
  <c r="KD161" i="2"/>
  <c r="KB161" i="2"/>
  <c r="IZ161" i="2"/>
  <c r="IX161" i="2"/>
  <c r="HV161" i="2"/>
  <c r="HT161" i="2"/>
  <c r="GR161" i="2"/>
  <c r="GP161" i="2"/>
  <c r="FN161" i="2"/>
  <c r="FL161" i="2"/>
  <c r="EJ161" i="2"/>
  <c r="EH161" i="2"/>
  <c r="DF161" i="2"/>
  <c r="DD161" i="2"/>
  <c r="CB161" i="2"/>
  <c r="BZ161" i="2"/>
  <c r="AX161" i="2"/>
  <c r="AV161" i="2"/>
  <c r="KD160" i="2"/>
  <c r="KB160" i="2"/>
  <c r="IZ160" i="2"/>
  <c r="IX160" i="2"/>
  <c r="HV160" i="2"/>
  <c r="HT160" i="2"/>
  <c r="GR160" i="2"/>
  <c r="GP160" i="2"/>
  <c r="FN160" i="2"/>
  <c r="FL160" i="2"/>
  <c r="EJ160" i="2"/>
  <c r="EH160" i="2"/>
  <c r="DF160" i="2"/>
  <c r="DD160" i="2"/>
  <c r="CB160" i="2"/>
  <c r="BZ160" i="2"/>
  <c r="AX160" i="2"/>
  <c r="AV160" i="2"/>
  <c r="KD159" i="2"/>
  <c r="KB159" i="2"/>
  <c r="IZ159" i="2"/>
  <c r="IX159" i="2"/>
  <c r="HV159" i="2"/>
  <c r="HT159" i="2"/>
  <c r="GR159" i="2"/>
  <c r="GP159" i="2"/>
  <c r="FN159" i="2"/>
  <c r="FL159" i="2"/>
  <c r="EJ159" i="2"/>
  <c r="EH159" i="2"/>
  <c r="DF159" i="2"/>
  <c r="DD159" i="2"/>
  <c r="CB159" i="2"/>
  <c r="BZ159" i="2"/>
  <c r="AX159" i="2"/>
  <c r="AV159" i="2"/>
  <c r="KD158" i="2"/>
  <c r="KB158" i="2"/>
  <c r="IZ158" i="2"/>
  <c r="IX158" i="2"/>
  <c r="HV158" i="2"/>
  <c r="HT158" i="2"/>
  <c r="GR158" i="2"/>
  <c r="GP158" i="2"/>
  <c r="FN158" i="2"/>
  <c r="FL158" i="2"/>
  <c r="EJ158" i="2"/>
  <c r="EH158" i="2"/>
  <c r="DF158" i="2"/>
  <c r="DD158" i="2"/>
  <c r="CB158" i="2"/>
  <c r="BZ158" i="2"/>
  <c r="AX158" i="2"/>
  <c r="AV158" i="2"/>
  <c r="KD157" i="2"/>
  <c r="KB157" i="2"/>
  <c r="IZ157" i="2"/>
  <c r="IX157" i="2"/>
  <c r="HV157" i="2"/>
  <c r="HT157" i="2"/>
  <c r="GR157" i="2"/>
  <c r="GP157" i="2"/>
  <c r="FN157" i="2"/>
  <c r="FL157" i="2"/>
  <c r="EJ157" i="2"/>
  <c r="EH157" i="2"/>
  <c r="DF157" i="2"/>
  <c r="DD157" i="2"/>
  <c r="CB157" i="2"/>
  <c r="BZ157" i="2"/>
  <c r="AX157" i="2"/>
  <c r="AV157" i="2"/>
  <c r="KD156" i="2"/>
  <c r="KB156" i="2"/>
  <c r="IZ156" i="2"/>
  <c r="IX156" i="2"/>
  <c r="HV156" i="2"/>
  <c r="HT156" i="2"/>
  <c r="GR156" i="2"/>
  <c r="GP156" i="2"/>
  <c r="FN156" i="2"/>
  <c r="FL156" i="2"/>
  <c r="EJ156" i="2"/>
  <c r="EH156" i="2"/>
  <c r="DF156" i="2"/>
  <c r="DD156" i="2"/>
  <c r="CB156" i="2"/>
  <c r="BZ156" i="2"/>
  <c r="AX156" i="2"/>
  <c r="AV156" i="2"/>
  <c r="KD155" i="2"/>
  <c r="KB155" i="2"/>
  <c r="IZ155" i="2"/>
  <c r="IX155" i="2"/>
  <c r="HV155" i="2"/>
  <c r="HT155" i="2"/>
  <c r="GR155" i="2"/>
  <c r="GP155" i="2"/>
  <c r="FN155" i="2"/>
  <c r="FL155" i="2"/>
  <c r="EJ155" i="2"/>
  <c r="EH155" i="2"/>
  <c r="DF155" i="2"/>
  <c r="DD155" i="2"/>
  <c r="CB155" i="2"/>
  <c r="BZ155" i="2"/>
  <c r="AX155" i="2"/>
  <c r="AV155" i="2"/>
  <c r="KD154" i="2"/>
  <c r="KB154" i="2"/>
  <c r="IZ154" i="2"/>
  <c r="IX154" i="2"/>
  <c r="HV154" i="2"/>
  <c r="HT154" i="2"/>
  <c r="GR154" i="2"/>
  <c r="GP154" i="2"/>
  <c r="FN154" i="2"/>
  <c r="FL154" i="2"/>
  <c r="EJ154" i="2"/>
  <c r="EH154" i="2"/>
  <c r="DF154" i="2"/>
  <c r="DD154" i="2"/>
  <c r="CB154" i="2"/>
  <c r="BZ154" i="2"/>
  <c r="AX154" i="2"/>
  <c r="AV154" i="2"/>
  <c r="KD153" i="2"/>
  <c r="KB153" i="2"/>
  <c r="IZ153" i="2"/>
  <c r="IX153" i="2"/>
  <c r="HV153" i="2"/>
  <c r="HT153" i="2"/>
  <c r="GR153" i="2"/>
  <c r="GP153" i="2"/>
  <c r="FN153" i="2"/>
  <c r="FL153" i="2"/>
  <c r="EJ153" i="2"/>
  <c r="EH153" i="2"/>
  <c r="DF153" i="2"/>
  <c r="DD153" i="2"/>
  <c r="CB153" i="2"/>
  <c r="BZ153" i="2"/>
  <c r="AX153" i="2"/>
  <c r="AV153" i="2"/>
  <c r="KD152" i="2"/>
  <c r="KB152" i="2"/>
  <c r="IZ152" i="2"/>
  <c r="IX152" i="2"/>
  <c r="HV152" i="2"/>
  <c r="HT152" i="2"/>
  <c r="GR152" i="2"/>
  <c r="GP152" i="2"/>
  <c r="FN152" i="2"/>
  <c r="FL152" i="2"/>
  <c r="EJ152" i="2"/>
  <c r="EH152" i="2"/>
  <c r="DF152" i="2"/>
  <c r="DD152" i="2"/>
  <c r="CB152" i="2"/>
  <c r="BZ152" i="2"/>
  <c r="AX152" i="2"/>
  <c r="AV152" i="2"/>
  <c r="KD151" i="2"/>
  <c r="KB151" i="2"/>
  <c r="IZ151" i="2"/>
  <c r="IX151" i="2"/>
  <c r="HV151" i="2"/>
  <c r="HT151" i="2"/>
  <c r="GR151" i="2"/>
  <c r="GP151" i="2"/>
  <c r="FN151" i="2"/>
  <c r="FL151" i="2"/>
  <c r="EJ151" i="2"/>
  <c r="EH151" i="2"/>
  <c r="DF151" i="2"/>
  <c r="DD151" i="2"/>
  <c r="CB151" i="2"/>
  <c r="BZ151" i="2"/>
  <c r="AX151" i="2"/>
  <c r="AV151" i="2"/>
  <c r="KD150" i="2"/>
  <c r="KB150" i="2"/>
  <c r="IZ150" i="2"/>
  <c r="IX150" i="2"/>
  <c r="HV150" i="2"/>
  <c r="HT150" i="2"/>
  <c r="GR150" i="2"/>
  <c r="GP150" i="2"/>
  <c r="FN150" i="2"/>
  <c r="FL150" i="2"/>
  <c r="EJ150" i="2"/>
  <c r="EH150" i="2"/>
  <c r="DF150" i="2"/>
  <c r="DD150" i="2"/>
  <c r="CB150" i="2"/>
  <c r="BZ150" i="2"/>
  <c r="AX150" i="2"/>
  <c r="AV150" i="2"/>
  <c r="KD149" i="2"/>
  <c r="KB149" i="2"/>
  <c r="IZ149" i="2"/>
  <c r="IX149" i="2"/>
  <c r="HV149" i="2"/>
  <c r="HT149" i="2"/>
  <c r="GR149" i="2"/>
  <c r="GP149" i="2"/>
  <c r="FN149" i="2"/>
  <c r="FL149" i="2"/>
  <c r="EJ149" i="2"/>
  <c r="EH149" i="2"/>
  <c r="DF149" i="2"/>
  <c r="DD149" i="2"/>
  <c r="CB149" i="2"/>
  <c r="BZ149" i="2"/>
  <c r="AX149" i="2"/>
  <c r="AV149" i="2"/>
  <c r="KD148" i="2"/>
  <c r="KB148" i="2"/>
  <c r="IZ148" i="2"/>
  <c r="IX148" i="2"/>
  <c r="HV148" i="2"/>
  <c r="HT148" i="2"/>
  <c r="GR148" i="2"/>
  <c r="GP148" i="2"/>
  <c r="FN148" i="2"/>
  <c r="FL148" i="2"/>
  <c r="EJ148" i="2"/>
  <c r="EH148" i="2"/>
  <c r="DF148" i="2"/>
  <c r="DD148" i="2"/>
  <c r="CB148" i="2"/>
  <c r="BZ148" i="2"/>
  <c r="AX148" i="2"/>
  <c r="AV148" i="2"/>
  <c r="KD147" i="2"/>
  <c r="KB147" i="2"/>
  <c r="IZ147" i="2"/>
  <c r="IX147" i="2"/>
  <c r="HV147" i="2"/>
  <c r="HT147" i="2"/>
  <c r="GR147" i="2"/>
  <c r="GP147" i="2"/>
  <c r="FN147" i="2"/>
  <c r="FL147" i="2"/>
  <c r="EJ147" i="2"/>
  <c r="EH147" i="2"/>
  <c r="DF147" i="2"/>
  <c r="DD147" i="2"/>
  <c r="CB147" i="2"/>
  <c r="BZ147" i="2"/>
  <c r="AX147" i="2"/>
  <c r="AV147" i="2"/>
  <c r="KD146" i="2"/>
  <c r="KB146" i="2"/>
  <c r="IZ146" i="2"/>
  <c r="IX146" i="2"/>
  <c r="HV146" i="2"/>
  <c r="HT146" i="2"/>
  <c r="GR146" i="2"/>
  <c r="GP146" i="2"/>
  <c r="FN146" i="2"/>
  <c r="FL146" i="2"/>
  <c r="EJ146" i="2"/>
  <c r="EH146" i="2"/>
  <c r="DF146" i="2"/>
  <c r="DD146" i="2"/>
  <c r="CB146" i="2"/>
  <c r="BZ146" i="2"/>
  <c r="AX146" i="2"/>
  <c r="AV146" i="2"/>
  <c r="KD145" i="2"/>
  <c r="KB145" i="2"/>
  <c r="IZ145" i="2"/>
  <c r="IX145" i="2"/>
  <c r="HV145" i="2"/>
  <c r="HT145" i="2"/>
  <c r="GR145" i="2"/>
  <c r="GP145" i="2"/>
  <c r="FN145" i="2"/>
  <c r="FL145" i="2"/>
  <c r="EJ145" i="2"/>
  <c r="EH145" i="2"/>
  <c r="DF145" i="2"/>
  <c r="DD145" i="2"/>
  <c r="CB145" i="2"/>
  <c r="BZ145" i="2"/>
  <c r="AX145" i="2"/>
  <c r="AV145" i="2"/>
  <c r="KD144" i="2"/>
  <c r="KB144" i="2"/>
  <c r="IZ144" i="2"/>
  <c r="IX144" i="2"/>
  <c r="HV144" i="2"/>
  <c r="HT144" i="2"/>
  <c r="GR144" i="2"/>
  <c r="GP144" i="2"/>
  <c r="FN144" i="2"/>
  <c r="FL144" i="2"/>
  <c r="EJ144" i="2"/>
  <c r="EH144" i="2"/>
  <c r="DF144" i="2"/>
  <c r="DD144" i="2"/>
  <c r="CB144" i="2"/>
  <c r="BZ144" i="2"/>
  <c r="AX144" i="2"/>
  <c r="AV144" i="2"/>
  <c r="KD143" i="2"/>
  <c r="KB143" i="2"/>
  <c r="IZ143" i="2"/>
  <c r="IX143" i="2"/>
  <c r="HV143" i="2"/>
  <c r="HT143" i="2"/>
  <c r="GR143" i="2"/>
  <c r="GP143" i="2"/>
  <c r="FN143" i="2"/>
  <c r="FL143" i="2"/>
  <c r="EJ143" i="2"/>
  <c r="EH143" i="2"/>
  <c r="DF143" i="2"/>
  <c r="DD143" i="2"/>
  <c r="CB143" i="2"/>
  <c r="BZ143" i="2"/>
  <c r="AX143" i="2"/>
  <c r="AV143" i="2"/>
  <c r="KD142" i="2"/>
  <c r="KB142" i="2"/>
  <c r="IZ142" i="2"/>
  <c r="IX142" i="2"/>
  <c r="HV142" i="2"/>
  <c r="HT142" i="2"/>
  <c r="GR142" i="2"/>
  <c r="GP142" i="2"/>
  <c r="FN142" i="2"/>
  <c r="FL142" i="2"/>
  <c r="EJ142" i="2"/>
  <c r="EH142" i="2"/>
  <c r="DF142" i="2"/>
  <c r="DD142" i="2"/>
  <c r="CB142" i="2"/>
  <c r="BZ142" i="2"/>
  <c r="AX142" i="2"/>
  <c r="AV142" i="2"/>
  <c r="KD141" i="2"/>
  <c r="KB141" i="2"/>
  <c r="IZ141" i="2"/>
  <c r="IX141" i="2"/>
  <c r="HV141" i="2"/>
  <c r="HT141" i="2"/>
  <c r="GR141" i="2"/>
  <c r="GP141" i="2"/>
  <c r="FN141" i="2"/>
  <c r="FL141" i="2"/>
  <c r="EJ141" i="2"/>
  <c r="EH141" i="2"/>
  <c r="DF141" i="2"/>
  <c r="DD141" i="2"/>
  <c r="CB141" i="2"/>
  <c r="BZ141" i="2"/>
  <c r="AX141" i="2"/>
  <c r="AV141" i="2"/>
  <c r="KD140" i="2"/>
  <c r="KB140" i="2"/>
  <c r="IZ140" i="2"/>
  <c r="IX140" i="2"/>
  <c r="HV140" i="2"/>
  <c r="HT140" i="2"/>
  <c r="GR140" i="2"/>
  <c r="GP140" i="2"/>
  <c r="FN140" i="2"/>
  <c r="FL140" i="2"/>
  <c r="EJ140" i="2"/>
  <c r="EH140" i="2"/>
  <c r="DF140" i="2"/>
  <c r="DD140" i="2"/>
  <c r="CB140" i="2"/>
  <c r="BZ140" i="2"/>
  <c r="AX140" i="2"/>
  <c r="AV140" i="2"/>
  <c r="KD139" i="2"/>
  <c r="KB139" i="2"/>
  <c r="IZ139" i="2"/>
  <c r="IX139" i="2"/>
  <c r="HV139" i="2"/>
  <c r="HT139" i="2"/>
  <c r="GR139" i="2"/>
  <c r="GP139" i="2"/>
  <c r="FN139" i="2"/>
  <c r="FL139" i="2"/>
  <c r="EJ139" i="2"/>
  <c r="EH139" i="2"/>
  <c r="DF139" i="2"/>
  <c r="DD139" i="2"/>
  <c r="CB139" i="2"/>
  <c r="BZ139" i="2"/>
  <c r="AX139" i="2"/>
  <c r="AV139" i="2"/>
  <c r="KD138" i="2"/>
  <c r="KB138" i="2"/>
  <c r="IZ138" i="2"/>
  <c r="IX138" i="2"/>
  <c r="HV138" i="2"/>
  <c r="HT138" i="2"/>
  <c r="GR138" i="2"/>
  <c r="GP138" i="2"/>
  <c r="FN138" i="2"/>
  <c r="FL138" i="2"/>
  <c r="EJ138" i="2"/>
  <c r="EH138" i="2"/>
  <c r="DF138" i="2"/>
  <c r="DD138" i="2"/>
  <c r="CB138" i="2"/>
  <c r="BZ138" i="2"/>
  <c r="AX138" i="2"/>
  <c r="AV138" i="2"/>
  <c r="KD137" i="2"/>
  <c r="KB137" i="2"/>
  <c r="IZ137" i="2"/>
  <c r="IX137" i="2"/>
  <c r="HV137" i="2"/>
  <c r="HT137" i="2"/>
  <c r="GR137" i="2"/>
  <c r="GP137" i="2"/>
  <c r="FN137" i="2"/>
  <c r="FL137" i="2"/>
  <c r="EJ137" i="2"/>
  <c r="EH137" i="2"/>
  <c r="DF137" i="2"/>
  <c r="DD137" i="2"/>
  <c r="CB137" i="2"/>
  <c r="BZ137" i="2"/>
  <c r="AX137" i="2"/>
  <c r="AV137" i="2"/>
  <c r="KD136" i="2"/>
  <c r="KB136" i="2"/>
  <c r="IZ136" i="2"/>
  <c r="IX136" i="2"/>
  <c r="HV136" i="2"/>
  <c r="HT136" i="2"/>
  <c r="GR136" i="2"/>
  <c r="GP136" i="2"/>
  <c r="FN136" i="2"/>
  <c r="FL136" i="2"/>
  <c r="EJ136" i="2"/>
  <c r="EH136" i="2"/>
  <c r="DF136" i="2"/>
  <c r="DD136" i="2"/>
  <c r="CB136" i="2"/>
  <c r="BZ136" i="2"/>
  <c r="AX136" i="2"/>
  <c r="AV136" i="2"/>
  <c r="KD135" i="2"/>
  <c r="KB135" i="2"/>
  <c r="IZ135" i="2"/>
  <c r="IX135" i="2"/>
  <c r="HV135" i="2"/>
  <c r="HT135" i="2"/>
  <c r="GR135" i="2"/>
  <c r="GP135" i="2"/>
  <c r="FN135" i="2"/>
  <c r="FL135" i="2"/>
  <c r="EJ135" i="2"/>
  <c r="EH135" i="2"/>
  <c r="DF135" i="2"/>
  <c r="DD135" i="2"/>
  <c r="CB135" i="2"/>
  <c r="BZ135" i="2"/>
  <c r="AX135" i="2"/>
  <c r="AV135" i="2"/>
  <c r="KD134" i="2"/>
  <c r="KB134" i="2"/>
  <c r="IZ134" i="2"/>
  <c r="IX134" i="2"/>
  <c r="HV134" i="2"/>
  <c r="HT134" i="2"/>
  <c r="GR134" i="2"/>
  <c r="GP134" i="2"/>
  <c r="FN134" i="2"/>
  <c r="FL134" i="2"/>
  <c r="EJ134" i="2"/>
  <c r="EH134" i="2"/>
  <c r="DF134" i="2"/>
  <c r="DD134" i="2"/>
  <c r="CB134" i="2"/>
  <c r="BZ134" i="2"/>
  <c r="AX134" i="2"/>
  <c r="AV134" i="2"/>
  <c r="KD133" i="2"/>
  <c r="KB133" i="2"/>
  <c r="IZ133" i="2"/>
  <c r="IX133" i="2"/>
  <c r="HV133" i="2"/>
  <c r="HT133" i="2"/>
  <c r="GR133" i="2"/>
  <c r="GP133" i="2"/>
  <c r="FN133" i="2"/>
  <c r="FL133" i="2"/>
  <c r="EJ133" i="2"/>
  <c r="EH133" i="2"/>
  <c r="DF133" i="2"/>
  <c r="DD133" i="2"/>
  <c r="CB133" i="2"/>
  <c r="BZ133" i="2"/>
  <c r="AX133" i="2"/>
  <c r="AV133" i="2"/>
  <c r="KD132" i="2"/>
  <c r="KB132" i="2"/>
  <c r="IZ132" i="2"/>
  <c r="IX132" i="2"/>
  <c r="HV132" i="2"/>
  <c r="HT132" i="2"/>
  <c r="GR132" i="2"/>
  <c r="GP132" i="2"/>
  <c r="FN132" i="2"/>
  <c r="FL132" i="2"/>
  <c r="EJ132" i="2"/>
  <c r="EH132" i="2"/>
  <c r="DF132" i="2"/>
  <c r="DD132" i="2"/>
  <c r="CB132" i="2"/>
  <c r="BZ132" i="2"/>
  <c r="AX132" i="2"/>
  <c r="AV132" i="2"/>
  <c r="KD131" i="2"/>
  <c r="KB131" i="2"/>
  <c r="IZ131" i="2"/>
  <c r="IX131" i="2"/>
  <c r="HV131" i="2"/>
  <c r="HT131" i="2"/>
  <c r="GR131" i="2"/>
  <c r="GP131" i="2"/>
  <c r="FN131" i="2"/>
  <c r="FL131" i="2"/>
  <c r="EJ131" i="2"/>
  <c r="EH131" i="2"/>
  <c r="DF131" i="2"/>
  <c r="DD131" i="2"/>
  <c r="CB131" i="2"/>
  <c r="BZ131" i="2"/>
  <c r="AX131" i="2"/>
  <c r="AV131" i="2"/>
  <c r="KD130" i="2"/>
  <c r="KB130" i="2"/>
  <c r="IZ130" i="2"/>
  <c r="IX130" i="2"/>
  <c r="HV130" i="2"/>
  <c r="HT130" i="2"/>
  <c r="GR130" i="2"/>
  <c r="GP130" i="2"/>
  <c r="FN130" i="2"/>
  <c r="FL130" i="2"/>
  <c r="EJ130" i="2"/>
  <c r="EH130" i="2"/>
  <c r="DF130" i="2"/>
  <c r="DD130" i="2"/>
  <c r="CB130" i="2"/>
  <c r="BZ130" i="2"/>
  <c r="AX130" i="2"/>
  <c r="AV130" i="2"/>
  <c r="KD129" i="2"/>
  <c r="KB129" i="2"/>
  <c r="IZ129" i="2"/>
  <c r="IX129" i="2"/>
  <c r="HV129" i="2"/>
  <c r="HT129" i="2"/>
  <c r="GR129" i="2"/>
  <c r="GP129" i="2"/>
  <c r="FN129" i="2"/>
  <c r="FL129" i="2"/>
  <c r="EJ129" i="2"/>
  <c r="EH129" i="2"/>
  <c r="DF129" i="2"/>
  <c r="DD129" i="2"/>
  <c r="CB129" i="2"/>
  <c r="BZ129" i="2"/>
  <c r="AX129" i="2"/>
  <c r="AV129" i="2"/>
  <c r="KD128" i="2"/>
  <c r="KB128" i="2"/>
  <c r="IZ128" i="2"/>
  <c r="IX128" i="2"/>
  <c r="HV128" i="2"/>
  <c r="HT128" i="2"/>
  <c r="GR128" i="2"/>
  <c r="GP128" i="2"/>
  <c r="FN128" i="2"/>
  <c r="FL128" i="2"/>
  <c r="EJ128" i="2"/>
  <c r="EH128" i="2"/>
  <c r="DF128" i="2"/>
  <c r="DD128" i="2"/>
  <c r="CB128" i="2"/>
  <c r="BZ128" i="2"/>
  <c r="AX128" i="2"/>
  <c r="AV128" i="2"/>
  <c r="KD127" i="2"/>
  <c r="KB127" i="2"/>
  <c r="IZ127" i="2"/>
  <c r="IX127" i="2"/>
  <c r="HV127" i="2"/>
  <c r="HT127" i="2"/>
  <c r="GR127" i="2"/>
  <c r="GP127" i="2"/>
  <c r="FN127" i="2"/>
  <c r="FL127" i="2"/>
  <c r="EJ127" i="2"/>
  <c r="EH127" i="2"/>
  <c r="DF127" i="2"/>
  <c r="DD127" i="2"/>
  <c r="CB127" i="2"/>
  <c r="BZ127" i="2"/>
  <c r="AX127" i="2"/>
  <c r="AV127" i="2"/>
  <c r="KD126" i="2"/>
  <c r="KB126" i="2"/>
  <c r="IZ126" i="2"/>
  <c r="IX126" i="2"/>
  <c r="HV126" i="2"/>
  <c r="HT126" i="2"/>
  <c r="GR126" i="2"/>
  <c r="GP126" i="2"/>
  <c r="FN126" i="2"/>
  <c r="FL126" i="2"/>
  <c r="EJ126" i="2"/>
  <c r="EH126" i="2"/>
  <c r="DF126" i="2"/>
  <c r="DD126" i="2"/>
  <c r="CB126" i="2"/>
  <c r="BZ126" i="2"/>
  <c r="AX126" i="2"/>
  <c r="AV126" i="2"/>
  <c r="KD125" i="2"/>
  <c r="KB125" i="2"/>
  <c r="IZ125" i="2"/>
  <c r="IX125" i="2"/>
  <c r="HV125" i="2"/>
  <c r="HT125" i="2"/>
  <c r="GR125" i="2"/>
  <c r="GP125" i="2"/>
  <c r="FN125" i="2"/>
  <c r="FL125" i="2"/>
  <c r="EJ125" i="2"/>
  <c r="EH125" i="2"/>
  <c r="DF125" i="2"/>
  <c r="DD125" i="2"/>
  <c r="CB125" i="2"/>
  <c r="BZ125" i="2"/>
  <c r="AX125" i="2"/>
  <c r="AV125" i="2"/>
  <c r="KD124" i="2"/>
  <c r="KB124" i="2"/>
  <c r="IZ124" i="2"/>
  <c r="IX124" i="2"/>
  <c r="HV124" i="2"/>
  <c r="HT124" i="2"/>
  <c r="GR124" i="2"/>
  <c r="GP124" i="2"/>
  <c r="FN124" i="2"/>
  <c r="FL124" i="2"/>
  <c r="EJ124" i="2"/>
  <c r="EH124" i="2"/>
  <c r="DF124" i="2"/>
  <c r="DD124" i="2"/>
  <c r="CB124" i="2"/>
  <c r="BZ124" i="2"/>
  <c r="AX124" i="2"/>
  <c r="AV124" i="2"/>
  <c r="KD123" i="2"/>
  <c r="KB123" i="2"/>
  <c r="IZ123" i="2"/>
  <c r="IX123" i="2"/>
  <c r="HV123" i="2"/>
  <c r="HT123" i="2"/>
  <c r="GR123" i="2"/>
  <c r="GP123" i="2"/>
  <c r="FN123" i="2"/>
  <c r="FL123" i="2"/>
  <c r="EJ123" i="2"/>
  <c r="EH123" i="2"/>
  <c r="DF123" i="2"/>
  <c r="DD123" i="2"/>
  <c r="CB123" i="2"/>
  <c r="BZ123" i="2"/>
  <c r="AX123" i="2"/>
  <c r="AV123" i="2"/>
  <c r="KD122" i="2"/>
  <c r="KB122" i="2"/>
  <c r="IZ122" i="2"/>
  <c r="IX122" i="2"/>
  <c r="HV122" i="2"/>
  <c r="HT122" i="2"/>
  <c r="GR122" i="2"/>
  <c r="GP122" i="2"/>
  <c r="FN122" i="2"/>
  <c r="FL122" i="2"/>
  <c r="EJ122" i="2"/>
  <c r="EH122" i="2"/>
  <c r="DF122" i="2"/>
  <c r="DD122" i="2"/>
  <c r="CB122" i="2"/>
  <c r="BZ122" i="2"/>
  <c r="AX122" i="2"/>
  <c r="AV122" i="2"/>
  <c r="KD121" i="2"/>
  <c r="KB121" i="2"/>
  <c r="IZ121" i="2"/>
  <c r="IX121" i="2"/>
  <c r="HV121" i="2"/>
  <c r="HT121" i="2"/>
  <c r="GR121" i="2"/>
  <c r="GP121" i="2"/>
  <c r="FN121" i="2"/>
  <c r="FL121" i="2"/>
  <c r="EJ121" i="2"/>
  <c r="EH121" i="2"/>
  <c r="DF121" i="2"/>
  <c r="DD121" i="2"/>
  <c r="CB121" i="2"/>
  <c r="BZ121" i="2"/>
  <c r="AX121" i="2"/>
  <c r="AV121" i="2"/>
  <c r="KD120" i="2"/>
  <c r="KB120" i="2"/>
  <c r="IZ120" i="2"/>
  <c r="IX120" i="2"/>
  <c r="HV120" i="2"/>
  <c r="HT120" i="2"/>
  <c r="GR120" i="2"/>
  <c r="GP120" i="2"/>
  <c r="FN120" i="2"/>
  <c r="FL120" i="2"/>
  <c r="EJ120" i="2"/>
  <c r="EH120" i="2"/>
  <c r="DF120" i="2"/>
  <c r="DD120" i="2"/>
  <c r="CB120" i="2"/>
  <c r="BZ120" i="2"/>
  <c r="AX120" i="2"/>
  <c r="AV120" i="2"/>
  <c r="KD119" i="2"/>
  <c r="KB119" i="2"/>
  <c r="IZ119" i="2"/>
  <c r="IX119" i="2"/>
  <c r="HV119" i="2"/>
  <c r="HT119" i="2"/>
  <c r="GR119" i="2"/>
  <c r="GP119" i="2"/>
  <c r="FN119" i="2"/>
  <c r="FL119" i="2"/>
  <c r="EJ119" i="2"/>
  <c r="EH119" i="2"/>
  <c r="DF119" i="2"/>
  <c r="DD119" i="2"/>
  <c r="CB119" i="2"/>
  <c r="BZ119" i="2"/>
  <c r="AX119" i="2"/>
  <c r="AV119" i="2"/>
  <c r="KD118" i="2"/>
  <c r="KB118" i="2"/>
  <c r="IZ118" i="2"/>
  <c r="IX118" i="2"/>
  <c r="HV118" i="2"/>
  <c r="HT118" i="2"/>
  <c r="GR118" i="2"/>
  <c r="GP118" i="2"/>
  <c r="FN118" i="2"/>
  <c r="FL118" i="2"/>
  <c r="EJ118" i="2"/>
  <c r="EH118" i="2"/>
  <c r="DF118" i="2"/>
  <c r="DD118" i="2"/>
  <c r="CB118" i="2"/>
  <c r="BZ118" i="2"/>
  <c r="AX118" i="2"/>
  <c r="AV118" i="2"/>
  <c r="KD117" i="2"/>
  <c r="KB117" i="2"/>
  <c r="IZ117" i="2"/>
  <c r="IX117" i="2"/>
  <c r="HV117" i="2"/>
  <c r="HT117" i="2"/>
  <c r="GR117" i="2"/>
  <c r="GP117" i="2"/>
  <c r="FN117" i="2"/>
  <c r="FL117" i="2"/>
  <c r="EJ117" i="2"/>
  <c r="EH117" i="2"/>
  <c r="DF117" i="2"/>
  <c r="DD117" i="2"/>
  <c r="CB117" i="2"/>
  <c r="BZ117" i="2"/>
  <c r="AX117" i="2"/>
  <c r="AV117" i="2"/>
  <c r="KD116" i="2"/>
  <c r="KB116" i="2"/>
  <c r="IZ116" i="2"/>
  <c r="IX116" i="2"/>
  <c r="HV116" i="2"/>
  <c r="HT116" i="2"/>
  <c r="GR116" i="2"/>
  <c r="GP116" i="2"/>
  <c r="FN116" i="2"/>
  <c r="FL116" i="2"/>
  <c r="EJ116" i="2"/>
  <c r="EH116" i="2"/>
  <c r="DF116" i="2"/>
  <c r="DD116" i="2"/>
  <c r="CB116" i="2"/>
  <c r="BZ116" i="2"/>
  <c r="AX116" i="2"/>
  <c r="AV116" i="2"/>
  <c r="KD115" i="2"/>
  <c r="KB115" i="2"/>
  <c r="IZ115" i="2"/>
  <c r="IX115" i="2"/>
  <c r="HV115" i="2"/>
  <c r="HT115" i="2"/>
  <c r="GR115" i="2"/>
  <c r="GP115" i="2"/>
  <c r="FN115" i="2"/>
  <c r="FL115" i="2"/>
  <c r="EJ115" i="2"/>
  <c r="EH115" i="2"/>
  <c r="DF115" i="2"/>
  <c r="DD115" i="2"/>
  <c r="CB115" i="2"/>
  <c r="BZ115" i="2"/>
  <c r="AX115" i="2"/>
  <c r="AV115" i="2"/>
  <c r="KD114" i="2"/>
  <c r="KB114" i="2"/>
  <c r="IZ114" i="2"/>
  <c r="IX114" i="2"/>
  <c r="HV114" i="2"/>
  <c r="HT114" i="2"/>
  <c r="GR114" i="2"/>
  <c r="GP114" i="2"/>
  <c r="FN114" i="2"/>
  <c r="FL114" i="2"/>
  <c r="EJ114" i="2"/>
  <c r="EH114" i="2"/>
  <c r="DF114" i="2"/>
  <c r="DD114" i="2"/>
  <c r="CB114" i="2"/>
  <c r="BZ114" i="2"/>
  <c r="AX114" i="2"/>
  <c r="AV114" i="2"/>
  <c r="KD113" i="2"/>
  <c r="KB113" i="2"/>
  <c r="IZ113" i="2"/>
  <c r="IX113" i="2"/>
  <c r="HV113" i="2"/>
  <c r="HT113" i="2"/>
  <c r="GR113" i="2"/>
  <c r="GP113" i="2"/>
  <c r="FN113" i="2"/>
  <c r="FL113" i="2"/>
  <c r="EJ113" i="2"/>
  <c r="EH113" i="2"/>
  <c r="DF113" i="2"/>
  <c r="DD113" i="2"/>
  <c r="CB113" i="2"/>
  <c r="BZ113" i="2"/>
  <c r="AX113" i="2"/>
  <c r="AV113" i="2"/>
  <c r="KD112" i="2"/>
  <c r="KB112" i="2"/>
  <c r="IZ112" i="2"/>
  <c r="IX112" i="2"/>
  <c r="HV112" i="2"/>
  <c r="HT112" i="2"/>
  <c r="GR112" i="2"/>
  <c r="GP112" i="2"/>
  <c r="FN112" i="2"/>
  <c r="FL112" i="2"/>
  <c r="EJ112" i="2"/>
  <c r="EH112" i="2"/>
  <c r="DF112" i="2"/>
  <c r="DD112" i="2"/>
  <c r="CB112" i="2"/>
  <c r="BZ112" i="2"/>
  <c r="AX112" i="2"/>
  <c r="AV112" i="2"/>
  <c r="KD111" i="2"/>
  <c r="KB111" i="2"/>
  <c r="IZ111" i="2"/>
  <c r="IX111" i="2"/>
  <c r="HV111" i="2"/>
  <c r="HT111" i="2"/>
  <c r="GR111" i="2"/>
  <c r="GP111" i="2"/>
  <c r="FN111" i="2"/>
  <c r="FL111" i="2"/>
  <c r="EJ111" i="2"/>
  <c r="EH111" i="2"/>
  <c r="DF111" i="2"/>
  <c r="DD111" i="2"/>
  <c r="CB111" i="2"/>
  <c r="BZ111" i="2"/>
  <c r="AX111" i="2"/>
  <c r="AV111" i="2"/>
  <c r="KD110" i="2"/>
  <c r="KB110" i="2"/>
  <c r="IZ110" i="2"/>
  <c r="IX110" i="2"/>
  <c r="HV110" i="2"/>
  <c r="HT110" i="2"/>
  <c r="GR110" i="2"/>
  <c r="GP110" i="2"/>
  <c r="FN110" i="2"/>
  <c r="FL110" i="2"/>
  <c r="EJ110" i="2"/>
  <c r="EH110" i="2"/>
  <c r="DF110" i="2"/>
  <c r="DD110" i="2"/>
  <c r="CB110" i="2"/>
  <c r="BZ110" i="2"/>
  <c r="AX110" i="2"/>
  <c r="AV110" i="2"/>
  <c r="KD109" i="2"/>
  <c r="KB109" i="2"/>
  <c r="IZ109" i="2"/>
  <c r="IX109" i="2"/>
  <c r="HV109" i="2"/>
  <c r="HT109" i="2"/>
  <c r="GR109" i="2"/>
  <c r="GP109" i="2"/>
  <c r="FN109" i="2"/>
  <c r="FL109" i="2"/>
  <c r="EJ109" i="2"/>
  <c r="EH109" i="2"/>
  <c r="DF109" i="2"/>
  <c r="DD109" i="2"/>
  <c r="CB109" i="2"/>
  <c r="BZ109" i="2"/>
  <c r="AX109" i="2"/>
  <c r="AV109" i="2"/>
  <c r="KD108" i="2"/>
  <c r="KB108" i="2"/>
  <c r="IZ108" i="2"/>
  <c r="IX108" i="2"/>
  <c r="HV108" i="2"/>
  <c r="HT108" i="2"/>
  <c r="GR108" i="2"/>
  <c r="GP108" i="2"/>
  <c r="FN108" i="2"/>
  <c r="FL108" i="2"/>
  <c r="EJ108" i="2"/>
  <c r="EH108" i="2"/>
  <c r="DF108" i="2"/>
  <c r="DD108" i="2"/>
  <c r="CB108" i="2"/>
  <c r="BZ108" i="2"/>
  <c r="AX108" i="2"/>
  <c r="AV108" i="2"/>
  <c r="KD107" i="2"/>
  <c r="KB107" i="2"/>
  <c r="IZ107" i="2"/>
  <c r="IX107" i="2"/>
  <c r="HV107" i="2"/>
  <c r="HT107" i="2"/>
  <c r="GR107" i="2"/>
  <c r="GP107" i="2"/>
  <c r="FN107" i="2"/>
  <c r="FL107" i="2"/>
  <c r="EJ107" i="2"/>
  <c r="EH107" i="2"/>
  <c r="DF107" i="2"/>
  <c r="DD107" i="2"/>
  <c r="CB107" i="2"/>
  <c r="BZ107" i="2"/>
  <c r="AX107" i="2"/>
  <c r="AV107" i="2"/>
  <c r="KD106" i="2"/>
  <c r="KB106" i="2"/>
  <c r="IZ106" i="2"/>
  <c r="IX106" i="2"/>
  <c r="HV106" i="2"/>
  <c r="HT106" i="2"/>
  <c r="GR106" i="2"/>
  <c r="GP106" i="2"/>
  <c r="FN106" i="2"/>
  <c r="FL106" i="2"/>
  <c r="EJ106" i="2"/>
  <c r="EH106" i="2"/>
  <c r="DF106" i="2"/>
  <c r="DD106" i="2"/>
  <c r="CB106" i="2"/>
  <c r="BZ106" i="2"/>
  <c r="AX106" i="2"/>
  <c r="AV106" i="2"/>
  <c r="KD105" i="2"/>
  <c r="KB105" i="2"/>
  <c r="IZ105" i="2"/>
  <c r="IX105" i="2"/>
  <c r="HV105" i="2"/>
  <c r="HT105" i="2"/>
  <c r="GR105" i="2"/>
  <c r="GP105" i="2"/>
  <c r="FN105" i="2"/>
  <c r="FL105" i="2"/>
  <c r="EJ105" i="2"/>
  <c r="EH105" i="2"/>
  <c r="DF105" i="2"/>
  <c r="DD105" i="2"/>
  <c r="CB105" i="2"/>
  <c r="BZ105" i="2"/>
  <c r="AX105" i="2"/>
  <c r="AV105" i="2"/>
  <c r="KD104" i="2"/>
  <c r="KB104" i="2"/>
  <c r="IZ104" i="2"/>
  <c r="IX104" i="2"/>
  <c r="HV104" i="2"/>
  <c r="HT104" i="2"/>
  <c r="GR104" i="2"/>
  <c r="GP104" i="2"/>
  <c r="FN104" i="2"/>
  <c r="FL104" i="2"/>
  <c r="EJ104" i="2"/>
  <c r="EH104" i="2"/>
  <c r="DF104" i="2"/>
  <c r="DD104" i="2"/>
  <c r="CB104" i="2"/>
  <c r="BZ104" i="2"/>
  <c r="AX104" i="2"/>
  <c r="AV104" i="2"/>
  <c r="KD103" i="2"/>
  <c r="KB103" i="2"/>
  <c r="IZ103" i="2"/>
  <c r="IX103" i="2"/>
  <c r="HV103" i="2"/>
  <c r="HT103" i="2"/>
  <c r="GR103" i="2"/>
  <c r="GP103" i="2"/>
  <c r="FN103" i="2"/>
  <c r="FL103" i="2"/>
  <c r="EJ103" i="2"/>
  <c r="EH103" i="2"/>
  <c r="DF103" i="2"/>
  <c r="DD103" i="2"/>
  <c r="CB103" i="2"/>
  <c r="BZ103" i="2"/>
  <c r="AX103" i="2"/>
  <c r="AV103" i="2"/>
  <c r="KD102" i="2"/>
  <c r="KB102" i="2"/>
  <c r="IZ102" i="2"/>
  <c r="IX102" i="2"/>
  <c r="HV102" i="2"/>
  <c r="HT102" i="2"/>
  <c r="GR102" i="2"/>
  <c r="GP102" i="2"/>
  <c r="FN102" i="2"/>
  <c r="FL102" i="2"/>
  <c r="EJ102" i="2"/>
  <c r="EH102" i="2"/>
  <c r="DF102" i="2"/>
  <c r="DD102" i="2"/>
  <c r="CB102" i="2"/>
  <c r="BZ102" i="2"/>
  <c r="AX102" i="2"/>
  <c r="AV102" i="2"/>
  <c r="KD101" i="2"/>
  <c r="KB101" i="2"/>
  <c r="IZ101" i="2"/>
  <c r="IX101" i="2"/>
  <c r="HV101" i="2"/>
  <c r="HT101" i="2"/>
  <c r="GR101" i="2"/>
  <c r="GP101" i="2"/>
  <c r="FN101" i="2"/>
  <c r="FL101" i="2"/>
  <c r="EJ101" i="2"/>
  <c r="EH101" i="2"/>
  <c r="DF101" i="2"/>
  <c r="DD101" i="2"/>
  <c r="CB101" i="2"/>
  <c r="BZ101" i="2"/>
  <c r="AX101" i="2"/>
  <c r="AV101" i="2"/>
  <c r="KD100" i="2"/>
  <c r="KB100" i="2"/>
  <c r="IZ100" i="2"/>
  <c r="IX100" i="2"/>
  <c r="HV100" i="2"/>
  <c r="HT100" i="2"/>
  <c r="GR100" i="2"/>
  <c r="GP100" i="2"/>
  <c r="FN100" i="2"/>
  <c r="FL100" i="2"/>
  <c r="EJ100" i="2"/>
  <c r="EH100" i="2"/>
  <c r="DF100" i="2"/>
  <c r="DD100" i="2"/>
  <c r="CB100" i="2"/>
  <c r="BZ100" i="2"/>
  <c r="AX100" i="2"/>
  <c r="AV100" i="2"/>
  <c r="KD99" i="2"/>
  <c r="KB99" i="2"/>
  <c r="IZ99" i="2"/>
  <c r="IX99" i="2"/>
  <c r="HV99" i="2"/>
  <c r="HT99" i="2"/>
  <c r="GR99" i="2"/>
  <c r="GP99" i="2"/>
  <c r="FN99" i="2"/>
  <c r="FL99" i="2"/>
  <c r="EJ99" i="2"/>
  <c r="EH99" i="2"/>
  <c r="DF99" i="2"/>
  <c r="DD99" i="2"/>
  <c r="CB99" i="2"/>
  <c r="BZ99" i="2"/>
  <c r="AX99" i="2"/>
  <c r="AV99" i="2"/>
  <c r="KD98" i="2"/>
  <c r="KB98" i="2"/>
  <c r="IZ98" i="2"/>
  <c r="IX98" i="2"/>
  <c r="HV98" i="2"/>
  <c r="HT98" i="2"/>
  <c r="GR98" i="2"/>
  <c r="GP98" i="2"/>
  <c r="FN98" i="2"/>
  <c r="FL98" i="2"/>
  <c r="EJ98" i="2"/>
  <c r="EH98" i="2"/>
  <c r="DF98" i="2"/>
  <c r="DD98" i="2"/>
  <c r="CB98" i="2"/>
  <c r="BZ98" i="2"/>
  <c r="AX98" i="2"/>
  <c r="AV98" i="2"/>
  <c r="KD97" i="2"/>
  <c r="KB97" i="2"/>
  <c r="IZ97" i="2"/>
  <c r="IX97" i="2"/>
  <c r="HV97" i="2"/>
  <c r="HT97" i="2"/>
  <c r="GR97" i="2"/>
  <c r="GP97" i="2"/>
  <c r="FN97" i="2"/>
  <c r="FL97" i="2"/>
  <c r="EJ97" i="2"/>
  <c r="EH97" i="2"/>
  <c r="DF97" i="2"/>
  <c r="DD97" i="2"/>
  <c r="CB97" i="2"/>
  <c r="BZ97" i="2"/>
  <c r="AX97" i="2"/>
  <c r="AV97" i="2"/>
  <c r="KD96" i="2"/>
  <c r="KB96" i="2"/>
  <c r="IZ96" i="2"/>
  <c r="IX96" i="2"/>
  <c r="HV96" i="2"/>
  <c r="HT96" i="2"/>
  <c r="GR96" i="2"/>
  <c r="GP96" i="2"/>
  <c r="FN96" i="2"/>
  <c r="FL96" i="2"/>
  <c r="EJ96" i="2"/>
  <c r="EH96" i="2"/>
  <c r="DF96" i="2"/>
  <c r="DD96" i="2"/>
  <c r="CB96" i="2"/>
  <c r="BZ96" i="2"/>
  <c r="AX96" i="2"/>
  <c r="AV96" i="2"/>
  <c r="KD95" i="2"/>
  <c r="KB95" i="2"/>
  <c r="IZ95" i="2"/>
  <c r="IX95" i="2"/>
  <c r="HV95" i="2"/>
  <c r="HT95" i="2"/>
  <c r="GR95" i="2"/>
  <c r="GP95" i="2"/>
  <c r="FN95" i="2"/>
  <c r="FL95" i="2"/>
  <c r="EJ95" i="2"/>
  <c r="EH95" i="2"/>
  <c r="DF95" i="2"/>
  <c r="DD95" i="2"/>
  <c r="CB95" i="2"/>
  <c r="BZ95" i="2"/>
  <c r="AX95" i="2"/>
  <c r="AV95" i="2"/>
  <c r="KD94" i="2"/>
  <c r="KB94" i="2"/>
  <c r="IZ94" i="2"/>
  <c r="IX94" i="2"/>
  <c r="HV94" i="2"/>
  <c r="HT94" i="2"/>
  <c r="GR94" i="2"/>
  <c r="GP94" i="2"/>
  <c r="FN94" i="2"/>
  <c r="FL94" i="2"/>
  <c r="EJ94" i="2"/>
  <c r="EH94" i="2"/>
  <c r="DF94" i="2"/>
  <c r="DD94" i="2"/>
  <c r="CB94" i="2"/>
  <c r="BZ94" i="2"/>
  <c r="AX94" i="2"/>
  <c r="AV94" i="2"/>
  <c r="KD93" i="2"/>
  <c r="KB93" i="2"/>
  <c r="IZ93" i="2"/>
  <c r="IX93" i="2"/>
  <c r="HV93" i="2"/>
  <c r="HT93" i="2"/>
  <c r="GR93" i="2"/>
  <c r="GP93" i="2"/>
  <c r="FN93" i="2"/>
  <c r="FL93" i="2"/>
  <c r="EJ93" i="2"/>
  <c r="EH93" i="2"/>
  <c r="DF93" i="2"/>
  <c r="DD93" i="2"/>
  <c r="CB93" i="2"/>
  <c r="BZ93" i="2"/>
  <c r="AX93" i="2"/>
  <c r="AV93" i="2"/>
  <c r="KD92" i="2"/>
  <c r="KB92" i="2"/>
  <c r="IZ92" i="2"/>
  <c r="IX92" i="2"/>
  <c r="HV92" i="2"/>
  <c r="HT92" i="2"/>
  <c r="GR92" i="2"/>
  <c r="GP92" i="2"/>
  <c r="FN92" i="2"/>
  <c r="FL92" i="2"/>
  <c r="EJ92" i="2"/>
  <c r="EH92" i="2"/>
  <c r="DF92" i="2"/>
  <c r="DD92" i="2"/>
  <c r="CB92" i="2"/>
  <c r="BZ92" i="2"/>
  <c r="AX92" i="2"/>
  <c r="AV92" i="2"/>
  <c r="KD91" i="2"/>
  <c r="KB91" i="2"/>
  <c r="IZ91" i="2"/>
  <c r="IX91" i="2"/>
  <c r="HV91" i="2"/>
  <c r="HT91" i="2"/>
  <c r="GR91" i="2"/>
  <c r="GP91" i="2"/>
  <c r="FN91" i="2"/>
  <c r="FL91" i="2"/>
  <c r="EJ91" i="2"/>
  <c r="EH91" i="2"/>
  <c r="DF91" i="2"/>
  <c r="DD91" i="2"/>
  <c r="CB91" i="2"/>
  <c r="BZ91" i="2"/>
  <c r="AX91" i="2"/>
  <c r="AV91" i="2"/>
  <c r="KD90" i="2"/>
  <c r="KB90" i="2"/>
  <c r="IZ90" i="2"/>
  <c r="IX90" i="2"/>
  <c r="HV90" i="2"/>
  <c r="HT90" i="2"/>
  <c r="GR90" i="2"/>
  <c r="GP90" i="2"/>
  <c r="FN90" i="2"/>
  <c r="FL90" i="2"/>
  <c r="EJ90" i="2"/>
  <c r="EH90" i="2"/>
  <c r="DF90" i="2"/>
  <c r="DD90" i="2"/>
  <c r="CB90" i="2"/>
  <c r="BZ90" i="2"/>
  <c r="AX90" i="2"/>
  <c r="AV90" i="2"/>
  <c r="KD89" i="2"/>
  <c r="KB89" i="2"/>
  <c r="IZ89" i="2"/>
  <c r="IX89" i="2"/>
  <c r="HV89" i="2"/>
  <c r="HT89" i="2"/>
  <c r="GR89" i="2"/>
  <c r="GP89" i="2"/>
  <c r="FN89" i="2"/>
  <c r="FL89" i="2"/>
  <c r="EJ89" i="2"/>
  <c r="EH89" i="2"/>
  <c r="DF89" i="2"/>
  <c r="DD89" i="2"/>
  <c r="CB89" i="2"/>
  <c r="BZ89" i="2"/>
  <c r="AX89" i="2"/>
  <c r="AV89" i="2"/>
  <c r="KD88" i="2"/>
  <c r="KB88" i="2"/>
  <c r="IZ88" i="2"/>
  <c r="IX88" i="2"/>
  <c r="HV88" i="2"/>
  <c r="HT88" i="2"/>
  <c r="GR88" i="2"/>
  <c r="GP88" i="2"/>
  <c r="FN88" i="2"/>
  <c r="FL88" i="2"/>
  <c r="EJ88" i="2"/>
  <c r="EH88" i="2"/>
  <c r="DF88" i="2"/>
  <c r="DD88" i="2"/>
  <c r="CB88" i="2"/>
  <c r="BZ88" i="2"/>
  <c r="AX88" i="2"/>
  <c r="AV88" i="2"/>
  <c r="KD87" i="2"/>
  <c r="KB87" i="2"/>
  <c r="IZ87" i="2"/>
  <c r="IX87" i="2"/>
  <c r="HV87" i="2"/>
  <c r="HT87" i="2"/>
  <c r="GR87" i="2"/>
  <c r="GP87" i="2"/>
  <c r="FN87" i="2"/>
  <c r="FL87" i="2"/>
  <c r="EJ87" i="2"/>
  <c r="EH87" i="2"/>
  <c r="DF87" i="2"/>
  <c r="DD87" i="2"/>
  <c r="CB87" i="2"/>
  <c r="BZ87" i="2"/>
  <c r="AX87" i="2"/>
  <c r="AV87" i="2"/>
  <c r="KD86" i="2"/>
  <c r="KB86" i="2"/>
  <c r="IZ86" i="2"/>
  <c r="IX86" i="2"/>
  <c r="HV86" i="2"/>
  <c r="HT86" i="2"/>
  <c r="GR86" i="2"/>
  <c r="GP86" i="2"/>
  <c r="FN86" i="2"/>
  <c r="FL86" i="2"/>
  <c r="EJ86" i="2"/>
  <c r="EH86" i="2"/>
  <c r="DF86" i="2"/>
  <c r="DD86" i="2"/>
  <c r="CB86" i="2"/>
  <c r="BZ86" i="2"/>
  <c r="AX86" i="2"/>
  <c r="AV86" i="2"/>
  <c r="KD85" i="2"/>
  <c r="KB85" i="2"/>
  <c r="IZ85" i="2"/>
  <c r="IX85" i="2"/>
  <c r="HV85" i="2"/>
  <c r="HT85" i="2"/>
  <c r="GR85" i="2"/>
  <c r="GP85" i="2"/>
  <c r="FN85" i="2"/>
  <c r="FL85" i="2"/>
  <c r="EJ85" i="2"/>
  <c r="EH85" i="2"/>
  <c r="DF85" i="2"/>
  <c r="DD85" i="2"/>
  <c r="CB85" i="2"/>
  <c r="BZ85" i="2"/>
  <c r="AX85" i="2"/>
  <c r="AV85" i="2"/>
  <c r="KD84" i="2"/>
  <c r="KB84" i="2"/>
  <c r="IZ84" i="2"/>
  <c r="IX84" i="2"/>
  <c r="HV84" i="2"/>
  <c r="HT84" i="2"/>
  <c r="GR84" i="2"/>
  <c r="GP84" i="2"/>
  <c r="FN84" i="2"/>
  <c r="FL84" i="2"/>
  <c r="EJ84" i="2"/>
  <c r="EH84" i="2"/>
  <c r="DF84" i="2"/>
  <c r="DD84" i="2"/>
  <c r="CB84" i="2"/>
  <c r="BZ84" i="2"/>
  <c r="AX84" i="2"/>
  <c r="AV84" i="2"/>
  <c r="KD83" i="2"/>
  <c r="KB83" i="2"/>
  <c r="IZ83" i="2"/>
  <c r="IX83" i="2"/>
  <c r="HV83" i="2"/>
  <c r="HT83" i="2"/>
  <c r="GR83" i="2"/>
  <c r="GP83" i="2"/>
  <c r="FN83" i="2"/>
  <c r="FL83" i="2"/>
  <c r="EJ83" i="2"/>
  <c r="EH83" i="2"/>
  <c r="DF83" i="2"/>
  <c r="DD83" i="2"/>
  <c r="CB83" i="2"/>
  <c r="BZ83" i="2"/>
  <c r="AX83" i="2"/>
  <c r="AV83" i="2"/>
  <c r="KD82" i="2"/>
  <c r="KB82" i="2"/>
  <c r="IZ82" i="2"/>
  <c r="IX82" i="2"/>
  <c r="HV82" i="2"/>
  <c r="HT82" i="2"/>
  <c r="GR82" i="2"/>
  <c r="GP82" i="2"/>
  <c r="FN82" i="2"/>
  <c r="FL82" i="2"/>
  <c r="EJ82" i="2"/>
  <c r="EH82" i="2"/>
  <c r="DF82" i="2"/>
  <c r="DD82" i="2"/>
  <c r="CB82" i="2"/>
  <c r="BZ82" i="2"/>
  <c r="AX82" i="2"/>
  <c r="AV82" i="2"/>
  <c r="KD81" i="2"/>
  <c r="KB81" i="2"/>
  <c r="IZ81" i="2"/>
  <c r="IX81" i="2"/>
  <c r="HV81" i="2"/>
  <c r="HT81" i="2"/>
  <c r="GR81" i="2"/>
  <c r="GP81" i="2"/>
  <c r="FN81" i="2"/>
  <c r="FL81" i="2"/>
  <c r="EJ81" i="2"/>
  <c r="EH81" i="2"/>
  <c r="DF81" i="2"/>
  <c r="DD81" i="2"/>
  <c r="CB81" i="2"/>
  <c r="BZ81" i="2"/>
  <c r="AX81" i="2"/>
  <c r="AV81" i="2"/>
  <c r="KD80" i="2"/>
  <c r="KB80" i="2"/>
  <c r="IZ80" i="2"/>
  <c r="IX80" i="2"/>
  <c r="HV80" i="2"/>
  <c r="HT80" i="2"/>
  <c r="GR80" i="2"/>
  <c r="GP80" i="2"/>
  <c r="FN80" i="2"/>
  <c r="FL80" i="2"/>
  <c r="EJ80" i="2"/>
  <c r="EH80" i="2"/>
  <c r="DF80" i="2"/>
  <c r="DD80" i="2"/>
  <c r="CB80" i="2"/>
  <c r="BZ80" i="2"/>
  <c r="AX80" i="2"/>
  <c r="AV80" i="2"/>
  <c r="KD79" i="2"/>
  <c r="KB79" i="2"/>
  <c r="IZ79" i="2"/>
  <c r="IX79" i="2"/>
  <c r="HV79" i="2"/>
  <c r="HT79" i="2"/>
  <c r="GR79" i="2"/>
  <c r="GP79" i="2"/>
  <c r="FN79" i="2"/>
  <c r="FL79" i="2"/>
  <c r="EJ79" i="2"/>
  <c r="EH79" i="2"/>
  <c r="DF79" i="2"/>
  <c r="DD79" i="2"/>
  <c r="CB79" i="2"/>
  <c r="BZ79" i="2"/>
  <c r="AX79" i="2"/>
  <c r="AV79" i="2"/>
  <c r="KD78" i="2"/>
  <c r="KB78" i="2"/>
  <c r="IZ78" i="2"/>
  <c r="IX78" i="2"/>
  <c r="HV78" i="2"/>
  <c r="HT78" i="2"/>
  <c r="GR78" i="2"/>
  <c r="GP78" i="2"/>
  <c r="FN78" i="2"/>
  <c r="FL78" i="2"/>
  <c r="EJ78" i="2"/>
  <c r="EH78" i="2"/>
  <c r="DF78" i="2"/>
  <c r="DD78" i="2"/>
  <c r="CB78" i="2"/>
  <c r="BZ78" i="2"/>
  <c r="AX78" i="2"/>
  <c r="AV78" i="2"/>
  <c r="KD77" i="2"/>
  <c r="KB77" i="2"/>
  <c r="IZ77" i="2"/>
  <c r="IX77" i="2"/>
  <c r="HV77" i="2"/>
  <c r="HT77" i="2"/>
  <c r="GR77" i="2"/>
  <c r="GP77" i="2"/>
  <c r="FN77" i="2"/>
  <c r="FL77" i="2"/>
  <c r="EJ77" i="2"/>
  <c r="EH77" i="2"/>
  <c r="DF77" i="2"/>
  <c r="DD77" i="2"/>
  <c r="CB77" i="2"/>
  <c r="BZ77" i="2"/>
  <c r="AX77" i="2"/>
  <c r="AV77" i="2"/>
  <c r="KD76" i="2"/>
  <c r="KB76" i="2"/>
  <c r="IZ76" i="2"/>
  <c r="IX76" i="2"/>
  <c r="HV76" i="2"/>
  <c r="HT76" i="2"/>
  <c r="GR76" i="2"/>
  <c r="GP76" i="2"/>
  <c r="FN76" i="2"/>
  <c r="FL76" i="2"/>
  <c r="EJ76" i="2"/>
  <c r="EH76" i="2"/>
  <c r="DF76" i="2"/>
  <c r="DD76" i="2"/>
  <c r="CB76" i="2"/>
  <c r="BZ76" i="2"/>
  <c r="AX76" i="2"/>
  <c r="AV76" i="2"/>
  <c r="KD75" i="2"/>
  <c r="KB75" i="2"/>
  <c r="IZ75" i="2"/>
  <c r="IX75" i="2"/>
  <c r="HV75" i="2"/>
  <c r="HT75" i="2"/>
  <c r="GR75" i="2"/>
  <c r="GP75" i="2"/>
  <c r="FN75" i="2"/>
  <c r="FL75" i="2"/>
  <c r="EJ75" i="2"/>
  <c r="EH75" i="2"/>
  <c r="DF75" i="2"/>
  <c r="DD75" i="2"/>
  <c r="CB75" i="2"/>
  <c r="BZ75" i="2"/>
  <c r="AX75" i="2"/>
  <c r="AV75" i="2"/>
  <c r="KD74" i="2"/>
  <c r="KB74" i="2"/>
  <c r="IZ74" i="2"/>
  <c r="IX74" i="2"/>
  <c r="HV74" i="2"/>
  <c r="HT74" i="2"/>
  <c r="GR74" i="2"/>
  <c r="GP74" i="2"/>
  <c r="FN74" i="2"/>
  <c r="FL74" i="2"/>
  <c r="EJ74" i="2"/>
  <c r="EH74" i="2"/>
  <c r="DF74" i="2"/>
  <c r="DD74" i="2"/>
  <c r="CB74" i="2"/>
  <c r="BZ74" i="2"/>
  <c r="AX74" i="2"/>
  <c r="AV74" i="2"/>
  <c r="KD73" i="2"/>
  <c r="KB73" i="2"/>
  <c r="IZ73" i="2"/>
  <c r="IX73" i="2"/>
  <c r="HV73" i="2"/>
  <c r="HT73" i="2"/>
  <c r="GR73" i="2"/>
  <c r="GP73" i="2"/>
  <c r="FN73" i="2"/>
  <c r="FL73" i="2"/>
  <c r="EJ73" i="2"/>
  <c r="EH73" i="2"/>
  <c r="DF73" i="2"/>
  <c r="DD73" i="2"/>
  <c r="CB73" i="2"/>
  <c r="BZ73" i="2"/>
  <c r="AX73" i="2"/>
  <c r="AV73" i="2"/>
  <c r="KD72" i="2"/>
  <c r="KB72" i="2"/>
  <c r="IZ72" i="2"/>
  <c r="IX72" i="2"/>
  <c r="HV72" i="2"/>
  <c r="HT72" i="2"/>
  <c r="GR72" i="2"/>
  <c r="GP72" i="2"/>
  <c r="FN72" i="2"/>
  <c r="FL72" i="2"/>
  <c r="EJ72" i="2"/>
  <c r="EH72" i="2"/>
  <c r="DF72" i="2"/>
  <c r="DD72" i="2"/>
  <c r="CB72" i="2"/>
  <c r="BZ72" i="2"/>
  <c r="AX72" i="2"/>
  <c r="AV72" i="2"/>
  <c r="KD71" i="2"/>
  <c r="KB71" i="2"/>
  <c r="IZ71" i="2"/>
  <c r="IX71" i="2"/>
  <c r="HV71" i="2"/>
  <c r="HT71" i="2"/>
  <c r="GR71" i="2"/>
  <c r="GP71" i="2"/>
  <c r="FN71" i="2"/>
  <c r="FL71" i="2"/>
  <c r="EJ71" i="2"/>
  <c r="EH71" i="2"/>
  <c r="DF71" i="2"/>
  <c r="DD71" i="2"/>
  <c r="CB71" i="2"/>
  <c r="BZ71" i="2"/>
  <c r="AX71" i="2"/>
  <c r="AV71" i="2"/>
  <c r="KD70" i="2"/>
  <c r="KB70" i="2"/>
  <c r="IZ70" i="2"/>
  <c r="IX70" i="2"/>
  <c r="HV70" i="2"/>
  <c r="HT70" i="2"/>
  <c r="GR70" i="2"/>
  <c r="GP70" i="2"/>
  <c r="FN70" i="2"/>
  <c r="FL70" i="2"/>
  <c r="EJ70" i="2"/>
  <c r="EH70" i="2"/>
  <c r="DF70" i="2"/>
  <c r="DD70" i="2"/>
  <c r="CB70" i="2"/>
  <c r="BZ70" i="2"/>
  <c r="AX70" i="2"/>
  <c r="AV70" i="2"/>
  <c r="KD69" i="2"/>
  <c r="KB69" i="2"/>
  <c r="IZ69" i="2"/>
  <c r="IX69" i="2"/>
  <c r="HV69" i="2"/>
  <c r="HT69" i="2"/>
  <c r="GR69" i="2"/>
  <c r="GP69" i="2"/>
  <c r="FN69" i="2"/>
  <c r="FL69" i="2"/>
  <c r="EJ69" i="2"/>
  <c r="EH69" i="2"/>
  <c r="DF69" i="2"/>
  <c r="DD69" i="2"/>
  <c r="CB69" i="2"/>
  <c r="BZ69" i="2"/>
  <c r="AX69" i="2"/>
  <c r="AV69" i="2"/>
  <c r="KD68" i="2"/>
  <c r="KB68" i="2"/>
  <c r="IZ68" i="2"/>
  <c r="IX68" i="2"/>
  <c r="HV68" i="2"/>
  <c r="HT68" i="2"/>
  <c r="GR68" i="2"/>
  <c r="GP68" i="2"/>
  <c r="FN68" i="2"/>
  <c r="FL68" i="2"/>
  <c r="EJ68" i="2"/>
  <c r="EH68" i="2"/>
  <c r="DF68" i="2"/>
  <c r="DD68" i="2"/>
  <c r="CB68" i="2"/>
  <c r="BZ68" i="2"/>
  <c r="AX68" i="2"/>
  <c r="AV68" i="2"/>
  <c r="KD67" i="2"/>
  <c r="KB67" i="2"/>
  <c r="IZ67" i="2"/>
  <c r="IX67" i="2"/>
  <c r="HV67" i="2"/>
  <c r="HT67" i="2"/>
  <c r="GR67" i="2"/>
  <c r="GP67" i="2"/>
  <c r="FN67" i="2"/>
  <c r="FL67" i="2"/>
  <c r="EJ67" i="2"/>
  <c r="EH67" i="2"/>
  <c r="DF67" i="2"/>
  <c r="DD67" i="2"/>
  <c r="CB67" i="2"/>
  <c r="BZ67" i="2"/>
  <c r="AX67" i="2"/>
  <c r="AV67" i="2"/>
  <c r="KD66" i="2"/>
  <c r="KB66" i="2"/>
  <c r="IZ66" i="2"/>
  <c r="IX66" i="2"/>
  <c r="HV66" i="2"/>
  <c r="HT66" i="2"/>
  <c r="GR66" i="2"/>
  <c r="GP66" i="2"/>
  <c r="FN66" i="2"/>
  <c r="FL66" i="2"/>
  <c r="EJ66" i="2"/>
  <c r="EH66" i="2"/>
  <c r="DF66" i="2"/>
  <c r="DD66" i="2"/>
  <c r="CB66" i="2"/>
  <c r="BZ66" i="2"/>
  <c r="AX66" i="2"/>
  <c r="AV66" i="2"/>
  <c r="KD65" i="2"/>
  <c r="KB65" i="2"/>
  <c r="IZ65" i="2"/>
  <c r="IX65" i="2"/>
  <c r="HV65" i="2"/>
  <c r="HT65" i="2"/>
  <c r="GR65" i="2"/>
  <c r="GP65" i="2"/>
  <c r="FN65" i="2"/>
  <c r="FL65" i="2"/>
  <c r="EJ65" i="2"/>
  <c r="EH65" i="2"/>
  <c r="DF65" i="2"/>
  <c r="DD65" i="2"/>
  <c r="CB65" i="2"/>
  <c r="BZ65" i="2"/>
  <c r="AX65" i="2"/>
  <c r="AV65" i="2"/>
  <c r="KD64" i="2"/>
  <c r="KB64" i="2"/>
  <c r="IZ64" i="2"/>
  <c r="IX64" i="2"/>
  <c r="HV64" i="2"/>
  <c r="HT64" i="2"/>
  <c r="GR64" i="2"/>
  <c r="GP64" i="2"/>
  <c r="FN64" i="2"/>
  <c r="FL64" i="2"/>
  <c r="EJ64" i="2"/>
  <c r="EH64" i="2"/>
  <c r="DF64" i="2"/>
  <c r="DD64" i="2"/>
  <c r="CB64" i="2"/>
  <c r="BZ64" i="2"/>
  <c r="AX64" i="2"/>
  <c r="AV64" i="2"/>
  <c r="KD63" i="2"/>
  <c r="KB63" i="2"/>
  <c r="IZ63" i="2"/>
  <c r="IX63" i="2"/>
  <c r="HV63" i="2"/>
  <c r="HT63" i="2"/>
  <c r="GR63" i="2"/>
  <c r="GP63" i="2"/>
  <c r="FN63" i="2"/>
  <c r="FL63" i="2"/>
  <c r="EJ63" i="2"/>
  <c r="EH63" i="2"/>
  <c r="DF63" i="2"/>
  <c r="DD63" i="2"/>
  <c r="CB63" i="2"/>
  <c r="BZ63" i="2"/>
  <c r="AX63" i="2"/>
  <c r="AV63" i="2"/>
  <c r="KD62" i="2"/>
  <c r="KB62" i="2"/>
  <c r="IZ62" i="2"/>
  <c r="IX62" i="2"/>
  <c r="HV62" i="2"/>
  <c r="HT62" i="2"/>
  <c r="GR62" i="2"/>
  <c r="GP62" i="2"/>
  <c r="FN62" i="2"/>
  <c r="FL62" i="2"/>
  <c r="EJ62" i="2"/>
  <c r="EH62" i="2"/>
  <c r="DF62" i="2"/>
  <c r="DD62" i="2"/>
  <c r="CB62" i="2"/>
  <c r="BZ62" i="2"/>
  <c r="AX62" i="2"/>
  <c r="AV62" i="2"/>
  <c r="KD61" i="2"/>
  <c r="KB61" i="2"/>
  <c r="IZ61" i="2"/>
  <c r="IX61" i="2"/>
  <c r="HV61" i="2"/>
  <c r="HT61" i="2"/>
  <c r="GR61" i="2"/>
  <c r="GP61" i="2"/>
  <c r="FN61" i="2"/>
  <c r="FL61" i="2"/>
  <c r="EJ61" i="2"/>
  <c r="EH61" i="2"/>
  <c r="DF61" i="2"/>
  <c r="DD61" i="2"/>
  <c r="CB61" i="2"/>
  <c r="BZ61" i="2"/>
  <c r="AX61" i="2"/>
  <c r="AV61" i="2"/>
  <c r="KD60" i="2"/>
  <c r="KB60" i="2"/>
  <c r="IZ60" i="2"/>
  <c r="IX60" i="2"/>
  <c r="HV60" i="2"/>
  <c r="HT60" i="2"/>
  <c r="GR60" i="2"/>
  <c r="GP60" i="2"/>
  <c r="FN60" i="2"/>
  <c r="FL60" i="2"/>
  <c r="EJ60" i="2"/>
  <c r="EH60" i="2"/>
  <c r="DF60" i="2"/>
  <c r="DD60" i="2"/>
  <c r="CB60" i="2"/>
  <c r="BZ60" i="2"/>
  <c r="AX60" i="2"/>
  <c r="AV60" i="2"/>
  <c r="KD59" i="2"/>
  <c r="KB59" i="2"/>
  <c r="IZ59" i="2"/>
  <c r="IX59" i="2"/>
  <c r="HV59" i="2"/>
  <c r="HT59" i="2"/>
  <c r="GR59" i="2"/>
  <c r="GP59" i="2"/>
  <c r="FN59" i="2"/>
  <c r="FL59" i="2"/>
  <c r="EJ59" i="2"/>
  <c r="EH59" i="2"/>
  <c r="DF59" i="2"/>
  <c r="DD59" i="2"/>
  <c r="CB59" i="2"/>
  <c r="BZ59" i="2"/>
  <c r="AX59" i="2"/>
  <c r="AV59" i="2"/>
  <c r="KD58" i="2"/>
  <c r="KB58" i="2"/>
  <c r="IZ58" i="2"/>
  <c r="IX58" i="2"/>
  <c r="HV58" i="2"/>
  <c r="HT58" i="2"/>
  <c r="GR58" i="2"/>
  <c r="GP58" i="2"/>
  <c r="FN58" i="2"/>
  <c r="FL58" i="2"/>
  <c r="EJ58" i="2"/>
  <c r="EH58" i="2"/>
  <c r="DF58" i="2"/>
  <c r="DD58" i="2"/>
  <c r="CB58" i="2"/>
  <c r="BZ58" i="2"/>
  <c r="AX58" i="2"/>
  <c r="AV58" i="2"/>
  <c r="KD57" i="2"/>
  <c r="KB57" i="2"/>
  <c r="IZ57" i="2"/>
  <c r="IX57" i="2"/>
  <c r="HV57" i="2"/>
  <c r="HT57" i="2"/>
  <c r="GR57" i="2"/>
  <c r="GP57" i="2"/>
  <c r="FN57" i="2"/>
  <c r="FL57" i="2"/>
  <c r="EJ57" i="2"/>
  <c r="EH57" i="2"/>
  <c r="DF57" i="2"/>
  <c r="DD57" i="2"/>
  <c r="CB57" i="2"/>
  <c r="BZ57" i="2"/>
  <c r="AX57" i="2"/>
  <c r="AV57" i="2"/>
  <c r="KD56" i="2"/>
  <c r="KB56" i="2"/>
  <c r="IZ56" i="2"/>
  <c r="IX56" i="2"/>
  <c r="HV56" i="2"/>
  <c r="HT56" i="2"/>
  <c r="GR56" i="2"/>
  <c r="GP56" i="2"/>
  <c r="FN56" i="2"/>
  <c r="FL56" i="2"/>
  <c r="EJ56" i="2"/>
  <c r="EH56" i="2"/>
  <c r="DF56" i="2"/>
  <c r="DD56" i="2"/>
  <c r="CB56" i="2"/>
  <c r="BZ56" i="2"/>
  <c r="AX56" i="2"/>
  <c r="AV56" i="2"/>
  <c r="KD55" i="2"/>
  <c r="KB55" i="2"/>
  <c r="IZ55" i="2"/>
  <c r="IX55" i="2"/>
  <c r="HV55" i="2"/>
  <c r="HT55" i="2"/>
  <c r="GR55" i="2"/>
  <c r="GP55" i="2"/>
  <c r="FN55" i="2"/>
  <c r="FL55" i="2"/>
  <c r="EJ55" i="2"/>
  <c r="EH55" i="2"/>
  <c r="DF55" i="2"/>
  <c r="DD55" i="2"/>
  <c r="CB55" i="2"/>
  <c r="BZ55" i="2"/>
  <c r="AX55" i="2"/>
  <c r="AV55" i="2"/>
  <c r="KD54" i="2"/>
  <c r="KB54" i="2"/>
  <c r="IZ54" i="2"/>
  <c r="IX54" i="2"/>
  <c r="HV54" i="2"/>
  <c r="HT54" i="2"/>
  <c r="GR54" i="2"/>
  <c r="GP54" i="2"/>
  <c r="FN54" i="2"/>
  <c r="FL54" i="2"/>
  <c r="EJ54" i="2"/>
  <c r="EH54" i="2"/>
  <c r="DF54" i="2"/>
  <c r="DD54" i="2"/>
  <c r="CB54" i="2"/>
  <c r="BZ54" i="2"/>
  <c r="AX54" i="2"/>
  <c r="AV54" i="2"/>
  <c r="KD53" i="2"/>
  <c r="KB53" i="2"/>
  <c r="IZ53" i="2"/>
  <c r="IX53" i="2"/>
  <c r="HV53" i="2"/>
  <c r="HT53" i="2"/>
  <c r="GR53" i="2"/>
  <c r="GP53" i="2"/>
  <c r="FN53" i="2"/>
  <c r="FL53" i="2"/>
  <c r="EJ53" i="2"/>
  <c r="EH53" i="2"/>
  <c r="DF53" i="2"/>
  <c r="DD53" i="2"/>
  <c r="CB53" i="2"/>
  <c r="BZ53" i="2"/>
  <c r="AX53" i="2"/>
  <c r="AV53" i="2"/>
  <c r="KD52" i="2"/>
  <c r="KB52" i="2"/>
  <c r="IZ52" i="2"/>
  <c r="IX52" i="2"/>
  <c r="HV52" i="2"/>
  <c r="HT52" i="2"/>
  <c r="GR52" i="2"/>
  <c r="GP52" i="2"/>
  <c r="FN52" i="2"/>
  <c r="FL52" i="2"/>
  <c r="EJ52" i="2"/>
  <c r="EH52" i="2"/>
  <c r="DF52" i="2"/>
  <c r="DD52" i="2"/>
  <c r="CB52" i="2"/>
  <c r="BZ52" i="2"/>
  <c r="AX52" i="2"/>
  <c r="AV52" i="2"/>
  <c r="KD51" i="2"/>
  <c r="KB51" i="2"/>
  <c r="IZ51" i="2"/>
  <c r="IX51" i="2"/>
  <c r="HV51" i="2"/>
  <c r="HT51" i="2"/>
  <c r="GR51" i="2"/>
  <c r="GP51" i="2"/>
  <c r="FN51" i="2"/>
  <c r="FL51" i="2"/>
  <c r="EJ51" i="2"/>
  <c r="EH51" i="2"/>
  <c r="DF51" i="2"/>
  <c r="DD51" i="2"/>
  <c r="CB51" i="2"/>
  <c r="BZ51" i="2"/>
  <c r="AX51" i="2"/>
  <c r="AV51" i="2"/>
  <c r="KD50" i="2"/>
  <c r="KB50" i="2"/>
  <c r="IZ50" i="2"/>
  <c r="IX50" i="2"/>
  <c r="HV50" i="2"/>
  <c r="HT50" i="2"/>
  <c r="GR50" i="2"/>
  <c r="GP50" i="2"/>
  <c r="FN50" i="2"/>
  <c r="FL50" i="2"/>
  <c r="EJ50" i="2"/>
  <c r="EH50" i="2"/>
  <c r="DF50" i="2"/>
  <c r="DD50" i="2"/>
  <c r="CB50" i="2"/>
  <c r="BZ50" i="2"/>
  <c r="AX50" i="2"/>
  <c r="AV50" i="2"/>
  <c r="KD49" i="2"/>
  <c r="KB49" i="2"/>
  <c r="IZ49" i="2"/>
  <c r="IX49" i="2"/>
  <c r="HV49" i="2"/>
  <c r="HT49" i="2"/>
  <c r="GR49" i="2"/>
  <c r="GP49" i="2"/>
  <c r="FN49" i="2"/>
  <c r="FL49" i="2"/>
  <c r="EJ49" i="2"/>
  <c r="EH49" i="2"/>
  <c r="DF49" i="2"/>
  <c r="DD49" i="2"/>
  <c r="CB49" i="2"/>
  <c r="BZ49" i="2"/>
  <c r="AX49" i="2"/>
  <c r="AV49" i="2"/>
  <c r="KD48" i="2"/>
  <c r="KB48" i="2"/>
  <c r="IZ48" i="2"/>
  <c r="IX48" i="2"/>
  <c r="HV48" i="2"/>
  <c r="HT48" i="2"/>
  <c r="GR48" i="2"/>
  <c r="GP48" i="2"/>
  <c r="FN48" i="2"/>
  <c r="FL48" i="2"/>
  <c r="EJ48" i="2"/>
  <c r="EH48" i="2"/>
  <c r="DF48" i="2"/>
  <c r="DD48" i="2"/>
  <c r="CB48" i="2"/>
  <c r="BZ48" i="2"/>
  <c r="AX48" i="2"/>
  <c r="AV48" i="2"/>
  <c r="KD47" i="2"/>
  <c r="KB47" i="2"/>
  <c r="IZ47" i="2"/>
  <c r="IX47" i="2"/>
  <c r="HV47" i="2"/>
  <c r="HT47" i="2"/>
  <c r="GR47" i="2"/>
  <c r="GP47" i="2"/>
  <c r="FN47" i="2"/>
  <c r="FL47" i="2"/>
  <c r="EJ47" i="2"/>
  <c r="EH47" i="2"/>
  <c r="DF47" i="2"/>
  <c r="DD47" i="2"/>
  <c r="CB47" i="2"/>
  <c r="BZ47" i="2"/>
  <c r="AX47" i="2"/>
  <c r="AV47" i="2"/>
  <c r="KD46" i="2"/>
  <c r="KB46" i="2"/>
  <c r="IZ46" i="2"/>
  <c r="IX46" i="2"/>
  <c r="HV46" i="2"/>
  <c r="HT46" i="2"/>
  <c r="GR46" i="2"/>
  <c r="GP46" i="2"/>
  <c r="FN46" i="2"/>
  <c r="FL46" i="2"/>
  <c r="EJ46" i="2"/>
  <c r="EH46" i="2"/>
  <c r="DF46" i="2"/>
  <c r="DD46" i="2"/>
  <c r="CB46" i="2"/>
  <c r="BZ46" i="2"/>
  <c r="AX46" i="2"/>
  <c r="AV46" i="2"/>
  <c r="KD45" i="2"/>
  <c r="KB45" i="2"/>
  <c r="IZ45" i="2"/>
  <c r="IX45" i="2"/>
  <c r="HV45" i="2"/>
  <c r="HT45" i="2"/>
  <c r="GR45" i="2"/>
  <c r="GP45" i="2"/>
  <c r="FN45" i="2"/>
  <c r="FL45" i="2"/>
  <c r="EJ45" i="2"/>
  <c r="EH45" i="2"/>
  <c r="DF45" i="2"/>
  <c r="DD45" i="2"/>
  <c r="CB45" i="2"/>
  <c r="BZ45" i="2"/>
  <c r="AX45" i="2"/>
  <c r="AV45" i="2"/>
  <c r="KD44" i="2"/>
  <c r="KB44" i="2"/>
  <c r="IZ44" i="2"/>
  <c r="IX44" i="2"/>
  <c r="HV44" i="2"/>
  <c r="HT44" i="2"/>
  <c r="GR44" i="2"/>
  <c r="GP44" i="2"/>
  <c r="FN44" i="2"/>
  <c r="FL44" i="2"/>
  <c r="EJ44" i="2"/>
  <c r="EH44" i="2"/>
  <c r="DF44" i="2"/>
  <c r="DD44" i="2"/>
  <c r="CB44" i="2"/>
  <c r="BZ44" i="2"/>
  <c r="AX44" i="2"/>
  <c r="AV44" i="2"/>
  <c r="KD43" i="2"/>
  <c r="KB43" i="2"/>
  <c r="IZ43" i="2"/>
  <c r="IX43" i="2"/>
  <c r="HV43" i="2"/>
  <c r="HT43" i="2"/>
  <c r="GR43" i="2"/>
  <c r="GP43" i="2"/>
  <c r="FN43" i="2"/>
  <c r="FL43" i="2"/>
  <c r="EJ43" i="2"/>
  <c r="EH43" i="2"/>
  <c r="DF43" i="2"/>
  <c r="DD43" i="2"/>
  <c r="CB43" i="2"/>
  <c r="BZ43" i="2"/>
  <c r="AX43" i="2"/>
  <c r="AV43" i="2"/>
  <c r="KD42" i="2"/>
  <c r="KB42" i="2"/>
  <c r="IZ42" i="2"/>
  <c r="IX42" i="2"/>
  <c r="HV42" i="2"/>
  <c r="HT42" i="2"/>
  <c r="GR42" i="2"/>
  <c r="GP42" i="2"/>
  <c r="FN42" i="2"/>
  <c r="FL42" i="2"/>
  <c r="EJ42" i="2"/>
  <c r="EH42" i="2"/>
  <c r="DF42" i="2"/>
  <c r="DD42" i="2"/>
  <c r="CB42" i="2"/>
  <c r="BZ42" i="2"/>
  <c r="AX42" i="2"/>
  <c r="AV42" i="2"/>
  <c r="KD41" i="2"/>
  <c r="KB41" i="2"/>
  <c r="IZ41" i="2"/>
  <c r="IX41" i="2"/>
  <c r="HV41" i="2"/>
  <c r="HT41" i="2"/>
  <c r="GR41" i="2"/>
  <c r="GP41" i="2"/>
  <c r="FN41" i="2"/>
  <c r="FL41" i="2"/>
  <c r="EJ41" i="2"/>
  <c r="EH41" i="2"/>
  <c r="DF41" i="2"/>
  <c r="DD41" i="2"/>
  <c r="CB41" i="2"/>
  <c r="BZ41" i="2"/>
  <c r="AX41" i="2"/>
  <c r="AV41" i="2"/>
  <c r="KD40" i="2"/>
  <c r="KB40" i="2"/>
  <c r="IZ40" i="2"/>
  <c r="IX40" i="2"/>
  <c r="HV40" i="2"/>
  <c r="HT40" i="2"/>
  <c r="GR40" i="2"/>
  <c r="GP40" i="2"/>
  <c r="FN40" i="2"/>
  <c r="FL40" i="2"/>
  <c r="EJ40" i="2"/>
  <c r="EH40" i="2"/>
  <c r="DF40" i="2"/>
  <c r="DD40" i="2"/>
  <c r="CB40" i="2"/>
  <c r="BZ40" i="2"/>
  <c r="AX40" i="2"/>
  <c r="AV40" i="2"/>
  <c r="KD39" i="2"/>
  <c r="KB39" i="2"/>
  <c r="IZ39" i="2"/>
  <c r="IX39" i="2"/>
  <c r="HV39" i="2"/>
  <c r="HT39" i="2"/>
  <c r="GR39" i="2"/>
  <c r="GP39" i="2"/>
  <c r="FN39" i="2"/>
  <c r="FL39" i="2"/>
  <c r="EJ39" i="2"/>
  <c r="EH39" i="2"/>
  <c r="DF39" i="2"/>
  <c r="DD39" i="2"/>
  <c r="CB39" i="2"/>
  <c r="BZ39" i="2"/>
  <c r="AX39" i="2"/>
  <c r="AV39" i="2"/>
  <c r="KD38" i="2"/>
  <c r="KB38" i="2"/>
  <c r="IZ38" i="2"/>
  <c r="IX38" i="2"/>
  <c r="HV38" i="2"/>
  <c r="HT38" i="2"/>
  <c r="GR38" i="2"/>
  <c r="GP38" i="2"/>
  <c r="FN38" i="2"/>
  <c r="FL38" i="2"/>
  <c r="EJ38" i="2"/>
  <c r="EH38" i="2"/>
  <c r="DF38" i="2"/>
  <c r="DD38" i="2"/>
  <c r="CB38" i="2"/>
  <c r="BZ38" i="2"/>
  <c r="AX38" i="2"/>
  <c r="AV38" i="2"/>
  <c r="KD37" i="2"/>
  <c r="KB37" i="2"/>
  <c r="IZ37" i="2"/>
  <c r="IX37" i="2"/>
  <c r="HV37" i="2"/>
  <c r="HT37" i="2"/>
  <c r="GR37" i="2"/>
  <c r="GP37" i="2"/>
  <c r="FN37" i="2"/>
  <c r="FL37" i="2"/>
  <c r="EJ37" i="2"/>
  <c r="EH37" i="2"/>
  <c r="DF37" i="2"/>
  <c r="DD37" i="2"/>
  <c r="CB37" i="2"/>
  <c r="BZ37" i="2"/>
  <c r="AX37" i="2"/>
  <c r="AV37" i="2"/>
  <c r="KD36" i="2"/>
  <c r="KB36" i="2"/>
  <c r="IZ36" i="2"/>
  <c r="IX36" i="2"/>
  <c r="HV36" i="2"/>
  <c r="HT36" i="2"/>
  <c r="GR36" i="2"/>
  <c r="GP36" i="2"/>
  <c r="FN36" i="2"/>
  <c r="FL36" i="2"/>
  <c r="EJ36" i="2"/>
  <c r="EH36" i="2"/>
  <c r="DF36" i="2"/>
  <c r="DD36" i="2"/>
  <c r="CB36" i="2"/>
  <c r="BZ36" i="2"/>
  <c r="AX36" i="2"/>
  <c r="AV36" i="2"/>
  <c r="KD35" i="2"/>
  <c r="KB35" i="2"/>
  <c r="IZ35" i="2"/>
  <c r="IX35" i="2"/>
  <c r="HV35" i="2"/>
  <c r="HT35" i="2"/>
  <c r="GR35" i="2"/>
  <c r="GP35" i="2"/>
  <c r="FN35" i="2"/>
  <c r="FL35" i="2"/>
  <c r="EJ35" i="2"/>
  <c r="EH35" i="2"/>
  <c r="DF35" i="2"/>
  <c r="DD35" i="2"/>
  <c r="CB35" i="2"/>
  <c r="BZ35" i="2"/>
  <c r="AX35" i="2"/>
  <c r="AV35" i="2"/>
  <c r="KD34" i="2"/>
  <c r="KB34" i="2"/>
  <c r="IZ34" i="2"/>
  <c r="IX34" i="2"/>
  <c r="HV34" i="2"/>
  <c r="HT34" i="2"/>
  <c r="GR34" i="2"/>
  <c r="GP34" i="2"/>
  <c r="FN34" i="2"/>
  <c r="FL34" i="2"/>
  <c r="EJ34" i="2"/>
  <c r="EH34" i="2"/>
  <c r="DF34" i="2"/>
  <c r="DD34" i="2"/>
  <c r="CB34" i="2"/>
  <c r="BZ34" i="2"/>
  <c r="AX34" i="2"/>
  <c r="AV34" i="2"/>
  <c r="KD33" i="2"/>
  <c r="KB33" i="2"/>
  <c r="IZ33" i="2"/>
  <c r="IX33" i="2"/>
  <c r="HV33" i="2"/>
  <c r="HT33" i="2"/>
  <c r="GR33" i="2"/>
  <c r="GP33" i="2"/>
  <c r="FN33" i="2"/>
  <c r="FL33" i="2"/>
  <c r="EJ33" i="2"/>
  <c r="EH33" i="2"/>
  <c r="DF33" i="2"/>
  <c r="DD33" i="2"/>
  <c r="CB33" i="2"/>
  <c r="BZ33" i="2"/>
  <c r="AX33" i="2"/>
  <c r="AV33" i="2"/>
  <c r="KD32" i="2"/>
  <c r="KB32" i="2"/>
  <c r="IZ32" i="2"/>
  <c r="IX32" i="2"/>
  <c r="HV32" i="2"/>
  <c r="HT32" i="2"/>
  <c r="GR32" i="2"/>
  <c r="GP32" i="2"/>
  <c r="FN32" i="2"/>
  <c r="FL32" i="2"/>
  <c r="EJ32" i="2"/>
  <c r="EH32" i="2"/>
  <c r="DF32" i="2"/>
  <c r="DD32" i="2"/>
  <c r="CB32" i="2"/>
  <c r="BZ32" i="2"/>
  <c r="AX32" i="2"/>
  <c r="AV32" i="2"/>
  <c r="KD31" i="2"/>
  <c r="KB31" i="2"/>
  <c r="IZ31" i="2"/>
  <c r="IX31" i="2"/>
  <c r="HV31" i="2"/>
  <c r="HT31" i="2"/>
  <c r="GR31" i="2"/>
  <c r="GP31" i="2"/>
  <c r="FN31" i="2"/>
  <c r="FL31" i="2"/>
  <c r="EJ31" i="2"/>
  <c r="EH31" i="2"/>
  <c r="DF31" i="2"/>
  <c r="DD31" i="2"/>
  <c r="CB31" i="2"/>
  <c r="BZ31" i="2"/>
  <c r="AX31" i="2"/>
  <c r="AV31" i="2"/>
  <c r="KD30" i="2"/>
  <c r="KB30" i="2"/>
  <c r="IZ30" i="2"/>
  <c r="IX30" i="2"/>
  <c r="HV30" i="2"/>
  <c r="HT30" i="2"/>
  <c r="GR30" i="2"/>
  <c r="GP30" i="2"/>
  <c r="FN30" i="2"/>
  <c r="FL30" i="2"/>
  <c r="EJ30" i="2"/>
  <c r="EH30" i="2"/>
  <c r="DF30" i="2"/>
  <c r="DD30" i="2"/>
  <c r="CB30" i="2"/>
  <c r="BZ30" i="2"/>
  <c r="AX30" i="2"/>
  <c r="AV30" i="2"/>
  <c r="KD29" i="2"/>
  <c r="KB29" i="2"/>
  <c r="IZ29" i="2"/>
  <c r="IX29" i="2"/>
  <c r="HV29" i="2"/>
  <c r="HT29" i="2"/>
  <c r="GR29" i="2"/>
  <c r="GP29" i="2"/>
  <c r="FN29" i="2"/>
  <c r="FL29" i="2"/>
  <c r="EJ29" i="2"/>
  <c r="EH29" i="2"/>
  <c r="DF29" i="2"/>
  <c r="DD29" i="2"/>
  <c r="CB29" i="2"/>
  <c r="BZ29" i="2"/>
  <c r="AX29" i="2"/>
  <c r="AV29" i="2"/>
  <c r="KD28" i="2"/>
  <c r="KB28" i="2"/>
  <c r="IZ28" i="2"/>
  <c r="IX28" i="2"/>
  <c r="HV28" i="2"/>
  <c r="HT28" i="2"/>
  <c r="GR28" i="2"/>
  <c r="GP28" i="2"/>
  <c r="FN28" i="2"/>
  <c r="FL28" i="2"/>
  <c r="EJ28" i="2"/>
  <c r="EH28" i="2"/>
  <c r="DF28" i="2"/>
  <c r="DD28" i="2"/>
  <c r="CB28" i="2"/>
  <c r="BZ28" i="2"/>
  <c r="AX28" i="2"/>
  <c r="AV28" i="2"/>
  <c r="KD27" i="2"/>
  <c r="KB27" i="2"/>
  <c r="IZ27" i="2"/>
  <c r="IX27" i="2"/>
  <c r="HV27" i="2"/>
  <c r="HT27" i="2"/>
  <c r="GR27" i="2"/>
  <c r="GP27" i="2"/>
  <c r="FN27" i="2"/>
  <c r="FL27" i="2"/>
  <c r="EJ27" i="2"/>
  <c r="EH27" i="2"/>
  <c r="DF27" i="2"/>
  <c r="DD27" i="2"/>
  <c r="CB27" i="2"/>
  <c r="BZ27" i="2"/>
  <c r="AX27" i="2"/>
  <c r="AV27" i="2"/>
  <c r="KD26" i="2"/>
  <c r="KB26" i="2"/>
  <c r="IZ26" i="2"/>
  <c r="IX26" i="2"/>
  <c r="HV26" i="2"/>
  <c r="HT26" i="2"/>
  <c r="GR26" i="2"/>
  <c r="GP26" i="2"/>
  <c r="FN26" i="2"/>
  <c r="FL26" i="2"/>
  <c r="EJ26" i="2"/>
  <c r="EH26" i="2"/>
  <c r="DF26" i="2"/>
  <c r="DD26" i="2"/>
  <c r="CB26" i="2"/>
  <c r="BZ26" i="2"/>
  <c r="AX26" i="2"/>
  <c r="AV26" i="2"/>
  <c r="KD25" i="2"/>
  <c r="KB25" i="2"/>
  <c r="IZ25" i="2"/>
  <c r="IX25" i="2"/>
  <c r="HV25" i="2"/>
  <c r="HT25" i="2"/>
  <c r="GR25" i="2"/>
  <c r="GP25" i="2"/>
  <c r="FN25" i="2"/>
  <c r="FL25" i="2"/>
  <c r="EJ25" i="2"/>
  <c r="EH25" i="2"/>
  <c r="DF25" i="2"/>
  <c r="DD25" i="2"/>
  <c r="CB25" i="2"/>
  <c r="BZ25" i="2"/>
  <c r="AX25" i="2"/>
  <c r="AV25" i="2"/>
  <c r="KD24" i="2"/>
  <c r="KB24" i="2"/>
  <c r="IZ24" i="2"/>
  <c r="IX24" i="2"/>
  <c r="HV24" i="2"/>
  <c r="HT24" i="2"/>
  <c r="GR24" i="2"/>
  <c r="GP24" i="2"/>
  <c r="FN24" i="2"/>
  <c r="FL24" i="2"/>
  <c r="EJ24" i="2"/>
  <c r="EH24" i="2"/>
  <c r="DF24" i="2"/>
  <c r="DD24" i="2"/>
  <c r="CB24" i="2"/>
  <c r="BZ24" i="2"/>
  <c r="AX24" i="2"/>
  <c r="AV24" i="2"/>
  <c r="KD23" i="2"/>
  <c r="KB23" i="2"/>
  <c r="IZ23" i="2"/>
  <c r="IX23" i="2"/>
  <c r="HV23" i="2"/>
  <c r="HT23" i="2"/>
  <c r="GR23" i="2"/>
  <c r="GP23" i="2"/>
  <c r="FN23" i="2"/>
  <c r="FL23" i="2"/>
  <c r="EJ23" i="2"/>
  <c r="EH23" i="2"/>
  <c r="DF23" i="2"/>
  <c r="DD23" i="2"/>
  <c r="CB23" i="2"/>
  <c r="BZ23" i="2"/>
  <c r="AX23" i="2"/>
  <c r="AV23" i="2"/>
  <c r="KD22" i="2"/>
  <c r="KB22" i="2"/>
  <c r="IZ22" i="2"/>
  <c r="IX22" i="2"/>
  <c r="HV22" i="2"/>
  <c r="HT22" i="2"/>
  <c r="GR22" i="2"/>
  <c r="GP22" i="2"/>
  <c r="FN22" i="2"/>
  <c r="FL22" i="2"/>
  <c r="EJ22" i="2"/>
  <c r="EH22" i="2"/>
  <c r="DF22" i="2"/>
  <c r="DD22" i="2"/>
  <c r="CB22" i="2"/>
  <c r="BZ22" i="2"/>
  <c r="AX22" i="2"/>
  <c r="AV22" i="2"/>
  <c r="KD21" i="2"/>
  <c r="KB21" i="2"/>
  <c r="IZ21" i="2"/>
  <c r="IX21" i="2"/>
  <c r="HV21" i="2"/>
  <c r="HT21" i="2"/>
  <c r="GR21" i="2"/>
  <c r="GP21" i="2"/>
  <c r="FN21" i="2"/>
  <c r="FL21" i="2"/>
  <c r="EJ21" i="2"/>
  <c r="EH21" i="2"/>
  <c r="DF21" i="2"/>
  <c r="DD21" i="2"/>
  <c r="CB21" i="2"/>
  <c r="BZ21" i="2"/>
  <c r="AX21" i="2"/>
  <c r="AV21" i="2"/>
  <c r="KD20" i="2"/>
  <c r="KB20" i="2"/>
  <c r="IZ20" i="2"/>
  <c r="IX20" i="2"/>
  <c r="HV20" i="2"/>
  <c r="HT20" i="2"/>
  <c r="GR20" i="2"/>
  <c r="GP20" i="2"/>
  <c r="FN20" i="2"/>
  <c r="FL20" i="2"/>
  <c r="EJ20" i="2"/>
  <c r="EH20" i="2"/>
  <c r="DF20" i="2"/>
  <c r="DD20" i="2"/>
  <c r="CB20" i="2"/>
  <c r="BZ20" i="2"/>
  <c r="AX20" i="2"/>
  <c r="AV20" i="2"/>
  <c r="KD19" i="2"/>
  <c r="KB19" i="2"/>
  <c r="IZ19" i="2"/>
  <c r="IX19" i="2"/>
  <c r="HV19" i="2"/>
  <c r="HT19" i="2"/>
  <c r="GR19" i="2"/>
  <c r="GP19" i="2"/>
  <c r="FN19" i="2"/>
  <c r="FL19" i="2"/>
  <c r="EJ19" i="2"/>
  <c r="EH19" i="2"/>
  <c r="DF19" i="2"/>
  <c r="DD19" i="2"/>
  <c r="CB19" i="2"/>
  <c r="BZ19" i="2"/>
  <c r="AX19" i="2"/>
  <c r="AV19" i="2"/>
  <c r="KD18" i="2"/>
  <c r="KB18" i="2"/>
  <c r="IZ18" i="2"/>
  <c r="IX18" i="2"/>
  <c r="HV18" i="2"/>
  <c r="HT18" i="2"/>
  <c r="GR18" i="2"/>
  <c r="GP18" i="2"/>
  <c r="FN18" i="2"/>
  <c r="FL18" i="2"/>
  <c r="EJ18" i="2"/>
  <c r="EH18" i="2"/>
  <c r="DF18" i="2"/>
  <c r="DD18" i="2"/>
  <c r="CB18" i="2"/>
  <c r="BZ18" i="2"/>
  <c r="AX18" i="2"/>
  <c r="AV18" i="2"/>
  <c r="KD17" i="2"/>
  <c r="KB17" i="2"/>
  <c r="IZ17" i="2"/>
  <c r="IX17" i="2"/>
  <c r="HV17" i="2"/>
  <c r="HT17" i="2"/>
  <c r="GR17" i="2"/>
  <c r="GP17" i="2"/>
  <c r="FN17" i="2"/>
  <c r="FL17" i="2"/>
  <c r="EJ17" i="2"/>
  <c r="EH17" i="2"/>
  <c r="DF17" i="2"/>
  <c r="DD17" i="2"/>
  <c r="CB17" i="2"/>
  <c r="BZ17" i="2"/>
  <c r="AX17" i="2"/>
  <c r="AV17" i="2"/>
  <c r="KD16" i="2"/>
  <c r="KB16" i="2"/>
  <c r="IZ16" i="2"/>
  <c r="IX16" i="2"/>
  <c r="HV16" i="2"/>
  <c r="HT16" i="2"/>
  <c r="GR16" i="2"/>
  <c r="GP16" i="2"/>
  <c r="FN16" i="2"/>
  <c r="FL16" i="2"/>
  <c r="EJ16" i="2"/>
  <c r="EH16" i="2"/>
  <c r="DF16" i="2"/>
  <c r="DD16" i="2"/>
  <c r="CB16" i="2"/>
  <c r="BZ16" i="2"/>
  <c r="AX16" i="2"/>
  <c r="AV16" i="2"/>
  <c r="KD15" i="2"/>
  <c r="KB15" i="2"/>
  <c r="IZ15" i="2"/>
  <c r="IX15" i="2"/>
  <c r="HV15" i="2"/>
  <c r="HT15" i="2"/>
  <c r="GR15" i="2"/>
  <c r="GP15" i="2"/>
  <c r="FN15" i="2"/>
  <c r="FL15" i="2"/>
  <c r="EJ15" i="2"/>
  <c r="EH15" i="2"/>
  <c r="DF15" i="2"/>
  <c r="DD15" i="2"/>
  <c r="CB15" i="2"/>
  <c r="BZ15" i="2"/>
  <c r="AX15" i="2"/>
  <c r="AV15" i="2"/>
  <c r="KD14" i="2"/>
  <c r="KB14" i="2"/>
  <c r="IZ14" i="2"/>
  <c r="IX14" i="2"/>
  <c r="HV14" i="2"/>
  <c r="HT14" i="2"/>
  <c r="GR14" i="2"/>
  <c r="GP14" i="2"/>
  <c r="FN14" i="2"/>
  <c r="FL14" i="2"/>
  <c r="EJ14" i="2"/>
  <c r="EH14" i="2"/>
  <c r="DF14" i="2"/>
  <c r="DD14" i="2"/>
  <c r="CB14" i="2"/>
  <c r="BZ14" i="2"/>
  <c r="AX14" i="2"/>
  <c r="AV14" i="2"/>
  <c r="KD13" i="2"/>
  <c r="KB13" i="2"/>
  <c r="IZ13" i="2"/>
  <c r="IX13" i="2"/>
  <c r="HV13" i="2"/>
  <c r="HT13" i="2"/>
  <c r="GR13" i="2"/>
  <c r="GP13" i="2"/>
  <c r="FN13" i="2"/>
  <c r="FL13" i="2"/>
  <c r="EJ13" i="2"/>
  <c r="EH13" i="2"/>
  <c r="DF13" i="2"/>
  <c r="DD13" i="2"/>
  <c r="CB13" i="2"/>
  <c r="BZ13" i="2"/>
  <c r="AX13" i="2"/>
  <c r="AV13" i="2"/>
  <c r="KD12" i="2"/>
  <c r="KB12" i="2"/>
  <c r="IZ12" i="2"/>
  <c r="IX12" i="2"/>
  <c r="HV12" i="2"/>
  <c r="HT12" i="2"/>
  <c r="GR12" i="2"/>
  <c r="GP12" i="2"/>
  <c r="FN12" i="2"/>
  <c r="FL12" i="2"/>
  <c r="EJ12" i="2"/>
  <c r="EH12" i="2"/>
  <c r="DF12" i="2"/>
  <c r="DD12" i="2"/>
  <c r="CB12" i="2"/>
  <c r="BZ12" i="2"/>
  <c r="AX12" i="2"/>
  <c r="AV12" i="2"/>
  <c r="KD11" i="2"/>
  <c r="KB11" i="2"/>
  <c r="IZ11" i="2"/>
  <c r="IX11" i="2"/>
  <c r="HV11" i="2"/>
  <c r="HT11" i="2"/>
  <c r="GR11" i="2"/>
  <c r="GP11" i="2"/>
  <c r="FN11" i="2"/>
  <c r="FL11" i="2"/>
  <c r="EJ11" i="2"/>
  <c r="EH11" i="2"/>
  <c r="DF11" i="2"/>
  <c r="DD11" i="2"/>
  <c r="CB11" i="2"/>
  <c r="BZ11" i="2"/>
  <c r="AX11" i="2"/>
  <c r="AV11" i="2"/>
  <c r="KD10" i="2"/>
  <c r="KB10" i="2"/>
  <c r="IZ10" i="2"/>
  <c r="IX10" i="2"/>
  <c r="HV10" i="2"/>
  <c r="HT10" i="2"/>
  <c r="GR10" i="2"/>
  <c r="GP10" i="2"/>
  <c r="FN10" i="2"/>
  <c r="FL10" i="2"/>
  <c r="EJ10" i="2"/>
  <c r="EH10" i="2"/>
  <c r="DF10" i="2"/>
  <c r="DD10" i="2"/>
  <c r="CB10" i="2"/>
  <c r="BZ10" i="2"/>
  <c r="AX10" i="2"/>
  <c r="AV10" i="2"/>
  <c r="KD9" i="2"/>
  <c r="KB9" i="2"/>
  <c r="IZ9" i="2"/>
  <c r="IX9" i="2"/>
  <c r="HV9" i="2"/>
  <c r="HT9" i="2"/>
  <c r="GR9" i="2"/>
  <c r="GP9" i="2"/>
  <c r="FN9" i="2"/>
  <c r="FL9" i="2"/>
  <c r="EJ9" i="2"/>
  <c r="EH9" i="2"/>
  <c r="DF9" i="2"/>
  <c r="DD9" i="2"/>
  <c r="CB9" i="2"/>
  <c r="BZ9" i="2"/>
  <c r="AX9" i="2"/>
  <c r="AV9" i="2"/>
  <c r="KD8" i="2"/>
  <c r="KB8" i="2"/>
  <c r="IZ8" i="2"/>
  <c r="IX8" i="2"/>
  <c r="HV8" i="2"/>
  <c r="HT8" i="2"/>
  <c r="GR8" i="2"/>
  <c r="GP8" i="2"/>
  <c r="FN8" i="2"/>
  <c r="FL8" i="2"/>
  <c r="EJ8" i="2"/>
  <c r="EH8" i="2"/>
  <c r="DF8" i="2"/>
  <c r="DD8" i="2"/>
  <c r="CB8" i="2"/>
  <c r="BZ8" i="2"/>
  <c r="AX8" i="2"/>
  <c r="AV8" i="2"/>
  <c r="KD7" i="2"/>
  <c r="KB7" i="2"/>
  <c r="IZ7" i="2"/>
  <c r="IX7" i="2"/>
  <c r="HV7" i="2"/>
  <c r="HT7" i="2"/>
  <c r="GR7" i="2"/>
  <c r="GP7" i="2"/>
  <c r="FN7" i="2"/>
  <c r="FL7" i="2"/>
  <c r="EJ7" i="2"/>
  <c r="EH7" i="2"/>
  <c r="DF7" i="2"/>
  <c r="DD7" i="2"/>
  <c r="CB7" i="2"/>
  <c r="BZ7" i="2"/>
  <c r="AX7" i="2"/>
  <c r="AV7" i="2"/>
  <c r="KD7" i="6"/>
  <c r="KD8" i="6"/>
  <c r="KD9" i="6"/>
  <c r="KD10" i="6"/>
  <c r="KD11" i="6"/>
  <c r="KD12" i="6"/>
  <c r="KD13" i="6"/>
  <c r="KD14" i="6"/>
  <c r="KD15" i="6"/>
  <c r="KD16" i="6"/>
  <c r="KD17" i="6"/>
  <c r="KD18" i="6"/>
  <c r="KD19" i="6"/>
  <c r="KD20" i="6"/>
  <c r="KD21" i="6"/>
  <c r="KD22" i="6"/>
  <c r="KD23" i="6"/>
  <c r="KD24" i="6"/>
  <c r="KD25" i="6"/>
  <c r="KD26" i="6"/>
  <c r="KD27" i="6"/>
  <c r="KD28" i="6"/>
  <c r="KD29" i="6"/>
  <c r="KD30" i="6"/>
  <c r="KD31" i="6"/>
  <c r="KD32" i="6"/>
  <c r="KD33" i="6"/>
  <c r="KD34" i="6"/>
  <c r="KD35" i="6"/>
  <c r="KD36" i="6"/>
  <c r="KD37" i="6"/>
  <c r="KD38" i="6"/>
  <c r="KD39" i="6"/>
  <c r="KD40" i="6"/>
  <c r="KD41" i="6"/>
  <c r="KD42" i="6"/>
  <c r="KD43" i="6"/>
  <c r="KD44" i="6"/>
  <c r="KD45" i="6"/>
  <c r="KD46" i="6"/>
  <c r="KD47" i="6"/>
  <c r="KD48" i="6"/>
  <c r="KD49" i="6"/>
  <c r="KD50" i="6"/>
  <c r="KD51" i="6"/>
  <c r="KD52" i="6"/>
  <c r="KD53" i="6"/>
  <c r="KD54" i="6"/>
  <c r="KD55" i="6"/>
  <c r="KD56" i="6"/>
  <c r="KD57" i="6"/>
  <c r="KD58" i="6"/>
  <c r="KD59" i="6"/>
  <c r="KD60" i="6"/>
  <c r="KD61" i="6"/>
  <c r="KD62" i="6"/>
  <c r="KD63" i="6"/>
  <c r="KD64" i="6"/>
  <c r="KD65" i="6"/>
  <c r="KD66" i="6"/>
  <c r="KD67" i="6"/>
  <c r="KD68" i="6"/>
  <c r="KD69" i="6"/>
  <c r="KD70" i="6"/>
  <c r="KD71" i="6"/>
  <c r="KD72" i="6"/>
  <c r="KD73" i="6"/>
  <c r="KD74" i="6"/>
  <c r="KD75" i="6"/>
  <c r="KD76" i="6"/>
  <c r="KD77" i="6"/>
  <c r="KD78" i="6"/>
  <c r="KD79" i="6"/>
  <c r="KD80" i="6"/>
  <c r="KD81" i="6"/>
  <c r="KD82" i="6"/>
  <c r="KD83" i="6"/>
  <c r="KD84" i="6"/>
  <c r="KD85" i="6"/>
  <c r="KD86" i="6"/>
  <c r="KD87" i="6"/>
  <c r="KD88" i="6"/>
  <c r="KD89" i="6"/>
  <c r="KD90" i="6"/>
  <c r="KD91" i="6"/>
  <c r="KD92" i="6"/>
  <c r="KD93" i="6"/>
  <c r="KD94" i="6"/>
  <c r="KD95" i="6"/>
  <c r="KD96" i="6"/>
  <c r="KD97" i="6"/>
  <c r="KD98" i="6"/>
  <c r="KD99" i="6"/>
  <c r="KD100" i="6"/>
  <c r="KD101" i="6"/>
  <c r="KD102" i="6"/>
  <c r="KD103" i="6"/>
  <c r="KD104" i="6"/>
  <c r="KD105" i="6"/>
  <c r="KD106" i="6"/>
  <c r="KD107" i="6"/>
  <c r="KD108" i="6"/>
  <c r="KD109" i="6"/>
  <c r="KD110" i="6"/>
  <c r="KD111" i="6"/>
  <c r="KD112" i="6"/>
  <c r="KD113" i="6"/>
  <c r="KD114" i="6"/>
  <c r="KD115" i="6"/>
  <c r="KD116" i="6"/>
  <c r="KD117" i="6"/>
  <c r="KD118" i="6"/>
  <c r="KD119" i="6"/>
  <c r="KD120" i="6"/>
  <c r="KD121" i="6"/>
  <c r="KD122" i="6"/>
  <c r="KD123" i="6"/>
  <c r="KD124" i="6"/>
  <c r="KD125" i="6"/>
  <c r="KD126" i="6"/>
  <c r="KD127" i="6"/>
  <c r="KD128" i="6"/>
  <c r="KD129" i="6"/>
  <c r="KD130" i="6"/>
  <c r="KD131" i="6"/>
  <c r="KD132" i="6"/>
  <c r="KD133" i="6"/>
  <c r="KD134" i="6"/>
  <c r="KD135" i="6"/>
  <c r="KD136" i="6"/>
  <c r="KD137" i="6"/>
  <c r="KD138" i="6"/>
  <c r="KD139" i="6"/>
  <c r="KD140" i="6"/>
  <c r="KD141" i="6"/>
  <c r="KD142" i="6"/>
  <c r="KD143" i="6"/>
  <c r="KD144" i="6"/>
  <c r="KD145" i="6"/>
  <c r="KD146" i="6"/>
  <c r="KD147" i="6"/>
  <c r="KD148" i="6"/>
  <c r="KD149" i="6"/>
  <c r="KD150" i="6"/>
  <c r="KD151" i="6"/>
  <c r="KD152" i="6"/>
  <c r="KD153" i="6"/>
  <c r="KD154" i="6"/>
  <c r="KD155" i="6"/>
  <c r="KD156" i="6"/>
  <c r="KD157" i="6"/>
  <c r="KD158" i="6"/>
  <c r="KD159" i="6"/>
  <c r="KD160" i="6"/>
  <c r="KD161" i="6"/>
  <c r="KD162" i="6"/>
  <c r="KD163" i="6"/>
  <c r="KD164" i="6"/>
  <c r="KD165" i="6"/>
  <c r="KD166" i="6"/>
  <c r="KD167" i="6"/>
  <c r="KD168" i="6"/>
  <c r="KD169" i="6"/>
  <c r="KD170" i="6"/>
  <c r="KD171" i="6"/>
  <c r="KD172" i="6"/>
  <c r="KD173" i="6"/>
  <c r="KD174" i="6"/>
  <c r="KD175" i="6"/>
  <c r="KD176" i="6"/>
  <c r="KD177" i="6"/>
  <c r="KD178" i="6"/>
  <c r="KD179" i="6"/>
  <c r="KD180" i="6"/>
  <c r="KD181" i="6"/>
  <c r="KD182" i="6"/>
  <c r="KD183" i="6"/>
  <c r="KD184" i="6"/>
  <c r="KD185" i="6"/>
  <c r="KD186" i="6"/>
  <c r="KD187" i="6"/>
  <c r="KD188" i="6"/>
  <c r="KD189" i="6"/>
  <c r="KD190" i="6"/>
  <c r="KD191" i="6"/>
  <c r="KD192" i="6"/>
  <c r="KD193" i="6"/>
  <c r="KD194" i="6"/>
  <c r="KD195" i="6"/>
  <c r="KD196" i="6"/>
  <c r="KD197" i="6"/>
  <c r="KD198" i="6"/>
  <c r="KD199" i="6"/>
  <c r="KD200" i="6"/>
  <c r="KD201" i="6"/>
  <c r="KD202" i="6"/>
  <c r="KD203" i="6"/>
  <c r="KD204" i="6"/>
  <c r="KB8" i="6"/>
  <c r="KB9" i="6"/>
  <c r="KB10" i="6"/>
  <c r="KB11" i="6"/>
  <c r="KB12" i="6"/>
  <c r="KB13" i="6"/>
  <c r="KB14" i="6"/>
  <c r="KB15" i="6"/>
  <c r="KB16" i="6"/>
  <c r="KB17" i="6"/>
  <c r="KB18" i="6"/>
  <c r="KB19" i="6"/>
  <c r="KB20" i="6"/>
  <c r="KB21" i="6"/>
  <c r="KB22" i="6"/>
  <c r="KB23" i="6"/>
  <c r="KB24" i="6"/>
  <c r="KB25" i="6"/>
  <c r="KB26" i="6"/>
  <c r="KB27" i="6"/>
  <c r="KB28" i="6"/>
  <c r="KB29" i="6"/>
  <c r="KB30" i="6"/>
  <c r="KB31" i="6"/>
  <c r="KB32" i="6"/>
  <c r="KB33" i="6"/>
  <c r="KB34" i="6"/>
  <c r="KB35" i="6"/>
  <c r="KB36" i="6"/>
  <c r="KB37" i="6"/>
  <c r="KB38" i="6"/>
  <c r="KB39" i="6"/>
  <c r="KB40" i="6"/>
  <c r="KB41" i="6"/>
  <c r="KB42" i="6"/>
  <c r="KB43" i="6"/>
  <c r="KB44" i="6"/>
  <c r="KB45" i="6"/>
  <c r="KB46" i="6"/>
  <c r="KB47" i="6"/>
  <c r="KB48" i="6"/>
  <c r="KB49" i="6"/>
  <c r="KB50" i="6"/>
  <c r="KB51" i="6"/>
  <c r="KB52" i="6"/>
  <c r="KB53" i="6"/>
  <c r="KB54" i="6"/>
  <c r="KB55" i="6"/>
  <c r="KB56" i="6"/>
  <c r="KB57" i="6"/>
  <c r="KB58" i="6"/>
  <c r="KB59" i="6"/>
  <c r="KB60" i="6"/>
  <c r="KB61" i="6"/>
  <c r="KB62" i="6"/>
  <c r="KB63" i="6"/>
  <c r="KB64" i="6"/>
  <c r="KB65" i="6"/>
  <c r="KB66" i="6"/>
  <c r="KB67" i="6"/>
  <c r="KB68" i="6"/>
  <c r="KB69" i="6"/>
  <c r="KB70" i="6"/>
  <c r="KB71" i="6"/>
  <c r="KB72" i="6"/>
  <c r="KB73" i="6"/>
  <c r="KB74" i="6"/>
  <c r="KB75" i="6"/>
  <c r="KB76" i="6"/>
  <c r="KB77" i="6"/>
  <c r="KB78" i="6"/>
  <c r="KB79" i="6"/>
  <c r="KB80" i="6"/>
  <c r="KB81" i="6"/>
  <c r="KB82" i="6"/>
  <c r="KB83" i="6"/>
  <c r="KB84" i="6"/>
  <c r="KB85" i="6"/>
  <c r="KB86" i="6"/>
  <c r="KB87" i="6"/>
  <c r="KB88" i="6"/>
  <c r="KB89" i="6"/>
  <c r="KB90" i="6"/>
  <c r="KB91" i="6"/>
  <c r="KB92" i="6"/>
  <c r="KB93" i="6"/>
  <c r="KB94" i="6"/>
  <c r="KB95" i="6"/>
  <c r="KB96" i="6"/>
  <c r="KB97" i="6"/>
  <c r="KB98" i="6"/>
  <c r="KB99" i="6"/>
  <c r="KB100" i="6"/>
  <c r="KB101" i="6"/>
  <c r="KB102" i="6"/>
  <c r="KB103" i="6"/>
  <c r="KB104" i="6"/>
  <c r="KB105" i="6"/>
  <c r="KB106" i="6"/>
  <c r="KB107" i="6"/>
  <c r="KB108" i="6"/>
  <c r="KB109" i="6"/>
  <c r="KB110" i="6"/>
  <c r="KB111" i="6"/>
  <c r="KB112" i="6"/>
  <c r="KB113" i="6"/>
  <c r="KB114" i="6"/>
  <c r="KB115" i="6"/>
  <c r="KB116" i="6"/>
  <c r="KB117" i="6"/>
  <c r="KB118" i="6"/>
  <c r="KB119" i="6"/>
  <c r="KB120" i="6"/>
  <c r="KB121" i="6"/>
  <c r="KB122" i="6"/>
  <c r="KB123" i="6"/>
  <c r="KB124" i="6"/>
  <c r="KB125" i="6"/>
  <c r="KB126" i="6"/>
  <c r="KB127" i="6"/>
  <c r="KB128" i="6"/>
  <c r="KB129" i="6"/>
  <c r="KB130" i="6"/>
  <c r="KB131" i="6"/>
  <c r="KB132" i="6"/>
  <c r="KB133" i="6"/>
  <c r="KB134" i="6"/>
  <c r="KB135" i="6"/>
  <c r="KB136" i="6"/>
  <c r="KB137" i="6"/>
  <c r="KB138" i="6"/>
  <c r="KB139" i="6"/>
  <c r="KB140" i="6"/>
  <c r="KB141" i="6"/>
  <c r="KB142" i="6"/>
  <c r="KB143" i="6"/>
  <c r="KB144" i="6"/>
  <c r="KB145" i="6"/>
  <c r="KB146" i="6"/>
  <c r="KB147" i="6"/>
  <c r="KB148" i="6"/>
  <c r="KB149" i="6"/>
  <c r="KB150" i="6"/>
  <c r="KB151" i="6"/>
  <c r="KB152" i="6"/>
  <c r="KB153" i="6"/>
  <c r="KB154" i="6"/>
  <c r="KB155" i="6"/>
  <c r="KB156" i="6"/>
  <c r="KB157" i="6"/>
  <c r="KB158" i="6"/>
  <c r="KB159" i="6"/>
  <c r="KB160" i="6"/>
  <c r="KB161" i="6"/>
  <c r="KB162" i="6"/>
  <c r="KB163" i="6"/>
  <c r="KB164" i="6"/>
  <c r="KB165" i="6"/>
  <c r="KB166" i="6"/>
  <c r="KB167" i="6"/>
  <c r="KB168" i="6"/>
  <c r="KB169" i="6"/>
  <c r="KB170" i="6"/>
  <c r="KB171" i="6"/>
  <c r="KB172" i="6"/>
  <c r="KB173" i="6"/>
  <c r="KB174" i="6"/>
  <c r="KB175" i="6"/>
  <c r="KB176" i="6"/>
  <c r="KB177" i="6"/>
  <c r="KB178" i="6"/>
  <c r="KB179" i="6"/>
  <c r="KB180" i="6"/>
  <c r="KB181" i="6"/>
  <c r="KB182" i="6"/>
  <c r="KB183" i="6"/>
  <c r="KB184" i="6"/>
  <c r="KB185" i="6"/>
  <c r="KB186" i="6"/>
  <c r="KB187" i="6"/>
  <c r="KB188" i="6"/>
  <c r="KB189" i="6"/>
  <c r="KB190" i="6"/>
  <c r="KB191" i="6"/>
  <c r="KB192" i="6"/>
  <c r="KB193" i="6"/>
  <c r="KB194" i="6"/>
  <c r="KB195" i="6"/>
  <c r="KB196" i="6"/>
  <c r="KB197" i="6"/>
  <c r="KB198" i="6"/>
  <c r="KB199" i="6"/>
  <c r="KB200" i="6"/>
  <c r="KB201" i="6"/>
  <c r="KB202" i="6"/>
  <c r="KB203" i="6"/>
  <c r="KB204" i="6"/>
  <c r="KB7" i="6"/>
  <c r="KD206" i="6"/>
  <c r="KB206" i="6"/>
  <c r="IZ8" i="6"/>
  <c r="IZ9" i="6"/>
  <c r="IZ10" i="6"/>
  <c r="IZ11" i="6"/>
  <c r="IZ12" i="6"/>
  <c r="IZ13" i="6"/>
  <c r="IZ14" i="6"/>
  <c r="IZ15" i="6"/>
  <c r="IZ16" i="6"/>
  <c r="IZ17" i="6"/>
  <c r="IZ18" i="6"/>
  <c r="IZ19" i="6"/>
  <c r="IZ20" i="6"/>
  <c r="IZ21" i="6"/>
  <c r="IZ22" i="6"/>
  <c r="IZ23" i="6"/>
  <c r="IZ24" i="6"/>
  <c r="IZ25" i="6"/>
  <c r="IZ26" i="6"/>
  <c r="IZ27" i="6"/>
  <c r="IZ28" i="6"/>
  <c r="IZ29" i="6"/>
  <c r="IZ30" i="6"/>
  <c r="IZ31" i="6"/>
  <c r="IZ32" i="6"/>
  <c r="IZ33" i="6"/>
  <c r="IZ34" i="6"/>
  <c r="IZ35" i="6"/>
  <c r="IZ36" i="6"/>
  <c r="IZ37" i="6"/>
  <c r="IZ38" i="6"/>
  <c r="IZ39" i="6"/>
  <c r="IZ40" i="6"/>
  <c r="IZ41" i="6"/>
  <c r="IZ42" i="6"/>
  <c r="IZ43" i="6"/>
  <c r="IZ44" i="6"/>
  <c r="IZ45" i="6"/>
  <c r="IZ46" i="6"/>
  <c r="IZ47" i="6"/>
  <c r="IZ48" i="6"/>
  <c r="IZ49" i="6"/>
  <c r="IZ50" i="6"/>
  <c r="IZ51" i="6"/>
  <c r="IZ52" i="6"/>
  <c r="IZ53" i="6"/>
  <c r="IZ54" i="6"/>
  <c r="IZ55" i="6"/>
  <c r="IZ56" i="6"/>
  <c r="IZ57" i="6"/>
  <c r="IZ58" i="6"/>
  <c r="IZ59" i="6"/>
  <c r="IZ60" i="6"/>
  <c r="IZ61" i="6"/>
  <c r="IZ62" i="6"/>
  <c r="IZ63" i="6"/>
  <c r="IZ64" i="6"/>
  <c r="IZ65" i="6"/>
  <c r="IZ66" i="6"/>
  <c r="IZ67" i="6"/>
  <c r="IZ68" i="6"/>
  <c r="IZ69" i="6"/>
  <c r="IZ70" i="6"/>
  <c r="IZ71" i="6"/>
  <c r="IZ72" i="6"/>
  <c r="IZ73" i="6"/>
  <c r="IZ74" i="6"/>
  <c r="IZ75" i="6"/>
  <c r="IZ76" i="6"/>
  <c r="IZ77" i="6"/>
  <c r="IZ78" i="6"/>
  <c r="IZ79" i="6"/>
  <c r="IZ80" i="6"/>
  <c r="IZ81" i="6"/>
  <c r="IZ82" i="6"/>
  <c r="IZ83" i="6"/>
  <c r="IZ84" i="6"/>
  <c r="IZ85" i="6"/>
  <c r="IZ86" i="6"/>
  <c r="IZ87" i="6"/>
  <c r="IZ88" i="6"/>
  <c r="IZ89" i="6"/>
  <c r="IZ90" i="6"/>
  <c r="IZ91" i="6"/>
  <c r="IZ92" i="6"/>
  <c r="IZ93" i="6"/>
  <c r="IZ94" i="6"/>
  <c r="IZ95" i="6"/>
  <c r="IZ96" i="6"/>
  <c r="IZ97" i="6"/>
  <c r="IZ98" i="6"/>
  <c r="IZ99" i="6"/>
  <c r="IZ100" i="6"/>
  <c r="IZ101" i="6"/>
  <c r="IZ102" i="6"/>
  <c r="IZ103" i="6"/>
  <c r="IZ104" i="6"/>
  <c r="IZ105" i="6"/>
  <c r="IZ106" i="6"/>
  <c r="IZ107" i="6"/>
  <c r="IZ108" i="6"/>
  <c r="IZ109" i="6"/>
  <c r="IZ110" i="6"/>
  <c r="IZ111" i="6"/>
  <c r="IZ112" i="6"/>
  <c r="IZ113" i="6"/>
  <c r="IZ114" i="6"/>
  <c r="IZ115" i="6"/>
  <c r="IZ116" i="6"/>
  <c r="IZ117" i="6"/>
  <c r="IZ118" i="6"/>
  <c r="IZ119" i="6"/>
  <c r="IZ120" i="6"/>
  <c r="IZ121" i="6"/>
  <c r="IZ122" i="6"/>
  <c r="IZ123" i="6"/>
  <c r="IZ124" i="6"/>
  <c r="IZ125" i="6"/>
  <c r="IZ126" i="6"/>
  <c r="IZ127" i="6"/>
  <c r="IZ128" i="6"/>
  <c r="IZ129" i="6"/>
  <c r="IZ130" i="6"/>
  <c r="IZ131" i="6"/>
  <c r="IZ132" i="6"/>
  <c r="IZ133" i="6"/>
  <c r="IZ134" i="6"/>
  <c r="IZ135" i="6"/>
  <c r="IZ136" i="6"/>
  <c r="IZ137" i="6"/>
  <c r="IZ138" i="6"/>
  <c r="IZ139" i="6"/>
  <c r="IZ140" i="6"/>
  <c r="IZ141" i="6"/>
  <c r="IZ142" i="6"/>
  <c r="IZ143" i="6"/>
  <c r="IZ144" i="6"/>
  <c r="IZ145" i="6"/>
  <c r="IZ146" i="6"/>
  <c r="IZ147" i="6"/>
  <c r="IZ148" i="6"/>
  <c r="IZ149" i="6"/>
  <c r="IZ150" i="6"/>
  <c r="IZ151" i="6"/>
  <c r="IZ152" i="6"/>
  <c r="IZ153" i="6"/>
  <c r="IZ154" i="6"/>
  <c r="IZ155" i="6"/>
  <c r="IZ156" i="6"/>
  <c r="IZ157" i="6"/>
  <c r="IZ158" i="6"/>
  <c r="IZ159" i="6"/>
  <c r="IZ160" i="6"/>
  <c r="IZ161" i="6"/>
  <c r="IZ162" i="6"/>
  <c r="IZ163" i="6"/>
  <c r="IZ164" i="6"/>
  <c r="IZ165" i="6"/>
  <c r="IZ166" i="6"/>
  <c r="IZ167" i="6"/>
  <c r="IZ168" i="6"/>
  <c r="IZ169" i="6"/>
  <c r="IZ170" i="6"/>
  <c r="IZ171" i="6"/>
  <c r="IZ172" i="6"/>
  <c r="IZ173" i="6"/>
  <c r="IZ174" i="6"/>
  <c r="IZ175" i="6"/>
  <c r="IZ176" i="6"/>
  <c r="IZ177" i="6"/>
  <c r="IZ178" i="6"/>
  <c r="IZ179" i="6"/>
  <c r="IZ180" i="6"/>
  <c r="IZ181" i="6"/>
  <c r="IZ182" i="6"/>
  <c r="IZ183" i="6"/>
  <c r="IZ184" i="6"/>
  <c r="IZ185" i="6"/>
  <c r="IZ186" i="6"/>
  <c r="IZ187" i="6"/>
  <c r="IZ188" i="6"/>
  <c r="IZ189" i="6"/>
  <c r="IZ190" i="6"/>
  <c r="IZ191" i="6"/>
  <c r="IZ192" i="6"/>
  <c r="IZ193" i="6"/>
  <c r="IZ194" i="6"/>
  <c r="IZ195" i="6"/>
  <c r="IZ196" i="6"/>
  <c r="IZ197" i="6"/>
  <c r="IZ198" i="6"/>
  <c r="IZ199" i="6"/>
  <c r="IZ200" i="6"/>
  <c r="IZ201" i="6"/>
  <c r="IZ202" i="6"/>
  <c r="IZ203" i="6"/>
  <c r="IZ204" i="6"/>
  <c r="IZ7" i="6"/>
  <c r="IX8" i="6"/>
  <c r="IX9" i="6"/>
  <c r="IX10" i="6"/>
  <c r="IX11" i="6"/>
  <c r="IX12" i="6"/>
  <c r="IX13" i="6"/>
  <c r="IX14" i="6"/>
  <c r="IX15" i="6"/>
  <c r="IX16" i="6"/>
  <c r="IX17" i="6"/>
  <c r="IX18" i="6"/>
  <c r="IX19" i="6"/>
  <c r="IX20" i="6"/>
  <c r="IX21" i="6"/>
  <c r="IX22" i="6"/>
  <c r="IX23" i="6"/>
  <c r="IX24" i="6"/>
  <c r="IX25" i="6"/>
  <c r="IX26" i="6"/>
  <c r="IX27" i="6"/>
  <c r="IX28" i="6"/>
  <c r="IX29" i="6"/>
  <c r="IX30" i="6"/>
  <c r="IX31" i="6"/>
  <c r="IX32" i="6"/>
  <c r="IX33" i="6"/>
  <c r="IX34" i="6"/>
  <c r="IX35" i="6"/>
  <c r="IX36" i="6"/>
  <c r="IX37" i="6"/>
  <c r="IX38" i="6"/>
  <c r="IX39" i="6"/>
  <c r="IX40" i="6"/>
  <c r="IX41" i="6"/>
  <c r="IX42" i="6"/>
  <c r="IX43" i="6"/>
  <c r="IX44" i="6"/>
  <c r="IX45" i="6"/>
  <c r="IX46" i="6"/>
  <c r="IX47" i="6"/>
  <c r="IX48" i="6"/>
  <c r="IX49" i="6"/>
  <c r="IX50" i="6"/>
  <c r="IX51" i="6"/>
  <c r="IX52" i="6"/>
  <c r="IX53" i="6"/>
  <c r="IX54" i="6"/>
  <c r="IX55" i="6"/>
  <c r="IX56" i="6"/>
  <c r="IX57" i="6"/>
  <c r="IX58" i="6"/>
  <c r="IX59" i="6"/>
  <c r="IX60" i="6"/>
  <c r="IX61" i="6"/>
  <c r="IX62" i="6"/>
  <c r="IX63" i="6"/>
  <c r="IX64" i="6"/>
  <c r="IX65" i="6"/>
  <c r="IX66" i="6"/>
  <c r="IX67" i="6"/>
  <c r="IX68" i="6"/>
  <c r="IX69" i="6"/>
  <c r="IX70" i="6"/>
  <c r="IX71" i="6"/>
  <c r="IX72" i="6"/>
  <c r="IX73" i="6"/>
  <c r="IX74" i="6"/>
  <c r="IX75" i="6"/>
  <c r="IX76" i="6"/>
  <c r="IX77" i="6"/>
  <c r="IX78" i="6"/>
  <c r="IX79" i="6"/>
  <c r="IX80" i="6"/>
  <c r="IX81" i="6"/>
  <c r="IX82" i="6"/>
  <c r="IX83" i="6"/>
  <c r="IX84" i="6"/>
  <c r="IX85" i="6"/>
  <c r="IX86" i="6"/>
  <c r="IX87" i="6"/>
  <c r="IX88" i="6"/>
  <c r="IX89" i="6"/>
  <c r="IX90" i="6"/>
  <c r="IX91" i="6"/>
  <c r="IX92" i="6"/>
  <c r="IX93" i="6"/>
  <c r="IX94" i="6"/>
  <c r="IX95" i="6"/>
  <c r="IX96" i="6"/>
  <c r="IX97" i="6"/>
  <c r="IX98" i="6"/>
  <c r="IX99" i="6"/>
  <c r="IX100" i="6"/>
  <c r="IX101" i="6"/>
  <c r="IX102" i="6"/>
  <c r="IX103" i="6"/>
  <c r="IX104" i="6"/>
  <c r="IX105" i="6"/>
  <c r="IX106" i="6"/>
  <c r="IX107" i="6"/>
  <c r="IX108" i="6"/>
  <c r="IX109" i="6"/>
  <c r="IX110" i="6"/>
  <c r="IX111" i="6"/>
  <c r="IX112" i="6"/>
  <c r="IX113" i="6"/>
  <c r="IX114" i="6"/>
  <c r="IX115" i="6"/>
  <c r="IX116" i="6"/>
  <c r="IX117" i="6"/>
  <c r="IX118" i="6"/>
  <c r="IX119" i="6"/>
  <c r="IX120" i="6"/>
  <c r="IX121" i="6"/>
  <c r="IX122" i="6"/>
  <c r="IX123" i="6"/>
  <c r="IX124" i="6"/>
  <c r="IX125" i="6"/>
  <c r="IX126" i="6"/>
  <c r="IX127" i="6"/>
  <c r="IX128" i="6"/>
  <c r="IX129" i="6"/>
  <c r="IX130" i="6"/>
  <c r="IX131" i="6"/>
  <c r="IX132" i="6"/>
  <c r="IX133" i="6"/>
  <c r="IX134" i="6"/>
  <c r="IX135" i="6"/>
  <c r="IX136" i="6"/>
  <c r="IX137" i="6"/>
  <c r="IX138" i="6"/>
  <c r="IX139" i="6"/>
  <c r="IX140" i="6"/>
  <c r="IX141" i="6"/>
  <c r="IX142" i="6"/>
  <c r="IX143" i="6"/>
  <c r="IX144" i="6"/>
  <c r="IX145" i="6"/>
  <c r="IX146" i="6"/>
  <c r="IX147" i="6"/>
  <c r="IX148" i="6"/>
  <c r="IX149" i="6"/>
  <c r="IX150" i="6"/>
  <c r="IX151" i="6"/>
  <c r="IX152" i="6"/>
  <c r="IX153" i="6"/>
  <c r="IX154" i="6"/>
  <c r="IX155" i="6"/>
  <c r="IX156" i="6"/>
  <c r="IX157" i="6"/>
  <c r="IX158" i="6"/>
  <c r="IX159" i="6"/>
  <c r="IX160" i="6"/>
  <c r="IX161" i="6"/>
  <c r="IX162" i="6"/>
  <c r="IX163" i="6"/>
  <c r="IX164" i="6"/>
  <c r="IX165" i="6"/>
  <c r="IX166" i="6"/>
  <c r="IX167" i="6"/>
  <c r="IX168" i="6"/>
  <c r="IX169" i="6"/>
  <c r="IX170" i="6"/>
  <c r="IX171" i="6"/>
  <c r="IX172" i="6"/>
  <c r="IX173" i="6"/>
  <c r="IX174" i="6"/>
  <c r="IX175" i="6"/>
  <c r="IX176" i="6"/>
  <c r="IX177" i="6"/>
  <c r="IX178" i="6"/>
  <c r="IX179" i="6"/>
  <c r="IX180" i="6"/>
  <c r="IX181" i="6"/>
  <c r="IX182" i="6"/>
  <c r="IX183" i="6"/>
  <c r="IX184" i="6"/>
  <c r="IX185" i="6"/>
  <c r="IX186" i="6"/>
  <c r="IX187" i="6"/>
  <c r="IX188" i="6"/>
  <c r="IX189" i="6"/>
  <c r="IX190" i="6"/>
  <c r="IX191" i="6"/>
  <c r="IX192" i="6"/>
  <c r="IX193" i="6"/>
  <c r="IX194" i="6"/>
  <c r="IX195" i="6"/>
  <c r="IX196" i="6"/>
  <c r="IX197" i="6"/>
  <c r="IX198" i="6"/>
  <c r="IX199" i="6"/>
  <c r="IX200" i="6"/>
  <c r="IX201" i="6"/>
  <c r="IX202" i="6"/>
  <c r="IX203" i="6"/>
  <c r="IX204" i="6"/>
  <c r="IX7" i="6"/>
  <c r="IZ206" i="6"/>
  <c r="IX206" i="6"/>
  <c r="HV8" i="6"/>
  <c r="HV9" i="6"/>
  <c r="HV10" i="6"/>
  <c r="HV11" i="6"/>
  <c r="HV12" i="6"/>
  <c r="HV13" i="6"/>
  <c r="HV14" i="6"/>
  <c r="HV15" i="6"/>
  <c r="HV16" i="6"/>
  <c r="HV17" i="6"/>
  <c r="HV18" i="6"/>
  <c r="HV19" i="6"/>
  <c r="HV20" i="6"/>
  <c r="HV21" i="6"/>
  <c r="HV22" i="6"/>
  <c r="HV23" i="6"/>
  <c r="HV24" i="6"/>
  <c r="HV25" i="6"/>
  <c r="HV26" i="6"/>
  <c r="HV27" i="6"/>
  <c r="HV28" i="6"/>
  <c r="HV29" i="6"/>
  <c r="HV30" i="6"/>
  <c r="HV31" i="6"/>
  <c r="HV32" i="6"/>
  <c r="HV33" i="6"/>
  <c r="HV34" i="6"/>
  <c r="HV35" i="6"/>
  <c r="HV36" i="6"/>
  <c r="HV37" i="6"/>
  <c r="HV38" i="6"/>
  <c r="HV39" i="6"/>
  <c r="HV40" i="6"/>
  <c r="HV41" i="6"/>
  <c r="HV42" i="6"/>
  <c r="HV43" i="6"/>
  <c r="HV44" i="6"/>
  <c r="HV45" i="6"/>
  <c r="HV46" i="6"/>
  <c r="HV47" i="6"/>
  <c r="HV48" i="6"/>
  <c r="HV49" i="6"/>
  <c r="HV50" i="6"/>
  <c r="HV51" i="6"/>
  <c r="HV52" i="6"/>
  <c r="HV53" i="6"/>
  <c r="HV54" i="6"/>
  <c r="HV55" i="6"/>
  <c r="HV56" i="6"/>
  <c r="HV57" i="6"/>
  <c r="HV58" i="6"/>
  <c r="HV59" i="6"/>
  <c r="HV60" i="6"/>
  <c r="HV61" i="6"/>
  <c r="HV62" i="6"/>
  <c r="HV63" i="6"/>
  <c r="HV64" i="6"/>
  <c r="HV65" i="6"/>
  <c r="HV66" i="6"/>
  <c r="HV67" i="6"/>
  <c r="HV68" i="6"/>
  <c r="HV69" i="6"/>
  <c r="HV70" i="6"/>
  <c r="HV71" i="6"/>
  <c r="HV72" i="6"/>
  <c r="HV73" i="6"/>
  <c r="HV74" i="6"/>
  <c r="HV75" i="6"/>
  <c r="HV76" i="6"/>
  <c r="HV77" i="6"/>
  <c r="HV78" i="6"/>
  <c r="HV79" i="6"/>
  <c r="HV80" i="6"/>
  <c r="HV81" i="6"/>
  <c r="HV82" i="6"/>
  <c r="HV83" i="6"/>
  <c r="HV84" i="6"/>
  <c r="HV85" i="6"/>
  <c r="HV86" i="6"/>
  <c r="HV87" i="6"/>
  <c r="HV88" i="6"/>
  <c r="HV89" i="6"/>
  <c r="HV90" i="6"/>
  <c r="HV91" i="6"/>
  <c r="HV92" i="6"/>
  <c r="HV93" i="6"/>
  <c r="HV94" i="6"/>
  <c r="HV95" i="6"/>
  <c r="HV96" i="6"/>
  <c r="HV97" i="6"/>
  <c r="HV98" i="6"/>
  <c r="HV99" i="6"/>
  <c r="HV100" i="6"/>
  <c r="HV101" i="6"/>
  <c r="HV102" i="6"/>
  <c r="HV103" i="6"/>
  <c r="HV104" i="6"/>
  <c r="HV105" i="6"/>
  <c r="HV106" i="6"/>
  <c r="HV107" i="6"/>
  <c r="HV108" i="6"/>
  <c r="HV109" i="6"/>
  <c r="HV110" i="6"/>
  <c r="HV111" i="6"/>
  <c r="HV112" i="6"/>
  <c r="HV113" i="6"/>
  <c r="HV114" i="6"/>
  <c r="HV115" i="6"/>
  <c r="HV116" i="6"/>
  <c r="HV117" i="6"/>
  <c r="HV118" i="6"/>
  <c r="HV119" i="6"/>
  <c r="HV120" i="6"/>
  <c r="HV121" i="6"/>
  <c r="HV122" i="6"/>
  <c r="HV123" i="6"/>
  <c r="HV124" i="6"/>
  <c r="HV125" i="6"/>
  <c r="HV126" i="6"/>
  <c r="HV127" i="6"/>
  <c r="HV128" i="6"/>
  <c r="HV129" i="6"/>
  <c r="HV130" i="6"/>
  <c r="HV131" i="6"/>
  <c r="HV132" i="6"/>
  <c r="HV133" i="6"/>
  <c r="HV134" i="6"/>
  <c r="HV135" i="6"/>
  <c r="HV136" i="6"/>
  <c r="HV137" i="6"/>
  <c r="HV138" i="6"/>
  <c r="HV139" i="6"/>
  <c r="HV140" i="6"/>
  <c r="HV141" i="6"/>
  <c r="HV142" i="6"/>
  <c r="HV143" i="6"/>
  <c r="HV144" i="6"/>
  <c r="HV145" i="6"/>
  <c r="HV146" i="6"/>
  <c r="HV147" i="6"/>
  <c r="HV148" i="6"/>
  <c r="HV149" i="6"/>
  <c r="HV150" i="6"/>
  <c r="HV151" i="6"/>
  <c r="HV152" i="6"/>
  <c r="HV153" i="6"/>
  <c r="HV154" i="6"/>
  <c r="HV155" i="6"/>
  <c r="HV156" i="6"/>
  <c r="HV157" i="6"/>
  <c r="HV158" i="6"/>
  <c r="HV159" i="6"/>
  <c r="HV160" i="6"/>
  <c r="HV161" i="6"/>
  <c r="HV162" i="6"/>
  <c r="HV163" i="6"/>
  <c r="HV164" i="6"/>
  <c r="HV165" i="6"/>
  <c r="HV166" i="6"/>
  <c r="HV167" i="6"/>
  <c r="HV168" i="6"/>
  <c r="HV169" i="6"/>
  <c r="HV170" i="6"/>
  <c r="HV171" i="6"/>
  <c r="HV172" i="6"/>
  <c r="HV173" i="6"/>
  <c r="HV174" i="6"/>
  <c r="HV175" i="6"/>
  <c r="HV176" i="6"/>
  <c r="HV177" i="6"/>
  <c r="HV178" i="6"/>
  <c r="HV179" i="6"/>
  <c r="HV180" i="6"/>
  <c r="HV181" i="6"/>
  <c r="HV182" i="6"/>
  <c r="HV183" i="6"/>
  <c r="HV184" i="6"/>
  <c r="HV185" i="6"/>
  <c r="HV186" i="6"/>
  <c r="HV187" i="6"/>
  <c r="HV188" i="6"/>
  <c r="HV189" i="6"/>
  <c r="HV190" i="6"/>
  <c r="HV191" i="6"/>
  <c r="HV192" i="6"/>
  <c r="HV193" i="6"/>
  <c r="HV194" i="6"/>
  <c r="HV195" i="6"/>
  <c r="HV196" i="6"/>
  <c r="HV197" i="6"/>
  <c r="HV198" i="6"/>
  <c r="HV199" i="6"/>
  <c r="HV200" i="6"/>
  <c r="HV201" i="6"/>
  <c r="HV202" i="6"/>
  <c r="HV203" i="6"/>
  <c r="HV204" i="6"/>
  <c r="HV7" i="6"/>
  <c r="HT8" i="6"/>
  <c r="HT9" i="6"/>
  <c r="HT10" i="6"/>
  <c r="HT11" i="6"/>
  <c r="HT12" i="6"/>
  <c r="HT13" i="6"/>
  <c r="HT14" i="6"/>
  <c r="HT15" i="6"/>
  <c r="HT16" i="6"/>
  <c r="HT17" i="6"/>
  <c r="HT18" i="6"/>
  <c r="HT19" i="6"/>
  <c r="HT20" i="6"/>
  <c r="HT21" i="6"/>
  <c r="HT22" i="6"/>
  <c r="HT23" i="6"/>
  <c r="HT24" i="6"/>
  <c r="HT25" i="6"/>
  <c r="HT26" i="6"/>
  <c r="HT27" i="6"/>
  <c r="HT28" i="6"/>
  <c r="HT29" i="6"/>
  <c r="HT30" i="6"/>
  <c r="HT31" i="6"/>
  <c r="HT32" i="6"/>
  <c r="HT33" i="6"/>
  <c r="HT34" i="6"/>
  <c r="HT35" i="6"/>
  <c r="HT36" i="6"/>
  <c r="HT37" i="6"/>
  <c r="HT38" i="6"/>
  <c r="HT39" i="6"/>
  <c r="HT40" i="6"/>
  <c r="HT41" i="6"/>
  <c r="HT42" i="6"/>
  <c r="HT43" i="6"/>
  <c r="HT44" i="6"/>
  <c r="HT45" i="6"/>
  <c r="HT46" i="6"/>
  <c r="HT47" i="6"/>
  <c r="HT48" i="6"/>
  <c r="HT49" i="6"/>
  <c r="HT50" i="6"/>
  <c r="HT51" i="6"/>
  <c r="HT52" i="6"/>
  <c r="HT53" i="6"/>
  <c r="HT54" i="6"/>
  <c r="HT55" i="6"/>
  <c r="HT56" i="6"/>
  <c r="HT57" i="6"/>
  <c r="HT58" i="6"/>
  <c r="HT59" i="6"/>
  <c r="HT60" i="6"/>
  <c r="HT61" i="6"/>
  <c r="HT62" i="6"/>
  <c r="HT63" i="6"/>
  <c r="HT64" i="6"/>
  <c r="HT65" i="6"/>
  <c r="HT66" i="6"/>
  <c r="HT67" i="6"/>
  <c r="HT68" i="6"/>
  <c r="HT69" i="6"/>
  <c r="HT70" i="6"/>
  <c r="HT71" i="6"/>
  <c r="HT72" i="6"/>
  <c r="HT73" i="6"/>
  <c r="HT74" i="6"/>
  <c r="HT75" i="6"/>
  <c r="HT76" i="6"/>
  <c r="HT77" i="6"/>
  <c r="HT78" i="6"/>
  <c r="HT79" i="6"/>
  <c r="HT80" i="6"/>
  <c r="HT81" i="6"/>
  <c r="HT82" i="6"/>
  <c r="HT83" i="6"/>
  <c r="HT84" i="6"/>
  <c r="HT85" i="6"/>
  <c r="HT86" i="6"/>
  <c r="HT87" i="6"/>
  <c r="HT88" i="6"/>
  <c r="HT89" i="6"/>
  <c r="HT90" i="6"/>
  <c r="HT91" i="6"/>
  <c r="HT92" i="6"/>
  <c r="HT93" i="6"/>
  <c r="HT94" i="6"/>
  <c r="HT95" i="6"/>
  <c r="HT96" i="6"/>
  <c r="HT97" i="6"/>
  <c r="HT98" i="6"/>
  <c r="HT99" i="6"/>
  <c r="HT100" i="6"/>
  <c r="HT101" i="6"/>
  <c r="HT102" i="6"/>
  <c r="HT103" i="6"/>
  <c r="HT104" i="6"/>
  <c r="HT105" i="6"/>
  <c r="HT106" i="6"/>
  <c r="HT107" i="6"/>
  <c r="HT108" i="6"/>
  <c r="HT109" i="6"/>
  <c r="HT110" i="6"/>
  <c r="HT111" i="6"/>
  <c r="HT112" i="6"/>
  <c r="HT113" i="6"/>
  <c r="HT114" i="6"/>
  <c r="HT115" i="6"/>
  <c r="HT116" i="6"/>
  <c r="HT117" i="6"/>
  <c r="HT118" i="6"/>
  <c r="HT119" i="6"/>
  <c r="HT120" i="6"/>
  <c r="HT121" i="6"/>
  <c r="HT122" i="6"/>
  <c r="HT123" i="6"/>
  <c r="HT124" i="6"/>
  <c r="HT125" i="6"/>
  <c r="HT126" i="6"/>
  <c r="HT127" i="6"/>
  <c r="HT128" i="6"/>
  <c r="HT129" i="6"/>
  <c r="HT130" i="6"/>
  <c r="HT131" i="6"/>
  <c r="HT132" i="6"/>
  <c r="HT133" i="6"/>
  <c r="HT134" i="6"/>
  <c r="HT135" i="6"/>
  <c r="HT136" i="6"/>
  <c r="HT137" i="6"/>
  <c r="HT138" i="6"/>
  <c r="HT139" i="6"/>
  <c r="HT140" i="6"/>
  <c r="HT141" i="6"/>
  <c r="HT142" i="6"/>
  <c r="HT143" i="6"/>
  <c r="HT144" i="6"/>
  <c r="HT145" i="6"/>
  <c r="HT146" i="6"/>
  <c r="HT147" i="6"/>
  <c r="HT148" i="6"/>
  <c r="HT149" i="6"/>
  <c r="HT150" i="6"/>
  <c r="HT151" i="6"/>
  <c r="HT152" i="6"/>
  <c r="HT153" i="6"/>
  <c r="HT154" i="6"/>
  <c r="HT155" i="6"/>
  <c r="HT156" i="6"/>
  <c r="HT157" i="6"/>
  <c r="HT158" i="6"/>
  <c r="HT159" i="6"/>
  <c r="HT160" i="6"/>
  <c r="HT161" i="6"/>
  <c r="HT162" i="6"/>
  <c r="HT163" i="6"/>
  <c r="HT164" i="6"/>
  <c r="HT165" i="6"/>
  <c r="HT166" i="6"/>
  <c r="HT167" i="6"/>
  <c r="HT168" i="6"/>
  <c r="HT169" i="6"/>
  <c r="HT170" i="6"/>
  <c r="HT171" i="6"/>
  <c r="HT172" i="6"/>
  <c r="HT173" i="6"/>
  <c r="HT174" i="6"/>
  <c r="HT175" i="6"/>
  <c r="HT176" i="6"/>
  <c r="HT177" i="6"/>
  <c r="HT178" i="6"/>
  <c r="HT179" i="6"/>
  <c r="HT180" i="6"/>
  <c r="HT181" i="6"/>
  <c r="HT182" i="6"/>
  <c r="HT183" i="6"/>
  <c r="HT184" i="6"/>
  <c r="HT185" i="6"/>
  <c r="HT186" i="6"/>
  <c r="HT187" i="6"/>
  <c r="HT188" i="6"/>
  <c r="HT189" i="6"/>
  <c r="HT190" i="6"/>
  <c r="HT191" i="6"/>
  <c r="HT192" i="6"/>
  <c r="HT193" i="6"/>
  <c r="HT194" i="6"/>
  <c r="HT195" i="6"/>
  <c r="HT196" i="6"/>
  <c r="HT197" i="6"/>
  <c r="HT198" i="6"/>
  <c r="HT199" i="6"/>
  <c r="HT200" i="6"/>
  <c r="HT201" i="6"/>
  <c r="HT202" i="6"/>
  <c r="HT203" i="6"/>
  <c r="HT204" i="6"/>
  <c r="HT7" i="6"/>
  <c r="HV206" i="6"/>
  <c r="HT206" i="6"/>
  <c r="GR8" i="6"/>
  <c r="GR9" i="6"/>
  <c r="GR10" i="6"/>
  <c r="GR11" i="6"/>
  <c r="GR12" i="6"/>
  <c r="GR13" i="6"/>
  <c r="GR14" i="6"/>
  <c r="GR15" i="6"/>
  <c r="GR16" i="6"/>
  <c r="GR17" i="6"/>
  <c r="GR18" i="6"/>
  <c r="GR19" i="6"/>
  <c r="GR20" i="6"/>
  <c r="GR21" i="6"/>
  <c r="GR22" i="6"/>
  <c r="GR23" i="6"/>
  <c r="GR24" i="6"/>
  <c r="GR25" i="6"/>
  <c r="GR26" i="6"/>
  <c r="GR27" i="6"/>
  <c r="GR28" i="6"/>
  <c r="GR29" i="6"/>
  <c r="GR30" i="6"/>
  <c r="GR31" i="6"/>
  <c r="GR32" i="6"/>
  <c r="GR33" i="6"/>
  <c r="GR34" i="6"/>
  <c r="GR35" i="6"/>
  <c r="GR36" i="6"/>
  <c r="GR37" i="6"/>
  <c r="GR38" i="6"/>
  <c r="GR39" i="6"/>
  <c r="GR40" i="6"/>
  <c r="GR41" i="6"/>
  <c r="GR42" i="6"/>
  <c r="GR43" i="6"/>
  <c r="GR44" i="6"/>
  <c r="GR45" i="6"/>
  <c r="GR46" i="6"/>
  <c r="GR47" i="6"/>
  <c r="GR48" i="6"/>
  <c r="GR49" i="6"/>
  <c r="GR50" i="6"/>
  <c r="GR51" i="6"/>
  <c r="GR52" i="6"/>
  <c r="GR53" i="6"/>
  <c r="GR54" i="6"/>
  <c r="GR55" i="6"/>
  <c r="GR56" i="6"/>
  <c r="GR57" i="6"/>
  <c r="GR58" i="6"/>
  <c r="GR59" i="6"/>
  <c r="GR60" i="6"/>
  <c r="GR61" i="6"/>
  <c r="GR62" i="6"/>
  <c r="GR63" i="6"/>
  <c r="GR64" i="6"/>
  <c r="GR65" i="6"/>
  <c r="GR66" i="6"/>
  <c r="GR67" i="6"/>
  <c r="GR68" i="6"/>
  <c r="GR69" i="6"/>
  <c r="GR70" i="6"/>
  <c r="GR71" i="6"/>
  <c r="GR72" i="6"/>
  <c r="GR73" i="6"/>
  <c r="GR74" i="6"/>
  <c r="GR75" i="6"/>
  <c r="GR76" i="6"/>
  <c r="GR77" i="6"/>
  <c r="GR78" i="6"/>
  <c r="GR79" i="6"/>
  <c r="GR80" i="6"/>
  <c r="GR81" i="6"/>
  <c r="GR82" i="6"/>
  <c r="GR83" i="6"/>
  <c r="GR84" i="6"/>
  <c r="GR85" i="6"/>
  <c r="GR86" i="6"/>
  <c r="GR87" i="6"/>
  <c r="GR88" i="6"/>
  <c r="GR89" i="6"/>
  <c r="GR90" i="6"/>
  <c r="GR91" i="6"/>
  <c r="GR92" i="6"/>
  <c r="GR93" i="6"/>
  <c r="GR94" i="6"/>
  <c r="GR95" i="6"/>
  <c r="GR96" i="6"/>
  <c r="GR97" i="6"/>
  <c r="GR98" i="6"/>
  <c r="GR99" i="6"/>
  <c r="GR100" i="6"/>
  <c r="GR101" i="6"/>
  <c r="GR102" i="6"/>
  <c r="GR103" i="6"/>
  <c r="GR104" i="6"/>
  <c r="GR105" i="6"/>
  <c r="GR106" i="6"/>
  <c r="GR107" i="6"/>
  <c r="GR108" i="6"/>
  <c r="GR109" i="6"/>
  <c r="GR110" i="6"/>
  <c r="GR111" i="6"/>
  <c r="GR112" i="6"/>
  <c r="GR113" i="6"/>
  <c r="GR114" i="6"/>
  <c r="GR115" i="6"/>
  <c r="GR116" i="6"/>
  <c r="GR117" i="6"/>
  <c r="GR118" i="6"/>
  <c r="GR119" i="6"/>
  <c r="GR120" i="6"/>
  <c r="GR121" i="6"/>
  <c r="GR122" i="6"/>
  <c r="GR123" i="6"/>
  <c r="GR124" i="6"/>
  <c r="GR125" i="6"/>
  <c r="GR126" i="6"/>
  <c r="GR127" i="6"/>
  <c r="GR128" i="6"/>
  <c r="GR129" i="6"/>
  <c r="GR130" i="6"/>
  <c r="GR131" i="6"/>
  <c r="GR132" i="6"/>
  <c r="GR133" i="6"/>
  <c r="GR134" i="6"/>
  <c r="GR135" i="6"/>
  <c r="GR136" i="6"/>
  <c r="GR137" i="6"/>
  <c r="GR138" i="6"/>
  <c r="GR139" i="6"/>
  <c r="GR140" i="6"/>
  <c r="GR141" i="6"/>
  <c r="GR142" i="6"/>
  <c r="GR143" i="6"/>
  <c r="GR144" i="6"/>
  <c r="GR145" i="6"/>
  <c r="GR146" i="6"/>
  <c r="GR147" i="6"/>
  <c r="GR148" i="6"/>
  <c r="GR149" i="6"/>
  <c r="GR150" i="6"/>
  <c r="GR151" i="6"/>
  <c r="GR152" i="6"/>
  <c r="GR153" i="6"/>
  <c r="GR154" i="6"/>
  <c r="GR155" i="6"/>
  <c r="GR156" i="6"/>
  <c r="GR157" i="6"/>
  <c r="GR158" i="6"/>
  <c r="GR159" i="6"/>
  <c r="GR160" i="6"/>
  <c r="GR161" i="6"/>
  <c r="GR162" i="6"/>
  <c r="GR163" i="6"/>
  <c r="GR164" i="6"/>
  <c r="GR165" i="6"/>
  <c r="GR166" i="6"/>
  <c r="GR167" i="6"/>
  <c r="GR168" i="6"/>
  <c r="GR169" i="6"/>
  <c r="GR170" i="6"/>
  <c r="GR171" i="6"/>
  <c r="GR172" i="6"/>
  <c r="GR173" i="6"/>
  <c r="GR174" i="6"/>
  <c r="GR175" i="6"/>
  <c r="GR176" i="6"/>
  <c r="GR177" i="6"/>
  <c r="GR178" i="6"/>
  <c r="GR179" i="6"/>
  <c r="GR180" i="6"/>
  <c r="GR181" i="6"/>
  <c r="GR182" i="6"/>
  <c r="GR183" i="6"/>
  <c r="GR184" i="6"/>
  <c r="GR185" i="6"/>
  <c r="GR186" i="6"/>
  <c r="GR187" i="6"/>
  <c r="GR188" i="6"/>
  <c r="GR189" i="6"/>
  <c r="GR190" i="6"/>
  <c r="GR191" i="6"/>
  <c r="GR192" i="6"/>
  <c r="GR193" i="6"/>
  <c r="GR194" i="6"/>
  <c r="GR195" i="6"/>
  <c r="GR196" i="6"/>
  <c r="GR197" i="6"/>
  <c r="GR198" i="6"/>
  <c r="GR199" i="6"/>
  <c r="GR200" i="6"/>
  <c r="GR201" i="6"/>
  <c r="GR202" i="6"/>
  <c r="GR203" i="6"/>
  <c r="GR204" i="6"/>
  <c r="GR7" i="6"/>
  <c r="GP8" i="6"/>
  <c r="GP9" i="6"/>
  <c r="GP10" i="6"/>
  <c r="GP11" i="6"/>
  <c r="GP12" i="6"/>
  <c r="GP13" i="6"/>
  <c r="GP14" i="6"/>
  <c r="GP15" i="6"/>
  <c r="GP16" i="6"/>
  <c r="GP17" i="6"/>
  <c r="GP18" i="6"/>
  <c r="GP19" i="6"/>
  <c r="GP20" i="6"/>
  <c r="GP21" i="6"/>
  <c r="GP22" i="6"/>
  <c r="GP23" i="6"/>
  <c r="GP24" i="6"/>
  <c r="GP25" i="6"/>
  <c r="GP26" i="6"/>
  <c r="GP27" i="6"/>
  <c r="GP28" i="6"/>
  <c r="GP29" i="6"/>
  <c r="GP30" i="6"/>
  <c r="GP31" i="6"/>
  <c r="GP32" i="6"/>
  <c r="GP33" i="6"/>
  <c r="GP34" i="6"/>
  <c r="GP35" i="6"/>
  <c r="GP36" i="6"/>
  <c r="GP37" i="6"/>
  <c r="GP38" i="6"/>
  <c r="GP39" i="6"/>
  <c r="GP40" i="6"/>
  <c r="GP41" i="6"/>
  <c r="GP42" i="6"/>
  <c r="GP43" i="6"/>
  <c r="GP44" i="6"/>
  <c r="GP45" i="6"/>
  <c r="GP46" i="6"/>
  <c r="GP47" i="6"/>
  <c r="GP48" i="6"/>
  <c r="GP49" i="6"/>
  <c r="GP50" i="6"/>
  <c r="GP51" i="6"/>
  <c r="GP52" i="6"/>
  <c r="GP53" i="6"/>
  <c r="GP54" i="6"/>
  <c r="GP55" i="6"/>
  <c r="GP56" i="6"/>
  <c r="GP57" i="6"/>
  <c r="GP58" i="6"/>
  <c r="GP59" i="6"/>
  <c r="GP60" i="6"/>
  <c r="GP61" i="6"/>
  <c r="GP62" i="6"/>
  <c r="GP63" i="6"/>
  <c r="GP64" i="6"/>
  <c r="GP65" i="6"/>
  <c r="GP66" i="6"/>
  <c r="GP67" i="6"/>
  <c r="GP68" i="6"/>
  <c r="GP69" i="6"/>
  <c r="GP70" i="6"/>
  <c r="GP71" i="6"/>
  <c r="GP72" i="6"/>
  <c r="GP73" i="6"/>
  <c r="GP74" i="6"/>
  <c r="GP75" i="6"/>
  <c r="GP76" i="6"/>
  <c r="GP77" i="6"/>
  <c r="GP78" i="6"/>
  <c r="GP79" i="6"/>
  <c r="GP80" i="6"/>
  <c r="GP81" i="6"/>
  <c r="GP82" i="6"/>
  <c r="GP83" i="6"/>
  <c r="GP84" i="6"/>
  <c r="GP85" i="6"/>
  <c r="GP86" i="6"/>
  <c r="GP87" i="6"/>
  <c r="GP88" i="6"/>
  <c r="GP89" i="6"/>
  <c r="GP90" i="6"/>
  <c r="GP91" i="6"/>
  <c r="GP92" i="6"/>
  <c r="GP93" i="6"/>
  <c r="GP94" i="6"/>
  <c r="GP95" i="6"/>
  <c r="GP96" i="6"/>
  <c r="GP97" i="6"/>
  <c r="GP98" i="6"/>
  <c r="GP99" i="6"/>
  <c r="GP100" i="6"/>
  <c r="GP101" i="6"/>
  <c r="GP102" i="6"/>
  <c r="GP103" i="6"/>
  <c r="GP104" i="6"/>
  <c r="GP105" i="6"/>
  <c r="GP106" i="6"/>
  <c r="GP107" i="6"/>
  <c r="GP108" i="6"/>
  <c r="GP109" i="6"/>
  <c r="GP110" i="6"/>
  <c r="GP111" i="6"/>
  <c r="GP112" i="6"/>
  <c r="GP113" i="6"/>
  <c r="GP114" i="6"/>
  <c r="GP115" i="6"/>
  <c r="GP116" i="6"/>
  <c r="GP117" i="6"/>
  <c r="GP118" i="6"/>
  <c r="GP119" i="6"/>
  <c r="GP120" i="6"/>
  <c r="GP121" i="6"/>
  <c r="GP122" i="6"/>
  <c r="GP123" i="6"/>
  <c r="GP124" i="6"/>
  <c r="GP125" i="6"/>
  <c r="GP126" i="6"/>
  <c r="GP127" i="6"/>
  <c r="GP128" i="6"/>
  <c r="GP129" i="6"/>
  <c r="GP130" i="6"/>
  <c r="GP131" i="6"/>
  <c r="GP132" i="6"/>
  <c r="GP133" i="6"/>
  <c r="GP134" i="6"/>
  <c r="GP135" i="6"/>
  <c r="GP136" i="6"/>
  <c r="GP137" i="6"/>
  <c r="GP138" i="6"/>
  <c r="GP139" i="6"/>
  <c r="GP140" i="6"/>
  <c r="GP141" i="6"/>
  <c r="GP142" i="6"/>
  <c r="GP143" i="6"/>
  <c r="GP144" i="6"/>
  <c r="GP145" i="6"/>
  <c r="GP146" i="6"/>
  <c r="GP147" i="6"/>
  <c r="GP148" i="6"/>
  <c r="GP149" i="6"/>
  <c r="GP150" i="6"/>
  <c r="GP151" i="6"/>
  <c r="GP152" i="6"/>
  <c r="GP153" i="6"/>
  <c r="GP154" i="6"/>
  <c r="GP155" i="6"/>
  <c r="GP156" i="6"/>
  <c r="GP157" i="6"/>
  <c r="GP158" i="6"/>
  <c r="GP159" i="6"/>
  <c r="GP160" i="6"/>
  <c r="GP161" i="6"/>
  <c r="GP162" i="6"/>
  <c r="GP163" i="6"/>
  <c r="GP164" i="6"/>
  <c r="GP165" i="6"/>
  <c r="GP166" i="6"/>
  <c r="GP167" i="6"/>
  <c r="GP168" i="6"/>
  <c r="GP169" i="6"/>
  <c r="GP170" i="6"/>
  <c r="GP171" i="6"/>
  <c r="GP172" i="6"/>
  <c r="GP173" i="6"/>
  <c r="GP174" i="6"/>
  <c r="GP175" i="6"/>
  <c r="GP176" i="6"/>
  <c r="GP177" i="6"/>
  <c r="GP178" i="6"/>
  <c r="GP179" i="6"/>
  <c r="GP180" i="6"/>
  <c r="GP181" i="6"/>
  <c r="GP182" i="6"/>
  <c r="GP183" i="6"/>
  <c r="GP184" i="6"/>
  <c r="GP185" i="6"/>
  <c r="GP186" i="6"/>
  <c r="GP187" i="6"/>
  <c r="GP188" i="6"/>
  <c r="GP189" i="6"/>
  <c r="GP190" i="6"/>
  <c r="GP191" i="6"/>
  <c r="GP192" i="6"/>
  <c r="GP193" i="6"/>
  <c r="GP194" i="6"/>
  <c r="GP195" i="6"/>
  <c r="GP196" i="6"/>
  <c r="GP197" i="6"/>
  <c r="GP198" i="6"/>
  <c r="GP199" i="6"/>
  <c r="GP200" i="6"/>
  <c r="GP201" i="6"/>
  <c r="GP202" i="6"/>
  <c r="GP203" i="6"/>
  <c r="GP204" i="6"/>
  <c r="GP7" i="6"/>
  <c r="GR206" i="6"/>
  <c r="GP206" i="6"/>
  <c r="FN8" i="6"/>
  <c r="FN9" i="6"/>
  <c r="FN10" i="6"/>
  <c r="FN11" i="6"/>
  <c r="FN12" i="6"/>
  <c r="FN13" i="6"/>
  <c r="FN14" i="6"/>
  <c r="FN15" i="6"/>
  <c r="FN16" i="6"/>
  <c r="FN17" i="6"/>
  <c r="FN18" i="6"/>
  <c r="FN19" i="6"/>
  <c r="FN20" i="6"/>
  <c r="FN21" i="6"/>
  <c r="FN22" i="6"/>
  <c r="FN23" i="6"/>
  <c r="FN24" i="6"/>
  <c r="FN25" i="6"/>
  <c r="FN26" i="6"/>
  <c r="FN27" i="6"/>
  <c r="FN28" i="6"/>
  <c r="FN29" i="6"/>
  <c r="FN30" i="6"/>
  <c r="FN31" i="6"/>
  <c r="FN32" i="6"/>
  <c r="FN33" i="6"/>
  <c r="FN34" i="6"/>
  <c r="FN35" i="6"/>
  <c r="FN36" i="6"/>
  <c r="FN37" i="6"/>
  <c r="FN38" i="6"/>
  <c r="FN39" i="6"/>
  <c r="FN40" i="6"/>
  <c r="FN41" i="6"/>
  <c r="FN42" i="6"/>
  <c r="FN43" i="6"/>
  <c r="FN44" i="6"/>
  <c r="FN45" i="6"/>
  <c r="FN46" i="6"/>
  <c r="FN47" i="6"/>
  <c r="FN48" i="6"/>
  <c r="FN49" i="6"/>
  <c r="FN50" i="6"/>
  <c r="FN51" i="6"/>
  <c r="FN52" i="6"/>
  <c r="FN53" i="6"/>
  <c r="FN54" i="6"/>
  <c r="FN55" i="6"/>
  <c r="FN56" i="6"/>
  <c r="FN57" i="6"/>
  <c r="FN58" i="6"/>
  <c r="FN59" i="6"/>
  <c r="FN60" i="6"/>
  <c r="FN61" i="6"/>
  <c r="FN62" i="6"/>
  <c r="FN63" i="6"/>
  <c r="FN64" i="6"/>
  <c r="FN65" i="6"/>
  <c r="FN66" i="6"/>
  <c r="FN67" i="6"/>
  <c r="FN68" i="6"/>
  <c r="FN69" i="6"/>
  <c r="FN70" i="6"/>
  <c r="FN71" i="6"/>
  <c r="FN72" i="6"/>
  <c r="FN73" i="6"/>
  <c r="FN74" i="6"/>
  <c r="FN75" i="6"/>
  <c r="FN76" i="6"/>
  <c r="FN77" i="6"/>
  <c r="FN78" i="6"/>
  <c r="FN79" i="6"/>
  <c r="FN80" i="6"/>
  <c r="FN81" i="6"/>
  <c r="FN82" i="6"/>
  <c r="FN83" i="6"/>
  <c r="FN84" i="6"/>
  <c r="FN85" i="6"/>
  <c r="FN86" i="6"/>
  <c r="FN87" i="6"/>
  <c r="FN88" i="6"/>
  <c r="FN89" i="6"/>
  <c r="FN90" i="6"/>
  <c r="FN91" i="6"/>
  <c r="FN92" i="6"/>
  <c r="FN93" i="6"/>
  <c r="FN94" i="6"/>
  <c r="FN95" i="6"/>
  <c r="FN96" i="6"/>
  <c r="FN97" i="6"/>
  <c r="FN98" i="6"/>
  <c r="FN99" i="6"/>
  <c r="FN100" i="6"/>
  <c r="FN101" i="6"/>
  <c r="FN102" i="6"/>
  <c r="FN103" i="6"/>
  <c r="FN104" i="6"/>
  <c r="FN105" i="6"/>
  <c r="FN106" i="6"/>
  <c r="FN107" i="6"/>
  <c r="FN108" i="6"/>
  <c r="FN109" i="6"/>
  <c r="FN110" i="6"/>
  <c r="FN111" i="6"/>
  <c r="FN112" i="6"/>
  <c r="FN113" i="6"/>
  <c r="FN114" i="6"/>
  <c r="FN115" i="6"/>
  <c r="FN116" i="6"/>
  <c r="FN117" i="6"/>
  <c r="FN118" i="6"/>
  <c r="FN119" i="6"/>
  <c r="FN120" i="6"/>
  <c r="FN121" i="6"/>
  <c r="FN122" i="6"/>
  <c r="FN123" i="6"/>
  <c r="FN124" i="6"/>
  <c r="FN125" i="6"/>
  <c r="FN126" i="6"/>
  <c r="FN127" i="6"/>
  <c r="FN128" i="6"/>
  <c r="FN129" i="6"/>
  <c r="FN130" i="6"/>
  <c r="FN131" i="6"/>
  <c r="FN132" i="6"/>
  <c r="FN133" i="6"/>
  <c r="FN134" i="6"/>
  <c r="FN135" i="6"/>
  <c r="FN136" i="6"/>
  <c r="FN137" i="6"/>
  <c r="FN138" i="6"/>
  <c r="FN139" i="6"/>
  <c r="FN140" i="6"/>
  <c r="FN141" i="6"/>
  <c r="FN142" i="6"/>
  <c r="FN143" i="6"/>
  <c r="FN144" i="6"/>
  <c r="FN145" i="6"/>
  <c r="FN146" i="6"/>
  <c r="FN147" i="6"/>
  <c r="FN148" i="6"/>
  <c r="FN149" i="6"/>
  <c r="FN150" i="6"/>
  <c r="FN151" i="6"/>
  <c r="FN152" i="6"/>
  <c r="FN153" i="6"/>
  <c r="FN154" i="6"/>
  <c r="FN155" i="6"/>
  <c r="FN156" i="6"/>
  <c r="FN157" i="6"/>
  <c r="FN158" i="6"/>
  <c r="FN159" i="6"/>
  <c r="FN160" i="6"/>
  <c r="FN161" i="6"/>
  <c r="FN162" i="6"/>
  <c r="FN163" i="6"/>
  <c r="FN164" i="6"/>
  <c r="FN165" i="6"/>
  <c r="FN166" i="6"/>
  <c r="FN167" i="6"/>
  <c r="FN168" i="6"/>
  <c r="FN169" i="6"/>
  <c r="FN170" i="6"/>
  <c r="FN171" i="6"/>
  <c r="FN172" i="6"/>
  <c r="FN173" i="6"/>
  <c r="FN174" i="6"/>
  <c r="FN175" i="6"/>
  <c r="FN176" i="6"/>
  <c r="FN177" i="6"/>
  <c r="FN178" i="6"/>
  <c r="FN179" i="6"/>
  <c r="FN180" i="6"/>
  <c r="FN181" i="6"/>
  <c r="FN182" i="6"/>
  <c r="FN183" i="6"/>
  <c r="FN184" i="6"/>
  <c r="FN185" i="6"/>
  <c r="FN186" i="6"/>
  <c r="FN187" i="6"/>
  <c r="FN188" i="6"/>
  <c r="FN189" i="6"/>
  <c r="FN190" i="6"/>
  <c r="FN191" i="6"/>
  <c r="FN192" i="6"/>
  <c r="FN193" i="6"/>
  <c r="FN194" i="6"/>
  <c r="FN195" i="6"/>
  <c r="FN196" i="6"/>
  <c r="FN197" i="6"/>
  <c r="FN198" i="6"/>
  <c r="FN199" i="6"/>
  <c r="FN200" i="6"/>
  <c r="FN201" i="6"/>
  <c r="FN202" i="6"/>
  <c r="FN203" i="6"/>
  <c r="FN204" i="6"/>
  <c r="FN7" i="6"/>
  <c r="FL8" i="6"/>
  <c r="FL9" i="6"/>
  <c r="FL10" i="6"/>
  <c r="FL11" i="6"/>
  <c r="FL12" i="6"/>
  <c r="FL13" i="6"/>
  <c r="FL14" i="6"/>
  <c r="FL15" i="6"/>
  <c r="FL16" i="6"/>
  <c r="FL17" i="6"/>
  <c r="FL18" i="6"/>
  <c r="FL19" i="6"/>
  <c r="FL20" i="6"/>
  <c r="FL21" i="6"/>
  <c r="FL22" i="6"/>
  <c r="FL23" i="6"/>
  <c r="FL24" i="6"/>
  <c r="FL25" i="6"/>
  <c r="FL26" i="6"/>
  <c r="FL27" i="6"/>
  <c r="FL28" i="6"/>
  <c r="FL29" i="6"/>
  <c r="FL30" i="6"/>
  <c r="FL31" i="6"/>
  <c r="FL32" i="6"/>
  <c r="FL33" i="6"/>
  <c r="FL34" i="6"/>
  <c r="FL35" i="6"/>
  <c r="FL36" i="6"/>
  <c r="FL37" i="6"/>
  <c r="FL38" i="6"/>
  <c r="FL39" i="6"/>
  <c r="FL40" i="6"/>
  <c r="FL41" i="6"/>
  <c r="FL42" i="6"/>
  <c r="FL43" i="6"/>
  <c r="FL44" i="6"/>
  <c r="FL45" i="6"/>
  <c r="FL46" i="6"/>
  <c r="FL47" i="6"/>
  <c r="FL48" i="6"/>
  <c r="FL49" i="6"/>
  <c r="FL50" i="6"/>
  <c r="FL51" i="6"/>
  <c r="FL52" i="6"/>
  <c r="FL53" i="6"/>
  <c r="FL54" i="6"/>
  <c r="FL55" i="6"/>
  <c r="FL56" i="6"/>
  <c r="FL57" i="6"/>
  <c r="FL58" i="6"/>
  <c r="FL59" i="6"/>
  <c r="FL60" i="6"/>
  <c r="FL61" i="6"/>
  <c r="FL62" i="6"/>
  <c r="FL63" i="6"/>
  <c r="FL64" i="6"/>
  <c r="FL65" i="6"/>
  <c r="FL66" i="6"/>
  <c r="FL67" i="6"/>
  <c r="FL68" i="6"/>
  <c r="FL69" i="6"/>
  <c r="FL70" i="6"/>
  <c r="FL71" i="6"/>
  <c r="FL72" i="6"/>
  <c r="FL73" i="6"/>
  <c r="FL74" i="6"/>
  <c r="FL75" i="6"/>
  <c r="FL76" i="6"/>
  <c r="FL77" i="6"/>
  <c r="FL78" i="6"/>
  <c r="FL79" i="6"/>
  <c r="FL80" i="6"/>
  <c r="FL81" i="6"/>
  <c r="FL82" i="6"/>
  <c r="FL83" i="6"/>
  <c r="FL84" i="6"/>
  <c r="FL85" i="6"/>
  <c r="FL86" i="6"/>
  <c r="FL87" i="6"/>
  <c r="FL88" i="6"/>
  <c r="FL89" i="6"/>
  <c r="FL90" i="6"/>
  <c r="FL91" i="6"/>
  <c r="FL92" i="6"/>
  <c r="FL93" i="6"/>
  <c r="FL94" i="6"/>
  <c r="FL95" i="6"/>
  <c r="FL96" i="6"/>
  <c r="FL97" i="6"/>
  <c r="FL98" i="6"/>
  <c r="FL99" i="6"/>
  <c r="FL100" i="6"/>
  <c r="FL101" i="6"/>
  <c r="FL102" i="6"/>
  <c r="FL103" i="6"/>
  <c r="FL104" i="6"/>
  <c r="FL105" i="6"/>
  <c r="FL106" i="6"/>
  <c r="FL107" i="6"/>
  <c r="FL108" i="6"/>
  <c r="FL109" i="6"/>
  <c r="FL110" i="6"/>
  <c r="FL111" i="6"/>
  <c r="FL112" i="6"/>
  <c r="FL113" i="6"/>
  <c r="FL114" i="6"/>
  <c r="FL115" i="6"/>
  <c r="FL116" i="6"/>
  <c r="FL117" i="6"/>
  <c r="FL118" i="6"/>
  <c r="FL119" i="6"/>
  <c r="FL120" i="6"/>
  <c r="FL121" i="6"/>
  <c r="FL122" i="6"/>
  <c r="FL123" i="6"/>
  <c r="FL124" i="6"/>
  <c r="FL125" i="6"/>
  <c r="FL126" i="6"/>
  <c r="FL127" i="6"/>
  <c r="FL128" i="6"/>
  <c r="FL129" i="6"/>
  <c r="FL130" i="6"/>
  <c r="FL131" i="6"/>
  <c r="FL132" i="6"/>
  <c r="FL133" i="6"/>
  <c r="FL134" i="6"/>
  <c r="FL135" i="6"/>
  <c r="FL136" i="6"/>
  <c r="FL137" i="6"/>
  <c r="FL138" i="6"/>
  <c r="FL139" i="6"/>
  <c r="FL140" i="6"/>
  <c r="FL141" i="6"/>
  <c r="FL142" i="6"/>
  <c r="FL143" i="6"/>
  <c r="FL144" i="6"/>
  <c r="FL145" i="6"/>
  <c r="FL146" i="6"/>
  <c r="FL147" i="6"/>
  <c r="FL148" i="6"/>
  <c r="FL149" i="6"/>
  <c r="FL150" i="6"/>
  <c r="FL151" i="6"/>
  <c r="FL152" i="6"/>
  <c r="FL153" i="6"/>
  <c r="FL154" i="6"/>
  <c r="FL155" i="6"/>
  <c r="FL156" i="6"/>
  <c r="FL157" i="6"/>
  <c r="FL158" i="6"/>
  <c r="FL159" i="6"/>
  <c r="FL160" i="6"/>
  <c r="FL161" i="6"/>
  <c r="FL162" i="6"/>
  <c r="FL163" i="6"/>
  <c r="FL164" i="6"/>
  <c r="FL165" i="6"/>
  <c r="FL166" i="6"/>
  <c r="FL167" i="6"/>
  <c r="FL168" i="6"/>
  <c r="FL169" i="6"/>
  <c r="FL170" i="6"/>
  <c r="FL171" i="6"/>
  <c r="FL172" i="6"/>
  <c r="FL173" i="6"/>
  <c r="FL174" i="6"/>
  <c r="FL175" i="6"/>
  <c r="FL176" i="6"/>
  <c r="FL177" i="6"/>
  <c r="FL178" i="6"/>
  <c r="FL179" i="6"/>
  <c r="FL180" i="6"/>
  <c r="FL181" i="6"/>
  <c r="FL182" i="6"/>
  <c r="FL183" i="6"/>
  <c r="FL184" i="6"/>
  <c r="FL185" i="6"/>
  <c r="FL186" i="6"/>
  <c r="FL187" i="6"/>
  <c r="FL188" i="6"/>
  <c r="FL189" i="6"/>
  <c r="FL190" i="6"/>
  <c r="FL191" i="6"/>
  <c r="FL192" i="6"/>
  <c r="FL193" i="6"/>
  <c r="FL194" i="6"/>
  <c r="FL195" i="6"/>
  <c r="FL196" i="6"/>
  <c r="FL197" i="6"/>
  <c r="FL198" i="6"/>
  <c r="FL199" i="6"/>
  <c r="FL200" i="6"/>
  <c r="FL201" i="6"/>
  <c r="FL202" i="6"/>
  <c r="FL203" i="6"/>
  <c r="FL204" i="6"/>
  <c r="FL7" i="6"/>
  <c r="FN206" i="6"/>
  <c r="FL206" i="6"/>
  <c r="EJ8" i="6"/>
  <c r="EJ9" i="6"/>
  <c r="EJ10" i="6"/>
  <c r="EJ11" i="6"/>
  <c r="EJ12" i="6"/>
  <c r="EJ13" i="6"/>
  <c r="EJ14" i="6"/>
  <c r="EJ15" i="6"/>
  <c r="EJ16" i="6"/>
  <c r="EJ17" i="6"/>
  <c r="EJ18" i="6"/>
  <c r="EJ19" i="6"/>
  <c r="EJ20" i="6"/>
  <c r="EJ21" i="6"/>
  <c r="EJ22" i="6"/>
  <c r="EJ23" i="6"/>
  <c r="EJ24" i="6"/>
  <c r="EJ25" i="6"/>
  <c r="EJ26" i="6"/>
  <c r="EJ27" i="6"/>
  <c r="EJ28" i="6"/>
  <c r="EJ29" i="6"/>
  <c r="EJ30" i="6"/>
  <c r="EJ31" i="6"/>
  <c r="EJ32" i="6"/>
  <c r="EJ33" i="6"/>
  <c r="EJ34" i="6"/>
  <c r="EJ35" i="6"/>
  <c r="EJ36" i="6"/>
  <c r="EJ37" i="6"/>
  <c r="EJ38" i="6"/>
  <c r="EJ39" i="6"/>
  <c r="EJ40" i="6"/>
  <c r="EJ41" i="6"/>
  <c r="EJ42" i="6"/>
  <c r="EJ43" i="6"/>
  <c r="EJ44" i="6"/>
  <c r="EJ45" i="6"/>
  <c r="EJ46" i="6"/>
  <c r="EJ47" i="6"/>
  <c r="EJ48" i="6"/>
  <c r="EJ49" i="6"/>
  <c r="EJ50" i="6"/>
  <c r="EJ51" i="6"/>
  <c r="EJ52" i="6"/>
  <c r="EJ53" i="6"/>
  <c r="EJ54" i="6"/>
  <c r="EJ55" i="6"/>
  <c r="EJ56" i="6"/>
  <c r="EJ57" i="6"/>
  <c r="EJ58" i="6"/>
  <c r="EJ59" i="6"/>
  <c r="EJ60" i="6"/>
  <c r="EJ61" i="6"/>
  <c r="EJ62" i="6"/>
  <c r="EJ63" i="6"/>
  <c r="EJ64" i="6"/>
  <c r="EJ65" i="6"/>
  <c r="EJ66" i="6"/>
  <c r="EJ67" i="6"/>
  <c r="EJ68" i="6"/>
  <c r="EJ69" i="6"/>
  <c r="EJ70" i="6"/>
  <c r="EJ71" i="6"/>
  <c r="EJ72" i="6"/>
  <c r="EJ73" i="6"/>
  <c r="EJ74" i="6"/>
  <c r="EJ75" i="6"/>
  <c r="EJ76" i="6"/>
  <c r="EJ77" i="6"/>
  <c r="EJ78" i="6"/>
  <c r="EJ79" i="6"/>
  <c r="EJ80" i="6"/>
  <c r="EJ81" i="6"/>
  <c r="EJ82" i="6"/>
  <c r="EJ83" i="6"/>
  <c r="EJ84" i="6"/>
  <c r="EJ85" i="6"/>
  <c r="EJ86" i="6"/>
  <c r="EJ87" i="6"/>
  <c r="EJ88" i="6"/>
  <c r="EJ89" i="6"/>
  <c r="EJ90" i="6"/>
  <c r="EJ91" i="6"/>
  <c r="EJ92" i="6"/>
  <c r="EJ93" i="6"/>
  <c r="EJ94" i="6"/>
  <c r="EJ95" i="6"/>
  <c r="EJ96" i="6"/>
  <c r="EJ97" i="6"/>
  <c r="EJ98" i="6"/>
  <c r="EJ99" i="6"/>
  <c r="EJ100" i="6"/>
  <c r="EJ101" i="6"/>
  <c r="EJ102" i="6"/>
  <c r="EJ103" i="6"/>
  <c r="EJ104" i="6"/>
  <c r="EJ105" i="6"/>
  <c r="EJ106" i="6"/>
  <c r="EJ107" i="6"/>
  <c r="EJ108" i="6"/>
  <c r="EJ109" i="6"/>
  <c r="EJ110" i="6"/>
  <c r="EJ111" i="6"/>
  <c r="EJ112" i="6"/>
  <c r="EJ113" i="6"/>
  <c r="EJ114" i="6"/>
  <c r="EJ115" i="6"/>
  <c r="EJ116" i="6"/>
  <c r="EJ117" i="6"/>
  <c r="EJ118" i="6"/>
  <c r="EJ119" i="6"/>
  <c r="EJ120" i="6"/>
  <c r="EJ121" i="6"/>
  <c r="EJ122" i="6"/>
  <c r="EJ123" i="6"/>
  <c r="EJ124" i="6"/>
  <c r="EJ125" i="6"/>
  <c r="EJ126" i="6"/>
  <c r="EJ127" i="6"/>
  <c r="EJ128" i="6"/>
  <c r="EJ129" i="6"/>
  <c r="EJ130" i="6"/>
  <c r="EJ131" i="6"/>
  <c r="EJ132" i="6"/>
  <c r="EJ133" i="6"/>
  <c r="EJ134" i="6"/>
  <c r="EJ135" i="6"/>
  <c r="EJ136" i="6"/>
  <c r="EJ137" i="6"/>
  <c r="EJ138" i="6"/>
  <c r="EJ139" i="6"/>
  <c r="EJ140" i="6"/>
  <c r="EJ141" i="6"/>
  <c r="EJ142" i="6"/>
  <c r="EJ143" i="6"/>
  <c r="EJ144" i="6"/>
  <c r="EJ145" i="6"/>
  <c r="EJ146" i="6"/>
  <c r="EJ147" i="6"/>
  <c r="EJ148" i="6"/>
  <c r="EJ149" i="6"/>
  <c r="EJ150" i="6"/>
  <c r="EJ151" i="6"/>
  <c r="EJ152" i="6"/>
  <c r="EJ153" i="6"/>
  <c r="EJ154" i="6"/>
  <c r="EJ155" i="6"/>
  <c r="EJ156" i="6"/>
  <c r="EJ157" i="6"/>
  <c r="EJ158" i="6"/>
  <c r="EJ159" i="6"/>
  <c r="EJ160" i="6"/>
  <c r="EJ161" i="6"/>
  <c r="EJ162" i="6"/>
  <c r="EJ163" i="6"/>
  <c r="EJ164" i="6"/>
  <c r="EJ165" i="6"/>
  <c r="EJ166" i="6"/>
  <c r="EJ167" i="6"/>
  <c r="EJ168" i="6"/>
  <c r="EJ169" i="6"/>
  <c r="EJ170" i="6"/>
  <c r="EJ171" i="6"/>
  <c r="EJ172" i="6"/>
  <c r="EJ173" i="6"/>
  <c r="EJ174" i="6"/>
  <c r="EJ175" i="6"/>
  <c r="EJ176" i="6"/>
  <c r="EJ177" i="6"/>
  <c r="EJ178" i="6"/>
  <c r="EJ179" i="6"/>
  <c r="EJ180" i="6"/>
  <c r="EJ181" i="6"/>
  <c r="EJ182" i="6"/>
  <c r="EJ183" i="6"/>
  <c r="EJ184" i="6"/>
  <c r="EJ185" i="6"/>
  <c r="EJ186" i="6"/>
  <c r="EJ187" i="6"/>
  <c r="EJ188" i="6"/>
  <c r="EJ189" i="6"/>
  <c r="EJ190" i="6"/>
  <c r="EJ191" i="6"/>
  <c r="EJ192" i="6"/>
  <c r="EJ193" i="6"/>
  <c r="EJ194" i="6"/>
  <c r="EJ195" i="6"/>
  <c r="EJ196" i="6"/>
  <c r="EJ197" i="6"/>
  <c r="EJ198" i="6"/>
  <c r="EJ199" i="6"/>
  <c r="EJ200" i="6"/>
  <c r="EJ201" i="6"/>
  <c r="EJ202" i="6"/>
  <c r="EJ203" i="6"/>
  <c r="EJ204" i="6"/>
  <c r="EJ7" i="6"/>
  <c r="EH8" i="6"/>
  <c r="EH9" i="6"/>
  <c r="EH10" i="6"/>
  <c r="EH11" i="6"/>
  <c r="EH12" i="6"/>
  <c r="EH13" i="6"/>
  <c r="EH14" i="6"/>
  <c r="EH15" i="6"/>
  <c r="EH16" i="6"/>
  <c r="EH17" i="6"/>
  <c r="EH18" i="6"/>
  <c r="EH19" i="6"/>
  <c r="EH20" i="6"/>
  <c r="EH21" i="6"/>
  <c r="EH22" i="6"/>
  <c r="EH23" i="6"/>
  <c r="EH24" i="6"/>
  <c r="EH25" i="6"/>
  <c r="EH26" i="6"/>
  <c r="EH27" i="6"/>
  <c r="EH28" i="6"/>
  <c r="EH29" i="6"/>
  <c r="EH30" i="6"/>
  <c r="EH31" i="6"/>
  <c r="EH32" i="6"/>
  <c r="EH33" i="6"/>
  <c r="EH34" i="6"/>
  <c r="EH35" i="6"/>
  <c r="EH36" i="6"/>
  <c r="EH37" i="6"/>
  <c r="EH38" i="6"/>
  <c r="EH39" i="6"/>
  <c r="EH40" i="6"/>
  <c r="EH41" i="6"/>
  <c r="EH42" i="6"/>
  <c r="EH43" i="6"/>
  <c r="EH44" i="6"/>
  <c r="EH45" i="6"/>
  <c r="EH46" i="6"/>
  <c r="EH47" i="6"/>
  <c r="EH48" i="6"/>
  <c r="EH49" i="6"/>
  <c r="EH50" i="6"/>
  <c r="EH51" i="6"/>
  <c r="EH52" i="6"/>
  <c r="EH53" i="6"/>
  <c r="EH54" i="6"/>
  <c r="EH55" i="6"/>
  <c r="EH56" i="6"/>
  <c r="EH57" i="6"/>
  <c r="EH58" i="6"/>
  <c r="EH59" i="6"/>
  <c r="EH60" i="6"/>
  <c r="EH61" i="6"/>
  <c r="EH62" i="6"/>
  <c r="EH63" i="6"/>
  <c r="EH64" i="6"/>
  <c r="EH65" i="6"/>
  <c r="EH66" i="6"/>
  <c r="EH67" i="6"/>
  <c r="EH68" i="6"/>
  <c r="EH69" i="6"/>
  <c r="EH70" i="6"/>
  <c r="EH71" i="6"/>
  <c r="EH72" i="6"/>
  <c r="EH73" i="6"/>
  <c r="EH74" i="6"/>
  <c r="EH75" i="6"/>
  <c r="EH76" i="6"/>
  <c r="EH77" i="6"/>
  <c r="EH78" i="6"/>
  <c r="EH79" i="6"/>
  <c r="EH80" i="6"/>
  <c r="EH81" i="6"/>
  <c r="EH82" i="6"/>
  <c r="EH83" i="6"/>
  <c r="EH84" i="6"/>
  <c r="EH85" i="6"/>
  <c r="EH86" i="6"/>
  <c r="EH87" i="6"/>
  <c r="EH88" i="6"/>
  <c r="EH89" i="6"/>
  <c r="EH90" i="6"/>
  <c r="EH91" i="6"/>
  <c r="EH92" i="6"/>
  <c r="EH93" i="6"/>
  <c r="EH94" i="6"/>
  <c r="EH95" i="6"/>
  <c r="EH96" i="6"/>
  <c r="EH97" i="6"/>
  <c r="EH98" i="6"/>
  <c r="EH99" i="6"/>
  <c r="EH100" i="6"/>
  <c r="EH101" i="6"/>
  <c r="EH102" i="6"/>
  <c r="EH103" i="6"/>
  <c r="EH104" i="6"/>
  <c r="EH105" i="6"/>
  <c r="EH106" i="6"/>
  <c r="EH107" i="6"/>
  <c r="EH108" i="6"/>
  <c r="EH109" i="6"/>
  <c r="EH110" i="6"/>
  <c r="EH111" i="6"/>
  <c r="EH112" i="6"/>
  <c r="EH113" i="6"/>
  <c r="EH114" i="6"/>
  <c r="EH115" i="6"/>
  <c r="EH116" i="6"/>
  <c r="EH117" i="6"/>
  <c r="EH118" i="6"/>
  <c r="EH119" i="6"/>
  <c r="EH120" i="6"/>
  <c r="EH121" i="6"/>
  <c r="EH122" i="6"/>
  <c r="EH123" i="6"/>
  <c r="EH124" i="6"/>
  <c r="EH125" i="6"/>
  <c r="EH126" i="6"/>
  <c r="EH127" i="6"/>
  <c r="EH128" i="6"/>
  <c r="EH129" i="6"/>
  <c r="EH130" i="6"/>
  <c r="EH131" i="6"/>
  <c r="EH132" i="6"/>
  <c r="EH133" i="6"/>
  <c r="EH134" i="6"/>
  <c r="EH135" i="6"/>
  <c r="EH136" i="6"/>
  <c r="EH137" i="6"/>
  <c r="EH138" i="6"/>
  <c r="EH139" i="6"/>
  <c r="EH140" i="6"/>
  <c r="EH141" i="6"/>
  <c r="EH142" i="6"/>
  <c r="EH143" i="6"/>
  <c r="EH144" i="6"/>
  <c r="EH145" i="6"/>
  <c r="EH146" i="6"/>
  <c r="EH147" i="6"/>
  <c r="EH148" i="6"/>
  <c r="EH149" i="6"/>
  <c r="EH150" i="6"/>
  <c r="EH151" i="6"/>
  <c r="EH152" i="6"/>
  <c r="EH153" i="6"/>
  <c r="EH154" i="6"/>
  <c r="EH155" i="6"/>
  <c r="EH156" i="6"/>
  <c r="EH157" i="6"/>
  <c r="EH158" i="6"/>
  <c r="EH159" i="6"/>
  <c r="EH160" i="6"/>
  <c r="EH161" i="6"/>
  <c r="EH162" i="6"/>
  <c r="EH163" i="6"/>
  <c r="EH164" i="6"/>
  <c r="EH165" i="6"/>
  <c r="EH166" i="6"/>
  <c r="EH167" i="6"/>
  <c r="EH168" i="6"/>
  <c r="EH169" i="6"/>
  <c r="EH170" i="6"/>
  <c r="EH171" i="6"/>
  <c r="EH172" i="6"/>
  <c r="EH173" i="6"/>
  <c r="EH174" i="6"/>
  <c r="EH175" i="6"/>
  <c r="EH176" i="6"/>
  <c r="EH177" i="6"/>
  <c r="EH178" i="6"/>
  <c r="EH179" i="6"/>
  <c r="EH180" i="6"/>
  <c r="EH181" i="6"/>
  <c r="EH182" i="6"/>
  <c r="EH183" i="6"/>
  <c r="EH184" i="6"/>
  <c r="EH185" i="6"/>
  <c r="EH186" i="6"/>
  <c r="EH187" i="6"/>
  <c r="EH188" i="6"/>
  <c r="EH189" i="6"/>
  <c r="EH190" i="6"/>
  <c r="EH191" i="6"/>
  <c r="EH192" i="6"/>
  <c r="EH193" i="6"/>
  <c r="EH194" i="6"/>
  <c r="EH195" i="6"/>
  <c r="EH196" i="6"/>
  <c r="EH197" i="6"/>
  <c r="EH198" i="6"/>
  <c r="EH199" i="6"/>
  <c r="EH200" i="6"/>
  <c r="EH201" i="6"/>
  <c r="EH202" i="6"/>
  <c r="EH203" i="6"/>
  <c r="EH204" i="6"/>
  <c r="EH7" i="6"/>
  <c r="EJ206" i="6"/>
  <c r="EH206" i="6"/>
  <c r="DF8" i="6"/>
  <c r="DF9" i="6"/>
  <c r="DF10" i="6"/>
  <c r="DF11" i="6"/>
  <c r="DF12" i="6"/>
  <c r="DF13" i="6"/>
  <c r="DF14" i="6"/>
  <c r="DF15" i="6"/>
  <c r="DF16" i="6"/>
  <c r="DF17" i="6"/>
  <c r="DF18" i="6"/>
  <c r="DF19" i="6"/>
  <c r="DF20" i="6"/>
  <c r="DF21" i="6"/>
  <c r="DF22" i="6"/>
  <c r="DF23" i="6"/>
  <c r="DF24" i="6"/>
  <c r="DF25" i="6"/>
  <c r="DF26" i="6"/>
  <c r="DF27" i="6"/>
  <c r="DF28" i="6"/>
  <c r="DF29" i="6"/>
  <c r="DF30" i="6"/>
  <c r="DF31" i="6"/>
  <c r="DF32" i="6"/>
  <c r="DF33" i="6"/>
  <c r="DF34" i="6"/>
  <c r="DF35" i="6"/>
  <c r="DF36" i="6"/>
  <c r="DF37" i="6"/>
  <c r="DF38" i="6"/>
  <c r="DF39" i="6"/>
  <c r="DF40" i="6"/>
  <c r="DF41" i="6"/>
  <c r="DF42" i="6"/>
  <c r="DF43" i="6"/>
  <c r="DF44" i="6"/>
  <c r="DF45" i="6"/>
  <c r="DF46" i="6"/>
  <c r="DF47" i="6"/>
  <c r="DF48" i="6"/>
  <c r="DF49" i="6"/>
  <c r="DF50" i="6"/>
  <c r="DF51" i="6"/>
  <c r="DF52" i="6"/>
  <c r="DF53" i="6"/>
  <c r="DF54" i="6"/>
  <c r="DF55" i="6"/>
  <c r="DF56" i="6"/>
  <c r="DF57" i="6"/>
  <c r="DF58" i="6"/>
  <c r="DF59" i="6"/>
  <c r="DF60" i="6"/>
  <c r="DF61" i="6"/>
  <c r="DF62" i="6"/>
  <c r="DF63" i="6"/>
  <c r="DF64" i="6"/>
  <c r="DF65" i="6"/>
  <c r="DF66" i="6"/>
  <c r="DF67" i="6"/>
  <c r="DF68" i="6"/>
  <c r="DF69" i="6"/>
  <c r="DF70" i="6"/>
  <c r="DF71" i="6"/>
  <c r="DF72" i="6"/>
  <c r="DF73" i="6"/>
  <c r="DF74" i="6"/>
  <c r="DF75" i="6"/>
  <c r="DF76" i="6"/>
  <c r="DF77" i="6"/>
  <c r="DF78" i="6"/>
  <c r="DF79" i="6"/>
  <c r="DF80" i="6"/>
  <c r="DF81" i="6"/>
  <c r="DF82" i="6"/>
  <c r="DF83" i="6"/>
  <c r="DF84" i="6"/>
  <c r="DF85" i="6"/>
  <c r="DF86" i="6"/>
  <c r="DF87" i="6"/>
  <c r="DF88" i="6"/>
  <c r="DF89" i="6"/>
  <c r="DF90" i="6"/>
  <c r="DF91" i="6"/>
  <c r="DF92" i="6"/>
  <c r="DF93" i="6"/>
  <c r="DF94" i="6"/>
  <c r="DF95" i="6"/>
  <c r="DF96" i="6"/>
  <c r="DF97" i="6"/>
  <c r="DF98" i="6"/>
  <c r="DF99" i="6"/>
  <c r="DF100" i="6"/>
  <c r="DF101" i="6"/>
  <c r="DF102" i="6"/>
  <c r="DF103" i="6"/>
  <c r="DF104" i="6"/>
  <c r="DF105" i="6"/>
  <c r="DF106" i="6"/>
  <c r="DF107" i="6"/>
  <c r="DF108" i="6"/>
  <c r="DF109" i="6"/>
  <c r="DF110" i="6"/>
  <c r="DF111" i="6"/>
  <c r="DF112" i="6"/>
  <c r="DF113" i="6"/>
  <c r="DF114" i="6"/>
  <c r="DF115" i="6"/>
  <c r="DF116" i="6"/>
  <c r="DF117" i="6"/>
  <c r="DF118" i="6"/>
  <c r="DF119" i="6"/>
  <c r="DF120" i="6"/>
  <c r="DF121" i="6"/>
  <c r="DF122" i="6"/>
  <c r="DF123" i="6"/>
  <c r="DF124" i="6"/>
  <c r="DF125" i="6"/>
  <c r="DF126" i="6"/>
  <c r="DF127" i="6"/>
  <c r="DF128" i="6"/>
  <c r="DF129" i="6"/>
  <c r="DF130" i="6"/>
  <c r="DF131" i="6"/>
  <c r="DF132" i="6"/>
  <c r="DF133" i="6"/>
  <c r="DF134" i="6"/>
  <c r="DF135" i="6"/>
  <c r="DF136" i="6"/>
  <c r="DF137" i="6"/>
  <c r="DF138" i="6"/>
  <c r="DF139" i="6"/>
  <c r="DF140" i="6"/>
  <c r="DF141" i="6"/>
  <c r="DF142" i="6"/>
  <c r="DF143" i="6"/>
  <c r="DF144" i="6"/>
  <c r="DF145" i="6"/>
  <c r="DF146" i="6"/>
  <c r="DF147" i="6"/>
  <c r="DF148" i="6"/>
  <c r="DF149" i="6"/>
  <c r="DF150" i="6"/>
  <c r="DF151" i="6"/>
  <c r="DF152" i="6"/>
  <c r="DF153" i="6"/>
  <c r="DF154" i="6"/>
  <c r="DF155" i="6"/>
  <c r="DF156" i="6"/>
  <c r="DF157" i="6"/>
  <c r="DF158" i="6"/>
  <c r="DF159" i="6"/>
  <c r="DF160" i="6"/>
  <c r="DF161" i="6"/>
  <c r="DF162" i="6"/>
  <c r="DF163" i="6"/>
  <c r="DF164" i="6"/>
  <c r="DF165" i="6"/>
  <c r="DF166" i="6"/>
  <c r="DF167" i="6"/>
  <c r="DF168" i="6"/>
  <c r="DF169" i="6"/>
  <c r="DF170" i="6"/>
  <c r="DF171" i="6"/>
  <c r="DF172" i="6"/>
  <c r="DF173" i="6"/>
  <c r="DF174" i="6"/>
  <c r="DF175" i="6"/>
  <c r="DF176" i="6"/>
  <c r="DF177" i="6"/>
  <c r="DF178" i="6"/>
  <c r="DF179" i="6"/>
  <c r="DF180" i="6"/>
  <c r="DF181" i="6"/>
  <c r="DF182" i="6"/>
  <c r="DF183" i="6"/>
  <c r="DF184" i="6"/>
  <c r="DF185" i="6"/>
  <c r="DF186" i="6"/>
  <c r="DF187" i="6"/>
  <c r="DF188" i="6"/>
  <c r="DF189" i="6"/>
  <c r="DF190" i="6"/>
  <c r="DF191" i="6"/>
  <c r="DF192" i="6"/>
  <c r="DF193" i="6"/>
  <c r="DF194" i="6"/>
  <c r="DF195" i="6"/>
  <c r="DF196" i="6"/>
  <c r="DF197" i="6"/>
  <c r="DF198" i="6"/>
  <c r="DF199" i="6"/>
  <c r="DF200" i="6"/>
  <c r="DF201" i="6"/>
  <c r="DF202" i="6"/>
  <c r="DF203" i="6"/>
  <c r="DF204" i="6"/>
  <c r="DF7" i="6"/>
  <c r="DD8" i="6"/>
  <c r="DD9" i="6"/>
  <c r="DD10" i="6"/>
  <c r="DD11" i="6"/>
  <c r="DD12" i="6"/>
  <c r="DD13" i="6"/>
  <c r="DD14" i="6"/>
  <c r="DD15" i="6"/>
  <c r="DD16" i="6"/>
  <c r="DD17" i="6"/>
  <c r="DD18" i="6"/>
  <c r="DD19" i="6"/>
  <c r="DD20" i="6"/>
  <c r="DD21" i="6"/>
  <c r="DD22" i="6"/>
  <c r="DD23" i="6"/>
  <c r="DD24" i="6"/>
  <c r="DD25" i="6"/>
  <c r="DD26" i="6"/>
  <c r="DD27" i="6"/>
  <c r="DD28" i="6"/>
  <c r="DD29" i="6"/>
  <c r="DD30" i="6"/>
  <c r="DD31" i="6"/>
  <c r="DD32" i="6"/>
  <c r="DD33" i="6"/>
  <c r="DD34" i="6"/>
  <c r="DD35" i="6"/>
  <c r="DD36" i="6"/>
  <c r="DD37" i="6"/>
  <c r="DD38" i="6"/>
  <c r="DD39" i="6"/>
  <c r="DD40" i="6"/>
  <c r="DD41" i="6"/>
  <c r="DD42" i="6"/>
  <c r="DD43" i="6"/>
  <c r="DD44" i="6"/>
  <c r="DD45" i="6"/>
  <c r="DD46" i="6"/>
  <c r="DD47" i="6"/>
  <c r="DD48" i="6"/>
  <c r="DD49" i="6"/>
  <c r="DD50" i="6"/>
  <c r="DD51" i="6"/>
  <c r="DD52" i="6"/>
  <c r="DD53" i="6"/>
  <c r="DD54" i="6"/>
  <c r="DD55" i="6"/>
  <c r="DD56" i="6"/>
  <c r="DD57" i="6"/>
  <c r="DD58" i="6"/>
  <c r="DD59" i="6"/>
  <c r="DD60" i="6"/>
  <c r="DD61" i="6"/>
  <c r="DD62" i="6"/>
  <c r="DD63" i="6"/>
  <c r="DD64" i="6"/>
  <c r="DD65" i="6"/>
  <c r="DD66" i="6"/>
  <c r="DD67" i="6"/>
  <c r="DD68" i="6"/>
  <c r="DD69" i="6"/>
  <c r="DD70" i="6"/>
  <c r="DD71" i="6"/>
  <c r="DD72" i="6"/>
  <c r="DD73" i="6"/>
  <c r="DD74" i="6"/>
  <c r="DD75" i="6"/>
  <c r="DD76" i="6"/>
  <c r="DD77" i="6"/>
  <c r="DD78" i="6"/>
  <c r="DD79" i="6"/>
  <c r="DD80" i="6"/>
  <c r="DD81" i="6"/>
  <c r="DD82" i="6"/>
  <c r="DD83" i="6"/>
  <c r="DD84" i="6"/>
  <c r="DD85" i="6"/>
  <c r="DD86" i="6"/>
  <c r="DD87" i="6"/>
  <c r="DD88" i="6"/>
  <c r="DD89" i="6"/>
  <c r="DD90" i="6"/>
  <c r="DD91" i="6"/>
  <c r="DD92" i="6"/>
  <c r="DD93" i="6"/>
  <c r="DD94" i="6"/>
  <c r="DD95" i="6"/>
  <c r="DD96" i="6"/>
  <c r="DD97" i="6"/>
  <c r="DD98" i="6"/>
  <c r="DD99" i="6"/>
  <c r="DD100" i="6"/>
  <c r="DD101" i="6"/>
  <c r="DD102" i="6"/>
  <c r="DD103" i="6"/>
  <c r="DD104" i="6"/>
  <c r="DD105" i="6"/>
  <c r="DD106" i="6"/>
  <c r="DD107" i="6"/>
  <c r="DD108" i="6"/>
  <c r="DD109" i="6"/>
  <c r="DD110" i="6"/>
  <c r="DD111" i="6"/>
  <c r="DD112" i="6"/>
  <c r="DD113" i="6"/>
  <c r="DD114" i="6"/>
  <c r="DD115" i="6"/>
  <c r="DD116" i="6"/>
  <c r="DD117" i="6"/>
  <c r="DD118" i="6"/>
  <c r="DD119" i="6"/>
  <c r="DD120" i="6"/>
  <c r="DD121" i="6"/>
  <c r="DD122" i="6"/>
  <c r="DD123" i="6"/>
  <c r="DD124" i="6"/>
  <c r="DD125" i="6"/>
  <c r="DD126" i="6"/>
  <c r="DD127" i="6"/>
  <c r="DD128" i="6"/>
  <c r="DD129" i="6"/>
  <c r="DD130" i="6"/>
  <c r="DD131" i="6"/>
  <c r="DD132" i="6"/>
  <c r="DD133" i="6"/>
  <c r="DD134" i="6"/>
  <c r="DD135" i="6"/>
  <c r="DD136" i="6"/>
  <c r="DD137" i="6"/>
  <c r="DD138" i="6"/>
  <c r="DD139" i="6"/>
  <c r="DD140" i="6"/>
  <c r="DD141" i="6"/>
  <c r="DD142" i="6"/>
  <c r="DD143" i="6"/>
  <c r="DD144" i="6"/>
  <c r="DD145" i="6"/>
  <c r="DD146" i="6"/>
  <c r="DD147" i="6"/>
  <c r="DD148" i="6"/>
  <c r="DD149" i="6"/>
  <c r="DD150" i="6"/>
  <c r="DD151" i="6"/>
  <c r="DD152" i="6"/>
  <c r="DD153" i="6"/>
  <c r="DD154" i="6"/>
  <c r="DD155" i="6"/>
  <c r="DD156" i="6"/>
  <c r="DD157" i="6"/>
  <c r="DD158" i="6"/>
  <c r="DD159" i="6"/>
  <c r="DD160" i="6"/>
  <c r="DD161" i="6"/>
  <c r="DD162" i="6"/>
  <c r="DD163" i="6"/>
  <c r="DD164" i="6"/>
  <c r="DD165" i="6"/>
  <c r="DD166" i="6"/>
  <c r="DD167" i="6"/>
  <c r="DD168" i="6"/>
  <c r="DD169" i="6"/>
  <c r="DD170" i="6"/>
  <c r="DD171" i="6"/>
  <c r="DD172" i="6"/>
  <c r="DD173" i="6"/>
  <c r="DD174" i="6"/>
  <c r="DD175" i="6"/>
  <c r="DD176" i="6"/>
  <c r="DD177" i="6"/>
  <c r="DD178" i="6"/>
  <c r="DD179" i="6"/>
  <c r="DD180" i="6"/>
  <c r="DD181" i="6"/>
  <c r="DD182" i="6"/>
  <c r="DD183" i="6"/>
  <c r="DD184" i="6"/>
  <c r="DD185" i="6"/>
  <c r="DD186" i="6"/>
  <c r="DD187" i="6"/>
  <c r="DD188" i="6"/>
  <c r="DD189" i="6"/>
  <c r="DD190" i="6"/>
  <c r="DD191" i="6"/>
  <c r="DD192" i="6"/>
  <c r="DD193" i="6"/>
  <c r="DD194" i="6"/>
  <c r="DD195" i="6"/>
  <c r="DD196" i="6"/>
  <c r="DD197" i="6"/>
  <c r="DD198" i="6"/>
  <c r="DD199" i="6"/>
  <c r="DD200" i="6"/>
  <c r="DD201" i="6"/>
  <c r="DD202" i="6"/>
  <c r="DD203" i="6"/>
  <c r="DD204" i="6"/>
  <c r="DD7" i="6"/>
  <c r="DF206" i="6"/>
  <c r="DD206" i="6"/>
  <c r="CB8" i="6"/>
  <c r="CB9" i="6"/>
  <c r="CB10" i="6"/>
  <c r="CB11" i="6"/>
  <c r="CB12" i="6"/>
  <c r="CB13" i="6"/>
  <c r="CB14" i="6"/>
  <c r="CB15" i="6"/>
  <c r="CB16" i="6"/>
  <c r="CB17" i="6"/>
  <c r="CB18" i="6"/>
  <c r="CB19" i="6"/>
  <c r="CB20" i="6"/>
  <c r="CB21" i="6"/>
  <c r="CB22" i="6"/>
  <c r="CB23" i="6"/>
  <c r="CB24" i="6"/>
  <c r="CB25" i="6"/>
  <c r="CB26" i="6"/>
  <c r="CB27" i="6"/>
  <c r="CB28" i="6"/>
  <c r="CB29" i="6"/>
  <c r="CB30" i="6"/>
  <c r="CB31" i="6"/>
  <c r="CB32" i="6"/>
  <c r="CB33" i="6"/>
  <c r="CB34" i="6"/>
  <c r="CB35" i="6"/>
  <c r="CB36" i="6"/>
  <c r="CB37" i="6"/>
  <c r="CB38" i="6"/>
  <c r="CB39" i="6"/>
  <c r="CB40" i="6"/>
  <c r="CB41" i="6"/>
  <c r="CB42" i="6"/>
  <c r="CB43" i="6"/>
  <c r="CB44" i="6"/>
  <c r="CB45" i="6"/>
  <c r="CB46" i="6"/>
  <c r="CB47" i="6"/>
  <c r="CB48" i="6"/>
  <c r="CB49" i="6"/>
  <c r="CB50" i="6"/>
  <c r="CB51" i="6"/>
  <c r="CB52" i="6"/>
  <c r="CB53" i="6"/>
  <c r="CB54" i="6"/>
  <c r="CB55" i="6"/>
  <c r="CB56" i="6"/>
  <c r="CB57" i="6"/>
  <c r="CB58" i="6"/>
  <c r="CB59" i="6"/>
  <c r="CB60" i="6"/>
  <c r="CB61" i="6"/>
  <c r="CB62" i="6"/>
  <c r="CB63" i="6"/>
  <c r="CB64" i="6"/>
  <c r="CB65" i="6"/>
  <c r="CB66" i="6"/>
  <c r="CB67" i="6"/>
  <c r="CB68" i="6"/>
  <c r="CB69" i="6"/>
  <c r="CB70" i="6"/>
  <c r="CB71" i="6"/>
  <c r="CB72" i="6"/>
  <c r="CB73" i="6"/>
  <c r="CB74" i="6"/>
  <c r="CB75" i="6"/>
  <c r="CB76" i="6"/>
  <c r="CB77" i="6"/>
  <c r="CB78" i="6"/>
  <c r="CB79" i="6"/>
  <c r="CB80" i="6"/>
  <c r="CB81" i="6"/>
  <c r="CB82" i="6"/>
  <c r="CB83" i="6"/>
  <c r="CB84" i="6"/>
  <c r="CB85" i="6"/>
  <c r="CB86" i="6"/>
  <c r="CB87" i="6"/>
  <c r="CB88" i="6"/>
  <c r="CB89" i="6"/>
  <c r="CB90" i="6"/>
  <c r="CB91" i="6"/>
  <c r="CB92" i="6"/>
  <c r="CB93" i="6"/>
  <c r="CB94" i="6"/>
  <c r="CB95" i="6"/>
  <c r="CB96" i="6"/>
  <c r="CB97" i="6"/>
  <c r="CB98" i="6"/>
  <c r="CB99" i="6"/>
  <c r="CB100" i="6"/>
  <c r="CB101" i="6"/>
  <c r="CB102" i="6"/>
  <c r="CB103" i="6"/>
  <c r="CB104" i="6"/>
  <c r="CB105" i="6"/>
  <c r="CB106" i="6"/>
  <c r="CB107" i="6"/>
  <c r="CB108" i="6"/>
  <c r="CB109" i="6"/>
  <c r="CB110" i="6"/>
  <c r="CB111" i="6"/>
  <c r="CB112" i="6"/>
  <c r="CB113" i="6"/>
  <c r="CB114" i="6"/>
  <c r="CB115" i="6"/>
  <c r="CB116" i="6"/>
  <c r="CB117" i="6"/>
  <c r="CB118" i="6"/>
  <c r="CB119" i="6"/>
  <c r="CB120" i="6"/>
  <c r="CB121" i="6"/>
  <c r="CB122" i="6"/>
  <c r="CB123" i="6"/>
  <c r="CB124" i="6"/>
  <c r="CB125" i="6"/>
  <c r="CB126" i="6"/>
  <c r="CB127" i="6"/>
  <c r="CB128" i="6"/>
  <c r="CB129" i="6"/>
  <c r="CB130" i="6"/>
  <c r="CB131" i="6"/>
  <c r="CB132" i="6"/>
  <c r="CB133" i="6"/>
  <c r="CB134" i="6"/>
  <c r="CB135" i="6"/>
  <c r="CB136" i="6"/>
  <c r="CB137" i="6"/>
  <c r="CB138" i="6"/>
  <c r="CB139" i="6"/>
  <c r="CB140" i="6"/>
  <c r="CB141" i="6"/>
  <c r="CB142" i="6"/>
  <c r="CB143" i="6"/>
  <c r="CB144" i="6"/>
  <c r="CB145" i="6"/>
  <c r="CB146" i="6"/>
  <c r="CB147" i="6"/>
  <c r="CB148" i="6"/>
  <c r="CB149" i="6"/>
  <c r="CB150" i="6"/>
  <c r="CB151" i="6"/>
  <c r="CB152" i="6"/>
  <c r="CB153" i="6"/>
  <c r="CB154" i="6"/>
  <c r="CB155" i="6"/>
  <c r="CB156" i="6"/>
  <c r="CB157" i="6"/>
  <c r="CB158" i="6"/>
  <c r="CB159" i="6"/>
  <c r="CB160" i="6"/>
  <c r="CB161" i="6"/>
  <c r="CB162" i="6"/>
  <c r="CB163" i="6"/>
  <c r="CB164" i="6"/>
  <c r="CB165" i="6"/>
  <c r="CB166" i="6"/>
  <c r="CB167" i="6"/>
  <c r="CB168" i="6"/>
  <c r="CB169" i="6"/>
  <c r="CB170" i="6"/>
  <c r="CB171" i="6"/>
  <c r="CB172" i="6"/>
  <c r="CB173" i="6"/>
  <c r="CB174" i="6"/>
  <c r="CB175" i="6"/>
  <c r="CB176" i="6"/>
  <c r="CB177" i="6"/>
  <c r="CB178" i="6"/>
  <c r="CB179" i="6"/>
  <c r="CB180" i="6"/>
  <c r="CB181" i="6"/>
  <c r="CB182" i="6"/>
  <c r="CB183" i="6"/>
  <c r="CB184" i="6"/>
  <c r="CB185" i="6"/>
  <c r="CB186" i="6"/>
  <c r="CB187" i="6"/>
  <c r="CB188" i="6"/>
  <c r="CB189" i="6"/>
  <c r="CB190" i="6"/>
  <c r="CB191" i="6"/>
  <c r="CB192" i="6"/>
  <c r="CB193" i="6"/>
  <c r="CB194" i="6"/>
  <c r="CB195" i="6"/>
  <c r="CB196" i="6"/>
  <c r="CB197" i="6"/>
  <c r="CB198" i="6"/>
  <c r="CB199" i="6"/>
  <c r="CB200" i="6"/>
  <c r="CB201" i="6"/>
  <c r="CB202" i="6"/>
  <c r="CB203" i="6"/>
  <c r="CB204" i="6"/>
  <c r="CB7" i="6"/>
  <c r="BZ8" i="6"/>
  <c r="BZ9" i="6"/>
  <c r="BZ10" i="6"/>
  <c r="BZ11" i="6"/>
  <c r="BZ12" i="6"/>
  <c r="BZ13" i="6"/>
  <c r="BZ14" i="6"/>
  <c r="BZ15" i="6"/>
  <c r="BZ16" i="6"/>
  <c r="BZ17" i="6"/>
  <c r="BZ18" i="6"/>
  <c r="BZ19" i="6"/>
  <c r="BZ20" i="6"/>
  <c r="BZ21" i="6"/>
  <c r="BZ22" i="6"/>
  <c r="BZ23" i="6"/>
  <c r="BZ24" i="6"/>
  <c r="BZ25" i="6"/>
  <c r="BZ26" i="6"/>
  <c r="BZ27" i="6"/>
  <c r="BZ28" i="6"/>
  <c r="BZ29" i="6"/>
  <c r="BZ30" i="6"/>
  <c r="BZ31" i="6"/>
  <c r="BZ32" i="6"/>
  <c r="BZ33" i="6"/>
  <c r="BZ34" i="6"/>
  <c r="BZ35" i="6"/>
  <c r="BZ36" i="6"/>
  <c r="BZ37" i="6"/>
  <c r="BZ38" i="6"/>
  <c r="BZ39" i="6"/>
  <c r="BZ40" i="6"/>
  <c r="BZ41" i="6"/>
  <c r="BZ42" i="6"/>
  <c r="BZ43" i="6"/>
  <c r="BZ44" i="6"/>
  <c r="BZ45" i="6"/>
  <c r="BZ46" i="6"/>
  <c r="BZ47" i="6"/>
  <c r="BZ48" i="6"/>
  <c r="BZ49" i="6"/>
  <c r="BZ50" i="6"/>
  <c r="BZ51" i="6"/>
  <c r="BZ52" i="6"/>
  <c r="BZ53" i="6"/>
  <c r="BZ54" i="6"/>
  <c r="BZ55" i="6"/>
  <c r="BZ56" i="6"/>
  <c r="BZ57" i="6"/>
  <c r="BZ58" i="6"/>
  <c r="BZ59" i="6"/>
  <c r="BZ60" i="6"/>
  <c r="BZ61" i="6"/>
  <c r="BZ62" i="6"/>
  <c r="BZ63" i="6"/>
  <c r="BZ64" i="6"/>
  <c r="BZ65" i="6"/>
  <c r="BZ66" i="6"/>
  <c r="BZ67" i="6"/>
  <c r="BZ68" i="6"/>
  <c r="BZ69" i="6"/>
  <c r="BZ70" i="6"/>
  <c r="BZ71" i="6"/>
  <c r="BZ72" i="6"/>
  <c r="BZ73" i="6"/>
  <c r="BZ74" i="6"/>
  <c r="BZ75" i="6"/>
  <c r="BZ76" i="6"/>
  <c r="BZ77" i="6"/>
  <c r="BZ78" i="6"/>
  <c r="BZ79" i="6"/>
  <c r="BZ80" i="6"/>
  <c r="BZ81" i="6"/>
  <c r="BZ82" i="6"/>
  <c r="BZ83" i="6"/>
  <c r="BZ84" i="6"/>
  <c r="BZ85" i="6"/>
  <c r="BZ86" i="6"/>
  <c r="BZ87" i="6"/>
  <c r="BZ88" i="6"/>
  <c r="BZ89" i="6"/>
  <c r="BZ90" i="6"/>
  <c r="BZ91" i="6"/>
  <c r="BZ92" i="6"/>
  <c r="BZ93" i="6"/>
  <c r="BZ94" i="6"/>
  <c r="BZ95" i="6"/>
  <c r="BZ96" i="6"/>
  <c r="BZ97" i="6"/>
  <c r="BZ98" i="6"/>
  <c r="BZ99" i="6"/>
  <c r="BZ100" i="6"/>
  <c r="BZ101" i="6"/>
  <c r="BZ102" i="6"/>
  <c r="BZ103" i="6"/>
  <c r="BZ104" i="6"/>
  <c r="BZ105" i="6"/>
  <c r="BZ106" i="6"/>
  <c r="BZ107" i="6"/>
  <c r="BZ108" i="6"/>
  <c r="BZ109" i="6"/>
  <c r="BZ110" i="6"/>
  <c r="BZ111" i="6"/>
  <c r="BZ112" i="6"/>
  <c r="BZ113" i="6"/>
  <c r="BZ114" i="6"/>
  <c r="BZ115" i="6"/>
  <c r="BZ116" i="6"/>
  <c r="BZ117" i="6"/>
  <c r="BZ118" i="6"/>
  <c r="BZ119" i="6"/>
  <c r="BZ120" i="6"/>
  <c r="BZ121" i="6"/>
  <c r="BZ122" i="6"/>
  <c r="BZ123" i="6"/>
  <c r="BZ124" i="6"/>
  <c r="BZ125" i="6"/>
  <c r="BZ126" i="6"/>
  <c r="BZ127" i="6"/>
  <c r="BZ128" i="6"/>
  <c r="BZ129" i="6"/>
  <c r="BZ130" i="6"/>
  <c r="BZ131" i="6"/>
  <c r="BZ132" i="6"/>
  <c r="BZ133" i="6"/>
  <c r="BZ134" i="6"/>
  <c r="BZ135" i="6"/>
  <c r="BZ136" i="6"/>
  <c r="BZ137" i="6"/>
  <c r="BZ138" i="6"/>
  <c r="BZ139" i="6"/>
  <c r="BZ140" i="6"/>
  <c r="BZ141" i="6"/>
  <c r="BZ142" i="6"/>
  <c r="BZ143" i="6"/>
  <c r="BZ144" i="6"/>
  <c r="BZ145" i="6"/>
  <c r="BZ146" i="6"/>
  <c r="BZ147" i="6"/>
  <c r="BZ148" i="6"/>
  <c r="BZ149" i="6"/>
  <c r="BZ150" i="6"/>
  <c r="BZ151" i="6"/>
  <c r="BZ152" i="6"/>
  <c r="BZ153" i="6"/>
  <c r="BZ154" i="6"/>
  <c r="BZ155" i="6"/>
  <c r="BZ156" i="6"/>
  <c r="BZ157" i="6"/>
  <c r="BZ158" i="6"/>
  <c r="BZ159" i="6"/>
  <c r="BZ160" i="6"/>
  <c r="BZ161" i="6"/>
  <c r="BZ162" i="6"/>
  <c r="BZ163" i="6"/>
  <c r="BZ164" i="6"/>
  <c r="BZ165" i="6"/>
  <c r="BZ166" i="6"/>
  <c r="BZ167" i="6"/>
  <c r="BZ168" i="6"/>
  <c r="BZ169" i="6"/>
  <c r="BZ170" i="6"/>
  <c r="BZ171" i="6"/>
  <c r="BZ172" i="6"/>
  <c r="BZ173" i="6"/>
  <c r="BZ174" i="6"/>
  <c r="BZ175" i="6"/>
  <c r="BZ176" i="6"/>
  <c r="BZ177" i="6"/>
  <c r="BZ178" i="6"/>
  <c r="BZ179" i="6"/>
  <c r="BZ180" i="6"/>
  <c r="BZ181" i="6"/>
  <c r="BZ182" i="6"/>
  <c r="BZ183" i="6"/>
  <c r="BZ184" i="6"/>
  <c r="BZ185" i="6"/>
  <c r="BZ186" i="6"/>
  <c r="BZ187" i="6"/>
  <c r="BZ188" i="6"/>
  <c r="BZ189" i="6"/>
  <c r="BZ190" i="6"/>
  <c r="BZ191" i="6"/>
  <c r="BZ192" i="6"/>
  <c r="BZ193" i="6"/>
  <c r="BZ194" i="6"/>
  <c r="BZ195" i="6"/>
  <c r="BZ196" i="6"/>
  <c r="BZ197" i="6"/>
  <c r="BZ198" i="6"/>
  <c r="BZ199" i="6"/>
  <c r="BZ200" i="6"/>
  <c r="BZ201" i="6"/>
  <c r="BZ202" i="6"/>
  <c r="BZ203" i="6"/>
  <c r="BZ204" i="6"/>
  <c r="BZ7" i="6"/>
  <c r="DE205" i="3" l="1"/>
  <c r="EU205" i="3" s="1"/>
  <c r="ES205" i="3"/>
  <c r="GI205" i="3" s="1"/>
  <c r="BZ205" i="2"/>
  <c r="EJ205" i="2"/>
  <c r="FN205" i="2" s="1"/>
  <c r="DF205" i="2"/>
  <c r="J7" i="11"/>
  <c r="I7" i="11"/>
  <c r="AX8" i="6"/>
  <c r="AX9" i="6"/>
  <c r="AX10" i="6"/>
  <c r="AX11" i="6"/>
  <c r="AX12" i="6"/>
  <c r="AX13" i="6"/>
  <c r="AX14" i="6"/>
  <c r="AX15" i="6"/>
  <c r="AX16" i="6"/>
  <c r="AX17" i="6"/>
  <c r="AX18" i="6"/>
  <c r="AX19" i="6"/>
  <c r="AX20" i="6"/>
  <c r="AX21" i="6"/>
  <c r="AX22" i="6"/>
  <c r="AX23" i="6"/>
  <c r="AX24" i="6"/>
  <c r="AX25" i="6"/>
  <c r="AX26" i="6"/>
  <c r="AX27" i="6"/>
  <c r="AX28" i="6"/>
  <c r="AX29" i="6"/>
  <c r="AX30" i="6"/>
  <c r="AX31" i="6"/>
  <c r="AX32" i="6"/>
  <c r="AX33" i="6"/>
  <c r="AX34" i="6"/>
  <c r="AX35" i="6"/>
  <c r="AX36" i="6"/>
  <c r="AX37" i="6"/>
  <c r="AX38" i="6"/>
  <c r="AX39" i="6"/>
  <c r="AX40" i="6"/>
  <c r="AX41" i="6"/>
  <c r="AX42" i="6"/>
  <c r="AX43" i="6"/>
  <c r="AX44" i="6"/>
  <c r="AX45" i="6"/>
  <c r="AX46" i="6"/>
  <c r="AX47" i="6"/>
  <c r="AX48" i="6"/>
  <c r="AX49" i="6"/>
  <c r="AX50" i="6"/>
  <c r="AX51" i="6"/>
  <c r="AX52" i="6"/>
  <c r="AX53" i="6"/>
  <c r="AX54" i="6"/>
  <c r="AX55" i="6"/>
  <c r="AX56" i="6"/>
  <c r="AX57" i="6"/>
  <c r="AX58" i="6"/>
  <c r="AX59" i="6"/>
  <c r="AX60" i="6"/>
  <c r="AX61" i="6"/>
  <c r="AX62" i="6"/>
  <c r="AX63" i="6"/>
  <c r="AX64" i="6"/>
  <c r="AX65" i="6"/>
  <c r="AX66" i="6"/>
  <c r="AX67" i="6"/>
  <c r="AX68" i="6"/>
  <c r="AX69" i="6"/>
  <c r="AX70" i="6"/>
  <c r="AX71" i="6"/>
  <c r="AX72" i="6"/>
  <c r="AX73" i="6"/>
  <c r="AX74" i="6"/>
  <c r="AX75" i="6"/>
  <c r="AX76" i="6"/>
  <c r="AX77" i="6"/>
  <c r="AX78" i="6"/>
  <c r="AX79" i="6"/>
  <c r="AX80" i="6"/>
  <c r="AX81" i="6"/>
  <c r="AX82" i="6"/>
  <c r="AX83" i="6"/>
  <c r="AX84" i="6"/>
  <c r="AX85" i="6"/>
  <c r="AX86" i="6"/>
  <c r="AX87" i="6"/>
  <c r="AX88" i="6"/>
  <c r="AX89" i="6"/>
  <c r="AX90" i="6"/>
  <c r="AX91" i="6"/>
  <c r="AX92" i="6"/>
  <c r="AX93" i="6"/>
  <c r="AX94" i="6"/>
  <c r="AX95" i="6"/>
  <c r="AX96" i="6"/>
  <c r="AX97" i="6"/>
  <c r="AX98" i="6"/>
  <c r="AX99" i="6"/>
  <c r="AX100" i="6"/>
  <c r="AX101" i="6"/>
  <c r="AX102" i="6"/>
  <c r="AX103" i="6"/>
  <c r="AX104" i="6"/>
  <c r="AX105" i="6"/>
  <c r="AX106" i="6"/>
  <c r="AX107" i="6"/>
  <c r="AX108" i="6"/>
  <c r="AX109" i="6"/>
  <c r="AX110" i="6"/>
  <c r="AX111" i="6"/>
  <c r="AX112" i="6"/>
  <c r="AX113" i="6"/>
  <c r="AX114" i="6"/>
  <c r="AX115" i="6"/>
  <c r="AX116" i="6"/>
  <c r="AX117" i="6"/>
  <c r="AX118" i="6"/>
  <c r="AX119" i="6"/>
  <c r="AX120" i="6"/>
  <c r="AX121" i="6"/>
  <c r="AX122" i="6"/>
  <c r="AX123" i="6"/>
  <c r="AX124" i="6"/>
  <c r="AX125" i="6"/>
  <c r="AX126" i="6"/>
  <c r="AX127" i="6"/>
  <c r="AX128" i="6"/>
  <c r="AX129" i="6"/>
  <c r="AX130" i="6"/>
  <c r="AX131" i="6"/>
  <c r="AX132" i="6"/>
  <c r="AX133" i="6"/>
  <c r="AX134" i="6"/>
  <c r="AX135" i="6"/>
  <c r="AX136" i="6"/>
  <c r="AX137" i="6"/>
  <c r="AX138" i="6"/>
  <c r="AX139" i="6"/>
  <c r="AX140" i="6"/>
  <c r="AX141" i="6"/>
  <c r="AX142" i="6"/>
  <c r="AX143" i="6"/>
  <c r="AX144" i="6"/>
  <c r="AX145" i="6"/>
  <c r="AX146" i="6"/>
  <c r="AX147" i="6"/>
  <c r="AX148" i="6"/>
  <c r="AX149" i="6"/>
  <c r="AX150" i="6"/>
  <c r="AX151" i="6"/>
  <c r="AX152" i="6"/>
  <c r="AX153" i="6"/>
  <c r="AX154" i="6"/>
  <c r="AX155" i="6"/>
  <c r="AX156" i="6"/>
  <c r="AX157" i="6"/>
  <c r="AX158" i="6"/>
  <c r="AX159" i="6"/>
  <c r="AX160" i="6"/>
  <c r="AX161" i="6"/>
  <c r="AX162" i="6"/>
  <c r="AX163" i="6"/>
  <c r="AX164" i="6"/>
  <c r="AX165" i="6"/>
  <c r="AX166" i="6"/>
  <c r="AX167" i="6"/>
  <c r="AX168" i="6"/>
  <c r="AX169" i="6"/>
  <c r="AX170" i="6"/>
  <c r="AX171" i="6"/>
  <c r="AX172" i="6"/>
  <c r="AX173" i="6"/>
  <c r="AX174" i="6"/>
  <c r="AX175" i="6"/>
  <c r="AX176" i="6"/>
  <c r="AX177" i="6"/>
  <c r="AX178" i="6"/>
  <c r="AX179" i="6"/>
  <c r="AX180" i="6"/>
  <c r="AX181" i="6"/>
  <c r="AX182" i="6"/>
  <c r="AX183" i="6"/>
  <c r="AX184" i="6"/>
  <c r="AX185" i="6"/>
  <c r="AX186" i="6"/>
  <c r="AX187" i="6"/>
  <c r="AX188" i="6"/>
  <c r="AX189" i="6"/>
  <c r="AX190" i="6"/>
  <c r="AX191" i="6"/>
  <c r="AX192" i="6"/>
  <c r="AX193" i="6"/>
  <c r="AX194" i="6"/>
  <c r="AX195" i="6"/>
  <c r="AX196" i="6"/>
  <c r="AX197" i="6"/>
  <c r="AX198" i="6"/>
  <c r="AX199" i="6"/>
  <c r="AX200" i="6"/>
  <c r="AX201" i="6"/>
  <c r="AX202" i="6"/>
  <c r="AX203" i="6"/>
  <c r="AX204" i="6"/>
  <c r="AX205" i="6"/>
  <c r="AX7" i="6"/>
  <c r="AV8" i="6"/>
  <c r="AV9" i="6"/>
  <c r="AV10" i="6"/>
  <c r="AV11" i="6"/>
  <c r="AV12" i="6"/>
  <c r="AV13" i="6"/>
  <c r="AV14" i="6"/>
  <c r="AV15" i="6"/>
  <c r="AV16" i="6"/>
  <c r="AV17" i="6"/>
  <c r="AV18" i="6"/>
  <c r="AV19" i="6"/>
  <c r="AV20" i="6"/>
  <c r="AV21" i="6"/>
  <c r="AV22" i="6"/>
  <c r="AV23" i="6"/>
  <c r="AV24" i="6"/>
  <c r="AV25" i="6"/>
  <c r="AV26" i="6"/>
  <c r="AV27" i="6"/>
  <c r="AV28" i="6"/>
  <c r="AV29" i="6"/>
  <c r="AV30" i="6"/>
  <c r="AV31" i="6"/>
  <c r="AV32" i="6"/>
  <c r="AV33" i="6"/>
  <c r="AV34" i="6"/>
  <c r="AV35" i="6"/>
  <c r="AV36" i="6"/>
  <c r="AV37" i="6"/>
  <c r="AV38" i="6"/>
  <c r="AV39" i="6"/>
  <c r="AV40" i="6"/>
  <c r="AV41" i="6"/>
  <c r="AV42" i="6"/>
  <c r="AV43" i="6"/>
  <c r="AV44" i="6"/>
  <c r="AV45" i="6"/>
  <c r="AV46" i="6"/>
  <c r="AV47" i="6"/>
  <c r="AV48" i="6"/>
  <c r="AV49" i="6"/>
  <c r="AV50" i="6"/>
  <c r="AV51" i="6"/>
  <c r="AV52" i="6"/>
  <c r="AV53" i="6"/>
  <c r="AV54" i="6"/>
  <c r="AV55" i="6"/>
  <c r="AV56" i="6"/>
  <c r="AV57" i="6"/>
  <c r="AV58" i="6"/>
  <c r="AV59" i="6"/>
  <c r="AV60" i="6"/>
  <c r="AV61" i="6"/>
  <c r="AV62" i="6"/>
  <c r="AV63" i="6"/>
  <c r="AV64" i="6"/>
  <c r="AV65" i="6"/>
  <c r="AV66" i="6"/>
  <c r="AV67" i="6"/>
  <c r="AV68" i="6"/>
  <c r="AV69" i="6"/>
  <c r="AV70" i="6"/>
  <c r="AV71" i="6"/>
  <c r="AV72" i="6"/>
  <c r="AV73" i="6"/>
  <c r="AV74" i="6"/>
  <c r="AV75" i="6"/>
  <c r="AV76" i="6"/>
  <c r="AV77" i="6"/>
  <c r="AV78" i="6"/>
  <c r="AV79" i="6"/>
  <c r="AV80" i="6"/>
  <c r="AV81" i="6"/>
  <c r="AV82" i="6"/>
  <c r="AV83" i="6"/>
  <c r="AV84" i="6"/>
  <c r="AV85" i="6"/>
  <c r="AV86" i="6"/>
  <c r="AV87" i="6"/>
  <c r="AV88" i="6"/>
  <c r="AV89" i="6"/>
  <c r="AV90" i="6"/>
  <c r="AV91" i="6"/>
  <c r="AV92" i="6"/>
  <c r="AV93" i="6"/>
  <c r="AV94" i="6"/>
  <c r="AV95" i="6"/>
  <c r="AV96" i="6"/>
  <c r="AV97" i="6"/>
  <c r="AV98" i="6"/>
  <c r="AV99" i="6"/>
  <c r="AV100" i="6"/>
  <c r="AV101" i="6"/>
  <c r="AV102" i="6"/>
  <c r="AV103" i="6"/>
  <c r="AV104" i="6"/>
  <c r="AV105" i="6"/>
  <c r="AV106" i="6"/>
  <c r="AV107" i="6"/>
  <c r="AV108" i="6"/>
  <c r="AV109" i="6"/>
  <c r="AV110" i="6"/>
  <c r="AV111" i="6"/>
  <c r="AV112" i="6"/>
  <c r="AV113" i="6"/>
  <c r="AV114" i="6"/>
  <c r="AV115" i="6"/>
  <c r="AV116" i="6"/>
  <c r="AV117" i="6"/>
  <c r="AV118" i="6"/>
  <c r="AV119" i="6"/>
  <c r="AV120" i="6"/>
  <c r="AV121" i="6"/>
  <c r="AV122" i="6"/>
  <c r="AV123" i="6"/>
  <c r="AV124" i="6"/>
  <c r="AV125" i="6"/>
  <c r="AV126" i="6"/>
  <c r="AV127" i="6"/>
  <c r="AV128" i="6"/>
  <c r="AV129" i="6"/>
  <c r="AV130" i="6"/>
  <c r="AV131" i="6"/>
  <c r="AV132" i="6"/>
  <c r="AV133" i="6"/>
  <c r="AV134" i="6"/>
  <c r="AV135" i="6"/>
  <c r="AV136" i="6"/>
  <c r="AV137" i="6"/>
  <c r="AV138" i="6"/>
  <c r="AV139" i="6"/>
  <c r="AV140" i="6"/>
  <c r="AV141" i="6"/>
  <c r="AV142" i="6"/>
  <c r="AV143" i="6"/>
  <c r="AV144" i="6"/>
  <c r="AV145" i="6"/>
  <c r="AV146" i="6"/>
  <c r="AV147" i="6"/>
  <c r="AV148" i="6"/>
  <c r="AV149" i="6"/>
  <c r="AV150" i="6"/>
  <c r="AV151" i="6"/>
  <c r="AV152" i="6"/>
  <c r="AV153" i="6"/>
  <c r="AV154" i="6"/>
  <c r="AV155" i="6"/>
  <c r="AV156" i="6"/>
  <c r="AV157" i="6"/>
  <c r="AV158" i="6"/>
  <c r="AV159" i="6"/>
  <c r="AV160" i="6"/>
  <c r="AV161" i="6"/>
  <c r="AV162" i="6"/>
  <c r="AV163" i="6"/>
  <c r="AV164" i="6"/>
  <c r="AV165" i="6"/>
  <c r="AV166" i="6"/>
  <c r="AV167" i="6"/>
  <c r="AV168" i="6"/>
  <c r="AV169" i="6"/>
  <c r="AV170" i="6"/>
  <c r="AV171" i="6"/>
  <c r="AV172" i="6"/>
  <c r="AV173" i="6"/>
  <c r="AV174" i="6"/>
  <c r="AV175" i="6"/>
  <c r="AV176" i="6"/>
  <c r="AV177" i="6"/>
  <c r="AV178" i="6"/>
  <c r="AV179" i="6"/>
  <c r="AV180" i="6"/>
  <c r="AV181" i="6"/>
  <c r="AV182" i="6"/>
  <c r="AV183" i="6"/>
  <c r="AV184" i="6"/>
  <c r="AV185" i="6"/>
  <c r="AV186" i="6"/>
  <c r="AV187" i="6"/>
  <c r="AV188" i="6"/>
  <c r="AV189" i="6"/>
  <c r="AV190" i="6"/>
  <c r="AV191" i="6"/>
  <c r="AV192" i="6"/>
  <c r="AV193" i="6"/>
  <c r="AV194" i="6"/>
  <c r="AV195" i="6"/>
  <c r="AV196" i="6"/>
  <c r="AV197" i="6"/>
  <c r="AV198" i="6"/>
  <c r="AV199" i="6"/>
  <c r="AV200" i="6"/>
  <c r="AV201" i="6"/>
  <c r="AV202" i="6"/>
  <c r="AV203" i="6"/>
  <c r="AV204" i="6"/>
  <c r="AV205" i="6"/>
  <c r="AV7" i="6"/>
  <c r="GK205" i="3" l="1"/>
  <c r="HY205" i="3"/>
  <c r="DD205" i="2"/>
  <c r="EH205" i="2" s="1"/>
  <c r="FL205" i="2" s="1"/>
  <c r="GP205" i="2" s="1"/>
  <c r="GR205" i="2"/>
  <c r="CB205" i="6"/>
  <c r="BZ205" i="6"/>
  <c r="M8" i="6"/>
  <c r="KE8" i="6" s="1"/>
  <c r="M9" i="6"/>
  <c r="KE9" i="6" s="1"/>
  <c r="M10" i="6"/>
  <c r="KE10" i="6" s="1"/>
  <c r="M11" i="6"/>
  <c r="KE11" i="6" s="1"/>
  <c r="M12" i="6"/>
  <c r="KE12" i="6" s="1"/>
  <c r="M13" i="6"/>
  <c r="KE13" i="6" s="1"/>
  <c r="M14" i="6"/>
  <c r="KE14" i="6" s="1"/>
  <c r="M15" i="6"/>
  <c r="KE15" i="6" s="1"/>
  <c r="M16" i="6"/>
  <c r="KE16" i="6" s="1"/>
  <c r="M17" i="6"/>
  <c r="KE17" i="6" s="1"/>
  <c r="M18" i="6"/>
  <c r="KE18" i="6" s="1"/>
  <c r="M19" i="6"/>
  <c r="KE19" i="6" s="1"/>
  <c r="M20" i="6"/>
  <c r="KE20" i="6" s="1"/>
  <c r="M21" i="6"/>
  <c r="KE21" i="6" s="1"/>
  <c r="M22" i="6"/>
  <c r="KE22" i="6" s="1"/>
  <c r="M23" i="6"/>
  <c r="KE23" i="6" s="1"/>
  <c r="M24" i="6"/>
  <c r="KE24" i="6" s="1"/>
  <c r="M25" i="6"/>
  <c r="KE25" i="6" s="1"/>
  <c r="M26" i="6"/>
  <c r="KE26" i="6" s="1"/>
  <c r="M27" i="6"/>
  <c r="KE27" i="6" s="1"/>
  <c r="M28" i="6"/>
  <c r="KE28" i="6" s="1"/>
  <c r="M29" i="6"/>
  <c r="KE29" i="6" s="1"/>
  <c r="M30" i="6"/>
  <c r="KE30" i="6" s="1"/>
  <c r="M31" i="6"/>
  <c r="KE31" i="6" s="1"/>
  <c r="M32" i="6"/>
  <c r="KE32" i="6" s="1"/>
  <c r="M33" i="6"/>
  <c r="KE33" i="6" s="1"/>
  <c r="M34" i="6"/>
  <c r="KE34" i="6" s="1"/>
  <c r="M35" i="6"/>
  <c r="KE35" i="6" s="1"/>
  <c r="M36" i="6"/>
  <c r="KE36" i="6" s="1"/>
  <c r="M37" i="6"/>
  <c r="KE37" i="6" s="1"/>
  <c r="M38" i="6"/>
  <c r="KE38" i="6" s="1"/>
  <c r="M39" i="6"/>
  <c r="KE39" i="6" s="1"/>
  <c r="M40" i="6"/>
  <c r="KE40" i="6" s="1"/>
  <c r="M41" i="6"/>
  <c r="KE41" i="6" s="1"/>
  <c r="M42" i="6"/>
  <c r="KE42" i="6" s="1"/>
  <c r="M43" i="6"/>
  <c r="KE43" i="6" s="1"/>
  <c r="M44" i="6"/>
  <c r="KE44" i="6" s="1"/>
  <c r="M45" i="6"/>
  <c r="KE45" i="6" s="1"/>
  <c r="M46" i="6"/>
  <c r="KE46" i="6" s="1"/>
  <c r="M47" i="6"/>
  <c r="KE47" i="6" s="1"/>
  <c r="M48" i="6"/>
  <c r="KE48" i="6" s="1"/>
  <c r="M49" i="6"/>
  <c r="KE49" i="6" s="1"/>
  <c r="M50" i="6"/>
  <c r="KE50" i="6" s="1"/>
  <c r="M51" i="6"/>
  <c r="KE51" i="6" s="1"/>
  <c r="M52" i="6"/>
  <c r="KE52" i="6" s="1"/>
  <c r="M53" i="6"/>
  <c r="KE53" i="6" s="1"/>
  <c r="M54" i="6"/>
  <c r="KE54" i="6" s="1"/>
  <c r="M55" i="6"/>
  <c r="KE55" i="6" s="1"/>
  <c r="M56" i="6"/>
  <c r="KE56" i="6" s="1"/>
  <c r="M57" i="6"/>
  <c r="KE57" i="6" s="1"/>
  <c r="M58" i="6"/>
  <c r="KE58" i="6" s="1"/>
  <c r="M59" i="6"/>
  <c r="KE59" i="6" s="1"/>
  <c r="M60" i="6"/>
  <c r="KE60" i="6" s="1"/>
  <c r="M61" i="6"/>
  <c r="KE61" i="6" s="1"/>
  <c r="M62" i="6"/>
  <c r="KE62" i="6" s="1"/>
  <c r="M63" i="6"/>
  <c r="KE63" i="6" s="1"/>
  <c r="M64" i="6"/>
  <c r="KE64" i="6" s="1"/>
  <c r="M65" i="6"/>
  <c r="KE65" i="6" s="1"/>
  <c r="M66" i="6"/>
  <c r="KE66" i="6" s="1"/>
  <c r="M67" i="6"/>
  <c r="KE67" i="6" s="1"/>
  <c r="M68" i="6"/>
  <c r="KE68" i="6" s="1"/>
  <c r="M69" i="6"/>
  <c r="KE69" i="6" s="1"/>
  <c r="M70" i="6"/>
  <c r="KE70" i="6" s="1"/>
  <c r="M71" i="6"/>
  <c r="KE71" i="6" s="1"/>
  <c r="M72" i="6"/>
  <c r="KE72" i="6" s="1"/>
  <c r="M73" i="6"/>
  <c r="KE73" i="6" s="1"/>
  <c r="M74" i="6"/>
  <c r="KE74" i="6" s="1"/>
  <c r="M75" i="6"/>
  <c r="KE75" i="6" s="1"/>
  <c r="M76" i="6"/>
  <c r="KE76" i="6" s="1"/>
  <c r="M77" i="6"/>
  <c r="KE77" i="6" s="1"/>
  <c r="M78" i="6"/>
  <c r="KE78" i="6" s="1"/>
  <c r="M79" i="6"/>
  <c r="KE79" i="6" s="1"/>
  <c r="M80" i="6"/>
  <c r="KE80" i="6" s="1"/>
  <c r="M81" i="6"/>
  <c r="KE81" i="6" s="1"/>
  <c r="M82" i="6"/>
  <c r="KE82" i="6" s="1"/>
  <c r="M83" i="6"/>
  <c r="KE83" i="6" s="1"/>
  <c r="M84" i="6"/>
  <c r="KE84" i="6" s="1"/>
  <c r="M85" i="6"/>
  <c r="KE85" i="6" s="1"/>
  <c r="M86" i="6"/>
  <c r="KE86" i="6" s="1"/>
  <c r="M87" i="6"/>
  <c r="KE87" i="6" s="1"/>
  <c r="M88" i="6"/>
  <c r="KE88" i="6" s="1"/>
  <c r="M89" i="6"/>
  <c r="KE89" i="6" s="1"/>
  <c r="M90" i="6"/>
  <c r="KE90" i="6" s="1"/>
  <c r="M91" i="6"/>
  <c r="KE91" i="6" s="1"/>
  <c r="M92" i="6"/>
  <c r="KE92" i="6" s="1"/>
  <c r="M93" i="6"/>
  <c r="KE93" i="6" s="1"/>
  <c r="M94" i="6"/>
  <c r="KE94" i="6" s="1"/>
  <c r="M95" i="6"/>
  <c r="KE95" i="6" s="1"/>
  <c r="M96" i="6"/>
  <c r="KE96" i="6" s="1"/>
  <c r="M97" i="6"/>
  <c r="KE97" i="6" s="1"/>
  <c r="M98" i="6"/>
  <c r="KE98" i="6" s="1"/>
  <c r="M99" i="6"/>
  <c r="KE99" i="6" s="1"/>
  <c r="M100" i="6"/>
  <c r="KE100" i="6" s="1"/>
  <c r="M101" i="6"/>
  <c r="KE101" i="6" s="1"/>
  <c r="M102" i="6"/>
  <c r="KE102" i="6" s="1"/>
  <c r="M103" i="6"/>
  <c r="KE103" i="6" s="1"/>
  <c r="M104" i="6"/>
  <c r="KE104" i="6" s="1"/>
  <c r="M105" i="6"/>
  <c r="KE105" i="6" s="1"/>
  <c r="M106" i="6"/>
  <c r="KE106" i="6" s="1"/>
  <c r="M107" i="6"/>
  <c r="KE107" i="6" s="1"/>
  <c r="M108" i="6"/>
  <c r="KE108" i="6" s="1"/>
  <c r="M109" i="6"/>
  <c r="KE109" i="6" s="1"/>
  <c r="M110" i="6"/>
  <c r="KE110" i="6" s="1"/>
  <c r="M111" i="6"/>
  <c r="KE111" i="6" s="1"/>
  <c r="M112" i="6"/>
  <c r="KE112" i="6" s="1"/>
  <c r="M113" i="6"/>
  <c r="KE113" i="6" s="1"/>
  <c r="M114" i="6"/>
  <c r="KE114" i="6" s="1"/>
  <c r="M115" i="6"/>
  <c r="KE115" i="6" s="1"/>
  <c r="M116" i="6"/>
  <c r="KE116" i="6" s="1"/>
  <c r="M117" i="6"/>
  <c r="KE117" i="6" s="1"/>
  <c r="M118" i="6"/>
  <c r="KE118" i="6" s="1"/>
  <c r="M119" i="6"/>
  <c r="KE119" i="6" s="1"/>
  <c r="M120" i="6"/>
  <c r="KE120" i="6" s="1"/>
  <c r="M121" i="6"/>
  <c r="KE121" i="6" s="1"/>
  <c r="M122" i="6"/>
  <c r="KE122" i="6" s="1"/>
  <c r="M123" i="6"/>
  <c r="KE123" i="6" s="1"/>
  <c r="M124" i="6"/>
  <c r="KE124" i="6" s="1"/>
  <c r="M125" i="6"/>
  <c r="KE125" i="6" s="1"/>
  <c r="M126" i="6"/>
  <c r="KE126" i="6" s="1"/>
  <c r="M127" i="6"/>
  <c r="KE127" i="6" s="1"/>
  <c r="M128" i="6"/>
  <c r="KE128" i="6" s="1"/>
  <c r="M129" i="6"/>
  <c r="KE129" i="6" s="1"/>
  <c r="M130" i="6"/>
  <c r="KE130" i="6" s="1"/>
  <c r="M131" i="6"/>
  <c r="KE131" i="6" s="1"/>
  <c r="M132" i="6"/>
  <c r="KE132" i="6" s="1"/>
  <c r="M133" i="6"/>
  <c r="KE133" i="6" s="1"/>
  <c r="M134" i="6"/>
  <c r="KE134" i="6" s="1"/>
  <c r="M135" i="6"/>
  <c r="KE135" i="6" s="1"/>
  <c r="M136" i="6"/>
  <c r="KE136" i="6" s="1"/>
  <c r="M137" i="6"/>
  <c r="KE137" i="6" s="1"/>
  <c r="M138" i="6"/>
  <c r="KE138" i="6" s="1"/>
  <c r="M139" i="6"/>
  <c r="KE139" i="6" s="1"/>
  <c r="M140" i="6"/>
  <c r="KE140" i="6" s="1"/>
  <c r="M141" i="6"/>
  <c r="KE141" i="6" s="1"/>
  <c r="M142" i="6"/>
  <c r="KE142" i="6" s="1"/>
  <c r="M143" i="6"/>
  <c r="KE143" i="6" s="1"/>
  <c r="M144" i="6"/>
  <c r="KE144" i="6" s="1"/>
  <c r="M145" i="6"/>
  <c r="KE145" i="6" s="1"/>
  <c r="M146" i="6"/>
  <c r="KE146" i="6" s="1"/>
  <c r="M147" i="6"/>
  <c r="KE147" i="6" s="1"/>
  <c r="M148" i="6"/>
  <c r="KE148" i="6" s="1"/>
  <c r="M149" i="6"/>
  <c r="KE149" i="6" s="1"/>
  <c r="M150" i="6"/>
  <c r="KE150" i="6" s="1"/>
  <c r="M151" i="6"/>
  <c r="KE151" i="6" s="1"/>
  <c r="M152" i="6"/>
  <c r="KE152" i="6" s="1"/>
  <c r="M153" i="6"/>
  <c r="KE153" i="6" s="1"/>
  <c r="M154" i="6"/>
  <c r="KE154" i="6" s="1"/>
  <c r="M155" i="6"/>
  <c r="KE155" i="6" s="1"/>
  <c r="M156" i="6"/>
  <c r="KE156" i="6" s="1"/>
  <c r="M157" i="6"/>
  <c r="KE157" i="6" s="1"/>
  <c r="M158" i="6"/>
  <c r="KE158" i="6" s="1"/>
  <c r="M159" i="6"/>
  <c r="KE159" i="6" s="1"/>
  <c r="M160" i="6"/>
  <c r="KE160" i="6" s="1"/>
  <c r="M161" i="6"/>
  <c r="KE161" i="6" s="1"/>
  <c r="M162" i="6"/>
  <c r="KE162" i="6" s="1"/>
  <c r="M163" i="6"/>
  <c r="KE163" i="6" s="1"/>
  <c r="M164" i="6"/>
  <c r="KE164" i="6" s="1"/>
  <c r="M165" i="6"/>
  <c r="KE165" i="6" s="1"/>
  <c r="M166" i="6"/>
  <c r="KE166" i="6" s="1"/>
  <c r="M167" i="6"/>
  <c r="KE167" i="6" s="1"/>
  <c r="M168" i="6"/>
  <c r="KE168" i="6" s="1"/>
  <c r="M169" i="6"/>
  <c r="KE169" i="6" s="1"/>
  <c r="M170" i="6"/>
  <c r="KE170" i="6" s="1"/>
  <c r="M171" i="6"/>
  <c r="KE171" i="6" s="1"/>
  <c r="M172" i="6"/>
  <c r="KE172" i="6" s="1"/>
  <c r="M173" i="6"/>
  <c r="KE173" i="6" s="1"/>
  <c r="M174" i="6"/>
  <c r="KE174" i="6" s="1"/>
  <c r="M175" i="6"/>
  <c r="KE175" i="6" s="1"/>
  <c r="M176" i="6"/>
  <c r="KE176" i="6" s="1"/>
  <c r="M177" i="6"/>
  <c r="KE177" i="6" s="1"/>
  <c r="M178" i="6"/>
  <c r="KE178" i="6" s="1"/>
  <c r="M179" i="6"/>
  <c r="KE179" i="6" s="1"/>
  <c r="M180" i="6"/>
  <c r="KE180" i="6" s="1"/>
  <c r="M181" i="6"/>
  <c r="KE181" i="6" s="1"/>
  <c r="M182" i="6"/>
  <c r="KE182" i="6" s="1"/>
  <c r="M183" i="6"/>
  <c r="KE183" i="6" s="1"/>
  <c r="M184" i="6"/>
  <c r="KE184" i="6" s="1"/>
  <c r="M185" i="6"/>
  <c r="KE185" i="6" s="1"/>
  <c r="M186" i="6"/>
  <c r="KE186" i="6" s="1"/>
  <c r="M187" i="6"/>
  <c r="KE187" i="6" s="1"/>
  <c r="M188" i="6"/>
  <c r="KE188" i="6" s="1"/>
  <c r="M189" i="6"/>
  <c r="KE189" i="6" s="1"/>
  <c r="M190" i="6"/>
  <c r="KE190" i="6" s="1"/>
  <c r="M191" i="6"/>
  <c r="KE191" i="6" s="1"/>
  <c r="M192" i="6"/>
  <c r="KE192" i="6" s="1"/>
  <c r="M193" i="6"/>
  <c r="KE193" i="6" s="1"/>
  <c r="M194" i="6"/>
  <c r="KE194" i="6" s="1"/>
  <c r="M195" i="6"/>
  <c r="KE195" i="6" s="1"/>
  <c r="M196" i="6"/>
  <c r="KE196" i="6" s="1"/>
  <c r="M197" i="6"/>
  <c r="KE197" i="6" s="1"/>
  <c r="M198" i="6"/>
  <c r="KE198" i="6" s="1"/>
  <c r="M199" i="6"/>
  <c r="KE199" i="6" s="1"/>
  <c r="M200" i="6"/>
  <c r="KE200" i="6" s="1"/>
  <c r="M201" i="6"/>
  <c r="KE201" i="6" s="1"/>
  <c r="M202" i="6"/>
  <c r="KE202" i="6" s="1"/>
  <c r="M203" i="6"/>
  <c r="KE203" i="6" s="1"/>
  <c r="M204" i="6"/>
  <c r="KE204" i="6" s="1"/>
  <c r="M205" i="6"/>
  <c r="I8" i="6"/>
  <c r="KC8" i="6" s="1"/>
  <c r="I9" i="6"/>
  <c r="KC9" i="6" s="1"/>
  <c r="I10" i="6"/>
  <c r="KC10" i="6" s="1"/>
  <c r="I11" i="6"/>
  <c r="KC11" i="6" s="1"/>
  <c r="I12" i="6"/>
  <c r="KC12" i="6" s="1"/>
  <c r="I13" i="6"/>
  <c r="KC13" i="6" s="1"/>
  <c r="I14" i="6"/>
  <c r="KC14" i="6" s="1"/>
  <c r="I15" i="6"/>
  <c r="KC15" i="6" s="1"/>
  <c r="I16" i="6"/>
  <c r="KC16" i="6" s="1"/>
  <c r="I17" i="6"/>
  <c r="KC17" i="6" s="1"/>
  <c r="I18" i="6"/>
  <c r="KC18" i="6" s="1"/>
  <c r="I19" i="6"/>
  <c r="KC19" i="6" s="1"/>
  <c r="I20" i="6"/>
  <c r="KC20" i="6" s="1"/>
  <c r="I21" i="6"/>
  <c r="KC21" i="6" s="1"/>
  <c r="I22" i="6"/>
  <c r="KC22" i="6" s="1"/>
  <c r="I23" i="6"/>
  <c r="KC23" i="6" s="1"/>
  <c r="I24" i="6"/>
  <c r="KC24" i="6" s="1"/>
  <c r="I25" i="6"/>
  <c r="KC25" i="6" s="1"/>
  <c r="I26" i="6"/>
  <c r="KC26" i="6" s="1"/>
  <c r="I27" i="6"/>
  <c r="KC27" i="6" s="1"/>
  <c r="I28" i="6"/>
  <c r="KC28" i="6" s="1"/>
  <c r="I29" i="6"/>
  <c r="KC29" i="6" s="1"/>
  <c r="I30" i="6"/>
  <c r="KC30" i="6" s="1"/>
  <c r="I31" i="6"/>
  <c r="KC31" i="6" s="1"/>
  <c r="I32" i="6"/>
  <c r="KC32" i="6" s="1"/>
  <c r="I33" i="6"/>
  <c r="KC33" i="6" s="1"/>
  <c r="I34" i="6"/>
  <c r="KC34" i="6" s="1"/>
  <c r="I35" i="6"/>
  <c r="KC35" i="6" s="1"/>
  <c r="I36" i="6"/>
  <c r="KC36" i="6" s="1"/>
  <c r="I37" i="6"/>
  <c r="KC37" i="6" s="1"/>
  <c r="I38" i="6"/>
  <c r="KC38" i="6" s="1"/>
  <c r="I39" i="6"/>
  <c r="KC39" i="6" s="1"/>
  <c r="I40" i="6"/>
  <c r="KC40" i="6" s="1"/>
  <c r="I41" i="6"/>
  <c r="KC41" i="6" s="1"/>
  <c r="I42" i="6"/>
  <c r="KC42" i="6" s="1"/>
  <c r="I43" i="6"/>
  <c r="KC43" i="6" s="1"/>
  <c r="I44" i="6"/>
  <c r="KC44" i="6" s="1"/>
  <c r="I45" i="6"/>
  <c r="KC45" i="6" s="1"/>
  <c r="I46" i="6"/>
  <c r="KC46" i="6" s="1"/>
  <c r="I47" i="6"/>
  <c r="KC47" i="6" s="1"/>
  <c r="I48" i="6"/>
  <c r="KC48" i="6" s="1"/>
  <c r="I49" i="6"/>
  <c r="KC49" i="6" s="1"/>
  <c r="I50" i="6"/>
  <c r="KC50" i="6" s="1"/>
  <c r="I51" i="6"/>
  <c r="KC51" i="6" s="1"/>
  <c r="I52" i="6"/>
  <c r="KC52" i="6" s="1"/>
  <c r="I53" i="6"/>
  <c r="KC53" i="6" s="1"/>
  <c r="I54" i="6"/>
  <c r="KC54" i="6" s="1"/>
  <c r="I55" i="6"/>
  <c r="KC55" i="6" s="1"/>
  <c r="I56" i="6"/>
  <c r="KC56" i="6" s="1"/>
  <c r="I57" i="6"/>
  <c r="KC57" i="6" s="1"/>
  <c r="I58" i="6"/>
  <c r="KC58" i="6" s="1"/>
  <c r="I59" i="6"/>
  <c r="KC59" i="6" s="1"/>
  <c r="I60" i="6"/>
  <c r="KC60" i="6" s="1"/>
  <c r="I61" i="6"/>
  <c r="KC61" i="6" s="1"/>
  <c r="I62" i="6"/>
  <c r="KC62" i="6" s="1"/>
  <c r="I63" i="6"/>
  <c r="KC63" i="6" s="1"/>
  <c r="I64" i="6"/>
  <c r="KC64" i="6" s="1"/>
  <c r="I65" i="6"/>
  <c r="KC65" i="6" s="1"/>
  <c r="I66" i="6"/>
  <c r="KC66" i="6" s="1"/>
  <c r="I67" i="6"/>
  <c r="KC67" i="6" s="1"/>
  <c r="I68" i="6"/>
  <c r="KC68" i="6" s="1"/>
  <c r="I69" i="6"/>
  <c r="KC69" i="6" s="1"/>
  <c r="I70" i="6"/>
  <c r="KC70" i="6" s="1"/>
  <c r="I71" i="6"/>
  <c r="KC71" i="6" s="1"/>
  <c r="I72" i="6"/>
  <c r="KC72" i="6" s="1"/>
  <c r="I73" i="6"/>
  <c r="KC73" i="6" s="1"/>
  <c r="I74" i="6"/>
  <c r="KC74" i="6" s="1"/>
  <c r="I75" i="6"/>
  <c r="KC75" i="6" s="1"/>
  <c r="I76" i="6"/>
  <c r="KC76" i="6" s="1"/>
  <c r="I77" i="6"/>
  <c r="KC77" i="6" s="1"/>
  <c r="I78" i="6"/>
  <c r="KC78" i="6" s="1"/>
  <c r="I79" i="6"/>
  <c r="KC79" i="6" s="1"/>
  <c r="I80" i="6"/>
  <c r="KC80" i="6" s="1"/>
  <c r="I81" i="6"/>
  <c r="KC81" i="6" s="1"/>
  <c r="I82" i="6"/>
  <c r="KC82" i="6" s="1"/>
  <c r="I83" i="6"/>
  <c r="KC83" i="6" s="1"/>
  <c r="I84" i="6"/>
  <c r="KC84" i="6" s="1"/>
  <c r="I85" i="6"/>
  <c r="KC85" i="6" s="1"/>
  <c r="I86" i="6"/>
  <c r="KC86" i="6" s="1"/>
  <c r="I87" i="6"/>
  <c r="KC87" i="6" s="1"/>
  <c r="I88" i="6"/>
  <c r="KC88" i="6" s="1"/>
  <c r="I89" i="6"/>
  <c r="KC89" i="6" s="1"/>
  <c r="I90" i="6"/>
  <c r="KC90" i="6" s="1"/>
  <c r="I91" i="6"/>
  <c r="KC91" i="6" s="1"/>
  <c r="I92" i="6"/>
  <c r="KC92" i="6" s="1"/>
  <c r="I93" i="6"/>
  <c r="KC93" i="6" s="1"/>
  <c r="I94" i="6"/>
  <c r="KC94" i="6" s="1"/>
  <c r="I95" i="6"/>
  <c r="KC95" i="6" s="1"/>
  <c r="I96" i="6"/>
  <c r="KC96" i="6" s="1"/>
  <c r="I97" i="6"/>
  <c r="KC97" i="6" s="1"/>
  <c r="I98" i="6"/>
  <c r="KC98" i="6" s="1"/>
  <c r="I99" i="6"/>
  <c r="KC99" i="6" s="1"/>
  <c r="I100" i="6"/>
  <c r="KC100" i="6" s="1"/>
  <c r="I101" i="6"/>
  <c r="KC101" i="6" s="1"/>
  <c r="I102" i="6"/>
  <c r="KC102" i="6" s="1"/>
  <c r="I103" i="6"/>
  <c r="KC103" i="6" s="1"/>
  <c r="I104" i="6"/>
  <c r="KC104" i="6" s="1"/>
  <c r="I105" i="6"/>
  <c r="KC105" i="6" s="1"/>
  <c r="I106" i="6"/>
  <c r="KC106" i="6" s="1"/>
  <c r="I107" i="6"/>
  <c r="KC107" i="6" s="1"/>
  <c r="I108" i="6"/>
  <c r="KC108" i="6" s="1"/>
  <c r="I109" i="6"/>
  <c r="KC109" i="6" s="1"/>
  <c r="I110" i="6"/>
  <c r="KC110" i="6" s="1"/>
  <c r="I111" i="6"/>
  <c r="KC111" i="6" s="1"/>
  <c r="I112" i="6"/>
  <c r="KC112" i="6" s="1"/>
  <c r="I113" i="6"/>
  <c r="KC113" i="6" s="1"/>
  <c r="I114" i="6"/>
  <c r="KC114" i="6" s="1"/>
  <c r="I115" i="6"/>
  <c r="KC115" i="6" s="1"/>
  <c r="I116" i="6"/>
  <c r="KC116" i="6" s="1"/>
  <c r="I117" i="6"/>
  <c r="KC117" i="6" s="1"/>
  <c r="I118" i="6"/>
  <c r="KC118" i="6" s="1"/>
  <c r="I119" i="6"/>
  <c r="KC119" i="6" s="1"/>
  <c r="I120" i="6"/>
  <c r="KC120" i="6" s="1"/>
  <c r="I121" i="6"/>
  <c r="KC121" i="6" s="1"/>
  <c r="I122" i="6"/>
  <c r="KC122" i="6" s="1"/>
  <c r="I123" i="6"/>
  <c r="KC123" i="6" s="1"/>
  <c r="I124" i="6"/>
  <c r="KC124" i="6" s="1"/>
  <c r="I125" i="6"/>
  <c r="KC125" i="6" s="1"/>
  <c r="I126" i="6"/>
  <c r="KC126" i="6" s="1"/>
  <c r="I127" i="6"/>
  <c r="KC127" i="6" s="1"/>
  <c r="I128" i="6"/>
  <c r="KC128" i="6" s="1"/>
  <c r="I129" i="6"/>
  <c r="KC129" i="6" s="1"/>
  <c r="I130" i="6"/>
  <c r="KC130" i="6" s="1"/>
  <c r="I131" i="6"/>
  <c r="KC131" i="6" s="1"/>
  <c r="I132" i="6"/>
  <c r="KC132" i="6" s="1"/>
  <c r="I133" i="6"/>
  <c r="KC133" i="6" s="1"/>
  <c r="I134" i="6"/>
  <c r="KC134" i="6" s="1"/>
  <c r="I135" i="6"/>
  <c r="KC135" i="6" s="1"/>
  <c r="I136" i="6"/>
  <c r="KC136" i="6" s="1"/>
  <c r="I137" i="6"/>
  <c r="KC137" i="6" s="1"/>
  <c r="I138" i="6"/>
  <c r="KC138" i="6" s="1"/>
  <c r="I139" i="6"/>
  <c r="KC139" i="6" s="1"/>
  <c r="I140" i="6"/>
  <c r="KC140" i="6" s="1"/>
  <c r="I141" i="6"/>
  <c r="KC141" i="6" s="1"/>
  <c r="I142" i="6"/>
  <c r="KC142" i="6" s="1"/>
  <c r="I143" i="6"/>
  <c r="KC143" i="6" s="1"/>
  <c r="I144" i="6"/>
  <c r="KC144" i="6" s="1"/>
  <c r="I145" i="6"/>
  <c r="KC145" i="6" s="1"/>
  <c r="I146" i="6"/>
  <c r="KC146" i="6" s="1"/>
  <c r="I147" i="6"/>
  <c r="KC147" i="6" s="1"/>
  <c r="I148" i="6"/>
  <c r="KC148" i="6" s="1"/>
  <c r="I149" i="6"/>
  <c r="KC149" i="6" s="1"/>
  <c r="I150" i="6"/>
  <c r="KC150" i="6" s="1"/>
  <c r="I151" i="6"/>
  <c r="KC151" i="6" s="1"/>
  <c r="I152" i="6"/>
  <c r="KC152" i="6" s="1"/>
  <c r="I153" i="6"/>
  <c r="KC153" i="6" s="1"/>
  <c r="I154" i="6"/>
  <c r="KC154" i="6" s="1"/>
  <c r="I155" i="6"/>
  <c r="KC155" i="6" s="1"/>
  <c r="I156" i="6"/>
  <c r="KC156" i="6" s="1"/>
  <c r="I157" i="6"/>
  <c r="KC157" i="6" s="1"/>
  <c r="I158" i="6"/>
  <c r="KC158" i="6" s="1"/>
  <c r="I159" i="6"/>
  <c r="KC159" i="6" s="1"/>
  <c r="I160" i="6"/>
  <c r="KC160" i="6" s="1"/>
  <c r="I161" i="6"/>
  <c r="KC161" i="6" s="1"/>
  <c r="I162" i="6"/>
  <c r="KC162" i="6" s="1"/>
  <c r="I163" i="6"/>
  <c r="KC163" i="6" s="1"/>
  <c r="I164" i="6"/>
  <c r="KC164" i="6" s="1"/>
  <c r="I165" i="6"/>
  <c r="KC165" i="6" s="1"/>
  <c r="I166" i="6"/>
  <c r="KC166" i="6" s="1"/>
  <c r="I167" i="6"/>
  <c r="KC167" i="6" s="1"/>
  <c r="I168" i="6"/>
  <c r="KC168" i="6" s="1"/>
  <c r="I169" i="6"/>
  <c r="KC169" i="6" s="1"/>
  <c r="I170" i="6"/>
  <c r="KC170" i="6" s="1"/>
  <c r="I171" i="6"/>
  <c r="KC171" i="6" s="1"/>
  <c r="I172" i="6"/>
  <c r="KC172" i="6" s="1"/>
  <c r="I173" i="6"/>
  <c r="KC173" i="6" s="1"/>
  <c r="I174" i="6"/>
  <c r="KC174" i="6" s="1"/>
  <c r="I175" i="6"/>
  <c r="KC175" i="6" s="1"/>
  <c r="I176" i="6"/>
  <c r="KC176" i="6" s="1"/>
  <c r="I177" i="6"/>
  <c r="KC177" i="6" s="1"/>
  <c r="I178" i="6"/>
  <c r="KC178" i="6" s="1"/>
  <c r="I179" i="6"/>
  <c r="KC179" i="6" s="1"/>
  <c r="I180" i="6"/>
  <c r="KC180" i="6" s="1"/>
  <c r="I181" i="6"/>
  <c r="KC181" i="6" s="1"/>
  <c r="I182" i="6"/>
  <c r="KC182" i="6" s="1"/>
  <c r="I183" i="6"/>
  <c r="KC183" i="6" s="1"/>
  <c r="I184" i="6"/>
  <c r="KC184" i="6" s="1"/>
  <c r="I185" i="6"/>
  <c r="KC185" i="6" s="1"/>
  <c r="I186" i="6"/>
  <c r="KC186" i="6" s="1"/>
  <c r="I187" i="6"/>
  <c r="KC187" i="6" s="1"/>
  <c r="I188" i="6"/>
  <c r="KC188" i="6" s="1"/>
  <c r="I189" i="6"/>
  <c r="KC189" i="6" s="1"/>
  <c r="I190" i="6"/>
  <c r="KC190" i="6" s="1"/>
  <c r="I191" i="6"/>
  <c r="KC191" i="6" s="1"/>
  <c r="I192" i="6"/>
  <c r="KC192" i="6" s="1"/>
  <c r="I193" i="6"/>
  <c r="KC193" i="6" s="1"/>
  <c r="I194" i="6"/>
  <c r="KC194" i="6" s="1"/>
  <c r="I195" i="6"/>
  <c r="KC195" i="6" s="1"/>
  <c r="I196" i="6"/>
  <c r="KC196" i="6" s="1"/>
  <c r="I197" i="6"/>
  <c r="KC197" i="6" s="1"/>
  <c r="I198" i="6"/>
  <c r="KC198" i="6" s="1"/>
  <c r="I199" i="6"/>
  <c r="KC199" i="6" s="1"/>
  <c r="I200" i="6"/>
  <c r="KC200" i="6" s="1"/>
  <c r="I201" i="6"/>
  <c r="KC201" i="6" s="1"/>
  <c r="I202" i="6"/>
  <c r="KC202" i="6" s="1"/>
  <c r="I203" i="6"/>
  <c r="KC203" i="6" s="1"/>
  <c r="I204" i="6"/>
  <c r="KC204" i="6" s="1"/>
  <c r="I205" i="6"/>
  <c r="M7" i="6"/>
  <c r="KE7" i="6" s="1"/>
  <c r="I7" i="6"/>
  <c r="KC7" i="6" s="1"/>
  <c r="JO205" i="3" l="1"/>
  <c r="IA205" i="3"/>
  <c r="HT205" i="2"/>
  <c r="IX205" i="2" s="1"/>
  <c r="HV205" i="2"/>
  <c r="IZ205" i="2" s="1"/>
  <c r="DD205" i="6"/>
  <c r="DE205" i="6" s="1"/>
  <c r="DF205" i="6"/>
  <c r="DG205" i="6" s="1"/>
  <c r="HU204" i="6"/>
  <c r="IY204" i="6"/>
  <c r="HU196" i="6"/>
  <c r="IY196" i="6"/>
  <c r="HU188" i="6"/>
  <c r="IY188" i="6"/>
  <c r="HU176" i="6"/>
  <c r="IY176" i="6"/>
  <c r="HU168" i="6"/>
  <c r="IY168" i="6"/>
  <c r="HU160" i="6"/>
  <c r="IY160" i="6"/>
  <c r="HU152" i="6"/>
  <c r="IY152" i="6"/>
  <c r="HU144" i="6"/>
  <c r="IY144" i="6"/>
  <c r="HU136" i="6"/>
  <c r="IY136" i="6"/>
  <c r="HU128" i="6"/>
  <c r="IY128" i="6"/>
  <c r="HU116" i="6"/>
  <c r="IY116" i="6"/>
  <c r="HU108" i="6"/>
  <c r="IY108" i="6"/>
  <c r="HU100" i="6"/>
  <c r="IY100" i="6"/>
  <c r="HU92" i="6"/>
  <c r="IY92" i="6"/>
  <c r="HU84" i="6"/>
  <c r="IY84" i="6"/>
  <c r="HU76" i="6"/>
  <c r="IY76" i="6"/>
  <c r="HU68" i="6"/>
  <c r="IY68" i="6"/>
  <c r="HU56" i="6"/>
  <c r="IY56" i="6"/>
  <c r="HU48" i="6"/>
  <c r="IY48" i="6"/>
  <c r="HU44" i="6"/>
  <c r="IY44" i="6"/>
  <c r="HU36" i="6"/>
  <c r="IY36" i="6"/>
  <c r="HU28" i="6"/>
  <c r="IY28" i="6"/>
  <c r="HU20" i="6"/>
  <c r="IY20" i="6"/>
  <c r="HU12" i="6"/>
  <c r="IY12" i="6"/>
  <c r="HW202" i="6"/>
  <c r="JA202" i="6"/>
  <c r="HW194" i="6"/>
  <c r="JA194" i="6"/>
  <c r="HW186" i="6"/>
  <c r="JA186" i="6"/>
  <c r="HW178" i="6"/>
  <c r="JA178" i="6"/>
  <c r="HW170" i="6"/>
  <c r="JA170" i="6"/>
  <c r="HW162" i="6"/>
  <c r="JA162" i="6"/>
  <c r="HW154" i="6"/>
  <c r="JA154" i="6"/>
  <c r="HW146" i="6"/>
  <c r="JA146" i="6"/>
  <c r="HW134" i="6"/>
  <c r="JA134" i="6"/>
  <c r="HW126" i="6"/>
  <c r="JA126" i="6"/>
  <c r="HW118" i="6"/>
  <c r="JA118" i="6"/>
  <c r="HW110" i="6"/>
  <c r="JA110" i="6"/>
  <c r="HW102" i="6"/>
  <c r="JA102" i="6"/>
  <c r="HW94" i="6"/>
  <c r="JA94" i="6"/>
  <c r="HW82" i="6"/>
  <c r="JA82" i="6"/>
  <c r="HW74" i="6"/>
  <c r="JA74" i="6"/>
  <c r="HW66" i="6"/>
  <c r="JA66" i="6"/>
  <c r="HW58" i="6"/>
  <c r="JA58" i="6"/>
  <c r="HW50" i="6"/>
  <c r="JA50" i="6"/>
  <c r="HW42" i="6"/>
  <c r="JA42" i="6"/>
  <c r="HW30" i="6"/>
  <c r="JA30" i="6"/>
  <c r="HW22" i="6"/>
  <c r="JA22" i="6"/>
  <c r="HW10" i="6"/>
  <c r="JA10" i="6"/>
  <c r="HU7" i="6"/>
  <c r="IY7" i="6"/>
  <c r="HU199" i="6"/>
  <c r="IY199" i="6"/>
  <c r="HU191" i="6"/>
  <c r="IY191" i="6"/>
  <c r="HU183" i="6"/>
  <c r="IY183" i="6"/>
  <c r="HU175" i="6"/>
  <c r="IY175" i="6"/>
  <c r="HU167" i="6"/>
  <c r="IY167" i="6"/>
  <c r="HU159" i="6"/>
  <c r="IY159" i="6"/>
  <c r="HU151" i="6"/>
  <c r="IY151" i="6"/>
  <c r="HU143" i="6"/>
  <c r="IY143" i="6"/>
  <c r="HU135" i="6"/>
  <c r="IY135" i="6"/>
  <c r="HU131" i="6"/>
  <c r="IY131" i="6"/>
  <c r="HU123" i="6"/>
  <c r="IY123" i="6"/>
  <c r="HU115" i="6"/>
  <c r="IY115" i="6"/>
  <c r="HU107" i="6"/>
  <c r="IY107" i="6"/>
  <c r="HU99" i="6"/>
  <c r="IY99" i="6"/>
  <c r="HU91" i="6"/>
  <c r="IY91" i="6"/>
  <c r="HU83" i="6"/>
  <c r="IY83" i="6"/>
  <c r="HU75" i="6"/>
  <c r="IY75" i="6"/>
  <c r="HU67" i="6"/>
  <c r="IY67" i="6"/>
  <c r="HU59" i="6"/>
  <c r="IY59" i="6"/>
  <c r="HU51" i="6"/>
  <c r="IY51" i="6"/>
  <c r="HU43" i="6"/>
  <c r="IY43" i="6"/>
  <c r="HU35" i="6"/>
  <c r="IY35" i="6"/>
  <c r="HU27" i="6"/>
  <c r="IY27" i="6"/>
  <c r="HU19" i="6"/>
  <c r="IY19" i="6"/>
  <c r="HU11" i="6"/>
  <c r="IY11" i="6"/>
  <c r="HW201" i="6"/>
  <c r="JA201" i="6"/>
  <c r="HW197" i="6"/>
  <c r="JA197" i="6"/>
  <c r="HW189" i="6"/>
  <c r="JA189" i="6"/>
  <c r="HW181" i="6"/>
  <c r="JA181" i="6"/>
  <c r="HW173" i="6"/>
  <c r="JA173" i="6"/>
  <c r="HW165" i="6"/>
  <c r="JA165" i="6"/>
  <c r="HW157" i="6"/>
  <c r="JA157" i="6"/>
  <c r="HW149" i="6"/>
  <c r="JA149" i="6"/>
  <c r="HW141" i="6"/>
  <c r="JA141" i="6"/>
  <c r="HW133" i="6"/>
  <c r="JA133" i="6"/>
  <c r="HW125" i="6"/>
  <c r="JA125" i="6"/>
  <c r="HW117" i="6"/>
  <c r="JA117" i="6"/>
  <c r="HW109" i="6"/>
  <c r="JA109" i="6"/>
  <c r="HW105" i="6"/>
  <c r="JA105" i="6"/>
  <c r="HW97" i="6"/>
  <c r="JA97" i="6"/>
  <c r="HW89" i="6"/>
  <c r="JA89" i="6"/>
  <c r="HW81" i="6"/>
  <c r="JA81" i="6"/>
  <c r="HW73" i="6"/>
  <c r="JA73" i="6"/>
  <c r="HW65" i="6"/>
  <c r="JA65" i="6"/>
  <c r="HW57" i="6"/>
  <c r="JA57" i="6"/>
  <c r="HW53" i="6"/>
  <c r="JA53" i="6"/>
  <c r="HW45" i="6"/>
  <c r="JA45" i="6"/>
  <c r="HW37" i="6"/>
  <c r="JA37" i="6"/>
  <c r="HW29" i="6"/>
  <c r="JA29" i="6"/>
  <c r="HW25" i="6"/>
  <c r="JA25" i="6"/>
  <c r="HW21" i="6"/>
  <c r="JA21" i="6"/>
  <c r="HW17" i="6"/>
  <c r="JA17" i="6"/>
  <c r="HW13" i="6"/>
  <c r="JA13" i="6"/>
  <c r="HU201" i="6"/>
  <c r="IY201" i="6"/>
  <c r="HU197" i="6"/>
  <c r="IY197" i="6"/>
  <c r="HU193" i="6"/>
  <c r="IY193" i="6"/>
  <c r="HU189" i="6"/>
  <c r="IY189" i="6"/>
  <c r="HU185" i="6"/>
  <c r="IY185" i="6"/>
  <c r="HU181" i="6"/>
  <c r="IY181" i="6"/>
  <c r="HU177" i="6"/>
  <c r="IY177" i="6"/>
  <c r="HU173" i="6"/>
  <c r="IY173" i="6"/>
  <c r="HU169" i="6"/>
  <c r="IY169" i="6"/>
  <c r="HU165" i="6"/>
  <c r="IY165" i="6"/>
  <c r="HU161" i="6"/>
  <c r="IY161" i="6"/>
  <c r="HU157" i="6"/>
  <c r="IY157" i="6"/>
  <c r="HU153" i="6"/>
  <c r="IY153" i="6"/>
  <c r="HU149" i="6"/>
  <c r="IY149" i="6"/>
  <c r="HU145" i="6"/>
  <c r="IY145" i="6"/>
  <c r="HU141" i="6"/>
  <c r="IY141" i="6"/>
  <c r="HU137" i="6"/>
  <c r="IY137" i="6"/>
  <c r="HU133" i="6"/>
  <c r="IY133" i="6"/>
  <c r="HU129" i="6"/>
  <c r="IY129" i="6"/>
  <c r="HU125" i="6"/>
  <c r="IY125" i="6"/>
  <c r="HU121" i="6"/>
  <c r="IY121" i="6"/>
  <c r="HU117" i="6"/>
  <c r="IY117" i="6"/>
  <c r="HU113" i="6"/>
  <c r="IY113" i="6"/>
  <c r="HU109" i="6"/>
  <c r="IY109" i="6"/>
  <c r="HU105" i="6"/>
  <c r="IY105" i="6"/>
  <c r="HU101" i="6"/>
  <c r="IY101" i="6"/>
  <c r="HU97" i="6"/>
  <c r="IY97" i="6"/>
  <c r="HU93" i="6"/>
  <c r="IY93" i="6"/>
  <c r="HU89" i="6"/>
  <c r="IY89" i="6"/>
  <c r="HU85" i="6"/>
  <c r="IY85" i="6"/>
  <c r="HU81" i="6"/>
  <c r="IY81" i="6"/>
  <c r="HU77" i="6"/>
  <c r="IY77" i="6"/>
  <c r="HU73" i="6"/>
  <c r="IY73" i="6"/>
  <c r="HU69" i="6"/>
  <c r="IY69" i="6"/>
  <c r="HU65" i="6"/>
  <c r="IY65" i="6"/>
  <c r="HU61" i="6"/>
  <c r="IY61" i="6"/>
  <c r="HU57" i="6"/>
  <c r="IY57" i="6"/>
  <c r="HU53" i="6"/>
  <c r="IY53" i="6"/>
  <c r="HU49" i="6"/>
  <c r="IY49" i="6"/>
  <c r="HU45" i="6"/>
  <c r="IY45" i="6"/>
  <c r="HU41" i="6"/>
  <c r="IY41" i="6"/>
  <c r="HU37" i="6"/>
  <c r="IY37" i="6"/>
  <c r="HU33" i="6"/>
  <c r="IY33" i="6"/>
  <c r="HU29" i="6"/>
  <c r="IY29" i="6"/>
  <c r="HU25" i="6"/>
  <c r="IY25" i="6"/>
  <c r="HU21" i="6"/>
  <c r="IY21" i="6"/>
  <c r="HU17" i="6"/>
  <c r="IY17" i="6"/>
  <c r="HU13" i="6"/>
  <c r="IY13" i="6"/>
  <c r="HU9" i="6"/>
  <c r="IY9" i="6"/>
  <c r="HW203" i="6"/>
  <c r="JA203" i="6"/>
  <c r="HW199" i="6"/>
  <c r="JA199" i="6"/>
  <c r="HW195" i="6"/>
  <c r="JA195" i="6"/>
  <c r="HW191" i="6"/>
  <c r="JA191" i="6"/>
  <c r="HW187" i="6"/>
  <c r="JA187" i="6"/>
  <c r="HW183" i="6"/>
  <c r="JA183" i="6"/>
  <c r="HW179" i="6"/>
  <c r="JA179" i="6"/>
  <c r="HW175" i="6"/>
  <c r="JA175" i="6"/>
  <c r="HW171" i="6"/>
  <c r="JA171" i="6"/>
  <c r="HW167" i="6"/>
  <c r="JA167" i="6"/>
  <c r="HW163" i="6"/>
  <c r="JA163" i="6"/>
  <c r="HW159" i="6"/>
  <c r="JA159" i="6"/>
  <c r="HW155" i="6"/>
  <c r="JA155" i="6"/>
  <c r="HW151" i="6"/>
  <c r="JA151" i="6"/>
  <c r="HW147" i="6"/>
  <c r="JA147" i="6"/>
  <c r="HW143" i="6"/>
  <c r="JA143" i="6"/>
  <c r="HW139" i="6"/>
  <c r="JA139" i="6"/>
  <c r="HW135" i="6"/>
  <c r="JA135" i="6"/>
  <c r="HW131" i="6"/>
  <c r="JA131" i="6"/>
  <c r="HW127" i="6"/>
  <c r="JA127" i="6"/>
  <c r="HW123" i="6"/>
  <c r="JA123" i="6"/>
  <c r="HW119" i="6"/>
  <c r="JA119" i="6"/>
  <c r="HW115" i="6"/>
  <c r="JA115" i="6"/>
  <c r="HW111" i="6"/>
  <c r="JA111" i="6"/>
  <c r="HW107" i="6"/>
  <c r="JA107" i="6"/>
  <c r="HW103" i="6"/>
  <c r="JA103" i="6"/>
  <c r="HW99" i="6"/>
  <c r="JA99" i="6"/>
  <c r="HW95" i="6"/>
  <c r="JA95" i="6"/>
  <c r="HW91" i="6"/>
  <c r="JA91" i="6"/>
  <c r="HW87" i="6"/>
  <c r="JA87" i="6"/>
  <c r="HW83" i="6"/>
  <c r="JA83" i="6"/>
  <c r="HW79" i="6"/>
  <c r="JA79" i="6"/>
  <c r="HW75" i="6"/>
  <c r="JA75" i="6"/>
  <c r="HW71" i="6"/>
  <c r="JA71" i="6"/>
  <c r="HW67" i="6"/>
  <c r="JA67" i="6"/>
  <c r="HW63" i="6"/>
  <c r="JA63" i="6"/>
  <c r="HW59" i="6"/>
  <c r="JA59" i="6"/>
  <c r="HW55" i="6"/>
  <c r="JA55" i="6"/>
  <c r="HW51" i="6"/>
  <c r="JA51" i="6"/>
  <c r="HW47" i="6"/>
  <c r="JA47" i="6"/>
  <c r="HW43" i="6"/>
  <c r="JA43" i="6"/>
  <c r="HW39" i="6"/>
  <c r="JA39" i="6"/>
  <c r="HW35" i="6"/>
  <c r="JA35" i="6"/>
  <c r="HW31" i="6"/>
  <c r="JA31" i="6"/>
  <c r="HW27" i="6"/>
  <c r="JA27" i="6"/>
  <c r="HW23" i="6"/>
  <c r="JA23" i="6"/>
  <c r="HW19" i="6"/>
  <c r="JA19" i="6"/>
  <c r="HW15" i="6"/>
  <c r="JA15" i="6"/>
  <c r="HW11" i="6"/>
  <c r="JA11" i="6"/>
  <c r="HU200" i="6"/>
  <c r="IY200" i="6"/>
  <c r="HU192" i="6"/>
  <c r="IY192" i="6"/>
  <c r="HU184" i="6"/>
  <c r="IY184" i="6"/>
  <c r="HU180" i="6"/>
  <c r="IY180" i="6"/>
  <c r="HU172" i="6"/>
  <c r="IY172" i="6"/>
  <c r="HU164" i="6"/>
  <c r="IY164" i="6"/>
  <c r="HU156" i="6"/>
  <c r="IY156" i="6"/>
  <c r="HU148" i="6"/>
  <c r="IY148" i="6"/>
  <c r="HU140" i="6"/>
  <c r="IY140" i="6"/>
  <c r="HU132" i="6"/>
  <c r="IY132" i="6"/>
  <c r="HU124" i="6"/>
  <c r="IY124" i="6"/>
  <c r="HU120" i="6"/>
  <c r="IY120" i="6"/>
  <c r="HU112" i="6"/>
  <c r="IY112" i="6"/>
  <c r="HU104" i="6"/>
  <c r="IY104" i="6"/>
  <c r="HU96" i="6"/>
  <c r="IY96" i="6"/>
  <c r="HU88" i="6"/>
  <c r="IY88" i="6"/>
  <c r="HU80" i="6"/>
  <c r="IY80" i="6"/>
  <c r="HU72" i="6"/>
  <c r="IY72" i="6"/>
  <c r="HU64" i="6"/>
  <c r="IY64" i="6"/>
  <c r="HU60" i="6"/>
  <c r="IY60" i="6"/>
  <c r="HU52" i="6"/>
  <c r="IY52" i="6"/>
  <c r="HU40" i="6"/>
  <c r="IY40" i="6"/>
  <c r="HU32" i="6"/>
  <c r="IY32" i="6"/>
  <c r="HU24" i="6"/>
  <c r="IY24" i="6"/>
  <c r="HU16" i="6"/>
  <c r="IY16" i="6"/>
  <c r="HU8" i="6"/>
  <c r="IY8" i="6"/>
  <c r="HW198" i="6"/>
  <c r="JA198" i="6"/>
  <c r="HW190" i="6"/>
  <c r="JA190" i="6"/>
  <c r="HW182" i="6"/>
  <c r="JA182" i="6"/>
  <c r="HW174" i="6"/>
  <c r="JA174" i="6"/>
  <c r="HW166" i="6"/>
  <c r="JA166" i="6"/>
  <c r="HW158" i="6"/>
  <c r="JA158" i="6"/>
  <c r="HW150" i="6"/>
  <c r="JA150" i="6"/>
  <c r="HW142" i="6"/>
  <c r="JA142" i="6"/>
  <c r="HW138" i="6"/>
  <c r="JA138" i="6"/>
  <c r="HW130" i="6"/>
  <c r="JA130" i="6"/>
  <c r="HW122" i="6"/>
  <c r="JA122" i="6"/>
  <c r="HW114" i="6"/>
  <c r="JA114" i="6"/>
  <c r="HW106" i="6"/>
  <c r="JA106" i="6"/>
  <c r="HW98" i="6"/>
  <c r="JA98" i="6"/>
  <c r="HW90" i="6"/>
  <c r="JA90" i="6"/>
  <c r="HW86" i="6"/>
  <c r="JA86" i="6"/>
  <c r="HW78" i="6"/>
  <c r="JA78" i="6"/>
  <c r="HW70" i="6"/>
  <c r="JA70" i="6"/>
  <c r="HW62" i="6"/>
  <c r="JA62" i="6"/>
  <c r="HW54" i="6"/>
  <c r="JA54" i="6"/>
  <c r="HW46" i="6"/>
  <c r="JA46" i="6"/>
  <c r="HW38" i="6"/>
  <c r="JA38" i="6"/>
  <c r="HW34" i="6"/>
  <c r="JA34" i="6"/>
  <c r="HW26" i="6"/>
  <c r="JA26" i="6"/>
  <c r="HW18" i="6"/>
  <c r="JA18" i="6"/>
  <c r="HW14" i="6"/>
  <c r="JA14" i="6"/>
  <c r="HU203" i="6"/>
  <c r="IY203" i="6"/>
  <c r="HU195" i="6"/>
  <c r="IY195" i="6"/>
  <c r="HU187" i="6"/>
  <c r="IY187" i="6"/>
  <c r="HU179" i="6"/>
  <c r="IY179" i="6"/>
  <c r="HU171" i="6"/>
  <c r="IY171" i="6"/>
  <c r="HU163" i="6"/>
  <c r="IY163" i="6"/>
  <c r="HU155" i="6"/>
  <c r="IY155" i="6"/>
  <c r="HU147" i="6"/>
  <c r="IY147" i="6"/>
  <c r="HU139" i="6"/>
  <c r="IY139" i="6"/>
  <c r="HU127" i="6"/>
  <c r="IY127" i="6"/>
  <c r="HU119" i="6"/>
  <c r="IY119" i="6"/>
  <c r="HU111" i="6"/>
  <c r="IY111" i="6"/>
  <c r="HU103" i="6"/>
  <c r="IY103" i="6"/>
  <c r="HU95" i="6"/>
  <c r="IY95" i="6"/>
  <c r="HU87" i="6"/>
  <c r="IY87" i="6"/>
  <c r="HU79" i="6"/>
  <c r="IY79" i="6"/>
  <c r="HU71" i="6"/>
  <c r="IY71" i="6"/>
  <c r="HU63" i="6"/>
  <c r="IY63" i="6"/>
  <c r="HU55" i="6"/>
  <c r="IY55" i="6"/>
  <c r="HU47" i="6"/>
  <c r="IY47" i="6"/>
  <c r="HU39" i="6"/>
  <c r="IY39" i="6"/>
  <c r="HU31" i="6"/>
  <c r="IY31" i="6"/>
  <c r="HU23" i="6"/>
  <c r="IY23" i="6"/>
  <c r="HU15" i="6"/>
  <c r="IY15" i="6"/>
  <c r="HW193" i="6"/>
  <c r="JA193" i="6"/>
  <c r="HW185" i="6"/>
  <c r="JA185" i="6"/>
  <c r="HW177" i="6"/>
  <c r="JA177" i="6"/>
  <c r="HW169" i="6"/>
  <c r="JA169" i="6"/>
  <c r="HW161" i="6"/>
  <c r="JA161" i="6"/>
  <c r="HW153" i="6"/>
  <c r="JA153" i="6"/>
  <c r="HW145" i="6"/>
  <c r="JA145" i="6"/>
  <c r="HW137" i="6"/>
  <c r="JA137" i="6"/>
  <c r="HW129" i="6"/>
  <c r="JA129" i="6"/>
  <c r="HW121" i="6"/>
  <c r="JA121" i="6"/>
  <c r="HW113" i="6"/>
  <c r="JA113" i="6"/>
  <c r="HW101" i="6"/>
  <c r="JA101" i="6"/>
  <c r="HW93" i="6"/>
  <c r="JA93" i="6"/>
  <c r="HW85" i="6"/>
  <c r="JA85" i="6"/>
  <c r="HW77" i="6"/>
  <c r="JA77" i="6"/>
  <c r="HW69" i="6"/>
  <c r="JA69" i="6"/>
  <c r="HW61" i="6"/>
  <c r="JA61" i="6"/>
  <c r="HW49" i="6"/>
  <c r="JA49" i="6"/>
  <c r="HW41" i="6"/>
  <c r="JA41" i="6"/>
  <c r="HW33" i="6"/>
  <c r="JA33" i="6"/>
  <c r="HW9" i="6"/>
  <c r="JA9" i="6"/>
  <c r="HW7" i="6"/>
  <c r="JA7" i="6"/>
  <c r="HU202" i="6"/>
  <c r="IY202" i="6"/>
  <c r="HU198" i="6"/>
  <c r="IY198" i="6"/>
  <c r="HU194" i="6"/>
  <c r="IY194" i="6"/>
  <c r="HU190" i="6"/>
  <c r="IY190" i="6"/>
  <c r="HU186" i="6"/>
  <c r="IY186" i="6"/>
  <c r="HU182" i="6"/>
  <c r="IY182" i="6"/>
  <c r="HU178" i="6"/>
  <c r="IY178" i="6"/>
  <c r="HU174" i="6"/>
  <c r="IY174" i="6"/>
  <c r="HU170" i="6"/>
  <c r="IY170" i="6"/>
  <c r="HU166" i="6"/>
  <c r="IY166" i="6"/>
  <c r="HU162" i="6"/>
  <c r="IY162" i="6"/>
  <c r="HU158" i="6"/>
  <c r="IY158" i="6"/>
  <c r="HU154" i="6"/>
  <c r="IY154" i="6"/>
  <c r="HU150" i="6"/>
  <c r="IY150" i="6"/>
  <c r="HU146" i="6"/>
  <c r="IY146" i="6"/>
  <c r="HU142" i="6"/>
  <c r="IY142" i="6"/>
  <c r="HU138" i="6"/>
  <c r="IY138" i="6"/>
  <c r="HU134" i="6"/>
  <c r="IY134" i="6"/>
  <c r="HU130" i="6"/>
  <c r="IY130" i="6"/>
  <c r="HU126" i="6"/>
  <c r="IY126" i="6"/>
  <c r="HU122" i="6"/>
  <c r="IY122" i="6"/>
  <c r="HU118" i="6"/>
  <c r="IY118" i="6"/>
  <c r="HU114" i="6"/>
  <c r="IY114" i="6"/>
  <c r="HU110" i="6"/>
  <c r="IY110" i="6"/>
  <c r="HU106" i="6"/>
  <c r="IY106" i="6"/>
  <c r="HU102" i="6"/>
  <c r="IY102" i="6"/>
  <c r="HU98" i="6"/>
  <c r="IY98" i="6"/>
  <c r="HU94" i="6"/>
  <c r="IY94" i="6"/>
  <c r="HU90" i="6"/>
  <c r="IY90" i="6"/>
  <c r="HU86" i="6"/>
  <c r="IY86" i="6"/>
  <c r="HU82" i="6"/>
  <c r="IY82" i="6"/>
  <c r="HU78" i="6"/>
  <c r="IY78" i="6"/>
  <c r="HU74" i="6"/>
  <c r="IY74" i="6"/>
  <c r="HU70" i="6"/>
  <c r="IY70" i="6"/>
  <c r="HU66" i="6"/>
  <c r="IY66" i="6"/>
  <c r="HU62" i="6"/>
  <c r="IY62" i="6"/>
  <c r="HU58" i="6"/>
  <c r="IY58" i="6"/>
  <c r="HU54" i="6"/>
  <c r="IY54" i="6"/>
  <c r="HU50" i="6"/>
  <c r="IY50" i="6"/>
  <c r="HU46" i="6"/>
  <c r="IY46" i="6"/>
  <c r="HU42" i="6"/>
  <c r="IY42" i="6"/>
  <c r="HU38" i="6"/>
  <c r="IY38" i="6"/>
  <c r="HU34" i="6"/>
  <c r="IY34" i="6"/>
  <c r="HU30" i="6"/>
  <c r="IY30" i="6"/>
  <c r="HU26" i="6"/>
  <c r="IY26" i="6"/>
  <c r="HU22" i="6"/>
  <c r="IY22" i="6"/>
  <c r="HU18" i="6"/>
  <c r="IY18" i="6"/>
  <c r="HU14" i="6"/>
  <c r="IY14" i="6"/>
  <c r="HU10" i="6"/>
  <c r="IY10" i="6"/>
  <c r="HW204" i="6"/>
  <c r="JA204" i="6"/>
  <c r="HW200" i="6"/>
  <c r="JA200" i="6"/>
  <c r="HW196" i="6"/>
  <c r="JA196" i="6"/>
  <c r="HW192" i="6"/>
  <c r="JA192" i="6"/>
  <c r="HW188" i="6"/>
  <c r="JA188" i="6"/>
  <c r="HW184" i="6"/>
  <c r="JA184" i="6"/>
  <c r="HW180" i="6"/>
  <c r="JA180" i="6"/>
  <c r="HW176" i="6"/>
  <c r="JA176" i="6"/>
  <c r="HW172" i="6"/>
  <c r="JA172" i="6"/>
  <c r="HW168" i="6"/>
  <c r="JA168" i="6"/>
  <c r="HW164" i="6"/>
  <c r="JA164" i="6"/>
  <c r="HW160" i="6"/>
  <c r="JA160" i="6"/>
  <c r="HW156" i="6"/>
  <c r="JA156" i="6"/>
  <c r="HW152" i="6"/>
  <c r="JA152" i="6"/>
  <c r="HW148" i="6"/>
  <c r="JA148" i="6"/>
  <c r="HW144" i="6"/>
  <c r="JA144" i="6"/>
  <c r="HW140" i="6"/>
  <c r="JA140" i="6"/>
  <c r="HW136" i="6"/>
  <c r="JA136" i="6"/>
  <c r="HW132" i="6"/>
  <c r="JA132" i="6"/>
  <c r="HW128" i="6"/>
  <c r="JA128" i="6"/>
  <c r="HW124" i="6"/>
  <c r="JA124" i="6"/>
  <c r="HW120" i="6"/>
  <c r="JA120" i="6"/>
  <c r="HW116" i="6"/>
  <c r="JA116" i="6"/>
  <c r="HW112" i="6"/>
  <c r="JA112" i="6"/>
  <c r="HW108" i="6"/>
  <c r="JA108" i="6"/>
  <c r="HW104" i="6"/>
  <c r="JA104" i="6"/>
  <c r="HW100" i="6"/>
  <c r="JA100" i="6"/>
  <c r="HW96" i="6"/>
  <c r="JA96" i="6"/>
  <c r="HW92" i="6"/>
  <c r="JA92" i="6"/>
  <c r="HW88" i="6"/>
  <c r="JA88" i="6"/>
  <c r="HW84" i="6"/>
  <c r="JA84" i="6"/>
  <c r="HW80" i="6"/>
  <c r="JA80" i="6"/>
  <c r="HW76" i="6"/>
  <c r="JA76" i="6"/>
  <c r="HW72" i="6"/>
  <c r="JA72" i="6"/>
  <c r="HW68" i="6"/>
  <c r="JA68" i="6"/>
  <c r="HW64" i="6"/>
  <c r="JA64" i="6"/>
  <c r="HW60" i="6"/>
  <c r="JA60" i="6"/>
  <c r="HW56" i="6"/>
  <c r="JA56" i="6"/>
  <c r="HW52" i="6"/>
  <c r="JA52" i="6"/>
  <c r="HW48" i="6"/>
  <c r="JA48" i="6"/>
  <c r="HW44" i="6"/>
  <c r="JA44" i="6"/>
  <c r="HW40" i="6"/>
  <c r="JA40" i="6"/>
  <c r="HW36" i="6"/>
  <c r="JA36" i="6"/>
  <c r="HW32" i="6"/>
  <c r="JA32" i="6"/>
  <c r="HW28" i="6"/>
  <c r="JA28" i="6"/>
  <c r="HW24" i="6"/>
  <c r="JA24" i="6"/>
  <c r="HW20" i="6"/>
  <c r="JA20" i="6"/>
  <c r="HW16" i="6"/>
  <c r="JA16" i="6"/>
  <c r="HW12" i="6"/>
  <c r="JA12" i="6"/>
  <c r="HW8" i="6"/>
  <c r="JA8" i="6"/>
  <c r="FM7" i="6"/>
  <c r="GQ7" i="6"/>
  <c r="FM203" i="6"/>
  <c r="GQ203" i="6"/>
  <c r="FM199" i="6"/>
  <c r="GQ199" i="6"/>
  <c r="FM195" i="6"/>
  <c r="GQ195" i="6"/>
  <c r="FM191" i="6"/>
  <c r="GQ191" i="6"/>
  <c r="FM187" i="6"/>
  <c r="GQ187" i="6"/>
  <c r="FM183" i="6"/>
  <c r="GQ183" i="6"/>
  <c r="FM179" i="6"/>
  <c r="GQ179" i="6"/>
  <c r="FM175" i="6"/>
  <c r="GQ175" i="6"/>
  <c r="FM171" i="6"/>
  <c r="GQ171" i="6"/>
  <c r="FM167" i="6"/>
  <c r="GQ167" i="6"/>
  <c r="FM163" i="6"/>
  <c r="GQ163" i="6"/>
  <c r="FM159" i="6"/>
  <c r="GQ159" i="6"/>
  <c r="FM155" i="6"/>
  <c r="GQ155" i="6"/>
  <c r="FM151" i="6"/>
  <c r="GQ151" i="6"/>
  <c r="FM147" i="6"/>
  <c r="GQ147" i="6"/>
  <c r="FM143" i="6"/>
  <c r="GQ143" i="6"/>
  <c r="FM139" i="6"/>
  <c r="GQ139" i="6"/>
  <c r="FM135" i="6"/>
  <c r="GQ135" i="6"/>
  <c r="FM131" i="6"/>
  <c r="GQ131" i="6"/>
  <c r="FM127" i="6"/>
  <c r="GQ127" i="6"/>
  <c r="FM123" i="6"/>
  <c r="GQ123" i="6"/>
  <c r="FM119" i="6"/>
  <c r="GQ119" i="6"/>
  <c r="FM115" i="6"/>
  <c r="GQ115" i="6"/>
  <c r="FM111" i="6"/>
  <c r="GQ111" i="6"/>
  <c r="FM107" i="6"/>
  <c r="GQ107" i="6"/>
  <c r="FM103" i="6"/>
  <c r="GQ103" i="6"/>
  <c r="FM99" i="6"/>
  <c r="GQ99" i="6"/>
  <c r="FM95" i="6"/>
  <c r="GQ95" i="6"/>
  <c r="FM91" i="6"/>
  <c r="GQ91" i="6"/>
  <c r="FM87" i="6"/>
  <c r="GQ87" i="6"/>
  <c r="FM83" i="6"/>
  <c r="GQ83" i="6"/>
  <c r="FM79" i="6"/>
  <c r="GQ79" i="6"/>
  <c r="FM75" i="6"/>
  <c r="GQ75" i="6"/>
  <c r="FM71" i="6"/>
  <c r="GQ71" i="6"/>
  <c r="FM67" i="6"/>
  <c r="GQ67" i="6"/>
  <c r="FM63" i="6"/>
  <c r="GQ63" i="6"/>
  <c r="FM59" i="6"/>
  <c r="GQ59" i="6"/>
  <c r="FM55" i="6"/>
  <c r="GQ55" i="6"/>
  <c r="FM51" i="6"/>
  <c r="GQ51" i="6"/>
  <c r="FM47" i="6"/>
  <c r="GQ47" i="6"/>
  <c r="FM43" i="6"/>
  <c r="GQ43" i="6"/>
  <c r="FM39" i="6"/>
  <c r="GQ39" i="6"/>
  <c r="FM35" i="6"/>
  <c r="GQ35" i="6"/>
  <c r="FM31" i="6"/>
  <c r="GQ31" i="6"/>
  <c r="FM27" i="6"/>
  <c r="GQ27" i="6"/>
  <c r="FM23" i="6"/>
  <c r="GQ23" i="6"/>
  <c r="FM19" i="6"/>
  <c r="GQ19" i="6"/>
  <c r="FM15" i="6"/>
  <c r="GQ15" i="6"/>
  <c r="FM11" i="6"/>
  <c r="GQ11" i="6"/>
  <c r="FO201" i="6"/>
  <c r="GS201" i="6"/>
  <c r="FO197" i="6"/>
  <c r="GS197" i="6"/>
  <c r="FO193" i="6"/>
  <c r="GS193" i="6"/>
  <c r="FO189" i="6"/>
  <c r="GS189" i="6"/>
  <c r="FO185" i="6"/>
  <c r="GS185" i="6"/>
  <c r="FO181" i="6"/>
  <c r="GS181" i="6"/>
  <c r="FO177" i="6"/>
  <c r="GS177" i="6"/>
  <c r="FO173" i="6"/>
  <c r="GS173" i="6"/>
  <c r="FO169" i="6"/>
  <c r="GS169" i="6"/>
  <c r="FO165" i="6"/>
  <c r="GS165" i="6"/>
  <c r="FO161" i="6"/>
  <c r="GS161" i="6"/>
  <c r="FO157" i="6"/>
  <c r="GS157" i="6"/>
  <c r="FO153" i="6"/>
  <c r="GS153" i="6"/>
  <c r="FO149" i="6"/>
  <c r="GS149" i="6"/>
  <c r="FO145" i="6"/>
  <c r="GS145" i="6"/>
  <c r="FO141" i="6"/>
  <c r="GS141" i="6"/>
  <c r="FO137" i="6"/>
  <c r="GS137" i="6"/>
  <c r="FO133" i="6"/>
  <c r="GS133" i="6"/>
  <c r="FO129" i="6"/>
  <c r="GS129" i="6"/>
  <c r="FO125" i="6"/>
  <c r="GS125" i="6"/>
  <c r="FO121" i="6"/>
  <c r="GS121" i="6"/>
  <c r="FO117" i="6"/>
  <c r="GS117" i="6"/>
  <c r="FO113" i="6"/>
  <c r="GS113" i="6"/>
  <c r="FO109" i="6"/>
  <c r="GS109" i="6"/>
  <c r="FO105" i="6"/>
  <c r="GS105" i="6"/>
  <c r="FO101" i="6"/>
  <c r="GS101" i="6"/>
  <c r="FO97" i="6"/>
  <c r="GS97" i="6"/>
  <c r="FO93" i="6"/>
  <c r="GS93" i="6"/>
  <c r="FO89" i="6"/>
  <c r="GS89" i="6"/>
  <c r="FO85" i="6"/>
  <c r="GS85" i="6"/>
  <c r="FO81" i="6"/>
  <c r="GS81" i="6"/>
  <c r="FO77" i="6"/>
  <c r="GS77" i="6"/>
  <c r="FO73" i="6"/>
  <c r="GS73" i="6"/>
  <c r="FO69" i="6"/>
  <c r="GS69" i="6"/>
  <c r="FO65" i="6"/>
  <c r="GS65" i="6"/>
  <c r="FO61" i="6"/>
  <c r="GS61" i="6"/>
  <c r="FO57" i="6"/>
  <c r="GS57" i="6"/>
  <c r="FO53" i="6"/>
  <c r="GS53" i="6"/>
  <c r="FO49" i="6"/>
  <c r="GS49" i="6"/>
  <c r="FO45" i="6"/>
  <c r="GS45" i="6"/>
  <c r="FO41" i="6"/>
  <c r="GS41" i="6"/>
  <c r="FO37" i="6"/>
  <c r="GS37" i="6"/>
  <c r="FO33" i="6"/>
  <c r="GS33" i="6"/>
  <c r="FO29" i="6"/>
  <c r="GS29" i="6"/>
  <c r="FO25" i="6"/>
  <c r="GS25" i="6"/>
  <c r="FO21" i="6"/>
  <c r="GS21" i="6"/>
  <c r="FO17" i="6"/>
  <c r="GS17" i="6"/>
  <c r="FO13" i="6"/>
  <c r="GS13" i="6"/>
  <c r="FO9" i="6"/>
  <c r="GS9" i="6"/>
  <c r="FO7" i="6"/>
  <c r="GS7" i="6"/>
  <c r="FM202" i="6"/>
  <c r="GQ202" i="6"/>
  <c r="FM198" i="6"/>
  <c r="GQ198" i="6"/>
  <c r="FM194" i="6"/>
  <c r="GQ194" i="6"/>
  <c r="FM190" i="6"/>
  <c r="GQ190" i="6"/>
  <c r="FM186" i="6"/>
  <c r="GQ186" i="6"/>
  <c r="FM182" i="6"/>
  <c r="GQ182" i="6"/>
  <c r="FM178" i="6"/>
  <c r="GQ178" i="6"/>
  <c r="FM174" i="6"/>
  <c r="GQ174" i="6"/>
  <c r="FM170" i="6"/>
  <c r="GQ170" i="6"/>
  <c r="FM166" i="6"/>
  <c r="GQ166" i="6"/>
  <c r="FM162" i="6"/>
  <c r="GQ162" i="6"/>
  <c r="FM158" i="6"/>
  <c r="GQ158" i="6"/>
  <c r="FM154" i="6"/>
  <c r="GQ154" i="6"/>
  <c r="FM150" i="6"/>
  <c r="GQ150" i="6"/>
  <c r="FM146" i="6"/>
  <c r="GQ146" i="6"/>
  <c r="FM142" i="6"/>
  <c r="GQ142" i="6"/>
  <c r="FM138" i="6"/>
  <c r="GQ138" i="6"/>
  <c r="FM134" i="6"/>
  <c r="GQ134" i="6"/>
  <c r="FM130" i="6"/>
  <c r="GQ130" i="6"/>
  <c r="FM126" i="6"/>
  <c r="GQ126" i="6"/>
  <c r="FM122" i="6"/>
  <c r="GQ122" i="6"/>
  <c r="FM118" i="6"/>
  <c r="GQ118" i="6"/>
  <c r="FM114" i="6"/>
  <c r="GQ114" i="6"/>
  <c r="FM110" i="6"/>
  <c r="GQ110" i="6"/>
  <c r="FM106" i="6"/>
  <c r="GQ106" i="6"/>
  <c r="FM102" i="6"/>
  <c r="GQ102" i="6"/>
  <c r="FM98" i="6"/>
  <c r="GQ98" i="6"/>
  <c r="FM94" i="6"/>
  <c r="GQ94" i="6"/>
  <c r="FM90" i="6"/>
  <c r="GQ90" i="6"/>
  <c r="FM86" i="6"/>
  <c r="GQ86" i="6"/>
  <c r="FM82" i="6"/>
  <c r="GQ82" i="6"/>
  <c r="FM78" i="6"/>
  <c r="GQ78" i="6"/>
  <c r="FM74" i="6"/>
  <c r="GQ74" i="6"/>
  <c r="FM70" i="6"/>
  <c r="GQ70" i="6"/>
  <c r="FM66" i="6"/>
  <c r="GQ66" i="6"/>
  <c r="FM62" i="6"/>
  <c r="GQ62" i="6"/>
  <c r="FM58" i="6"/>
  <c r="GQ58" i="6"/>
  <c r="FM54" i="6"/>
  <c r="GQ54" i="6"/>
  <c r="FM50" i="6"/>
  <c r="GQ50" i="6"/>
  <c r="FM46" i="6"/>
  <c r="GQ46" i="6"/>
  <c r="FM42" i="6"/>
  <c r="GQ42" i="6"/>
  <c r="FM38" i="6"/>
  <c r="GQ38" i="6"/>
  <c r="FM34" i="6"/>
  <c r="GQ34" i="6"/>
  <c r="FM30" i="6"/>
  <c r="GQ30" i="6"/>
  <c r="FM26" i="6"/>
  <c r="GQ26" i="6"/>
  <c r="FM22" i="6"/>
  <c r="GQ22" i="6"/>
  <c r="FM18" i="6"/>
  <c r="GQ18" i="6"/>
  <c r="FM14" i="6"/>
  <c r="GQ14" i="6"/>
  <c r="FM10" i="6"/>
  <c r="GQ10" i="6"/>
  <c r="FO204" i="6"/>
  <c r="GS204" i="6"/>
  <c r="FO200" i="6"/>
  <c r="GS200" i="6"/>
  <c r="FO196" i="6"/>
  <c r="GS196" i="6"/>
  <c r="FO192" i="6"/>
  <c r="GS192" i="6"/>
  <c r="FO188" i="6"/>
  <c r="GS188" i="6"/>
  <c r="FO184" i="6"/>
  <c r="GS184" i="6"/>
  <c r="FO180" i="6"/>
  <c r="GS180" i="6"/>
  <c r="FO176" i="6"/>
  <c r="GS176" i="6"/>
  <c r="FO172" i="6"/>
  <c r="GS172" i="6"/>
  <c r="FO168" i="6"/>
  <c r="GS168" i="6"/>
  <c r="FO164" i="6"/>
  <c r="GS164" i="6"/>
  <c r="FO160" i="6"/>
  <c r="GS160" i="6"/>
  <c r="FO156" i="6"/>
  <c r="GS156" i="6"/>
  <c r="FO152" i="6"/>
  <c r="GS152" i="6"/>
  <c r="FO148" i="6"/>
  <c r="GS148" i="6"/>
  <c r="FO144" i="6"/>
  <c r="GS144" i="6"/>
  <c r="FO140" i="6"/>
  <c r="GS140" i="6"/>
  <c r="FO136" i="6"/>
  <c r="GS136" i="6"/>
  <c r="FO132" i="6"/>
  <c r="GS132" i="6"/>
  <c r="FO128" i="6"/>
  <c r="GS128" i="6"/>
  <c r="FO124" i="6"/>
  <c r="GS124" i="6"/>
  <c r="FO120" i="6"/>
  <c r="GS120" i="6"/>
  <c r="FO116" i="6"/>
  <c r="GS116" i="6"/>
  <c r="FO112" i="6"/>
  <c r="GS112" i="6"/>
  <c r="FO108" i="6"/>
  <c r="GS108" i="6"/>
  <c r="FO104" i="6"/>
  <c r="GS104" i="6"/>
  <c r="FO100" i="6"/>
  <c r="GS100" i="6"/>
  <c r="FO96" i="6"/>
  <c r="GS96" i="6"/>
  <c r="FO92" i="6"/>
  <c r="GS92" i="6"/>
  <c r="FO88" i="6"/>
  <c r="GS88" i="6"/>
  <c r="FO84" i="6"/>
  <c r="GS84" i="6"/>
  <c r="FO80" i="6"/>
  <c r="GS80" i="6"/>
  <c r="FO76" i="6"/>
  <c r="GS76" i="6"/>
  <c r="FO72" i="6"/>
  <c r="GS72" i="6"/>
  <c r="FO68" i="6"/>
  <c r="GS68" i="6"/>
  <c r="FO64" i="6"/>
  <c r="GS64" i="6"/>
  <c r="FO60" i="6"/>
  <c r="GS60" i="6"/>
  <c r="FO56" i="6"/>
  <c r="GS56" i="6"/>
  <c r="FO52" i="6"/>
  <c r="GS52" i="6"/>
  <c r="FO48" i="6"/>
  <c r="GS48" i="6"/>
  <c r="FO44" i="6"/>
  <c r="GS44" i="6"/>
  <c r="FO40" i="6"/>
  <c r="GS40" i="6"/>
  <c r="FO36" i="6"/>
  <c r="GS36" i="6"/>
  <c r="FO32" i="6"/>
  <c r="GS32" i="6"/>
  <c r="FO28" i="6"/>
  <c r="GS28" i="6"/>
  <c r="FO24" i="6"/>
  <c r="GS24" i="6"/>
  <c r="FO20" i="6"/>
  <c r="GS20" i="6"/>
  <c r="FO16" i="6"/>
  <c r="GS16" i="6"/>
  <c r="FO12" i="6"/>
  <c r="GS12" i="6"/>
  <c r="FO8" i="6"/>
  <c r="GS8" i="6"/>
  <c r="FM201" i="6"/>
  <c r="GQ201" i="6"/>
  <c r="FM197" i="6"/>
  <c r="GQ197" i="6"/>
  <c r="FM193" i="6"/>
  <c r="GQ193" i="6"/>
  <c r="FM189" i="6"/>
  <c r="GQ189" i="6"/>
  <c r="FM185" i="6"/>
  <c r="GQ185" i="6"/>
  <c r="FM181" i="6"/>
  <c r="GQ181" i="6"/>
  <c r="FM177" i="6"/>
  <c r="GQ177" i="6"/>
  <c r="FM173" i="6"/>
  <c r="GQ173" i="6"/>
  <c r="FM169" i="6"/>
  <c r="GQ169" i="6"/>
  <c r="FM165" i="6"/>
  <c r="GQ165" i="6"/>
  <c r="FM161" i="6"/>
  <c r="GQ161" i="6"/>
  <c r="FM157" i="6"/>
  <c r="GQ157" i="6"/>
  <c r="FM153" i="6"/>
  <c r="GQ153" i="6"/>
  <c r="FM149" i="6"/>
  <c r="GQ149" i="6"/>
  <c r="FM145" i="6"/>
  <c r="GQ145" i="6"/>
  <c r="FM141" i="6"/>
  <c r="GQ141" i="6"/>
  <c r="FM137" i="6"/>
  <c r="GQ137" i="6"/>
  <c r="FM133" i="6"/>
  <c r="GQ133" i="6"/>
  <c r="FM129" i="6"/>
  <c r="GQ129" i="6"/>
  <c r="FM125" i="6"/>
  <c r="GQ125" i="6"/>
  <c r="FM121" i="6"/>
  <c r="GQ121" i="6"/>
  <c r="FM117" i="6"/>
  <c r="GQ117" i="6"/>
  <c r="FM113" i="6"/>
  <c r="GQ113" i="6"/>
  <c r="FM109" i="6"/>
  <c r="GQ109" i="6"/>
  <c r="FM105" i="6"/>
  <c r="GQ105" i="6"/>
  <c r="FM101" i="6"/>
  <c r="GQ101" i="6"/>
  <c r="FM97" i="6"/>
  <c r="GQ97" i="6"/>
  <c r="FM93" i="6"/>
  <c r="GQ93" i="6"/>
  <c r="FM89" i="6"/>
  <c r="GQ89" i="6"/>
  <c r="FM85" i="6"/>
  <c r="GQ85" i="6"/>
  <c r="FM81" i="6"/>
  <c r="GQ81" i="6"/>
  <c r="FM77" i="6"/>
  <c r="GQ77" i="6"/>
  <c r="FM73" i="6"/>
  <c r="GQ73" i="6"/>
  <c r="FM69" i="6"/>
  <c r="GQ69" i="6"/>
  <c r="FM65" i="6"/>
  <c r="GQ65" i="6"/>
  <c r="FM61" i="6"/>
  <c r="GQ61" i="6"/>
  <c r="FM57" i="6"/>
  <c r="GQ57" i="6"/>
  <c r="FM53" i="6"/>
  <c r="GQ53" i="6"/>
  <c r="FM49" i="6"/>
  <c r="GQ49" i="6"/>
  <c r="FM45" i="6"/>
  <c r="GQ45" i="6"/>
  <c r="FM41" i="6"/>
  <c r="GQ41" i="6"/>
  <c r="FM37" i="6"/>
  <c r="GQ37" i="6"/>
  <c r="FM33" i="6"/>
  <c r="GQ33" i="6"/>
  <c r="FM29" i="6"/>
  <c r="GQ29" i="6"/>
  <c r="FM25" i="6"/>
  <c r="GQ25" i="6"/>
  <c r="FM21" i="6"/>
  <c r="GQ21" i="6"/>
  <c r="FM17" i="6"/>
  <c r="GQ17" i="6"/>
  <c r="FM13" i="6"/>
  <c r="GQ13" i="6"/>
  <c r="FM9" i="6"/>
  <c r="GQ9" i="6"/>
  <c r="FO203" i="6"/>
  <c r="GS203" i="6"/>
  <c r="FO199" i="6"/>
  <c r="GS199" i="6"/>
  <c r="FO195" i="6"/>
  <c r="GS195" i="6"/>
  <c r="FO191" i="6"/>
  <c r="GS191" i="6"/>
  <c r="FO187" i="6"/>
  <c r="GS187" i="6"/>
  <c r="FO183" i="6"/>
  <c r="GS183" i="6"/>
  <c r="FO179" i="6"/>
  <c r="GS179" i="6"/>
  <c r="FO175" i="6"/>
  <c r="GS175" i="6"/>
  <c r="FO171" i="6"/>
  <c r="GS171" i="6"/>
  <c r="FO167" i="6"/>
  <c r="GS167" i="6"/>
  <c r="FO163" i="6"/>
  <c r="GS163" i="6"/>
  <c r="FO159" i="6"/>
  <c r="GS159" i="6"/>
  <c r="FO155" i="6"/>
  <c r="GS155" i="6"/>
  <c r="FO151" i="6"/>
  <c r="GS151" i="6"/>
  <c r="FO147" i="6"/>
  <c r="GS147" i="6"/>
  <c r="FO143" i="6"/>
  <c r="GS143" i="6"/>
  <c r="FO139" i="6"/>
  <c r="GS139" i="6"/>
  <c r="FO135" i="6"/>
  <c r="GS135" i="6"/>
  <c r="FO131" i="6"/>
  <c r="GS131" i="6"/>
  <c r="FO127" i="6"/>
  <c r="GS127" i="6"/>
  <c r="FO123" i="6"/>
  <c r="GS123" i="6"/>
  <c r="FO119" i="6"/>
  <c r="GS119" i="6"/>
  <c r="FO115" i="6"/>
  <c r="GS115" i="6"/>
  <c r="FO111" i="6"/>
  <c r="GS111" i="6"/>
  <c r="FO107" i="6"/>
  <c r="GS107" i="6"/>
  <c r="FO103" i="6"/>
  <c r="GS103" i="6"/>
  <c r="FO99" i="6"/>
  <c r="GS99" i="6"/>
  <c r="FO95" i="6"/>
  <c r="GS95" i="6"/>
  <c r="FO91" i="6"/>
  <c r="GS91" i="6"/>
  <c r="FO87" i="6"/>
  <c r="GS87" i="6"/>
  <c r="FO83" i="6"/>
  <c r="GS83" i="6"/>
  <c r="FO79" i="6"/>
  <c r="GS79" i="6"/>
  <c r="FO75" i="6"/>
  <c r="GS75" i="6"/>
  <c r="FO71" i="6"/>
  <c r="GS71" i="6"/>
  <c r="FO67" i="6"/>
  <c r="GS67" i="6"/>
  <c r="FO63" i="6"/>
  <c r="GS63" i="6"/>
  <c r="FO59" i="6"/>
  <c r="GS59" i="6"/>
  <c r="FO55" i="6"/>
  <c r="GS55" i="6"/>
  <c r="FO51" i="6"/>
  <c r="GS51" i="6"/>
  <c r="FO47" i="6"/>
  <c r="GS47" i="6"/>
  <c r="FO43" i="6"/>
  <c r="GS43" i="6"/>
  <c r="FO39" i="6"/>
  <c r="GS39" i="6"/>
  <c r="FO35" i="6"/>
  <c r="GS35" i="6"/>
  <c r="FO31" i="6"/>
  <c r="GS31" i="6"/>
  <c r="FO27" i="6"/>
  <c r="GS27" i="6"/>
  <c r="FO23" i="6"/>
  <c r="GS23" i="6"/>
  <c r="FO19" i="6"/>
  <c r="GS19" i="6"/>
  <c r="FO15" i="6"/>
  <c r="GS15" i="6"/>
  <c r="FO11" i="6"/>
  <c r="GS11" i="6"/>
  <c r="FM204" i="6"/>
  <c r="GQ204" i="6"/>
  <c r="FM200" i="6"/>
  <c r="GQ200" i="6"/>
  <c r="FM196" i="6"/>
  <c r="GQ196" i="6"/>
  <c r="FM192" i="6"/>
  <c r="GQ192" i="6"/>
  <c r="FM188" i="6"/>
  <c r="GQ188" i="6"/>
  <c r="FM184" i="6"/>
  <c r="GQ184" i="6"/>
  <c r="FM180" i="6"/>
  <c r="GQ180" i="6"/>
  <c r="FM176" i="6"/>
  <c r="GQ176" i="6"/>
  <c r="FM172" i="6"/>
  <c r="GQ172" i="6"/>
  <c r="FM168" i="6"/>
  <c r="GQ168" i="6"/>
  <c r="FM164" i="6"/>
  <c r="GQ164" i="6"/>
  <c r="FM160" i="6"/>
  <c r="GQ160" i="6"/>
  <c r="FM156" i="6"/>
  <c r="GQ156" i="6"/>
  <c r="FM152" i="6"/>
  <c r="GQ152" i="6"/>
  <c r="FM148" i="6"/>
  <c r="GQ148" i="6"/>
  <c r="FM144" i="6"/>
  <c r="GQ144" i="6"/>
  <c r="FM140" i="6"/>
  <c r="GQ140" i="6"/>
  <c r="FM136" i="6"/>
  <c r="GQ136" i="6"/>
  <c r="FM132" i="6"/>
  <c r="GQ132" i="6"/>
  <c r="FM128" i="6"/>
  <c r="GQ128" i="6"/>
  <c r="FM124" i="6"/>
  <c r="GQ124" i="6"/>
  <c r="FM120" i="6"/>
  <c r="GQ120" i="6"/>
  <c r="FM116" i="6"/>
  <c r="GQ116" i="6"/>
  <c r="FM112" i="6"/>
  <c r="GQ112" i="6"/>
  <c r="FM108" i="6"/>
  <c r="GQ108" i="6"/>
  <c r="FM104" i="6"/>
  <c r="GQ104" i="6"/>
  <c r="FM100" i="6"/>
  <c r="GQ100" i="6"/>
  <c r="FM96" i="6"/>
  <c r="GQ96" i="6"/>
  <c r="FM92" i="6"/>
  <c r="GQ92" i="6"/>
  <c r="FM88" i="6"/>
  <c r="GQ88" i="6"/>
  <c r="FM84" i="6"/>
  <c r="GQ84" i="6"/>
  <c r="FM80" i="6"/>
  <c r="GQ80" i="6"/>
  <c r="FM76" i="6"/>
  <c r="GQ76" i="6"/>
  <c r="FM72" i="6"/>
  <c r="GQ72" i="6"/>
  <c r="FM68" i="6"/>
  <c r="GQ68" i="6"/>
  <c r="FM64" i="6"/>
  <c r="GQ64" i="6"/>
  <c r="FM60" i="6"/>
  <c r="GQ60" i="6"/>
  <c r="FM56" i="6"/>
  <c r="GQ56" i="6"/>
  <c r="FM52" i="6"/>
  <c r="GQ52" i="6"/>
  <c r="FM48" i="6"/>
  <c r="GQ48" i="6"/>
  <c r="FM44" i="6"/>
  <c r="GQ44" i="6"/>
  <c r="FM40" i="6"/>
  <c r="GQ40" i="6"/>
  <c r="FM36" i="6"/>
  <c r="GQ36" i="6"/>
  <c r="FM32" i="6"/>
  <c r="GQ32" i="6"/>
  <c r="FM28" i="6"/>
  <c r="GQ28" i="6"/>
  <c r="FM24" i="6"/>
  <c r="GQ24" i="6"/>
  <c r="FM20" i="6"/>
  <c r="GQ20" i="6"/>
  <c r="FM16" i="6"/>
  <c r="GQ16" i="6"/>
  <c r="FM12" i="6"/>
  <c r="GQ12" i="6"/>
  <c r="FM8" i="6"/>
  <c r="GQ8" i="6"/>
  <c r="FO202" i="6"/>
  <c r="GS202" i="6"/>
  <c r="FO198" i="6"/>
  <c r="GS198" i="6"/>
  <c r="FO194" i="6"/>
  <c r="GS194" i="6"/>
  <c r="FO190" i="6"/>
  <c r="GS190" i="6"/>
  <c r="FO186" i="6"/>
  <c r="GS186" i="6"/>
  <c r="FO182" i="6"/>
  <c r="GS182" i="6"/>
  <c r="FO178" i="6"/>
  <c r="GS178" i="6"/>
  <c r="FO174" i="6"/>
  <c r="GS174" i="6"/>
  <c r="FO170" i="6"/>
  <c r="GS170" i="6"/>
  <c r="FO166" i="6"/>
  <c r="GS166" i="6"/>
  <c r="FO162" i="6"/>
  <c r="GS162" i="6"/>
  <c r="FO158" i="6"/>
  <c r="GS158" i="6"/>
  <c r="FO154" i="6"/>
  <c r="GS154" i="6"/>
  <c r="FO150" i="6"/>
  <c r="GS150" i="6"/>
  <c r="FO146" i="6"/>
  <c r="GS146" i="6"/>
  <c r="FO142" i="6"/>
  <c r="GS142" i="6"/>
  <c r="FO138" i="6"/>
  <c r="GS138" i="6"/>
  <c r="FO134" i="6"/>
  <c r="GS134" i="6"/>
  <c r="FO130" i="6"/>
  <c r="GS130" i="6"/>
  <c r="FO126" i="6"/>
  <c r="GS126" i="6"/>
  <c r="FO122" i="6"/>
  <c r="GS122" i="6"/>
  <c r="FO118" i="6"/>
  <c r="GS118" i="6"/>
  <c r="FO114" i="6"/>
  <c r="GS114" i="6"/>
  <c r="FO110" i="6"/>
  <c r="GS110" i="6"/>
  <c r="FO106" i="6"/>
  <c r="GS106" i="6"/>
  <c r="FO102" i="6"/>
  <c r="GS102" i="6"/>
  <c r="FO98" i="6"/>
  <c r="GS98" i="6"/>
  <c r="FO94" i="6"/>
  <c r="GS94" i="6"/>
  <c r="FO90" i="6"/>
  <c r="GS90" i="6"/>
  <c r="FO86" i="6"/>
  <c r="GS86" i="6"/>
  <c r="FO82" i="6"/>
  <c r="GS82" i="6"/>
  <c r="FO78" i="6"/>
  <c r="GS78" i="6"/>
  <c r="FO74" i="6"/>
  <c r="GS74" i="6"/>
  <c r="FO70" i="6"/>
  <c r="GS70" i="6"/>
  <c r="FO66" i="6"/>
  <c r="GS66" i="6"/>
  <c r="FO62" i="6"/>
  <c r="GS62" i="6"/>
  <c r="FO58" i="6"/>
  <c r="GS58" i="6"/>
  <c r="FO54" i="6"/>
  <c r="GS54" i="6"/>
  <c r="FO50" i="6"/>
  <c r="GS50" i="6"/>
  <c r="FO46" i="6"/>
  <c r="GS46" i="6"/>
  <c r="FO42" i="6"/>
  <c r="GS42" i="6"/>
  <c r="FO38" i="6"/>
  <c r="GS38" i="6"/>
  <c r="FO34" i="6"/>
  <c r="GS34" i="6"/>
  <c r="FO30" i="6"/>
  <c r="GS30" i="6"/>
  <c r="FO26" i="6"/>
  <c r="GS26" i="6"/>
  <c r="FO22" i="6"/>
  <c r="GS22" i="6"/>
  <c r="FO18" i="6"/>
  <c r="GS18" i="6"/>
  <c r="FO14" i="6"/>
  <c r="GS14" i="6"/>
  <c r="FO10" i="6"/>
  <c r="GS10" i="6"/>
  <c r="DE197" i="6"/>
  <c r="EI197" i="6"/>
  <c r="DE181" i="6"/>
  <c r="EI181" i="6"/>
  <c r="DE169" i="6"/>
  <c r="EI169" i="6"/>
  <c r="DE157" i="6"/>
  <c r="EI157" i="6"/>
  <c r="DE145" i="6"/>
  <c r="EI145" i="6"/>
  <c r="DE133" i="6"/>
  <c r="EI133" i="6"/>
  <c r="DE121" i="6"/>
  <c r="EI121" i="6"/>
  <c r="DE109" i="6"/>
  <c r="EI109" i="6"/>
  <c r="DE97" i="6"/>
  <c r="EI97" i="6"/>
  <c r="DE85" i="6"/>
  <c r="EI85" i="6"/>
  <c r="DE73" i="6"/>
  <c r="EI73" i="6"/>
  <c r="DE61" i="6"/>
  <c r="EI61" i="6"/>
  <c r="DE49" i="6"/>
  <c r="EI49" i="6"/>
  <c r="DE41" i="6"/>
  <c r="EI41" i="6"/>
  <c r="DE29" i="6"/>
  <c r="EI29" i="6"/>
  <c r="DE17" i="6"/>
  <c r="EI17" i="6"/>
  <c r="DE9" i="6"/>
  <c r="EI9" i="6"/>
  <c r="DG195" i="6"/>
  <c r="EK195" i="6"/>
  <c r="DG183" i="6"/>
  <c r="EK183" i="6"/>
  <c r="DG175" i="6"/>
  <c r="EK175" i="6"/>
  <c r="DG163" i="6"/>
  <c r="EK163" i="6"/>
  <c r="DG151" i="6"/>
  <c r="EK151" i="6"/>
  <c r="DG139" i="6"/>
  <c r="EK139" i="6"/>
  <c r="DG127" i="6"/>
  <c r="EK127" i="6"/>
  <c r="DG115" i="6"/>
  <c r="EK115" i="6"/>
  <c r="DG103" i="6"/>
  <c r="EK103" i="6"/>
  <c r="DG95" i="6"/>
  <c r="EK95" i="6"/>
  <c r="DG83" i="6"/>
  <c r="EK83" i="6"/>
  <c r="DG71" i="6"/>
  <c r="EK71" i="6"/>
  <c r="DG63" i="6"/>
  <c r="EK63" i="6"/>
  <c r="DG59" i="6"/>
  <c r="EK59" i="6"/>
  <c r="DG55" i="6"/>
  <c r="EK55" i="6"/>
  <c r="DG51" i="6"/>
  <c r="EK51" i="6"/>
  <c r="DG39" i="6"/>
  <c r="EK39" i="6"/>
  <c r="DG35" i="6"/>
  <c r="EK35" i="6"/>
  <c r="DG31" i="6"/>
  <c r="EK31" i="6"/>
  <c r="DG27" i="6"/>
  <c r="EK27" i="6"/>
  <c r="DG23" i="6"/>
  <c r="EK23" i="6"/>
  <c r="DG19" i="6"/>
  <c r="EK19" i="6"/>
  <c r="DG15" i="6"/>
  <c r="EK15" i="6"/>
  <c r="DG11" i="6"/>
  <c r="EK11" i="6"/>
  <c r="DE204" i="6"/>
  <c r="EI204" i="6"/>
  <c r="DE200" i="6"/>
  <c r="EI200" i="6"/>
  <c r="DE196" i="6"/>
  <c r="EI196" i="6"/>
  <c r="DE192" i="6"/>
  <c r="EI192" i="6"/>
  <c r="DE188" i="6"/>
  <c r="EI188" i="6"/>
  <c r="DE184" i="6"/>
  <c r="EI184" i="6"/>
  <c r="DE180" i="6"/>
  <c r="EI180" i="6"/>
  <c r="DE176" i="6"/>
  <c r="EI176" i="6"/>
  <c r="DE172" i="6"/>
  <c r="EI172" i="6"/>
  <c r="DE168" i="6"/>
  <c r="EI168" i="6"/>
  <c r="DE164" i="6"/>
  <c r="EI164" i="6"/>
  <c r="DE160" i="6"/>
  <c r="EI160" i="6"/>
  <c r="DE156" i="6"/>
  <c r="EI156" i="6"/>
  <c r="DE152" i="6"/>
  <c r="EI152" i="6"/>
  <c r="DE148" i="6"/>
  <c r="EI148" i="6"/>
  <c r="DE144" i="6"/>
  <c r="EI144" i="6"/>
  <c r="DE140" i="6"/>
  <c r="EI140" i="6"/>
  <c r="DE136" i="6"/>
  <c r="EI136" i="6"/>
  <c r="DE132" i="6"/>
  <c r="EI132" i="6"/>
  <c r="DE128" i="6"/>
  <c r="EI128" i="6"/>
  <c r="DE124" i="6"/>
  <c r="EI124" i="6"/>
  <c r="DE120" i="6"/>
  <c r="EI120" i="6"/>
  <c r="DE116" i="6"/>
  <c r="EI116" i="6"/>
  <c r="DE112" i="6"/>
  <c r="EI112" i="6"/>
  <c r="DE108" i="6"/>
  <c r="EI108" i="6"/>
  <c r="DE104" i="6"/>
  <c r="EI104" i="6"/>
  <c r="DE100" i="6"/>
  <c r="EI100" i="6"/>
  <c r="DE96" i="6"/>
  <c r="EI96" i="6"/>
  <c r="DE92" i="6"/>
  <c r="EI92" i="6"/>
  <c r="DE88" i="6"/>
  <c r="EI88" i="6"/>
  <c r="DE84" i="6"/>
  <c r="EI84" i="6"/>
  <c r="DE80" i="6"/>
  <c r="EI80" i="6"/>
  <c r="DE76" i="6"/>
  <c r="EI76" i="6"/>
  <c r="DE72" i="6"/>
  <c r="EI72" i="6"/>
  <c r="DE68" i="6"/>
  <c r="EI68" i="6"/>
  <c r="DE64" i="6"/>
  <c r="EI64" i="6"/>
  <c r="DE60" i="6"/>
  <c r="EI60" i="6"/>
  <c r="DE56" i="6"/>
  <c r="EI56" i="6"/>
  <c r="DE52" i="6"/>
  <c r="EI52" i="6"/>
  <c r="DE48" i="6"/>
  <c r="EI48" i="6"/>
  <c r="DE44" i="6"/>
  <c r="EI44" i="6"/>
  <c r="DE40" i="6"/>
  <c r="EI40" i="6"/>
  <c r="DE36" i="6"/>
  <c r="EI36" i="6"/>
  <c r="DE32" i="6"/>
  <c r="EI32" i="6"/>
  <c r="DE28" i="6"/>
  <c r="EI28" i="6"/>
  <c r="DE24" i="6"/>
  <c r="EI24" i="6"/>
  <c r="DE20" i="6"/>
  <c r="EI20" i="6"/>
  <c r="DE16" i="6"/>
  <c r="EI16" i="6"/>
  <c r="DE12" i="6"/>
  <c r="EI12" i="6"/>
  <c r="DE8" i="6"/>
  <c r="EI8" i="6"/>
  <c r="DG202" i="6"/>
  <c r="EK202" i="6"/>
  <c r="DG198" i="6"/>
  <c r="EK198" i="6"/>
  <c r="DG194" i="6"/>
  <c r="EK194" i="6"/>
  <c r="DG190" i="6"/>
  <c r="EK190" i="6"/>
  <c r="DG186" i="6"/>
  <c r="EK186" i="6"/>
  <c r="DG182" i="6"/>
  <c r="EK182" i="6"/>
  <c r="DG178" i="6"/>
  <c r="EK178" i="6"/>
  <c r="DG174" i="6"/>
  <c r="EK174" i="6"/>
  <c r="DG170" i="6"/>
  <c r="EK170" i="6"/>
  <c r="DG166" i="6"/>
  <c r="EK166" i="6"/>
  <c r="DG162" i="6"/>
  <c r="EK162" i="6"/>
  <c r="DG158" i="6"/>
  <c r="EK158" i="6"/>
  <c r="DG154" i="6"/>
  <c r="EK154" i="6"/>
  <c r="DG150" i="6"/>
  <c r="EK150" i="6"/>
  <c r="DG146" i="6"/>
  <c r="EK146" i="6"/>
  <c r="DG142" i="6"/>
  <c r="EK142" i="6"/>
  <c r="DG138" i="6"/>
  <c r="EK138" i="6"/>
  <c r="DG134" i="6"/>
  <c r="EK134" i="6"/>
  <c r="DG130" i="6"/>
  <c r="EK130" i="6"/>
  <c r="DG126" i="6"/>
  <c r="EK126" i="6"/>
  <c r="DG122" i="6"/>
  <c r="EK122" i="6"/>
  <c r="DG118" i="6"/>
  <c r="EK118" i="6"/>
  <c r="DG114" i="6"/>
  <c r="EK114" i="6"/>
  <c r="DG110" i="6"/>
  <c r="EK110" i="6"/>
  <c r="DG106" i="6"/>
  <c r="EK106" i="6"/>
  <c r="DG102" i="6"/>
  <c r="EK102" i="6"/>
  <c r="DG98" i="6"/>
  <c r="EK98" i="6"/>
  <c r="DG94" i="6"/>
  <c r="EK94" i="6"/>
  <c r="DG90" i="6"/>
  <c r="EK90" i="6"/>
  <c r="DG86" i="6"/>
  <c r="EK86" i="6"/>
  <c r="DG82" i="6"/>
  <c r="EK82" i="6"/>
  <c r="DG78" i="6"/>
  <c r="EK78" i="6"/>
  <c r="DG74" i="6"/>
  <c r="EK74" i="6"/>
  <c r="DG70" i="6"/>
  <c r="EK70" i="6"/>
  <c r="DG66" i="6"/>
  <c r="EK66" i="6"/>
  <c r="DG62" i="6"/>
  <c r="EK62" i="6"/>
  <c r="DG58" i="6"/>
  <c r="EK58" i="6"/>
  <c r="DG54" i="6"/>
  <c r="EK54" i="6"/>
  <c r="DG50" i="6"/>
  <c r="EK50" i="6"/>
  <c r="DG46" i="6"/>
  <c r="EK46" i="6"/>
  <c r="DG42" i="6"/>
  <c r="EK42" i="6"/>
  <c r="DG38" i="6"/>
  <c r="EK38" i="6"/>
  <c r="DG34" i="6"/>
  <c r="EK34" i="6"/>
  <c r="DG30" i="6"/>
  <c r="EK30" i="6"/>
  <c r="DG26" i="6"/>
  <c r="EK26" i="6"/>
  <c r="DG22" i="6"/>
  <c r="EK22" i="6"/>
  <c r="DG18" i="6"/>
  <c r="EK18" i="6"/>
  <c r="DG14" i="6"/>
  <c r="EK14" i="6"/>
  <c r="DG10" i="6"/>
  <c r="EK10" i="6"/>
  <c r="DE201" i="6"/>
  <c r="EI201" i="6"/>
  <c r="DE189" i="6"/>
  <c r="EI189" i="6"/>
  <c r="DE177" i="6"/>
  <c r="EI177" i="6"/>
  <c r="DE165" i="6"/>
  <c r="EI165" i="6"/>
  <c r="DE153" i="6"/>
  <c r="EI153" i="6"/>
  <c r="DE141" i="6"/>
  <c r="EI141" i="6"/>
  <c r="DE129" i="6"/>
  <c r="EI129" i="6"/>
  <c r="DE117" i="6"/>
  <c r="EI117" i="6"/>
  <c r="DE105" i="6"/>
  <c r="EI105" i="6"/>
  <c r="DE93" i="6"/>
  <c r="EI93" i="6"/>
  <c r="DE81" i="6"/>
  <c r="EI81" i="6"/>
  <c r="DE69" i="6"/>
  <c r="EI69" i="6"/>
  <c r="DE53" i="6"/>
  <c r="EI53" i="6"/>
  <c r="DE37" i="6"/>
  <c r="EI37" i="6"/>
  <c r="DE25" i="6"/>
  <c r="EI25" i="6"/>
  <c r="DE13" i="6"/>
  <c r="EI13" i="6"/>
  <c r="DG199" i="6"/>
  <c r="EK199" i="6"/>
  <c r="DG187" i="6"/>
  <c r="EK187" i="6"/>
  <c r="DG171" i="6"/>
  <c r="EK171" i="6"/>
  <c r="DG155" i="6"/>
  <c r="EK155" i="6"/>
  <c r="DG143" i="6"/>
  <c r="EK143" i="6"/>
  <c r="DG131" i="6"/>
  <c r="EK131" i="6"/>
  <c r="DG119" i="6"/>
  <c r="EK119" i="6"/>
  <c r="DG107" i="6"/>
  <c r="EK107" i="6"/>
  <c r="DG91" i="6"/>
  <c r="EK91" i="6"/>
  <c r="DG79" i="6"/>
  <c r="EK79" i="6"/>
  <c r="DG47" i="6"/>
  <c r="EK47" i="6"/>
  <c r="DE203" i="6"/>
  <c r="EI203" i="6"/>
  <c r="DE195" i="6"/>
  <c r="EI195" i="6"/>
  <c r="DE183" i="6"/>
  <c r="EI183" i="6"/>
  <c r="DE175" i="6"/>
  <c r="EI175" i="6"/>
  <c r="DE163" i="6"/>
  <c r="EI163" i="6"/>
  <c r="DE155" i="6"/>
  <c r="EI155" i="6"/>
  <c r="DE147" i="6"/>
  <c r="EI147" i="6"/>
  <c r="DE139" i="6"/>
  <c r="EI139" i="6"/>
  <c r="DE131" i="6"/>
  <c r="EI131" i="6"/>
  <c r="DE123" i="6"/>
  <c r="EI123" i="6"/>
  <c r="DE119" i="6"/>
  <c r="EI119" i="6"/>
  <c r="DE115" i="6"/>
  <c r="EI115" i="6"/>
  <c r="DE111" i="6"/>
  <c r="EI111" i="6"/>
  <c r="DE107" i="6"/>
  <c r="EI107" i="6"/>
  <c r="DE103" i="6"/>
  <c r="EI103" i="6"/>
  <c r="DE99" i="6"/>
  <c r="EI99" i="6"/>
  <c r="DE95" i="6"/>
  <c r="EI95" i="6"/>
  <c r="DE91" i="6"/>
  <c r="EI91" i="6"/>
  <c r="DE87" i="6"/>
  <c r="EI87" i="6"/>
  <c r="DE83" i="6"/>
  <c r="EI83" i="6"/>
  <c r="DE79" i="6"/>
  <c r="EI79" i="6"/>
  <c r="DE75" i="6"/>
  <c r="EI75" i="6"/>
  <c r="DE71" i="6"/>
  <c r="EI71" i="6"/>
  <c r="DE67" i="6"/>
  <c r="EI67" i="6"/>
  <c r="DE63" i="6"/>
  <c r="EI63" i="6"/>
  <c r="DE59" i="6"/>
  <c r="EI59" i="6"/>
  <c r="DE55" i="6"/>
  <c r="EI55" i="6"/>
  <c r="DE51" i="6"/>
  <c r="EI51" i="6"/>
  <c r="DE47" i="6"/>
  <c r="EI47" i="6"/>
  <c r="DE43" i="6"/>
  <c r="EI43" i="6"/>
  <c r="DE39" i="6"/>
  <c r="EI39" i="6"/>
  <c r="DE35" i="6"/>
  <c r="EI35" i="6"/>
  <c r="DE31" i="6"/>
  <c r="EI31" i="6"/>
  <c r="DE27" i="6"/>
  <c r="EI27" i="6"/>
  <c r="DE23" i="6"/>
  <c r="EI23" i="6"/>
  <c r="DE19" i="6"/>
  <c r="EI19" i="6"/>
  <c r="DE15" i="6"/>
  <c r="EI15" i="6"/>
  <c r="DE11" i="6"/>
  <c r="EI11" i="6"/>
  <c r="DG201" i="6"/>
  <c r="EK201" i="6"/>
  <c r="DG197" i="6"/>
  <c r="EK197" i="6"/>
  <c r="DG193" i="6"/>
  <c r="EK193" i="6"/>
  <c r="DG189" i="6"/>
  <c r="EK189" i="6"/>
  <c r="DG185" i="6"/>
  <c r="EK185" i="6"/>
  <c r="DG181" i="6"/>
  <c r="EK181" i="6"/>
  <c r="DG177" i="6"/>
  <c r="EK177" i="6"/>
  <c r="DG173" i="6"/>
  <c r="EK173" i="6"/>
  <c r="DG169" i="6"/>
  <c r="EK169" i="6"/>
  <c r="DG165" i="6"/>
  <c r="EK165" i="6"/>
  <c r="DG161" i="6"/>
  <c r="EK161" i="6"/>
  <c r="DG157" i="6"/>
  <c r="EK157" i="6"/>
  <c r="DG153" i="6"/>
  <c r="EK153" i="6"/>
  <c r="DG149" i="6"/>
  <c r="EK149" i="6"/>
  <c r="DG145" i="6"/>
  <c r="EK145" i="6"/>
  <c r="DG141" i="6"/>
  <c r="EK141" i="6"/>
  <c r="DG137" i="6"/>
  <c r="EK137" i="6"/>
  <c r="DG133" i="6"/>
  <c r="EK133" i="6"/>
  <c r="DG129" i="6"/>
  <c r="EK129" i="6"/>
  <c r="DG125" i="6"/>
  <c r="EK125" i="6"/>
  <c r="DG121" i="6"/>
  <c r="EK121" i="6"/>
  <c r="DG117" i="6"/>
  <c r="EK117" i="6"/>
  <c r="DG113" i="6"/>
  <c r="EK113" i="6"/>
  <c r="DG109" i="6"/>
  <c r="EK109" i="6"/>
  <c r="DG105" i="6"/>
  <c r="EK105" i="6"/>
  <c r="DG101" i="6"/>
  <c r="EK101" i="6"/>
  <c r="DG97" i="6"/>
  <c r="EK97" i="6"/>
  <c r="DG93" i="6"/>
  <c r="EK93" i="6"/>
  <c r="DG89" i="6"/>
  <c r="EK89" i="6"/>
  <c r="DG85" i="6"/>
  <c r="EK85" i="6"/>
  <c r="DG81" i="6"/>
  <c r="EK81" i="6"/>
  <c r="DG77" i="6"/>
  <c r="EK77" i="6"/>
  <c r="DG73" i="6"/>
  <c r="EK73" i="6"/>
  <c r="DG69" i="6"/>
  <c r="EK69" i="6"/>
  <c r="DG65" i="6"/>
  <c r="EK65" i="6"/>
  <c r="DG61" i="6"/>
  <c r="EK61" i="6"/>
  <c r="DG57" i="6"/>
  <c r="EK57" i="6"/>
  <c r="DG53" i="6"/>
  <c r="EK53" i="6"/>
  <c r="DG49" i="6"/>
  <c r="EK49" i="6"/>
  <c r="DG45" i="6"/>
  <c r="EK45" i="6"/>
  <c r="DG41" i="6"/>
  <c r="EK41" i="6"/>
  <c r="DG37" i="6"/>
  <c r="EK37" i="6"/>
  <c r="DG33" i="6"/>
  <c r="EK33" i="6"/>
  <c r="DG29" i="6"/>
  <c r="EK29" i="6"/>
  <c r="DG25" i="6"/>
  <c r="EK25" i="6"/>
  <c r="DG21" i="6"/>
  <c r="EK21" i="6"/>
  <c r="DG17" i="6"/>
  <c r="EK17" i="6"/>
  <c r="DG13" i="6"/>
  <c r="EK13" i="6"/>
  <c r="DG9" i="6"/>
  <c r="EK9" i="6"/>
  <c r="DE193" i="6"/>
  <c r="EI193" i="6"/>
  <c r="DE185" i="6"/>
  <c r="EI185" i="6"/>
  <c r="DE173" i="6"/>
  <c r="EI173" i="6"/>
  <c r="DE161" i="6"/>
  <c r="EI161" i="6"/>
  <c r="DE149" i="6"/>
  <c r="EI149" i="6"/>
  <c r="DE137" i="6"/>
  <c r="EI137" i="6"/>
  <c r="DE125" i="6"/>
  <c r="EI125" i="6"/>
  <c r="DE113" i="6"/>
  <c r="EI113" i="6"/>
  <c r="DE101" i="6"/>
  <c r="EI101" i="6"/>
  <c r="DE89" i="6"/>
  <c r="EI89" i="6"/>
  <c r="DE77" i="6"/>
  <c r="EI77" i="6"/>
  <c r="DE65" i="6"/>
  <c r="EI65" i="6"/>
  <c r="DE57" i="6"/>
  <c r="EI57" i="6"/>
  <c r="DE45" i="6"/>
  <c r="EI45" i="6"/>
  <c r="DE33" i="6"/>
  <c r="EI33" i="6"/>
  <c r="DE21" i="6"/>
  <c r="EI21" i="6"/>
  <c r="DG203" i="6"/>
  <c r="EK203" i="6"/>
  <c r="DG191" i="6"/>
  <c r="EK191" i="6"/>
  <c r="DG179" i="6"/>
  <c r="EK179" i="6"/>
  <c r="DG167" i="6"/>
  <c r="EK167" i="6"/>
  <c r="DG159" i="6"/>
  <c r="EK159" i="6"/>
  <c r="DG147" i="6"/>
  <c r="EK147" i="6"/>
  <c r="DG135" i="6"/>
  <c r="EK135" i="6"/>
  <c r="DG123" i="6"/>
  <c r="EK123" i="6"/>
  <c r="DG111" i="6"/>
  <c r="EK111" i="6"/>
  <c r="DG99" i="6"/>
  <c r="EK99" i="6"/>
  <c r="DG87" i="6"/>
  <c r="EK87" i="6"/>
  <c r="DG75" i="6"/>
  <c r="EK75" i="6"/>
  <c r="DG67" i="6"/>
  <c r="EK67" i="6"/>
  <c r="DG43" i="6"/>
  <c r="EK43" i="6"/>
  <c r="DE7" i="6"/>
  <c r="EI7" i="6"/>
  <c r="DE199" i="6"/>
  <c r="EI199" i="6"/>
  <c r="DE191" i="6"/>
  <c r="EI191" i="6"/>
  <c r="DE187" i="6"/>
  <c r="EI187" i="6"/>
  <c r="DE179" i="6"/>
  <c r="EI179" i="6"/>
  <c r="DE171" i="6"/>
  <c r="EI171" i="6"/>
  <c r="DE167" i="6"/>
  <c r="EI167" i="6"/>
  <c r="DE159" i="6"/>
  <c r="EI159" i="6"/>
  <c r="DE151" i="6"/>
  <c r="EI151" i="6"/>
  <c r="DE143" i="6"/>
  <c r="EI143" i="6"/>
  <c r="DE135" i="6"/>
  <c r="EI135" i="6"/>
  <c r="DE127" i="6"/>
  <c r="EI127" i="6"/>
  <c r="DG7" i="6"/>
  <c r="EK7" i="6"/>
  <c r="DE202" i="6"/>
  <c r="EI202" i="6"/>
  <c r="DE198" i="6"/>
  <c r="EI198" i="6"/>
  <c r="DE194" i="6"/>
  <c r="EI194" i="6"/>
  <c r="DE190" i="6"/>
  <c r="EI190" i="6"/>
  <c r="DE186" i="6"/>
  <c r="EI186" i="6"/>
  <c r="DE182" i="6"/>
  <c r="EI182" i="6"/>
  <c r="DE178" i="6"/>
  <c r="EI178" i="6"/>
  <c r="DE174" i="6"/>
  <c r="EI174" i="6"/>
  <c r="DE170" i="6"/>
  <c r="EI170" i="6"/>
  <c r="DE166" i="6"/>
  <c r="EI166" i="6"/>
  <c r="DE162" i="6"/>
  <c r="EI162" i="6"/>
  <c r="DE158" i="6"/>
  <c r="EI158" i="6"/>
  <c r="DE154" i="6"/>
  <c r="EI154" i="6"/>
  <c r="DE150" i="6"/>
  <c r="EI150" i="6"/>
  <c r="DE146" i="6"/>
  <c r="EI146" i="6"/>
  <c r="DE142" i="6"/>
  <c r="EI142" i="6"/>
  <c r="DE138" i="6"/>
  <c r="EI138" i="6"/>
  <c r="DE134" i="6"/>
  <c r="EI134" i="6"/>
  <c r="DE130" i="6"/>
  <c r="EI130" i="6"/>
  <c r="DE126" i="6"/>
  <c r="EI126" i="6"/>
  <c r="DE122" i="6"/>
  <c r="EI122" i="6"/>
  <c r="DE118" i="6"/>
  <c r="EI118" i="6"/>
  <c r="DE114" i="6"/>
  <c r="EI114" i="6"/>
  <c r="DE110" i="6"/>
  <c r="EI110" i="6"/>
  <c r="DE106" i="6"/>
  <c r="EI106" i="6"/>
  <c r="DE102" i="6"/>
  <c r="EI102" i="6"/>
  <c r="DE98" i="6"/>
  <c r="EI98" i="6"/>
  <c r="DE94" i="6"/>
  <c r="EI94" i="6"/>
  <c r="DE90" i="6"/>
  <c r="EI90" i="6"/>
  <c r="DE86" i="6"/>
  <c r="EI86" i="6"/>
  <c r="DE82" i="6"/>
  <c r="EI82" i="6"/>
  <c r="DE78" i="6"/>
  <c r="EI78" i="6"/>
  <c r="DE74" i="6"/>
  <c r="EI74" i="6"/>
  <c r="DE70" i="6"/>
  <c r="EI70" i="6"/>
  <c r="DE66" i="6"/>
  <c r="EI66" i="6"/>
  <c r="DE62" i="6"/>
  <c r="EI62" i="6"/>
  <c r="DE58" i="6"/>
  <c r="EI58" i="6"/>
  <c r="DE54" i="6"/>
  <c r="EI54" i="6"/>
  <c r="DE50" i="6"/>
  <c r="EI50" i="6"/>
  <c r="DE46" i="6"/>
  <c r="EI46" i="6"/>
  <c r="DE42" i="6"/>
  <c r="EI42" i="6"/>
  <c r="DE38" i="6"/>
  <c r="EI38" i="6"/>
  <c r="DE34" i="6"/>
  <c r="EI34" i="6"/>
  <c r="DE30" i="6"/>
  <c r="EI30" i="6"/>
  <c r="DE26" i="6"/>
  <c r="EI26" i="6"/>
  <c r="DE22" i="6"/>
  <c r="EI22" i="6"/>
  <c r="DE18" i="6"/>
  <c r="EI18" i="6"/>
  <c r="DE14" i="6"/>
  <c r="EI14" i="6"/>
  <c r="DE10" i="6"/>
  <c r="EI10" i="6"/>
  <c r="DG204" i="6"/>
  <c r="EK204" i="6"/>
  <c r="DG200" i="6"/>
  <c r="EK200" i="6"/>
  <c r="DG196" i="6"/>
  <c r="EK196" i="6"/>
  <c r="DG192" i="6"/>
  <c r="EK192" i="6"/>
  <c r="DG188" i="6"/>
  <c r="EK188" i="6"/>
  <c r="DG184" i="6"/>
  <c r="EK184" i="6"/>
  <c r="DG180" i="6"/>
  <c r="EK180" i="6"/>
  <c r="DG176" i="6"/>
  <c r="EK176" i="6"/>
  <c r="DG172" i="6"/>
  <c r="EK172" i="6"/>
  <c r="DG168" i="6"/>
  <c r="EK168" i="6"/>
  <c r="DG164" i="6"/>
  <c r="EK164" i="6"/>
  <c r="DG160" i="6"/>
  <c r="EK160" i="6"/>
  <c r="DG156" i="6"/>
  <c r="EK156" i="6"/>
  <c r="DG152" i="6"/>
  <c r="EK152" i="6"/>
  <c r="DG148" i="6"/>
  <c r="EK148" i="6"/>
  <c r="DG144" i="6"/>
  <c r="EK144" i="6"/>
  <c r="DG140" i="6"/>
  <c r="EK140" i="6"/>
  <c r="DG136" i="6"/>
  <c r="EK136" i="6"/>
  <c r="DG132" i="6"/>
  <c r="EK132" i="6"/>
  <c r="DG128" i="6"/>
  <c r="EK128" i="6"/>
  <c r="DG124" i="6"/>
  <c r="EK124" i="6"/>
  <c r="DG120" i="6"/>
  <c r="EK120" i="6"/>
  <c r="DG116" i="6"/>
  <c r="EK116" i="6"/>
  <c r="DG112" i="6"/>
  <c r="EK112" i="6"/>
  <c r="DG108" i="6"/>
  <c r="EK108" i="6"/>
  <c r="DG104" i="6"/>
  <c r="EK104" i="6"/>
  <c r="DG100" i="6"/>
  <c r="EK100" i="6"/>
  <c r="DG96" i="6"/>
  <c r="EK96" i="6"/>
  <c r="DG92" i="6"/>
  <c r="EK92" i="6"/>
  <c r="DG88" i="6"/>
  <c r="EK88" i="6"/>
  <c r="DG84" i="6"/>
  <c r="EK84" i="6"/>
  <c r="DG80" i="6"/>
  <c r="EK80" i="6"/>
  <c r="DG76" i="6"/>
  <c r="EK76" i="6"/>
  <c r="DG72" i="6"/>
  <c r="EK72" i="6"/>
  <c r="DG68" i="6"/>
  <c r="EK68" i="6"/>
  <c r="DG64" i="6"/>
  <c r="EK64" i="6"/>
  <c r="DG60" i="6"/>
  <c r="EK60" i="6"/>
  <c r="DG56" i="6"/>
  <c r="EK56" i="6"/>
  <c r="DG52" i="6"/>
  <c r="EK52" i="6"/>
  <c r="DG48" i="6"/>
  <c r="EK48" i="6"/>
  <c r="DG44" i="6"/>
  <c r="EK44" i="6"/>
  <c r="DG40" i="6"/>
  <c r="EK40" i="6"/>
  <c r="DG36" i="6"/>
  <c r="EK36" i="6"/>
  <c r="DG32" i="6"/>
  <c r="EK32" i="6"/>
  <c r="DG28" i="6"/>
  <c r="EK28" i="6"/>
  <c r="DG24" i="6"/>
  <c r="EK24" i="6"/>
  <c r="DG20" i="6"/>
  <c r="EK20" i="6"/>
  <c r="DG16" i="6"/>
  <c r="EK16" i="6"/>
  <c r="DG12" i="6"/>
  <c r="EK12" i="6"/>
  <c r="DG8" i="6"/>
  <c r="EK8" i="6"/>
  <c r="J10" i="11"/>
  <c r="J9" i="11"/>
  <c r="I10" i="11"/>
  <c r="I9" i="11"/>
  <c r="I8" i="11"/>
  <c r="J8" i="11" s="1"/>
  <c r="OW8" i="3"/>
  <c r="OW9" i="3"/>
  <c r="OW10" i="3"/>
  <c r="OW11" i="3"/>
  <c r="OW12" i="3"/>
  <c r="OW13" i="3"/>
  <c r="OW14" i="3"/>
  <c r="OW15" i="3"/>
  <c r="OW16" i="3"/>
  <c r="OW17" i="3"/>
  <c r="OW18" i="3"/>
  <c r="OW19" i="3"/>
  <c r="OW20" i="3"/>
  <c r="OW21" i="3"/>
  <c r="OW22" i="3"/>
  <c r="OW23" i="3"/>
  <c r="OW24" i="3"/>
  <c r="OW25" i="3"/>
  <c r="OW26" i="3"/>
  <c r="OW27" i="3"/>
  <c r="OW28" i="3"/>
  <c r="OW29" i="3"/>
  <c r="OW30" i="3"/>
  <c r="OW31" i="3"/>
  <c r="OW32" i="3"/>
  <c r="OW33" i="3"/>
  <c r="OW34" i="3"/>
  <c r="OW35" i="3"/>
  <c r="OW36" i="3"/>
  <c r="OW37" i="3"/>
  <c r="OW38" i="3"/>
  <c r="OW39" i="3"/>
  <c r="OW40" i="3"/>
  <c r="OW41" i="3"/>
  <c r="OW42" i="3"/>
  <c r="OW43" i="3"/>
  <c r="OW44" i="3"/>
  <c r="OW45" i="3"/>
  <c r="OW46" i="3"/>
  <c r="OW47" i="3"/>
  <c r="OW48" i="3"/>
  <c r="OW49" i="3"/>
  <c r="OW50" i="3"/>
  <c r="OW51" i="3"/>
  <c r="OW52" i="3"/>
  <c r="OW53" i="3"/>
  <c r="OW54" i="3"/>
  <c r="OW55" i="3"/>
  <c r="OW56" i="3"/>
  <c r="OW57" i="3"/>
  <c r="OW58" i="3"/>
  <c r="OW59" i="3"/>
  <c r="OW60" i="3"/>
  <c r="OW61" i="3"/>
  <c r="OW62" i="3"/>
  <c r="OW63" i="3"/>
  <c r="OW64" i="3"/>
  <c r="OW65" i="3"/>
  <c r="OW66" i="3"/>
  <c r="OW67" i="3"/>
  <c r="OW68" i="3"/>
  <c r="OW69" i="3"/>
  <c r="OW70" i="3"/>
  <c r="OW71" i="3"/>
  <c r="OW72" i="3"/>
  <c r="OW73" i="3"/>
  <c r="OW74" i="3"/>
  <c r="OW75" i="3"/>
  <c r="OW76" i="3"/>
  <c r="OW77" i="3"/>
  <c r="OW78" i="3"/>
  <c r="OW79" i="3"/>
  <c r="OW80" i="3"/>
  <c r="OW81" i="3"/>
  <c r="OW82" i="3"/>
  <c r="OW83" i="3"/>
  <c r="OW84" i="3"/>
  <c r="OW85" i="3"/>
  <c r="OW86" i="3"/>
  <c r="OW87" i="3"/>
  <c r="OW88" i="3"/>
  <c r="OW89" i="3"/>
  <c r="OW90" i="3"/>
  <c r="OW91" i="3"/>
  <c r="OW92" i="3"/>
  <c r="OW93" i="3"/>
  <c r="OW94" i="3"/>
  <c r="OW95" i="3"/>
  <c r="OW96" i="3"/>
  <c r="OW97" i="3"/>
  <c r="OW98" i="3"/>
  <c r="OW99" i="3"/>
  <c r="OW100" i="3"/>
  <c r="OW101" i="3"/>
  <c r="OW102" i="3"/>
  <c r="OW103" i="3"/>
  <c r="OW104" i="3"/>
  <c r="OW105" i="3"/>
  <c r="OW106" i="3"/>
  <c r="OW107" i="3"/>
  <c r="OW108" i="3"/>
  <c r="OW109" i="3"/>
  <c r="OW110" i="3"/>
  <c r="OW111" i="3"/>
  <c r="OW112" i="3"/>
  <c r="OW113" i="3"/>
  <c r="OW114" i="3"/>
  <c r="OW115" i="3"/>
  <c r="OW116" i="3"/>
  <c r="OW117" i="3"/>
  <c r="OW118" i="3"/>
  <c r="OW119" i="3"/>
  <c r="OW120" i="3"/>
  <c r="OW121" i="3"/>
  <c r="OW122" i="3"/>
  <c r="OW123" i="3"/>
  <c r="OW124" i="3"/>
  <c r="OW125" i="3"/>
  <c r="OW126" i="3"/>
  <c r="OW127" i="3"/>
  <c r="OW128" i="3"/>
  <c r="OW129" i="3"/>
  <c r="OW130" i="3"/>
  <c r="OW131" i="3"/>
  <c r="OW132" i="3"/>
  <c r="OW133" i="3"/>
  <c r="OW134" i="3"/>
  <c r="OW135" i="3"/>
  <c r="OW136" i="3"/>
  <c r="OW137" i="3"/>
  <c r="OW138" i="3"/>
  <c r="OW139" i="3"/>
  <c r="OW140" i="3"/>
  <c r="OW141" i="3"/>
  <c r="OW142" i="3"/>
  <c r="OW143" i="3"/>
  <c r="OW144" i="3"/>
  <c r="OW145" i="3"/>
  <c r="OW146" i="3"/>
  <c r="OW147" i="3"/>
  <c r="OW148" i="3"/>
  <c r="OW149" i="3"/>
  <c r="OW150" i="3"/>
  <c r="OW151" i="3"/>
  <c r="OW152" i="3"/>
  <c r="OW153" i="3"/>
  <c r="OW154" i="3"/>
  <c r="OW155" i="3"/>
  <c r="OW156" i="3"/>
  <c r="OW157" i="3"/>
  <c r="OW158" i="3"/>
  <c r="OW159" i="3"/>
  <c r="OW160" i="3"/>
  <c r="OW161" i="3"/>
  <c r="OW162" i="3"/>
  <c r="OW163" i="3"/>
  <c r="OW164" i="3"/>
  <c r="OW165" i="3"/>
  <c r="OW166" i="3"/>
  <c r="OW167" i="3"/>
  <c r="OW168" i="3"/>
  <c r="OW169" i="3"/>
  <c r="OW170" i="3"/>
  <c r="OW171" i="3"/>
  <c r="OW172" i="3"/>
  <c r="OW173" i="3"/>
  <c r="OW174" i="3"/>
  <c r="OW175" i="3"/>
  <c r="OW176" i="3"/>
  <c r="OW177" i="3"/>
  <c r="OW178" i="3"/>
  <c r="OW179" i="3"/>
  <c r="OW180" i="3"/>
  <c r="OW181" i="3"/>
  <c r="OW182" i="3"/>
  <c r="OW183" i="3"/>
  <c r="OW184" i="3"/>
  <c r="OW185" i="3"/>
  <c r="OW186" i="3"/>
  <c r="OW187" i="3"/>
  <c r="OW188" i="3"/>
  <c r="OW189" i="3"/>
  <c r="OW190" i="3"/>
  <c r="OW191" i="3"/>
  <c r="OW192" i="3"/>
  <c r="OW193" i="3"/>
  <c r="OW194" i="3"/>
  <c r="OW195" i="3"/>
  <c r="OW196" i="3"/>
  <c r="OW197" i="3"/>
  <c r="OW198" i="3"/>
  <c r="OW199" i="3"/>
  <c r="OW200" i="3"/>
  <c r="OW201" i="3"/>
  <c r="OW202" i="3"/>
  <c r="OW203" i="3"/>
  <c r="OW204" i="3"/>
  <c r="OW205" i="3"/>
  <c r="OW7" i="3"/>
  <c r="OU8" i="3"/>
  <c r="OU9" i="3"/>
  <c r="OU10" i="3"/>
  <c r="OU11" i="3"/>
  <c r="OU12" i="3"/>
  <c r="OU13" i="3"/>
  <c r="OU14" i="3"/>
  <c r="OU15" i="3"/>
  <c r="OU16" i="3"/>
  <c r="OU17" i="3"/>
  <c r="OU18" i="3"/>
  <c r="OU19" i="3"/>
  <c r="OU20" i="3"/>
  <c r="OU21" i="3"/>
  <c r="OU22" i="3"/>
  <c r="OU23" i="3"/>
  <c r="OU24" i="3"/>
  <c r="OU25" i="3"/>
  <c r="OU26" i="3"/>
  <c r="OU27" i="3"/>
  <c r="OU28" i="3"/>
  <c r="OU29" i="3"/>
  <c r="OU30" i="3"/>
  <c r="OU31" i="3"/>
  <c r="OU32" i="3"/>
  <c r="OU33" i="3"/>
  <c r="OU34" i="3"/>
  <c r="OU35" i="3"/>
  <c r="OU36" i="3"/>
  <c r="OU37" i="3"/>
  <c r="OU38" i="3"/>
  <c r="OU39" i="3"/>
  <c r="OU40" i="3"/>
  <c r="OU41" i="3"/>
  <c r="OU42" i="3"/>
  <c r="OU43" i="3"/>
  <c r="OU44" i="3"/>
  <c r="OU45" i="3"/>
  <c r="OU46" i="3"/>
  <c r="OU47" i="3"/>
  <c r="OU48" i="3"/>
  <c r="OU49" i="3"/>
  <c r="OU50" i="3"/>
  <c r="OU51" i="3"/>
  <c r="OU52" i="3"/>
  <c r="OU53" i="3"/>
  <c r="OU54" i="3"/>
  <c r="OU55" i="3"/>
  <c r="OU56" i="3"/>
  <c r="OU57" i="3"/>
  <c r="OU58" i="3"/>
  <c r="OU59" i="3"/>
  <c r="OU60" i="3"/>
  <c r="OU61" i="3"/>
  <c r="OU62" i="3"/>
  <c r="OU63" i="3"/>
  <c r="OU64" i="3"/>
  <c r="OU65" i="3"/>
  <c r="OU66" i="3"/>
  <c r="OU67" i="3"/>
  <c r="OU68" i="3"/>
  <c r="OU69" i="3"/>
  <c r="OU70" i="3"/>
  <c r="OU71" i="3"/>
  <c r="OU72" i="3"/>
  <c r="OU73" i="3"/>
  <c r="OU74" i="3"/>
  <c r="OU75" i="3"/>
  <c r="OU76" i="3"/>
  <c r="OU77" i="3"/>
  <c r="OU78" i="3"/>
  <c r="OU79" i="3"/>
  <c r="OU80" i="3"/>
  <c r="OU81" i="3"/>
  <c r="OU82" i="3"/>
  <c r="OU83" i="3"/>
  <c r="OU84" i="3"/>
  <c r="OU85" i="3"/>
  <c r="OU86" i="3"/>
  <c r="OU87" i="3"/>
  <c r="OU88" i="3"/>
  <c r="OU89" i="3"/>
  <c r="OU90" i="3"/>
  <c r="OU91" i="3"/>
  <c r="OU92" i="3"/>
  <c r="OU93" i="3"/>
  <c r="OU94" i="3"/>
  <c r="OU95" i="3"/>
  <c r="OU96" i="3"/>
  <c r="OU97" i="3"/>
  <c r="OU98" i="3"/>
  <c r="OU99" i="3"/>
  <c r="OU100" i="3"/>
  <c r="OU101" i="3"/>
  <c r="OU102" i="3"/>
  <c r="OU103" i="3"/>
  <c r="OU104" i="3"/>
  <c r="OU105" i="3"/>
  <c r="OU106" i="3"/>
  <c r="OU107" i="3"/>
  <c r="OU108" i="3"/>
  <c r="OU109" i="3"/>
  <c r="OU110" i="3"/>
  <c r="OU111" i="3"/>
  <c r="OU112" i="3"/>
  <c r="OU113" i="3"/>
  <c r="OU114" i="3"/>
  <c r="OU115" i="3"/>
  <c r="OU116" i="3"/>
  <c r="OU117" i="3"/>
  <c r="OU118" i="3"/>
  <c r="OU119" i="3"/>
  <c r="OU120" i="3"/>
  <c r="OU121" i="3"/>
  <c r="OU122" i="3"/>
  <c r="OU123" i="3"/>
  <c r="OU124" i="3"/>
  <c r="OU125" i="3"/>
  <c r="OU126" i="3"/>
  <c r="OU127" i="3"/>
  <c r="OU128" i="3"/>
  <c r="OU129" i="3"/>
  <c r="OU130" i="3"/>
  <c r="OU131" i="3"/>
  <c r="OU132" i="3"/>
  <c r="OU133" i="3"/>
  <c r="OU134" i="3"/>
  <c r="OU135" i="3"/>
  <c r="OU136" i="3"/>
  <c r="OU137" i="3"/>
  <c r="OU138" i="3"/>
  <c r="OU139" i="3"/>
  <c r="OU140" i="3"/>
  <c r="OU141" i="3"/>
  <c r="OU142" i="3"/>
  <c r="OU143" i="3"/>
  <c r="OU144" i="3"/>
  <c r="OU145" i="3"/>
  <c r="OU146" i="3"/>
  <c r="OU147" i="3"/>
  <c r="OU148" i="3"/>
  <c r="OU149" i="3"/>
  <c r="OU150" i="3"/>
  <c r="OU151" i="3"/>
  <c r="OU152" i="3"/>
  <c r="OU153" i="3"/>
  <c r="OU154" i="3"/>
  <c r="OU155" i="3"/>
  <c r="OU156" i="3"/>
  <c r="OU157" i="3"/>
  <c r="OU158" i="3"/>
  <c r="OU159" i="3"/>
  <c r="OU160" i="3"/>
  <c r="OU161" i="3"/>
  <c r="OU162" i="3"/>
  <c r="OU163" i="3"/>
  <c r="OU164" i="3"/>
  <c r="OU165" i="3"/>
  <c r="OU166" i="3"/>
  <c r="OU167" i="3"/>
  <c r="OU168" i="3"/>
  <c r="OU169" i="3"/>
  <c r="OU170" i="3"/>
  <c r="OU171" i="3"/>
  <c r="OU172" i="3"/>
  <c r="OU173" i="3"/>
  <c r="OU174" i="3"/>
  <c r="OU175" i="3"/>
  <c r="OU176" i="3"/>
  <c r="OU177" i="3"/>
  <c r="OU178" i="3"/>
  <c r="OU179" i="3"/>
  <c r="OU180" i="3"/>
  <c r="OU181" i="3"/>
  <c r="OU182" i="3"/>
  <c r="OU183" i="3"/>
  <c r="OU184" i="3"/>
  <c r="OU185" i="3"/>
  <c r="OU186" i="3"/>
  <c r="OU187" i="3"/>
  <c r="OU188" i="3"/>
  <c r="OU189" i="3"/>
  <c r="OU190" i="3"/>
  <c r="OU191" i="3"/>
  <c r="OU192" i="3"/>
  <c r="OU193" i="3"/>
  <c r="OU194" i="3"/>
  <c r="OU195" i="3"/>
  <c r="OU196" i="3"/>
  <c r="OU197" i="3"/>
  <c r="OU198" i="3"/>
  <c r="OU199" i="3"/>
  <c r="OU200" i="3"/>
  <c r="OU201" i="3"/>
  <c r="OU202" i="3"/>
  <c r="OU203" i="3"/>
  <c r="OU204" i="3"/>
  <c r="OU205" i="3"/>
  <c r="OU7" i="3"/>
  <c r="OW8" i="7"/>
  <c r="OW9" i="7"/>
  <c r="OW10" i="7"/>
  <c r="OW11" i="7"/>
  <c r="OW12" i="7"/>
  <c r="OW13" i="7"/>
  <c r="OW14" i="7"/>
  <c r="OW15" i="7"/>
  <c r="OW16" i="7"/>
  <c r="OW17" i="7"/>
  <c r="OW18" i="7"/>
  <c r="OW19" i="7"/>
  <c r="OW20" i="7"/>
  <c r="OW21" i="7"/>
  <c r="OW22" i="7"/>
  <c r="OW23" i="7"/>
  <c r="OW24" i="7"/>
  <c r="OW25" i="7"/>
  <c r="OW26" i="7"/>
  <c r="OW27" i="7"/>
  <c r="OW28" i="7"/>
  <c r="OW29" i="7"/>
  <c r="OW30" i="7"/>
  <c r="OW31" i="7"/>
  <c r="OW32" i="7"/>
  <c r="OW33" i="7"/>
  <c r="OW34" i="7"/>
  <c r="OW35" i="7"/>
  <c r="OW36" i="7"/>
  <c r="OW37" i="7"/>
  <c r="OW38" i="7"/>
  <c r="OW39" i="7"/>
  <c r="OW40" i="7"/>
  <c r="OW41" i="7"/>
  <c r="OW42" i="7"/>
  <c r="OW43" i="7"/>
  <c r="OW44" i="7"/>
  <c r="OW45" i="7"/>
  <c r="OW46" i="7"/>
  <c r="OW47" i="7"/>
  <c r="OW48" i="7"/>
  <c r="OW49" i="7"/>
  <c r="OW50" i="7"/>
  <c r="OW51" i="7"/>
  <c r="OW52" i="7"/>
  <c r="OW53" i="7"/>
  <c r="OW54" i="7"/>
  <c r="OW55" i="7"/>
  <c r="OW56" i="7"/>
  <c r="OW57" i="7"/>
  <c r="OW58" i="7"/>
  <c r="OW59" i="7"/>
  <c r="OW60" i="7"/>
  <c r="OW61" i="7"/>
  <c r="OW62" i="7"/>
  <c r="OW63" i="7"/>
  <c r="OW64" i="7"/>
  <c r="OW65" i="7"/>
  <c r="OW66" i="7"/>
  <c r="OW67" i="7"/>
  <c r="OW68" i="7"/>
  <c r="OW69" i="7"/>
  <c r="OW70" i="7"/>
  <c r="OW71" i="7"/>
  <c r="OW72" i="7"/>
  <c r="OW73" i="7"/>
  <c r="OW74" i="7"/>
  <c r="OW75" i="7"/>
  <c r="OW76" i="7"/>
  <c r="OW77" i="7"/>
  <c r="OW78" i="7"/>
  <c r="OW79" i="7"/>
  <c r="OW80" i="7"/>
  <c r="OW81" i="7"/>
  <c r="OW82" i="7"/>
  <c r="OW83" i="7"/>
  <c r="OW84" i="7"/>
  <c r="OW85" i="7"/>
  <c r="OW86" i="7"/>
  <c r="OW87" i="7"/>
  <c r="OW88" i="7"/>
  <c r="OW89" i="7"/>
  <c r="OW90" i="7"/>
  <c r="OW91" i="7"/>
  <c r="OW92" i="7"/>
  <c r="OW93" i="7"/>
  <c r="OW94" i="7"/>
  <c r="OW95" i="7"/>
  <c r="OW96" i="7"/>
  <c r="OW97" i="7"/>
  <c r="OW98" i="7"/>
  <c r="OW99" i="7"/>
  <c r="OW100" i="7"/>
  <c r="OW101" i="7"/>
  <c r="OW102" i="7"/>
  <c r="OW103" i="7"/>
  <c r="OW104" i="7"/>
  <c r="OW105" i="7"/>
  <c r="OW106" i="7"/>
  <c r="OW107" i="7"/>
  <c r="OW108" i="7"/>
  <c r="OW109" i="7"/>
  <c r="OW110" i="7"/>
  <c r="OW111" i="7"/>
  <c r="OW112" i="7"/>
  <c r="OW113" i="7"/>
  <c r="OW114" i="7"/>
  <c r="OW115" i="7"/>
  <c r="OW116" i="7"/>
  <c r="OW117" i="7"/>
  <c r="OW118" i="7"/>
  <c r="OW119" i="7"/>
  <c r="OW120" i="7"/>
  <c r="OW121" i="7"/>
  <c r="OW122" i="7"/>
  <c r="OW123" i="7"/>
  <c r="OW124" i="7"/>
  <c r="OW125" i="7"/>
  <c r="OW126" i="7"/>
  <c r="OW127" i="7"/>
  <c r="OW128" i="7"/>
  <c r="OW129" i="7"/>
  <c r="OW130" i="7"/>
  <c r="OW131" i="7"/>
  <c r="OW132" i="7"/>
  <c r="OW133" i="7"/>
  <c r="OW134" i="7"/>
  <c r="OW135" i="7"/>
  <c r="OW136" i="7"/>
  <c r="OW137" i="7"/>
  <c r="OW138" i="7"/>
  <c r="OW139" i="7"/>
  <c r="OW140" i="7"/>
  <c r="OW141" i="7"/>
  <c r="OW142" i="7"/>
  <c r="OW143" i="7"/>
  <c r="OW144" i="7"/>
  <c r="OW145" i="7"/>
  <c r="OW146" i="7"/>
  <c r="OW147" i="7"/>
  <c r="OW148" i="7"/>
  <c r="OW149" i="7"/>
  <c r="OW150" i="7"/>
  <c r="OW151" i="7"/>
  <c r="OW152" i="7"/>
  <c r="OW153" i="7"/>
  <c r="OW154" i="7"/>
  <c r="OW155" i="7"/>
  <c r="OW156" i="7"/>
  <c r="OW157" i="7"/>
  <c r="OW158" i="7"/>
  <c r="OW159" i="7"/>
  <c r="OW160" i="7"/>
  <c r="OW161" i="7"/>
  <c r="OW162" i="7"/>
  <c r="OW163" i="7"/>
  <c r="OW164" i="7"/>
  <c r="OW165" i="7"/>
  <c r="OW166" i="7"/>
  <c r="OW167" i="7"/>
  <c r="OW168" i="7"/>
  <c r="OW169" i="7"/>
  <c r="OW170" i="7"/>
  <c r="OW171" i="7"/>
  <c r="OW172" i="7"/>
  <c r="OW173" i="7"/>
  <c r="OW174" i="7"/>
  <c r="OW175" i="7"/>
  <c r="OW176" i="7"/>
  <c r="OW177" i="7"/>
  <c r="OW178" i="7"/>
  <c r="OW179" i="7"/>
  <c r="OW180" i="7"/>
  <c r="OW181" i="7"/>
  <c r="OW182" i="7"/>
  <c r="OW183" i="7"/>
  <c r="OW184" i="7"/>
  <c r="OW185" i="7"/>
  <c r="OW186" i="7"/>
  <c r="OW187" i="7"/>
  <c r="OW188" i="7"/>
  <c r="OW189" i="7"/>
  <c r="OW190" i="7"/>
  <c r="OW191" i="7"/>
  <c r="OW192" i="7"/>
  <c r="OW193" i="7"/>
  <c r="OW194" i="7"/>
  <c r="OW195" i="7"/>
  <c r="OW196" i="7"/>
  <c r="OW197" i="7"/>
  <c r="OW198" i="7"/>
  <c r="OW199" i="7"/>
  <c r="OW200" i="7"/>
  <c r="OW201" i="7"/>
  <c r="OW202" i="7"/>
  <c r="OW203" i="7"/>
  <c r="OW204" i="7"/>
  <c r="OW205" i="7"/>
  <c r="OW7" i="7"/>
  <c r="OU8" i="7"/>
  <c r="OU9" i="7"/>
  <c r="OU10" i="7"/>
  <c r="OU11" i="7"/>
  <c r="OU12" i="7"/>
  <c r="OU13" i="7"/>
  <c r="OU14" i="7"/>
  <c r="OU15" i="7"/>
  <c r="OU16" i="7"/>
  <c r="OU17" i="7"/>
  <c r="OU18" i="7"/>
  <c r="OU19" i="7"/>
  <c r="OU20" i="7"/>
  <c r="OU21" i="7"/>
  <c r="OU22" i="7"/>
  <c r="OU23" i="7"/>
  <c r="OU24" i="7"/>
  <c r="OU25" i="7"/>
  <c r="OU26" i="7"/>
  <c r="OU27" i="7"/>
  <c r="OU28" i="7"/>
  <c r="OU29" i="7"/>
  <c r="OU30" i="7"/>
  <c r="OU31" i="7"/>
  <c r="OU32" i="7"/>
  <c r="OU33" i="7"/>
  <c r="OU34" i="7"/>
  <c r="OU35" i="7"/>
  <c r="OU36" i="7"/>
  <c r="OU37" i="7"/>
  <c r="OU38" i="7"/>
  <c r="OU39" i="7"/>
  <c r="OU40" i="7"/>
  <c r="OU41" i="7"/>
  <c r="OU42" i="7"/>
  <c r="OU43" i="7"/>
  <c r="OU44" i="7"/>
  <c r="OU45" i="7"/>
  <c r="OU46" i="7"/>
  <c r="OU47" i="7"/>
  <c r="OU48" i="7"/>
  <c r="OU49" i="7"/>
  <c r="OU50" i="7"/>
  <c r="OU51" i="7"/>
  <c r="OU52" i="7"/>
  <c r="OU53" i="7"/>
  <c r="OU54" i="7"/>
  <c r="OU55" i="7"/>
  <c r="OU56" i="7"/>
  <c r="OU57" i="7"/>
  <c r="OU58" i="7"/>
  <c r="OU59" i="7"/>
  <c r="OU60" i="7"/>
  <c r="OU61" i="7"/>
  <c r="OU62" i="7"/>
  <c r="OU63" i="7"/>
  <c r="OU64" i="7"/>
  <c r="OU65" i="7"/>
  <c r="OU66" i="7"/>
  <c r="OU67" i="7"/>
  <c r="OU68" i="7"/>
  <c r="OU69" i="7"/>
  <c r="OU70" i="7"/>
  <c r="OU71" i="7"/>
  <c r="OU72" i="7"/>
  <c r="OU73" i="7"/>
  <c r="OU74" i="7"/>
  <c r="OU75" i="7"/>
  <c r="OU76" i="7"/>
  <c r="OU77" i="7"/>
  <c r="OU78" i="7"/>
  <c r="OU79" i="7"/>
  <c r="OU80" i="7"/>
  <c r="OU81" i="7"/>
  <c r="OU82" i="7"/>
  <c r="OU83" i="7"/>
  <c r="OU84" i="7"/>
  <c r="OU85" i="7"/>
  <c r="OU86" i="7"/>
  <c r="OU87" i="7"/>
  <c r="OU88" i="7"/>
  <c r="OU89" i="7"/>
  <c r="OU90" i="7"/>
  <c r="OU91" i="7"/>
  <c r="OU92" i="7"/>
  <c r="OU93" i="7"/>
  <c r="OU94" i="7"/>
  <c r="OU95" i="7"/>
  <c r="OU96" i="7"/>
  <c r="OU97" i="7"/>
  <c r="OU98" i="7"/>
  <c r="OU99" i="7"/>
  <c r="OU100" i="7"/>
  <c r="OU101" i="7"/>
  <c r="OU102" i="7"/>
  <c r="OU103" i="7"/>
  <c r="OU104" i="7"/>
  <c r="OU105" i="7"/>
  <c r="OU106" i="7"/>
  <c r="OU107" i="7"/>
  <c r="OU108" i="7"/>
  <c r="OU109" i="7"/>
  <c r="OU110" i="7"/>
  <c r="OU111" i="7"/>
  <c r="OU112" i="7"/>
  <c r="OU113" i="7"/>
  <c r="OU114" i="7"/>
  <c r="OU115" i="7"/>
  <c r="OU116" i="7"/>
  <c r="OU117" i="7"/>
  <c r="OU118" i="7"/>
  <c r="OU119" i="7"/>
  <c r="OU120" i="7"/>
  <c r="OU121" i="7"/>
  <c r="OU122" i="7"/>
  <c r="OU123" i="7"/>
  <c r="OU124" i="7"/>
  <c r="OU125" i="7"/>
  <c r="OU126" i="7"/>
  <c r="OU127" i="7"/>
  <c r="OU128" i="7"/>
  <c r="OU129" i="7"/>
  <c r="OU130" i="7"/>
  <c r="OU131" i="7"/>
  <c r="OU132" i="7"/>
  <c r="OU133" i="7"/>
  <c r="OU134" i="7"/>
  <c r="OU135" i="7"/>
  <c r="OU136" i="7"/>
  <c r="OU137" i="7"/>
  <c r="OU138" i="7"/>
  <c r="OU139" i="7"/>
  <c r="OU140" i="7"/>
  <c r="OU141" i="7"/>
  <c r="OU142" i="7"/>
  <c r="OU143" i="7"/>
  <c r="OU144" i="7"/>
  <c r="OU145" i="7"/>
  <c r="OU146" i="7"/>
  <c r="OU147" i="7"/>
  <c r="OU148" i="7"/>
  <c r="OU149" i="7"/>
  <c r="OU150" i="7"/>
  <c r="OU151" i="7"/>
  <c r="OU152" i="7"/>
  <c r="OU153" i="7"/>
  <c r="OU154" i="7"/>
  <c r="OU155" i="7"/>
  <c r="OU156" i="7"/>
  <c r="OU157" i="7"/>
  <c r="OU158" i="7"/>
  <c r="OU159" i="7"/>
  <c r="OU160" i="7"/>
  <c r="OU161" i="7"/>
  <c r="OU162" i="7"/>
  <c r="OU163" i="7"/>
  <c r="OU164" i="7"/>
  <c r="OU165" i="7"/>
  <c r="OU166" i="7"/>
  <c r="OU167" i="7"/>
  <c r="OU168" i="7"/>
  <c r="OU169" i="7"/>
  <c r="OU170" i="7"/>
  <c r="OU171" i="7"/>
  <c r="OU172" i="7"/>
  <c r="OU173" i="7"/>
  <c r="OU174" i="7"/>
  <c r="OU175" i="7"/>
  <c r="OU176" i="7"/>
  <c r="OU177" i="7"/>
  <c r="OU178" i="7"/>
  <c r="OU179" i="7"/>
  <c r="OU180" i="7"/>
  <c r="OU181" i="7"/>
  <c r="OU182" i="7"/>
  <c r="OU183" i="7"/>
  <c r="OU184" i="7"/>
  <c r="OU185" i="7"/>
  <c r="OU186" i="7"/>
  <c r="OU187" i="7"/>
  <c r="OU188" i="7"/>
  <c r="OU189" i="7"/>
  <c r="OU190" i="7"/>
  <c r="OU191" i="7"/>
  <c r="OU192" i="7"/>
  <c r="OU193" i="7"/>
  <c r="OU194" i="7"/>
  <c r="OU195" i="7"/>
  <c r="OU196" i="7"/>
  <c r="OU197" i="7"/>
  <c r="OU198" i="7"/>
  <c r="OU199" i="7"/>
  <c r="OU200" i="7"/>
  <c r="OU201" i="7"/>
  <c r="OU202" i="7"/>
  <c r="OU203" i="7"/>
  <c r="OU204" i="7"/>
  <c r="OU205" i="7"/>
  <c r="OU7" i="7"/>
  <c r="BO8" i="7"/>
  <c r="BO9" i="7"/>
  <c r="BO10" i="7"/>
  <c r="BO11" i="7"/>
  <c r="BO12" i="7"/>
  <c r="BO13" i="7"/>
  <c r="BO14" i="7"/>
  <c r="BO15" i="7"/>
  <c r="BO16" i="7"/>
  <c r="BO17" i="7"/>
  <c r="BO18" i="7"/>
  <c r="BO19" i="7"/>
  <c r="BO20" i="7"/>
  <c r="BO21" i="7"/>
  <c r="BO22" i="7"/>
  <c r="BO23" i="7"/>
  <c r="BO24" i="7"/>
  <c r="BO25" i="7"/>
  <c r="BO26" i="7"/>
  <c r="BO27" i="7"/>
  <c r="BO28" i="7"/>
  <c r="BO29" i="7"/>
  <c r="BO30" i="7"/>
  <c r="BO31" i="7"/>
  <c r="BO32" i="7"/>
  <c r="BO33" i="7"/>
  <c r="BO34" i="7"/>
  <c r="BO35" i="7"/>
  <c r="BO36" i="7"/>
  <c r="BO37" i="7"/>
  <c r="BO38" i="7"/>
  <c r="BO39" i="7"/>
  <c r="BO40" i="7"/>
  <c r="BO41" i="7"/>
  <c r="BO42" i="7"/>
  <c r="BO43" i="7"/>
  <c r="BO44" i="7"/>
  <c r="BO45" i="7"/>
  <c r="BO46" i="7"/>
  <c r="BO47" i="7"/>
  <c r="BO48" i="7"/>
  <c r="BO49" i="7"/>
  <c r="BO50" i="7"/>
  <c r="BO51" i="7"/>
  <c r="BO52" i="7"/>
  <c r="BO53" i="7"/>
  <c r="BO54" i="7"/>
  <c r="BO55" i="7"/>
  <c r="BO56" i="7"/>
  <c r="BO57" i="7"/>
  <c r="BO58" i="7"/>
  <c r="BO59" i="7"/>
  <c r="BO60" i="7"/>
  <c r="BO61" i="7"/>
  <c r="BO62" i="7"/>
  <c r="BO63" i="7"/>
  <c r="BO64" i="7"/>
  <c r="BO65" i="7"/>
  <c r="BO66" i="7"/>
  <c r="BO67" i="7"/>
  <c r="BO68" i="7"/>
  <c r="BO69" i="7"/>
  <c r="BO70" i="7"/>
  <c r="BO71" i="7"/>
  <c r="BO72" i="7"/>
  <c r="BO73" i="7"/>
  <c r="BO74" i="7"/>
  <c r="BO75" i="7"/>
  <c r="BO76" i="7"/>
  <c r="BO77" i="7"/>
  <c r="BO78" i="7"/>
  <c r="BO79" i="7"/>
  <c r="BO80" i="7"/>
  <c r="BO81" i="7"/>
  <c r="BO82" i="7"/>
  <c r="BO83" i="7"/>
  <c r="BO84" i="7"/>
  <c r="BO85" i="7"/>
  <c r="BO86" i="7"/>
  <c r="BO87" i="7"/>
  <c r="BO88" i="7"/>
  <c r="BO89" i="7"/>
  <c r="BO90" i="7"/>
  <c r="BO91" i="7"/>
  <c r="BO92" i="7"/>
  <c r="BO93" i="7"/>
  <c r="BO94" i="7"/>
  <c r="BO95" i="7"/>
  <c r="BO96" i="7"/>
  <c r="BO97" i="7"/>
  <c r="BO98" i="7"/>
  <c r="BO99" i="7"/>
  <c r="BO100" i="7"/>
  <c r="BO101" i="7"/>
  <c r="BO102" i="7"/>
  <c r="BO103" i="7"/>
  <c r="BO104" i="7"/>
  <c r="BO105" i="7"/>
  <c r="BO106" i="7"/>
  <c r="BO107" i="7"/>
  <c r="BO108" i="7"/>
  <c r="BO109" i="7"/>
  <c r="BO110" i="7"/>
  <c r="BO111" i="7"/>
  <c r="BO112" i="7"/>
  <c r="BO113" i="7"/>
  <c r="BO114" i="7"/>
  <c r="BO115" i="7"/>
  <c r="BO116" i="7"/>
  <c r="BO117" i="7"/>
  <c r="BO118" i="7"/>
  <c r="BO119" i="7"/>
  <c r="BO120" i="7"/>
  <c r="BO121" i="7"/>
  <c r="BO122" i="7"/>
  <c r="BO123" i="7"/>
  <c r="BO124" i="7"/>
  <c r="BO125" i="7"/>
  <c r="BO126" i="7"/>
  <c r="BO127" i="7"/>
  <c r="BO128" i="7"/>
  <c r="BO129" i="7"/>
  <c r="BO130" i="7"/>
  <c r="BO131" i="7"/>
  <c r="BO132" i="7"/>
  <c r="BO133" i="7"/>
  <c r="BO134" i="7"/>
  <c r="BO135" i="7"/>
  <c r="BO136" i="7"/>
  <c r="BO137" i="7"/>
  <c r="BO138" i="7"/>
  <c r="BO139" i="7"/>
  <c r="BO140" i="7"/>
  <c r="BO141" i="7"/>
  <c r="BO142" i="7"/>
  <c r="BO143" i="7"/>
  <c r="BO144" i="7"/>
  <c r="BO145" i="7"/>
  <c r="BO146" i="7"/>
  <c r="BO147" i="7"/>
  <c r="BO148" i="7"/>
  <c r="BO149" i="7"/>
  <c r="BO150" i="7"/>
  <c r="BO151" i="7"/>
  <c r="BO152" i="7"/>
  <c r="BO153" i="7"/>
  <c r="BO154" i="7"/>
  <c r="BO155" i="7"/>
  <c r="BO156" i="7"/>
  <c r="BO157" i="7"/>
  <c r="BO158" i="7"/>
  <c r="BO159" i="7"/>
  <c r="BO160" i="7"/>
  <c r="BO161" i="7"/>
  <c r="BO162" i="7"/>
  <c r="BO163" i="7"/>
  <c r="BO164" i="7"/>
  <c r="BO165" i="7"/>
  <c r="BO166" i="7"/>
  <c r="BO167" i="7"/>
  <c r="BO168" i="7"/>
  <c r="BO169" i="7"/>
  <c r="BO170" i="7"/>
  <c r="BO171" i="7"/>
  <c r="BO172" i="7"/>
  <c r="BO173" i="7"/>
  <c r="BO174" i="7"/>
  <c r="BO175" i="7"/>
  <c r="BO176" i="7"/>
  <c r="BO177" i="7"/>
  <c r="BO178" i="7"/>
  <c r="BO179" i="7"/>
  <c r="BO180" i="7"/>
  <c r="BO181" i="7"/>
  <c r="BO182" i="7"/>
  <c r="BO183" i="7"/>
  <c r="BO184" i="7"/>
  <c r="BO185" i="7"/>
  <c r="BO186" i="7"/>
  <c r="BO187" i="7"/>
  <c r="BO188" i="7"/>
  <c r="BO189" i="7"/>
  <c r="BO190" i="7"/>
  <c r="BO191" i="7"/>
  <c r="BO192" i="7"/>
  <c r="BO193" i="7"/>
  <c r="BO194" i="7"/>
  <c r="BO195" i="7"/>
  <c r="BO196" i="7"/>
  <c r="BO197" i="7"/>
  <c r="BO198" i="7"/>
  <c r="BO199" i="7"/>
  <c r="BO200" i="7"/>
  <c r="BO201" i="7"/>
  <c r="BO202" i="7"/>
  <c r="BO203" i="7"/>
  <c r="BO204" i="7"/>
  <c r="BO205" i="7"/>
  <c r="BO7" i="7"/>
  <c r="BM8" i="7"/>
  <c r="BM9" i="7"/>
  <c r="BM10" i="7"/>
  <c r="BM11" i="7"/>
  <c r="BM12" i="7"/>
  <c r="BM13" i="7"/>
  <c r="BM14" i="7"/>
  <c r="BM15" i="7"/>
  <c r="BM16" i="7"/>
  <c r="BM17" i="7"/>
  <c r="BM18" i="7"/>
  <c r="BM19" i="7"/>
  <c r="BM20" i="7"/>
  <c r="BM21" i="7"/>
  <c r="BM22" i="7"/>
  <c r="BM23" i="7"/>
  <c r="BM24" i="7"/>
  <c r="BM25" i="7"/>
  <c r="BM26" i="7"/>
  <c r="BM27" i="7"/>
  <c r="BM28" i="7"/>
  <c r="BM29" i="7"/>
  <c r="BM30" i="7"/>
  <c r="BM31" i="7"/>
  <c r="BM32" i="7"/>
  <c r="BM33" i="7"/>
  <c r="BM34" i="7"/>
  <c r="BM35" i="7"/>
  <c r="BM36" i="7"/>
  <c r="BM37" i="7"/>
  <c r="BM38" i="7"/>
  <c r="BM39" i="7"/>
  <c r="BM40" i="7"/>
  <c r="BM41" i="7"/>
  <c r="BM42" i="7"/>
  <c r="BM43" i="7"/>
  <c r="BM44" i="7"/>
  <c r="BM45" i="7"/>
  <c r="BM46" i="7"/>
  <c r="BM47" i="7"/>
  <c r="BM48" i="7"/>
  <c r="BM49" i="7"/>
  <c r="BM50" i="7"/>
  <c r="BM51" i="7"/>
  <c r="BM52" i="7"/>
  <c r="BM53" i="7"/>
  <c r="BM54" i="7"/>
  <c r="BM55" i="7"/>
  <c r="BM56" i="7"/>
  <c r="BM57" i="7"/>
  <c r="BM58" i="7"/>
  <c r="BM59" i="7"/>
  <c r="BM60" i="7"/>
  <c r="BM61" i="7"/>
  <c r="BM62" i="7"/>
  <c r="BM63" i="7"/>
  <c r="BM64" i="7"/>
  <c r="BM65" i="7"/>
  <c r="BM66" i="7"/>
  <c r="BM67" i="7"/>
  <c r="BM68" i="7"/>
  <c r="BM69" i="7"/>
  <c r="BM70" i="7"/>
  <c r="BM71" i="7"/>
  <c r="BM72" i="7"/>
  <c r="BM73" i="7"/>
  <c r="BM74" i="7"/>
  <c r="BM75" i="7"/>
  <c r="BM76" i="7"/>
  <c r="BM77" i="7"/>
  <c r="BM78" i="7"/>
  <c r="BM79" i="7"/>
  <c r="BM80" i="7"/>
  <c r="BM81" i="7"/>
  <c r="BM82" i="7"/>
  <c r="BM83" i="7"/>
  <c r="BM84" i="7"/>
  <c r="BM85" i="7"/>
  <c r="BM86" i="7"/>
  <c r="BM87" i="7"/>
  <c r="BM88" i="7"/>
  <c r="BM89" i="7"/>
  <c r="BM90" i="7"/>
  <c r="BM91" i="7"/>
  <c r="BM92" i="7"/>
  <c r="BM93" i="7"/>
  <c r="BM94" i="7"/>
  <c r="BM95" i="7"/>
  <c r="BM96" i="7"/>
  <c r="BM97" i="7"/>
  <c r="BM98" i="7"/>
  <c r="BM99" i="7"/>
  <c r="BM100" i="7"/>
  <c r="BM101" i="7"/>
  <c r="BM102" i="7"/>
  <c r="BM103" i="7"/>
  <c r="BM104" i="7"/>
  <c r="BM105" i="7"/>
  <c r="BM106" i="7"/>
  <c r="BM107" i="7"/>
  <c r="BM108" i="7"/>
  <c r="BM109" i="7"/>
  <c r="BM110" i="7"/>
  <c r="BM111" i="7"/>
  <c r="BM112" i="7"/>
  <c r="BM113" i="7"/>
  <c r="BM114" i="7"/>
  <c r="BM115" i="7"/>
  <c r="BM116" i="7"/>
  <c r="BM117" i="7"/>
  <c r="BM118" i="7"/>
  <c r="BM119" i="7"/>
  <c r="BM120" i="7"/>
  <c r="BM121" i="7"/>
  <c r="BM122" i="7"/>
  <c r="BM123" i="7"/>
  <c r="BM124" i="7"/>
  <c r="BM125" i="7"/>
  <c r="BM126" i="7"/>
  <c r="BM127" i="7"/>
  <c r="BM128" i="7"/>
  <c r="BM129" i="7"/>
  <c r="BM130" i="7"/>
  <c r="BM131" i="7"/>
  <c r="BM132" i="7"/>
  <c r="BM133" i="7"/>
  <c r="BM134" i="7"/>
  <c r="BM135" i="7"/>
  <c r="BM136" i="7"/>
  <c r="BM137" i="7"/>
  <c r="BM138" i="7"/>
  <c r="BM139" i="7"/>
  <c r="BM140" i="7"/>
  <c r="BM141" i="7"/>
  <c r="BM142" i="7"/>
  <c r="BM143" i="7"/>
  <c r="BM144" i="7"/>
  <c r="BM145" i="7"/>
  <c r="BM146" i="7"/>
  <c r="BM147" i="7"/>
  <c r="BM148" i="7"/>
  <c r="BM149" i="7"/>
  <c r="BM150" i="7"/>
  <c r="BM151" i="7"/>
  <c r="BM152" i="7"/>
  <c r="BM153" i="7"/>
  <c r="BM154" i="7"/>
  <c r="BM155" i="7"/>
  <c r="BM156" i="7"/>
  <c r="BM157" i="7"/>
  <c r="BM158" i="7"/>
  <c r="BM159" i="7"/>
  <c r="BM160" i="7"/>
  <c r="BM161" i="7"/>
  <c r="BM162" i="7"/>
  <c r="BM163" i="7"/>
  <c r="BM164" i="7"/>
  <c r="BM165" i="7"/>
  <c r="BM166" i="7"/>
  <c r="BM167" i="7"/>
  <c r="BM168" i="7"/>
  <c r="BM169" i="7"/>
  <c r="BM170" i="7"/>
  <c r="BM171" i="7"/>
  <c r="BM172" i="7"/>
  <c r="BM173" i="7"/>
  <c r="BM174" i="7"/>
  <c r="BM175" i="7"/>
  <c r="BM176" i="7"/>
  <c r="BM177" i="7"/>
  <c r="BM178" i="7"/>
  <c r="BM179" i="7"/>
  <c r="BM180" i="7"/>
  <c r="BM181" i="7"/>
  <c r="BM182" i="7"/>
  <c r="BM183" i="7"/>
  <c r="BM184" i="7"/>
  <c r="BM185" i="7"/>
  <c r="BM186" i="7"/>
  <c r="BM187" i="7"/>
  <c r="BM188" i="7"/>
  <c r="BM189" i="7"/>
  <c r="BM190" i="7"/>
  <c r="BM191" i="7"/>
  <c r="BM192" i="7"/>
  <c r="BM193" i="7"/>
  <c r="BM194" i="7"/>
  <c r="BM195" i="7"/>
  <c r="BM196" i="7"/>
  <c r="BM197" i="7"/>
  <c r="BM198" i="7"/>
  <c r="BM199" i="7"/>
  <c r="BM200" i="7"/>
  <c r="BM201" i="7"/>
  <c r="BM202" i="7"/>
  <c r="BM203" i="7"/>
  <c r="BM204" i="7"/>
  <c r="BM205" i="7"/>
  <c r="BM7" i="7"/>
  <c r="LE205" i="3" l="1"/>
  <c r="JQ205" i="3"/>
  <c r="LG205" i="3" s="1"/>
  <c r="MW205" i="3" s="1"/>
  <c r="DC205" i="7"/>
  <c r="DE205" i="7"/>
  <c r="KD205" i="2"/>
  <c r="KB205" i="2"/>
  <c r="DF207" i="6"/>
  <c r="EJ205" i="6"/>
  <c r="DD207" i="6"/>
  <c r="EH205" i="6"/>
  <c r="CC8" i="6"/>
  <c r="CC10" i="6"/>
  <c r="CC11" i="6"/>
  <c r="CC12" i="6"/>
  <c r="CC13" i="6"/>
  <c r="CC14" i="6"/>
  <c r="CC15" i="6"/>
  <c r="CC16" i="6"/>
  <c r="CC17" i="6"/>
  <c r="CC18" i="6"/>
  <c r="CC19" i="6"/>
  <c r="CC20" i="6"/>
  <c r="CC21" i="6"/>
  <c r="CC22" i="6"/>
  <c r="CC23" i="6"/>
  <c r="CC24" i="6"/>
  <c r="CC25" i="6"/>
  <c r="CC26" i="6"/>
  <c r="CC27" i="6"/>
  <c r="CC28" i="6"/>
  <c r="CC29" i="6"/>
  <c r="CC30" i="6"/>
  <c r="CC31" i="6"/>
  <c r="CC32" i="6"/>
  <c r="CC33" i="6"/>
  <c r="CC34" i="6"/>
  <c r="CC35" i="6"/>
  <c r="CC36" i="6"/>
  <c r="CC37" i="6"/>
  <c r="CC38" i="6"/>
  <c r="CC39" i="6"/>
  <c r="CC40" i="6"/>
  <c r="CC41" i="6"/>
  <c r="CC42" i="6"/>
  <c r="CC43" i="6"/>
  <c r="CC44" i="6"/>
  <c r="CC45" i="6"/>
  <c r="CC46" i="6"/>
  <c r="CC47" i="6"/>
  <c r="CC48" i="6"/>
  <c r="CC49" i="6"/>
  <c r="CC50" i="6"/>
  <c r="CC51" i="6"/>
  <c r="CC52" i="6"/>
  <c r="CC53" i="6"/>
  <c r="CC54" i="6"/>
  <c r="CC55" i="6"/>
  <c r="CC56" i="6"/>
  <c r="CC57" i="6"/>
  <c r="CC58" i="6"/>
  <c r="CC59" i="6"/>
  <c r="CC60" i="6"/>
  <c r="CC61" i="6"/>
  <c r="CC62" i="6"/>
  <c r="CC63" i="6"/>
  <c r="CC64" i="6"/>
  <c r="CC65" i="6"/>
  <c r="CC66" i="6"/>
  <c r="CC67" i="6"/>
  <c r="CC68" i="6"/>
  <c r="CC69" i="6"/>
  <c r="CC70" i="6"/>
  <c r="CC71" i="6"/>
  <c r="CC72" i="6"/>
  <c r="CC73" i="6"/>
  <c r="CC74" i="6"/>
  <c r="CC75" i="6"/>
  <c r="CC76" i="6"/>
  <c r="CC77" i="6"/>
  <c r="CC78" i="6"/>
  <c r="CC79" i="6"/>
  <c r="CC80" i="6"/>
  <c r="CC81" i="6"/>
  <c r="CC82" i="6"/>
  <c r="CC83" i="6"/>
  <c r="CC84" i="6"/>
  <c r="CC85" i="6"/>
  <c r="CC86" i="6"/>
  <c r="CC87" i="6"/>
  <c r="CC88" i="6"/>
  <c r="CC89" i="6"/>
  <c r="CC90" i="6"/>
  <c r="CC91" i="6"/>
  <c r="CC92" i="6"/>
  <c r="CC93" i="6"/>
  <c r="CC94" i="6"/>
  <c r="CC95" i="6"/>
  <c r="CC96" i="6"/>
  <c r="CC97" i="6"/>
  <c r="CC98" i="6"/>
  <c r="CC99" i="6"/>
  <c r="CC100" i="6"/>
  <c r="CC101" i="6"/>
  <c r="CC102" i="6"/>
  <c r="CC103" i="6"/>
  <c r="CC104" i="6"/>
  <c r="CC105" i="6"/>
  <c r="CC106" i="6"/>
  <c r="CC107" i="6"/>
  <c r="CC108" i="6"/>
  <c r="CC109" i="6"/>
  <c r="CC110" i="6"/>
  <c r="CC111" i="6"/>
  <c r="CC112" i="6"/>
  <c r="CC113" i="6"/>
  <c r="CC114" i="6"/>
  <c r="CC115" i="6"/>
  <c r="CC116" i="6"/>
  <c r="CC117" i="6"/>
  <c r="CC118" i="6"/>
  <c r="CC119" i="6"/>
  <c r="CC120" i="6"/>
  <c r="CC121" i="6"/>
  <c r="CC122" i="6"/>
  <c r="CC123" i="6"/>
  <c r="CC124" i="6"/>
  <c r="CC125" i="6"/>
  <c r="CC126" i="6"/>
  <c r="CC127" i="6"/>
  <c r="CC128" i="6"/>
  <c r="CC129" i="6"/>
  <c r="CC130" i="6"/>
  <c r="CC131" i="6"/>
  <c r="CC132" i="6"/>
  <c r="CC133" i="6"/>
  <c r="CC134" i="6"/>
  <c r="CC135" i="6"/>
  <c r="CC136" i="6"/>
  <c r="CC137" i="6"/>
  <c r="CC138" i="6"/>
  <c r="CC139" i="6"/>
  <c r="CC140" i="6"/>
  <c r="CC141" i="6"/>
  <c r="CC142" i="6"/>
  <c r="CC143" i="6"/>
  <c r="CC144" i="6"/>
  <c r="CC145" i="6"/>
  <c r="CC146" i="6"/>
  <c r="CC147" i="6"/>
  <c r="CC148" i="6"/>
  <c r="CC149" i="6"/>
  <c r="CC150" i="6"/>
  <c r="CC151" i="6"/>
  <c r="CC152" i="6"/>
  <c r="CC153" i="6"/>
  <c r="CC154" i="6"/>
  <c r="CC155" i="6"/>
  <c r="CC156" i="6"/>
  <c r="CC157" i="6"/>
  <c r="CC158" i="6"/>
  <c r="CC159" i="6"/>
  <c r="CC160" i="6"/>
  <c r="CC161" i="6"/>
  <c r="CC162" i="6"/>
  <c r="CC163" i="6"/>
  <c r="CC164" i="6"/>
  <c r="CC165" i="6"/>
  <c r="CC166" i="6"/>
  <c r="CC167" i="6"/>
  <c r="CC168" i="6"/>
  <c r="CC169" i="6"/>
  <c r="CC170" i="6"/>
  <c r="CC171" i="6"/>
  <c r="CC172" i="6"/>
  <c r="CC173" i="6"/>
  <c r="CC174" i="6"/>
  <c r="CC175" i="6"/>
  <c r="CC176" i="6"/>
  <c r="CC177" i="6"/>
  <c r="CC178" i="6"/>
  <c r="CC179" i="6"/>
  <c r="CC180" i="6"/>
  <c r="CC181" i="6"/>
  <c r="CC182" i="6"/>
  <c r="CC183" i="6"/>
  <c r="CC184" i="6"/>
  <c r="CC185" i="6"/>
  <c r="CC186" i="6"/>
  <c r="CC187" i="6"/>
  <c r="CC188" i="6"/>
  <c r="CC189" i="6"/>
  <c r="CC190" i="6"/>
  <c r="CC191" i="6"/>
  <c r="CC192" i="6"/>
  <c r="CC193" i="6"/>
  <c r="CC194" i="6"/>
  <c r="CC195" i="6"/>
  <c r="CC196" i="6"/>
  <c r="CC197" i="6"/>
  <c r="CC198" i="6"/>
  <c r="CC199" i="6"/>
  <c r="CC200" i="6"/>
  <c r="CC201" i="6"/>
  <c r="CC202" i="6"/>
  <c r="CC203" i="6"/>
  <c r="CC204" i="6"/>
  <c r="CC205" i="6"/>
  <c r="CA8" i="6"/>
  <c r="CA10" i="6"/>
  <c r="CA11" i="6"/>
  <c r="CA12" i="6"/>
  <c r="CA13" i="6"/>
  <c r="CA14" i="6"/>
  <c r="CA15" i="6"/>
  <c r="CA16" i="6"/>
  <c r="CA17" i="6"/>
  <c r="CA18" i="6"/>
  <c r="CA19" i="6"/>
  <c r="CA20" i="6"/>
  <c r="CA21" i="6"/>
  <c r="CA22" i="6"/>
  <c r="CA23" i="6"/>
  <c r="CA24" i="6"/>
  <c r="CA25" i="6"/>
  <c r="CA26" i="6"/>
  <c r="CA27" i="6"/>
  <c r="CA28" i="6"/>
  <c r="CA29" i="6"/>
  <c r="CA30" i="6"/>
  <c r="CA31" i="6"/>
  <c r="CA32" i="6"/>
  <c r="CA33" i="6"/>
  <c r="CA34" i="6"/>
  <c r="CA35" i="6"/>
  <c r="CA36" i="6"/>
  <c r="CA37" i="6"/>
  <c r="CA38" i="6"/>
  <c r="CA39" i="6"/>
  <c r="CA40" i="6"/>
  <c r="CA41" i="6"/>
  <c r="CA42" i="6"/>
  <c r="CA43" i="6"/>
  <c r="CA44" i="6"/>
  <c r="CA45" i="6"/>
  <c r="CA46" i="6"/>
  <c r="CA47" i="6"/>
  <c r="CA48" i="6"/>
  <c r="CA49" i="6"/>
  <c r="CA50" i="6"/>
  <c r="CA51" i="6"/>
  <c r="CA52" i="6"/>
  <c r="CA53" i="6"/>
  <c r="CA54" i="6"/>
  <c r="CA55" i="6"/>
  <c r="CA56" i="6"/>
  <c r="CA57" i="6"/>
  <c r="CA58" i="6"/>
  <c r="CA59" i="6"/>
  <c r="CA60" i="6"/>
  <c r="CA61" i="6"/>
  <c r="CA62" i="6"/>
  <c r="CA63" i="6"/>
  <c r="CA64" i="6"/>
  <c r="CA65" i="6"/>
  <c r="CA66" i="6"/>
  <c r="CA67" i="6"/>
  <c r="CA68" i="6"/>
  <c r="CA69" i="6"/>
  <c r="CA70" i="6"/>
  <c r="CA71" i="6"/>
  <c r="CA72" i="6"/>
  <c r="CA73" i="6"/>
  <c r="CA74" i="6"/>
  <c r="CA75" i="6"/>
  <c r="CA76" i="6"/>
  <c r="CA77" i="6"/>
  <c r="CA78" i="6"/>
  <c r="CA79" i="6"/>
  <c r="CA80" i="6"/>
  <c r="CA81" i="6"/>
  <c r="CA82" i="6"/>
  <c r="CA83" i="6"/>
  <c r="CA84" i="6"/>
  <c r="CA85" i="6"/>
  <c r="CA86" i="6"/>
  <c r="CA87" i="6"/>
  <c r="CA88" i="6"/>
  <c r="CA89" i="6"/>
  <c r="CA90" i="6"/>
  <c r="CA91" i="6"/>
  <c r="CA92" i="6"/>
  <c r="CA93" i="6"/>
  <c r="CA94" i="6"/>
  <c r="CA95" i="6"/>
  <c r="CA96" i="6"/>
  <c r="CA97" i="6"/>
  <c r="CA98" i="6"/>
  <c r="CA99" i="6"/>
  <c r="CA100" i="6"/>
  <c r="CA101" i="6"/>
  <c r="CA102" i="6"/>
  <c r="CA103" i="6"/>
  <c r="CA104" i="6"/>
  <c r="CA105" i="6"/>
  <c r="CA106" i="6"/>
  <c r="CA107" i="6"/>
  <c r="CA108" i="6"/>
  <c r="CA109" i="6"/>
  <c r="CA110" i="6"/>
  <c r="CA111" i="6"/>
  <c r="CA112" i="6"/>
  <c r="CA113" i="6"/>
  <c r="CA114" i="6"/>
  <c r="CA115" i="6"/>
  <c r="CA116" i="6"/>
  <c r="CA117" i="6"/>
  <c r="CA118" i="6"/>
  <c r="CA119" i="6"/>
  <c r="CA120" i="6"/>
  <c r="CA121" i="6"/>
  <c r="CA122" i="6"/>
  <c r="CA123" i="6"/>
  <c r="CA124" i="6"/>
  <c r="CA125" i="6"/>
  <c r="CA126" i="6"/>
  <c r="CA127" i="6"/>
  <c r="CA128" i="6"/>
  <c r="CA129" i="6"/>
  <c r="CA130" i="6"/>
  <c r="CA131" i="6"/>
  <c r="CA132" i="6"/>
  <c r="CA133" i="6"/>
  <c r="CA134" i="6"/>
  <c r="CA135" i="6"/>
  <c r="CA136" i="6"/>
  <c r="CA137" i="6"/>
  <c r="CA138" i="6"/>
  <c r="CA139" i="6"/>
  <c r="CA140" i="6"/>
  <c r="CA141" i="6"/>
  <c r="CA142" i="6"/>
  <c r="CA143" i="6"/>
  <c r="CA144" i="6"/>
  <c r="CA145" i="6"/>
  <c r="CA146" i="6"/>
  <c r="CA147" i="6"/>
  <c r="CA148" i="6"/>
  <c r="CA149" i="6"/>
  <c r="CA150" i="6"/>
  <c r="CA151" i="6"/>
  <c r="CA152" i="6"/>
  <c r="CA153" i="6"/>
  <c r="CA154" i="6"/>
  <c r="CA155" i="6"/>
  <c r="CA156" i="6"/>
  <c r="CA157" i="6"/>
  <c r="CA158" i="6"/>
  <c r="CA159" i="6"/>
  <c r="CA160" i="6"/>
  <c r="CA161" i="6"/>
  <c r="CA162" i="6"/>
  <c r="CA163" i="6"/>
  <c r="CA164" i="6"/>
  <c r="CA165" i="6"/>
  <c r="CA166" i="6"/>
  <c r="CA167" i="6"/>
  <c r="CA168" i="6"/>
  <c r="CA169" i="6"/>
  <c r="CA170" i="6"/>
  <c r="CA171" i="6"/>
  <c r="CA172" i="6"/>
  <c r="CA173" i="6"/>
  <c r="CA174" i="6"/>
  <c r="CA175" i="6"/>
  <c r="CA176" i="6"/>
  <c r="CA177" i="6"/>
  <c r="CA178" i="6"/>
  <c r="CA179" i="6"/>
  <c r="CA180" i="6"/>
  <c r="CA181" i="6"/>
  <c r="CA182" i="6"/>
  <c r="CA183" i="6"/>
  <c r="CA184" i="6"/>
  <c r="CA185" i="6"/>
  <c r="CA186" i="6"/>
  <c r="CA187" i="6"/>
  <c r="CA188" i="6"/>
  <c r="CA189" i="6"/>
  <c r="CA190" i="6"/>
  <c r="CA191" i="6"/>
  <c r="CA192" i="6"/>
  <c r="CA193" i="6"/>
  <c r="CA194" i="6"/>
  <c r="CA195" i="6"/>
  <c r="CA196" i="6"/>
  <c r="CA197" i="6"/>
  <c r="CA198" i="6"/>
  <c r="CA199" i="6"/>
  <c r="CA200" i="6"/>
  <c r="CA201" i="6"/>
  <c r="CA202" i="6"/>
  <c r="CA203" i="6"/>
  <c r="CA204" i="6"/>
  <c r="CA205" i="6"/>
  <c r="AY8" i="6"/>
  <c r="AY10" i="6"/>
  <c r="AY11" i="6"/>
  <c r="AY12" i="6"/>
  <c r="AY13" i="6"/>
  <c r="AY14" i="6"/>
  <c r="AY15" i="6"/>
  <c r="AY16" i="6"/>
  <c r="AY17" i="6"/>
  <c r="AY18" i="6"/>
  <c r="AY19" i="6"/>
  <c r="AY20" i="6"/>
  <c r="AY21" i="6"/>
  <c r="AY22" i="6"/>
  <c r="AY23" i="6"/>
  <c r="AY24" i="6"/>
  <c r="AY25" i="6"/>
  <c r="AY26" i="6"/>
  <c r="AY27" i="6"/>
  <c r="AY28" i="6"/>
  <c r="AY29" i="6"/>
  <c r="AY30" i="6"/>
  <c r="AY31" i="6"/>
  <c r="AY32" i="6"/>
  <c r="AY33" i="6"/>
  <c r="AY34" i="6"/>
  <c r="AY35" i="6"/>
  <c r="AY36" i="6"/>
  <c r="AY37" i="6"/>
  <c r="AY38" i="6"/>
  <c r="AY39" i="6"/>
  <c r="AY40" i="6"/>
  <c r="AY41" i="6"/>
  <c r="AY42" i="6"/>
  <c r="AY43" i="6"/>
  <c r="AY44" i="6"/>
  <c r="AY45" i="6"/>
  <c r="AY46" i="6"/>
  <c r="AY47" i="6"/>
  <c r="AY48" i="6"/>
  <c r="AY49" i="6"/>
  <c r="AY50" i="6"/>
  <c r="AY51" i="6"/>
  <c r="AY52" i="6"/>
  <c r="AY53" i="6"/>
  <c r="AY54" i="6"/>
  <c r="AY55" i="6"/>
  <c r="AY56" i="6"/>
  <c r="AY57" i="6"/>
  <c r="AY58" i="6"/>
  <c r="AY59" i="6"/>
  <c r="AY60" i="6"/>
  <c r="AY61" i="6"/>
  <c r="AY62" i="6"/>
  <c r="AY63" i="6"/>
  <c r="AY64" i="6"/>
  <c r="AY65" i="6"/>
  <c r="AY66" i="6"/>
  <c r="AY67" i="6"/>
  <c r="AY68" i="6"/>
  <c r="AY69" i="6"/>
  <c r="AY70" i="6"/>
  <c r="AY71" i="6"/>
  <c r="AY72" i="6"/>
  <c r="AY73" i="6"/>
  <c r="AY74" i="6"/>
  <c r="AY75" i="6"/>
  <c r="AY76" i="6"/>
  <c r="AY77" i="6"/>
  <c r="AY78" i="6"/>
  <c r="AY79" i="6"/>
  <c r="AY80" i="6"/>
  <c r="AY81" i="6"/>
  <c r="AY82" i="6"/>
  <c r="AY83" i="6"/>
  <c r="AY84" i="6"/>
  <c r="AY85" i="6"/>
  <c r="AY86" i="6"/>
  <c r="AY87" i="6"/>
  <c r="AY88" i="6"/>
  <c r="AY89" i="6"/>
  <c r="AY90" i="6"/>
  <c r="AY91" i="6"/>
  <c r="AY92" i="6"/>
  <c r="AY93" i="6"/>
  <c r="AY94" i="6"/>
  <c r="AY95" i="6"/>
  <c r="AY96" i="6"/>
  <c r="AY97" i="6"/>
  <c r="AY98" i="6"/>
  <c r="AY99" i="6"/>
  <c r="AY100" i="6"/>
  <c r="AY101" i="6"/>
  <c r="AY102" i="6"/>
  <c r="AY103" i="6"/>
  <c r="AY104" i="6"/>
  <c r="AY105" i="6"/>
  <c r="AY106" i="6"/>
  <c r="AY107" i="6"/>
  <c r="AY108" i="6"/>
  <c r="AY109" i="6"/>
  <c r="AY110" i="6"/>
  <c r="AY111" i="6"/>
  <c r="AY112" i="6"/>
  <c r="AY113" i="6"/>
  <c r="AY114" i="6"/>
  <c r="AY115" i="6"/>
  <c r="AY116" i="6"/>
  <c r="AY117" i="6"/>
  <c r="AY118" i="6"/>
  <c r="AY119" i="6"/>
  <c r="AY120" i="6"/>
  <c r="AY121" i="6"/>
  <c r="AY122" i="6"/>
  <c r="AY123" i="6"/>
  <c r="AY124" i="6"/>
  <c r="AY125" i="6"/>
  <c r="AY126" i="6"/>
  <c r="AY127" i="6"/>
  <c r="AY128" i="6"/>
  <c r="AY129" i="6"/>
  <c r="AY130" i="6"/>
  <c r="AY131" i="6"/>
  <c r="AY132" i="6"/>
  <c r="AY133" i="6"/>
  <c r="AY134" i="6"/>
  <c r="AY135" i="6"/>
  <c r="AY136" i="6"/>
  <c r="AY137" i="6"/>
  <c r="AY138" i="6"/>
  <c r="AY139" i="6"/>
  <c r="AY140" i="6"/>
  <c r="AY141" i="6"/>
  <c r="AY142" i="6"/>
  <c r="AY143" i="6"/>
  <c r="AY144" i="6"/>
  <c r="AY145" i="6"/>
  <c r="AY146" i="6"/>
  <c r="AY147" i="6"/>
  <c r="AY148" i="6"/>
  <c r="AY149" i="6"/>
  <c r="AY150" i="6"/>
  <c r="AY151" i="6"/>
  <c r="AY152" i="6"/>
  <c r="AY153" i="6"/>
  <c r="AY154" i="6"/>
  <c r="AY155" i="6"/>
  <c r="AY156" i="6"/>
  <c r="AY157" i="6"/>
  <c r="AY158" i="6"/>
  <c r="AY159" i="6"/>
  <c r="AY160" i="6"/>
  <c r="AY161" i="6"/>
  <c r="AY162" i="6"/>
  <c r="AY163" i="6"/>
  <c r="AY164" i="6"/>
  <c r="AY165" i="6"/>
  <c r="AY166" i="6"/>
  <c r="AY167" i="6"/>
  <c r="AY168" i="6"/>
  <c r="AY169" i="6"/>
  <c r="AY170" i="6"/>
  <c r="AY171" i="6"/>
  <c r="AY172" i="6"/>
  <c r="AY173" i="6"/>
  <c r="AY174" i="6"/>
  <c r="AY175" i="6"/>
  <c r="AY176" i="6"/>
  <c r="AY177" i="6"/>
  <c r="AY178" i="6"/>
  <c r="AY179" i="6"/>
  <c r="AY180" i="6"/>
  <c r="AY181" i="6"/>
  <c r="AY182" i="6"/>
  <c r="AY183" i="6"/>
  <c r="AY184" i="6"/>
  <c r="AY185" i="6"/>
  <c r="AY186" i="6"/>
  <c r="AY187" i="6"/>
  <c r="AY188" i="6"/>
  <c r="AY189" i="6"/>
  <c r="AY190" i="6"/>
  <c r="AY191" i="6"/>
  <c r="AY192" i="6"/>
  <c r="AY193" i="6"/>
  <c r="AY194" i="6"/>
  <c r="AY195" i="6"/>
  <c r="AY196" i="6"/>
  <c r="AY197" i="6"/>
  <c r="AY198" i="6"/>
  <c r="AY199" i="6"/>
  <c r="AY200" i="6"/>
  <c r="AY201" i="6"/>
  <c r="AY202" i="6"/>
  <c r="AY203" i="6"/>
  <c r="AY204" i="6"/>
  <c r="AY205" i="6"/>
  <c r="AW8" i="6"/>
  <c r="AW10" i="6"/>
  <c r="AW11" i="6"/>
  <c r="AW12" i="6"/>
  <c r="AW13" i="6"/>
  <c r="AW14" i="6"/>
  <c r="AW15" i="6"/>
  <c r="AW16" i="6"/>
  <c r="AW17" i="6"/>
  <c r="AW18" i="6"/>
  <c r="AW19" i="6"/>
  <c r="AW20" i="6"/>
  <c r="AW21" i="6"/>
  <c r="AW22" i="6"/>
  <c r="AW23" i="6"/>
  <c r="AW24" i="6"/>
  <c r="AW25" i="6"/>
  <c r="AW26" i="6"/>
  <c r="AW27" i="6"/>
  <c r="AW28" i="6"/>
  <c r="AW29" i="6"/>
  <c r="AW30" i="6"/>
  <c r="AW31" i="6"/>
  <c r="AW32" i="6"/>
  <c r="AW33" i="6"/>
  <c r="AW34" i="6"/>
  <c r="AW35" i="6"/>
  <c r="AW36" i="6"/>
  <c r="AW37" i="6"/>
  <c r="AW38" i="6"/>
  <c r="AW39" i="6"/>
  <c r="AW40" i="6"/>
  <c r="AW41" i="6"/>
  <c r="AW42" i="6"/>
  <c r="AW43" i="6"/>
  <c r="AW44" i="6"/>
  <c r="AW45" i="6"/>
  <c r="AW46" i="6"/>
  <c r="AW47" i="6"/>
  <c r="AW48" i="6"/>
  <c r="AW49" i="6"/>
  <c r="AW50" i="6"/>
  <c r="AW51" i="6"/>
  <c r="AW52" i="6"/>
  <c r="AW53" i="6"/>
  <c r="AW54" i="6"/>
  <c r="AW55" i="6"/>
  <c r="AW56" i="6"/>
  <c r="AW57" i="6"/>
  <c r="AW58" i="6"/>
  <c r="AW59" i="6"/>
  <c r="AW60" i="6"/>
  <c r="AW61" i="6"/>
  <c r="AW62" i="6"/>
  <c r="AW63" i="6"/>
  <c r="AW64" i="6"/>
  <c r="AW65" i="6"/>
  <c r="AW66" i="6"/>
  <c r="AW67" i="6"/>
  <c r="AW68" i="6"/>
  <c r="AW69" i="6"/>
  <c r="AW70" i="6"/>
  <c r="AW71" i="6"/>
  <c r="AW72" i="6"/>
  <c r="AW73" i="6"/>
  <c r="AW74" i="6"/>
  <c r="AW75" i="6"/>
  <c r="AW76" i="6"/>
  <c r="AW77" i="6"/>
  <c r="AW78" i="6"/>
  <c r="AW79" i="6"/>
  <c r="AW80" i="6"/>
  <c r="AW81" i="6"/>
  <c r="AW82" i="6"/>
  <c r="AW83" i="6"/>
  <c r="AW84" i="6"/>
  <c r="AW85" i="6"/>
  <c r="AW86" i="6"/>
  <c r="AW87" i="6"/>
  <c r="AW88" i="6"/>
  <c r="AW89" i="6"/>
  <c r="AW90" i="6"/>
  <c r="AW91" i="6"/>
  <c r="AW92" i="6"/>
  <c r="AW93" i="6"/>
  <c r="AW94" i="6"/>
  <c r="AW95" i="6"/>
  <c r="AW96" i="6"/>
  <c r="AW97" i="6"/>
  <c r="AW98" i="6"/>
  <c r="AW99" i="6"/>
  <c r="AW100" i="6"/>
  <c r="AW101" i="6"/>
  <c r="AW102" i="6"/>
  <c r="AW103" i="6"/>
  <c r="AW104" i="6"/>
  <c r="AW105" i="6"/>
  <c r="AW106" i="6"/>
  <c r="AW107" i="6"/>
  <c r="AW108" i="6"/>
  <c r="AW109" i="6"/>
  <c r="AW110" i="6"/>
  <c r="AW111" i="6"/>
  <c r="AW112" i="6"/>
  <c r="AW113" i="6"/>
  <c r="AW114" i="6"/>
  <c r="AW115" i="6"/>
  <c r="AW116" i="6"/>
  <c r="AW117" i="6"/>
  <c r="AW118" i="6"/>
  <c r="AW119" i="6"/>
  <c r="AW120" i="6"/>
  <c r="AW121" i="6"/>
  <c r="AW122" i="6"/>
  <c r="AW123" i="6"/>
  <c r="AW124" i="6"/>
  <c r="AW125" i="6"/>
  <c r="AW126" i="6"/>
  <c r="AW127" i="6"/>
  <c r="AW128" i="6"/>
  <c r="AW129" i="6"/>
  <c r="AW130" i="6"/>
  <c r="AW131" i="6"/>
  <c r="AW132" i="6"/>
  <c r="AW133" i="6"/>
  <c r="AW134" i="6"/>
  <c r="AW135" i="6"/>
  <c r="AW136" i="6"/>
  <c r="AW137" i="6"/>
  <c r="AW138" i="6"/>
  <c r="AW139" i="6"/>
  <c r="AW140" i="6"/>
  <c r="AW141" i="6"/>
  <c r="AW142" i="6"/>
  <c r="AW143" i="6"/>
  <c r="AW144" i="6"/>
  <c r="AW145" i="6"/>
  <c r="AW146" i="6"/>
  <c r="AW147" i="6"/>
  <c r="AW148" i="6"/>
  <c r="AW149" i="6"/>
  <c r="AW150" i="6"/>
  <c r="AW151" i="6"/>
  <c r="AW152" i="6"/>
  <c r="AW153" i="6"/>
  <c r="AW154" i="6"/>
  <c r="AW155" i="6"/>
  <c r="AW156" i="6"/>
  <c r="AW157" i="6"/>
  <c r="AW158" i="6"/>
  <c r="AW159" i="6"/>
  <c r="AW160" i="6"/>
  <c r="AW161" i="6"/>
  <c r="AW162" i="6"/>
  <c r="AW163" i="6"/>
  <c r="AW164" i="6"/>
  <c r="AW165" i="6"/>
  <c r="AW166" i="6"/>
  <c r="AW167" i="6"/>
  <c r="AW168" i="6"/>
  <c r="AW169" i="6"/>
  <c r="AW170" i="6"/>
  <c r="AW171" i="6"/>
  <c r="AW172" i="6"/>
  <c r="AW173" i="6"/>
  <c r="AW174" i="6"/>
  <c r="AW175" i="6"/>
  <c r="AW176" i="6"/>
  <c r="AW177" i="6"/>
  <c r="AW178" i="6"/>
  <c r="AW179" i="6"/>
  <c r="AW180" i="6"/>
  <c r="AW181" i="6"/>
  <c r="AW182" i="6"/>
  <c r="AW183" i="6"/>
  <c r="AW184" i="6"/>
  <c r="AW185" i="6"/>
  <c r="AW186" i="6"/>
  <c r="AW187" i="6"/>
  <c r="AW188" i="6"/>
  <c r="AW189" i="6"/>
  <c r="AW190" i="6"/>
  <c r="AW191" i="6"/>
  <c r="AW192" i="6"/>
  <c r="AW193" i="6"/>
  <c r="AW194" i="6"/>
  <c r="AW195" i="6"/>
  <c r="AW196" i="6"/>
  <c r="AW197" i="6"/>
  <c r="AW198" i="6"/>
  <c r="AW199" i="6"/>
  <c r="AW200" i="6"/>
  <c r="AW201" i="6"/>
  <c r="AW202" i="6"/>
  <c r="AW203" i="6"/>
  <c r="AW204" i="6"/>
  <c r="AW205" i="6"/>
  <c r="MU205" i="3" l="1"/>
  <c r="OK205" i="3" s="1"/>
  <c r="OM205" i="3"/>
  <c r="EU205" i="7"/>
  <c r="GK205" i="7" s="1"/>
  <c r="ES205" i="7"/>
  <c r="EH207" i="6"/>
  <c r="EI205" i="6"/>
  <c r="EJ207" i="6"/>
  <c r="EK205" i="6"/>
  <c r="FL205" i="6"/>
  <c r="FN205" i="6"/>
  <c r="GR205" i="6" s="1"/>
  <c r="HV205" i="6" s="1"/>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X126" i="3"/>
  <c r="X127" i="3"/>
  <c r="X128" i="3"/>
  <c r="X129" i="3"/>
  <c r="X130" i="3"/>
  <c r="X131" i="3"/>
  <c r="X132" i="3"/>
  <c r="X133" i="3"/>
  <c r="X134" i="3"/>
  <c r="X135" i="3"/>
  <c r="X136" i="3"/>
  <c r="X137" i="3"/>
  <c r="X138" i="3"/>
  <c r="X139" i="3"/>
  <c r="X140" i="3"/>
  <c r="X141" i="3"/>
  <c r="X142" i="3"/>
  <c r="X143" i="3"/>
  <c r="X144" i="3"/>
  <c r="X145" i="3"/>
  <c r="X146" i="3"/>
  <c r="X147" i="3"/>
  <c r="X148" i="3"/>
  <c r="X149" i="3"/>
  <c r="X150" i="3"/>
  <c r="X151" i="3"/>
  <c r="X152" i="3"/>
  <c r="X153" i="3"/>
  <c r="X154" i="3"/>
  <c r="X155" i="3"/>
  <c r="X156" i="3"/>
  <c r="X157" i="3"/>
  <c r="X158" i="3"/>
  <c r="X159" i="3"/>
  <c r="X160" i="3"/>
  <c r="X161" i="3"/>
  <c r="X162" i="3"/>
  <c r="X163" i="3"/>
  <c r="X164" i="3"/>
  <c r="X165" i="3"/>
  <c r="X166" i="3"/>
  <c r="X167" i="3"/>
  <c r="X168" i="3"/>
  <c r="X169" i="3"/>
  <c r="X170" i="3"/>
  <c r="X171" i="3"/>
  <c r="X172" i="3"/>
  <c r="X173" i="3"/>
  <c r="X174" i="3"/>
  <c r="X175" i="3"/>
  <c r="X176" i="3"/>
  <c r="X177" i="3"/>
  <c r="X178" i="3"/>
  <c r="X179" i="3"/>
  <c r="X180" i="3"/>
  <c r="X181" i="3"/>
  <c r="X182" i="3"/>
  <c r="X183" i="3"/>
  <c r="X184" i="3"/>
  <c r="X185" i="3"/>
  <c r="X186" i="3"/>
  <c r="X187" i="3"/>
  <c r="X188" i="3"/>
  <c r="X189" i="3"/>
  <c r="X190" i="3"/>
  <c r="X191" i="3"/>
  <c r="X192" i="3"/>
  <c r="X193" i="3"/>
  <c r="X194" i="3"/>
  <c r="X195" i="3"/>
  <c r="X196" i="3"/>
  <c r="X197" i="3"/>
  <c r="X198" i="3"/>
  <c r="X199" i="3"/>
  <c r="X200" i="3"/>
  <c r="X201" i="3"/>
  <c r="X202" i="3"/>
  <c r="X203" i="3"/>
  <c r="X204" i="3"/>
  <c r="X205" i="3"/>
  <c r="X7" i="3"/>
  <c r="X8" i="7"/>
  <c r="X9" i="7"/>
  <c r="X10" i="7"/>
  <c r="X11" i="7"/>
  <c r="X12" i="7"/>
  <c r="X13" i="7"/>
  <c r="X14" i="7"/>
  <c r="X15" i="7"/>
  <c r="X16" i="7"/>
  <c r="X17" i="7"/>
  <c r="X18" i="7"/>
  <c r="X19" i="7"/>
  <c r="X20" i="7"/>
  <c r="X21" i="7"/>
  <c r="X22" i="7"/>
  <c r="X23" i="7"/>
  <c r="X24" i="7"/>
  <c r="X25" i="7"/>
  <c r="X26" i="7"/>
  <c r="X27" i="7"/>
  <c r="X28" i="7"/>
  <c r="X29" i="7"/>
  <c r="X30" i="7"/>
  <c r="X31" i="7"/>
  <c r="X32" i="7"/>
  <c r="X33" i="7"/>
  <c r="X34" i="7"/>
  <c r="X35" i="7"/>
  <c r="X36" i="7"/>
  <c r="X37" i="7"/>
  <c r="X38" i="7"/>
  <c r="X39" i="7"/>
  <c r="X40" i="7"/>
  <c r="X41" i="7"/>
  <c r="X42" i="7"/>
  <c r="X43" i="7"/>
  <c r="X44" i="7"/>
  <c r="X45" i="7"/>
  <c r="X46" i="7"/>
  <c r="X47" i="7"/>
  <c r="X48" i="7"/>
  <c r="X49" i="7"/>
  <c r="X50" i="7"/>
  <c r="X51" i="7"/>
  <c r="X52" i="7"/>
  <c r="X53" i="7"/>
  <c r="X54" i="7"/>
  <c r="X55" i="7"/>
  <c r="X56" i="7"/>
  <c r="X57" i="7"/>
  <c r="X58" i="7"/>
  <c r="X59" i="7"/>
  <c r="X60" i="7"/>
  <c r="X61" i="7"/>
  <c r="X62" i="7"/>
  <c r="X63" i="7"/>
  <c r="X64" i="7"/>
  <c r="X65" i="7"/>
  <c r="X66" i="7"/>
  <c r="X67" i="7"/>
  <c r="X68" i="7"/>
  <c r="X69" i="7"/>
  <c r="X70" i="7"/>
  <c r="X71" i="7"/>
  <c r="X72" i="7"/>
  <c r="X73" i="7"/>
  <c r="X74" i="7"/>
  <c r="X75" i="7"/>
  <c r="X76" i="7"/>
  <c r="X77" i="7"/>
  <c r="X78" i="7"/>
  <c r="X79" i="7"/>
  <c r="X80" i="7"/>
  <c r="X81" i="7"/>
  <c r="X82" i="7"/>
  <c r="X83" i="7"/>
  <c r="X84" i="7"/>
  <c r="X85" i="7"/>
  <c r="X86" i="7"/>
  <c r="X87" i="7"/>
  <c r="X88" i="7"/>
  <c r="X89" i="7"/>
  <c r="X90" i="7"/>
  <c r="X91" i="7"/>
  <c r="X92" i="7"/>
  <c r="X93" i="7"/>
  <c r="X94" i="7"/>
  <c r="X95" i="7"/>
  <c r="X96" i="7"/>
  <c r="X97" i="7"/>
  <c r="X98" i="7"/>
  <c r="X99" i="7"/>
  <c r="X100" i="7"/>
  <c r="X101" i="7"/>
  <c r="X102" i="7"/>
  <c r="X103" i="7"/>
  <c r="X104" i="7"/>
  <c r="X105" i="7"/>
  <c r="X106" i="7"/>
  <c r="X107" i="7"/>
  <c r="X108" i="7"/>
  <c r="X109" i="7"/>
  <c r="X110" i="7"/>
  <c r="X111" i="7"/>
  <c r="X112" i="7"/>
  <c r="X113" i="7"/>
  <c r="X114" i="7"/>
  <c r="X115" i="7"/>
  <c r="X116" i="7"/>
  <c r="X117" i="7"/>
  <c r="X118" i="7"/>
  <c r="X119" i="7"/>
  <c r="X120" i="7"/>
  <c r="X121" i="7"/>
  <c r="X122" i="7"/>
  <c r="X123" i="7"/>
  <c r="X124" i="7"/>
  <c r="X125" i="7"/>
  <c r="X126" i="7"/>
  <c r="X127" i="7"/>
  <c r="X128" i="7"/>
  <c r="X129" i="7"/>
  <c r="X130" i="7"/>
  <c r="X131" i="7"/>
  <c r="X132" i="7"/>
  <c r="X133" i="7"/>
  <c r="X134" i="7"/>
  <c r="X135" i="7"/>
  <c r="X136" i="7"/>
  <c r="X137" i="7"/>
  <c r="X138" i="7"/>
  <c r="X139" i="7"/>
  <c r="X140" i="7"/>
  <c r="X141" i="7"/>
  <c r="X142" i="7"/>
  <c r="X143" i="7"/>
  <c r="X144" i="7"/>
  <c r="X145" i="7"/>
  <c r="X146" i="7"/>
  <c r="X147" i="7"/>
  <c r="X148" i="7"/>
  <c r="X149" i="7"/>
  <c r="X150" i="7"/>
  <c r="X151" i="7"/>
  <c r="X152" i="7"/>
  <c r="X153" i="7"/>
  <c r="X154" i="7"/>
  <c r="X155" i="7"/>
  <c r="X156" i="7"/>
  <c r="X157" i="7"/>
  <c r="X158" i="7"/>
  <c r="X159" i="7"/>
  <c r="X160" i="7"/>
  <c r="X161" i="7"/>
  <c r="X162" i="7"/>
  <c r="X163" i="7"/>
  <c r="X164" i="7"/>
  <c r="X165" i="7"/>
  <c r="X166" i="7"/>
  <c r="X167" i="7"/>
  <c r="X168" i="7"/>
  <c r="X169" i="7"/>
  <c r="X170" i="7"/>
  <c r="X171" i="7"/>
  <c r="X172" i="7"/>
  <c r="X173" i="7"/>
  <c r="X174" i="7"/>
  <c r="X175" i="7"/>
  <c r="X176" i="7"/>
  <c r="X177" i="7"/>
  <c r="X178" i="7"/>
  <c r="X179" i="7"/>
  <c r="X180" i="7"/>
  <c r="X181" i="7"/>
  <c r="X182" i="7"/>
  <c r="X183" i="7"/>
  <c r="X184" i="7"/>
  <c r="X185" i="7"/>
  <c r="X186" i="7"/>
  <c r="X187" i="7"/>
  <c r="X188" i="7"/>
  <c r="X189" i="7"/>
  <c r="X190" i="7"/>
  <c r="X191" i="7"/>
  <c r="X192" i="7"/>
  <c r="X193" i="7"/>
  <c r="X194" i="7"/>
  <c r="X195" i="7"/>
  <c r="X196" i="7"/>
  <c r="X197" i="7"/>
  <c r="X198" i="7"/>
  <c r="X199" i="7"/>
  <c r="X200" i="7"/>
  <c r="X201" i="7"/>
  <c r="X202" i="7"/>
  <c r="X203" i="7"/>
  <c r="X204" i="7"/>
  <c r="X205" i="7"/>
  <c r="X7" i="7"/>
  <c r="IA205" i="7" l="1"/>
  <c r="JQ205" i="7" s="1"/>
  <c r="GI205" i="7"/>
  <c r="HY205" i="7" s="1"/>
  <c r="GP205" i="6"/>
  <c r="HT205" i="6" s="1"/>
  <c r="IZ205" i="6"/>
  <c r="IZ207" i="6" s="1"/>
  <c r="HV207" i="6"/>
  <c r="HW205" i="6"/>
  <c r="GR207" i="6"/>
  <c r="GS205" i="6"/>
  <c r="FN207" i="6"/>
  <c r="FO205" i="6"/>
  <c r="FL207" i="6"/>
  <c r="FM205" i="6"/>
  <c r="JO205" i="7" l="1"/>
  <c r="LG205" i="7"/>
  <c r="GP207" i="6"/>
  <c r="KD205" i="6"/>
  <c r="KD207" i="6" s="1"/>
  <c r="JA205" i="6"/>
  <c r="HU205" i="6"/>
  <c r="IX205" i="6"/>
  <c r="KB205" i="6" s="1"/>
  <c r="KB207" i="6" s="1"/>
  <c r="HT207" i="6"/>
  <c r="GQ205" i="6"/>
  <c r="LE205" i="7" l="1"/>
  <c r="MW205" i="7"/>
  <c r="OM205" i="7" s="1"/>
  <c r="IY205" i="6"/>
  <c r="KE205" i="6"/>
  <c r="KC205" i="6"/>
  <c r="IX207" i="6"/>
  <c r="MU205" i="7" l="1"/>
  <c r="OK205" i="7" s="1"/>
  <c r="L39" i="4"/>
  <c r="X50" i="4" l="1"/>
  <c r="P50" i="4"/>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7" i="2"/>
  <c r="MX207" i="3"/>
  <c r="MW207" i="3"/>
  <c r="MV207" i="3"/>
  <c r="MU207" i="3"/>
  <c r="LH207" i="3"/>
  <c r="LG207" i="3"/>
  <c r="LF207" i="3"/>
  <c r="LE207" i="3"/>
  <c r="JR207" i="3"/>
  <c r="JQ207" i="3"/>
  <c r="JP207" i="3"/>
  <c r="JO207" i="3"/>
  <c r="IB207" i="3"/>
  <c r="IA207" i="3"/>
  <c r="HZ207" i="3"/>
  <c r="HY207" i="3"/>
  <c r="GL207" i="3"/>
  <c r="GK207" i="3"/>
  <c r="GJ207" i="3"/>
  <c r="GI207" i="3"/>
  <c r="EV207" i="3"/>
  <c r="EU207" i="3"/>
  <c r="ET207" i="3"/>
  <c r="ES207" i="3"/>
  <c r="DF207" i="3"/>
  <c r="DE207" i="3"/>
  <c r="DD207" i="3"/>
  <c r="DC207" i="3"/>
  <c r="BP207" i="3"/>
  <c r="BO207" i="3"/>
  <c r="BN207" i="3"/>
  <c r="BM207" i="3"/>
  <c r="R50" i="3"/>
  <c r="U50" i="3"/>
  <c r="R52" i="3"/>
  <c r="U52" i="3"/>
  <c r="R54" i="3"/>
  <c r="U54" i="3" s="1"/>
  <c r="R56" i="3"/>
  <c r="U56" i="3" s="1"/>
  <c r="R58" i="3"/>
  <c r="U58" i="3" s="1"/>
  <c r="R60" i="3"/>
  <c r="U60" i="3"/>
  <c r="R62" i="3"/>
  <c r="U62" i="3" s="1"/>
  <c r="R64" i="3"/>
  <c r="U64" i="3"/>
  <c r="R66" i="3"/>
  <c r="U66" i="3" s="1"/>
  <c r="R68" i="3"/>
  <c r="U68" i="3" s="1"/>
  <c r="R70" i="3"/>
  <c r="U70" i="3" s="1"/>
  <c r="R72" i="3"/>
  <c r="U72" i="3"/>
  <c r="R74" i="3"/>
  <c r="U74" i="3" s="1"/>
  <c r="R76" i="3"/>
  <c r="U76" i="3"/>
  <c r="R78" i="3"/>
  <c r="U78" i="3" s="1"/>
  <c r="R80" i="3"/>
  <c r="U80" i="3" s="1"/>
  <c r="R82" i="3"/>
  <c r="U82" i="3" s="1"/>
  <c r="R84" i="3"/>
  <c r="U84" i="3" s="1"/>
  <c r="R86" i="3"/>
  <c r="U86" i="3" s="1"/>
  <c r="R88" i="3"/>
  <c r="U88" i="3" s="1"/>
  <c r="R90" i="3"/>
  <c r="U90" i="3" s="1"/>
  <c r="R92" i="3"/>
  <c r="U92" i="3" s="1"/>
  <c r="R94" i="3"/>
  <c r="U94" i="3" s="1"/>
  <c r="R96" i="3"/>
  <c r="U96" i="3"/>
  <c r="R98" i="3"/>
  <c r="U98" i="3" s="1"/>
  <c r="R100" i="3"/>
  <c r="U100" i="3"/>
  <c r="R102" i="3"/>
  <c r="U102" i="3" s="1"/>
  <c r="R104" i="3"/>
  <c r="U104" i="3" s="1"/>
  <c r="R106" i="3"/>
  <c r="U106" i="3"/>
  <c r="R108" i="3"/>
  <c r="U108" i="3" s="1"/>
  <c r="R110" i="3"/>
  <c r="U110" i="3" s="1"/>
  <c r="R112" i="3"/>
  <c r="U112" i="3" s="1"/>
  <c r="R114" i="3"/>
  <c r="U114" i="3" s="1"/>
  <c r="N8" i="7"/>
  <c r="N10" i="7"/>
  <c r="N12" i="7"/>
  <c r="N14" i="7"/>
  <c r="N16" i="7"/>
  <c r="N18" i="7"/>
  <c r="N20" i="7"/>
  <c r="N22" i="7"/>
  <c r="N24" i="7"/>
  <c r="N26" i="7"/>
  <c r="N28" i="7"/>
  <c r="N30" i="7"/>
  <c r="N32" i="7"/>
  <c r="N34" i="7"/>
  <c r="N36" i="7"/>
  <c r="N38" i="7"/>
  <c r="N40" i="7"/>
  <c r="N42" i="7"/>
  <c r="N44" i="7"/>
  <c r="N46" i="7"/>
  <c r="N48" i="7"/>
  <c r="N50" i="7"/>
  <c r="N52" i="7"/>
  <c r="N54" i="7"/>
  <c r="N56" i="7"/>
  <c r="N58" i="7"/>
  <c r="N60" i="7"/>
  <c r="N62" i="7"/>
  <c r="N64" i="7"/>
  <c r="N66" i="7"/>
  <c r="N68" i="7"/>
  <c r="N70" i="7"/>
  <c r="N72" i="7"/>
  <c r="N74" i="7"/>
  <c r="N76" i="7"/>
  <c r="N78" i="7"/>
  <c r="N80" i="7"/>
  <c r="N82" i="7"/>
  <c r="N84" i="7"/>
  <c r="N86" i="7"/>
  <c r="N88" i="7"/>
  <c r="N90" i="7"/>
  <c r="N92" i="7"/>
  <c r="N94" i="7"/>
  <c r="N96" i="7"/>
  <c r="N98" i="7"/>
  <c r="N100" i="7"/>
  <c r="N102" i="7"/>
  <c r="N104" i="7"/>
  <c r="N106" i="7"/>
  <c r="N108" i="7"/>
  <c r="N110" i="7"/>
  <c r="N112" i="7"/>
  <c r="W118" i="3"/>
  <c r="W119" i="3"/>
  <c r="W120" i="3"/>
  <c r="W121" i="3"/>
  <c r="W122" i="3"/>
  <c r="W123" i="3"/>
  <c r="W124" i="3"/>
  <c r="W125" i="3"/>
  <c r="W126" i="3"/>
  <c r="W127" i="3"/>
  <c r="W128" i="3"/>
  <c r="W129" i="3"/>
  <c r="W130" i="3"/>
  <c r="W131" i="3"/>
  <c r="W132" i="3"/>
  <c r="W133" i="3"/>
  <c r="W134" i="3"/>
  <c r="W135" i="3"/>
  <c r="W136" i="3"/>
  <c r="W137" i="3"/>
  <c r="W138" i="3"/>
  <c r="W139" i="3"/>
  <c r="W140" i="3"/>
  <c r="W141" i="3"/>
  <c r="W142" i="3"/>
  <c r="W143" i="3"/>
  <c r="W144" i="3"/>
  <c r="W145" i="3"/>
  <c r="W146" i="3"/>
  <c r="W147" i="3"/>
  <c r="W148" i="3"/>
  <c r="W149" i="3"/>
  <c r="W150" i="3"/>
  <c r="W151" i="3"/>
  <c r="W152" i="3"/>
  <c r="W153" i="3"/>
  <c r="W154" i="3"/>
  <c r="W155" i="3"/>
  <c r="W156" i="3"/>
  <c r="W157" i="3"/>
  <c r="W158" i="3"/>
  <c r="W159" i="3"/>
  <c r="W160" i="3"/>
  <c r="W161" i="3"/>
  <c r="W162" i="3"/>
  <c r="W163" i="3"/>
  <c r="W164" i="3"/>
  <c r="W165" i="3"/>
  <c r="W166" i="3"/>
  <c r="W167" i="3"/>
  <c r="W168" i="3"/>
  <c r="W169" i="3"/>
  <c r="W170" i="3"/>
  <c r="W171" i="3"/>
  <c r="W172" i="3"/>
  <c r="W173" i="3"/>
  <c r="W174" i="3"/>
  <c r="W175" i="3"/>
  <c r="W176" i="3"/>
  <c r="W177" i="3"/>
  <c r="W178" i="3"/>
  <c r="W179" i="3"/>
  <c r="W180" i="3"/>
  <c r="W181" i="3"/>
  <c r="W182" i="3"/>
  <c r="W183" i="3"/>
  <c r="W184" i="3"/>
  <c r="W185" i="3"/>
  <c r="W186" i="3"/>
  <c r="W187" i="3"/>
  <c r="W188" i="3"/>
  <c r="W189" i="3"/>
  <c r="W190" i="3"/>
  <c r="W191" i="3"/>
  <c r="W192" i="3"/>
  <c r="W193" i="3"/>
  <c r="W194" i="3"/>
  <c r="W195" i="3"/>
  <c r="W196" i="3"/>
  <c r="W197" i="3"/>
  <c r="W198" i="3"/>
  <c r="W199" i="3"/>
  <c r="W200" i="3"/>
  <c r="W201" i="3"/>
  <c r="W202" i="3"/>
  <c r="W203" i="3"/>
  <c r="W204" i="3"/>
  <c r="W205" i="3"/>
  <c r="J118" i="3"/>
  <c r="N118" i="3" s="1"/>
  <c r="J119" i="3"/>
  <c r="J120" i="3"/>
  <c r="N120" i="3" s="1"/>
  <c r="J121" i="3"/>
  <c r="N121" i="3" s="1"/>
  <c r="J122" i="3"/>
  <c r="N122" i="3" s="1"/>
  <c r="J123" i="3"/>
  <c r="J124" i="3"/>
  <c r="N124" i="3" s="1"/>
  <c r="J126" i="3"/>
  <c r="N126" i="3" s="1"/>
  <c r="J127" i="3"/>
  <c r="N127" i="3" s="1"/>
  <c r="J128" i="3"/>
  <c r="N128" i="3" s="1"/>
  <c r="J129" i="3"/>
  <c r="J130" i="3"/>
  <c r="N130" i="3" s="1"/>
  <c r="J131" i="3"/>
  <c r="J132" i="3"/>
  <c r="N132" i="3" s="1"/>
  <c r="J133" i="3"/>
  <c r="J134" i="3"/>
  <c r="N134" i="3" s="1"/>
  <c r="J135" i="3"/>
  <c r="N135" i="3" s="1"/>
  <c r="J136" i="3"/>
  <c r="N136" i="3" s="1"/>
  <c r="J137" i="3"/>
  <c r="J138" i="3"/>
  <c r="N138" i="3" s="1"/>
  <c r="J139" i="3"/>
  <c r="N139" i="3" s="1"/>
  <c r="J140" i="3"/>
  <c r="N140" i="3" s="1"/>
  <c r="J141" i="3"/>
  <c r="J142" i="3"/>
  <c r="N142" i="3" s="1"/>
  <c r="J143" i="3"/>
  <c r="N143" i="3" s="1"/>
  <c r="J144" i="3"/>
  <c r="N144" i="3" s="1"/>
  <c r="J145" i="3"/>
  <c r="J146" i="3"/>
  <c r="N146" i="3" s="1"/>
  <c r="J147" i="3"/>
  <c r="N147" i="3" s="1"/>
  <c r="J148" i="3"/>
  <c r="N148" i="3" s="1"/>
  <c r="J149" i="3"/>
  <c r="J150" i="3"/>
  <c r="N150" i="3" s="1"/>
  <c r="J151" i="3"/>
  <c r="J152" i="3"/>
  <c r="N152" i="3" s="1"/>
  <c r="J153" i="3"/>
  <c r="J154" i="3"/>
  <c r="N154" i="3" s="1"/>
  <c r="J155" i="3"/>
  <c r="J156" i="3"/>
  <c r="N156" i="3" s="1"/>
  <c r="J157" i="3"/>
  <c r="J158" i="3"/>
  <c r="N158" i="3" s="1"/>
  <c r="J159" i="3"/>
  <c r="J160" i="3"/>
  <c r="N160" i="3" s="1"/>
  <c r="J161" i="3"/>
  <c r="J162" i="3"/>
  <c r="N162" i="3" s="1"/>
  <c r="J163" i="3"/>
  <c r="N163" i="3" s="1"/>
  <c r="J164" i="3"/>
  <c r="N164" i="3" s="1"/>
  <c r="J165" i="3"/>
  <c r="N165" i="3" s="1"/>
  <c r="J166" i="3"/>
  <c r="N166" i="3" s="1"/>
  <c r="J167" i="3"/>
  <c r="J168" i="3"/>
  <c r="N168" i="3" s="1"/>
  <c r="J169" i="3"/>
  <c r="J170" i="3"/>
  <c r="N170" i="3" s="1"/>
  <c r="J171" i="3"/>
  <c r="J172" i="3"/>
  <c r="N172" i="3" s="1"/>
  <c r="J173" i="3"/>
  <c r="J174" i="3"/>
  <c r="N174" i="3" s="1"/>
  <c r="J175" i="3"/>
  <c r="N175" i="3" s="1"/>
  <c r="J176" i="3"/>
  <c r="N176" i="3" s="1"/>
  <c r="J177" i="3"/>
  <c r="N177" i="3" s="1"/>
  <c r="J178" i="3"/>
  <c r="N178" i="3" s="1"/>
  <c r="J179" i="3"/>
  <c r="N179" i="3" s="1"/>
  <c r="J180" i="3"/>
  <c r="N180" i="3" s="1"/>
  <c r="J181" i="3"/>
  <c r="J182" i="3"/>
  <c r="N182" i="3" s="1"/>
  <c r="J183" i="3"/>
  <c r="J184" i="3"/>
  <c r="N184" i="3" s="1"/>
  <c r="J185" i="3"/>
  <c r="J186" i="3"/>
  <c r="N186" i="3" s="1"/>
  <c r="J187" i="3"/>
  <c r="J188" i="3"/>
  <c r="N188" i="3" s="1"/>
  <c r="J189" i="3"/>
  <c r="J190" i="3"/>
  <c r="N190" i="3" s="1"/>
  <c r="J192" i="3"/>
  <c r="N192" i="3" s="1"/>
  <c r="J193" i="3"/>
  <c r="J194" i="3"/>
  <c r="N194" i="3" s="1"/>
  <c r="J195" i="3"/>
  <c r="J196" i="3"/>
  <c r="N196" i="3" s="1"/>
  <c r="J197" i="3"/>
  <c r="N197" i="3" s="1"/>
  <c r="J198" i="3"/>
  <c r="N198" i="3" s="1"/>
  <c r="J199" i="3"/>
  <c r="J200" i="3"/>
  <c r="N200" i="3" s="1"/>
  <c r="J201" i="3"/>
  <c r="N201" i="3" s="1"/>
  <c r="J202" i="3"/>
  <c r="N202" i="3" s="1"/>
  <c r="J204" i="3"/>
  <c r="N204" i="3" s="1"/>
  <c r="I176" i="3"/>
  <c r="I175" i="3"/>
  <c r="I174" i="3"/>
  <c r="I173" i="3"/>
  <c r="I172" i="3"/>
  <c r="I171" i="3"/>
  <c r="I170" i="3"/>
  <c r="I169" i="3"/>
  <c r="I166" i="3"/>
  <c r="I165" i="3"/>
  <c r="I164" i="3"/>
  <c r="I163" i="3"/>
  <c r="I162" i="3"/>
  <c r="I161" i="3"/>
  <c r="I160" i="3"/>
  <c r="I159" i="3"/>
  <c r="I186" i="3"/>
  <c r="I185" i="3"/>
  <c r="I184" i="3"/>
  <c r="I183" i="3"/>
  <c r="I182" i="3"/>
  <c r="I181" i="3"/>
  <c r="I180" i="3"/>
  <c r="I179" i="3"/>
  <c r="I156" i="3"/>
  <c r="I155" i="3"/>
  <c r="I154" i="3"/>
  <c r="I153" i="3"/>
  <c r="I152" i="3"/>
  <c r="I151" i="3"/>
  <c r="I150" i="3"/>
  <c r="I149" i="3"/>
  <c r="I146" i="3"/>
  <c r="I145" i="3"/>
  <c r="I144" i="3"/>
  <c r="I143" i="3"/>
  <c r="I142" i="3"/>
  <c r="I141" i="3"/>
  <c r="I140" i="3"/>
  <c r="I139" i="3"/>
  <c r="I188" i="3"/>
  <c r="I187" i="3"/>
  <c r="I178" i="3"/>
  <c r="I177" i="3"/>
  <c r="I168" i="3"/>
  <c r="I167" i="3"/>
  <c r="I158" i="3"/>
  <c r="I157" i="3"/>
  <c r="I136" i="3"/>
  <c r="I135" i="3"/>
  <c r="I134" i="3"/>
  <c r="I133" i="3"/>
  <c r="I132" i="3"/>
  <c r="I131" i="3"/>
  <c r="I130" i="3"/>
  <c r="I129" i="3"/>
  <c r="I194" i="3"/>
  <c r="I193" i="3"/>
  <c r="I192" i="3"/>
  <c r="I191" i="3"/>
  <c r="I190" i="3"/>
  <c r="I189" i="3"/>
  <c r="I148" i="3"/>
  <c r="I147" i="3"/>
  <c r="I128" i="3"/>
  <c r="I127" i="3"/>
  <c r="I126" i="3"/>
  <c r="OM207" i="3"/>
  <c r="OK207" i="3"/>
  <c r="I125" i="3"/>
  <c r="I124" i="3"/>
  <c r="I123" i="3"/>
  <c r="I122" i="3"/>
  <c r="I121" i="3"/>
  <c r="I204" i="3"/>
  <c r="I203" i="3"/>
  <c r="I202" i="3"/>
  <c r="I201" i="3"/>
  <c r="I200" i="3"/>
  <c r="I199" i="3"/>
  <c r="I198" i="3"/>
  <c r="I197" i="3"/>
  <c r="N8" i="3"/>
  <c r="N10" i="3"/>
  <c r="N12" i="3"/>
  <c r="N14" i="3"/>
  <c r="N16" i="3"/>
  <c r="N18" i="3"/>
  <c r="N20" i="3"/>
  <c r="N22" i="3"/>
  <c r="N24" i="3"/>
  <c r="N26" i="3"/>
  <c r="N28" i="3"/>
  <c r="N30" i="3"/>
  <c r="N32" i="3"/>
  <c r="N34" i="3"/>
  <c r="N36" i="3"/>
  <c r="N38" i="3"/>
  <c r="N40" i="3"/>
  <c r="N42" i="3"/>
  <c r="N44" i="3"/>
  <c r="N46" i="3"/>
  <c r="N48" i="3"/>
  <c r="N50" i="3"/>
  <c r="N52" i="3"/>
  <c r="N54" i="3"/>
  <c r="N56" i="3"/>
  <c r="N58" i="3"/>
  <c r="N60" i="3"/>
  <c r="N62" i="3"/>
  <c r="N64" i="3"/>
  <c r="N66" i="3"/>
  <c r="N68" i="3"/>
  <c r="N70" i="3"/>
  <c r="N72" i="3"/>
  <c r="N74" i="3"/>
  <c r="N76" i="3"/>
  <c r="N78" i="3"/>
  <c r="N80" i="3"/>
  <c r="N82" i="3"/>
  <c r="N84" i="3"/>
  <c r="N86" i="3"/>
  <c r="N88" i="3"/>
  <c r="N90" i="3"/>
  <c r="N92" i="3"/>
  <c r="N94" i="3"/>
  <c r="N96" i="3"/>
  <c r="N98" i="3"/>
  <c r="N100" i="3"/>
  <c r="N102" i="3"/>
  <c r="N104" i="3"/>
  <c r="N106" i="3"/>
  <c r="N108" i="3"/>
  <c r="N110" i="3"/>
  <c r="N112" i="3"/>
  <c r="N114" i="3"/>
  <c r="N116"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37" i="3"/>
  <c r="I138" i="3"/>
  <c r="I195" i="3"/>
  <c r="I196" i="3"/>
  <c r="I205" i="3"/>
  <c r="I7" i="3"/>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7" i="2"/>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7"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T102" i="2"/>
  <c r="T104" i="2"/>
  <c r="T106" i="2"/>
  <c r="T108" i="2"/>
  <c r="T110" i="2"/>
  <c r="T112" i="2"/>
  <c r="T114" i="2"/>
  <c r="T116" i="2"/>
  <c r="T118" i="2"/>
  <c r="T120" i="2"/>
  <c r="T122" i="2"/>
  <c r="T124" i="2"/>
  <c r="T126" i="2"/>
  <c r="T128" i="2"/>
  <c r="T130" i="2"/>
  <c r="T132" i="2"/>
  <c r="T134" i="2"/>
  <c r="T136" i="2"/>
  <c r="T138" i="2"/>
  <c r="T140" i="2"/>
  <c r="T142" i="2"/>
  <c r="T144" i="2"/>
  <c r="T146" i="2"/>
  <c r="T148" i="2"/>
  <c r="T150" i="2"/>
  <c r="T152" i="2"/>
  <c r="T154" i="2"/>
  <c r="T156" i="2"/>
  <c r="T158" i="2"/>
  <c r="T160" i="2"/>
  <c r="T162" i="2"/>
  <c r="T164" i="2"/>
  <c r="T166" i="2"/>
  <c r="T168" i="2"/>
  <c r="T170" i="2"/>
  <c r="T172" i="2"/>
  <c r="T174" i="2"/>
  <c r="T176" i="2"/>
  <c r="T178" i="2"/>
  <c r="T180" i="2"/>
  <c r="T182" i="2"/>
  <c r="T184" i="2"/>
  <c r="T186" i="2"/>
  <c r="T188" i="2"/>
  <c r="T190" i="2"/>
  <c r="T192" i="2"/>
  <c r="T194" i="2"/>
  <c r="T196" i="2"/>
  <c r="T198" i="2"/>
  <c r="T200" i="2"/>
  <c r="T202" i="2"/>
  <c r="T204" i="2"/>
  <c r="T206" i="2"/>
  <c r="V100" i="7"/>
  <c r="V102" i="7"/>
  <c r="V104" i="7"/>
  <c r="V106" i="7"/>
  <c r="V108" i="7"/>
  <c r="V110" i="7"/>
  <c r="V112" i="7"/>
  <c r="S114" i="7"/>
  <c r="S115" i="7"/>
  <c r="S116" i="7"/>
  <c r="S117" i="7"/>
  <c r="S118" i="7"/>
  <c r="S119" i="7"/>
  <c r="S120" i="7"/>
  <c r="S121" i="7"/>
  <c r="PM121" i="7" s="1"/>
  <c r="S122" i="7"/>
  <c r="S123" i="7"/>
  <c r="PL123" i="7" s="1"/>
  <c r="S124" i="7"/>
  <c r="PM124" i="7" s="1"/>
  <c r="S126" i="7"/>
  <c r="S127" i="7"/>
  <c r="PM127" i="7" s="1"/>
  <c r="S128" i="7"/>
  <c r="PL128" i="7" s="1"/>
  <c r="S129" i="7"/>
  <c r="PL129" i="7" s="1"/>
  <c r="S130" i="7"/>
  <c r="PM130" i="7" s="1"/>
  <c r="S131" i="7"/>
  <c r="S132" i="7"/>
  <c r="S133" i="7"/>
  <c r="PM133" i="7" s="1"/>
  <c r="S134" i="7"/>
  <c r="PM134" i="7" s="1"/>
  <c r="S135" i="7"/>
  <c r="PL135" i="7" s="1"/>
  <c r="S136" i="7"/>
  <c r="PL136" i="7" s="1"/>
  <c r="S137" i="7"/>
  <c r="S138" i="7"/>
  <c r="S139" i="7"/>
  <c r="PM139" i="7" s="1"/>
  <c r="S140" i="7"/>
  <c r="S141" i="7"/>
  <c r="S142" i="7"/>
  <c r="PL142" i="7" s="1"/>
  <c r="S143" i="7"/>
  <c r="S144" i="7"/>
  <c r="PM144" i="7" s="1"/>
  <c r="S145" i="7"/>
  <c r="PL145" i="7" s="1"/>
  <c r="S146" i="7"/>
  <c r="PM146" i="7" s="1"/>
  <c r="S147" i="7"/>
  <c r="PM147" i="7" s="1"/>
  <c r="S148" i="7"/>
  <c r="PM148" i="7" s="1"/>
  <c r="S149" i="7"/>
  <c r="PM149" i="7" s="1"/>
  <c r="S150" i="7"/>
  <c r="S151" i="7"/>
  <c r="S152" i="7"/>
  <c r="S153" i="7"/>
  <c r="S154" i="7"/>
  <c r="PM154" i="7" s="1"/>
  <c r="S155" i="7"/>
  <c r="S156" i="7"/>
  <c r="PL156" i="7" s="1"/>
  <c r="S157" i="7"/>
  <c r="PM157" i="7" s="1"/>
  <c r="S158" i="7"/>
  <c r="PM158" i="7" s="1"/>
  <c r="S159" i="7"/>
  <c r="PL159" i="7" s="1"/>
  <c r="S160" i="7"/>
  <c r="PM160" i="7" s="1"/>
  <c r="S161" i="7"/>
  <c r="PL161" i="7" s="1"/>
  <c r="S162" i="7"/>
  <c r="PM162" i="7" s="1"/>
  <c r="S163" i="7"/>
  <c r="S164" i="7"/>
  <c r="S165" i="7"/>
  <c r="PM165" i="7" s="1"/>
  <c r="S166" i="7"/>
  <c r="S167" i="7"/>
  <c r="S168" i="7"/>
  <c r="S169" i="7"/>
  <c r="S170" i="7"/>
  <c r="S171" i="7"/>
  <c r="S172" i="7"/>
  <c r="PM172" i="7" s="1"/>
  <c r="S173" i="7"/>
  <c r="PM173" i="7" s="1"/>
  <c r="S174" i="7"/>
  <c r="S175" i="7"/>
  <c r="S176" i="7"/>
  <c r="PL176" i="7" s="1"/>
  <c r="S177" i="7"/>
  <c r="PM177" i="7" s="1"/>
  <c r="S178" i="7"/>
  <c r="PM178" i="7" s="1"/>
  <c r="S179" i="7"/>
  <c r="S180" i="7"/>
  <c r="S181" i="7"/>
  <c r="PM181" i="7" s="1"/>
  <c r="S182" i="7"/>
  <c r="S183" i="7"/>
  <c r="PM183" i="7" s="1"/>
  <c r="S184" i="7"/>
  <c r="S185" i="7"/>
  <c r="PM185" i="7" s="1"/>
  <c r="S186" i="7"/>
  <c r="S187" i="7"/>
  <c r="PM187" i="7" s="1"/>
  <c r="S188" i="7"/>
  <c r="PL188" i="7" s="1"/>
  <c r="S189" i="7"/>
  <c r="S190" i="7"/>
  <c r="PM190" i="7" s="1"/>
  <c r="S191" i="7"/>
  <c r="PL191" i="7" s="1"/>
  <c r="S192" i="7"/>
  <c r="PM192" i="7" s="1"/>
  <c r="S193" i="7"/>
  <c r="S194" i="7"/>
  <c r="PM194" i="7" s="1"/>
  <c r="S195" i="7"/>
  <c r="S196" i="7"/>
  <c r="S197" i="7"/>
  <c r="PM197" i="7" s="1"/>
  <c r="S198" i="7"/>
  <c r="PM198" i="7" s="1"/>
  <c r="S199" i="7"/>
  <c r="PM199" i="7" s="1"/>
  <c r="S200" i="7"/>
  <c r="PL200" i="7" s="1"/>
  <c r="S201" i="7"/>
  <c r="S202" i="7"/>
  <c r="PM202" i="7" s="1"/>
  <c r="S203" i="7"/>
  <c r="S204" i="7"/>
  <c r="S205" i="7"/>
  <c r="J114" i="7"/>
  <c r="N114" i="7" s="1"/>
  <c r="J115" i="7"/>
  <c r="N115" i="7" s="1"/>
  <c r="J116" i="7"/>
  <c r="J117" i="7"/>
  <c r="N117" i="7" s="1"/>
  <c r="J118" i="7"/>
  <c r="J119" i="7"/>
  <c r="J120" i="7"/>
  <c r="J121" i="7"/>
  <c r="J122" i="7"/>
  <c r="N122" i="7" s="1"/>
  <c r="J123" i="7"/>
  <c r="N123" i="7" s="1"/>
  <c r="J124" i="7"/>
  <c r="N124" i="7" s="1"/>
  <c r="J126" i="7"/>
  <c r="J127" i="7"/>
  <c r="N127" i="7" s="1"/>
  <c r="J128" i="7"/>
  <c r="N128" i="7" s="1"/>
  <c r="J129" i="7"/>
  <c r="J130" i="7"/>
  <c r="N130" i="7" s="1"/>
  <c r="J131" i="7"/>
  <c r="N131" i="7" s="1"/>
  <c r="J132" i="7"/>
  <c r="N132" i="7" s="1"/>
  <c r="J133" i="7"/>
  <c r="J134" i="7"/>
  <c r="J135" i="7"/>
  <c r="N135" i="7" s="1"/>
  <c r="J136" i="7"/>
  <c r="N136" i="7" s="1"/>
  <c r="J137" i="7"/>
  <c r="J138" i="7"/>
  <c r="N138" i="7" s="1"/>
  <c r="J139" i="7"/>
  <c r="N139" i="7" s="1"/>
  <c r="J140" i="7"/>
  <c r="N140" i="7" s="1"/>
  <c r="J141" i="7"/>
  <c r="J142" i="7"/>
  <c r="J143" i="7"/>
  <c r="N143" i="7" s="1"/>
  <c r="J144" i="7"/>
  <c r="N144" i="7" s="1"/>
  <c r="J145" i="7"/>
  <c r="N145" i="7" s="1"/>
  <c r="J146" i="7"/>
  <c r="N146" i="7" s="1"/>
  <c r="J147" i="7"/>
  <c r="N147" i="7" s="1"/>
  <c r="J148" i="7"/>
  <c r="N148" i="7" s="1"/>
  <c r="J149" i="7"/>
  <c r="J150" i="7"/>
  <c r="N150" i="7" s="1"/>
  <c r="J151" i="7"/>
  <c r="N151" i="7" s="1"/>
  <c r="J152" i="7"/>
  <c r="N152" i="7" s="1"/>
  <c r="J153" i="7"/>
  <c r="J154" i="7"/>
  <c r="N154" i="7" s="1"/>
  <c r="J155" i="7"/>
  <c r="N155" i="7" s="1"/>
  <c r="J156" i="7"/>
  <c r="N156" i="7" s="1"/>
  <c r="J157" i="7"/>
  <c r="N157" i="7" s="1"/>
  <c r="J158" i="7"/>
  <c r="N158" i="7" s="1"/>
  <c r="J159" i="7"/>
  <c r="N159" i="7" s="1"/>
  <c r="J160" i="7"/>
  <c r="J161" i="7"/>
  <c r="N161" i="7" s="1"/>
  <c r="J162" i="7"/>
  <c r="N162" i="7" s="1"/>
  <c r="J163" i="7"/>
  <c r="N163" i="7" s="1"/>
  <c r="J164" i="7"/>
  <c r="N164" i="7" s="1"/>
  <c r="J165" i="7"/>
  <c r="N165" i="7" s="1"/>
  <c r="J166" i="7"/>
  <c r="N166" i="7" s="1"/>
  <c r="J167" i="7"/>
  <c r="N167" i="7" s="1"/>
  <c r="J168" i="7"/>
  <c r="N168" i="7" s="1"/>
  <c r="J169" i="7"/>
  <c r="N169" i="7" s="1"/>
  <c r="J170" i="7"/>
  <c r="N170" i="7" s="1"/>
  <c r="J171" i="7"/>
  <c r="J172" i="7"/>
  <c r="J173" i="7"/>
  <c r="J174" i="7"/>
  <c r="N174" i="7" s="1"/>
  <c r="J175" i="7"/>
  <c r="N175" i="7" s="1"/>
  <c r="J176" i="7"/>
  <c r="J177" i="7"/>
  <c r="J178" i="7"/>
  <c r="N178" i="7" s="1"/>
  <c r="J179" i="7"/>
  <c r="N179" i="7" s="1"/>
  <c r="J180" i="7"/>
  <c r="N180" i="7" s="1"/>
  <c r="J181" i="7"/>
  <c r="N181" i="7" s="1"/>
  <c r="J182" i="7"/>
  <c r="J183" i="7"/>
  <c r="N183" i="7" s="1"/>
  <c r="J184" i="7"/>
  <c r="N184" i="7" s="1"/>
  <c r="J186" i="7"/>
  <c r="N186" i="7" s="1"/>
  <c r="J187" i="7"/>
  <c r="N187" i="7" s="1"/>
  <c r="J188" i="7"/>
  <c r="N188" i="7" s="1"/>
  <c r="J189" i="7"/>
  <c r="J190" i="7"/>
  <c r="N190" i="7" s="1"/>
  <c r="J191" i="7"/>
  <c r="N191" i="7" s="1"/>
  <c r="J192" i="7"/>
  <c r="J193" i="7"/>
  <c r="N193" i="7" s="1"/>
  <c r="J194" i="7"/>
  <c r="N194" i="7" s="1"/>
  <c r="J195" i="7"/>
  <c r="N195" i="7" s="1"/>
  <c r="J196" i="7"/>
  <c r="N196" i="7" s="1"/>
  <c r="J197" i="7"/>
  <c r="J198" i="7"/>
  <c r="N198" i="7" s="1"/>
  <c r="J199" i="7"/>
  <c r="N199" i="7" s="1"/>
  <c r="J200" i="7"/>
  <c r="N200" i="7" s="1"/>
  <c r="J202" i="7"/>
  <c r="N202" i="7" s="1"/>
  <c r="J204" i="7"/>
  <c r="N204" i="7" s="1"/>
  <c r="JR114" i="3" l="1"/>
  <c r="IB114" i="3"/>
  <c r="EV114" i="3"/>
  <c r="BP114" i="3"/>
  <c r="LH114" i="3"/>
  <c r="GL114" i="3"/>
  <c r="ON114" i="3"/>
  <c r="MX114" i="3"/>
  <c r="DF114" i="3"/>
  <c r="ON106" i="3"/>
  <c r="IB106" i="3"/>
  <c r="LH106" i="3"/>
  <c r="BP106" i="3"/>
  <c r="GL106" i="3"/>
  <c r="JR106" i="3"/>
  <c r="EV106" i="3"/>
  <c r="MX106" i="3"/>
  <c r="DF106" i="3"/>
  <c r="JR98" i="3"/>
  <c r="IB98" i="3"/>
  <c r="BP98" i="3"/>
  <c r="ON98" i="3"/>
  <c r="GL98" i="3"/>
  <c r="EV98" i="3"/>
  <c r="LH98" i="3"/>
  <c r="MX98" i="3"/>
  <c r="DF98" i="3"/>
  <c r="ON90" i="3"/>
  <c r="IB90" i="3"/>
  <c r="GL90" i="3"/>
  <c r="LH90" i="3"/>
  <c r="JR90" i="3"/>
  <c r="EV90" i="3"/>
  <c r="BP90" i="3"/>
  <c r="MX90" i="3"/>
  <c r="DF90" i="3"/>
  <c r="JR82" i="3"/>
  <c r="IB82" i="3"/>
  <c r="ON82" i="3"/>
  <c r="LH82" i="3"/>
  <c r="EV82" i="3"/>
  <c r="GL82" i="3"/>
  <c r="BP82" i="3"/>
  <c r="MX82" i="3"/>
  <c r="DF82" i="3"/>
  <c r="ON74" i="3"/>
  <c r="IB74" i="3"/>
  <c r="JR74" i="3"/>
  <c r="EV74" i="3"/>
  <c r="LH74" i="3"/>
  <c r="GL74" i="3"/>
  <c r="BP74" i="3"/>
  <c r="MX74" i="3"/>
  <c r="DF74" i="3"/>
  <c r="JR66" i="3"/>
  <c r="IB66" i="3"/>
  <c r="LH66" i="3"/>
  <c r="GL66" i="3"/>
  <c r="EV66" i="3"/>
  <c r="ON66" i="3"/>
  <c r="BP66" i="3"/>
  <c r="MX66" i="3"/>
  <c r="DF66" i="3"/>
  <c r="ON58" i="3"/>
  <c r="IB58" i="3"/>
  <c r="JR58" i="3"/>
  <c r="GL58" i="3"/>
  <c r="EV58" i="3"/>
  <c r="LH58" i="3"/>
  <c r="BP58" i="3"/>
  <c r="MX58" i="3"/>
  <c r="DF58" i="3"/>
  <c r="IB50" i="3"/>
  <c r="GL50" i="3"/>
  <c r="EV50" i="3"/>
  <c r="ON50" i="3"/>
  <c r="BP50" i="3"/>
  <c r="JR50" i="3"/>
  <c r="MX50" i="3"/>
  <c r="LH50" i="3"/>
  <c r="DF50" i="3"/>
  <c r="ON42" i="3"/>
  <c r="IB42" i="3"/>
  <c r="GL42" i="3"/>
  <c r="EV42" i="3"/>
  <c r="BP42" i="3"/>
  <c r="JR42" i="3"/>
  <c r="MX42" i="3"/>
  <c r="LH42" i="3"/>
  <c r="DF42" i="3"/>
  <c r="IB34" i="3"/>
  <c r="GL34" i="3"/>
  <c r="ON34" i="3"/>
  <c r="EV34" i="3"/>
  <c r="BP34" i="3"/>
  <c r="JR34" i="3"/>
  <c r="MX34" i="3"/>
  <c r="DF34" i="3"/>
  <c r="LH34" i="3"/>
  <c r="ON26" i="3"/>
  <c r="IB26" i="3"/>
  <c r="GL26" i="3"/>
  <c r="EV26" i="3"/>
  <c r="BP26" i="3"/>
  <c r="JR26" i="3"/>
  <c r="MX26" i="3"/>
  <c r="LH26" i="3"/>
  <c r="DF26" i="3"/>
  <c r="ON18" i="3"/>
  <c r="IB18" i="3"/>
  <c r="EV18" i="3"/>
  <c r="GL18" i="3"/>
  <c r="BP18" i="3"/>
  <c r="JR18" i="3"/>
  <c r="MX18" i="3"/>
  <c r="LH18" i="3"/>
  <c r="DF18" i="3"/>
  <c r="IB10" i="3"/>
  <c r="GL10" i="3"/>
  <c r="EV10" i="3"/>
  <c r="BP10" i="3"/>
  <c r="JR10" i="3"/>
  <c r="ON10" i="3"/>
  <c r="MX10" i="3"/>
  <c r="LH10" i="3"/>
  <c r="DF10" i="3"/>
  <c r="EK201" i="2"/>
  <c r="JA201" i="2"/>
  <c r="CC201" i="2"/>
  <c r="FO201" i="2"/>
  <c r="AY201" i="2"/>
  <c r="HW201" i="2"/>
  <c r="GS201" i="2"/>
  <c r="KE201" i="2"/>
  <c r="DG201" i="2"/>
  <c r="JA197" i="2"/>
  <c r="CC197" i="2"/>
  <c r="GS197" i="2"/>
  <c r="AY197" i="2"/>
  <c r="KE197" i="2"/>
  <c r="EK197" i="2"/>
  <c r="FO197" i="2"/>
  <c r="DG197" i="2"/>
  <c r="HW197" i="2"/>
  <c r="HW193" i="2"/>
  <c r="DG193" i="2"/>
  <c r="KE193" i="2"/>
  <c r="GS193" i="2"/>
  <c r="EK193" i="2"/>
  <c r="AY193" i="2"/>
  <c r="JA193" i="2"/>
  <c r="CC193" i="2"/>
  <c r="FO193" i="2"/>
  <c r="HW189" i="2"/>
  <c r="KE189" i="2"/>
  <c r="GS189" i="2"/>
  <c r="JA189" i="2"/>
  <c r="DG189" i="2"/>
  <c r="CC189" i="2"/>
  <c r="AY189" i="2"/>
  <c r="FO189" i="2"/>
  <c r="EK189" i="2"/>
  <c r="HW185" i="2"/>
  <c r="AY185" i="2"/>
  <c r="DG185" i="2"/>
  <c r="GS185" i="2"/>
  <c r="KE185" i="2"/>
  <c r="CC185" i="2"/>
  <c r="EK185" i="2"/>
  <c r="FO185" i="2"/>
  <c r="JA185" i="2"/>
  <c r="DG181" i="2"/>
  <c r="FO181" i="2"/>
  <c r="KE181" i="2"/>
  <c r="CC181" i="2"/>
  <c r="AY181" i="2"/>
  <c r="GS181" i="2"/>
  <c r="HW181" i="2"/>
  <c r="JA181" i="2"/>
  <c r="EK181" i="2"/>
  <c r="HW177" i="2"/>
  <c r="KE177" i="2"/>
  <c r="DG177" i="2"/>
  <c r="GS177" i="2"/>
  <c r="CC177" i="2"/>
  <c r="AY177" i="2"/>
  <c r="EK177" i="2"/>
  <c r="FO177" i="2"/>
  <c r="JA177" i="2"/>
  <c r="DG173" i="2"/>
  <c r="AY173" i="2"/>
  <c r="KE173" i="2"/>
  <c r="CC173" i="2"/>
  <c r="FO173" i="2"/>
  <c r="GS173" i="2"/>
  <c r="HW173" i="2"/>
  <c r="JA173" i="2"/>
  <c r="EK173" i="2"/>
  <c r="HW169" i="2"/>
  <c r="FO169" i="2"/>
  <c r="DG169" i="2"/>
  <c r="GS169" i="2"/>
  <c r="CC169" i="2"/>
  <c r="AY169" i="2"/>
  <c r="EK169" i="2"/>
  <c r="KE169" i="2"/>
  <c r="JA169" i="2"/>
  <c r="DG165" i="2"/>
  <c r="KE165" i="2"/>
  <c r="GS165" i="2"/>
  <c r="FO165" i="2"/>
  <c r="CC165" i="2"/>
  <c r="HW165" i="2"/>
  <c r="EK165" i="2"/>
  <c r="AY165" i="2"/>
  <c r="JA165" i="2"/>
  <c r="HW161" i="2"/>
  <c r="DG161" i="2"/>
  <c r="FO161" i="2"/>
  <c r="CC161" i="2"/>
  <c r="GS161" i="2"/>
  <c r="AY161" i="2"/>
  <c r="JA161" i="2"/>
  <c r="KE161" i="2"/>
  <c r="EK161" i="2"/>
  <c r="DG157" i="2"/>
  <c r="HW157" i="2"/>
  <c r="GS157" i="2"/>
  <c r="FO157" i="2"/>
  <c r="CC157" i="2"/>
  <c r="KE157" i="2"/>
  <c r="EK157" i="2"/>
  <c r="AY157" i="2"/>
  <c r="JA157" i="2"/>
  <c r="HW153" i="2"/>
  <c r="AY153" i="2"/>
  <c r="FO153" i="2"/>
  <c r="CC153" i="2"/>
  <c r="GS153" i="2"/>
  <c r="DG153" i="2"/>
  <c r="JA153" i="2"/>
  <c r="KE153" i="2"/>
  <c r="EK153" i="2"/>
  <c r="DG149" i="2"/>
  <c r="FO149" i="2"/>
  <c r="GS149" i="2"/>
  <c r="HW149" i="2"/>
  <c r="CC149" i="2"/>
  <c r="KE149" i="2"/>
  <c r="EK149" i="2"/>
  <c r="AY149" i="2"/>
  <c r="JA149" i="2"/>
  <c r="DG145" i="2"/>
  <c r="HW145" i="2"/>
  <c r="AY145" i="2"/>
  <c r="CC145" i="2"/>
  <c r="KE145" i="2"/>
  <c r="GS145" i="2"/>
  <c r="JA145" i="2"/>
  <c r="FO145" i="2"/>
  <c r="EK145" i="2"/>
  <c r="HW141" i="2"/>
  <c r="DG141" i="2"/>
  <c r="FO141" i="2"/>
  <c r="GS141" i="2"/>
  <c r="AY141" i="2"/>
  <c r="CC141" i="2"/>
  <c r="KE141" i="2"/>
  <c r="EK141" i="2"/>
  <c r="JA141" i="2"/>
  <c r="DG137" i="2"/>
  <c r="HW137" i="2"/>
  <c r="JA137" i="2"/>
  <c r="KE137" i="2"/>
  <c r="FO137" i="2"/>
  <c r="GS137" i="2"/>
  <c r="CC137" i="2"/>
  <c r="AY137" i="2"/>
  <c r="EK137" i="2"/>
  <c r="HW133" i="2"/>
  <c r="DG133" i="2"/>
  <c r="EK133" i="2"/>
  <c r="AY133" i="2"/>
  <c r="KE133" i="2"/>
  <c r="GS133" i="2"/>
  <c r="JA133" i="2"/>
  <c r="FO133" i="2"/>
  <c r="CC133" i="2"/>
  <c r="DG129" i="2"/>
  <c r="HW129" i="2"/>
  <c r="JA129" i="2"/>
  <c r="AY129" i="2"/>
  <c r="EK129" i="2"/>
  <c r="FO129" i="2"/>
  <c r="KE129" i="2"/>
  <c r="CC129" i="2"/>
  <c r="GS129" i="2"/>
  <c r="HW125" i="2"/>
  <c r="DG125" i="2"/>
  <c r="EK125" i="2"/>
  <c r="FO125" i="2"/>
  <c r="KE125" i="2"/>
  <c r="JA125" i="2"/>
  <c r="CC125" i="2"/>
  <c r="AY125" i="2"/>
  <c r="GS125" i="2"/>
  <c r="DG121" i="2"/>
  <c r="HW121" i="2"/>
  <c r="JA121" i="2"/>
  <c r="KE121" i="2"/>
  <c r="AY121" i="2"/>
  <c r="CC121" i="2"/>
  <c r="GS121" i="2"/>
  <c r="FO121" i="2"/>
  <c r="EK121" i="2"/>
  <c r="HW117" i="2"/>
  <c r="DG117" i="2"/>
  <c r="EK117" i="2"/>
  <c r="GS117" i="2"/>
  <c r="FO117" i="2"/>
  <c r="KE117" i="2"/>
  <c r="CC117" i="2"/>
  <c r="AY117" i="2"/>
  <c r="JA117" i="2"/>
  <c r="DG113" i="2"/>
  <c r="HW113" i="2"/>
  <c r="CC113" i="2"/>
  <c r="AY113" i="2"/>
  <c r="KE113" i="2"/>
  <c r="EK113" i="2"/>
  <c r="JA113" i="2"/>
  <c r="FO113" i="2"/>
  <c r="GS113" i="2"/>
  <c r="HW109" i="2"/>
  <c r="DG109" i="2"/>
  <c r="GS109" i="2"/>
  <c r="FO109" i="2"/>
  <c r="AY109" i="2"/>
  <c r="JA109" i="2"/>
  <c r="CC109" i="2"/>
  <c r="EK109" i="2"/>
  <c r="KE109" i="2"/>
  <c r="DG105" i="2"/>
  <c r="HW105" i="2"/>
  <c r="CC105" i="2"/>
  <c r="KE105" i="2"/>
  <c r="JA105" i="2"/>
  <c r="GS105" i="2"/>
  <c r="FO105" i="2"/>
  <c r="EK105" i="2"/>
  <c r="AY105" i="2"/>
  <c r="HW101" i="2"/>
  <c r="DG101" i="2"/>
  <c r="GS101" i="2"/>
  <c r="CC101" i="2"/>
  <c r="KE101" i="2"/>
  <c r="AY101" i="2"/>
  <c r="JA101" i="2"/>
  <c r="FO101" i="2"/>
  <c r="EK101" i="2"/>
  <c r="DG97" i="2"/>
  <c r="HW97" i="2"/>
  <c r="CC97" i="2"/>
  <c r="AY97" i="2"/>
  <c r="GS97" i="2"/>
  <c r="FO97" i="2"/>
  <c r="JA97" i="2"/>
  <c r="EK97" i="2"/>
  <c r="KE97" i="2"/>
  <c r="HW93" i="2"/>
  <c r="DG93" i="2"/>
  <c r="GS93" i="2"/>
  <c r="FO93" i="2"/>
  <c r="CC93" i="2"/>
  <c r="KE93" i="2"/>
  <c r="JA93" i="2"/>
  <c r="AY93" i="2"/>
  <c r="EK93" i="2"/>
  <c r="DG89" i="2"/>
  <c r="HW89" i="2"/>
  <c r="CC89" i="2"/>
  <c r="KE89" i="2"/>
  <c r="EK89" i="2"/>
  <c r="JA89" i="2"/>
  <c r="AY89" i="2"/>
  <c r="FO89" i="2"/>
  <c r="GS89" i="2"/>
  <c r="HW85" i="2"/>
  <c r="DG85" i="2"/>
  <c r="GS85" i="2"/>
  <c r="JA85" i="2"/>
  <c r="FO85" i="2"/>
  <c r="CC85" i="2"/>
  <c r="AY85" i="2"/>
  <c r="KE85" i="2"/>
  <c r="EK85" i="2"/>
  <c r="DG81" i="2"/>
  <c r="HW81" i="2"/>
  <c r="CC81" i="2"/>
  <c r="AY81" i="2"/>
  <c r="JA81" i="2"/>
  <c r="KE81" i="2"/>
  <c r="EK81" i="2"/>
  <c r="GS81" i="2"/>
  <c r="FO81" i="2"/>
  <c r="HW77" i="2"/>
  <c r="DG77" i="2"/>
  <c r="GS77" i="2"/>
  <c r="FO77" i="2"/>
  <c r="EK77" i="2"/>
  <c r="CC77" i="2"/>
  <c r="AY77" i="2"/>
  <c r="KE77" i="2"/>
  <c r="JA77" i="2"/>
  <c r="DG73" i="2"/>
  <c r="HW73" i="2"/>
  <c r="CC73" i="2"/>
  <c r="KE73" i="2"/>
  <c r="JA73" i="2"/>
  <c r="FO73" i="2"/>
  <c r="EK73" i="2"/>
  <c r="AY73" i="2"/>
  <c r="GS73" i="2"/>
  <c r="HW69" i="2"/>
  <c r="DG69" i="2"/>
  <c r="GS69" i="2"/>
  <c r="CC69" i="2"/>
  <c r="AY69" i="2"/>
  <c r="EK69" i="2"/>
  <c r="KE69" i="2"/>
  <c r="FO69" i="2"/>
  <c r="JA69" i="2"/>
  <c r="AY65" i="2"/>
  <c r="DG65" i="2"/>
  <c r="HW65" i="2"/>
  <c r="CC65" i="2"/>
  <c r="GS65" i="2"/>
  <c r="FO65" i="2"/>
  <c r="EK65" i="2"/>
  <c r="KE65" i="2"/>
  <c r="JA65" i="2"/>
  <c r="FO61" i="2"/>
  <c r="HW61" i="2"/>
  <c r="AY61" i="2"/>
  <c r="GS61" i="2"/>
  <c r="EK61" i="2"/>
  <c r="KE61" i="2"/>
  <c r="CC61" i="2"/>
  <c r="DG61" i="2"/>
  <c r="JA61" i="2"/>
  <c r="AY57" i="2"/>
  <c r="KE57" i="2"/>
  <c r="FO57" i="2"/>
  <c r="CC57" i="2"/>
  <c r="HW57" i="2"/>
  <c r="EK57" i="2"/>
  <c r="DG57" i="2"/>
  <c r="GS57" i="2"/>
  <c r="JA57" i="2"/>
  <c r="HW53" i="2"/>
  <c r="DG53" i="2"/>
  <c r="JA53" i="2"/>
  <c r="EK53" i="2"/>
  <c r="CC53" i="2"/>
  <c r="FO53" i="2"/>
  <c r="GS53" i="2"/>
  <c r="AY53" i="2"/>
  <c r="KE53" i="2"/>
  <c r="HW49" i="2"/>
  <c r="DG49" i="2"/>
  <c r="JA49" i="2"/>
  <c r="EK49" i="2"/>
  <c r="GS49" i="2"/>
  <c r="AY49" i="2"/>
  <c r="KE49" i="2"/>
  <c r="CC49" i="2"/>
  <c r="FO49" i="2"/>
  <c r="HW45" i="2"/>
  <c r="DG45" i="2"/>
  <c r="JA45" i="2"/>
  <c r="EK45" i="2"/>
  <c r="CC45" i="2"/>
  <c r="FO45" i="2"/>
  <c r="GS45" i="2"/>
  <c r="AY45" i="2"/>
  <c r="KE45" i="2"/>
  <c r="HW41" i="2"/>
  <c r="DG41" i="2"/>
  <c r="JA41" i="2"/>
  <c r="EK41" i="2"/>
  <c r="GS41" i="2"/>
  <c r="KE41" i="2"/>
  <c r="CC41" i="2"/>
  <c r="FO41" i="2"/>
  <c r="AY41" i="2"/>
  <c r="HW37" i="2"/>
  <c r="DG37" i="2"/>
  <c r="JA37" i="2"/>
  <c r="EK37" i="2"/>
  <c r="CC37" i="2"/>
  <c r="GS37" i="2"/>
  <c r="AY37" i="2"/>
  <c r="KE37" i="2"/>
  <c r="FO37" i="2"/>
  <c r="HW33" i="2"/>
  <c r="DG33" i="2"/>
  <c r="JA33" i="2"/>
  <c r="EK33" i="2"/>
  <c r="GS33" i="2"/>
  <c r="FO33" i="2"/>
  <c r="AY33" i="2"/>
  <c r="CC33" i="2"/>
  <c r="KE33" i="2"/>
  <c r="HW29" i="2"/>
  <c r="DG29" i="2"/>
  <c r="JA29" i="2"/>
  <c r="EK29" i="2"/>
  <c r="CC29" i="2"/>
  <c r="KE29" i="2"/>
  <c r="FO29" i="2"/>
  <c r="AY29" i="2"/>
  <c r="GS29" i="2"/>
  <c r="HW25" i="2"/>
  <c r="DG25" i="2"/>
  <c r="JA25" i="2"/>
  <c r="EK25" i="2"/>
  <c r="GS25" i="2"/>
  <c r="AY25" i="2"/>
  <c r="KE25" i="2"/>
  <c r="CC25" i="2"/>
  <c r="FO25" i="2"/>
  <c r="DG21" i="2"/>
  <c r="HW21" i="2"/>
  <c r="AY21" i="2"/>
  <c r="CC21" i="2"/>
  <c r="KE21" i="2"/>
  <c r="JA21" i="2"/>
  <c r="EK21" i="2"/>
  <c r="FO21" i="2"/>
  <c r="GS21" i="2"/>
  <c r="HW17" i="2"/>
  <c r="AY17" i="2"/>
  <c r="FO17" i="2"/>
  <c r="GS17" i="2"/>
  <c r="DG17" i="2"/>
  <c r="KE17" i="2"/>
  <c r="CC17" i="2"/>
  <c r="EK17" i="2"/>
  <c r="JA17" i="2"/>
  <c r="DG13" i="2"/>
  <c r="FO13" i="2"/>
  <c r="KE13" i="2"/>
  <c r="CC13" i="2"/>
  <c r="AY13" i="2"/>
  <c r="GS13" i="2"/>
  <c r="HW13" i="2"/>
  <c r="EK13" i="2"/>
  <c r="JA13" i="2"/>
  <c r="HW9" i="2"/>
  <c r="EK9" i="2"/>
  <c r="KE9" i="2"/>
  <c r="DG9" i="2"/>
  <c r="GS9" i="2"/>
  <c r="JA9" i="2"/>
  <c r="AY9" i="2"/>
  <c r="CC9" i="2"/>
  <c r="FO9" i="2"/>
  <c r="GL112" i="3"/>
  <c r="EV112" i="3"/>
  <c r="IB112" i="3"/>
  <c r="BP112" i="3"/>
  <c r="MX112" i="3"/>
  <c r="LH112" i="3"/>
  <c r="DF112" i="3"/>
  <c r="JR112" i="3"/>
  <c r="ON112" i="3"/>
  <c r="GL104" i="3"/>
  <c r="EV104" i="3"/>
  <c r="IB104" i="3"/>
  <c r="BP104" i="3"/>
  <c r="MX104" i="3"/>
  <c r="DF104" i="3"/>
  <c r="JR104" i="3"/>
  <c r="ON104" i="3"/>
  <c r="LH104" i="3"/>
  <c r="GL96" i="3"/>
  <c r="IB96" i="3"/>
  <c r="EV96" i="3"/>
  <c r="BP96" i="3"/>
  <c r="MX96" i="3"/>
  <c r="ON96" i="3"/>
  <c r="DF96" i="3"/>
  <c r="JR96" i="3"/>
  <c r="LH96" i="3"/>
  <c r="GL88" i="3"/>
  <c r="EV88" i="3"/>
  <c r="IB88" i="3"/>
  <c r="MX88" i="3"/>
  <c r="JR88" i="3"/>
  <c r="ON88" i="3"/>
  <c r="DF88" i="3"/>
  <c r="LH88" i="3"/>
  <c r="BP88" i="3"/>
  <c r="GL80" i="3"/>
  <c r="EV80" i="3"/>
  <c r="IB80" i="3"/>
  <c r="BP80" i="3"/>
  <c r="ON80" i="3"/>
  <c r="MX80" i="3"/>
  <c r="DF80" i="3"/>
  <c r="JR80" i="3"/>
  <c r="LH80" i="3"/>
  <c r="GL72" i="3"/>
  <c r="EV72" i="3"/>
  <c r="IB72" i="3"/>
  <c r="MX72" i="3"/>
  <c r="DF72" i="3"/>
  <c r="ON72" i="3"/>
  <c r="JR72" i="3"/>
  <c r="BP72" i="3"/>
  <c r="LH72" i="3"/>
  <c r="GL64" i="3"/>
  <c r="IB64" i="3"/>
  <c r="EV64" i="3"/>
  <c r="BP64" i="3"/>
  <c r="JR64" i="3"/>
  <c r="MX64" i="3"/>
  <c r="DF64" i="3"/>
  <c r="LH64" i="3"/>
  <c r="ON64" i="3"/>
  <c r="GL56" i="3"/>
  <c r="EV56" i="3"/>
  <c r="IB56" i="3"/>
  <c r="JR56" i="3"/>
  <c r="MX56" i="3"/>
  <c r="ON56" i="3"/>
  <c r="DF56" i="3"/>
  <c r="LH56" i="3"/>
  <c r="BP56" i="3"/>
  <c r="GL48" i="3"/>
  <c r="EV48" i="3"/>
  <c r="IB48" i="3"/>
  <c r="BP48" i="3"/>
  <c r="MX48" i="3"/>
  <c r="DF48" i="3"/>
  <c r="LH48" i="3"/>
  <c r="JR48" i="3"/>
  <c r="ON48" i="3"/>
  <c r="GL40" i="3"/>
  <c r="EV40" i="3"/>
  <c r="IB40" i="3"/>
  <c r="JR40" i="3"/>
  <c r="MX40" i="3"/>
  <c r="BP40" i="3"/>
  <c r="DF40" i="3"/>
  <c r="ON40" i="3"/>
  <c r="LH40" i="3"/>
  <c r="GL32" i="3"/>
  <c r="IB32" i="3"/>
  <c r="EV32" i="3"/>
  <c r="ON32" i="3"/>
  <c r="BP32" i="3"/>
  <c r="MX32" i="3"/>
  <c r="JR32" i="3"/>
  <c r="DF32" i="3"/>
  <c r="LH32" i="3"/>
  <c r="GL24" i="3"/>
  <c r="EV24" i="3"/>
  <c r="IB24" i="3"/>
  <c r="ON24" i="3"/>
  <c r="JR24" i="3"/>
  <c r="MX24" i="3"/>
  <c r="DF24" i="3"/>
  <c r="LH24" i="3"/>
  <c r="BP24" i="3"/>
  <c r="GL16" i="3"/>
  <c r="EV16" i="3"/>
  <c r="IB16" i="3"/>
  <c r="BP16" i="3"/>
  <c r="MX16" i="3"/>
  <c r="JR16" i="3"/>
  <c r="DF16" i="3"/>
  <c r="LH16" i="3"/>
  <c r="ON16" i="3"/>
  <c r="GL8" i="3"/>
  <c r="EV8" i="3"/>
  <c r="IB8" i="3"/>
  <c r="JR8" i="3"/>
  <c r="MX8" i="3"/>
  <c r="ON8" i="3"/>
  <c r="DF8" i="3"/>
  <c r="LH8" i="3"/>
  <c r="BP8" i="3"/>
  <c r="AY204" i="2"/>
  <c r="KE204" i="2"/>
  <c r="DG204" i="2"/>
  <c r="HW204" i="2"/>
  <c r="CC204" i="2"/>
  <c r="FO204" i="2"/>
  <c r="GS204" i="2"/>
  <c r="EK204" i="2"/>
  <c r="JA204" i="2"/>
  <c r="FO200" i="2"/>
  <c r="HW200" i="2"/>
  <c r="AY200" i="2"/>
  <c r="GS200" i="2"/>
  <c r="DG200" i="2"/>
  <c r="KE200" i="2"/>
  <c r="EK200" i="2"/>
  <c r="JA200" i="2"/>
  <c r="CC200" i="2"/>
  <c r="EK196" i="2"/>
  <c r="AY196" i="2"/>
  <c r="DG196" i="2"/>
  <c r="CC196" i="2"/>
  <c r="FO196" i="2"/>
  <c r="HW196" i="2"/>
  <c r="KE196" i="2"/>
  <c r="JA196" i="2"/>
  <c r="GS196" i="2"/>
  <c r="JA192" i="2"/>
  <c r="EK192" i="2"/>
  <c r="FO192" i="2"/>
  <c r="CC192" i="2"/>
  <c r="KE192" i="2"/>
  <c r="GS192" i="2"/>
  <c r="AY192" i="2"/>
  <c r="HW192" i="2"/>
  <c r="DG192" i="2"/>
  <c r="EK188" i="2"/>
  <c r="GS188" i="2"/>
  <c r="CC188" i="2"/>
  <c r="DG188" i="2"/>
  <c r="HW188" i="2"/>
  <c r="AY188" i="2"/>
  <c r="KE188" i="2"/>
  <c r="JA188" i="2"/>
  <c r="FO188" i="2"/>
  <c r="JA184" i="2"/>
  <c r="HW184" i="2"/>
  <c r="EK184" i="2"/>
  <c r="DG184" i="2"/>
  <c r="GS184" i="2"/>
  <c r="FO184" i="2"/>
  <c r="CC184" i="2"/>
  <c r="AY184" i="2"/>
  <c r="KE184" i="2"/>
  <c r="EK180" i="2"/>
  <c r="CC180" i="2"/>
  <c r="GS180" i="2"/>
  <c r="DG180" i="2"/>
  <c r="HW180" i="2"/>
  <c r="AY180" i="2"/>
  <c r="KE180" i="2"/>
  <c r="JA180" i="2"/>
  <c r="FO180" i="2"/>
  <c r="JA176" i="2"/>
  <c r="GS176" i="2"/>
  <c r="HW176" i="2"/>
  <c r="EK176" i="2"/>
  <c r="DG176" i="2"/>
  <c r="FO176" i="2"/>
  <c r="CC176" i="2"/>
  <c r="AY176" i="2"/>
  <c r="KE176" i="2"/>
  <c r="EK172" i="2"/>
  <c r="GS172" i="2"/>
  <c r="DG172" i="2"/>
  <c r="HW172" i="2"/>
  <c r="CC172" i="2"/>
  <c r="AY172" i="2"/>
  <c r="KE172" i="2"/>
  <c r="JA172" i="2"/>
  <c r="FO172" i="2"/>
  <c r="JA168" i="2"/>
  <c r="EK168" i="2"/>
  <c r="HW168" i="2"/>
  <c r="GS168" i="2"/>
  <c r="DG168" i="2"/>
  <c r="AY168" i="2"/>
  <c r="FO168" i="2"/>
  <c r="CC168" i="2"/>
  <c r="KE168" i="2"/>
  <c r="EK164" i="2"/>
  <c r="JA164" i="2"/>
  <c r="GS164" i="2"/>
  <c r="HW164" i="2"/>
  <c r="DG164" i="2"/>
  <c r="CC164" i="2"/>
  <c r="FO164" i="2"/>
  <c r="AY164" i="2"/>
  <c r="KE164" i="2"/>
  <c r="JA160" i="2"/>
  <c r="CC160" i="2"/>
  <c r="DG160" i="2"/>
  <c r="GS160" i="2"/>
  <c r="HW160" i="2"/>
  <c r="AY160" i="2"/>
  <c r="KE160" i="2"/>
  <c r="EK160" i="2"/>
  <c r="FO160" i="2"/>
  <c r="EK156" i="2"/>
  <c r="GS156" i="2"/>
  <c r="JA156" i="2"/>
  <c r="HW156" i="2"/>
  <c r="DG156" i="2"/>
  <c r="CC156" i="2"/>
  <c r="FO156" i="2"/>
  <c r="KE156" i="2"/>
  <c r="AY156" i="2"/>
  <c r="JA152" i="2"/>
  <c r="CC152" i="2"/>
  <c r="DG152" i="2"/>
  <c r="GS152" i="2"/>
  <c r="HW152" i="2"/>
  <c r="AY152" i="2"/>
  <c r="KE152" i="2"/>
  <c r="EK152" i="2"/>
  <c r="FO152" i="2"/>
  <c r="EK148" i="2"/>
  <c r="CC148" i="2"/>
  <c r="JA148" i="2"/>
  <c r="HW148" i="2"/>
  <c r="DG148" i="2"/>
  <c r="GS148" i="2"/>
  <c r="FO148" i="2"/>
  <c r="AY148" i="2"/>
  <c r="KE148" i="2"/>
  <c r="EK144" i="2"/>
  <c r="JA144" i="2"/>
  <c r="GS144" i="2"/>
  <c r="DG144" i="2"/>
  <c r="HW144" i="2"/>
  <c r="CC144" i="2"/>
  <c r="AY144" i="2"/>
  <c r="KE144" i="2"/>
  <c r="FO144" i="2"/>
  <c r="JA140" i="2"/>
  <c r="EK140" i="2"/>
  <c r="CC140" i="2"/>
  <c r="HW140" i="2"/>
  <c r="DG140" i="2"/>
  <c r="FO140" i="2"/>
  <c r="GS140" i="2"/>
  <c r="AY140" i="2"/>
  <c r="KE140" i="2"/>
  <c r="EK136" i="2"/>
  <c r="JA136" i="2"/>
  <c r="AY136" i="2"/>
  <c r="KE136" i="2"/>
  <c r="CC136" i="2"/>
  <c r="FO136" i="2"/>
  <c r="GS136" i="2"/>
  <c r="DG136" i="2"/>
  <c r="HW136" i="2"/>
  <c r="JA132" i="2"/>
  <c r="EK132" i="2"/>
  <c r="FO132" i="2"/>
  <c r="GS132" i="2"/>
  <c r="KE132" i="2"/>
  <c r="DG132" i="2"/>
  <c r="CC132" i="2"/>
  <c r="HW132" i="2"/>
  <c r="AY132" i="2"/>
  <c r="EK128" i="2"/>
  <c r="JA128" i="2"/>
  <c r="AY128" i="2"/>
  <c r="KE128" i="2"/>
  <c r="CC128" i="2"/>
  <c r="DG128" i="2"/>
  <c r="HW128" i="2"/>
  <c r="GS128" i="2"/>
  <c r="FO128" i="2"/>
  <c r="JA124" i="2"/>
  <c r="EK124" i="2"/>
  <c r="FO124" i="2"/>
  <c r="HW124" i="2"/>
  <c r="GS124" i="2"/>
  <c r="AY124" i="2"/>
  <c r="DG124" i="2"/>
  <c r="CC124" i="2"/>
  <c r="KE124" i="2"/>
  <c r="EK120" i="2"/>
  <c r="JA120" i="2"/>
  <c r="AY120" i="2"/>
  <c r="KE120" i="2"/>
  <c r="CC120" i="2"/>
  <c r="FO120" i="2"/>
  <c r="GS120" i="2"/>
  <c r="HW120" i="2"/>
  <c r="DG120" i="2"/>
  <c r="JA116" i="2"/>
  <c r="EK116" i="2"/>
  <c r="GS116" i="2"/>
  <c r="CC116" i="2"/>
  <c r="DG116" i="2"/>
  <c r="KE116" i="2"/>
  <c r="FO116" i="2"/>
  <c r="AY116" i="2"/>
  <c r="HW116" i="2"/>
  <c r="EK112" i="2"/>
  <c r="JA112" i="2"/>
  <c r="DG112" i="2"/>
  <c r="AY112" i="2"/>
  <c r="GS112" i="2"/>
  <c r="HW112" i="2"/>
  <c r="KE112" i="2"/>
  <c r="CC112" i="2"/>
  <c r="FO112" i="2"/>
  <c r="JA108" i="2"/>
  <c r="EK108" i="2"/>
  <c r="HW108" i="2"/>
  <c r="FO108" i="2"/>
  <c r="CC108" i="2"/>
  <c r="AY108" i="2"/>
  <c r="GS108" i="2"/>
  <c r="DG108" i="2"/>
  <c r="KE108" i="2"/>
  <c r="EK104" i="2"/>
  <c r="JA104" i="2"/>
  <c r="DG104" i="2"/>
  <c r="CC104" i="2"/>
  <c r="HW104" i="2"/>
  <c r="GS104" i="2"/>
  <c r="AY104" i="2"/>
  <c r="KE104" i="2"/>
  <c r="FO104" i="2"/>
  <c r="JA100" i="2"/>
  <c r="EK100" i="2"/>
  <c r="HW100" i="2"/>
  <c r="GS100" i="2"/>
  <c r="AY100" i="2"/>
  <c r="KE100" i="2"/>
  <c r="DG100" i="2"/>
  <c r="FO100" i="2"/>
  <c r="CC100" i="2"/>
  <c r="EK96" i="2"/>
  <c r="JA96" i="2"/>
  <c r="DG96" i="2"/>
  <c r="FO96" i="2"/>
  <c r="AY96" i="2"/>
  <c r="CC96" i="2"/>
  <c r="KE96" i="2"/>
  <c r="GS96" i="2"/>
  <c r="HW96" i="2"/>
  <c r="JA92" i="2"/>
  <c r="EK92" i="2"/>
  <c r="HW92" i="2"/>
  <c r="KE92" i="2"/>
  <c r="GS92" i="2"/>
  <c r="DG92" i="2"/>
  <c r="CC92" i="2"/>
  <c r="FO92" i="2"/>
  <c r="AY92" i="2"/>
  <c r="EK88" i="2"/>
  <c r="JA88" i="2"/>
  <c r="DG88" i="2"/>
  <c r="CC88" i="2"/>
  <c r="AY88" i="2"/>
  <c r="FO88" i="2"/>
  <c r="KE88" i="2"/>
  <c r="GS88" i="2"/>
  <c r="HW88" i="2"/>
  <c r="JA84" i="2"/>
  <c r="EK84" i="2"/>
  <c r="HW84" i="2"/>
  <c r="GS84" i="2"/>
  <c r="FO84" i="2"/>
  <c r="CC84" i="2"/>
  <c r="DG84" i="2"/>
  <c r="KE84" i="2"/>
  <c r="AY84" i="2"/>
  <c r="EK80" i="2"/>
  <c r="JA80" i="2"/>
  <c r="DG80" i="2"/>
  <c r="KE80" i="2"/>
  <c r="GS80" i="2"/>
  <c r="FO80" i="2"/>
  <c r="CC80" i="2"/>
  <c r="AY80" i="2"/>
  <c r="HW80" i="2"/>
  <c r="JA76" i="2"/>
  <c r="EK76" i="2"/>
  <c r="HW76" i="2"/>
  <c r="DG76" i="2"/>
  <c r="CC76" i="2"/>
  <c r="FO76" i="2"/>
  <c r="KE76" i="2"/>
  <c r="GS76" i="2"/>
  <c r="AY76" i="2"/>
  <c r="EK72" i="2"/>
  <c r="JA72" i="2"/>
  <c r="DG72" i="2"/>
  <c r="CC72" i="2"/>
  <c r="HW72" i="2"/>
  <c r="FO72" i="2"/>
  <c r="GS72" i="2"/>
  <c r="AY72" i="2"/>
  <c r="KE72" i="2"/>
  <c r="JA68" i="2"/>
  <c r="EK68" i="2"/>
  <c r="HW68" i="2"/>
  <c r="GS68" i="2"/>
  <c r="AY68" i="2"/>
  <c r="FO68" i="2"/>
  <c r="CC68" i="2"/>
  <c r="KE68" i="2"/>
  <c r="DG68" i="2"/>
  <c r="CC64" i="2"/>
  <c r="GS64" i="2"/>
  <c r="DG64" i="2"/>
  <c r="JA64" i="2"/>
  <c r="FO64" i="2"/>
  <c r="HW64" i="2"/>
  <c r="AY64" i="2"/>
  <c r="EK64" i="2"/>
  <c r="KE64" i="2"/>
  <c r="GS60" i="2"/>
  <c r="EK60" i="2"/>
  <c r="HW60" i="2"/>
  <c r="CC60" i="2"/>
  <c r="KE60" i="2"/>
  <c r="JA60" i="2"/>
  <c r="AY60" i="2"/>
  <c r="FO60" i="2"/>
  <c r="DG60" i="2"/>
  <c r="CC56" i="2"/>
  <c r="JA56" i="2"/>
  <c r="EK56" i="2"/>
  <c r="DG56" i="2"/>
  <c r="AY56" i="2"/>
  <c r="HW56" i="2"/>
  <c r="GS56" i="2"/>
  <c r="FO56" i="2"/>
  <c r="KE56" i="2"/>
  <c r="JA52" i="2"/>
  <c r="EK52" i="2"/>
  <c r="KE52" i="2"/>
  <c r="FO52" i="2"/>
  <c r="AY52" i="2"/>
  <c r="DG52" i="2"/>
  <c r="GS52" i="2"/>
  <c r="HW52" i="2"/>
  <c r="CC52" i="2"/>
  <c r="JA48" i="2"/>
  <c r="EK48" i="2"/>
  <c r="KE48" i="2"/>
  <c r="FO48" i="2"/>
  <c r="AY48" i="2"/>
  <c r="HW48" i="2"/>
  <c r="DG48" i="2"/>
  <c r="GS48" i="2"/>
  <c r="CC48" i="2"/>
  <c r="JA44" i="2"/>
  <c r="EK44" i="2"/>
  <c r="KE44" i="2"/>
  <c r="FO44" i="2"/>
  <c r="AY44" i="2"/>
  <c r="DG44" i="2"/>
  <c r="HW44" i="2"/>
  <c r="CC44" i="2"/>
  <c r="GS44" i="2"/>
  <c r="JA40" i="2"/>
  <c r="EK40" i="2"/>
  <c r="KE40" i="2"/>
  <c r="FO40" i="2"/>
  <c r="AY40" i="2"/>
  <c r="HW40" i="2"/>
  <c r="GS40" i="2"/>
  <c r="CC40" i="2"/>
  <c r="DG40" i="2"/>
  <c r="JA36" i="2"/>
  <c r="EK36" i="2"/>
  <c r="KE36" i="2"/>
  <c r="FO36" i="2"/>
  <c r="AY36" i="2"/>
  <c r="DG36" i="2"/>
  <c r="GS36" i="2"/>
  <c r="CC36" i="2"/>
  <c r="HW36" i="2"/>
  <c r="JA32" i="2"/>
  <c r="EK32" i="2"/>
  <c r="KE32" i="2"/>
  <c r="FO32" i="2"/>
  <c r="AY32" i="2"/>
  <c r="HW32" i="2"/>
  <c r="CC32" i="2"/>
  <c r="DG32" i="2"/>
  <c r="GS32" i="2"/>
  <c r="JA28" i="2"/>
  <c r="EK28" i="2"/>
  <c r="KE28" i="2"/>
  <c r="FO28" i="2"/>
  <c r="AY28" i="2"/>
  <c r="DG28" i="2"/>
  <c r="GS28" i="2"/>
  <c r="HW28" i="2"/>
  <c r="CC28" i="2"/>
  <c r="JA24" i="2"/>
  <c r="EK24" i="2"/>
  <c r="KE24" i="2"/>
  <c r="FO24" i="2"/>
  <c r="AY24" i="2"/>
  <c r="HW24" i="2"/>
  <c r="CC24" i="2"/>
  <c r="DG24" i="2"/>
  <c r="GS24" i="2"/>
  <c r="EK20" i="2"/>
  <c r="GS20" i="2"/>
  <c r="DG20" i="2"/>
  <c r="CC20" i="2"/>
  <c r="HW20" i="2"/>
  <c r="JA20" i="2"/>
  <c r="FO20" i="2"/>
  <c r="KE20" i="2"/>
  <c r="AY20" i="2"/>
  <c r="JA16" i="2"/>
  <c r="EK16" i="2"/>
  <c r="HW16" i="2"/>
  <c r="AY16" i="2"/>
  <c r="FO16" i="2"/>
  <c r="CC16" i="2"/>
  <c r="GS16" i="2"/>
  <c r="DG16" i="2"/>
  <c r="KE16" i="2"/>
  <c r="EK12" i="2"/>
  <c r="CC12" i="2"/>
  <c r="JA12" i="2"/>
  <c r="DG12" i="2"/>
  <c r="GS12" i="2"/>
  <c r="FO12" i="2"/>
  <c r="HW12" i="2"/>
  <c r="KE12" i="2"/>
  <c r="AY12" i="2"/>
  <c r="AY8" i="2"/>
  <c r="JA8" i="2"/>
  <c r="FO8" i="2"/>
  <c r="GS8" i="2"/>
  <c r="KE8" i="2"/>
  <c r="CC8" i="2"/>
  <c r="DG8" i="2"/>
  <c r="EK8" i="2"/>
  <c r="HW8" i="2"/>
  <c r="EV110" i="3"/>
  <c r="GL110" i="3"/>
  <c r="IB110" i="3"/>
  <c r="BP110" i="3"/>
  <c r="JR110" i="3"/>
  <c r="LH110" i="3"/>
  <c r="ON110" i="3"/>
  <c r="DF110" i="3"/>
  <c r="MX110" i="3"/>
  <c r="LH102" i="3"/>
  <c r="ON102" i="3"/>
  <c r="JR102" i="3"/>
  <c r="EV102" i="3"/>
  <c r="GL102" i="3"/>
  <c r="IB102" i="3"/>
  <c r="BP102" i="3"/>
  <c r="MX102" i="3"/>
  <c r="DF102" i="3"/>
  <c r="LH94" i="3"/>
  <c r="JR94" i="3"/>
  <c r="IB94" i="3"/>
  <c r="ON94" i="3"/>
  <c r="GL94" i="3"/>
  <c r="EV94" i="3"/>
  <c r="BP94" i="3"/>
  <c r="MX94" i="3"/>
  <c r="DF94" i="3"/>
  <c r="LH86" i="3"/>
  <c r="IB86" i="3"/>
  <c r="EV86" i="3"/>
  <c r="ON86" i="3"/>
  <c r="JR86" i="3"/>
  <c r="GL86" i="3"/>
  <c r="BP86" i="3"/>
  <c r="MX86" i="3"/>
  <c r="DF86" i="3"/>
  <c r="JR78" i="3"/>
  <c r="GL78" i="3"/>
  <c r="LH78" i="3"/>
  <c r="ON78" i="3"/>
  <c r="IB78" i="3"/>
  <c r="EV78" i="3"/>
  <c r="BP78" i="3"/>
  <c r="DF78" i="3"/>
  <c r="MX78" i="3"/>
  <c r="LH70" i="3"/>
  <c r="ON70" i="3"/>
  <c r="JR70" i="3"/>
  <c r="EV70" i="3"/>
  <c r="IB70" i="3"/>
  <c r="GL70" i="3"/>
  <c r="BP70" i="3"/>
  <c r="MX70" i="3"/>
  <c r="DF70" i="3"/>
  <c r="ON62" i="3"/>
  <c r="LH62" i="3"/>
  <c r="GL62" i="3"/>
  <c r="JR62" i="3"/>
  <c r="IB62" i="3"/>
  <c r="EV62" i="3"/>
  <c r="BP62" i="3"/>
  <c r="MX62" i="3"/>
  <c r="DF62" i="3"/>
  <c r="IB54" i="3"/>
  <c r="ON54" i="3"/>
  <c r="EV54" i="3"/>
  <c r="GL54" i="3"/>
  <c r="BP54" i="3"/>
  <c r="MX54" i="3"/>
  <c r="JR54" i="3"/>
  <c r="DF54" i="3"/>
  <c r="LH54" i="3"/>
  <c r="GL46" i="3"/>
  <c r="ON46" i="3"/>
  <c r="IB46" i="3"/>
  <c r="EV46" i="3"/>
  <c r="JR46" i="3"/>
  <c r="DF46" i="3"/>
  <c r="LH46" i="3"/>
  <c r="BP46" i="3"/>
  <c r="MX46" i="3"/>
  <c r="ON38" i="3"/>
  <c r="IB38" i="3"/>
  <c r="EV38" i="3"/>
  <c r="GL38" i="3"/>
  <c r="BP38" i="3"/>
  <c r="JR38" i="3"/>
  <c r="MX38" i="3"/>
  <c r="DF38" i="3"/>
  <c r="LH38" i="3"/>
  <c r="IB30" i="3"/>
  <c r="EV30" i="3"/>
  <c r="ON30" i="3"/>
  <c r="GL30" i="3"/>
  <c r="JR30" i="3"/>
  <c r="BP30" i="3"/>
  <c r="MX30" i="3"/>
  <c r="DF30" i="3"/>
  <c r="LH30" i="3"/>
  <c r="ON22" i="3"/>
  <c r="IB22" i="3"/>
  <c r="GL22" i="3"/>
  <c r="EV22" i="3"/>
  <c r="BP22" i="3"/>
  <c r="MX22" i="3"/>
  <c r="JR22" i="3"/>
  <c r="DF22" i="3"/>
  <c r="LH22" i="3"/>
  <c r="GL14" i="3"/>
  <c r="IB14" i="3"/>
  <c r="EV14" i="3"/>
  <c r="JR14" i="3"/>
  <c r="BP14" i="3"/>
  <c r="ON14" i="3"/>
  <c r="DF14" i="3"/>
  <c r="LH14" i="3"/>
  <c r="MX14" i="3"/>
  <c r="CC203" i="2"/>
  <c r="GS203" i="2"/>
  <c r="DG203" i="2"/>
  <c r="EK203" i="2"/>
  <c r="FO203" i="2"/>
  <c r="KE203" i="2"/>
  <c r="AY203" i="2"/>
  <c r="JA203" i="2"/>
  <c r="HW203" i="2"/>
  <c r="GS199" i="2"/>
  <c r="EK199" i="2"/>
  <c r="HW199" i="2"/>
  <c r="JA199" i="2"/>
  <c r="KE199" i="2"/>
  <c r="DG199" i="2"/>
  <c r="FO199" i="2"/>
  <c r="CC199" i="2"/>
  <c r="AY199" i="2"/>
  <c r="KE195" i="2"/>
  <c r="FO195" i="2"/>
  <c r="AY195" i="2"/>
  <c r="HW195" i="2"/>
  <c r="EK195" i="2"/>
  <c r="CC195" i="2"/>
  <c r="JA195" i="2"/>
  <c r="DG195" i="2"/>
  <c r="GS195" i="2"/>
  <c r="KE191" i="2"/>
  <c r="FO191" i="2"/>
  <c r="AY191" i="2"/>
  <c r="JA191" i="2"/>
  <c r="CC191" i="2"/>
  <c r="GS191" i="2"/>
  <c r="DG191" i="2"/>
  <c r="HW191" i="2"/>
  <c r="EK191" i="2"/>
  <c r="FO187" i="2"/>
  <c r="DG187" i="2"/>
  <c r="EK187" i="2"/>
  <c r="HW187" i="2"/>
  <c r="JA187" i="2"/>
  <c r="KE187" i="2"/>
  <c r="CC187" i="2"/>
  <c r="AY187" i="2"/>
  <c r="GS187" i="2"/>
  <c r="AY183" i="2"/>
  <c r="KE183" i="2"/>
  <c r="HW183" i="2"/>
  <c r="FO183" i="2"/>
  <c r="JA183" i="2"/>
  <c r="EK183" i="2"/>
  <c r="DG183" i="2"/>
  <c r="GS183" i="2"/>
  <c r="CC183" i="2"/>
  <c r="FO179" i="2"/>
  <c r="AY179" i="2"/>
  <c r="EK179" i="2"/>
  <c r="HW179" i="2"/>
  <c r="JA179" i="2"/>
  <c r="KE179" i="2"/>
  <c r="CC179" i="2"/>
  <c r="DG179" i="2"/>
  <c r="GS179" i="2"/>
  <c r="AY175" i="2"/>
  <c r="KE175" i="2"/>
  <c r="FO175" i="2"/>
  <c r="HW175" i="2"/>
  <c r="JA175" i="2"/>
  <c r="EK175" i="2"/>
  <c r="DG175" i="2"/>
  <c r="GS175" i="2"/>
  <c r="CC175" i="2"/>
  <c r="FO171" i="2"/>
  <c r="KE171" i="2"/>
  <c r="AY171" i="2"/>
  <c r="EK171" i="2"/>
  <c r="HW171" i="2"/>
  <c r="JA171" i="2"/>
  <c r="CC171" i="2"/>
  <c r="DG171" i="2"/>
  <c r="GS171" i="2"/>
  <c r="AY167" i="2"/>
  <c r="KE167" i="2"/>
  <c r="DG167" i="2"/>
  <c r="HW167" i="2"/>
  <c r="EK167" i="2"/>
  <c r="JA167" i="2"/>
  <c r="FO167" i="2"/>
  <c r="CC167" i="2"/>
  <c r="GS167" i="2"/>
  <c r="FO163" i="2"/>
  <c r="HW163" i="2"/>
  <c r="AY163" i="2"/>
  <c r="JA163" i="2"/>
  <c r="KE163" i="2"/>
  <c r="EK163" i="2"/>
  <c r="GS163" i="2"/>
  <c r="DG163" i="2"/>
  <c r="CC163" i="2"/>
  <c r="AY159" i="2"/>
  <c r="KE159" i="2"/>
  <c r="HW159" i="2"/>
  <c r="EK159" i="2"/>
  <c r="DG159" i="2"/>
  <c r="JA159" i="2"/>
  <c r="FO159" i="2"/>
  <c r="CC159" i="2"/>
  <c r="GS159" i="2"/>
  <c r="FO155" i="2"/>
  <c r="DG155" i="2"/>
  <c r="AY155" i="2"/>
  <c r="JA155" i="2"/>
  <c r="KE155" i="2"/>
  <c r="EK155" i="2"/>
  <c r="GS155" i="2"/>
  <c r="HW155" i="2"/>
  <c r="CC155" i="2"/>
  <c r="AY151" i="2"/>
  <c r="KE151" i="2"/>
  <c r="HW151" i="2"/>
  <c r="EK151" i="2"/>
  <c r="DG151" i="2"/>
  <c r="JA151" i="2"/>
  <c r="FO151" i="2"/>
  <c r="CC151" i="2"/>
  <c r="GS151" i="2"/>
  <c r="AY147" i="2"/>
  <c r="FO147" i="2"/>
  <c r="DG147" i="2"/>
  <c r="JA147" i="2"/>
  <c r="KE147" i="2"/>
  <c r="EK147" i="2"/>
  <c r="GS147" i="2"/>
  <c r="HW147" i="2"/>
  <c r="CC147" i="2"/>
  <c r="FO143" i="2"/>
  <c r="AY143" i="2"/>
  <c r="KE143" i="2"/>
  <c r="DG143" i="2"/>
  <c r="EK143" i="2"/>
  <c r="HW143" i="2"/>
  <c r="JA143" i="2"/>
  <c r="CC143" i="2"/>
  <c r="GS143" i="2"/>
  <c r="AY139" i="2"/>
  <c r="KE139" i="2"/>
  <c r="FO139" i="2"/>
  <c r="HW139" i="2"/>
  <c r="JA139" i="2"/>
  <c r="EK139" i="2"/>
  <c r="DG139" i="2"/>
  <c r="GS139" i="2"/>
  <c r="CC139" i="2"/>
  <c r="FO135" i="2"/>
  <c r="AY135" i="2"/>
  <c r="KE135" i="2"/>
  <c r="CC135" i="2"/>
  <c r="DG135" i="2"/>
  <c r="EK135" i="2"/>
  <c r="JA135" i="2"/>
  <c r="HW135" i="2"/>
  <c r="GS135" i="2"/>
  <c r="AY131" i="2"/>
  <c r="KE131" i="2"/>
  <c r="FO131" i="2"/>
  <c r="GS131" i="2"/>
  <c r="JA131" i="2"/>
  <c r="HW131" i="2"/>
  <c r="CC131" i="2"/>
  <c r="EK131" i="2"/>
  <c r="DG131" i="2"/>
  <c r="FO127" i="2"/>
  <c r="AY127" i="2"/>
  <c r="KE127" i="2"/>
  <c r="CC127" i="2"/>
  <c r="DG127" i="2"/>
  <c r="GS127" i="2"/>
  <c r="HW127" i="2"/>
  <c r="JA127" i="2"/>
  <c r="EK127" i="2"/>
  <c r="AY123" i="2"/>
  <c r="KE123" i="2"/>
  <c r="FO123" i="2"/>
  <c r="GS123" i="2"/>
  <c r="HW123" i="2"/>
  <c r="DG123" i="2"/>
  <c r="EK123" i="2"/>
  <c r="CC123" i="2"/>
  <c r="JA123" i="2"/>
  <c r="FO119" i="2"/>
  <c r="AY119" i="2"/>
  <c r="KE119" i="2"/>
  <c r="CC119" i="2"/>
  <c r="JA119" i="2"/>
  <c r="HW119" i="2"/>
  <c r="EK119" i="2"/>
  <c r="GS119" i="2"/>
  <c r="DG119" i="2"/>
  <c r="AY115" i="2"/>
  <c r="KE115" i="2"/>
  <c r="FO115" i="2"/>
  <c r="JA115" i="2"/>
  <c r="GS115" i="2"/>
  <c r="DG115" i="2"/>
  <c r="CC115" i="2"/>
  <c r="HW115" i="2"/>
  <c r="EK115" i="2"/>
  <c r="FO111" i="2"/>
  <c r="AY111" i="2"/>
  <c r="KE111" i="2"/>
  <c r="EK111" i="2"/>
  <c r="DG111" i="2"/>
  <c r="HW111" i="2"/>
  <c r="GS111" i="2"/>
  <c r="JA111" i="2"/>
  <c r="CC111" i="2"/>
  <c r="AY107" i="2"/>
  <c r="KE107" i="2"/>
  <c r="FO107" i="2"/>
  <c r="JA107" i="2"/>
  <c r="HW107" i="2"/>
  <c r="CC107" i="2"/>
  <c r="EK107" i="2"/>
  <c r="DG107" i="2"/>
  <c r="GS107" i="2"/>
  <c r="FO103" i="2"/>
  <c r="AY103" i="2"/>
  <c r="KE103" i="2"/>
  <c r="EK103" i="2"/>
  <c r="GS103" i="2"/>
  <c r="DG103" i="2"/>
  <c r="CC103" i="2"/>
  <c r="HW103" i="2"/>
  <c r="JA103" i="2"/>
  <c r="AY99" i="2"/>
  <c r="KE99" i="2"/>
  <c r="FO99" i="2"/>
  <c r="JA99" i="2"/>
  <c r="HW99" i="2"/>
  <c r="EK99" i="2"/>
  <c r="DG99" i="2"/>
  <c r="CC99" i="2"/>
  <c r="GS99" i="2"/>
  <c r="FO95" i="2"/>
  <c r="AY95" i="2"/>
  <c r="KE95" i="2"/>
  <c r="EK95" i="2"/>
  <c r="DG95" i="2"/>
  <c r="CC95" i="2"/>
  <c r="GS95" i="2"/>
  <c r="JA95" i="2"/>
  <c r="HW95" i="2"/>
  <c r="AY91" i="2"/>
  <c r="KE91" i="2"/>
  <c r="FO91" i="2"/>
  <c r="JA91" i="2"/>
  <c r="HW91" i="2"/>
  <c r="GS91" i="2"/>
  <c r="EK91" i="2"/>
  <c r="DG91" i="2"/>
  <c r="CC91" i="2"/>
  <c r="FO87" i="2"/>
  <c r="AY87" i="2"/>
  <c r="KE87" i="2"/>
  <c r="EK87" i="2"/>
  <c r="HW87" i="2"/>
  <c r="GS87" i="2"/>
  <c r="DG87" i="2"/>
  <c r="JA87" i="2"/>
  <c r="CC87" i="2"/>
  <c r="AY83" i="2"/>
  <c r="KE83" i="2"/>
  <c r="FO83" i="2"/>
  <c r="JA83" i="2"/>
  <c r="EK83" i="2"/>
  <c r="DG83" i="2"/>
  <c r="GS83" i="2"/>
  <c r="CC83" i="2"/>
  <c r="HW83" i="2"/>
  <c r="FO79" i="2"/>
  <c r="AY79" i="2"/>
  <c r="KE79" i="2"/>
  <c r="EK79" i="2"/>
  <c r="DG79" i="2"/>
  <c r="JA79" i="2"/>
  <c r="HW79" i="2"/>
  <c r="GS79" i="2"/>
  <c r="CC79" i="2"/>
  <c r="AY75" i="2"/>
  <c r="KE75" i="2"/>
  <c r="FO75" i="2"/>
  <c r="JA75" i="2"/>
  <c r="HW75" i="2"/>
  <c r="CC75" i="2"/>
  <c r="GS75" i="2"/>
  <c r="DG75" i="2"/>
  <c r="EK75" i="2"/>
  <c r="FO71" i="2"/>
  <c r="AY71" i="2"/>
  <c r="KE71" i="2"/>
  <c r="EK71" i="2"/>
  <c r="GS71" i="2"/>
  <c r="DG71" i="2"/>
  <c r="JA71" i="2"/>
  <c r="HW71" i="2"/>
  <c r="CC71" i="2"/>
  <c r="AY67" i="2"/>
  <c r="KE67" i="2"/>
  <c r="FO67" i="2"/>
  <c r="JA67" i="2"/>
  <c r="GS67" i="2"/>
  <c r="HW67" i="2"/>
  <c r="CC67" i="2"/>
  <c r="EK67" i="2"/>
  <c r="DG67" i="2"/>
  <c r="DG63" i="2"/>
  <c r="KE63" i="2"/>
  <c r="FO63" i="2"/>
  <c r="EK63" i="2"/>
  <c r="CC63" i="2"/>
  <c r="HW63" i="2"/>
  <c r="JA63" i="2"/>
  <c r="AY63" i="2"/>
  <c r="GS63" i="2"/>
  <c r="HW59" i="2"/>
  <c r="DG59" i="2"/>
  <c r="KE59" i="2"/>
  <c r="JA59" i="2"/>
  <c r="GS59" i="2"/>
  <c r="AY59" i="2"/>
  <c r="CC59" i="2"/>
  <c r="FO59" i="2"/>
  <c r="EK59" i="2"/>
  <c r="DG55" i="2"/>
  <c r="HW55" i="2"/>
  <c r="AY55" i="2"/>
  <c r="EK55" i="2"/>
  <c r="FO55" i="2"/>
  <c r="CC55" i="2"/>
  <c r="KE55" i="2"/>
  <c r="JA55" i="2"/>
  <c r="GS55" i="2"/>
  <c r="KE51" i="2"/>
  <c r="FO51" i="2"/>
  <c r="AY51" i="2"/>
  <c r="GS51" i="2"/>
  <c r="CC51" i="2"/>
  <c r="EK51" i="2"/>
  <c r="JA51" i="2"/>
  <c r="DG51" i="2"/>
  <c r="HW51" i="2"/>
  <c r="KE47" i="2"/>
  <c r="FO47" i="2"/>
  <c r="AY47" i="2"/>
  <c r="GS47" i="2"/>
  <c r="CC47" i="2"/>
  <c r="JA47" i="2"/>
  <c r="HW47" i="2"/>
  <c r="DG47" i="2"/>
  <c r="EK47" i="2"/>
  <c r="KE43" i="2"/>
  <c r="FO43" i="2"/>
  <c r="AY43" i="2"/>
  <c r="GS43" i="2"/>
  <c r="CC43" i="2"/>
  <c r="EK43" i="2"/>
  <c r="HW43" i="2"/>
  <c r="JA43" i="2"/>
  <c r="DG43" i="2"/>
  <c r="KE39" i="2"/>
  <c r="FO39" i="2"/>
  <c r="AY39" i="2"/>
  <c r="GS39" i="2"/>
  <c r="CC39" i="2"/>
  <c r="JA39" i="2"/>
  <c r="DG39" i="2"/>
  <c r="EK39" i="2"/>
  <c r="HW39" i="2"/>
  <c r="KE35" i="2"/>
  <c r="FO35" i="2"/>
  <c r="AY35" i="2"/>
  <c r="GS35" i="2"/>
  <c r="CC35" i="2"/>
  <c r="EK35" i="2"/>
  <c r="HW35" i="2"/>
  <c r="JA35" i="2"/>
  <c r="DG35" i="2"/>
  <c r="KE31" i="2"/>
  <c r="FO31" i="2"/>
  <c r="AY31" i="2"/>
  <c r="GS31" i="2"/>
  <c r="CC31" i="2"/>
  <c r="JA31" i="2"/>
  <c r="DG31" i="2"/>
  <c r="EK31" i="2"/>
  <c r="HW31" i="2"/>
  <c r="KE27" i="2"/>
  <c r="FO27" i="2"/>
  <c r="AY27" i="2"/>
  <c r="GS27" i="2"/>
  <c r="CC27" i="2"/>
  <c r="EK27" i="2"/>
  <c r="HW27" i="2"/>
  <c r="JA27" i="2"/>
  <c r="DG27" i="2"/>
  <c r="KE23" i="2"/>
  <c r="FO23" i="2"/>
  <c r="GS23" i="2"/>
  <c r="JA23" i="2"/>
  <c r="EK23" i="2"/>
  <c r="HW23" i="2"/>
  <c r="DG23" i="2"/>
  <c r="AY23" i="2"/>
  <c r="CC23" i="2"/>
  <c r="FO19" i="2"/>
  <c r="DG19" i="2"/>
  <c r="KE19" i="2"/>
  <c r="EK19" i="2"/>
  <c r="HW19" i="2"/>
  <c r="GS19" i="2"/>
  <c r="JA19" i="2"/>
  <c r="CC19" i="2"/>
  <c r="AY19" i="2"/>
  <c r="AY15" i="2"/>
  <c r="KE15" i="2"/>
  <c r="HW15" i="2"/>
  <c r="DG15" i="2"/>
  <c r="JA15" i="2"/>
  <c r="FO15" i="2"/>
  <c r="CC15" i="2"/>
  <c r="GS15" i="2"/>
  <c r="EK15" i="2"/>
  <c r="FO11" i="2"/>
  <c r="AY11" i="2"/>
  <c r="HW11" i="2"/>
  <c r="EK11" i="2"/>
  <c r="CC11" i="2"/>
  <c r="JA11" i="2"/>
  <c r="DG11" i="2"/>
  <c r="KE11" i="2"/>
  <c r="GS11" i="2"/>
  <c r="EV116" i="3"/>
  <c r="GL116" i="3"/>
  <c r="BP116" i="3"/>
  <c r="IB116" i="3"/>
  <c r="LH116" i="3"/>
  <c r="DF116" i="3"/>
  <c r="MX116" i="3"/>
  <c r="JR116" i="3"/>
  <c r="ON116" i="3"/>
  <c r="IB108" i="3"/>
  <c r="BP108" i="3"/>
  <c r="EV108" i="3"/>
  <c r="GL108" i="3"/>
  <c r="JR108" i="3"/>
  <c r="MX108" i="3"/>
  <c r="DF108" i="3"/>
  <c r="LH108" i="3"/>
  <c r="ON108" i="3"/>
  <c r="GL100" i="3"/>
  <c r="BP100" i="3"/>
  <c r="EV100" i="3"/>
  <c r="IB100" i="3"/>
  <c r="LH100" i="3"/>
  <c r="DF100" i="3"/>
  <c r="JR100" i="3"/>
  <c r="MX100" i="3"/>
  <c r="ON100" i="3"/>
  <c r="GL92" i="3"/>
  <c r="EV92" i="3"/>
  <c r="IB92" i="3"/>
  <c r="BP92" i="3"/>
  <c r="JR92" i="3"/>
  <c r="ON92" i="3"/>
  <c r="MX92" i="3"/>
  <c r="DF92" i="3"/>
  <c r="LH92" i="3"/>
  <c r="GL84" i="3"/>
  <c r="IB84" i="3"/>
  <c r="EV84" i="3"/>
  <c r="BP84" i="3"/>
  <c r="DF84" i="3"/>
  <c r="LH84" i="3"/>
  <c r="ON84" i="3"/>
  <c r="MX84" i="3"/>
  <c r="JR84" i="3"/>
  <c r="IB76" i="3"/>
  <c r="GL76" i="3"/>
  <c r="EV76" i="3"/>
  <c r="LH76" i="3"/>
  <c r="BP76" i="3"/>
  <c r="JR76" i="3"/>
  <c r="MX76" i="3"/>
  <c r="DF76" i="3"/>
  <c r="ON76" i="3"/>
  <c r="GL68" i="3"/>
  <c r="IB68" i="3"/>
  <c r="EV68" i="3"/>
  <c r="ON68" i="3"/>
  <c r="BP68" i="3"/>
  <c r="JR68" i="3"/>
  <c r="DF68" i="3"/>
  <c r="MX68" i="3"/>
  <c r="LH68" i="3"/>
  <c r="EV60" i="3"/>
  <c r="GL60" i="3"/>
  <c r="IB60" i="3"/>
  <c r="BP60" i="3"/>
  <c r="LH60" i="3"/>
  <c r="MX60" i="3"/>
  <c r="DF60" i="3"/>
  <c r="JR60" i="3"/>
  <c r="ON60" i="3"/>
  <c r="IB52" i="3"/>
  <c r="EV52" i="3"/>
  <c r="GL52" i="3"/>
  <c r="JR52" i="3"/>
  <c r="ON52" i="3"/>
  <c r="BP52" i="3"/>
  <c r="DF52" i="3"/>
  <c r="LH52" i="3"/>
  <c r="MX52" i="3"/>
  <c r="IB44" i="3"/>
  <c r="GL44" i="3"/>
  <c r="EV44" i="3"/>
  <c r="BP44" i="3"/>
  <c r="MX44" i="3"/>
  <c r="DF44" i="3"/>
  <c r="LH44" i="3"/>
  <c r="JR44" i="3"/>
  <c r="ON44" i="3"/>
  <c r="GL36" i="3"/>
  <c r="EV36" i="3"/>
  <c r="IB36" i="3"/>
  <c r="JR36" i="3"/>
  <c r="ON36" i="3"/>
  <c r="BP36" i="3"/>
  <c r="DF36" i="3"/>
  <c r="LH36" i="3"/>
  <c r="MX36" i="3"/>
  <c r="EV28" i="3"/>
  <c r="GL28" i="3"/>
  <c r="IB28" i="3"/>
  <c r="BP28" i="3"/>
  <c r="ON28" i="3"/>
  <c r="MX28" i="3"/>
  <c r="DF28" i="3"/>
  <c r="LH28" i="3"/>
  <c r="JR28" i="3"/>
  <c r="ON20" i="3"/>
  <c r="GL20" i="3"/>
  <c r="IB20" i="3"/>
  <c r="EV20" i="3"/>
  <c r="JR20" i="3"/>
  <c r="BP20" i="3"/>
  <c r="DF20" i="3"/>
  <c r="LH20" i="3"/>
  <c r="MX20" i="3"/>
  <c r="IB12" i="3"/>
  <c r="EV12" i="3"/>
  <c r="GL12" i="3"/>
  <c r="BP12" i="3"/>
  <c r="MX12" i="3"/>
  <c r="DF12" i="3"/>
  <c r="LH12" i="3"/>
  <c r="JR12" i="3"/>
  <c r="ON12" i="3"/>
  <c r="DG202" i="2"/>
  <c r="KE202" i="2"/>
  <c r="FO202" i="2"/>
  <c r="EK202" i="2"/>
  <c r="AY202" i="2"/>
  <c r="HW202" i="2"/>
  <c r="CC202" i="2"/>
  <c r="JA202" i="2"/>
  <c r="GS202" i="2"/>
  <c r="HW198" i="2"/>
  <c r="DG198" i="2"/>
  <c r="KE198" i="2"/>
  <c r="JA198" i="2"/>
  <c r="AY198" i="2"/>
  <c r="FO198" i="2"/>
  <c r="GS198" i="2"/>
  <c r="CC198" i="2"/>
  <c r="EK198" i="2"/>
  <c r="GS194" i="2"/>
  <c r="CC194" i="2"/>
  <c r="DG194" i="2"/>
  <c r="JA194" i="2"/>
  <c r="FO194" i="2"/>
  <c r="KE194" i="2"/>
  <c r="EK194" i="2"/>
  <c r="HW194" i="2"/>
  <c r="AY194" i="2"/>
  <c r="GS190" i="2"/>
  <c r="CC190" i="2"/>
  <c r="HW190" i="2"/>
  <c r="EK190" i="2"/>
  <c r="AY190" i="2"/>
  <c r="FO190" i="2"/>
  <c r="JA190" i="2"/>
  <c r="DG190" i="2"/>
  <c r="KE190" i="2"/>
  <c r="GS186" i="2"/>
  <c r="CC186" i="2"/>
  <c r="JA186" i="2"/>
  <c r="FO186" i="2"/>
  <c r="AY186" i="2"/>
  <c r="KE186" i="2"/>
  <c r="EK186" i="2"/>
  <c r="DG186" i="2"/>
  <c r="HW186" i="2"/>
  <c r="CC182" i="2"/>
  <c r="GS182" i="2"/>
  <c r="AY182" i="2"/>
  <c r="KE182" i="2"/>
  <c r="JA182" i="2"/>
  <c r="FO182" i="2"/>
  <c r="HW182" i="2"/>
  <c r="EK182" i="2"/>
  <c r="DG182" i="2"/>
  <c r="GS178" i="2"/>
  <c r="JA178" i="2"/>
  <c r="FO178" i="2"/>
  <c r="CC178" i="2"/>
  <c r="AY178" i="2"/>
  <c r="KE178" i="2"/>
  <c r="EK178" i="2"/>
  <c r="DG178" i="2"/>
  <c r="HW178" i="2"/>
  <c r="CC174" i="2"/>
  <c r="EK174" i="2"/>
  <c r="AY174" i="2"/>
  <c r="KE174" i="2"/>
  <c r="JA174" i="2"/>
  <c r="FO174" i="2"/>
  <c r="HW174" i="2"/>
  <c r="GS174" i="2"/>
  <c r="DG174" i="2"/>
  <c r="GS170" i="2"/>
  <c r="JA170" i="2"/>
  <c r="FO170" i="2"/>
  <c r="CC170" i="2"/>
  <c r="AY170" i="2"/>
  <c r="KE170" i="2"/>
  <c r="EK170" i="2"/>
  <c r="DG170" i="2"/>
  <c r="HW170" i="2"/>
  <c r="CC166" i="2"/>
  <c r="EK166" i="2"/>
  <c r="FO166" i="2"/>
  <c r="JA166" i="2"/>
  <c r="AY166" i="2"/>
  <c r="KE166" i="2"/>
  <c r="DG166" i="2"/>
  <c r="GS166" i="2"/>
  <c r="HW166" i="2"/>
  <c r="GS162" i="2"/>
  <c r="EK162" i="2"/>
  <c r="AY162" i="2"/>
  <c r="KE162" i="2"/>
  <c r="CC162" i="2"/>
  <c r="FO162" i="2"/>
  <c r="JA162" i="2"/>
  <c r="HW162" i="2"/>
  <c r="DG162" i="2"/>
  <c r="CC158" i="2"/>
  <c r="JA158" i="2"/>
  <c r="EK158" i="2"/>
  <c r="FO158" i="2"/>
  <c r="AY158" i="2"/>
  <c r="KE158" i="2"/>
  <c r="DG158" i="2"/>
  <c r="GS158" i="2"/>
  <c r="HW158" i="2"/>
  <c r="GS154" i="2"/>
  <c r="CC154" i="2"/>
  <c r="AY154" i="2"/>
  <c r="KE154" i="2"/>
  <c r="EK154" i="2"/>
  <c r="FO154" i="2"/>
  <c r="JA154" i="2"/>
  <c r="HW154" i="2"/>
  <c r="DG154" i="2"/>
  <c r="CC150" i="2"/>
  <c r="GS150" i="2"/>
  <c r="EK150" i="2"/>
  <c r="FO150" i="2"/>
  <c r="AY150" i="2"/>
  <c r="KE150" i="2"/>
  <c r="DG150" i="2"/>
  <c r="JA150" i="2"/>
  <c r="HW150" i="2"/>
  <c r="CC146" i="2"/>
  <c r="GS146" i="2"/>
  <c r="JA146" i="2"/>
  <c r="AY146" i="2"/>
  <c r="KE146" i="2"/>
  <c r="FO146" i="2"/>
  <c r="EK146" i="2"/>
  <c r="HW146" i="2"/>
  <c r="DG146" i="2"/>
  <c r="GS142" i="2"/>
  <c r="CC142" i="2"/>
  <c r="EK142" i="2"/>
  <c r="FO142" i="2"/>
  <c r="AY142" i="2"/>
  <c r="KE142" i="2"/>
  <c r="DG142" i="2"/>
  <c r="JA142" i="2"/>
  <c r="HW142" i="2"/>
  <c r="CC138" i="2"/>
  <c r="GS138" i="2"/>
  <c r="HW138" i="2"/>
  <c r="KE138" i="2"/>
  <c r="JA138" i="2"/>
  <c r="DG138" i="2"/>
  <c r="FO138" i="2"/>
  <c r="EK138" i="2"/>
  <c r="AY138" i="2"/>
  <c r="GS134" i="2"/>
  <c r="CC134" i="2"/>
  <c r="DG134" i="2"/>
  <c r="EK134" i="2"/>
  <c r="AY134" i="2"/>
  <c r="HW134" i="2"/>
  <c r="JA134" i="2"/>
  <c r="KE134" i="2"/>
  <c r="FO134" i="2"/>
  <c r="CC130" i="2"/>
  <c r="GS130" i="2"/>
  <c r="HW130" i="2"/>
  <c r="JA130" i="2"/>
  <c r="EK130" i="2"/>
  <c r="FO130" i="2"/>
  <c r="AY130" i="2"/>
  <c r="DG130" i="2"/>
  <c r="KE130" i="2"/>
  <c r="GS126" i="2"/>
  <c r="CC126" i="2"/>
  <c r="DG126" i="2"/>
  <c r="KE126" i="2"/>
  <c r="JA126" i="2"/>
  <c r="FO126" i="2"/>
  <c r="HW126" i="2"/>
  <c r="EK126" i="2"/>
  <c r="AY126" i="2"/>
  <c r="CC122" i="2"/>
  <c r="GS122" i="2"/>
  <c r="HW122" i="2"/>
  <c r="DG122" i="2"/>
  <c r="EK122" i="2"/>
  <c r="KE122" i="2"/>
  <c r="JA122" i="2"/>
  <c r="AY122" i="2"/>
  <c r="FO122" i="2"/>
  <c r="GS118" i="2"/>
  <c r="CC118" i="2"/>
  <c r="DG118" i="2"/>
  <c r="EK118" i="2"/>
  <c r="JA118" i="2"/>
  <c r="HW118" i="2"/>
  <c r="AY118" i="2"/>
  <c r="FO118" i="2"/>
  <c r="KE118" i="2"/>
  <c r="CC114" i="2"/>
  <c r="GS114" i="2"/>
  <c r="AY114" i="2"/>
  <c r="KE114" i="2"/>
  <c r="JA114" i="2"/>
  <c r="FO114" i="2"/>
  <c r="DG114" i="2"/>
  <c r="EK114" i="2"/>
  <c r="HW114" i="2"/>
  <c r="GS110" i="2"/>
  <c r="CC110" i="2"/>
  <c r="FO110" i="2"/>
  <c r="KE110" i="2"/>
  <c r="EK110" i="2"/>
  <c r="DG110" i="2"/>
  <c r="JA110" i="2"/>
  <c r="HW110" i="2"/>
  <c r="AY110" i="2"/>
  <c r="CC106" i="2"/>
  <c r="GS106" i="2"/>
  <c r="AY106" i="2"/>
  <c r="KE106" i="2"/>
  <c r="JA106" i="2"/>
  <c r="FO106" i="2"/>
  <c r="EK106" i="2"/>
  <c r="HW106" i="2"/>
  <c r="DG106" i="2"/>
  <c r="GS102" i="2"/>
  <c r="CC102" i="2"/>
  <c r="FO102" i="2"/>
  <c r="EK102" i="2"/>
  <c r="DG102" i="2"/>
  <c r="HW102" i="2"/>
  <c r="AY102" i="2"/>
  <c r="JA102" i="2"/>
  <c r="KE102" i="2"/>
  <c r="CC98" i="2"/>
  <c r="GS98" i="2"/>
  <c r="AY98" i="2"/>
  <c r="KE98" i="2"/>
  <c r="JA98" i="2"/>
  <c r="HW98" i="2"/>
  <c r="EK98" i="2"/>
  <c r="FO98" i="2"/>
  <c r="DG98" i="2"/>
  <c r="GS94" i="2"/>
  <c r="CC94" i="2"/>
  <c r="FO94" i="2"/>
  <c r="AY94" i="2"/>
  <c r="JA94" i="2"/>
  <c r="HW94" i="2"/>
  <c r="EK94" i="2"/>
  <c r="DG94" i="2"/>
  <c r="KE94" i="2"/>
  <c r="CC90" i="2"/>
  <c r="GS90" i="2"/>
  <c r="AY90" i="2"/>
  <c r="KE90" i="2"/>
  <c r="FO90" i="2"/>
  <c r="EK90" i="2"/>
  <c r="HW90" i="2"/>
  <c r="JA90" i="2"/>
  <c r="DG90" i="2"/>
  <c r="GS86" i="2"/>
  <c r="CC86" i="2"/>
  <c r="FO86" i="2"/>
  <c r="EK86" i="2"/>
  <c r="KE86" i="2"/>
  <c r="HW86" i="2"/>
  <c r="JA86" i="2"/>
  <c r="AY86" i="2"/>
  <c r="DG86" i="2"/>
  <c r="CC82" i="2"/>
  <c r="GS82" i="2"/>
  <c r="AY82" i="2"/>
  <c r="KE82" i="2"/>
  <c r="JA82" i="2"/>
  <c r="DG82" i="2"/>
  <c r="HW82" i="2"/>
  <c r="EK82" i="2"/>
  <c r="FO82" i="2"/>
  <c r="GS78" i="2"/>
  <c r="CC78" i="2"/>
  <c r="FO78" i="2"/>
  <c r="HW78" i="2"/>
  <c r="EK78" i="2"/>
  <c r="KE78" i="2"/>
  <c r="AY78" i="2"/>
  <c r="DG78" i="2"/>
  <c r="JA78" i="2"/>
  <c r="CC74" i="2"/>
  <c r="GS74" i="2"/>
  <c r="AY74" i="2"/>
  <c r="KE74" i="2"/>
  <c r="DG74" i="2"/>
  <c r="JA74" i="2"/>
  <c r="HW74" i="2"/>
  <c r="EK74" i="2"/>
  <c r="FO74" i="2"/>
  <c r="GS70" i="2"/>
  <c r="CC70" i="2"/>
  <c r="FO70" i="2"/>
  <c r="EK70" i="2"/>
  <c r="DG70" i="2"/>
  <c r="KE70" i="2"/>
  <c r="AY70" i="2"/>
  <c r="JA70" i="2"/>
  <c r="HW70" i="2"/>
  <c r="CC66" i="2"/>
  <c r="GS66" i="2"/>
  <c r="AY66" i="2"/>
  <c r="KE66" i="2"/>
  <c r="JA66" i="2"/>
  <c r="HW66" i="2"/>
  <c r="EK66" i="2"/>
  <c r="DG66" i="2"/>
  <c r="FO66" i="2"/>
  <c r="EK62" i="2"/>
  <c r="JA62" i="2"/>
  <c r="CC62" i="2"/>
  <c r="FO62" i="2"/>
  <c r="GS62" i="2"/>
  <c r="AY62" i="2"/>
  <c r="KE62" i="2"/>
  <c r="DG62" i="2"/>
  <c r="HW62" i="2"/>
  <c r="JA58" i="2"/>
  <c r="CC58" i="2"/>
  <c r="GS58" i="2"/>
  <c r="AY58" i="2"/>
  <c r="KE58" i="2"/>
  <c r="FO58" i="2"/>
  <c r="DG58" i="2"/>
  <c r="EK58" i="2"/>
  <c r="HW58" i="2"/>
  <c r="EK54" i="2"/>
  <c r="GS54" i="2"/>
  <c r="FO54" i="2"/>
  <c r="KE54" i="2"/>
  <c r="CC54" i="2"/>
  <c r="DG54" i="2"/>
  <c r="HW54" i="2"/>
  <c r="JA54" i="2"/>
  <c r="AY54" i="2"/>
  <c r="GS50" i="2"/>
  <c r="CC50" i="2"/>
  <c r="HW50" i="2"/>
  <c r="DG50" i="2"/>
  <c r="FO50" i="2"/>
  <c r="JA50" i="2"/>
  <c r="AY50" i="2"/>
  <c r="KE50" i="2"/>
  <c r="EK50" i="2"/>
  <c r="GS46" i="2"/>
  <c r="CC46" i="2"/>
  <c r="HW46" i="2"/>
  <c r="DG46" i="2"/>
  <c r="KE46" i="2"/>
  <c r="AY46" i="2"/>
  <c r="EK46" i="2"/>
  <c r="FO46" i="2"/>
  <c r="JA46" i="2"/>
  <c r="GS42" i="2"/>
  <c r="CC42" i="2"/>
  <c r="HW42" i="2"/>
  <c r="DG42" i="2"/>
  <c r="FO42" i="2"/>
  <c r="JA42" i="2"/>
  <c r="AY42" i="2"/>
  <c r="KE42" i="2"/>
  <c r="EK42" i="2"/>
  <c r="GS38" i="2"/>
  <c r="CC38" i="2"/>
  <c r="HW38" i="2"/>
  <c r="DG38" i="2"/>
  <c r="KE38" i="2"/>
  <c r="AY38" i="2"/>
  <c r="EK38" i="2"/>
  <c r="FO38" i="2"/>
  <c r="JA38" i="2"/>
  <c r="GS34" i="2"/>
  <c r="CC34" i="2"/>
  <c r="HW34" i="2"/>
  <c r="DG34" i="2"/>
  <c r="FO34" i="2"/>
  <c r="JA34" i="2"/>
  <c r="AY34" i="2"/>
  <c r="KE34" i="2"/>
  <c r="EK34" i="2"/>
  <c r="GS30" i="2"/>
  <c r="CC30" i="2"/>
  <c r="HW30" i="2"/>
  <c r="DG30" i="2"/>
  <c r="KE30" i="2"/>
  <c r="AY30" i="2"/>
  <c r="FO30" i="2"/>
  <c r="JA30" i="2"/>
  <c r="EK30" i="2"/>
  <c r="GS26" i="2"/>
  <c r="CC26" i="2"/>
  <c r="HW26" i="2"/>
  <c r="DG26" i="2"/>
  <c r="FO26" i="2"/>
  <c r="KE26" i="2"/>
  <c r="EK26" i="2"/>
  <c r="AY26" i="2"/>
  <c r="JA26" i="2"/>
  <c r="CC22" i="2"/>
  <c r="JA22" i="2"/>
  <c r="EK22" i="2"/>
  <c r="AY22" i="2"/>
  <c r="KE22" i="2"/>
  <c r="GS22" i="2"/>
  <c r="HW22" i="2"/>
  <c r="DG22" i="2"/>
  <c r="FO22" i="2"/>
  <c r="GS18" i="2"/>
  <c r="CC18" i="2"/>
  <c r="JA18" i="2"/>
  <c r="FO18" i="2"/>
  <c r="DG18" i="2"/>
  <c r="EK18" i="2"/>
  <c r="AY18" i="2"/>
  <c r="KE18" i="2"/>
  <c r="HW18" i="2"/>
  <c r="CC14" i="2"/>
  <c r="GS14" i="2"/>
  <c r="AY14" i="2"/>
  <c r="KE14" i="2"/>
  <c r="JA14" i="2"/>
  <c r="HW14" i="2"/>
  <c r="DG14" i="2"/>
  <c r="FO14" i="2"/>
  <c r="EK14" i="2"/>
  <c r="GS10" i="2"/>
  <c r="DG10" i="2"/>
  <c r="AY10" i="2"/>
  <c r="EK10" i="2"/>
  <c r="CC10" i="2"/>
  <c r="JA10" i="2"/>
  <c r="KE10" i="2"/>
  <c r="FO10" i="2"/>
  <c r="HW10" i="2"/>
  <c r="HZ137" i="3"/>
  <c r="BN137" i="3"/>
  <c r="JP137" i="3"/>
  <c r="DD137" i="3"/>
  <c r="ET137" i="3"/>
  <c r="GJ137" i="3"/>
  <c r="MV137" i="3"/>
  <c r="LF137" i="3"/>
  <c r="OL137" i="3"/>
  <c r="OL117" i="3"/>
  <c r="HZ117" i="3"/>
  <c r="ET117" i="3"/>
  <c r="MV117" i="3"/>
  <c r="DD117" i="3"/>
  <c r="GJ117" i="3"/>
  <c r="BN117" i="3"/>
  <c r="JP117" i="3"/>
  <c r="LF117" i="3"/>
  <c r="OL113" i="3"/>
  <c r="HZ113" i="3"/>
  <c r="MV113" i="3"/>
  <c r="DD113" i="3"/>
  <c r="ET113" i="3"/>
  <c r="GJ113" i="3"/>
  <c r="JP113" i="3"/>
  <c r="BN113" i="3"/>
  <c r="LF113" i="3"/>
  <c r="OL109" i="3"/>
  <c r="MV109" i="3"/>
  <c r="HZ109" i="3"/>
  <c r="ET109" i="3"/>
  <c r="DD109" i="3"/>
  <c r="GJ109" i="3"/>
  <c r="LF109" i="3"/>
  <c r="BN109" i="3"/>
  <c r="JP109" i="3"/>
  <c r="HZ105" i="3"/>
  <c r="DD105" i="3"/>
  <c r="MV105" i="3"/>
  <c r="ET105" i="3"/>
  <c r="JP105" i="3"/>
  <c r="GJ105" i="3"/>
  <c r="BN105" i="3"/>
  <c r="OL105" i="3"/>
  <c r="LF105" i="3"/>
  <c r="HZ101" i="3"/>
  <c r="MV101" i="3"/>
  <c r="ET101" i="3"/>
  <c r="DD101" i="3"/>
  <c r="LF101" i="3"/>
  <c r="BN101" i="3"/>
  <c r="JP101" i="3"/>
  <c r="GJ101" i="3"/>
  <c r="OL101" i="3"/>
  <c r="HZ97" i="3"/>
  <c r="MV97" i="3"/>
  <c r="DD97" i="3"/>
  <c r="ET97" i="3"/>
  <c r="BN97" i="3"/>
  <c r="JP97" i="3"/>
  <c r="LF97" i="3"/>
  <c r="GJ97" i="3"/>
  <c r="OL97" i="3"/>
  <c r="MV93" i="3"/>
  <c r="HZ93" i="3"/>
  <c r="ET93" i="3"/>
  <c r="DD93" i="3"/>
  <c r="GJ93" i="3"/>
  <c r="BN93" i="3"/>
  <c r="LF93" i="3"/>
  <c r="OL93" i="3"/>
  <c r="JP93" i="3"/>
  <c r="HZ89" i="3"/>
  <c r="DD89" i="3"/>
  <c r="MV89" i="3"/>
  <c r="ET89" i="3"/>
  <c r="BN89" i="3"/>
  <c r="GJ89" i="3"/>
  <c r="LF89" i="3"/>
  <c r="OL89" i="3"/>
  <c r="JP89" i="3"/>
  <c r="HZ85" i="3"/>
  <c r="ET85" i="3"/>
  <c r="MV85" i="3"/>
  <c r="DD85" i="3"/>
  <c r="OL85" i="3"/>
  <c r="BN85" i="3"/>
  <c r="LF85" i="3"/>
  <c r="GJ85" i="3"/>
  <c r="JP85" i="3"/>
  <c r="HZ81" i="3"/>
  <c r="MV81" i="3"/>
  <c r="DD81" i="3"/>
  <c r="ET81" i="3"/>
  <c r="JP81" i="3"/>
  <c r="BN81" i="3"/>
  <c r="GJ81" i="3"/>
  <c r="LF81" i="3"/>
  <c r="OL81" i="3"/>
  <c r="MV77" i="3"/>
  <c r="HZ77" i="3"/>
  <c r="ET77" i="3"/>
  <c r="DD77" i="3"/>
  <c r="LF77" i="3"/>
  <c r="OL77" i="3"/>
  <c r="BN77" i="3"/>
  <c r="GJ77" i="3"/>
  <c r="JP77" i="3"/>
  <c r="MV73" i="3"/>
  <c r="HZ73" i="3"/>
  <c r="DD73" i="3"/>
  <c r="ET73" i="3"/>
  <c r="JP73" i="3"/>
  <c r="OL73" i="3"/>
  <c r="BN73" i="3"/>
  <c r="GJ73" i="3"/>
  <c r="LF73" i="3"/>
  <c r="HZ69" i="3"/>
  <c r="ET69" i="3"/>
  <c r="MV69" i="3"/>
  <c r="DD69" i="3"/>
  <c r="BN69" i="3"/>
  <c r="GJ69" i="3"/>
  <c r="OL69" i="3"/>
  <c r="LF69" i="3"/>
  <c r="JP69" i="3"/>
  <c r="HZ65" i="3"/>
  <c r="MV65" i="3"/>
  <c r="DD65" i="3"/>
  <c r="ET65" i="3"/>
  <c r="BN65" i="3"/>
  <c r="LF65" i="3"/>
  <c r="GJ65" i="3"/>
  <c r="JP65" i="3"/>
  <c r="OL65" i="3"/>
  <c r="MV61" i="3"/>
  <c r="HZ61" i="3"/>
  <c r="ET61" i="3"/>
  <c r="DD61" i="3"/>
  <c r="GJ61" i="3"/>
  <c r="BN61" i="3"/>
  <c r="OL61" i="3"/>
  <c r="LF61" i="3"/>
  <c r="JP61" i="3"/>
  <c r="LF57" i="3"/>
  <c r="HZ57" i="3"/>
  <c r="DD57" i="3"/>
  <c r="MV57" i="3"/>
  <c r="JP57" i="3"/>
  <c r="ET57" i="3"/>
  <c r="GJ57" i="3"/>
  <c r="OL57" i="3"/>
  <c r="BN57" i="3"/>
  <c r="LF53" i="3"/>
  <c r="HZ53" i="3"/>
  <c r="MV53" i="3"/>
  <c r="JP53" i="3"/>
  <c r="ET53" i="3"/>
  <c r="DD53" i="3"/>
  <c r="BN53" i="3"/>
  <c r="GJ53" i="3"/>
  <c r="OL53" i="3"/>
  <c r="LF49" i="3"/>
  <c r="JP49" i="3"/>
  <c r="HZ49" i="3"/>
  <c r="MV49" i="3"/>
  <c r="DD49" i="3"/>
  <c r="ET49" i="3"/>
  <c r="BN49" i="3"/>
  <c r="GJ49" i="3"/>
  <c r="OL49" i="3"/>
  <c r="MV45" i="3"/>
  <c r="LF45" i="3"/>
  <c r="HZ45" i="3"/>
  <c r="ET45" i="3"/>
  <c r="DD45" i="3"/>
  <c r="JP45" i="3"/>
  <c r="BN45" i="3"/>
  <c r="GJ45" i="3"/>
  <c r="OL45" i="3"/>
  <c r="LF41" i="3"/>
  <c r="HZ41" i="3"/>
  <c r="MV41" i="3"/>
  <c r="DD41" i="3"/>
  <c r="JP41" i="3"/>
  <c r="ET41" i="3"/>
  <c r="GJ41" i="3"/>
  <c r="OL41" i="3"/>
  <c r="BN41" i="3"/>
  <c r="LF37" i="3"/>
  <c r="MV37" i="3"/>
  <c r="HZ37" i="3"/>
  <c r="ET37" i="3"/>
  <c r="DD37" i="3"/>
  <c r="GJ37" i="3"/>
  <c r="BN37" i="3"/>
  <c r="JP37" i="3"/>
  <c r="OL37" i="3"/>
  <c r="LF33" i="3"/>
  <c r="HZ33" i="3"/>
  <c r="MV33" i="3"/>
  <c r="DD33" i="3"/>
  <c r="ET33" i="3"/>
  <c r="JP33" i="3"/>
  <c r="BN33" i="3"/>
  <c r="GJ33" i="3"/>
  <c r="OL33" i="3"/>
  <c r="MV29" i="3"/>
  <c r="LF29" i="3"/>
  <c r="HZ29" i="3"/>
  <c r="ET29" i="3"/>
  <c r="DD29" i="3"/>
  <c r="BN29" i="3"/>
  <c r="GJ29" i="3"/>
  <c r="JP29" i="3"/>
  <c r="OL29" i="3"/>
  <c r="MV25" i="3"/>
  <c r="LF25" i="3"/>
  <c r="HZ25" i="3"/>
  <c r="DD25" i="3"/>
  <c r="ET25" i="3"/>
  <c r="JP25" i="3"/>
  <c r="GJ25" i="3"/>
  <c r="OL25" i="3"/>
  <c r="BN25" i="3"/>
  <c r="MV21" i="3"/>
  <c r="LF21" i="3"/>
  <c r="HZ21" i="3"/>
  <c r="ET21" i="3"/>
  <c r="DD21" i="3"/>
  <c r="GJ21" i="3"/>
  <c r="JP21" i="3"/>
  <c r="BN21" i="3"/>
  <c r="OL21" i="3"/>
  <c r="MV17" i="3"/>
  <c r="LF17" i="3"/>
  <c r="HZ17" i="3"/>
  <c r="DD17" i="3"/>
  <c r="ET17" i="3"/>
  <c r="JP17" i="3"/>
  <c r="BN17" i="3"/>
  <c r="OL17" i="3"/>
  <c r="GJ17" i="3"/>
  <c r="MV13" i="3"/>
  <c r="LF13" i="3"/>
  <c r="HZ13" i="3"/>
  <c r="ET13" i="3"/>
  <c r="DD13" i="3"/>
  <c r="BN13" i="3"/>
  <c r="GJ13" i="3"/>
  <c r="JP13" i="3"/>
  <c r="OL13" i="3"/>
  <c r="MV9" i="3"/>
  <c r="LF9" i="3"/>
  <c r="HZ9" i="3"/>
  <c r="DD9" i="3"/>
  <c r="ET9" i="3"/>
  <c r="JP9" i="3"/>
  <c r="BN9" i="3"/>
  <c r="OL9" i="3"/>
  <c r="GJ9" i="3"/>
  <c r="JP200" i="3"/>
  <c r="HZ200" i="3"/>
  <c r="LF200" i="3"/>
  <c r="GJ200" i="3"/>
  <c r="DD200" i="3"/>
  <c r="ET200" i="3"/>
  <c r="OL200" i="3"/>
  <c r="BN200" i="3"/>
  <c r="MV200" i="3"/>
  <c r="LF204" i="3"/>
  <c r="JP204" i="3"/>
  <c r="HZ204" i="3"/>
  <c r="BN204" i="3"/>
  <c r="ET204" i="3"/>
  <c r="GJ204" i="3"/>
  <c r="DD204" i="3"/>
  <c r="MV204" i="3"/>
  <c r="OL204" i="3"/>
  <c r="LF124" i="3"/>
  <c r="JP124" i="3"/>
  <c r="HZ124" i="3"/>
  <c r="ET124" i="3"/>
  <c r="GJ124" i="3"/>
  <c r="MV124" i="3"/>
  <c r="DD124" i="3"/>
  <c r="BN124" i="3"/>
  <c r="OL124" i="3"/>
  <c r="HZ126" i="3"/>
  <c r="DD126" i="3"/>
  <c r="JP126" i="3"/>
  <c r="GJ126" i="3"/>
  <c r="LF126" i="3"/>
  <c r="ET126" i="3"/>
  <c r="BN126" i="3"/>
  <c r="OL126" i="3"/>
  <c r="MV126" i="3"/>
  <c r="LF148" i="3"/>
  <c r="JP148" i="3"/>
  <c r="HZ148" i="3"/>
  <c r="GJ148" i="3"/>
  <c r="BN148" i="3"/>
  <c r="DD148" i="3"/>
  <c r="ET148" i="3"/>
  <c r="MV148" i="3"/>
  <c r="OL148" i="3"/>
  <c r="HZ192" i="3"/>
  <c r="LF192" i="3"/>
  <c r="JP192" i="3"/>
  <c r="GJ192" i="3"/>
  <c r="ET192" i="3"/>
  <c r="DD192" i="3"/>
  <c r="MV192" i="3"/>
  <c r="BN192" i="3"/>
  <c r="OL192" i="3"/>
  <c r="JP130" i="3"/>
  <c r="LF130" i="3"/>
  <c r="HZ130" i="3"/>
  <c r="BN130" i="3"/>
  <c r="GJ130" i="3"/>
  <c r="MV130" i="3"/>
  <c r="DD130" i="3"/>
  <c r="ET130" i="3"/>
  <c r="OL130" i="3"/>
  <c r="JP134" i="3"/>
  <c r="HZ134" i="3"/>
  <c r="LF134" i="3"/>
  <c r="OL134" i="3"/>
  <c r="DD134" i="3"/>
  <c r="ET134" i="3"/>
  <c r="BN134" i="3"/>
  <c r="GJ134" i="3"/>
  <c r="MV134" i="3"/>
  <c r="HZ158" i="3"/>
  <c r="GJ158" i="3"/>
  <c r="DD158" i="3"/>
  <c r="ET158" i="3"/>
  <c r="OL158" i="3"/>
  <c r="LF158" i="3"/>
  <c r="JP158" i="3"/>
  <c r="BN158" i="3"/>
  <c r="MV158" i="3"/>
  <c r="LF178" i="3"/>
  <c r="HZ178" i="3"/>
  <c r="JP178" i="3"/>
  <c r="BN178" i="3"/>
  <c r="ET178" i="3"/>
  <c r="GJ178" i="3"/>
  <c r="DD178" i="3"/>
  <c r="OL178" i="3"/>
  <c r="MV178" i="3"/>
  <c r="LF140" i="3"/>
  <c r="HZ140" i="3"/>
  <c r="JP140" i="3"/>
  <c r="MV140" i="3"/>
  <c r="GJ140" i="3"/>
  <c r="DD140" i="3"/>
  <c r="ET140" i="3"/>
  <c r="OL140" i="3"/>
  <c r="BN140" i="3"/>
  <c r="JP144" i="3"/>
  <c r="HZ144" i="3"/>
  <c r="LF144" i="3"/>
  <c r="GJ144" i="3"/>
  <c r="DD144" i="3"/>
  <c r="ET144" i="3"/>
  <c r="OL144" i="3"/>
  <c r="BN144" i="3"/>
  <c r="MV144" i="3"/>
  <c r="LF150" i="3"/>
  <c r="JP150" i="3"/>
  <c r="HZ150" i="3"/>
  <c r="OL150" i="3"/>
  <c r="BN150" i="3"/>
  <c r="GJ150" i="3"/>
  <c r="DD150" i="3"/>
  <c r="MV150" i="3"/>
  <c r="ET150" i="3"/>
  <c r="HZ154" i="3"/>
  <c r="BN154" i="3"/>
  <c r="GJ154" i="3"/>
  <c r="DD154" i="3"/>
  <c r="MV154" i="3"/>
  <c r="LF154" i="3"/>
  <c r="ET154" i="3"/>
  <c r="JP154" i="3"/>
  <c r="OL154" i="3"/>
  <c r="LF180" i="3"/>
  <c r="JP180" i="3"/>
  <c r="HZ180" i="3"/>
  <c r="GJ180" i="3"/>
  <c r="DD180" i="3"/>
  <c r="BN180" i="3"/>
  <c r="ET180" i="3"/>
  <c r="MV180" i="3"/>
  <c r="OL180" i="3"/>
  <c r="JP184" i="3"/>
  <c r="HZ184" i="3"/>
  <c r="LF184" i="3"/>
  <c r="ET184" i="3"/>
  <c r="DD184" i="3"/>
  <c r="BN184" i="3"/>
  <c r="GJ184" i="3"/>
  <c r="MV184" i="3"/>
  <c r="OL184" i="3"/>
  <c r="LF160" i="3"/>
  <c r="JP160" i="3"/>
  <c r="HZ160" i="3"/>
  <c r="BN160" i="3"/>
  <c r="GJ160" i="3"/>
  <c r="DD160" i="3"/>
  <c r="MV160" i="3"/>
  <c r="OL160" i="3"/>
  <c r="ET160" i="3"/>
  <c r="LF164" i="3"/>
  <c r="HZ164" i="3"/>
  <c r="JP164" i="3"/>
  <c r="DD164" i="3"/>
  <c r="BN164" i="3"/>
  <c r="MV164" i="3"/>
  <c r="GJ164" i="3"/>
  <c r="ET164" i="3"/>
  <c r="OL164" i="3"/>
  <c r="HZ170" i="3"/>
  <c r="DD170" i="3"/>
  <c r="ET170" i="3"/>
  <c r="BN170" i="3"/>
  <c r="JP170" i="3"/>
  <c r="MV170" i="3"/>
  <c r="OL170" i="3"/>
  <c r="LF170" i="3"/>
  <c r="GJ170" i="3"/>
  <c r="HZ174" i="3"/>
  <c r="ET174" i="3"/>
  <c r="GJ174" i="3"/>
  <c r="BN174" i="3"/>
  <c r="LF174" i="3"/>
  <c r="DD174" i="3"/>
  <c r="MV174" i="3"/>
  <c r="JP174" i="3"/>
  <c r="OL174" i="3"/>
  <c r="ON202" i="3"/>
  <c r="MX202" i="3"/>
  <c r="DF202" i="3"/>
  <c r="EV202" i="3"/>
  <c r="BP202" i="3"/>
  <c r="JR202" i="3"/>
  <c r="GL202" i="3"/>
  <c r="LH202" i="3"/>
  <c r="IB202" i="3"/>
  <c r="ON198" i="3"/>
  <c r="MX198" i="3"/>
  <c r="BP198" i="3"/>
  <c r="EV198" i="3"/>
  <c r="DF198" i="3"/>
  <c r="LH198" i="3"/>
  <c r="GL198" i="3"/>
  <c r="IB198" i="3"/>
  <c r="JR198" i="3"/>
  <c r="ON194" i="3"/>
  <c r="MX194" i="3"/>
  <c r="DF194" i="3"/>
  <c r="BP194" i="3"/>
  <c r="EV194" i="3"/>
  <c r="GL194" i="3"/>
  <c r="JR194" i="3"/>
  <c r="LH194" i="3"/>
  <c r="IB194" i="3"/>
  <c r="MX177" i="3"/>
  <c r="ON177" i="3"/>
  <c r="BP177" i="3"/>
  <c r="GL177" i="3"/>
  <c r="JR177" i="3"/>
  <c r="IB177" i="3"/>
  <c r="EV177" i="3"/>
  <c r="DF177" i="3"/>
  <c r="LH177" i="3"/>
  <c r="ON165" i="3"/>
  <c r="MX165" i="3"/>
  <c r="BP165" i="3"/>
  <c r="EV165" i="3"/>
  <c r="IB165" i="3"/>
  <c r="JR165" i="3"/>
  <c r="GL165" i="3"/>
  <c r="LH165" i="3"/>
  <c r="DF165" i="3"/>
  <c r="ON124" i="3"/>
  <c r="BP124" i="3"/>
  <c r="EV124" i="3"/>
  <c r="JR124" i="3"/>
  <c r="IB124" i="3"/>
  <c r="DF124" i="3"/>
  <c r="GL124" i="3"/>
  <c r="MX124" i="3"/>
  <c r="LH124" i="3"/>
  <c r="IB120" i="3"/>
  <c r="EV120" i="3"/>
  <c r="GL120" i="3"/>
  <c r="BP120" i="3"/>
  <c r="DF120" i="3"/>
  <c r="MX120" i="3"/>
  <c r="JR120" i="3"/>
  <c r="LH120" i="3"/>
  <c r="ON120" i="3"/>
  <c r="LF7" i="3"/>
  <c r="HZ7" i="3"/>
  <c r="MV7" i="3"/>
  <c r="ET7" i="3"/>
  <c r="DD7" i="3"/>
  <c r="GJ7" i="3"/>
  <c r="BN7" i="3"/>
  <c r="JP7" i="3"/>
  <c r="OL7" i="3"/>
  <c r="HZ118" i="3"/>
  <c r="MV118" i="3"/>
  <c r="DD118" i="3"/>
  <c r="OL118" i="3"/>
  <c r="ET118" i="3"/>
  <c r="BN118" i="3"/>
  <c r="JP118" i="3"/>
  <c r="LF118" i="3"/>
  <c r="GJ118" i="3"/>
  <c r="OL114" i="3"/>
  <c r="HZ114" i="3"/>
  <c r="DD114" i="3"/>
  <c r="MV114" i="3"/>
  <c r="ET114" i="3"/>
  <c r="BN114" i="3"/>
  <c r="LF114" i="3"/>
  <c r="GJ114" i="3"/>
  <c r="JP114" i="3"/>
  <c r="MV106" i="3"/>
  <c r="HZ106" i="3"/>
  <c r="DD106" i="3"/>
  <c r="ET106" i="3"/>
  <c r="GJ106" i="3"/>
  <c r="LF106" i="3"/>
  <c r="BN106" i="3"/>
  <c r="JP106" i="3"/>
  <c r="OL106" i="3"/>
  <c r="HZ98" i="3"/>
  <c r="MV98" i="3"/>
  <c r="DD98" i="3"/>
  <c r="ET98" i="3"/>
  <c r="GJ98" i="3"/>
  <c r="LF98" i="3"/>
  <c r="OL98" i="3"/>
  <c r="BN98" i="3"/>
  <c r="JP98" i="3"/>
  <c r="MV90" i="3"/>
  <c r="HZ90" i="3"/>
  <c r="DD90" i="3"/>
  <c r="ET90" i="3"/>
  <c r="LF90" i="3"/>
  <c r="BN90" i="3"/>
  <c r="JP90" i="3"/>
  <c r="OL90" i="3"/>
  <c r="GJ90" i="3"/>
  <c r="HZ82" i="3"/>
  <c r="DD82" i="3"/>
  <c r="MV82" i="3"/>
  <c r="ET82" i="3"/>
  <c r="BN82" i="3"/>
  <c r="LF82" i="3"/>
  <c r="GJ82" i="3"/>
  <c r="OL82" i="3"/>
  <c r="JP82" i="3"/>
  <c r="MV74" i="3"/>
  <c r="HZ74" i="3"/>
  <c r="DD74" i="3"/>
  <c r="ET74" i="3"/>
  <c r="LF74" i="3"/>
  <c r="BN74" i="3"/>
  <c r="GJ74" i="3"/>
  <c r="JP74" i="3"/>
  <c r="OL74" i="3"/>
  <c r="HZ66" i="3"/>
  <c r="DD66" i="3"/>
  <c r="MV66" i="3"/>
  <c r="ET66" i="3"/>
  <c r="LF66" i="3"/>
  <c r="OL66" i="3"/>
  <c r="BN66" i="3"/>
  <c r="GJ66" i="3"/>
  <c r="JP66" i="3"/>
  <c r="MV58" i="3"/>
  <c r="HZ58" i="3"/>
  <c r="DD58" i="3"/>
  <c r="ET58" i="3"/>
  <c r="BN58" i="3"/>
  <c r="GJ58" i="3"/>
  <c r="JP58" i="3"/>
  <c r="OL58" i="3"/>
  <c r="LF58" i="3"/>
  <c r="HZ50" i="3"/>
  <c r="DD50" i="3"/>
  <c r="MV50" i="3"/>
  <c r="ET50" i="3"/>
  <c r="JP50" i="3"/>
  <c r="LF50" i="3"/>
  <c r="OL50" i="3"/>
  <c r="GJ50" i="3"/>
  <c r="BN50" i="3"/>
  <c r="MV42" i="3"/>
  <c r="LF42" i="3"/>
  <c r="HZ42" i="3"/>
  <c r="DD42" i="3"/>
  <c r="JP42" i="3"/>
  <c r="ET42" i="3"/>
  <c r="GJ42" i="3"/>
  <c r="BN42" i="3"/>
  <c r="OL42" i="3"/>
  <c r="MV34" i="3"/>
  <c r="HZ34" i="3"/>
  <c r="DD34" i="3"/>
  <c r="LF34" i="3"/>
  <c r="ET34" i="3"/>
  <c r="GJ34" i="3"/>
  <c r="JP34" i="3"/>
  <c r="OL34" i="3"/>
  <c r="BN34" i="3"/>
  <c r="LF26" i="3"/>
  <c r="HZ26" i="3"/>
  <c r="DD26" i="3"/>
  <c r="MV26" i="3"/>
  <c r="ET26" i="3"/>
  <c r="GJ26" i="3"/>
  <c r="JP26" i="3"/>
  <c r="BN26" i="3"/>
  <c r="OL26" i="3"/>
  <c r="MV18" i="3"/>
  <c r="HZ18" i="3"/>
  <c r="DD18" i="3"/>
  <c r="LF18" i="3"/>
  <c r="ET18" i="3"/>
  <c r="JP18" i="3"/>
  <c r="GJ18" i="3"/>
  <c r="OL18" i="3"/>
  <c r="BN18" i="3"/>
  <c r="LF10" i="3"/>
  <c r="HZ10" i="3"/>
  <c r="DD10" i="3"/>
  <c r="MV10" i="3"/>
  <c r="ET10" i="3"/>
  <c r="OL10" i="3"/>
  <c r="JP10" i="3"/>
  <c r="BN10" i="3"/>
  <c r="GJ10" i="3"/>
  <c r="JP203" i="3"/>
  <c r="GJ203" i="3"/>
  <c r="HZ203" i="3"/>
  <c r="OL203" i="3"/>
  <c r="ET203" i="3"/>
  <c r="LF203" i="3"/>
  <c r="DD203" i="3"/>
  <c r="BN203" i="3"/>
  <c r="MV203" i="3"/>
  <c r="JP147" i="3"/>
  <c r="LF147" i="3"/>
  <c r="HZ147" i="3"/>
  <c r="GJ147" i="3"/>
  <c r="BN147" i="3"/>
  <c r="ET147" i="3"/>
  <c r="DD147" i="3"/>
  <c r="MV147" i="3"/>
  <c r="OL147" i="3"/>
  <c r="HZ129" i="3"/>
  <c r="ET129" i="3"/>
  <c r="BN129" i="3"/>
  <c r="GJ129" i="3"/>
  <c r="DD129" i="3"/>
  <c r="MV129" i="3"/>
  <c r="JP129" i="3"/>
  <c r="LF129" i="3"/>
  <c r="OL129" i="3"/>
  <c r="HZ157" i="3"/>
  <c r="GJ157" i="3"/>
  <c r="JP157" i="3"/>
  <c r="ET157" i="3"/>
  <c r="MV157" i="3"/>
  <c r="DD157" i="3"/>
  <c r="BN157" i="3"/>
  <c r="LF157" i="3"/>
  <c r="OL157" i="3"/>
  <c r="JP139" i="3"/>
  <c r="GJ139" i="3"/>
  <c r="HZ139" i="3"/>
  <c r="BN139" i="3"/>
  <c r="ET139" i="3"/>
  <c r="LF139" i="3"/>
  <c r="OL139" i="3"/>
  <c r="DD139" i="3"/>
  <c r="MV139" i="3"/>
  <c r="HZ149" i="3"/>
  <c r="GJ149" i="3"/>
  <c r="ET149" i="3"/>
  <c r="OL149" i="3"/>
  <c r="JP149" i="3"/>
  <c r="BN149" i="3"/>
  <c r="LF149" i="3"/>
  <c r="DD149" i="3"/>
  <c r="MV149" i="3"/>
  <c r="JP179" i="3"/>
  <c r="HZ179" i="3"/>
  <c r="GJ179" i="3"/>
  <c r="LF179" i="3"/>
  <c r="BN179" i="3"/>
  <c r="DD179" i="3"/>
  <c r="MV179" i="3"/>
  <c r="OL179" i="3"/>
  <c r="ET179" i="3"/>
  <c r="JP159" i="3"/>
  <c r="GJ159" i="3"/>
  <c r="LF159" i="3"/>
  <c r="HZ159" i="3"/>
  <c r="DD159" i="3"/>
  <c r="MV159" i="3"/>
  <c r="OL159" i="3"/>
  <c r="ET159" i="3"/>
  <c r="BN159" i="3"/>
  <c r="HZ169" i="3"/>
  <c r="DD169" i="3"/>
  <c r="BN169" i="3"/>
  <c r="OL169" i="3"/>
  <c r="JP169" i="3"/>
  <c r="MV169" i="3"/>
  <c r="GJ169" i="3"/>
  <c r="ET169" i="3"/>
  <c r="LF169" i="3"/>
  <c r="ON204" i="3"/>
  <c r="BP204" i="3"/>
  <c r="EV204" i="3"/>
  <c r="GL204" i="3"/>
  <c r="IB204" i="3"/>
  <c r="DF204" i="3"/>
  <c r="MX204" i="3"/>
  <c r="JR204" i="3"/>
  <c r="LH204" i="3"/>
  <c r="MX190" i="3"/>
  <c r="DF190" i="3"/>
  <c r="EV190" i="3"/>
  <c r="BP190" i="3"/>
  <c r="IB190" i="3"/>
  <c r="LH190" i="3"/>
  <c r="ON190" i="3"/>
  <c r="JR190" i="3"/>
  <c r="GL190" i="3"/>
  <c r="MX186" i="3"/>
  <c r="DF186" i="3"/>
  <c r="EV186" i="3"/>
  <c r="GL186" i="3"/>
  <c r="ON186" i="3"/>
  <c r="BP186" i="3"/>
  <c r="LH186" i="3"/>
  <c r="JR186" i="3"/>
  <c r="IB186" i="3"/>
  <c r="ON178" i="3"/>
  <c r="MX178" i="3"/>
  <c r="EV178" i="3"/>
  <c r="DF178" i="3"/>
  <c r="BP178" i="3"/>
  <c r="JR178" i="3"/>
  <c r="GL178" i="3"/>
  <c r="LH178" i="3"/>
  <c r="IB178" i="3"/>
  <c r="ON170" i="3"/>
  <c r="MX170" i="3"/>
  <c r="DF170" i="3"/>
  <c r="EV170" i="3"/>
  <c r="LH170" i="3"/>
  <c r="BP170" i="3"/>
  <c r="JR170" i="3"/>
  <c r="GL170" i="3"/>
  <c r="IB170" i="3"/>
  <c r="ON162" i="3"/>
  <c r="MX162" i="3"/>
  <c r="DF162" i="3"/>
  <c r="EV162" i="3"/>
  <c r="JR162" i="3"/>
  <c r="BP162" i="3"/>
  <c r="GL162" i="3"/>
  <c r="IB162" i="3"/>
  <c r="LH162" i="3"/>
  <c r="ON154" i="3"/>
  <c r="MX154" i="3"/>
  <c r="DF154" i="3"/>
  <c r="EV154" i="3"/>
  <c r="BP154" i="3"/>
  <c r="GL154" i="3"/>
  <c r="LH154" i="3"/>
  <c r="IB154" i="3"/>
  <c r="JR154" i="3"/>
  <c r="ON146" i="3"/>
  <c r="MX146" i="3"/>
  <c r="EV146" i="3"/>
  <c r="DF146" i="3"/>
  <c r="BP146" i="3"/>
  <c r="JR146" i="3"/>
  <c r="LH146" i="3"/>
  <c r="GL146" i="3"/>
  <c r="IB146" i="3"/>
  <c r="ON138" i="3"/>
  <c r="DF138" i="3"/>
  <c r="MX138" i="3"/>
  <c r="EV138" i="3"/>
  <c r="GL138" i="3"/>
  <c r="BP138" i="3"/>
  <c r="JR138" i="3"/>
  <c r="LH138" i="3"/>
  <c r="IB138" i="3"/>
  <c r="ON134" i="3"/>
  <c r="EV134" i="3"/>
  <c r="MX134" i="3"/>
  <c r="DF134" i="3"/>
  <c r="BP134" i="3"/>
  <c r="IB134" i="3"/>
  <c r="LH134" i="3"/>
  <c r="GL134" i="3"/>
  <c r="JR134" i="3"/>
  <c r="ON126" i="3"/>
  <c r="DF126" i="3"/>
  <c r="MX126" i="3"/>
  <c r="EV126" i="3"/>
  <c r="JR126" i="3"/>
  <c r="GL126" i="3"/>
  <c r="IB126" i="3"/>
  <c r="LH126" i="3"/>
  <c r="BP126" i="3"/>
  <c r="MV120" i="3"/>
  <c r="HZ120" i="3"/>
  <c r="OL120" i="3"/>
  <c r="DD120" i="3"/>
  <c r="ET120" i="3"/>
  <c r="LF120" i="3"/>
  <c r="BN120" i="3"/>
  <c r="GJ120" i="3"/>
  <c r="JP120" i="3"/>
  <c r="MV112" i="3"/>
  <c r="HZ112" i="3"/>
  <c r="DD112" i="3"/>
  <c r="OL112" i="3"/>
  <c r="ET112" i="3"/>
  <c r="LF112" i="3"/>
  <c r="JP112" i="3"/>
  <c r="GJ112" i="3"/>
  <c r="BN112" i="3"/>
  <c r="MV104" i="3"/>
  <c r="HZ104" i="3"/>
  <c r="DD104" i="3"/>
  <c r="ET104" i="3"/>
  <c r="OL104" i="3"/>
  <c r="LF104" i="3"/>
  <c r="BN104" i="3"/>
  <c r="JP104" i="3"/>
  <c r="GJ104" i="3"/>
  <c r="MV96" i="3"/>
  <c r="HZ96" i="3"/>
  <c r="DD96" i="3"/>
  <c r="ET96" i="3"/>
  <c r="LF96" i="3"/>
  <c r="GJ96" i="3"/>
  <c r="BN96" i="3"/>
  <c r="JP96" i="3"/>
  <c r="OL96" i="3"/>
  <c r="MV88" i="3"/>
  <c r="HZ88" i="3"/>
  <c r="DD88" i="3"/>
  <c r="ET88" i="3"/>
  <c r="BN88" i="3"/>
  <c r="LF88" i="3"/>
  <c r="GJ88" i="3"/>
  <c r="JP88" i="3"/>
  <c r="OL88" i="3"/>
  <c r="MV80" i="3"/>
  <c r="HZ80" i="3"/>
  <c r="DD80" i="3"/>
  <c r="ET80" i="3"/>
  <c r="LF80" i="3"/>
  <c r="GJ80" i="3"/>
  <c r="JP80" i="3"/>
  <c r="OL80" i="3"/>
  <c r="BN80" i="3"/>
  <c r="MV72" i="3"/>
  <c r="HZ72" i="3"/>
  <c r="DD72" i="3"/>
  <c r="ET72" i="3"/>
  <c r="GJ72" i="3"/>
  <c r="BN72" i="3"/>
  <c r="LF72" i="3"/>
  <c r="OL72" i="3"/>
  <c r="JP72" i="3"/>
  <c r="MV64" i="3"/>
  <c r="HZ64" i="3"/>
  <c r="DD64" i="3"/>
  <c r="ET64" i="3"/>
  <c r="GJ64" i="3"/>
  <c r="BN64" i="3"/>
  <c r="JP64" i="3"/>
  <c r="OL64" i="3"/>
  <c r="LF64" i="3"/>
  <c r="MV56" i="3"/>
  <c r="HZ56" i="3"/>
  <c r="LF56" i="3"/>
  <c r="JP56" i="3"/>
  <c r="DD56" i="3"/>
  <c r="ET56" i="3"/>
  <c r="BN56" i="3"/>
  <c r="GJ56" i="3"/>
  <c r="OL56" i="3"/>
  <c r="MV48" i="3"/>
  <c r="HZ48" i="3"/>
  <c r="LF48" i="3"/>
  <c r="JP48" i="3"/>
  <c r="DD48" i="3"/>
  <c r="ET48" i="3"/>
  <c r="BN48" i="3"/>
  <c r="GJ48" i="3"/>
  <c r="OL48" i="3"/>
  <c r="MV40" i="3"/>
  <c r="HZ40" i="3"/>
  <c r="LF40" i="3"/>
  <c r="JP40" i="3"/>
  <c r="DD40" i="3"/>
  <c r="ET40" i="3"/>
  <c r="GJ40" i="3"/>
  <c r="BN40" i="3"/>
  <c r="OL40" i="3"/>
  <c r="MV32" i="3"/>
  <c r="HZ32" i="3"/>
  <c r="LF32" i="3"/>
  <c r="DD32" i="3"/>
  <c r="ET32" i="3"/>
  <c r="JP32" i="3"/>
  <c r="BN32" i="3"/>
  <c r="OL32" i="3"/>
  <c r="GJ32" i="3"/>
  <c r="HZ24" i="3"/>
  <c r="MV24" i="3"/>
  <c r="LF24" i="3"/>
  <c r="DD24" i="3"/>
  <c r="ET24" i="3"/>
  <c r="GJ24" i="3"/>
  <c r="JP24" i="3"/>
  <c r="BN24" i="3"/>
  <c r="OL24" i="3"/>
  <c r="HZ16" i="3"/>
  <c r="MV16" i="3"/>
  <c r="DD16" i="3"/>
  <c r="LF16" i="3"/>
  <c r="ET16" i="3"/>
  <c r="JP16" i="3"/>
  <c r="GJ16" i="3"/>
  <c r="BN16" i="3"/>
  <c r="OL16" i="3"/>
  <c r="HZ8" i="3"/>
  <c r="MV8" i="3"/>
  <c r="LF8" i="3"/>
  <c r="DD8" i="3"/>
  <c r="ET8" i="3"/>
  <c r="JP8" i="3"/>
  <c r="BN8" i="3"/>
  <c r="GJ8" i="3"/>
  <c r="OL8" i="3"/>
  <c r="HZ197" i="3"/>
  <c r="GJ197" i="3"/>
  <c r="BN197" i="3"/>
  <c r="LF197" i="3"/>
  <c r="DD197" i="3"/>
  <c r="OL197" i="3"/>
  <c r="ET197" i="3"/>
  <c r="MV197" i="3"/>
  <c r="JP197" i="3"/>
  <c r="HZ121" i="3"/>
  <c r="JP121" i="3"/>
  <c r="GJ121" i="3"/>
  <c r="BN121" i="3"/>
  <c r="ET121" i="3"/>
  <c r="DD121" i="3"/>
  <c r="OL121" i="3"/>
  <c r="MV121" i="3"/>
  <c r="LF121" i="3"/>
  <c r="JP127" i="3"/>
  <c r="GJ127" i="3"/>
  <c r="LF127" i="3"/>
  <c r="HZ127" i="3"/>
  <c r="DD127" i="3"/>
  <c r="BN127" i="3"/>
  <c r="ET127" i="3"/>
  <c r="OL127" i="3"/>
  <c r="MV127" i="3"/>
  <c r="HZ193" i="3"/>
  <c r="JP193" i="3"/>
  <c r="ET193" i="3"/>
  <c r="OL193" i="3"/>
  <c r="LF193" i="3"/>
  <c r="BN193" i="3"/>
  <c r="GJ193" i="3"/>
  <c r="DD193" i="3"/>
  <c r="MV193" i="3"/>
  <c r="HZ135" i="3"/>
  <c r="GJ135" i="3"/>
  <c r="JP135" i="3"/>
  <c r="LF135" i="3"/>
  <c r="DD135" i="3"/>
  <c r="ET135" i="3"/>
  <c r="BN135" i="3"/>
  <c r="OL135" i="3"/>
  <c r="MV135" i="3"/>
  <c r="JP187" i="3"/>
  <c r="GJ187" i="3"/>
  <c r="HZ187" i="3"/>
  <c r="MV187" i="3"/>
  <c r="BN187" i="3"/>
  <c r="DD187" i="3"/>
  <c r="OL187" i="3"/>
  <c r="LF187" i="3"/>
  <c r="ET187" i="3"/>
  <c r="HZ145" i="3"/>
  <c r="JP145" i="3"/>
  <c r="MV145" i="3"/>
  <c r="GJ145" i="3"/>
  <c r="LF145" i="3"/>
  <c r="ET145" i="3"/>
  <c r="BN145" i="3"/>
  <c r="OL145" i="3"/>
  <c r="DD145" i="3"/>
  <c r="JP155" i="3"/>
  <c r="HZ155" i="3"/>
  <c r="GJ155" i="3"/>
  <c r="BN155" i="3"/>
  <c r="DD155" i="3"/>
  <c r="OL155" i="3"/>
  <c r="ET155" i="3"/>
  <c r="LF155" i="3"/>
  <c r="MV155" i="3"/>
  <c r="HZ185" i="3"/>
  <c r="ET185" i="3"/>
  <c r="GJ185" i="3"/>
  <c r="OL185" i="3"/>
  <c r="MV185" i="3"/>
  <c r="JP185" i="3"/>
  <c r="BN185" i="3"/>
  <c r="DD185" i="3"/>
  <c r="LF185" i="3"/>
  <c r="HZ165" i="3"/>
  <c r="DD165" i="3"/>
  <c r="GJ165" i="3"/>
  <c r="BN165" i="3"/>
  <c r="ET165" i="3"/>
  <c r="LF165" i="3"/>
  <c r="OL165" i="3"/>
  <c r="JP165" i="3"/>
  <c r="MV165" i="3"/>
  <c r="LF175" i="3"/>
  <c r="GJ175" i="3"/>
  <c r="JP175" i="3"/>
  <c r="HZ175" i="3"/>
  <c r="ET175" i="3"/>
  <c r="DD175" i="3"/>
  <c r="BN175" i="3"/>
  <c r="OL175" i="3"/>
  <c r="MV175" i="3"/>
  <c r="ON197" i="3"/>
  <c r="MX197" i="3"/>
  <c r="BP197" i="3"/>
  <c r="EV197" i="3"/>
  <c r="LH197" i="3"/>
  <c r="DF197" i="3"/>
  <c r="IB197" i="3"/>
  <c r="GL197" i="3"/>
  <c r="JR197" i="3"/>
  <c r="EV188" i="3"/>
  <c r="BP188" i="3"/>
  <c r="DF188" i="3"/>
  <c r="IB188" i="3"/>
  <c r="JR188" i="3"/>
  <c r="GL188" i="3"/>
  <c r="LH188" i="3"/>
  <c r="ON188" i="3"/>
  <c r="MX188" i="3"/>
  <c r="EV180" i="3"/>
  <c r="BP180" i="3"/>
  <c r="IB180" i="3"/>
  <c r="DF180" i="3"/>
  <c r="LH180" i="3"/>
  <c r="JR180" i="3"/>
  <c r="GL180" i="3"/>
  <c r="MX180" i="3"/>
  <c r="ON180" i="3"/>
  <c r="ON172" i="3"/>
  <c r="EV172" i="3"/>
  <c r="BP172" i="3"/>
  <c r="GL172" i="3"/>
  <c r="DF172" i="3"/>
  <c r="IB172" i="3"/>
  <c r="LH172" i="3"/>
  <c r="JR172" i="3"/>
  <c r="MX172" i="3"/>
  <c r="EV164" i="3"/>
  <c r="BP164" i="3"/>
  <c r="JR164" i="3"/>
  <c r="ON164" i="3"/>
  <c r="GL164" i="3"/>
  <c r="DF164" i="3"/>
  <c r="IB164" i="3"/>
  <c r="MX164" i="3"/>
  <c r="LH164" i="3"/>
  <c r="BP156" i="3"/>
  <c r="EV156" i="3"/>
  <c r="ON156" i="3"/>
  <c r="IB156" i="3"/>
  <c r="DF156" i="3"/>
  <c r="JR156" i="3"/>
  <c r="GL156" i="3"/>
  <c r="LH156" i="3"/>
  <c r="MX156" i="3"/>
  <c r="EV148" i="3"/>
  <c r="BP148" i="3"/>
  <c r="DF148" i="3"/>
  <c r="MX148" i="3"/>
  <c r="GL148" i="3"/>
  <c r="LH148" i="3"/>
  <c r="JR148" i="3"/>
  <c r="IB148" i="3"/>
  <c r="ON148" i="3"/>
  <c r="ON140" i="3"/>
  <c r="EV140" i="3"/>
  <c r="BP140" i="3"/>
  <c r="GL140" i="3"/>
  <c r="IB140" i="3"/>
  <c r="MX140" i="3"/>
  <c r="DF140" i="3"/>
  <c r="JR140" i="3"/>
  <c r="LH140" i="3"/>
  <c r="EV132" i="3"/>
  <c r="BP132" i="3"/>
  <c r="LH132" i="3"/>
  <c r="ON132" i="3"/>
  <c r="JR132" i="3"/>
  <c r="DF132" i="3"/>
  <c r="MX132" i="3"/>
  <c r="IB132" i="3"/>
  <c r="GL132" i="3"/>
  <c r="HZ138" i="3"/>
  <c r="ET138" i="3"/>
  <c r="LF138" i="3"/>
  <c r="DD138" i="3"/>
  <c r="JP138" i="3"/>
  <c r="GJ138" i="3"/>
  <c r="OL138" i="3"/>
  <c r="BN138" i="3"/>
  <c r="MV138" i="3"/>
  <c r="HZ110" i="3"/>
  <c r="DD110" i="3"/>
  <c r="OL110" i="3"/>
  <c r="MV110" i="3"/>
  <c r="ET110" i="3"/>
  <c r="GJ110" i="3"/>
  <c r="BN110" i="3"/>
  <c r="LF110" i="3"/>
  <c r="JP110" i="3"/>
  <c r="HZ102" i="3"/>
  <c r="DD102" i="3"/>
  <c r="MV102" i="3"/>
  <c r="ET102" i="3"/>
  <c r="BN102" i="3"/>
  <c r="GJ102" i="3"/>
  <c r="JP102" i="3"/>
  <c r="OL102" i="3"/>
  <c r="LF102" i="3"/>
  <c r="HZ94" i="3"/>
  <c r="DD94" i="3"/>
  <c r="ET94" i="3"/>
  <c r="MV94" i="3"/>
  <c r="JP94" i="3"/>
  <c r="OL94" i="3"/>
  <c r="GJ94" i="3"/>
  <c r="BN94" i="3"/>
  <c r="LF94" i="3"/>
  <c r="HZ86" i="3"/>
  <c r="DD86" i="3"/>
  <c r="MV86" i="3"/>
  <c r="ET86" i="3"/>
  <c r="OL86" i="3"/>
  <c r="GJ86" i="3"/>
  <c r="LF86" i="3"/>
  <c r="BN86" i="3"/>
  <c r="JP86" i="3"/>
  <c r="HZ78" i="3"/>
  <c r="MV78" i="3"/>
  <c r="DD78" i="3"/>
  <c r="ET78" i="3"/>
  <c r="BN78" i="3"/>
  <c r="GJ78" i="3"/>
  <c r="JP78" i="3"/>
  <c r="LF78" i="3"/>
  <c r="OL78" i="3"/>
  <c r="HZ70" i="3"/>
  <c r="DD70" i="3"/>
  <c r="MV70" i="3"/>
  <c r="ET70" i="3"/>
  <c r="JP70" i="3"/>
  <c r="OL70" i="3"/>
  <c r="BN70" i="3"/>
  <c r="GJ70" i="3"/>
  <c r="LF70" i="3"/>
  <c r="HZ62" i="3"/>
  <c r="DD62" i="3"/>
  <c r="MV62" i="3"/>
  <c r="ET62" i="3"/>
  <c r="GJ62" i="3"/>
  <c r="JP62" i="3"/>
  <c r="BN62" i="3"/>
  <c r="OL62" i="3"/>
  <c r="LF62" i="3"/>
  <c r="MV54" i="3"/>
  <c r="HZ54" i="3"/>
  <c r="DD54" i="3"/>
  <c r="LF54" i="3"/>
  <c r="JP54" i="3"/>
  <c r="ET54" i="3"/>
  <c r="OL54" i="3"/>
  <c r="BN54" i="3"/>
  <c r="GJ54" i="3"/>
  <c r="JP46" i="3"/>
  <c r="HZ46" i="3"/>
  <c r="DD46" i="3"/>
  <c r="MV46" i="3"/>
  <c r="ET46" i="3"/>
  <c r="LF46" i="3"/>
  <c r="BN46" i="3"/>
  <c r="GJ46" i="3"/>
  <c r="OL46" i="3"/>
  <c r="HZ38" i="3"/>
  <c r="DD38" i="3"/>
  <c r="ET38" i="3"/>
  <c r="MV38" i="3"/>
  <c r="LF38" i="3"/>
  <c r="BN38" i="3"/>
  <c r="GJ38" i="3"/>
  <c r="JP38" i="3"/>
  <c r="OL38" i="3"/>
  <c r="HZ30" i="3"/>
  <c r="DD30" i="3"/>
  <c r="MV30" i="3"/>
  <c r="ET30" i="3"/>
  <c r="LF30" i="3"/>
  <c r="BN30" i="3"/>
  <c r="GJ30" i="3"/>
  <c r="JP30" i="3"/>
  <c r="OL30" i="3"/>
  <c r="HZ22" i="3"/>
  <c r="DD22" i="3"/>
  <c r="ET22" i="3"/>
  <c r="MV22" i="3"/>
  <c r="LF22" i="3"/>
  <c r="BN22" i="3"/>
  <c r="GJ22" i="3"/>
  <c r="OL22" i="3"/>
  <c r="JP22" i="3"/>
  <c r="HZ14" i="3"/>
  <c r="DD14" i="3"/>
  <c r="LF14" i="3"/>
  <c r="ET14" i="3"/>
  <c r="MV14" i="3"/>
  <c r="BN14" i="3"/>
  <c r="OL14" i="3"/>
  <c r="JP14" i="3"/>
  <c r="GJ14" i="3"/>
  <c r="HZ199" i="3"/>
  <c r="GJ199" i="3"/>
  <c r="JP199" i="3"/>
  <c r="BN199" i="3"/>
  <c r="OL199" i="3"/>
  <c r="ET199" i="3"/>
  <c r="LF199" i="3"/>
  <c r="MV199" i="3"/>
  <c r="DD199" i="3"/>
  <c r="HZ123" i="3"/>
  <c r="GJ123" i="3"/>
  <c r="JP123" i="3"/>
  <c r="DD123" i="3"/>
  <c r="ET123" i="3"/>
  <c r="BN123" i="3"/>
  <c r="LF123" i="3"/>
  <c r="MV123" i="3"/>
  <c r="OL123" i="3"/>
  <c r="JP191" i="3"/>
  <c r="GJ191" i="3"/>
  <c r="LF191" i="3"/>
  <c r="HZ191" i="3"/>
  <c r="BN191" i="3"/>
  <c r="ET191" i="3"/>
  <c r="MV191" i="3"/>
  <c r="DD191" i="3"/>
  <c r="OL191" i="3"/>
  <c r="HZ133" i="3"/>
  <c r="BN133" i="3"/>
  <c r="ET133" i="3"/>
  <c r="GJ133" i="3"/>
  <c r="JP133" i="3"/>
  <c r="LF133" i="3"/>
  <c r="OL133" i="3"/>
  <c r="DD133" i="3"/>
  <c r="MV133" i="3"/>
  <c r="HZ177" i="3"/>
  <c r="DD177" i="3"/>
  <c r="JP177" i="3"/>
  <c r="LF177" i="3"/>
  <c r="ET177" i="3"/>
  <c r="GJ177" i="3"/>
  <c r="BN177" i="3"/>
  <c r="OL177" i="3"/>
  <c r="MV177" i="3"/>
  <c r="GJ143" i="3"/>
  <c r="LF143" i="3"/>
  <c r="JP143" i="3"/>
  <c r="HZ143" i="3"/>
  <c r="BN143" i="3"/>
  <c r="ET143" i="3"/>
  <c r="OL143" i="3"/>
  <c r="DD143" i="3"/>
  <c r="MV143" i="3"/>
  <c r="HZ153" i="3"/>
  <c r="DD153" i="3"/>
  <c r="MV153" i="3"/>
  <c r="OL153" i="3"/>
  <c r="ET153" i="3"/>
  <c r="LF153" i="3"/>
  <c r="BN153" i="3"/>
  <c r="GJ153" i="3"/>
  <c r="JP153" i="3"/>
  <c r="JP183" i="3"/>
  <c r="HZ183" i="3"/>
  <c r="GJ183" i="3"/>
  <c r="MV183" i="3"/>
  <c r="BN183" i="3"/>
  <c r="DD183" i="3"/>
  <c r="ET183" i="3"/>
  <c r="LF183" i="3"/>
  <c r="OL183" i="3"/>
  <c r="LF163" i="3"/>
  <c r="GJ163" i="3"/>
  <c r="JP163" i="3"/>
  <c r="HZ163" i="3"/>
  <c r="MV163" i="3"/>
  <c r="BN163" i="3"/>
  <c r="DD163" i="3"/>
  <c r="ET163" i="3"/>
  <c r="OL163" i="3"/>
  <c r="HZ173" i="3"/>
  <c r="GJ173" i="3"/>
  <c r="OL173" i="3"/>
  <c r="BN173" i="3"/>
  <c r="ET173" i="3"/>
  <c r="LF173" i="3"/>
  <c r="DD173" i="3"/>
  <c r="MV173" i="3"/>
  <c r="JP173" i="3"/>
  <c r="MX182" i="3"/>
  <c r="DF182" i="3"/>
  <c r="EV182" i="3"/>
  <c r="GL182" i="3"/>
  <c r="BP182" i="3"/>
  <c r="LH182" i="3"/>
  <c r="ON182" i="3"/>
  <c r="JR182" i="3"/>
  <c r="IB182" i="3"/>
  <c r="MX174" i="3"/>
  <c r="ON174" i="3"/>
  <c r="DF174" i="3"/>
  <c r="EV174" i="3"/>
  <c r="BP174" i="3"/>
  <c r="GL174" i="3"/>
  <c r="IB174" i="3"/>
  <c r="LH174" i="3"/>
  <c r="JR174" i="3"/>
  <c r="ON166" i="3"/>
  <c r="MX166" i="3"/>
  <c r="EV166" i="3"/>
  <c r="DF166" i="3"/>
  <c r="BP166" i="3"/>
  <c r="GL166" i="3"/>
  <c r="JR166" i="3"/>
  <c r="LH166" i="3"/>
  <c r="IB166" i="3"/>
  <c r="ON158" i="3"/>
  <c r="MX158" i="3"/>
  <c r="DF158" i="3"/>
  <c r="EV158" i="3"/>
  <c r="GL158" i="3"/>
  <c r="BP158" i="3"/>
  <c r="IB158" i="3"/>
  <c r="LH158" i="3"/>
  <c r="JR158" i="3"/>
  <c r="ON150" i="3"/>
  <c r="DF150" i="3"/>
  <c r="MX150" i="3"/>
  <c r="EV150" i="3"/>
  <c r="LH150" i="3"/>
  <c r="BP150" i="3"/>
  <c r="JR150" i="3"/>
  <c r="GL150" i="3"/>
  <c r="IB150" i="3"/>
  <c r="ON142" i="3"/>
  <c r="MX142" i="3"/>
  <c r="EV142" i="3"/>
  <c r="DF142" i="3"/>
  <c r="BP142" i="3"/>
  <c r="GL142" i="3"/>
  <c r="IB142" i="3"/>
  <c r="JR142" i="3"/>
  <c r="LH142" i="3"/>
  <c r="MX130" i="3"/>
  <c r="ON130" i="3"/>
  <c r="DF130" i="3"/>
  <c r="EV130" i="3"/>
  <c r="GL130" i="3"/>
  <c r="BP130" i="3"/>
  <c r="JR130" i="3"/>
  <c r="IB130" i="3"/>
  <c r="LH130" i="3"/>
  <c r="MX121" i="3"/>
  <c r="ON121" i="3"/>
  <c r="BP121" i="3"/>
  <c r="IB121" i="3"/>
  <c r="EV121" i="3"/>
  <c r="JR121" i="3"/>
  <c r="LH121" i="3"/>
  <c r="DF121" i="3"/>
  <c r="GL121" i="3"/>
  <c r="LF196" i="3"/>
  <c r="HZ196" i="3"/>
  <c r="JP196" i="3"/>
  <c r="ET196" i="3"/>
  <c r="MV196" i="3"/>
  <c r="BN196" i="3"/>
  <c r="DD196" i="3"/>
  <c r="GJ196" i="3"/>
  <c r="OL196" i="3"/>
  <c r="MV116" i="3"/>
  <c r="OL116" i="3"/>
  <c r="HZ116" i="3"/>
  <c r="ET116" i="3"/>
  <c r="DD116" i="3"/>
  <c r="BN116" i="3"/>
  <c r="GJ116" i="3"/>
  <c r="JP116" i="3"/>
  <c r="LF116" i="3"/>
  <c r="MV108" i="3"/>
  <c r="HZ108" i="3"/>
  <c r="ET108" i="3"/>
  <c r="DD108" i="3"/>
  <c r="LF108" i="3"/>
  <c r="OL108" i="3"/>
  <c r="JP108" i="3"/>
  <c r="GJ108" i="3"/>
  <c r="BN108" i="3"/>
  <c r="MV100" i="3"/>
  <c r="HZ100" i="3"/>
  <c r="ET100" i="3"/>
  <c r="DD100" i="3"/>
  <c r="BN100" i="3"/>
  <c r="JP100" i="3"/>
  <c r="OL100" i="3"/>
  <c r="GJ100" i="3"/>
  <c r="LF100" i="3"/>
  <c r="MV92" i="3"/>
  <c r="HZ92" i="3"/>
  <c r="ET92" i="3"/>
  <c r="DD92" i="3"/>
  <c r="JP92" i="3"/>
  <c r="GJ92" i="3"/>
  <c r="BN92" i="3"/>
  <c r="LF92" i="3"/>
  <c r="OL92" i="3"/>
  <c r="MV84" i="3"/>
  <c r="HZ84" i="3"/>
  <c r="ET84" i="3"/>
  <c r="DD84" i="3"/>
  <c r="BN84" i="3"/>
  <c r="JP84" i="3"/>
  <c r="OL84" i="3"/>
  <c r="GJ84" i="3"/>
  <c r="LF84" i="3"/>
  <c r="MV76" i="3"/>
  <c r="HZ76" i="3"/>
  <c r="ET76" i="3"/>
  <c r="DD76" i="3"/>
  <c r="GJ76" i="3"/>
  <c r="JP76" i="3"/>
  <c r="LF76" i="3"/>
  <c r="BN76" i="3"/>
  <c r="OL76" i="3"/>
  <c r="MV68" i="3"/>
  <c r="HZ68" i="3"/>
  <c r="ET68" i="3"/>
  <c r="DD68" i="3"/>
  <c r="BN68" i="3"/>
  <c r="GJ68" i="3"/>
  <c r="LF68" i="3"/>
  <c r="OL68" i="3"/>
  <c r="JP68" i="3"/>
  <c r="MV60" i="3"/>
  <c r="HZ60" i="3"/>
  <c r="ET60" i="3"/>
  <c r="DD60" i="3"/>
  <c r="BN60" i="3"/>
  <c r="JP60" i="3"/>
  <c r="GJ60" i="3"/>
  <c r="LF60" i="3"/>
  <c r="OL60" i="3"/>
  <c r="MV52" i="3"/>
  <c r="LF52" i="3"/>
  <c r="JP52" i="3"/>
  <c r="HZ52" i="3"/>
  <c r="ET52" i="3"/>
  <c r="DD52" i="3"/>
  <c r="OL52" i="3"/>
  <c r="GJ52" i="3"/>
  <c r="BN52" i="3"/>
  <c r="MV44" i="3"/>
  <c r="HZ44" i="3"/>
  <c r="ET44" i="3"/>
  <c r="DD44" i="3"/>
  <c r="LF44" i="3"/>
  <c r="JP44" i="3"/>
  <c r="GJ44" i="3"/>
  <c r="BN44" i="3"/>
  <c r="OL44" i="3"/>
  <c r="MV36" i="3"/>
  <c r="LF36" i="3"/>
  <c r="HZ36" i="3"/>
  <c r="ET36" i="3"/>
  <c r="DD36" i="3"/>
  <c r="GJ36" i="3"/>
  <c r="JP36" i="3"/>
  <c r="OL36" i="3"/>
  <c r="BN36" i="3"/>
  <c r="MV28" i="3"/>
  <c r="HZ28" i="3"/>
  <c r="LF28" i="3"/>
  <c r="ET28" i="3"/>
  <c r="DD28" i="3"/>
  <c r="JP28" i="3"/>
  <c r="BN28" i="3"/>
  <c r="GJ28" i="3"/>
  <c r="OL28" i="3"/>
  <c r="LF20" i="3"/>
  <c r="HZ20" i="3"/>
  <c r="MV20" i="3"/>
  <c r="ET20" i="3"/>
  <c r="DD20" i="3"/>
  <c r="GJ20" i="3"/>
  <c r="JP20" i="3"/>
  <c r="BN20" i="3"/>
  <c r="OL20" i="3"/>
  <c r="MV12" i="3"/>
  <c r="HZ12" i="3"/>
  <c r="ET12" i="3"/>
  <c r="DD12" i="3"/>
  <c r="LF12" i="3"/>
  <c r="GJ12" i="3"/>
  <c r="OL12" i="3"/>
  <c r="JP12" i="3"/>
  <c r="BN12" i="3"/>
  <c r="HZ201" i="3"/>
  <c r="GJ201" i="3"/>
  <c r="ET201" i="3"/>
  <c r="BN201" i="3"/>
  <c r="JP201" i="3"/>
  <c r="MV201" i="3"/>
  <c r="OL201" i="3"/>
  <c r="DD201" i="3"/>
  <c r="LF201" i="3"/>
  <c r="HZ125" i="3"/>
  <c r="GJ125" i="3"/>
  <c r="LF125" i="3"/>
  <c r="ET125" i="3"/>
  <c r="JP125" i="3"/>
  <c r="OL125" i="3"/>
  <c r="MV125" i="3"/>
  <c r="DD125" i="3"/>
  <c r="BN125" i="3"/>
  <c r="HZ189" i="3"/>
  <c r="LF189" i="3"/>
  <c r="GJ189" i="3"/>
  <c r="MV189" i="3"/>
  <c r="BN189" i="3"/>
  <c r="JP189" i="3"/>
  <c r="ET189" i="3"/>
  <c r="DD189" i="3"/>
  <c r="OL189" i="3"/>
  <c r="JP131" i="3"/>
  <c r="LF131" i="3"/>
  <c r="HZ131" i="3"/>
  <c r="GJ131" i="3"/>
  <c r="BN131" i="3"/>
  <c r="DD131" i="3"/>
  <c r="ET131" i="3"/>
  <c r="MV131" i="3"/>
  <c r="OL131" i="3"/>
  <c r="HZ167" i="3"/>
  <c r="JP167" i="3"/>
  <c r="GJ167" i="3"/>
  <c r="ET167" i="3"/>
  <c r="OL167" i="3"/>
  <c r="BN167" i="3"/>
  <c r="MV167" i="3"/>
  <c r="LF167" i="3"/>
  <c r="DD167" i="3"/>
  <c r="HZ141" i="3"/>
  <c r="DD141" i="3"/>
  <c r="BN141" i="3"/>
  <c r="JP141" i="3"/>
  <c r="GJ141" i="3"/>
  <c r="ET141" i="3"/>
  <c r="MV141" i="3"/>
  <c r="OL141" i="3"/>
  <c r="LF141" i="3"/>
  <c r="JP151" i="3"/>
  <c r="HZ151" i="3"/>
  <c r="GJ151" i="3"/>
  <c r="LF151" i="3"/>
  <c r="DD151" i="3"/>
  <c r="BN151" i="3"/>
  <c r="MV151" i="3"/>
  <c r="OL151" i="3"/>
  <c r="ET151" i="3"/>
  <c r="HZ181" i="3"/>
  <c r="ET181" i="3"/>
  <c r="DD181" i="3"/>
  <c r="MV181" i="3"/>
  <c r="BN181" i="3"/>
  <c r="JP181" i="3"/>
  <c r="LF181" i="3"/>
  <c r="GJ181" i="3"/>
  <c r="OL181" i="3"/>
  <c r="HZ161" i="3"/>
  <c r="DD161" i="3"/>
  <c r="LF161" i="3"/>
  <c r="ET161" i="3"/>
  <c r="GJ161" i="3"/>
  <c r="JP161" i="3"/>
  <c r="MV161" i="3"/>
  <c r="OL161" i="3"/>
  <c r="BN161" i="3"/>
  <c r="JP171" i="3"/>
  <c r="HZ171" i="3"/>
  <c r="GJ171" i="3"/>
  <c r="DD171" i="3"/>
  <c r="LF171" i="3"/>
  <c r="ET171" i="3"/>
  <c r="OL171" i="3"/>
  <c r="BN171" i="3"/>
  <c r="MV171" i="3"/>
  <c r="ON201" i="3"/>
  <c r="MX201" i="3"/>
  <c r="EV201" i="3"/>
  <c r="BP201" i="3"/>
  <c r="DF201" i="3"/>
  <c r="IB201" i="3"/>
  <c r="GL201" i="3"/>
  <c r="LH201" i="3"/>
  <c r="JR201" i="3"/>
  <c r="ON184" i="3"/>
  <c r="EV184" i="3"/>
  <c r="GL184" i="3"/>
  <c r="BP184" i="3"/>
  <c r="DF184" i="3"/>
  <c r="LH184" i="3"/>
  <c r="MX184" i="3"/>
  <c r="IB184" i="3"/>
  <c r="JR184" i="3"/>
  <c r="EV176" i="3"/>
  <c r="BP176" i="3"/>
  <c r="IB176" i="3"/>
  <c r="GL176" i="3"/>
  <c r="ON176" i="3"/>
  <c r="LH176" i="3"/>
  <c r="JR176" i="3"/>
  <c r="MX176" i="3"/>
  <c r="DF176" i="3"/>
  <c r="EV168" i="3"/>
  <c r="BP168" i="3"/>
  <c r="MX168" i="3"/>
  <c r="JR168" i="3"/>
  <c r="DF168" i="3"/>
  <c r="GL168" i="3"/>
  <c r="IB168" i="3"/>
  <c r="LH168" i="3"/>
  <c r="ON168" i="3"/>
  <c r="EV160" i="3"/>
  <c r="BP160" i="3"/>
  <c r="DF160" i="3"/>
  <c r="GL160" i="3"/>
  <c r="IB160" i="3"/>
  <c r="LH160" i="3"/>
  <c r="ON160" i="3"/>
  <c r="MX160" i="3"/>
  <c r="JR160" i="3"/>
  <c r="EV152" i="3"/>
  <c r="BP152" i="3"/>
  <c r="DF152" i="3"/>
  <c r="IB152" i="3"/>
  <c r="GL152" i="3"/>
  <c r="LH152" i="3"/>
  <c r="JR152" i="3"/>
  <c r="ON152" i="3"/>
  <c r="MX152" i="3"/>
  <c r="EV144" i="3"/>
  <c r="BP144" i="3"/>
  <c r="DF144" i="3"/>
  <c r="IB144" i="3"/>
  <c r="GL144" i="3"/>
  <c r="LH144" i="3"/>
  <c r="JR144" i="3"/>
  <c r="MX144" i="3"/>
  <c r="ON144" i="3"/>
  <c r="EV136" i="3"/>
  <c r="BP136" i="3"/>
  <c r="DF136" i="3"/>
  <c r="MX136" i="3"/>
  <c r="GL136" i="3"/>
  <c r="LH136" i="3"/>
  <c r="JR136" i="3"/>
  <c r="IB136" i="3"/>
  <c r="ON136" i="3"/>
  <c r="EV128" i="3"/>
  <c r="BP128" i="3"/>
  <c r="IB128" i="3"/>
  <c r="MX128" i="3"/>
  <c r="LH128" i="3"/>
  <c r="ON128" i="3"/>
  <c r="GL128" i="3"/>
  <c r="JR128" i="3"/>
  <c r="DF128" i="3"/>
  <c r="HZ195" i="3"/>
  <c r="LF195" i="3"/>
  <c r="JP195" i="3"/>
  <c r="GJ195" i="3"/>
  <c r="ET195" i="3"/>
  <c r="MV195" i="3"/>
  <c r="DD195" i="3"/>
  <c r="OL195" i="3"/>
  <c r="BN195" i="3"/>
  <c r="OL119" i="3"/>
  <c r="MV119" i="3"/>
  <c r="HZ119" i="3"/>
  <c r="ET119" i="3"/>
  <c r="DD119" i="3"/>
  <c r="BN119" i="3"/>
  <c r="GJ119" i="3"/>
  <c r="JP119" i="3"/>
  <c r="LF119" i="3"/>
  <c r="HZ115" i="3"/>
  <c r="MV115" i="3"/>
  <c r="OL115" i="3"/>
  <c r="DD115" i="3"/>
  <c r="ET115" i="3"/>
  <c r="JP115" i="3"/>
  <c r="GJ115" i="3"/>
  <c r="BN115" i="3"/>
  <c r="LF115" i="3"/>
  <c r="OL111" i="3"/>
  <c r="HZ111" i="3"/>
  <c r="MV111" i="3"/>
  <c r="DD111" i="3"/>
  <c r="ET111" i="3"/>
  <c r="BN111" i="3"/>
  <c r="JP111" i="3"/>
  <c r="GJ111" i="3"/>
  <c r="LF111" i="3"/>
  <c r="HZ107" i="3"/>
  <c r="MV107" i="3"/>
  <c r="ET107" i="3"/>
  <c r="DD107" i="3"/>
  <c r="BN107" i="3"/>
  <c r="LF107" i="3"/>
  <c r="OL107" i="3"/>
  <c r="JP107" i="3"/>
  <c r="GJ107" i="3"/>
  <c r="MV103" i="3"/>
  <c r="HZ103" i="3"/>
  <c r="ET103" i="3"/>
  <c r="DD103" i="3"/>
  <c r="JP103" i="3"/>
  <c r="GJ103" i="3"/>
  <c r="LF103" i="3"/>
  <c r="BN103" i="3"/>
  <c r="OL103" i="3"/>
  <c r="HZ99" i="3"/>
  <c r="DD99" i="3"/>
  <c r="ET99" i="3"/>
  <c r="MV99" i="3"/>
  <c r="JP99" i="3"/>
  <c r="GJ99" i="3"/>
  <c r="BN99" i="3"/>
  <c r="OL99" i="3"/>
  <c r="LF99" i="3"/>
  <c r="HZ95" i="3"/>
  <c r="MV95" i="3"/>
  <c r="DD95" i="3"/>
  <c r="ET95" i="3"/>
  <c r="OL95" i="3"/>
  <c r="GJ95" i="3"/>
  <c r="BN95" i="3"/>
  <c r="JP95" i="3"/>
  <c r="LF95" i="3"/>
  <c r="HZ91" i="3"/>
  <c r="MV91" i="3"/>
  <c r="ET91" i="3"/>
  <c r="DD91" i="3"/>
  <c r="LF91" i="3"/>
  <c r="JP91" i="3"/>
  <c r="GJ91" i="3"/>
  <c r="OL91" i="3"/>
  <c r="BN91" i="3"/>
  <c r="MV87" i="3"/>
  <c r="HZ87" i="3"/>
  <c r="ET87" i="3"/>
  <c r="DD87" i="3"/>
  <c r="JP87" i="3"/>
  <c r="BN87" i="3"/>
  <c r="GJ87" i="3"/>
  <c r="LF87" i="3"/>
  <c r="OL87" i="3"/>
  <c r="HZ83" i="3"/>
  <c r="MV83" i="3"/>
  <c r="DD83" i="3"/>
  <c r="ET83" i="3"/>
  <c r="JP83" i="3"/>
  <c r="GJ83" i="3"/>
  <c r="LF83" i="3"/>
  <c r="BN83" i="3"/>
  <c r="OL83" i="3"/>
  <c r="HZ79" i="3"/>
  <c r="MV79" i="3"/>
  <c r="DD79" i="3"/>
  <c r="ET79" i="3"/>
  <c r="BN79" i="3"/>
  <c r="OL79" i="3"/>
  <c r="JP79" i="3"/>
  <c r="GJ79" i="3"/>
  <c r="LF79" i="3"/>
  <c r="HZ75" i="3"/>
  <c r="MV75" i="3"/>
  <c r="ET75" i="3"/>
  <c r="DD75" i="3"/>
  <c r="LF75" i="3"/>
  <c r="JP75" i="3"/>
  <c r="GJ75" i="3"/>
  <c r="BN75" i="3"/>
  <c r="OL75" i="3"/>
  <c r="MV71" i="3"/>
  <c r="HZ71" i="3"/>
  <c r="ET71" i="3"/>
  <c r="DD71" i="3"/>
  <c r="BN71" i="3"/>
  <c r="GJ71" i="3"/>
  <c r="JP71" i="3"/>
  <c r="LF71" i="3"/>
  <c r="OL71" i="3"/>
  <c r="HZ67" i="3"/>
  <c r="MV67" i="3"/>
  <c r="DD67" i="3"/>
  <c r="ET67" i="3"/>
  <c r="OL67" i="3"/>
  <c r="JP67" i="3"/>
  <c r="GJ67" i="3"/>
  <c r="LF67" i="3"/>
  <c r="BN67" i="3"/>
  <c r="HZ63" i="3"/>
  <c r="DD63" i="3"/>
  <c r="ET63" i="3"/>
  <c r="MV63" i="3"/>
  <c r="JP63" i="3"/>
  <c r="BN63" i="3"/>
  <c r="OL63" i="3"/>
  <c r="GJ63" i="3"/>
  <c r="LF63" i="3"/>
  <c r="MV59" i="3"/>
  <c r="HZ59" i="3"/>
  <c r="ET59" i="3"/>
  <c r="DD59" i="3"/>
  <c r="BN59" i="3"/>
  <c r="LF59" i="3"/>
  <c r="JP59" i="3"/>
  <c r="GJ59" i="3"/>
  <c r="OL59" i="3"/>
  <c r="MV55" i="3"/>
  <c r="JP55" i="3"/>
  <c r="LF55" i="3"/>
  <c r="HZ55" i="3"/>
  <c r="ET55" i="3"/>
  <c r="DD55" i="3"/>
  <c r="GJ55" i="3"/>
  <c r="OL55" i="3"/>
  <c r="BN55" i="3"/>
  <c r="JP51" i="3"/>
  <c r="MV51" i="3"/>
  <c r="HZ51" i="3"/>
  <c r="LF51" i="3"/>
  <c r="DD51" i="3"/>
  <c r="ET51" i="3"/>
  <c r="GJ51" i="3"/>
  <c r="OL51" i="3"/>
  <c r="BN51" i="3"/>
  <c r="JP47" i="3"/>
  <c r="HZ47" i="3"/>
  <c r="DD47" i="3"/>
  <c r="MV47" i="3"/>
  <c r="ET47" i="3"/>
  <c r="LF47" i="3"/>
  <c r="BN47" i="3"/>
  <c r="OL47" i="3"/>
  <c r="GJ47" i="3"/>
  <c r="JP43" i="3"/>
  <c r="HZ43" i="3"/>
  <c r="MV43" i="3"/>
  <c r="LF43" i="3"/>
  <c r="ET43" i="3"/>
  <c r="DD43" i="3"/>
  <c r="BN43" i="3"/>
  <c r="OL43" i="3"/>
  <c r="GJ43" i="3"/>
  <c r="MV39" i="3"/>
  <c r="JP39" i="3"/>
  <c r="LF39" i="3"/>
  <c r="HZ39" i="3"/>
  <c r="ET39" i="3"/>
  <c r="DD39" i="3"/>
  <c r="BN39" i="3"/>
  <c r="GJ39" i="3"/>
  <c r="OL39" i="3"/>
  <c r="HZ35" i="3"/>
  <c r="MV35" i="3"/>
  <c r="LF35" i="3"/>
  <c r="DD35" i="3"/>
  <c r="ET35" i="3"/>
  <c r="GJ35" i="3"/>
  <c r="BN35" i="3"/>
  <c r="JP35" i="3"/>
  <c r="OL35" i="3"/>
  <c r="MV31" i="3"/>
  <c r="HZ31" i="3"/>
  <c r="LF31" i="3"/>
  <c r="DD31" i="3"/>
  <c r="ET31" i="3"/>
  <c r="BN31" i="3"/>
  <c r="JP31" i="3"/>
  <c r="OL31" i="3"/>
  <c r="GJ31" i="3"/>
  <c r="HZ27" i="3"/>
  <c r="MV27" i="3"/>
  <c r="ET27" i="3"/>
  <c r="DD27" i="3"/>
  <c r="LF27" i="3"/>
  <c r="BN27" i="3"/>
  <c r="GJ27" i="3"/>
  <c r="JP27" i="3"/>
  <c r="OL27" i="3"/>
  <c r="LF23" i="3"/>
  <c r="HZ23" i="3"/>
  <c r="MV23" i="3"/>
  <c r="ET23" i="3"/>
  <c r="DD23" i="3"/>
  <c r="BN23" i="3"/>
  <c r="GJ23" i="3"/>
  <c r="JP23" i="3"/>
  <c r="OL23" i="3"/>
  <c r="HZ19" i="3"/>
  <c r="DD19" i="3"/>
  <c r="MV19" i="3"/>
  <c r="LF19" i="3"/>
  <c r="ET19" i="3"/>
  <c r="OL19" i="3"/>
  <c r="GJ19" i="3"/>
  <c r="BN19" i="3"/>
  <c r="JP19" i="3"/>
  <c r="MV15" i="3"/>
  <c r="HZ15" i="3"/>
  <c r="DD15" i="3"/>
  <c r="LF15" i="3"/>
  <c r="ET15" i="3"/>
  <c r="BN15" i="3"/>
  <c r="JP15" i="3"/>
  <c r="GJ15" i="3"/>
  <c r="OL15" i="3"/>
  <c r="HZ11" i="3"/>
  <c r="MV11" i="3"/>
  <c r="LF11" i="3"/>
  <c r="ET11" i="3"/>
  <c r="DD11" i="3"/>
  <c r="JP11" i="3"/>
  <c r="BN11" i="3"/>
  <c r="OL11" i="3"/>
  <c r="GJ11" i="3"/>
  <c r="LF198" i="3"/>
  <c r="HZ198" i="3"/>
  <c r="JP198" i="3"/>
  <c r="BN198" i="3"/>
  <c r="ET198" i="3"/>
  <c r="GJ198" i="3"/>
  <c r="DD198" i="3"/>
  <c r="OL198" i="3"/>
  <c r="MV198" i="3"/>
  <c r="HZ202" i="3"/>
  <c r="BN202" i="3"/>
  <c r="MV202" i="3"/>
  <c r="OL202" i="3"/>
  <c r="DD202" i="3"/>
  <c r="LF202" i="3"/>
  <c r="GJ202" i="3"/>
  <c r="ET202" i="3"/>
  <c r="JP202" i="3"/>
  <c r="HZ122" i="3"/>
  <c r="ET122" i="3"/>
  <c r="LF122" i="3"/>
  <c r="GJ122" i="3"/>
  <c r="JP122" i="3"/>
  <c r="OL122" i="3"/>
  <c r="MV122" i="3"/>
  <c r="DD122" i="3"/>
  <c r="BN122" i="3"/>
  <c r="LF128" i="3"/>
  <c r="HZ128" i="3"/>
  <c r="JP128" i="3"/>
  <c r="DD128" i="3"/>
  <c r="OL128" i="3"/>
  <c r="GJ128" i="3"/>
  <c r="MV128" i="3"/>
  <c r="ET128" i="3"/>
  <c r="BN128" i="3"/>
  <c r="HZ190" i="3"/>
  <c r="JP190" i="3"/>
  <c r="DD190" i="3"/>
  <c r="ET190" i="3"/>
  <c r="BN190" i="3"/>
  <c r="OL190" i="3"/>
  <c r="LF190" i="3"/>
  <c r="MV190" i="3"/>
  <c r="GJ190" i="3"/>
  <c r="JP194" i="3"/>
  <c r="LF194" i="3"/>
  <c r="HZ194" i="3"/>
  <c r="BN194" i="3"/>
  <c r="GJ194" i="3"/>
  <c r="ET194" i="3"/>
  <c r="DD194" i="3"/>
  <c r="OL194" i="3"/>
  <c r="MV194" i="3"/>
  <c r="LF132" i="3"/>
  <c r="HZ132" i="3"/>
  <c r="JP132" i="3"/>
  <c r="DD132" i="3"/>
  <c r="BN132" i="3"/>
  <c r="GJ132" i="3"/>
  <c r="MV132" i="3"/>
  <c r="ET132" i="3"/>
  <c r="OL132" i="3"/>
  <c r="LF136" i="3"/>
  <c r="JP136" i="3"/>
  <c r="HZ136" i="3"/>
  <c r="DD136" i="3"/>
  <c r="GJ136" i="3"/>
  <c r="OL136" i="3"/>
  <c r="BN136" i="3"/>
  <c r="MV136" i="3"/>
  <c r="ET136" i="3"/>
  <c r="LF168" i="3"/>
  <c r="JP168" i="3"/>
  <c r="HZ168" i="3"/>
  <c r="ET168" i="3"/>
  <c r="BN168" i="3"/>
  <c r="MV168" i="3"/>
  <c r="OL168" i="3"/>
  <c r="GJ168" i="3"/>
  <c r="DD168" i="3"/>
  <c r="LF188" i="3"/>
  <c r="HZ188" i="3"/>
  <c r="JP188" i="3"/>
  <c r="DD188" i="3"/>
  <c r="BN188" i="3"/>
  <c r="ET188" i="3"/>
  <c r="GJ188" i="3"/>
  <c r="OL188" i="3"/>
  <c r="MV188" i="3"/>
  <c r="HZ142" i="3"/>
  <c r="ET142" i="3"/>
  <c r="JP142" i="3"/>
  <c r="OL142" i="3"/>
  <c r="MV142" i="3"/>
  <c r="BN142" i="3"/>
  <c r="GJ142" i="3"/>
  <c r="LF142" i="3"/>
  <c r="DD142" i="3"/>
  <c r="LF146" i="3"/>
  <c r="JP146" i="3"/>
  <c r="HZ146" i="3"/>
  <c r="GJ146" i="3"/>
  <c r="DD146" i="3"/>
  <c r="MV146" i="3"/>
  <c r="OL146" i="3"/>
  <c r="BN146" i="3"/>
  <c r="ET146" i="3"/>
  <c r="LF152" i="3"/>
  <c r="JP152" i="3"/>
  <c r="HZ152" i="3"/>
  <c r="BN152" i="3"/>
  <c r="ET152" i="3"/>
  <c r="DD152" i="3"/>
  <c r="OL152" i="3"/>
  <c r="MV152" i="3"/>
  <c r="GJ152" i="3"/>
  <c r="JP156" i="3"/>
  <c r="HZ156" i="3"/>
  <c r="LF156" i="3"/>
  <c r="GJ156" i="3"/>
  <c r="ET156" i="3"/>
  <c r="BN156" i="3"/>
  <c r="DD156" i="3"/>
  <c r="MV156" i="3"/>
  <c r="OL156" i="3"/>
  <c r="LF182" i="3"/>
  <c r="JP182" i="3"/>
  <c r="HZ182" i="3"/>
  <c r="ET182" i="3"/>
  <c r="GJ182" i="3"/>
  <c r="BN182" i="3"/>
  <c r="DD182" i="3"/>
  <c r="OL182" i="3"/>
  <c r="MV182" i="3"/>
  <c r="HZ186" i="3"/>
  <c r="ET186" i="3"/>
  <c r="LF186" i="3"/>
  <c r="GJ186" i="3"/>
  <c r="JP186" i="3"/>
  <c r="OL186" i="3"/>
  <c r="MV186" i="3"/>
  <c r="DD186" i="3"/>
  <c r="BN186" i="3"/>
  <c r="JP162" i="3"/>
  <c r="LF162" i="3"/>
  <c r="HZ162" i="3"/>
  <c r="MV162" i="3"/>
  <c r="BN162" i="3"/>
  <c r="ET162" i="3"/>
  <c r="DD162" i="3"/>
  <c r="GJ162" i="3"/>
  <c r="OL162" i="3"/>
  <c r="LF166" i="3"/>
  <c r="HZ166" i="3"/>
  <c r="JP166" i="3"/>
  <c r="MV166" i="3"/>
  <c r="ET166" i="3"/>
  <c r="BN166" i="3"/>
  <c r="OL166" i="3"/>
  <c r="GJ166" i="3"/>
  <c r="DD166" i="3"/>
  <c r="HZ172" i="3"/>
  <c r="JP172" i="3"/>
  <c r="LF172" i="3"/>
  <c r="OL172" i="3"/>
  <c r="DD172" i="3"/>
  <c r="BN172" i="3"/>
  <c r="ET172" i="3"/>
  <c r="MV172" i="3"/>
  <c r="GJ172" i="3"/>
  <c r="JP176" i="3"/>
  <c r="LF176" i="3"/>
  <c r="HZ176" i="3"/>
  <c r="BN176" i="3"/>
  <c r="ET176" i="3"/>
  <c r="GJ176" i="3"/>
  <c r="DD176" i="3"/>
  <c r="OL176" i="3"/>
  <c r="MV176" i="3"/>
  <c r="ON200" i="3"/>
  <c r="BP200" i="3"/>
  <c r="EV200" i="3"/>
  <c r="DF200" i="3"/>
  <c r="GL200" i="3"/>
  <c r="MX200" i="3"/>
  <c r="LH200" i="3"/>
  <c r="IB200" i="3"/>
  <c r="JR200" i="3"/>
  <c r="ON196" i="3"/>
  <c r="BP196" i="3"/>
  <c r="EV196" i="3"/>
  <c r="DF196" i="3"/>
  <c r="LH196" i="3"/>
  <c r="JR196" i="3"/>
  <c r="MX196" i="3"/>
  <c r="IB196" i="3"/>
  <c r="GL196" i="3"/>
  <c r="ON192" i="3"/>
  <c r="EV192" i="3"/>
  <c r="DF192" i="3"/>
  <c r="GL192" i="3"/>
  <c r="JR192" i="3"/>
  <c r="BP192" i="3"/>
  <c r="LH192" i="3"/>
  <c r="MX192" i="3"/>
  <c r="IB192" i="3"/>
  <c r="EV179" i="3"/>
  <c r="BP179" i="3"/>
  <c r="DF179" i="3"/>
  <c r="IB179" i="3"/>
  <c r="MX179" i="3"/>
  <c r="JR179" i="3"/>
  <c r="GL179" i="3"/>
  <c r="LH179" i="3"/>
  <c r="ON179" i="3"/>
  <c r="BP175" i="3"/>
  <c r="LH175" i="3"/>
  <c r="IB175" i="3"/>
  <c r="GL175" i="3"/>
  <c r="JR175" i="3"/>
  <c r="ON175" i="3"/>
  <c r="MX175" i="3"/>
  <c r="EV175" i="3"/>
  <c r="DF175" i="3"/>
  <c r="IB163" i="3"/>
  <c r="GL163" i="3"/>
  <c r="BP163" i="3"/>
  <c r="MX163" i="3"/>
  <c r="EV163" i="3"/>
  <c r="LH163" i="3"/>
  <c r="DF163" i="3"/>
  <c r="JR163" i="3"/>
  <c r="ON163" i="3"/>
  <c r="JR147" i="3"/>
  <c r="BP147" i="3"/>
  <c r="MX147" i="3"/>
  <c r="LH147" i="3"/>
  <c r="ON147" i="3"/>
  <c r="GL147" i="3"/>
  <c r="IB147" i="3"/>
  <c r="DF147" i="3"/>
  <c r="EV147" i="3"/>
  <c r="BP143" i="3"/>
  <c r="JR143" i="3"/>
  <c r="LH143" i="3"/>
  <c r="DF143" i="3"/>
  <c r="EV143" i="3"/>
  <c r="IB143" i="3"/>
  <c r="GL143" i="3"/>
  <c r="MX143" i="3"/>
  <c r="ON143" i="3"/>
  <c r="LH139" i="3"/>
  <c r="DF139" i="3"/>
  <c r="EV139" i="3"/>
  <c r="GL139" i="3"/>
  <c r="MX139" i="3"/>
  <c r="BP139" i="3"/>
  <c r="IB139" i="3"/>
  <c r="ON139" i="3"/>
  <c r="JR139" i="3"/>
  <c r="BP135" i="3"/>
  <c r="DF135" i="3"/>
  <c r="EV135" i="3"/>
  <c r="IB135" i="3"/>
  <c r="JR135" i="3"/>
  <c r="LH135" i="3"/>
  <c r="GL135" i="3"/>
  <c r="MX135" i="3"/>
  <c r="ON135" i="3"/>
  <c r="BP127" i="3"/>
  <c r="GL127" i="3"/>
  <c r="EV127" i="3"/>
  <c r="DF127" i="3"/>
  <c r="JR127" i="3"/>
  <c r="LH127" i="3"/>
  <c r="IB127" i="3"/>
  <c r="MX127" i="3"/>
  <c r="ON127" i="3"/>
  <c r="ON122" i="3"/>
  <c r="MX122" i="3"/>
  <c r="DF122" i="3"/>
  <c r="EV122" i="3"/>
  <c r="GL122" i="3"/>
  <c r="BP122" i="3"/>
  <c r="JR122" i="3"/>
  <c r="LH122" i="3"/>
  <c r="IB122" i="3"/>
  <c r="JR118" i="3"/>
  <c r="EV118" i="3"/>
  <c r="BP118" i="3"/>
  <c r="LH118" i="3"/>
  <c r="IB118" i="3"/>
  <c r="GL118" i="3"/>
  <c r="DF118" i="3"/>
  <c r="MX118" i="3"/>
  <c r="ON118" i="3"/>
  <c r="KC203" i="2"/>
  <c r="EI203" i="2"/>
  <c r="FM203" i="2"/>
  <c r="AW203" i="2"/>
  <c r="GQ203" i="2"/>
  <c r="DE203" i="2"/>
  <c r="IY203" i="2"/>
  <c r="HU203" i="2"/>
  <c r="CA203" i="2"/>
  <c r="FM199" i="2"/>
  <c r="KC199" i="2"/>
  <c r="AW199" i="2"/>
  <c r="IY199" i="2"/>
  <c r="HU199" i="2"/>
  <c r="DE199" i="2"/>
  <c r="CA199" i="2"/>
  <c r="GQ199" i="2"/>
  <c r="EI199" i="2"/>
  <c r="DE195" i="2"/>
  <c r="KC195" i="2"/>
  <c r="GQ195" i="2"/>
  <c r="HU195" i="2"/>
  <c r="EI195" i="2"/>
  <c r="AW195" i="2"/>
  <c r="IY195" i="2"/>
  <c r="FM195" i="2"/>
  <c r="CA195" i="2"/>
  <c r="HU191" i="2"/>
  <c r="EI191" i="2"/>
  <c r="AW191" i="2"/>
  <c r="IY191" i="2"/>
  <c r="FM191" i="2"/>
  <c r="CA191" i="2"/>
  <c r="DE191" i="2"/>
  <c r="KC191" i="2"/>
  <c r="GQ191" i="2"/>
  <c r="HU187" i="2"/>
  <c r="DE187" i="2"/>
  <c r="KC187" i="2"/>
  <c r="GQ187" i="2"/>
  <c r="IY187" i="2"/>
  <c r="EI187" i="2"/>
  <c r="AW187" i="2"/>
  <c r="CA187" i="2"/>
  <c r="FM187" i="2"/>
  <c r="HU183" i="2"/>
  <c r="DE183" i="2"/>
  <c r="KC183" i="2"/>
  <c r="GQ183" i="2"/>
  <c r="EI183" i="2"/>
  <c r="AW183" i="2"/>
  <c r="FM183" i="2"/>
  <c r="CA183" i="2"/>
  <c r="IY183" i="2"/>
  <c r="HU179" i="2"/>
  <c r="DE179" i="2"/>
  <c r="EI179" i="2"/>
  <c r="AW179" i="2"/>
  <c r="IY179" i="2"/>
  <c r="FM179" i="2"/>
  <c r="GQ179" i="2"/>
  <c r="KC179" i="2"/>
  <c r="CA179" i="2"/>
  <c r="HU175" i="2"/>
  <c r="AW175" i="2"/>
  <c r="IY175" i="2"/>
  <c r="FM175" i="2"/>
  <c r="DE175" i="2"/>
  <c r="KC175" i="2"/>
  <c r="GQ175" i="2"/>
  <c r="EI175" i="2"/>
  <c r="CA175" i="2"/>
  <c r="FM171" i="2"/>
  <c r="CA171" i="2"/>
  <c r="KC171" i="2"/>
  <c r="HU171" i="2"/>
  <c r="DE171" i="2"/>
  <c r="GQ171" i="2"/>
  <c r="AW171" i="2"/>
  <c r="IY171" i="2"/>
  <c r="EI171" i="2"/>
  <c r="KC167" i="2"/>
  <c r="AW167" i="2"/>
  <c r="DE167" i="2"/>
  <c r="FM167" i="2"/>
  <c r="HU167" i="2"/>
  <c r="CA167" i="2"/>
  <c r="EI167" i="2"/>
  <c r="IY167" i="2"/>
  <c r="GQ167" i="2"/>
  <c r="FM163" i="2"/>
  <c r="CA163" i="2"/>
  <c r="DE163" i="2"/>
  <c r="HU163" i="2"/>
  <c r="KC163" i="2"/>
  <c r="EI163" i="2"/>
  <c r="IY163" i="2"/>
  <c r="AW163" i="2"/>
  <c r="GQ163" i="2"/>
  <c r="KC159" i="2"/>
  <c r="GQ159" i="2"/>
  <c r="AW159" i="2"/>
  <c r="HU159" i="2"/>
  <c r="DE159" i="2"/>
  <c r="EI159" i="2"/>
  <c r="FM159" i="2"/>
  <c r="IY159" i="2"/>
  <c r="CA159" i="2"/>
  <c r="FM155" i="2"/>
  <c r="CA155" i="2"/>
  <c r="HU155" i="2"/>
  <c r="DE155" i="2"/>
  <c r="KC155" i="2"/>
  <c r="AW155" i="2"/>
  <c r="IY155" i="2"/>
  <c r="EI155" i="2"/>
  <c r="GQ155" i="2"/>
  <c r="GQ151" i="2"/>
  <c r="CA151" i="2"/>
  <c r="IY151" i="2"/>
  <c r="EI151" i="2"/>
  <c r="HU151" i="2"/>
  <c r="DE151" i="2"/>
  <c r="AW151" i="2"/>
  <c r="FM151" i="2"/>
  <c r="KC151" i="2"/>
  <c r="CA147" i="2"/>
  <c r="GQ147" i="2"/>
  <c r="EI147" i="2"/>
  <c r="IY147" i="2"/>
  <c r="KC147" i="2"/>
  <c r="AW147" i="2"/>
  <c r="HU147" i="2"/>
  <c r="FM147" i="2"/>
  <c r="DE147" i="2"/>
  <c r="GQ143" i="2"/>
  <c r="IY143" i="2"/>
  <c r="EI143" i="2"/>
  <c r="CA143" i="2"/>
  <c r="AW143" i="2"/>
  <c r="HU143" i="2"/>
  <c r="KC143" i="2"/>
  <c r="DE143" i="2"/>
  <c r="FM143" i="2"/>
  <c r="CA139" i="2"/>
  <c r="EI139" i="2"/>
  <c r="GQ139" i="2"/>
  <c r="IY139" i="2"/>
  <c r="FM139" i="2"/>
  <c r="KC139" i="2"/>
  <c r="HU139" i="2"/>
  <c r="AW139" i="2"/>
  <c r="DE139" i="2"/>
  <c r="GQ135" i="2"/>
  <c r="IY135" i="2"/>
  <c r="EI135" i="2"/>
  <c r="CA135" i="2"/>
  <c r="HU135" i="2"/>
  <c r="DE135" i="2"/>
  <c r="AW135" i="2"/>
  <c r="KC135" i="2"/>
  <c r="FM135" i="2"/>
  <c r="CA131" i="2"/>
  <c r="GQ131" i="2"/>
  <c r="EI131" i="2"/>
  <c r="IY131" i="2"/>
  <c r="HU131" i="2"/>
  <c r="KC131" i="2"/>
  <c r="AW131" i="2"/>
  <c r="FM131" i="2"/>
  <c r="DE131" i="2"/>
  <c r="GQ127" i="2"/>
  <c r="EI127" i="2"/>
  <c r="CA127" i="2"/>
  <c r="IY127" i="2"/>
  <c r="HU127" i="2"/>
  <c r="KC127" i="2"/>
  <c r="AW127" i="2"/>
  <c r="FM127" i="2"/>
  <c r="DE127" i="2"/>
  <c r="CA123" i="2"/>
  <c r="IY123" i="2"/>
  <c r="FM123" i="2"/>
  <c r="GQ123" i="2"/>
  <c r="AW123" i="2"/>
  <c r="DE123" i="2"/>
  <c r="EI123" i="2"/>
  <c r="KC123" i="2"/>
  <c r="HU123" i="2"/>
  <c r="DE119" i="2"/>
  <c r="AW119" i="2"/>
  <c r="KC119" i="2"/>
  <c r="HU119" i="2"/>
  <c r="FM119" i="2"/>
  <c r="GQ119" i="2"/>
  <c r="CA119" i="2"/>
  <c r="EI119" i="2"/>
  <c r="IY119" i="2"/>
  <c r="HU115" i="2"/>
  <c r="FM115" i="2"/>
  <c r="DE115" i="2"/>
  <c r="KC115" i="2"/>
  <c r="AW115" i="2"/>
  <c r="IY115" i="2"/>
  <c r="CA115" i="2"/>
  <c r="EI115" i="2"/>
  <c r="GQ115" i="2"/>
  <c r="DE111" i="2"/>
  <c r="KC111" i="2"/>
  <c r="HU111" i="2"/>
  <c r="AW111" i="2"/>
  <c r="FM111" i="2"/>
  <c r="CA111" i="2"/>
  <c r="EI111" i="2"/>
  <c r="GQ111" i="2"/>
  <c r="IY111" i="2"/>
  <c r="HU107" i="2"/>
  <c r="DE107" i="2"/>
  <c r="AW107" i="2"/>
  <c r="KC107" i="2"/>
  <c r="FM107" i="2"/>
  <c r="CA107" i="2"/>
  <c r="EI107" i="2"/>
  <c r="GQ107" i="2"/>
  <c r="IY107" i="2"/>
  <c r="DE103" i="2"/>
  <c r="HU103" i="2"/>
  <c r="FM103" i="2"/>
  <c r="KC103" i="2"/>
  <c r="AW103" i="2"/>
  <c r="IY103" i="2"/>
  <c r="CA103" i="2"/>
  <c r="GQ103" i="2"/>
  <c r="EI103" i="2"/>
  <c r="HU99" i="2"/>
  <c r="AW99" i="2"/>
  <c r="KC99" i="2"/>
  <c r="DE99" i="2"/>
  <c r="FM99" i="2"/>
  <c r="IY99" i="2"/>
  <c r="EI99" i="2"/>
  <c r="CA99" i="2"/>
  <c r="GQ99" i="2"/>
  <c r="DE95" i="2"/>
  <c r="FM95" i="2"/>
  <c r="AW95" i="2"/>
  <c r="KC95" i="2"/>
  <c r="HU95" i="2"/>
  <c r="IY95" i="2"/>
  <c r="CA95" i="2"/>
  <c r="EI95" i="2"/>
  <c r="GQ95" i="2"/>
  <c r="HU91" i="2"/>
  <c r="KC91" i="2"/>
  <c r="FM91" i="2"/>
  <c r="DE91" i="2"/>
  <c r="AW91" i="2"/>
  <c r="IY91" i="2"/>
  <c r="CA91" i="2"/>
  <c r="GQ91" i="2"/>
  <c r="EI91" i="2"/>
  <c r="DE87" i="2"/>
  <c r="AW87" i="2"/>
  <c r="KC87" i="2"/>
  <c r="FM87" i="2"/>
  <c r="HU87" i="2"/>
  <c r="CA87" i="2"/>
  <c r="EI87" i="2"/>
  <c r="GQ87" i="2"/>
  <c r="IY87" i="2"/>
  <c r="FM83" i="2"/>
  <c r="AW83" i="2"/>
  <c r="KC83" i="2"/>
  <c r="EI83" i="2"/>
  <c r="HU83" i="2"/>
  <c r="GQ83" i="2"/>
  <c r="CA83" i="2"/>
  <c r="DE83" i="2"/>
  <c r="IY83" i="2"/>
  <c r="KC79" i="2"/>
  <c r="AW79" i="2"/>
  <c r="FM79" i="2"/>
  <c r="DE79" i="2"/>
  <c r="IY79" i="2"/>
  <c r="GQ79" i="2"/>
  <c r="CA79" i="2"/>
  <c r="HU79" i="2"/>
  <c r="EI79" i="2"/>
  <c r="FM75" i="2"/>
  <c r="AW75" i="2"/>
  <c r="KC75" i="2"/>
  <c r="EI75" i="2"/>
  <c r="HU75" i="2"/>
  <c r="IY75" i="2"/>
  <c r="CA75" i="2"/>
  <c r="GQ75" i="2"/>
  <c r="DE75" i="2"/>
  <c r="KC71" i="2"/>
  <c r="AW71" i="2"/>
  <c r="FM71" i="2"/>
  <c r="IY71" i="2"/>
  <c r="DE71" i="2"/>
  <c r="HU71" i="2"/>
  <c r="GQ71" i="2"/>
  <c r="EI71" i="2"/>
  <c r="CA71" i="2"/>
  <c r="FM67" i="2"/>
  <c r="KC67" i="2"/>
  <c r="EI67" i="2"/>
  <c r="HU67" i="2"/>
  <c r="AW67" i="2"/>
  <c r="GQ67" i="2"/>
  <c r="IY67" i="2"/>
  <c r="DE67" i="2"/>
  <c r="CA67" i="2"/>
  <c r="KC63" i="2"/>
  <c r="AW63" i="2"/>
  <c r="IY63" i="2"/>
  <c r="DE63" i="2"/>
  <c r="FM63" i="2"/>
  <c r="EI63" i="2"/>
  <c r="HU63" i="2"/>
  <c r="CA63" i="2"/>
  <c r="GQ63" i="2"/>
  <c r="FM59" i="2"/>
  <c r="HU59" i="2"/>
  <c r="EI59" i="2"/>
  <c r="KC59" i="2"/>
  <c r="AW59" i="2"/>
  <c r="DE59" i="2"/>
  <c r="GQ59" i="2"/>
  <c r="IY59" i="2"/>
  <c r="CA59" i="2"/>
  <c r="KC55" i="2"/>
  <c r="AW55" i="2"/>
  <c r="FM55" i="2"/>
  <c r="IY55" i="2"/>
  <c r="DE55" i="2"/>
  <c r="CA55" i="2"/>
  <c r="HU55" i="2"/>
  <c r="GQ55" i="2"/>
  <c r="EI55" i="2"/>
  <c r="IY51" i="2"/>
  <c r="HU51" i="2"/>
  <c r="KC51" i="2"/>
  <c r="CA51" i="2"/>
  <c r="AW51" i="2"/>
  <c r="GQ51" i="2"/>
  <c r="EI51" i="2"/>
  <c r="DE51" i="2"/>
  <c r="FM51" i="2"/>
  <c r="CA47" i="2"/>
  <c r="AW47" i="2"/>
  <c r="GQ47" i="2"/>
  <c r="EI47" i="2"/>
  <c r="DE47" i="2"/>
  <c r="FM47" i="2"/>
  <c r="IY47" i="2"/>
  <c r="HU47" i="2"/>
  <c r="KC47" i="2"/>
  <c r="CA43" i="2"/>
  <c r="AW43" i="2"/>
  <c r="GQ43" i="2"/>
  <c r="EI43" i="2"/>
  <c r="DE43" i="2"/>
  <c r="FM43" i="2"/>
  <c r="IY43" i="2"/>
  <c r="HU43" i="2"/>
  <c r="KC43" i="2"/>
  <c r="GQ39" i="2"/>
  <c r="EI39" i="2"/>
  <c r="DE39" i="2"/>
  <c r="FM39" i="2"/>
  <c r="IY39" i="2"/>
  <c r="HU39" i="2"/>
  <c r="KC39" i="2"/>
  <c r="CA39" i="2"/>
  <c r="AW39" i="2"/>
  <c r="IY35" i="2"/>
  <c r="HU35" i="2"/>
  <c r="KC35" i="2"/>
  <c r="CA35" i="2"/>
  <c r="AW35" i="2"/>
  <c r="GQ35" i="2"/>
  <c r="EI35" i="2"/>
  <c r="DE35" i="2"/>
  <c r="FM35" i="2"/>
  <c r="AW31" i="2"/>
  <c r="CA31" i="2"/>
  <c r="GQ31" i="2"/>
  <c r="EI31" i="2"/>
  <c r="DE31" i="2"/>
  <c r="FM31" i="2"/>
  <c r="IY31" i="2"/>
  <c r="HU31" i="2"/>
  <c r="KC31" i="2"/>
  <c r="AW27" i="2"/>
  <c r="CA27" i="2"/>
  <c r="FM27" i="2"/>
  <c r="GQ27" i="2"/>
  <c r="EI27" i="2"/>
  <c r="DE27" i="2"/>
  <c r="KC27" i="2"/>
  <c r="IY27" i="2"/>
  <c r="HU27" i="2"/>
  <c r="FM23" i="2"/>
  <c r="GQ23" i="2"/>
  <c r="EI23" i="2"/>
  <c r="DE23" i="2"/>
  <c r="KC23" i="2"/>
  <c r="IY23" i="2"/>
  <c r="HU23" i="2"/>
  <c r="CA23" i="2"/>
  <c r="AW23" i="2"/>
  <c r="IY19" i="2"/>
  <c r="HU19" i="2"/>
  <c r="CA19" i="2"/>
  <c r="AW19" i="2"/>
  <c r="KC19" i="2"/>
  <c r="EI19" i="2"/>
  <c r="DE19" i="2"/>
  <c r="GQ19" i="2"/>
  <c r="FM19" i="2"/>
  <c r="EI15" i="2"/>
  <c r="DE15" i="2"/>
  <c r="GQ15" i="2"/>
  <c r="FM15" i="2"/>
  <c r="IY15" i="2"/>
  <c r="HU15" i="2"/>
  <c r="CA15" i="2"/>
  <c r="AW15" i="2"/>
  <c r="KC15" i="2"/>
  <c r="IY11" i="2"/>
  <c r="HU11" i="2"/>
  <c r="CA11" i="2"/>
  <c r="AW11" i="2"/>
  <c r="KC11" i="2"/>
  <c r="EI11" i="2"/>
  <c r="DE11" i="2"/>
  <c r="GQ11" i="2"/>
  <c r="FM11" i="2"/>
  <c r="GQ202" i="2"/>
  <c r="CA202" i="2"/>
  <c r="HU202" i="2"/>
  <c r="AW202" i="2"/>
  <c r="EI202" i="2"/>
  <c r="KC202" i="2"/>
  <c r="IY202" i="2"/>
  <c r="DE202" i="2"/>
  <c r="FM202" i="2"/>
  <c r="CA198" i="2"/>
  <c r="AW198" i="2"/>
  <c r="GQ198" i="2"/>
  <c r="DE198" i="2"/>
  <c r="FM198" i="2"/>
  <c r="EI198" i="2"/>
  <c r="IY198" i="2"/>
  <c r="HU198" i="2"/>
  <c r="KC198" i="2"/>
  <c r="CA194" i="2"/>
  <c r="KC194" i="2"/>
  <c r="GQ194" i="2"/>
  <c r="DE194" i="2"/>
  <c r="EI194" i="2"/>
  <c r="AW194" i="2"/>
  <c r="HU194" i="2"/>
  <c r="IY194" i="2"/>
  <c r="FM194" i="2"/>
  <c r="GQ190" i="2"/>
  <c r="DE190" i="2"/>
  <c r="EI190" i="2"/>
  <c r="AW190" i="2"/>
  <c r="HU190" i="2"/>
  <c r="IY190" i="2"/>
  <c r="FM190" i="2"/>
  <c r="CA190" i="2"/>
  <c r="KC190" i="2"/>
  <c r="IY186" i="2"/>
  <c r="EI186" i="2"/>
  <c r="FM186" i="2"/>
  <c r="CA186" i="2"/>
  <c r="KC186" i="2"/>
  <c r="GQ186" i="2"/>
  <c r="AW186" i="2"/>
  <c r="HU186" i="2"/>
  <c r="DE186" i="2"/>
  <c r="IY182" i="2"/>
  <c r="EI182" i="2"/>
  <c r="KC182" i="2"/>
  <c r="GQ182" i="2"/>
  <c r="DE182" i="2"/>
  <c r="AW182" i="2"/>
  <c r="HU182" i="2"/>
  <c r="CA182" i="2"/>
  <c r="FM182" i="2"/>
  <c r="IY178" i="2"/>
  <c r="EI178" i="2"/>
  <c r="HU178" i="2"/>
  <c r="KC178" i="2"/>
  <c r="GQ178" i="2"/>
  <c r="DE178" i="2"/>
  <c r="AW178" i="2"/>
  <c r="FM178" i="2"/>
  <c r="CA178" i="2"/>
  <c r="CA174" i="2"/>
  <c r="EI174" i="2"/>
  <c r="IY174" i="2"/>
  <c r="GQ174" i="2"/>
  <c r="AW174" i="2"/>
  <c r="DE174" i="2"/>
  <c r="KC174" i="2"/>
  <c r="HU174" i="2"/>
  <c r="FM174" i="2"/>
  <c r="GQ170" i="2"/>
  <c r="EI170" i="2"/>
  <c r="CA170" i="2"/>
  <c r="IY170" i="2"/>
  <c r="HU170" i="2"/>
  <c r="KC170" i="2"/>
  <c r="AW170" i="2"/>
  <c r="DE170" i="2"/>
  <c r="FM170" i="2"/>
  <c r="CA166" i="2"/>
  <c r="IY166" i="2"/>
  <c r="GQ166" i="2"/>
  <c r="EI166" i="2"/>
  <c r="KC166" i="2"/>
  <c r="DE166" i="2"/>
  <c r="FM166" i="2"/>
  <c r="AW166" i="2"/>
  <c r="HU166" i="2"/>
  <c r="GQ162" i="2"/>
  <c r="DE162" i="2"/>
  <c r="IY162" i="2"/>
  <c r="EI162" i="2"/>
  <c r="KC162" i="2"/>
  <c r="AW162" i="2"/>
  <c r="FM162" i="2"/>
  <c r="CA162" i="2"/>
  <c r="HU162" i="2"/>
  <c r="HU158" i="2"/>
  <c r="CA158" i="2"/>
  <c r="IY158" i="2"/>
  <c r="EI158" i="2"/>
  <c r="AW158" i="2"/>
  <c r="GQ158" i="2"/>
  <c r="DE158" i="2"/>
  <c r="FM158" i="2"/>
  <c r="KC158" i="2"/>
  <c r="GQ154" i="2"/>
  <c r="DE154" i="2"/>
  <c r="EI154" i="2"/>
  <c r="IY154" i="2"/>
  <c r="HU154" i="2"/>
  <c r="CA154" i="2"/>
  <c r="AW154" i="2"/>
  <c r="FM154" i="2"/>
  <c r="KC154" i="2"/>
  <c r="HU150" i="2"/>
  <c r="AW150" i="2"/>
  <c r="FM150" i="2"/>
  <c r="DE150" i="2"/>
  <c r="KC150" i="2"/>
  <c r="GQ150" i="2"/>
  <c r="EI150" i="2"/>
  <c r="CA150" i="2"/>
  <c r="IY150" i="2"/>
  <c r="DE146" i="2"/>
  <c r="FM146" i="2"/>
  <c r="KC146" i="2"/>
  <c r="HU146" i="2"/>
  <c r="AW146" i="2"/>
  <c r="GQ146" i="2"/>
  <c r="IY146" i="2"/>
  <c r="CA146" i="2"/>
  <c r="EI146" i="2"/>
  <c r="HU142" i="2"/>
  <c r="KC142" i="2"/>
  <c r="FM142" i="2"/>
  <c r="DE142" i="2"/>
  <c r="AW142" i="2"/>
  <c r="EI142" i="2"/>
  <c r="GQ142" i="2"/>
  <c r="CA142" i="2"/>
  <c r="IY142" i="2"/>
  <c r="DE138" i="2"/>
  <c r="AW138" i="2"/>
  <c r="KC138" i="2"/>
  <c r="HU138" i="2"/>
  <c r="FM138" i="2"/>
  <c r="IY138" i="2"/>
  <c r="CA138" i="2"/>
  <c r="EI138" i="2"/>
  <c r="GQ138" i="2"/>
  <c r="HU134" i="2"/>
  <c r="FM134" i="2"/>
  <c r="KC134" i="2"/>
  <c r="DE134" i="2"/>
  <c r="AW134" i="2"/>
  <c r="IY134" i="2"/>
  <c r="CA134" i="2"/>
  <c r="GQ134" i="2"/>
  <c r="EI134" i="2"/>
  <c r="DE130" i="2"/>
  <c r="KC130" i="2"/>
  <c r="AW130" i="2"/>
  <c r="FM130" i="2"/>
  <c r="HU130" i="2"/>
  <c r="GQ130" i="2"/>
  <c r="CA130" i="2"/>
  <c r="EI130" i="2"/>
  <c r="IY130" i="2"/>
  <c r="HU126" i="2"/>
  <c r="DE126" i="2"/>
  <c r="KC126" i="2"/>
  <c r="FM126" i="2"/>
  <c r="AW126" i="2"/>
  <c r="IY126" i="2"/>
  <c r="EI126" i="2"/>
  <c r="GQ126" i="2"/>
  <c r="CA126" i="2"/>
  <c r="DE122" i="2"/>
  <c r="HU122" i="2"/>
  <c r="GQ122" i="2"/>
  <c r="KC122" i="2"/>
  <c r="AW122" i="2"/>
  <c r="FM122" i="2"/>
  <c r="IY122" i="2"/>
  <c r="CA122" i="2"/>
  <c r="EI122" i="2"/>
  <c r="EI118" i="2"/>
  <c r="IY118" i="2"/>
  <c r="CA118" i="2"/>
  <c r="GQ118" i="2"/>
  <c r="FM118" i="2"/>
  <c r="HU118" i="2"/>
  <c r="AW118" i="2"/>
  <c r="KC118" i="2"/>
  <c r="DE118" i="2"/>
  <c r="IY114" i="2"/>
  <c r="EI114" i="2"/>
  <c r="CA114" i="2"/>
  <c r="GQ114" i="2"/>
  <c r="HU114" i="2"/>
  <c r="AW114" i="2"/>
  <c r="KC114" i="2"/>
  <c r="FM114" i="2"/>
  <c r="DE114" i="2"/>
  <c r="EI110" i="2"/>
  <c r="IY110" i="2"/>
  <c r="GQ110" i="2"/>
  <c r="CA110" i="2"/>
  <c r="HU110" i="2"/>
  <c r="DE110" i="2"/>
  <c r="AW110" i="2"/>
  <c r="FM110" i="2"/>
  <c r="KC110" i="2"/>
  <c r="IY106" i="2"/>
  <c r="CA106" i="2"/>
  <c r="EI106" i="2"/>
  <c r="GQ106" i="2"/>
  <c r="FM106" i="2"/>
  <c r="AW106" i="2"/>
  <c r="HU106" i="2"/>
  <c r="DE106" i="2"/>
  <c r="KC106" i="2"/>
  <c r="EI102" i="2"/>
  <c r="GQ102" i="2"/>
  <c r="CA102" i="2"/>
  <c r="IY102" i="2"/>
  <c r="FM102" i="2"/>
  <c r="KC102" i="2"/>
  <c r="HU102" i="2"/>
  <c r="DE102" i="2"/>
  <c r="AW102" i="2"/>
  <c r="IY98" i="2"/>
  <c r="GQ98" i="2"/>
  <c r="EI98" i="2"/>
  <c r="CA98" i="2"/>
  <c r="HU98" i="2"/>
  <c r="AW98" i="2"/>
  <c r="KC98" i="2"/>
  <c r="DE98" i="2"/>
  <c r="FM98" i="2"/>
  <c r="EI94" i="2"/>
  <c r="CA94" i="2"/>
  <c r="GQ94" i="2"/>
  <c r="IY94" i="2"/>
  <c r="HU94" i="2"/>
  <c r="DE94" i="2"/>
  <c r="FM94" i="2"/>
  <c r="AW94" i="2"/>
  <c r="KC94" i="2"/>
  <c r="IY90" i="2"/>
  <c r="GQ90" i="2"/>
  <c r="EI90" i="2"/>
  <c r="CA90" i="2"/>
  <c r="AW90" i="2"/>
  <c r="DE90" i="2"/>
  <c r="HU90" i="2"/>
  <c r="FM90" i="2"/>
  <c r="KC90" i="2"/>
  <c r="EI86" i="2"/>
  <c r="IY86" i="2"/>
  <c r="GQ86" i="2"/>
  <c r="CA86" i="2"/>
  <c r="DE86" i="2"/>
  <c r="FM86" i="2"/>
  <c r="HU86" i="2"/>
  <c r="AW86" i="2"/>
  <c r="KC86" i="2"/>
  <c r="GQ82" i="2"/>
  <c r="CA82" i="2"/>
  <c r="FM82" i="2"/>
  <c r="IY82" i="2"/>
  <c r="DE82" i="2"/>
  <c r="AW82" i="2"/>
  <c r="HU82" i="2"/>
  <c r="EI82" i="2"/>
  <c r="KC82" i="2"/>
  <c r="CA78" i="2"/>
  <c r="GQ78" i="2"/>
  <c r="AW78" i="2"/>
  <c r="KC78" i="2"/>
  <c r="EI78" i="2"/>
  <c r="HU78" i="2"/>
  <c r="DE78" i="2"/>
  <c r="FM78" i="2"/>
  <c r="IY78" i="2"/>
  <c r="GQ74" i="2"/>
  <c r="FM74" i="2"/>
  <c r="IY74" i="2"/>
  <c r="CA74" i="2"/>
  <c r="KC74" i="2"/>
  <c r="AW74" i="2"/>
  <c r="HU74" i="2"/>
  <c r="EI74" i="2"/>
  <c r="DE74" i="2"/>
  <c r="CA70" i="2"/>
  <c r="KC70" i="2"/>
  <c r="EI70" i="2"/>
  <c r="AW70" i="2"/>
  <c r="GQ70" i="2"/>
  <c r="DE70" i="2"/>
  <c r="FM70" i="2"/>
  <c r="IY70" i="2"/>
  <c r="HU70" i="2"/>
  <c r="GQ66" i="2"/>
  <c r="IY66" i="2"/>
  <c r="FM66" i="2"/>
  <c r="CA66" i="2"/>
  <c r="KC66" i="2"/>
  <c r="AW66" i="2"/>
  <c r="EI66" i="2"/>
  <c r="DE66" i="2"/>
  <c r="HU66" i="2"/>
  <c r="CA62" i="2"/>
  <c r="GQ62" i="2"/>
  <c r="AW62" i="2"/>
  <c r="KC62" i="2"/>
  <c r="EI62" i="2"/>
  <c r="DE62" i="2"/>
  <c r="IY62" i="2"/>
  <c r="FM62" i="2"/>
  <c r="HU62" i="2"/>
  <c r="GQ58" i="2"/>
  <c r="CA58" i="2"/>
  <c r="IY58" i="2"/>
  <c r="FM58" i="2"/>
  <c r="HU58" i="2"/>
  <c r="EI58" i="2"/>
  <c r="AW58" i="2"/>
  <c r="DE58" i="2"/>
  <c r="KC58" i="2"/>
  <c r="CA54" i="2"/>
  <c r="GQ54" i="2"/>
  <c r="AW54" i="2"/>
  <c r="EI54" i="2"/>
  <c r="KC54" i="2"/>
  <c r="DE54" i="2"/>
  <c r="HU54" i="2"/>
  <c r="IY54" i="2"/>
  <c r="FM54" i="2"/>
  <c r="DE50" i="2"/>
  <c r="AW50" i="2"/>
  <c r="CA50" i="2"/>
  <c r="HU50" i="2"/>
  <c r="FM50" i="2"/>
  <c r="EI50" i="2"/>
  <c r="GQ50" i="2"/>
  <c r="KC50" i="2"/>
  <c r="IY50" i="2"/>
  <c r="HU46" i="2"/>
  <c r="FM46" i="2"/>
  <c r="EI46" i="2"/>
  <c r="GQ46" i="2"/>
  <c r="KC46" i="2"/>
  <c r="IY46" i="2"/>
  <c r="DE46" i="2"/>
  <c r="AW46" i="2"/>
  <c r="CA46" i="2"/>
  <c r="KC42" i="2"/>
  <c r="IY42" i="2"/>
  <c r="DE42" i="2"/>
  <c r="AW42" i="2"/>
  <c r="CA42" i="2"/>
  <c r="HU42" i="2"/>
  <c r="FM42" i="2"/>
  <c r="EI42" i="2"/>
  <c r="GQ42" i="2"/>
  <c r="DE38" i="2"/>
  <c r="AW38" i="2"/>
  <c r="CA38" i="2"/>
  <c r="HU38" i="2"/>
  <c r="FM38" i="2"/>
  <c r="EI38" i="2"/>
  <c r="GQ38" i="2"/>
  <c r="KC38" i="2"/>
  <c r="IY38" i="2"/>
  <c r="DE34" i="2"/>
  <c r="AW34" i="2"/>
  <c r="CA34" i="2"/>
  <c r="HU34" i="2"/>
  <c r="FM34" i="2"/>
  <c r="EI34" i="2"/>
  <c r="GQ34" i="2"/>
  <c r="KC34" i="2"/>
  <c r="IY34" i="2"/>
  <c r="GQ30" i="2"/>
  <c r="HU30" i="2"/>
  <c r="FM30" i="2"/>
  <c r="EI30" i="2"/>
  <c r="KC30" i="2"/>
  <c r="IY30" i="2"/>
  <c r="CA30" i="2"/>
  <c r="DE30" i="2"/>
  <c r="AW30" i="2"/>
  <c r="KC26" i="2"/>
  <c r="IY26" i="2"/>
  <c r="CA26" i="2"/>
  <c r="DE26" i="2"/>
  <c r="AW26" i="2"/>
  <c r="GQ26" i="2"/>
  <c r="HU26" i="2"/>
  <c r="FM26" i="2"/>
  <c r="EI26" i="2"/>
  <c r="FM22" i="2"/>
  <c r="EI22" i="2"/>
  <c r="HU22" i="2"/>
  <c r="GQ22" i="2"/>
  <c r="AW22" i="2"/>
  <c r="KC22" i="2"/>
  <c r="IY22" i="2"/>
  <c r="DE22" i="2"/>
  <c r="CA22" i="2"/>
  <c r="AW18" i="2"/>
  <c r="KC18" i="2"/>
  <c r="IY18" i="2"/>
  <c r="DE18" i="2"/>
  <c r="CA18" i="2"/>
  <c r="FM18" i="2"/>
  <c r="EI18" i="2"/>
  <c r="HU18" i="2"/>
  <c r="GQ18" i="2"/>
  <c r="FM14" i="2"/>
  <c r="EI14" i="2"/>
  <c r="HU14" i="2"/>
  <c r="GQ14" i="2"/>
  <c r="AW14" i="2"/>
  <c r="KC14" i="2"/>
  <c r="IY14" i="2"/>
  <c r="DE14" i="2"/>
  <c r="CA14" i="2"/>
  <c r="AW10" i="2"/>
  <c r="KC10" i="2"/>
  <c r="IY10" i="2"/>
  <c r="DE10" i="2"/>
  <c r="CA10" i="2"/>
  <c r="FM10" i="2"/>
  <c r="EI10" i="2"/>
  <c r="HU10" i="2"/>
  <c r="GQ10" i="2"/>
  <c r="DE201" i="2"/>
  <c r="GQ201" i="2"/>
  <c r="HU201" i="2"/>
  <c r="EI201" i="2"/>
  <c r="KC201" i="2"/>
  <c r="FM201" i="2"/>
  <c r="CA201" i="2"/>
  <c r="AW201" i="2"/>
  <c r="IY201" i="2"/>
  <c r="HU197" i="2"/>
  <c r="DE197" i="2"/>
  <c r="CA197" i="2"/>
  <c r="EI197" i="2"/>
  <c r="IY197" i="2"/>
  <c r="FM197" i="2"/>
  <c r="KC197" i="2"/>
  <c r="GQ197" i="2"/>
  <c r="AW197" i="2"/>
  <c r="FM193" i="2"/>
  <c r="CA193" i="2"/>
  <c r="IY193" i="2"/>
  <c r="KC193" i="2"/>
  <c r="GQ193" i="2"/>
  <c r="DE193" i="2"/>
  <c r="AW193" i="2"/>
  <c r="HU193" i="2"/>
  <c r="EI193" i="2"/>
  <c r="FM189" i="2"/>
  <c r="AW189" i="2"/>
  <c r="EI189" i="2"/>
  <c r="CA189" i="2"/>
  <c r="DE189" i="2"/>
  <c r="KC189" i="2"/>
  <c r="GQ189" i="2"/>
  <c r="HU189" i="2"/>
  <c r="IY189" i="2"/>
  <c r="KC185" i="2"/>
  <c r="FM185" i="2"/>
  <c r="AW185" i="2"/>
  <c r="IY185" i="2"/>
  <c r="GQ185" i="2"/>
  <c r="DE185" i="2"/>
  <c r="HU185" i="2"/>
  <c r="EI185" i="2"/>
  <c r="CA185" i="2"/>
  <c r="KC181" i="2"/>
  <c r="FM181" i="2"/>
  <c r="AW181" i="2"/>
  <c r="CA181" i="2"/>
  <c r="HU181" i="2"/>
  <c r="EI181" i="2"/>
  <c r="GQ181" i="2"/>
  <c r="DE181" i="2"/>
  <c r="IY181" i="2"/>
  <c r="KC177" i="2"/>
  <c r="FM177" i="2"/>
  <c r="AW177" i="2"/>
  <c r="GQ177" i="2"/>
  <c r="DE177" i="2"/>
  <c r="EI177" i="2"/>
  <c r="CA177" i="2"/>
  <c r="HU177" i="2"/>
  <c r="IY177" i="2"/>
  <c r="DE173" i="2"/>
  <c r="AW173" i="2"/>
  <c r="HU173" i="2"/>
  <c r="KC173" i="2"/>
  <c r="FM173" i="2"/>
  <c r="CA173" i="2"/>
  <c r="GQ173" i="2"/>
  <c r="EI173" i="2"/>
  <c r="IY173" i="2"/>
  <c r="HU169" i="2"/>
  <c r="DE169" i="2"/>
  <c r="FM169" i="2"/>
  <c r="AW169" i="2"/>
  <c r="KC169" i="2"/>
  <c r="EI169" i="2"/>
  <c r="GQ169" i="2"/>
  <c r="CA169" i="2"/>
  <c r="IY169" i="2"/>
  <c r="DE165" i="2"/>
  <c r="KC165" i="2"/>
  <c r="HU165" i="2"/>
  <c r="FM165" i="2"/>
  <c r="AW165" i="2"/>
  <c r="EI165" i="2"/>
  <c r="GQ165" i="2"/>
  <c r="IY165" i="2"/>
  <c r="CA165" i="2"/>
  <c r="HU161" i="2"/>
  <c r="EI161" i="2"/>
  <c r="FM161" i="2"/>
  <c r="KC161" i="2"/>
  <c r="AW161" i="2"/>
  <c r="CA161" i="2"/>
  <c r="GQ161" i="2"/>
  <c r="IY161" i="2"/>
  <c r="DE161" i="2"/>
  <c r="IY157" i="2"/>
  <c r="DE157" i="2"/>
  <c r="KC157" i="2"/>
  <c r="AW157" i="2"/>
  <c r="FM157" i="2"/>
  <c r="CA157" i="2"/>
  <c r="HU157" i="2"/>
  <c r="EI157" i="2"/>
  <c r="GQ157" i="2"/>
  <c r="HU153" i="2"/>
  <c r="EI153" i="2"/>
  <c r="KC153" i="2"/>
  <c r="CA153" i="2"/>
  <c r="FM153" i="2"/>
  <c r="GQ153" i="2"/>
  <c r="AW153" i="2"/>
  <c r="IY153" i="2"/>
  <c r="DE153" i="2"/>
  <c r="IY149" i="2"/>
  <c r="CA149" i="2"/>
  <c r="GQ149" i="2"/>
  <c r="EI149" i="2"/>
  <c r="DE149" i="2"/>
  <c r="HU149" i="2"/>
  <c r="FM149" i="2"/>
  <c r="KC149" i="2"/>
  <c r="AW149" i="2"/>
  <c r="EI145" i="2"/>
  <c r="CA145" i="2"/>
  <c r="IY145" i="2"/>
  <c r="GQ145" i="2"/>
  <c r="KC145" i="2"/>
  <c r="HU145" i="2"/>
  <c r="DE145" i="2"/>
  <c r="FM145" i="2"/>
  <c r="AW145" i="2"/>
  <c r="IY141" i="2"/>
  <c r="GQ141" i="2"/>
  <c r="CA141" i="2"/>
  <c r="EI141" i="2"/>
  <c r="HU141" i="2"/>
  <c r="AW141" i="2"/>
  <c r="KC141" i="2"/>
  <c r="DE141" i="2"/>
  <c r="FM141" i="2"/>
  <c r="EI137" i="2"/>
  <c r="IY137" i="2"/>
  <c r="GQ137" i="2"/>
  <c r="CA137" i="2"/>
  <c r="DE137" i="2"/>
  <c r="AW137" i="2"/>
  <c r="FM137" i="2"/>
  <c r="HU137" i="2"/>
  <c r="KC137" i="2"/>
  <c r="IY133" i="2"/>
  <c r="EI133" i="2"/>
  <c r="CA133" i="2"/>
  <c r="GQ133" i="2"/>
  <c r="HU133" i="2"/>
  <c r="DE133" i="2"/>
  <c r="KC133" i="2"/>
  <c r="FM133" i="2"/>
  <c r="AW133" i="2"/>
  <c r="EI129" i="2"/>
  <c r="IY129" i="2"/>
  <c r="GQ129" i="2"/>
  <c r="CA129" i="2"/>
  <c r="FM129" i="2"/>
  <c r="HU129" i="2"/>
  <c r="AW129" i="2"/>
  <c r="KC129" i="2"/>
  <c r="DE129" i="2"/>
  <c r="IY125" i="2"/>
  <c r="CA125" i="2"/>
  <c r="EI125" i="2"/>
  <c r="GQ125" i="2"/>
  <c r="HU125" i="2"/>
  <c r="AW125" i="2"/>
  <c r="KC125" i="2"/>
  <c r="FM125" i="2"/>
  <c r="DE125" i="2"/>
  <c r="EI121" i="2"/>
  <c r="IY121" i="2"/>
  <c r="HU121" i="2"/>
  <c r="CA121" i="2"/>
  <c r="DE121" i="2"/>
  <c r="AW121" i="2"/>
  <c r="FM121" i="2"/>
  <c r="GQ121" i="2"/>
  <c r="KC121" i="2"/>
  <c r="FM117" i="2"/>
  <c r="KC117" i="2"/>
  <c r="HU117" i="2"/>
  <c r="DE117" i="2"/>
  <c r="AW117" i="2"/>
  <c r="CA117" i="2"/>
  <c r="IY117" i="2"/>
  <c r="EI117" i="2"/>
  <c r="GQ117" i="2"/>
  <c r="KC113" i="2"/>
  <c r="AW113" i="2"/>
  <c r="DE113" i="2"/>
  <c r="FM113" i="2"/>
  <c r="HU113" i="2"/>
  <c r="GQ113" i="2"/>
  <c r="CA113" i="2"/>
  <c r="EI113" i="2"/>
  <c r="IY113" i="2"/>
  <c r="FM109" i="2"/>
  <c r="HU109" i="2"/>
  <c r="DE109" i="2"/>
  <c r="KC109" i="2"/>
  <c r="AW109" i="2"/>
  <c r="EI109" i="2"/>
  <c r="GQ109" i="2"/>
  <c r="IY109" i="2"/>
  <c r="CA109" i="2"/>
  <c r="KC105" i="2"/>
  <c r="AW105" i="2"/>
  <c r="HU105" i="2"/>
  <c r="FM105" i="2"/>
  <c r="DE105" i="2"/>
  <c r="IY105" i="2"/>
  <c r="EI105" i="2"/>
  <c r="CA105" i="2"/>
  <c r="GQ105" i="2"/>
  <c r="FM101" i="2"/>
  <c r="DE101" i="2"/>
  <c r="AW101" i="2"/>
  <c r="HU101" i="2"/>
  <c r="KC101" i="2"/>
  <c r="EI101" i="2"/>
  <c r="IY101" i="2"/>
  <c r="CA101" i="2"/>
  <c r="GQ101" i="2"/>
  <c r="KC97" i="2"/>
  <c r="AW97" i="2"/>
  <c r="HU97" i="2"/>
  <c r="FM97" i="2"/>
  <c r="DE97" i="2"/>
  <c r="IY97" i="2"/>
  <c r="CA97" i="2"/>
  <c r="EI97" i="2"/>
  <c r="GQ97" i="2"/>
  <c r="FM93" i="2"/>
  <c r="AW93" i="2"/>
  <c r="KC93" i="2"/>
  <c r="HU93" i="2"/>
  <c r="DE93" i="2"/>
  <c r="CA93" i="2"/>
  <c r="EI93" i="2"/>
  <c r="GQ93" i="2"/>
  <c r="IY93" i="2"/>
  <c r="KC89" i="2"/>
  <c r="AW89" i="2"/>
  <c r="FM89" i="2"/>
  <c r="DE89" i="2"/>
  <c r="HU89" i="2"/>
  <c r="EI89" i="2"/>
  <c r="GQ89" i="2"/>
  <c r="IY89" i="2"/>
  <c r="CA89" i="2"/>
  <c r="FM85" i="2"/>
  <c r="KC85" i="2"/>
  <c r="HU85" i="2"/>
  <c r="AW85" i="2"/>
  <c r="DE85" i="2"/>
  <c r="GQ85" i="2"/>
  <c r="CA85" i="2"/>
  <c r="IY85" i="2"/>
  <c r="EI85" i="2"/>
  <c r="HU81" i="2"/>
  <c r="GQ81" i="2"/>
  <c r="AW81" i="2"/>
  <c r="KC81" i="2"/>
  <c r="DE81" i="2"/>
  <c r="CA81" i="2"/>
  <c r="IY81" i="2"/>
  <c r="FM81" i="2"/>
  <c r="EI81" i="2"/>
  <c r="DE77" i="2"/>
  <c r="FM77" i="2"/>
  <c r="CA77" i="2"/>
  <c r="HU77" i="2"/>
  <c r="KC77" i="2"/>
  <c r="GQ77" i="2"/>
  <c r="AW77" i="2"/>
  <c r="EI77" i="2"/>
  <c r="IY77" i="2"/>
  <c r="HU73" i="2"/>
  <c r="KC73" i="2"/>
  <c r="GQ73" i="2"/>
  <c r="AW73" i="2"/>
  <c r="DE73" i="2"/>
  <c r="FM73" i="2"/>
  <c r="IY73" i="2"/>
  <c r="CA73" i="2"/>
  <c r="EI73" i="2"/>
  <c r="DE69" i="2"/>
  <c r="HU69" i="2"/>
  <c r="CA69" i="2"/>
  <c r="FM69" i="2"/>
  <c r="EI69" i="2"/>
  <c r="KC69" i="2"/>
  <c r="AW69" i="2"/>
  <c r="IY69" i="2"/>
  <c r="GQ69" i="2"/>
  <c r="HU65" i="2"/>
  <c r="DE65" i="2"/>
  <c r="KC65" i="2"/>
  <c r="AW65" i="2"/>
  <c r="GQ65" i="2"/>
  <c r="EI65" i="2"/>
  <c r="IY65" i="2"/>
  <c r="FM65" i="2"/>
  <c r="CA65" i="2"/>
  <c r="DE61" i="2"/>
  <c r="HU61" i="2"/>
  <c r="CA61" i="2"/>
  <c r="FM61" i="2"/>
  <c r="KC61" i="2"/>
  <c r="GQ61" i="2"/>
  <c r="IY61" i="2"/>
  <c r="EI61" i="2"/>
  <c r="AW61" i="2"/>
  <c r="HU57" i="2"/>
  <c r="DE57" i="2"/>
  <c r="GQ57" i="2"/>
  <c r="AW57" i="2"/>
  <c r="KC57" i="2"/>
  <c r="IY57" i="2"/>
  <c r="FM57" i="2"/>
  <c r="EI57" i="2"/>
  <c r="CA57" i="2"/>
  <c r="IY53" i="2"/>
  <c r="GQ53" i="2"/>
  <c r="FM53" i="2"/>
  <c r="HU53" i="2"/>
  <c r="KC53" i="2"/>
  <c r="EI53" i="2"/>
  <c r="CA53" i="2"/>
  <c r="AW53" i="2"/>
  <c r="DE53" i="2"/>
  <c r="KC49" i="2"/>
  <c r="EI49" i="2"/>
  <c r="CA49" i="2"/>
  <c r="AW49" i="2"/>
  <c r="DE49" i="2"/>
  <c r="IY49" i="2"/>
  <c r="GQ49" i="2"/>
  <c r="FM49" i="2"/>
  <c r="HU49" i="2"/>
  <c r="EI45" i="2"/>
  <c r="CA45" i="2"/>
  <c r="AW45" i="2"/>
  <c r="DE45" i="2"/>
  <c r="IY45" i="2"/>
  <c r="GQ45" i="2"/>
  <c r="FM45" i="2"/>
  <c r="HU45" i="2"/>
  <c r="KC45" i="2"/>
  <c r="EI41" i="2"/>
  <c r="CA41" i="2"/>
  <c r="AW41" i="2"/>
  <c r="DE41" i="2"/>
  <c r="IY41" i="2"/>
  <c r="GQ41" i="2"/>
  <c r="FM41" i="2"/>
  <c r="HU41" i="2"/>
  <c r="KC41" i="2"/>
  <c r="IY37" i="2"/>
  <c r="GQ37" i="2"/>
  <c r="FM37" i="2"/>
  <c r="HU37" i="2"/>
  <c r="KC37" i="2"/>
  <c r="EI37" i="2"/>
  <c r="CA37" i="2"/>
  <c r="AW37" i="2"/>
  <c r="DE37" i="2"/>
  <c r="KC33" i="2"/>
  <c r="EI33" i="2"/>
  <c r="CA33" i="2"/>
  <c r="AW33" i="2"/>
  <c r="DE33" i="2"/>
  <c r="IY33" i="2"/>
  <c r="GQ33" i="2"/>
  <c r="FM33" i="2"/>
  <c r="HU33" i="2"/>
  <c r="DE29" i="2"/>
  <c r="EI29" i="2"/>
  <c r="CA29" i="2"/>
  <c r="AW29" i="2"/>
  <c r="HU29" i="2"/>
  <c r="IY29" i="2"/>
  <c r="GQ29" i="2"/>
  <c r="FM29" i="2"/>
  <c r="KC29" i="2"/>
  <c r="DE25" i="2"/>
  <c r="EI25" i="2"/>
  <c r="CA25" i="2"/>
  <c r="AW25" i="2"/>
  <c r="HU25" i="2"/>
  <c r="IY25" i="2"/>
  <c r="GQ25" i="2"/>
  <c r="FM25" i="2"/>
  <c r="KC25" i="2"/>
  <c r="GQ21" i="2"/>
  <c r="FM21" i="2"/>
  <c r="IY21" i="2"/>
  <c r="HU21" i="2"/>
  <c r="CA21" i="2"/>
  <c r="AW21" i="2"/>
  <c r="KC21" i="2"/>
  <c r="EI21" i="2"/>
  <c r="DE21" i="2"/>
  <c r="CA17" i="2"/>
  <c r="AW17" i="2"/>
  <c r="KC17" i="2"/>
  <c r="EI17" i="2"/>
  <c r="DE17" i="2"/>
  <c r="GQ17" i="2"/>
  <c r="FM17" i="2"/>
  <c r="IY17" i="2"/>
  <c r="HU17" i="2"/>
  <c r="GQ13" i="2"/>
  <c r="FM13" i="2"/>
  <c r="IY13" i="2"/>
  <c r="HU13" i="2"/>
  <c r="CA13" i="2"/>
  <c r="AW13" i="2"/>
  <c r="KC13" i="2"/>
  <c r="EI13" i="2"/>
  <c r="DE13" i="2"/>
  <c r="CA9" i="2"/>
  <c r="AW9" i="2"/>
  <c r="KC9" i="2"/>
  <c r="EI9" i="2"/>
  <c r="DE9" i="2"/>
  <c r="GQ9" i="2"/>
  <c r="FM9" i="2"/>
  <c r="IY9" i="2"/>
  <c r="HU9" i="2"/>
  <c r="IY204" i="2"/>
  <c r="EI204" i="2"/>
  <c r="AW204" i="2"/>
  <c r="FM204" i="2"/>
  <c r="CA204" i="2"/>
  <c r="GQ204" i="2"/>
  <c r="DE204" i="2"/>
  <c r="HU204" i="2"/>
  <c r="KC204" i="2"/>
  <c r="IY200" i="2"/>
  <c r="EI200" i="2"/>
  <c r="GQ200" i="2"/>
  <c r="CA200" i="2"/>
  <c r="FM200" i="2"/>
  <c r="AW200" i="2"/>
  <c r="HU200" i="2"/>
  <c r="KC200" i="2"/>
  <c r="DE200" i="2"/>
  <c r="IY196" i="2"/>
  <c r="EI196" i="2"/>
  <c r="AW196" i="2"/>
  <c r="CA196" i="2"/>
  <c r="HU196" i="2"/>
  <c r="FM196" i="2"/>
  <c r="GQ196" i="2"/>
  <c r="KC196" i="2"/>
  <c r="DE196" i="2"/>
  <c r="EI192" i="2"/>
  <c r="AW192" i="2"/>
  <c r="CA192" i="2"/>
  <c r="IY192" i="2"/>
  <c r="FM192" i="2"/>
  <c r="GQ192" i="2"/>
  <c r="DE192" i="2"/>
  <c r="KC192" i="2"/>
  <c r="HU192" i="2"/>
  <c r="GQ188" i="2"/>
  <c r="CA188" i="2"/>
  <c r="DE188" i="2"/>
  <c r="IY188" i="2"/>
  <c r="FM188" i="2"/>
  <c r="KC188" i="2"/>
  <c r="EI188" i="2"/>
  <c r="HU188" i="2"/>
  <c r="AW188" i="2"/>
  <c r="GQ184" i="2"/>
  <c r="CA184" i="2"/>
  <c r="HU184" i="2"/>
  <c r="EI184" i="2"/>
  <c r="AW184" i="2"/>
  <c r="FM184" i="2"/>
  <c r="KC184" i="2"/>
  <c r="DE184" i="2"/>
  <c r="IY184" i="2"/>
  <c r="GQ180" i="2"/>
  <c r="CA180" i="2"/>
  <c r="IY180" i="2"/>
  <c r="FM180" i="2"/>
  <c r="DE180" i="2"/>
  <c r="KC180" i="2"/>
  <c r="EI180" i="2"/>
  <c r="AW180" i="2"/>
  <c r="HU180" i="2"/>
  <c r="GQ176" i="2"/>
  <c r="CA176" i="2"/>
  <c r="KC176" i="2"/>
  <c r="IY176" i="2"/>
  <c r="FM176" i="2"/>
  <c r="DE176" i="2"/>
  <c r="EI176" i="2"/>
  <c r="AW176" i="2"/>
  <c r="HU176" i="2"/>
  <c r="EI172" i="2"/>
  <c r="CA172" i="2"/>
  <c r="IY172" i="2"/>
  <c r="GQ172" i="2"/>
  <c r="FM172" i="2"/>
  <c r="KC172" i="2"/>
  <c r="HU172" i="2"/>
  <c r="DE172" i="2"/>
  <c r="AW172" i="2"/>
  <c r="IY168" i="2"/>
  <c r="CA168" i="2"/>
  <c r="GQ168" i="2"/>
  <c r="EI168" i="2"/>
  <c r="AW168" i="2"/>
  <c r="HU168" i="2"/>
  <c r="FM168" i="2"/>
  <c r="DE168" i="2"/>
  <c r="KC168" i="2"/>
  <c r="EI164" i="2"/>
  <c r="AW164" i="2"/>
  <c r="IY164" i="2"/>
  <c r="CA164" i="2"/>
  <c r="GQ164" i="2"/>
  <c r="DE164" i="2"/>
  <c r="HU164" i="2"/>
  <c r="FM164" i="2"/>
  <c r="KC164" i="2"/>
  <c r="IY160" i="2"/>
  <c r="FM160" i="2"/>
  <c r="GQ160" i="2"/>
  <c r="CA160" i="2"/>
  <c r="EI160" i="2"/>
  <c r="AW160" i="2"/>
  <c r="HU160" i="2"/>
  <c r="KC160" i="2"/>
  <c r="DE160" i="2"/>
  <c r="KC156" i="2"/>
  <c r="EI156" i="2"/>
  <c r="AW156" i="2"/>
  <c r="CA156" i="2"/>
  <c r="GQ156" i="2"/>
  <c r="FM156" i="2"/>
  <c r="IY156" i="2"/>
  <c r="HU156" i="2"/>
  <c r="DE156" i="2"/>
  <c r="FM152" i="2"/>
  <c r="DE152" i="2"/>
  <c r="AW152" i="2"/>
  <c r="KC152" i="2"/>
  <c r="HU152" i="2"/>
  <c r="IY152" i="2"/>
  <c r="EI152" i="2"/>
  <c r="GQ152" i="2"/>
  <c r="CA152" i="2"/>
  <c r="KC148" i="2"/>
  <c r="AW148" i="2"/>
  <c r="HU148" i="2"/>
  <c r="FM148" i="2"/>
  <c r="DE148" i="2"/>
  <c r="EI148" i="2"/>
  <c r="IY148" i="2"/>
  <c r="CA148" i="2"/>
  <c r="GQ148" i="2"/>
  <c r="FM144" i="2"/>
  <c r="AW144" i="2"/>
  <c r="DE144" i="2"/>
  <c r="KC144" i="2"/>
  <c r="HU144" i="2"/>
  <c r="EI144" i="2"/>
  <c r="IY144" i="2"/>
  <c r="GQ144" i="2"/>
  <c r="CA144" i="2"/>
  <c r="KC140" i="2"/>
  <c r="AW140" i="2"/>
  <c r="FM140" i="2"/>
  <c r="HU140" i="2"/>
  <c r="DE140" i="2"/>
  <c r="IY140" i="2"/>
  <c r="EI140" i="2"/>
  <c r="CA140" i="2"/>
  <c r="GQ140" i="2"/>
  <c r="FM136" i="2"/>
  <c r="KC136" i="2"/>
  <c r="DE136" i="2"/>
  <c r="AW136" i="2"/>
  <c r="HU136" i="2"/>
  <c r="EI136" i="2"/>
  <c r="CA136" i="2"/>
  <c r="IY136" i="2"/>
  <c r="GQ136" i="2"/>
  <c r="KC132" i="2"/>
  <c r="AW132" i="2"/>
  <c r="DE132" i="2"/>
  <c r="HU132" i="2"/>
  <c r="FM132" i="2"/>
  <c r="GQ132" i="2"/>
  <c r="CA132" i="2"/>
  <c r="IY132" i="2"/>
  <c r="EI132" i="2"/>
  <c r="FM128" i="2"/>
  <c r="HU128" i="2"/>
  <c r="DE128" i="2"/>
  <c r="AW128" i="2"/>
  <c r="KC128" i="2"/>
  <c r="GQ128" i="2"/>
  <c r="CA128" i="2"/>
  <c r="IY128" i="2"/>
  <c r="EI128" i="2"/>
  <c r="KC124" i="2"/>
  <c r="AW124" i="2"/>
  <c r="HU124" i="2"/>
  <c r="DE124" i="2"/>
  <c r="FM124" i="2"/>
  <c r="CA124" i="2"/>
  <c r="IY124" i="2"/>
  <c r="GQ124" i="2"/>
  <c r="EI124" i="2"/>
  <c r="FM120" i="2"/>
  <c r="DE120" i="2"/>
  <c r="KC120" i="2"/>
  <c r="AW120" i="2"/>
  <c r="IY120" i="2"/>
  <c r="CA120" i="2"/>
  <c r="EI120" i="2"/>
  <c r="HU120" i="2"/>
  <c r="GQ120" i="2"/>
  <c r="GQ116" i="2"/>
  <c r="IY116" i="2"/>
  <c r="EI116" i="2"/>
  <c r="CA116" i="2"/>
  <c r="HU116" i="2"/>
  <c r="KC116" i="2"/>
  <c r="AW116" i="2"/>
  <c r="FM116" i="2"/>
  <c r="DE116" i="2"/>
  <c r="CA112" i="2"/>
  <c r="IY112" i="2"/>
  <c r="GQ112" i="2"/>
  <c r="EI112" i="2"/>
  <c r="KC112" i="2"/>
  <c r="AW112" i="2"/>
  <c r="DE112" i="2"/>
  <c r="FM112" i="2"/>
  <c r="HU112" i="2"/>
  <c r="GQ108" i="2"/>
  <c r="EI108" i="2"/>
  <c r="CA108" i="2"/>
  <c r="IY108" i="2"/>
  <c r="FM108" i="2"/>
  <c r="KC108" i="2"/>
  <c r="HU108" i="2"/>
  <c r="DE108" i="2"/>
  <c r="AW108" i="2"/>
  <c r="CA104" i="2"/>
  <c r="IY104" i="2"/>
  <c r="GQ104" i="2"/>
  <c r="EI104" i="2"/>
  <c r="DE104" i="2"/>
  <c r="FM104" i="2"/>
  <c r="KC104" i="2"/>
  <c r="HU104" i="2"/>
  <c r="AW104" i="2"/>
  <c r="GQ100" i="2"/>
  <c r="CA100" i="2"/>
  <c r="IY100" i="2"/>
  <c r="EI100" i="2"/>
  <c r="FM100" i="2"/>
  <c r="HU100" i="2"/>
  <c r="KC100" i="2"/>
  <c r="DE100" i="2"/>
  <c r="AW100" i="2"/>
  <c r="CA96" i="2"/>
  <c r="GQ96" i="2"/>
  <c r="EI96" i="2"/>
  <c r="IY96" i="2"/>
  <c r="AW96" i="2"/>
  <c r="KC96" i="2"/>
  <c r="DE96" i="2"/>
  <c r="HU96" i="2"/>
  <c r="FM96" i="2"/>
  <c r="GQ92" i="2"/>
  <c r="IY92" i="2"/>
  <c r="CA92" i="2"/>
  <c r="EI92" i="2"/>
  <c r="KC92" i="2"/>
  <c r="DE92" i="2"/>
  <c r="AW92" i="2"/>
  <c r="FM92" i="2"/>
  <c r="HU92" i="2"/>
  <c r="CA88" i="2"/>
  <c r="EI88" i="2"/>
  <c r="IY88" i="2"/>
  <c r="GQ88" i="2"/>
  <c r="DE88" i="2"/>
  <c r="HU88" i="2"/>
  <c r="FM88" i="2"/>
  <c r="KC88" i="2"/>
  <c r="AW88" i="2"/>
  <c r="GQ84" i="2"/>
  <c r="IY84" i="2"/>
  <c r="EI84" i="2"/>
  <c r="KC84" i="2"/>
  <c r="CA84" i="2"/>
  <c r="FM84" i="2"/>
  <c r="AW84" i="2"/>
  <c r="HU84" i="2"/>
  <c r="DE84" i="2"/>
  <c r="IY80" i="2"/>
  <c r="HU80" i="2"/>
  <c r="CA80" i="2"/>
  <c r="EI80" i="2"/>
  <c r="DE80" i="2"/>
  <c r="AW80" i="2"/>
  <c r="FM80" i="2"/>
  <c r="GQ80" i="2"/>
  <c r="KC80" i="2"/>
  <c r="EI76" i="2"/>
  <c r="IY76" i="2"/>
  <c r="DE76" i="2"/>
  <c r="GQ76" i="2"/>
  <c r="FM76" i="2"/>
  <c r="CA76" i="2"/>
  <c r="HU76" i="2"/>
  <c r="AW76" i="2"/>
  <c r="KC76" i="2"/>
  <c r="IY72" i="2"/>
  <c r="EI72" i="2"/>
  <c r="CA72" i="2"/>
  <c r="HU72" i="2"/>
  <c r="AW72" i="2"/>
  <c r="GQ72" i="2"/>
  <c r="DE72" i="2"/>
  <c r="FM72" i="2"/>
  <c r="KC72" i="2"/>
  <c r="EI68" i="2"/>
  <c r="IY68" i="2"/>
  <c r="DE68" i="2"/>
  <c r="GQ68" i="2"/>
  <c r="AW68" i="2"/>
  <c r="FM68" i="2"/>
  <c r="CA68" i="2"/>
  <c r="KC68" i="2"/>
  <c r="HU68" i="2"/>
  <c r="IY64" i="2"/>
  <c r="EI64" i="2"/>
  <c r="HU64" i="2"/>
  <c r="CA64" i="2"/>
  <c r="FM64" i="2"/>
  <c r="AW64" i="2"/>
  <c r="DE64" i="2"/>
  <c r="KC64" i="2"/>
  <c r="GQ64" i="2"/>
  <c r="EI60" i="2"/>
  <c r="IY60" i="2"/>
  <c r="DE60" i="2"/>
  <c r="GQ60" i="2"/>
  <c r="HU60" i="2"/>
  <c r="KC60" i="2"/>
  <c r="FM60" i="2"/>
  <c r="CA60" i="2"/>
  <c r="AW60" i="2"/>
  <c r="IY56" i="2"/>
  <c r="HU56" i="2"/>
  <c r="CA56" i="2"/>
  <c r="EI56" i="2"/>
  <c r="AW56" i="2"/>
  <c r="DE56" i="2"/>
  <c r="GQ56" i="2"/>
  <c r="KC56" i="2"/>
  <c r="FM56" i="2"/>
  <c r="AW52" i="2"/>
  <c r="FM52" i="2"/>
  <c r="DE52" i="2"/>
  <c r="CA52" i="2"/>
  <c r="EI52" i="2"/>
  <c r="KC52" i="2"/>
  <c r="HU52" i="2"/>
  <c r="GQ52" i="2"/>
  <c r="IY52" i="2"/>
  <c r="FM48" i="2"/>
  <c r="DE48" i="2"/>
  <c r="CA48" i="2"/>
  <c r="EI48" i="2"/>
  <c r="KC48" i="2"/>
  <c r="HU48" i="2"/>
  <c r="GQ48" i="2"/>
  <c r="IY48" i="2"/>
  <c r="AW48" i="2"/>
  <c r="KC44" i="2"/>
  <c r="HU44" i="2"/>
  <c r="GQ44" i="2"/>
  <c r="IY44" i="2"/>
  <c r="AW44" i="2"/>
  <c r="FM44" i="2"/>
  <c r="DE44" i="2"/>
  <c r="CA44" i="2"/>
  <c r="EI44" i="2"/>
  <c r="AW40" i="2"/>
  <c r="FM40" i="2"/>
  <c r="DE40" i="2"/>
  <c r="CA40" i="2"/>
  <c r="EI40" i="2"/>
  <c r="KC40" i="2"/>
  <c r="HU40" i="2"/>
  <c r="GQ40" i="2"/>
  <c r="IY40" i="2"/>
  <c r="AW36" i="2"/>
  <c r="FM36" i="2"/>
  <c r="DE36" i="2"/>
  <c r="CA36" i="2"/>
  <c r="EI36" i="2"/>
  <c r="KC36" i="2"/>
  <c r="HU36" i="2"/>
  <c r="GQ36" i="2"/>
  <c r="IY36" i="2"/>
  <c r="FM32" i="2"/>
  <c r="DE32" i="2"/>
  <c r="CA32" i="2"/>
  <c r="EI32" i="2"/>
  <c r="KC32" i="2"/>
  <c r="HU32" i="2"/>
  <c r="GQ32" i="2"/>
  <c r="IY32" i="2"/>
  <c r="AW32" i="2"/>
  <c r="IY28" i="2"/>
  <c r="KC28" i="2"/>
  <c r="HU28" i="2"/>
  <c r="GQ28" i="2"/>
  <c r="AW28" i="2"/>
  <c r="EI28" i="2"/>
  <c r="FM28" i="2"/>
  <c r="DE28" i="2"/>
  <c r="CA28" i="2"/>
  <c r="AW24" i="2"/>
  <c r="EI24" i="2"/>
  <c r="FM24" i="2"/>
  <c r="DE24" i="2"/>
  <c r="CA24" i="2"/>
  <c r="IY24" i="2"/>
  <c r="KC24" i="2"/>
  <c r="HU24" i="2"/>
  <c r="GQ24" i="2"/>
  <c r="HU20" i="2"/>
  <c r="GQ20" i="2"/>
  <c r="AW20" i="2"/>
  <c r="KC20" i="2"/>
  <c r="IY20" i="2"/>
  <c r="DE20" i="2"/>
  <c r="CA20" i="2"/>
  <c r="FM20" i="2"/>
  <c r="EI20" i="2"/>
  <c r="DE16" i="2"/>
  <c r="CA16" i="2"/>
  <c r="FM16" i="2"/>
  <c r="EI16" i="2"/>
  <c r="HU16" i="2"/>
  <c r="GQ16" i="2"/>
  <c r="AW16" i="2"/>
  <c r="KC16" i="2"/>
  <c r="IY16" i="2"/>
  <c r="HU12" i="2"/>
  <c r="GQ12" i="2"/>
  <c r="AW12" i="2"/>
  <c r="KC12" i="2"/>
  <c r="IY12" i="2"/>
  <c r="DE12" i="2"/>
  <c r="CA12" i="2"/>
  <c r="FM12" i="2"/>
  <c r="EI12" i="2"/>
  <c r="DE8" i="2"/>
  <c r="CA8" i="2"/>
  <c r="FM8" i="2"/>
  <c r="EI8" i="2"/>
  <c r="HU8" i="2"/>
  <c r="GQ8" i="2"/>
  <c r="KC8" i="2"/>
  <c r="AW8" i="2"/>
  <c r="IY8" i="2"/>
  <c r="AW7" i="2"/>
  <c r="CA7" i="2"/>
  <c r="GQ7" i="2"/>
  <c r="DE7" i="2"/>
  <c r="HU7" i="2"/>
  <c r="IY7" i="2"/>
  <c r="FM7" i="2"/>
  <c r="KC7" i="2"/>
  <c r="EI7" i="2"/>
  <c r="JA7" i="2"/>
  <c r="GS7" i="2"/>
  <c r="EK7" i="2"/>
  <c r="CC7" i="2"/>
  <c r="AY7" i="2"/>
  <c r="FO7" i="2"/>
  <c r="DG7" i="2"/>
  <c r="HW7" i="2"/>
  <c r="KE7" i="2"/>
  <c r="DD205" i="3"/>
  <c r="JP205" i="3"/>
  <c r="GJ205" i="3"/>
  <c r="MV205" i="3"/>
  <c r="LF205" i="3"/>
  <c r="OL205" i="3"/>
  <c r="BN205" i="3"/>
  <c r="HZ205" i="3"/>
  <c r="ET205" i="3"/>
  <c r="J205" i="3"/>
  <c r="OV118" i="3"/>
  <c r="OV106" i="3"/>
  <c r="OV98" i="3"/>
  <c r="OV90" i="3"/>
  <c r="OV82" i="3"/>
  <c r="OV74" i="3"/>
  <c r="OV70" i="3"/>
  <c r="OV62" i="3"/>
  <c r="OV54" i="3"/>
  <c r="OV46" i="3"/>
  <c r="OV38" i="3"/>
  <c r="OV30" i="3"/>
  <c r="OV22" i="3"/>
  <c r="OV14" i="3"/>
  <c r="OX114" i="3"/>
  <c r="OX98" i="3"/>
  <c r="OX82" i="3"/>
  <c r="OX66" i="3"/>
  <c r="OX58" i="3"/>
  <c r="OX42" i="3"/>
  <c r="OX26" i="3"/>
  <c r="OX10" i="3"/>
  <c r="OV136" i="3"/>
  <c r="OV188" i="3"/>
  <c r="OV146" i="3"/>
  <c r="OV156" i="3"/>
  <c r="OV186" i="3"/>
  <c r="OV166" i="3"/>
  <c r="OV176" i="3"/>
  <c r="O188" i="3"/>
  <c r="P188" i="3" s="1"/>
  <c r="V188" i="3" s="1"/>
  <c r="OX188" i="3"/>
  <c r="OX176" i="3"/>
  <c r="OX148" i="3"/>
  <c r="OX112" i="3"/>
  <c r="OX96" i="3"/>
  <c r="OX72" i="3"/>
  <c r="OX56" i="3"/>
  <c r="OX40" i="3"/>
  <c r="OX24" i="3"/>
  <c r="OX8" i="3"/>
  <c r="OV204" i="3"/>
  <c r="OV126" i="3"/>
  <c r="OV148" i="3"/>
  <c r="OV130" i="3"/>
  <c r="OV120" i="3"/>
  <c r="OV112" i="3"/>
  <c r="OV104" i="3"/>
  <c r="OV100" i="3"/>
  <c r="OV96" i="3"/>
  <c r="OV92" i="3"/>
  <c r="OV88" i="3"/>
  <c r="OV84" i="3"/>
  <c r="OV80" i="3"/>
  <c r="OV72" i="3"/>
  <c r="OV68" i="3"/>
  <c r="OV64" i="3"/>
  <c r="OV60" i="3"/>
  <c r="OV56" i="3"/>
  <c r="OV52" i="3"/>
  <c r="OV48" i="3"/>
  <c r="OV44" i="3"/>
  <c r="OV40" i="3"/>
  <c r="OV36" i="3"/>
  <c r="OV32" i="3"/>
  <c r="OV28" i="3"/>
  <c r="OV24" i="3"/>
  <c r="OV20" i="3"/>
  <c r="OV16" i="3"/>
  <c r="OV12" i="3"/>
  <c r="OV8" i="3"/>
  <c r="OX110" i="3"/>
  <c r="OX102" i="3"/>
  <c r="OX94" i="3"/>
  <c r="OX86" i="3"/>
  <c r="OX78" i="3"/>
  <c r="OX70" i="3"/>
  <c r="OX62" i="3"/>
  <c r="OX54" i="3"/>
  <c r="OX46" i="3"/>
  <c r="OX38" i="3"/>
  <c r="OX30" i="3"/>
  <c r="OX22" i="3"/>
  <c r="OX14" i="3"/>
  <c r="OV158" i="3"/>
  <c r="OV178" i="3"/>
  <c r="OV140" i="3"/>
  <c r="OV144" i="3"/>
  <c r="OV150" i="3"/>
  <c r="OV154" i="3"/>
  <c r="OV180" i="3"/>
  <c r="OV184" i="3"/>
  <c r="OV160" i="3"/>
  <c r="OV164" i="3"/>
  <c r="OV170" i="3"/>
  <c r="OV174" i="3"/>
  <c r="O204" i="3"/>
  <c r="P204" i="3" s="1"/>
  <c r="V204" i="3" s="1"/>
  <c r="OX204" i="3"/>
  <c r="OX190" i="3"/>
  <c r="OX186" i="3"/>
  <c r="OX182" i="3"/>
  <c r="OX178" i="3"/>
  <c r="OX174" i="3"/>
  <c r="OX170" i="3"/>
  <c r="OX166" i="3"/>
  <c r="OX162" i="3"/>
  <c r="OX158" i="3"/>
  <c r="OX154" i="3"/>
  <c r="OX150" i="3"/>
  <c r="OX146" i="3"/>
  <c r="OX142" i="3"/>
  <c r="OX138" i="3"/>
  <c r="OX134" i="3"/>
  <c r="OX130" i="3"/>
  <c r="OX126" i="3"/>
  <c r="OV138" i="3"/>
  <c r="OV114" i="3"/>
  <c r="OV110" i="3"/>
  <c r="OV102" i="3"/>
  <c r="OV94" i="3"/>
  <c r="OV86" i="3"/>
  <c r="OV78" i="3"/>
  <c r="OV66" i="3"/>
  <c r="OV58" i="3"/>
  <c r="OV50" i="3"/>
  <c r="OV42" i="3"/>
  <c r="OV34" i="3"/>
  <c r="OV26" i="3"/>
  <c r="OV18" i="3"/>
  <c r="OV10" i="3"/>
  <c r="OX106" i="3"/>
  <c r="OX90" i="3"/>
  <c r="OX74" i="3"/>
  <c r="OX50" i="3"/>
  <c r="OX34" i="3"/>
  <c r="OX18" i="3"/>
  <c r="OV168" i="3"/>
  <c r="OV142" i="3"/>
  <c r="OV152" i="3"/>
  <c r="OV182" i="3"/>
  <c r="OV162" i="3"/>
  <c r="OV172" i="3"/>
  <c r="O184" i="3"/>
  <c r="P184" i="3" s="1"/>
  <c r="V184" i="3" s="1"/>
  <c r="OX184" i="3"/>
  <c r="OX180" i="3"/>
  <c r="OX172" i="3"/>
  <c r="O168" i="3"/>
  <c r="P168" i="3" s="1"/>
  <c r="V168" i="3" s="1"/>
  <c r="OX168" i="3"/>
  <c r="O164" i="3"/>
  <c r="P164" i="3" s="1"/>
  <c r="OX164" i="3"/>
  <c r="O160" i="3"/>
  <c r="P160" i="3" s="1"/>
  <c r="V160" i="3" s="1"/>
  <c r="OX160" i="3"/>
  <c r="O156" i="3"/>
  <c r="P156" i="3" s="1"/>
  <c r="V156" i="3" s="1"/>
  <c r="OX156" i="3"/>
  <c r="O152" i="3"/>
  <c r="P152" i="3" s="1"/>
  <c r="V152" i="3" s="1"/>
  <c r="OX152" i="3"/>
  <c r="OX144" i="3"/>
  <c r="O140" i="3"/>
  <c r="P140" i="3" s="1"/>
  <c r="V140" i="3" s="1"/>
  <c r="OX140" i="3"/>
  <c r="O136" i="3"/>
  <c r="P136" i="3" s="1"/>
  <c r="V136" i="3" s="1"/>
  <c r="OX136" i="3"/>
  <c r="OX132" i="3"/>
  <c r="O128" i="3"/>
  <c r="P128" i="3" s="1"/>
  <c r="V128" i="3" s="1"/>
  <c r="OX128" i="3"/>
  <c r="OX104" i="3"/>
  <c r="OX88" i="3"/>
  <c r="OX80" i="3"/>
  <c r="OX64" i="3"/>
  <c r="OX48" i="3"/>
  <c r="OX32" i="3"/>
  <c r="OX16" i="3"/>
  <c r="OV200" i="3"/>
  <c r="OV124" i="3"/>
  <c r="OV192" i="3"/>
  <c r="OV134" i="3"/>
  <c r="OX200" i="3"/>
  <c r="O196" i="3"/>
  <c r="P196" i="3" s="1"/>
  <c r="V196" i="3" s="1"/>
  <c r="OX196" i="3"/>
  <c r="OX192" i="3"/>
  <c r="OX122" i="3"/>
  <c r="O118" i="3"/>
  <c r="P118" i="3" s="1"/>
  <c r="V118" i="3" s="1"/>
  <c r="OX118" i="3"/>
  <c r="OV196" i="3"/>
  <c r="OV116" i="3"/>
  <c r="OV108" i="3"/>
  <c r="OV76" i="3"/>
  <c r="OX116" i="3"/>
  <c r="OX108" i="3"/>
  <c r="OX100" i="3"/>
  <c r="OX92" i="3"/>
  <c r="OX84" i="3"/>
  <c r="OX76" i="3"/>
  <c r="OX68" i="3"/>
  <c r="OX60" i="3"/>
  <c r="OX52" i="3"/>
  <c r="OX44" i="3"/>
  <c r="OX36" i="3"/>
  <c r="OX28" i="3"/>
  <c r="OX20" i="3"/>
  <c r="OX12" i="3"/>
  <c r="OV198" i="3"/>
  <c r="OV202" i="3"/>
  <c r="OV122" i="3"/>
  <c r="OV128" i="3"/>
  <c r="OV190" i="3"/>
  <c r="OV194" i="3"/>
  <c r="OV132" i="3"/>
  <c r="OX202" i="3"/>
  <c r="OX198" i="3"/>
  <c r="OX194" i="3"/>
  <c r="OX124" i="3"/>
  <c r="OX120" i="3"/>
  <c r="MX194" i="7"/>
  <c r="LH194" i="7"/>
  <c r="IB194" i="7"/>
  <c r="GL194" i="7"/>
  <c r="DF194" i="7"/>
  <c r="JR194" i="7"/>
  <c r="ON194" i="7"/>
  <c r="EV194" i="7"/>
  <c r="BP194" i="7"/>
  <c r="OX194" i="7"/>
  <c r="O124" i="7"/>
  <c r="P124" i="7" s="1"/>
  <c r="ON124" i="7"/>
  <c r="MX124" i="7"/>
  <c r="JR124" i="7"/>
  <c r="DF124" i="7"/>
  <c r="IB124" i="7"/>
  <c r="EV124" i="7"/>
  <c r="GL124" i="7"/>
  <c r="OX124" i="7"/>
  <c r="LH124" i="7"/>
  <c r="BP124" i="7"/>
  <c r="MX178" i="7"/>
  <c r="JR178" i="7"/>
  <c r="IB178" i="7"/>
  <c r="ON178" i="7"/>
  <c r="GL178" i="7"/>
  <c r="EV178" i="7"/>
  <c r="LH178" i="7"/>
  <c r="BP178" i="7"/>
  <c r="DF178" i="7"/>
  <c r="OX178" i="7"/>
  <c r="JR174" i="7"/>
  <c r="EV174" i="7"/>
  <c r="MX174" i="7"/>
  <c r="LH174" i="7"/>
  <c r="ON174" i="7"/>
  <c r="DF174" i="7"/>
  <c r="IB174" i="7"/>
  <c r="GL174" i="7"/>
  <c r="OX174" i="7"/>
  <c r="BP174" i="7"/>
  <c r="MX170" i="7"/>
  <c r="ON170" i="7"/>
  <c r="IB170" i="7"/>
  <c r="LH170" i="7"/>
  <c r="DF170" i="7"/>
  <c r="EV170" i="7"/>
  <c r="JR170" i="7"/>
  <c r="GL170" i="7"/>
  <c r="BP170" i="7"/>
  <c r="OX170" i="7"/>
  <c r="JR166" i="7"/>
  <c r="MX166" i="7"/>
  <c r="EV166" i="7"/>
  <c r="IB166" i="7"/>
  <c r="LH166" i="7"/>
  <c r="ON166" i="7"/>
  <c r="GL166" i="7"/>
  <c r="DF166" i="7"/>
  <c r="OX166" i="7"/>
  <c r="BP166" i="7"/>
  <c r="MX162" i="7"/>
  <c r="LH162" i="7"/>
  <c r="IB162" i="7"/>
  <c r="ON162" i="7"/>
  <c r="GL162" i="7"/>
  <c r="JR162" i="7"/>
  <c r="DF162" i="7"/>
  <c r="EV162" i="7"/>
  <c r="BP162" i="7"/>
  <c r="OX162" i="7"/>
  <c r="JR158" i="7"/>
  <c r="EV158" i="7"/>
  <c r="LH158" i="7"/>
  <c r="MX158" i="7"/>
  <c r="GL158" i="7"/>
  <c r="ON158" i="7"/>
  <c r="DF158" i="7"/>
  <c r="OX158" i="7"/>
  <c r="BP158" i="7"/>
  <c r="IB158" i="7"/>
  <c r="MX154" i="7"/>
  <c r="IB154" i="7"/>
  <c r="ON154" i="7"/>
  <c r="LH154" i="7"/>
  <c r="JR154" i="7"/>
  <c r="EV154" i="7"/>
  <c r="GL154" i="7"/>
  <c r="DF154" i="7"/>
  <c r="OX154" i="7"/>
  <c r="BP154" i="7"/>
  <c r="JR150" i="7"/>
  <c r="ON150" i="7"/>
  <c r="LH150" i="7"/>
  <c r="EV150" i="7"/>
  <c r="GL150" i="7"/>
  <c r="IB150" i="7"/>
  <c r="DF150" i="7"/>
  <c r="MX150" i="7"/>
  <c r="OX150" i="7"/>
  <c r="BP150" i="7"/>
  <c r="MX146" i="7"/>
  <c r="JR146" i="7"/>
  <c r="IB146" i="7"/>
  <c r="ON146" i="7"/>
  <c r="LH146" i="7"/>
  <c r="EV146" i="7"/>
  <c r="GL146" i="7"/>
  <c r="DF146" i="7"/>
  <c r="BP146" i="7"/>
  <c r="OX146" i="7"/>
  <c r="MX138" i="7"/>
  <c r="ON138" i="7"/>
  <c r="IB138" i="7"/>
  <c r="JR138" i="7"/>
  <c r="DF138" i="7"/>
  <c r="LH138" i="7"/>
  <c r="GL138" i="7"/>
  <c r="EV138" i="7"/>
  <c r="BP138" i="7"/>
  <c r="OX138" i="7"/>
  <c r="MX130" i="7"/>
  <c r="LH130" i="7"/>
  <c r="IB130" i="7"/>
  <c r="JR130" i="7"/>
  <c r="GL130" i="7"/>
  <c r="DF130" i="7"/>
  <c r="ON130" i="7"/>
  <c r="EV130" i="7"/>
  <c r="BP130" i="7"/>
  <c r="OX130" i="7"/>
  <c r="ET204" i="7"/>
  <c r="DD204" i="7"/>
  <c r="BN204" i="7"/>
  <c r="GJ204" i="7"/>
  <c r="MV204" i="7"/>
  <c r="LF204" i="7"/>
  <c r="OL204" i="7"/>
  <c r="HZ204" i="7"/>
  <c r="JP204" i="7"/>
  <c r="OV204" i="7"/>
  <c r="BN200" i="7"/>
  <c r="DD200" i="7"/>
  <c r="JP200" i="7"/>
  <c r="ET200" i="7"/>
  <c r="HZ200" i="7"/>
  <c r="OV200" i="7"/>
  <c r="MV200" i="7"/>
  <c r="LF200" i="7"/>
  <c r="GJ200" i="7"/>
  <c r="OL200" i="7"/>
  <c r="ET196" i="7"/>
  <c r="DD196" i="7"/>
  <c r="GJ196" i="7"/>
  <c r="MV196" i="7"/>
  <c r="BN196" i="7"/>
  <c r="LF196" i="7"/>
  <c r="OL196" i="7"/>
  <c r="HZ196" i="7"/>
  <c r="JP196" i="7"/>
  <c r="OV196" i="7"/>
  <c r="BN192" i="7"/>
  <c r="DD192" i="7"/>
  <c r="JP192" i="7"/>
  <c r="HZ192" i="7"/>
  <c r="ET192" i="7"/>
  <c r="GJ192" i="7"/>
  <c r="MV192" i="7"/>
  <c r="OL192" i="7"/>
  <c r="OV192" i="7"/>
  <c r="LF192" i="7"/>
  <c r="ET188" i="7"/>
  <c r="DD188" i="7"/>
  <c r="GJ188" i="7"/>
  <c r="MV188" i="7"/>
  <c r="LF188" i="7"/>
  <c r="OL188" i="7"/>
  <c r="HZ188" i="7"/>
  <c r="BN188" i="7"/>
  <c r="OV188" i="7"/>
  <c r="JP188" i="7"/>
  <c r="BN184" i="7"/>
  <c r="DD184" i="7"/>
  <c r="JP184" i="7"/>
  <c r="ET184" i="7"/>
  <c r="HZ184" i="7"/>
  <c r="MV184" i="7"/>
  <c r="OV184" i="7"/>
  <c r="GJ184" i="7"/>
  <c r="LF184" i="7"/>
  <c r="OL184" i="7"/>
  <c r="ET180" i="7"/>
  <c r="DD180" i="7"/>
  <c r="GJ180" i="7"/>
  <c r="MV180" i="7"/>
  <c r="LF180" i="7"/>
  <c r="OL180" i="7"/>
  <c r="BN180" i="7"/>
  <c r="JP180" i="7"/>
  <c r="OV180" i="7"/>
  <c r="HZ180" i="7"/>
  <c r="BN176" i="7"/>
  <c r="ET176" i="7"/>
  <c r="JP176" i="7"/>
  <c r="HZ176" i="7"/>
  <c r="DD176" i="7"/>
  <c r="MV176" i="7"/>
  <c r="GJ176" i="7"/>
  <c r="OL176" i="7"/>
  <c r="LF176" i="7"/>
  <c r="OV176" i="7"/>
  <c r="ET172" i="7"/>
  <c r="DD172" i="7"/>
  <c r="BN172" i="7"/>
  <c r="GJ172" i="7"/>
  <c r="MV172" i="7"/>
  <c r="LF172" i="7"/>
  <c r="OL172" i="7"/>
  <c r="JP172" i="7"/>
  <c r="HZ172" i="7"/>
  <c r="OV172" i="7"/>
  <c r="BN168" i="7"/>
  <c r="DD168" i="7"/>
  <c r="JP168" i="7"/>
  <c r="HZ168" i="7"/>
  <c r="OV168" i="7"/>
  <c r="ET168" i="7"/>
  <c r="MV168" i="7"/>
  <c r="LF168" i="7"/>
  <c r="GJ168" i="7"/>
  <c r="OL168" i="7"/>
  <c r="ET164" i="7"/>
  <c r="DD164" i="7"/>
  <c r="GJ164" i="7"/>
  <c r="MV164" i="7"/>
  <c r="BN164" i="7"/>
  <c r="LF164" i="7"/>
  <c r="OL164" i="7"/>
  <c r="JP164" i="7"/>
  <c r="HZ164" i="7"/>
  <c r="OV164" i="7"/>
  <c r="BN160" i="7"/>
  <c r="ET160" i="7"/>
  <c r="JP160" i="7"/>
  <c r="HZ160" i="7"/>
  <c r="DD160" i="7"/>
  <c r="GJ160" i="7"/>
  <c r="MV160" i="7"/>
  <c r="OL160" i="7"/>
  <c r="OV160" i="7"/>
  <c r="LF160" i="7"/>
  <c r="ET156" i="7"/>
  <c r="DD156" i="7"/>
  <c r="GJ156" i="7"/>
  <c r="MV156" i="7"/>
  <c r="LF156" i="7"/>
  <c r="OL156" i="7"/>
  <c r="OV156" i="7"/>
  <c r="JP156" i="7"/>
  <c r="BN156" i="7"/>
  <c r="HZ156" i="7"/>
  <c r="BN152" i="7"/>
  <c r="DD152" i="7"/>
  <c r="JP152" i="7"/>
  <c r="HZ152" i="7"/>
  <c r="MV152" i="7"/>
  <c r="OV152" i="7"/>
  <c r="GJ152" i="7"/>
  <c r="LF152" i="7"/>
  <c r="ET152" i="7"/>
  <c r="OL152" i="7"/>
  <c r="ET148" i="7"/>
  <c r="DD148" i="7"/>
  <c r="GJ148" i="7"/>
  <c r="MV148" i="7"/>
  <c r="LF148" i="7"/>
  <c r="OL148" i="7"/>
  <c r="BN148" i="7"/>
  <c r="JP148" i="7"/>
  <c r="OV148" i="7"/>
  <c r="HZ148" i="7"/>
  <c r="BN144" i="7"/>
  <c r="ET144" i="7"/>
  <c r="JP144" i="7"/>
  <c r="DD144" i="7"/>
  <c r="HZ144" i="7"/>
  <c r="MV144" i="7"/>
  <c r="GJ144" i="7"/>
  <c r="OL144" i="7"/>
  <c r="LF144" i="7"/>
  <c r="OV144" i="7"/>
  <c r="ET140" i="7"/>
  <c r="DD140" i="7"/>
  <c r="BN140" i="7"/>
  <c r="GJ140" i="7"/>
  <c r="MV140" i="7"/>
  <c r="LF140" i="7"/>
  <c r="OL140" i="7"/>
  <c r="JP140" i="7"/>
  <c r="HZ140" i="7"/>
  <c r="OV140" i="7"/>
  <c r="BN136" i="7"/>
  <c r="DD136" i="7"/>
  <c r="JP136" i="7"/>
  <c r="HZ136" i="7"/>
  <c r="ET136" i="7"/>
  <c r="OV136" i="7"/>
  <c r="MV136" i="7"/>
  <c r="LF136" i="7"/>
  <c r="GJ136" i="7"/>
  <c r="OL136" i="7"/>
  <c r="DD132" i="7"/>
  <c r="ET132" i="7"/>
  <c r="GJ132" i="7"/>
  <c r="MV132" i="7"/>
  <c r="BN132" i="7"/>
  <c r="LF132" i="7"/>
  <c r="OL132" i="7"/>
  <c r="JP132" i="7"/>
  <c r="HZ132" i="7"/>
  <c r="OV132" i="7"/>
  <c r="BN128" i="7"/>
  <c r="DD128" i="7"/>
  <c r="JP128" i="7"/>
  <c r="HZ128" i="7"/>
  <c r="GJ128" i="7"/>
  <c r="MV128" i="7"/>
  <c r="ET128" i="7"/>
  <c r="OL128" i="7"/>
  <c r="OV128" i="7"/>
  <c r="LF128" i="7"/>
  <c r="DD124" i="7"/>
  <c r="GJ124" i="7"/>
  <c r="MV124" i="7"/>
  <c r="LF124" i="7"/>
  <c r="OL124" i="7"/>
  <c r="ET124" i="7"/>
  <c r="OV124" i="7"/>
  <c r="BN124" i="7"/>
  <c r="JP124" i="7"/>
  <c r="HZ124" i="7"/>
  <c r="BN120" i="7"/>
  <c r="DD120" i="7"/>
  <c r="JP120" i="7"/>
  <c r="ET120" i="7"/>
  <c r="HZ120" i="7"/>
  <c r="MV120" i="7"/>
  <c r="OV120" i="7"/>
  <c r="GJ120" i="7"/>
  <c r="LF120" i="7"/>
  <c r="OL120" i="7"/>
  <c r="DD116" i="7"/>
  <c r="GJ116" i="7"/>
  <c r="MV116" i="7"/>
  <c r="LF116" i="7"/>
  <c r="OL116" i="7"/>
  <c r="BN116" i="7"/>
  <c r="JP116" i="7"/>
  <c r="ET116" i="7"/>
  <c r="OV116" i="7"/>
  <c r="HZ116" i="7"/>
  <c r="BN112" i="7"/>
  <c r="ET112" i="7"/>
  <c r="JP112" i="7"/>
  <c r="HZ112" i="7"/>
  <c r="DD112" i="7"/>
  <c r="MV112" i="7"/>
  <c r="OL112" i="7"/>
  <c r="GJ112" i="7"/>
  <c r="LF112" i="7"/>
  <c r="OV112" i="7"/>
  <c r="DD108" i="7"/>
  <c r="BN108" i="7"/>
  <c r="GJ108" i="7"/>
  <c r="MV108" i="7"/>
  <c r="ET108" i="7"/>
  <c r="LF108" i="7"/>
  <c r="OL108" i="7"/>
  <c r="JP108" i="7"/>
  <c r="HZ108" i="7"/>
  <c r="OV108" i="7"/>
  <c r="BN104" i="7"/>
  <c r="DD104" i="7"/>
  <c r="JP104" i="7"/>
  <c r="HZ104" i="7"/>
  <c r="ET104" i="7"/>
  <c r="OV104" i="7"/>
  <c r="MV104" i="7"/>
  <c r="LF104" i="7"/>
  <c r="GJ104" i="7"/>
  <c r="OL104" i="7"/>
  <c r="DD100" i="7"/>
  <c r="ET100" i="7"/>
  <c r="GJ100" i="7"/>
  <c r="MV100" i="7"/>
  <c r="BN100" i="7"/>
  <c r="LF100" i="7"/>
  <c r="OL100" i="7"/>
  <c r="JP100" i="7"/>
  <c r="HZ100" i="7"/>
  <c r="OV100" i="7"/>
  <c r="BN96" i="7"/>
  <c r="JP96" i="7"/>
  <c r="HZ96" i="7"/>
  <c r="ET96" i="7"/>
  <c r="GJ96" i="7"/>
  <c r="MV96" i="7"/>
  <c r="OL96" i="7"/>
  <c r="OV96" i="7"/>
  <c r="DD96" i="7"/>
  <c r="LF96" i="7"/>
  <c r="DD92" i="7"/>
  <c r="GJ92" i="7"/>
  <c r="MV92" i="7"/>
  <c r="LF92" i="7"/>
  <c r="OL92" i="7"/>
  <c r="ET92" i="7"/>
  <c r="OV92" i="7"/>
  <c r="JP92" i="7"/>
  <c r="HZ92" i="7"/>
  <c r="BN92" i="7"/>
  <c r="BN88" i="7"/>
  <c r="DD88" i="7"/>
  <c r="JP88" i="7"/>
  <c r="ET88" i="7"/>
  <c r="HZ88" i="7"/>
  <c r="MV88" i="7"/>
  <c r="OV88" i="7"/>
  <c r="GJ88" i="7"/>
  <c r="LF88" i="7"/>
  <c r="OL88" i="7"/>
  <c r="DD84" i="7"/>
  <c r="GJ84" i="7"/>
  <c r="MV84" i="7"/>
  <c r="LF84" i="7"/>
  <c r="OL84" i="7"/>
  <c r="BN84" i="7"/>
  <c r="JP84" i="7"/>
  <c r="ET84" i="7"/>
  <c r="OV84" i="7"/>
  <c r="HZ84" i="7"/>
  <c r="BN80" i="7"/>
  <c r="ET80" i="7"/>
  <c r="JP80" i="7"/>
  <c r="DD80" i="7"/>
  <c r="HZ80" i="7"/>
  <c r="MV80" i="7"/>
  <c r="GJ80" i="7"/>
  <c r="OL80" i="7"/>
  <c r="LF80" i="7"/>
  <c r="OV80" i="7"/>
  <c r="DD76" i="7"/>
  <c r="BN76" i="7"/>
  <c r="GJ76" i="7"/>
  <c r="MV76" i="7"/>
  <c r="ET76" i="7"/>
  <c r="LF76" i="7"/>
  <c r="OL76" i="7"/>
  <c r="JP76" i="7"/>
  <c r="HZ76" i="7"/>
  <c r="OV76" i="7"/>
  <c r="BN72" i="7"/>
  <c r="DD72" i="7"/>
  <c r="JP72" i="7"/>
  <c r="HZ72" i="7"/>
  <c r="ET72" i="7"/>
  <c r="OV72" i="7"/>
  <c r="MV72" i="7"/>
  <c r="LF72" i="7"/>
  <c r="GJ72" i="7"/>
  <c r="OL72" i="7"/>
  <c r="DD68" i="7"/>
  <c r="GJ68" i="7"/>
  <c r="MV68" i="7"/>
  <c r="BN68" i="7"/>
  <c r="ET68" i="7"/>
  <c r="LF68" i="7"/>
  <c r="OL68" i="7"/>
  <c r="JP68" i="7"/>
  <c r="HZ68" i="7"/>
  <c r="OV68" i="7"/>
  <c r="BN64" i="7"/>
  <c r="DD64" i="7"/>
  <c r="JP64" i="7"/>
  <c r="HZ64" i="7"/>
  <c r="ET64" i="7"/>
  <c r="GJ64" i="7"/>
  <c r="MV64" i="7"/>
  <c r="OL64" i="7"/>
  <c r="OV64" i="7"/>
  <c r="LF64" i="7"/>
  <c r="DD60" i="7"/>
  <c r="GJ60" i="7"/>
  <c r="MV60" i="7"/>
  <c r="ET60" i="7"/>
  <c r="LF60" i="7"/>
  <c r="OL60" i="7"/>
  <c r="BN60" i="7"/>
  <c r="OV60" i="7"/>
  <c r="JP60" i="7"/>
  <c r="HZ60" i="7"/>
  <c r="BN56" i="7"/>
  <c r="DD56" i="7"/>
  <c r="JP56" i="7"/>
  <c r="HZ56" i="7"/>
  <c r="ET56" i="7"/>
  <c r="OV56" i="7"/>
  <c r="GJ56" i="7"/>
  <c r="LF56" i="7"/>
  <c r="MV56" i="7"/>
  <c r="OL56" i="7"/>
  <c r="DD52" i="7"/>
  <c r="GJ52" i="7"/>
  <c r="MV52" i="7"/>
  <c r="ET52" i="7"/>
  <c r="LF52" i="7"/>
  <c r="OL52" i="7"/>
  <c r="BN52" i="7"/>
  <c r="JP52" i="7"/>
  <c r="OV52" i="7"/>
  <c r="HZ52" i="7"/>
  <c r="BN48" i="7"/>
  <c r="JP48" i="7"/>
  <c r="HZ48" i="7"/>
  <c r="DD48" i="7"/>
  <c r="ET48" i="7"/>
  <c r="MV48" i="7"/>
  <c r="GJ48" i="7"/>
  <c r="OL48" i="7"/>
  <c r="LF48" i="7"/>
  <c r="OV48" i="7"/>
  <c r="DD44" i="7"/>
  <c r="BN44" i="7"/>
  <c r="GJ44" i="7"/>
  <c r="MV44" i="7"/>
  <c r="ET44" i="7"/>
  <c r="LF44" i="7"/>
  <c r="OL44" i="7"/>
  <c r="JP44" i="7"/>
  <c r="HZ44" i="7"/>
  <c r="OV44" i="7"/>
  <c r="BN40" i="7"/>
  <c r="DD40" i="7"/>
  <c r="JP40" i="7"/>
  <c r="HZ40" i="7"/>
  <c r="ET40" i="7"/>
  <c r="OV40" i="7"/>
  <c r="MV40" i="7"/>
  <c r="LF40" i="7"/>
  <c r="GJ40" i="7"/>
  <c r="OL40" i="7"/>
  <c r="DD36" i="7"/>
  <c r="GJ36" i="7"/>
  <c r="MV36" i="7"/>
  <c r="BN36" i="7"/>
  <c r="ET36" i="7"/>
  <c r="LF36" i="7"/>
  <c r="OL36" i="7"/>
  <c r="JP36" i="7"/>
  <c r="HZ36" i="7"/>
  <c r="OV36" i="7"/>
  <c r="BN32" i="7"/>
  <c r="JP32" i="7"/>
  <c r="HZ32" i="7"/>
  <c r="ET32" i="7"/>
  <c r="GJ32" i="7"/>
  <c r="MV32" i="7"/>
  <c r="DD32" i="7"/>
  <c r="OL32" i="7"/>
  <c r="OV32" i="7"/>
  <c r="LF32" i="7"/>
  <c r="DD28" i="7"/>
  <c r="GJ28" i="7"/>
  <c r="MV28" i="7"/>
  <c r="ET28" i="7"/>
  <c r="LF28" i="7"/>
  <c r="OL28" i="7"/>
  <c r="OV28" i="7"/>
  <c r="JP28" i="7"/>
  <c r="BN28" i="7"/>
  <c r="HZ28" i="7"/>
  <c r="BN24" i="7"/>
  <c r="DD24" i="7"/>
  <c r="JP24" i="7"/>
  <c r="HZ24" i="7"/>
  <c r="ET24" i="7"/>
  <c r="MV24" i="7"/>
  <c r="OV24" i="7"/>
  <c r="GJ24" i="7"/>
  <c r="LF24" i="7"/>
  <c r="OL24" i="7"/>
  <c r="DD20" i="7"/>
  <c r="GJ20" i="7"/>
  <c r="MV20" i="7"/>
  <c r="ET20" i="7"/>
  <c r="LF20" i="7"/>
  <c r="OL20" i="7"/>
  <c r="BN20" i="7"/>
  <c r="JP20" i="7"/>
  <c r="OV20" i="7"/>
  <c r="HZ20" i="7"/>
  <c r="BN16" i="7"/>
  <c r="JP16" i="7"/>
  <c r="DD16" i="7"/>
  <c r="HZ16" i="7"/>
  <c r="OV16" i="7"/>
  <c r="ET16" i="7"/>
  <c r="MV16" i="7"/>
  <c r="GJ16" i="7"/>
  <c r="OL16" i="7"/>
  <c r="LF16" i="7"/>
  <c r="BN12" i="7"/>
  <c r="GJ12" i="7"/>
  <c r="MV12" i="7"/>
  <c r="ET12" i="7"/>
  <c r="LF12" i="7"/>
  <c r="OL12" i="7"/>
  <c r="JP12" i="7"/>
  <c r="HZ12" i="7"/>
  <c r="DD12" i="7"/>
  <c r="OV12" i="7"/>
  <c r="BN8" i="7"/>
  <c r="JP8" i="7"/>
  <c r="HZ8" i="7"/>
  <c r="OV8" i="7"/>
  <c r="DD8" i="7"/>
  <c r="ET8" i="7"/>
  <c r="MV8" i="7"/>
  <c r="LF8" i="7"/>
  <c r="GJ8" i="7"/>
  <c r="OL8" i="7"/>
  <c r="ON108" i="7"/>
  <c r="LH108" i="7"/>
  <c r="JR108" i="7"/>
  <c r="DF108" i="7"/>
  <c r="MX108" i="7"/>
  <c r="IB108" i="7"/>
  <c r="GL108" i="7"/>
  <c r="OX108" i="7"/>
  <c r="EV108" i="7"/>
  <c r="BP108" i="7"/>
  <c r="ON100" i="7"/>
  <c r="JR100" i="7"/>
  <c r="DF100" i="7"/>
  <c r="MX100" i="7"/>
  <c r="EV100" i="7"/>
  <c r="LH100" i="7"/>
  <c r="GL100" i="7"/>
  <c r="OX100" i="7"/>
  <c r="IB100" i="7"/>
  <c r="BP100" i="7"/>
  <c r="ON92" i="7"/>
  <c r="MX92" i="7"/>
  <c r="JR92" i="7"/>
  <c r="DF92" i="7"/>
  <c r="IB92" i="7"/>
  <c r="EV92" i="7"/>
  <c r="LH92" i="7"/>
  <c r="OX92" i="7"/>
  <c r="GL92" i="7"/>
  <c r="BP92" i="7"/>
  <c r="ON84" i="7"/>
  <c r="JR84" i="7"/>
  <c r="DF84" i="7"/>
  <c r="MX84" i="7"/>
  <c r="GL84" i="7"/>
  <c r="EV84" i="7"/>
  <c r="IB84" i="7"/>
  <c r="OX84" i="7"/>
  <c r="LH84" i="7"/>
  <c r="BP84" i="7"/>
  <c r="ON76" i="7"/>
  <c r="LH76" i="7"/>
  <c r="JR76" i="7"/>
  <c r="DF76" i="7"/>
  <c r="MX76" i="7"/>
  <c r="GL76" i="7"/>
  <c r="IB76" i="7"/>
  <c r="OX76" i="7"/>
  <c r="EV76" i="7"/>
  <c r="BP76" i="7"/>
  <c r="ON68" i="7"/>
  <c r="JR68" i="7"/>
  <c r="DF68" i="7"/>
  <c r="MX68" i="7"/>
  <c r="EV68" i="7"/>
  <c r="LH68" i="7"/>
  <c r="IB68" i="7"/>
  <c r="GL68" i="7"/>
  <c r="OX68" i="7"/>
  <c r="BP68" i="7"/>
  <c r="ON60" i="7"/>
  <c r="MX60" i="7"/>
  <c r="JR60" i="7"/>
  <c r="LH60" i="7"/>
  <c r="IB60" i="7"/>
  <c r="EV60" i="7"/>
  <c r="DF60" i="7"/>
  <c r="GL60" i="7"/>
  <c r="OX60" i="7"/>
  <c r="BP60" i="7"/>
  <c r="ON52" i="7"/>
  <c r="JR52" i="7"/>
  <c r="MX52" i="7"/>
  <c r="IB52" i="7"/>
  <c r="LH52" i="7"/>
  <c r="GL52" i="7"/>
  <c r="DF52" i="7"/>
  <c r="EV52" i="7"/>
  <c r="OX52" i="7"/>
  <c r="BP52" i="7"/>
  <c r="ON44" i="7"/>
  <c r="LH44" i="7"/>
  <c r="JR44" i="7"/>
  <c r="GL44" i="7"/>
  <c r="MX44" i="7"/>
  <c r="DF44" i="7"/>
  <c r="EV44" i="7"/>
  <c r="OX44" i="7"/>
  <c r="IB44" i="7"/>
  <c r="BP44" i="7"/>
  <c r="ON36" i="7"/>
  <c r="JR36" i="7"/>
  <c r="IB36" i="7"/>
  <c r="LH36" i="7"/>
  <c r="EV36" i="7"/>
  <c r="MX36" i="7"/>
  <c r="GL36" i="7"/>
  <c r="DF36" i="7"/>
  <c r="OX36" i="7"/>
  <c r="BP36" i="7"/>
  <c r="ON28" i="7"/>
  <c r="MX28" i="7"/>
  <c r="JR28" i="7"/>
  <c r="IB28" i="7"/>
  <c r="EV28" i="7"/>
  <c r="LH28" i="7"/>
  <c r="DF28" i="7"/>
  <c r="OX28" i="7"/>
  <c r="GL28" i="7"/>
  <c r="BP28" i="7"/>
  <c r="ON20" i="7"/>
  <c r="JR20" i="7"/>
  <c r="MX20" i="7"/>
  <c r="LH20" i="7"/>
  <c r="IB20" i="7"/>
  <c r="GL20" i="7"/>
  <c r="EV20" i="7"/>
  <c r="DF20" i="7"/>
  <c r="OX20" i="7"/>
  <c r="BP20" i="7"/>
  <c r="ON12" i="7"/>
  <c r="LH12" i="7"/>
  <c r="JR12" i="7"/>
  <c r="MX12" i="7"/>
  <c r="GL12" i="7"/>
  <c r="IB12" i="7"/>
  <c r="DF12" i="7"/>
  <c r="OX12" i="7"/>
  <c r="EV12" i="7"/>
  <c r="BP12" i="7"/>
  <c r="MX106" i="7"/>
  <c r="ON106" i="7"/>
  <c r="IB106" i="7"/>
  <c r="JR106" i="7"/>
  <c r="GL106" i="7"/>
  <c r="DF106" i="7"/>
  <c r="EV106" i="7"/>
  <c r="LH106" i="7"/>
  <c r="OX106" i="7"/>
  <c r="BP106" i="7"/>
  <c r="MX98" i="7"/>
  <c r="LH98" i="7"/>
  <c r="IB98" i="7"/>
  <c r="ON98" i="7"/>
  <c r="GL98" i="7"/>
  <c r="DF98" i="7"/>
  <c r="JR98" i="7"/>
  <c r="EV98" i="7"/>
  <c r="BP98" i="7"/>
  <c r="OX98" i="7"/>
  <c r="MX90" i="7"/>
  <c r="IB90" i="7"/>
  <c r="ON90" i="7"/>
  <c r="LH90" i="7"/>
  <c r="JR90" i="7"/>
  <c r="EV90" i="7"/>
  <c r="DF90" i="7"/>
  <c r="GL90" i="7"/>
  <c r="BP90" i="7"/>
  <c r="OX90" i="7"/>
  <c r="MX82" i="7"/>
  <c r="IB82" i="7"/>
  <c r="EV82" i="7"/>
  <c r="ON82" i="7"/>
  <c r="LH82" i="7"/>
  <c r="JR82" i="7"/>
  <c r="DF82" i="7"/>
  <c r="GL82" i="7"/>
  <c r="BP82" i="7"/>
  <c r="OX82" i="7"/>
  <c r="MX74" i="7"/>
  <c r="ON74" i="7"/>
  <c r="IB74" i="7"/>
  <c r="LH74" i="7"/>
  <c r="JR74" i="7"/>
  <c r="GL74" i="7"/>
  <c r="DF74" i="7"/>
  <c r="EV74" i="7"/>
  <c r="BP74" i="7"/>
  <c r="OX74" i="7"/>
  <c r="MX66" i="7"/>
  <c r="LH66" i="7"/>
  <c r="IB66" i="7"/>
  <c r="JR66" i="7"/>
  <c r="GL66" i="7"/>
  <c r="DF66" i="7"/>
  <c r="ON66" i="7"/>
  <c r="BP66" i="7"/>
  <c r="EV66" i="7"/>
  <c r="OX66" i="7"/>
  <c r="MX58" i="7"/>
  <c r="IB58" i="7"/>
  <c r="ON58" i="7"/>
  <c r="LH58" i="7"/>
  <c r="DF58" i="7"/>
  <c r="EV58" i="7"/>
  <c r="JR58" i="7"/>
  <c r="GL58" i="7"/>
  <c r="OX58" i="7"/>
  <c r="BP58" i="7"/>
  <c r="MX50" i="7"/>
  <c r="IB50" i="7"/>
  <c r="JR50" i="7"/>
  <c r="EV50" i="7"/>
  <c r="DF50" i="7"/>
  <c r="ON50" i="7"/>
  <c r="GL50" i="7"/>
  <c r="LH50" i="7"/>
  <c r="BP50" i="7"/>
  <c r="OX50" i="7"/>
  <c r="MX42" i="7"/>
  <c r="ON42" i="7"/>
  <c r="IB42" i="7"/>
  <c r="JR42" i="7"/>
  <c r="DF42" i="7"/>
  <c r="GL42" i="7"/>
  <c r="LH42" i="7"/>
  <c r="EV42" i="7"/>
  <c r="BP42" i="7"/>
  <c r="OX42" i="7"/>
  <c r="MX34" i="7"/>
  <c r="LH34" i="7"/>
  <c r="IB34" i="7"/>
  <c r="ON34" i="7"/>
  <c r="GL34" i="7"/>
  <c r="DF34" i="7"/>
  <c r="JR34" i="7"/>
  <c r="EV34" i="7"/>
  <c r="BP34" i="7"/>
  <c r="OX34" i="7"/>
  <c r="MX26" i="7"/>
  <c r="IB26" i="7"/>
  <c r="DF26" i="7"/>
  <c r="EV26" i="7"/>
  <c r="ON26" i="7"/>
  <c r="LH26" i="7"/>
  <c r="JR26" i="7"/>
  <c r="GL26" i="7"/>
  <c r="BP26" i="7"/>
  <c r="OX26" i="7"/>
  <c r="MX18" i="7"/>
  <c r="IB18" i="7"/>
  <c r="ON18" i="7"/>
  <c r="LH18" i="7"/>
  <c r="EV18" i="7"/>
  <c r="DF18" i="7"/>
  <c r="JR18" i="7"/>
  <c r="GL18" i="7"/>
  <c r="BP18" i="7"/>
  <c r="OX18" i="7"/>
  <c r="MX10" i="7"/>
  <c r="ON10" i="7"/>
  <c r="IB10" i="7"/>
  <c r="JR10" i="7"/>
  <c r="DF10" i="7"/>
  <c r="GL10" i="7"/>
  <c r="EV10" i="7"/>
  <c r="LH10" i="7"/>
  <c r="BP10" i="7"/>
  <c r="OX10" i="7"/>
  <c r="O198" i="7"/>
  <c r="P198" i="7" s="1"/>
  <c r="JR198" i="7"/>
  <c r="MX198" i="7"/>
  <c r="EV198" i="7"/>
  <c r="IB198" i="7"/>
  <c r="ON198" i="7"/>
  <c r="DF198" i="7"/>
  <c r="GL198" i="7"/>
  <c r="OX198" i="7"/>
  <c r="LH198" i="7"/>
  <c r="BP198" i="7"/>
  <c r="MX186" i="7"/>
  <c r="IB186" i="7"/>
  <c r="JR186" i="7"/>
  <c r="ON186" i="7"/>
  <c r="LH186" i="7"/>
  <c r="EV186" i="7"/>
  <c r="DF186" i="7"/>
  <c r="GL186" i="7"/>
  <c r="BP186" i="7"/>
  <c r="OX186" i="7"/>
  <c r="MX202" i="7"/>
  <c r="ON202" i="7"/>
  <c r="IB202" i="7"/>
  <c r="LH202" i="7"/>
  <c r="JR202" i="7"/>
  <c r="GL202" i="7"/>
  <c r="DF202" i="7"/>
  <c r="EV202" i="7"/>
  <c r="OX202" i="7"/>
  <c r="BP202" i="7"/>
  <c r="LH184" i="7"/>
  <c r="GL184" i="7"/>
  <c r="DF184" i="7"/>
  <c r="ON184" i="7"/>
  <c r="MX184" i="7"/>
  <c r="JR184" i="7"/>
  <c r="IB184" i="7"/>
  <c r="EV184" i="7"/>
  <c r="OX184" i="7"/>
  <c r="BP184" i="7"/>
  <c r="ON164" i="7"/>
  <c r="DF164" i="7"/>
  <c r="MX164" i="7"/>
  <c r="IB164" i="7"/>
  <c r="GL164" i="7"/>
  <c r="EV164" i="7"/>
  <c r="JR164" i="7"/>
  <c r="LH164" i="7"/>
  <c r="OX164" i="7"/>
  <c r="BP164" i="7"/>
  <c r="ON156" i="7"/>
  <c r="MX156" i="7"/>
  <c r="JR156" i="7"/>
  <c r="DF156" i="7"/>
  <c r="IB156" i="7"/>
  <c r="EV156" i="7"/>
  <c r="LH156" i="7"/>
  <c r="GL156" i="7"/>
  <c r="OX156" i="7"/>
  <c r="BP156" i="7"/>
  <c r="LH152" i="7"/>
  <c r="GL152" i="7"/>
  <c r="DF152" i="7"/>
  <c r="ON152" i="7"/>
  <c r="IB152" i="7"/>
  <c r="JR152" i="7"/>
  <c r="MX152" i="7"/>
  <c r="OX152" i="7"/>
  <c r="BP152" i="7"/>
  <c r="EV152" i="7"/>
  <c r="ON148" i="7"/>
  <c r="DF148" i="7"/>
  <c r="MX148" i="7"/>
  <c r="GL148" i="7"/>
  <c r="LH148" i="7"/>
  <c r="IB148" i="7"/>
  <c r="JR148" i="7"/>
  <c r="EV148" i="7"/>
  <c r="OX148" i="7"/>
  <c r="BP148" i="7"/>
  <c r="LH144" i="7"/>
  <c r="MX144" i="7"/>
  <c r="GL144" i="7"/>
  <c r="JR144" i="7"/>
  <c r="IB144" i="7"/>
  <c r="EV144" i="7"/>
  <c r="DF144" i="7"/>
  <c r="BP144" i="7"/>
  <c r="OX144" i="7"/>
  <c r="ON144" i="7"/>
  <c r="ON140" i="7"/>
  <c r="LH140" i="7"/>
  <c r="DF140" i="7"/>
  <c r="GL140" i="7"/>
  <c r="JR140" i="7"/>
  <c r="MX140" i="7"/>
  <c r="IB140" i="7"/>
  <c r="OX140" i="7"/>
  <c r="EV140" i="7"/>
  <c r="BP140" i="7"/>
  <c r="LH136" i="7"/>
  <c r="JR136" i="7"/>
  <c r="GL136" i="7"/>
  <c r="ON136" i="7"/>
  <c r="IB136" i="7"/>
  <c r="EV136" i="7"/>
  <c r="MX136" i="7"/>
  <c r="DF136" i="7"/>
  <c r="OX136" i="7"/>
  <c r="BP136" i="7"/>
  <c r="ON132" i="7"/>
  <c r="DF132" i="7"/>
  <c r="MX132" i="7"/>
  <c r="LH132" i="7"/>
  <c r="IB132" i="7"/>
  <c r="GL132" i="7"/>
  <c r="EV132" i="7"/>
  <c r="OX132" i="7"/>
  <c r="JR132" i="7"/>
  <c r="BP132" i="7"/>
  <c r="LH128" i="7"/>
  <c r="ON128" i="7"/>
  <c r="GL128" i="7"/>
  <c r="DF128" i="7"/>
  <c r="MX128" i="7"/>
  <c r="JR128" i="7"/>
  <c r="EV128" i="7"/>
  <c r="IB128" i="7"/>
  <c r="BP128" i="7"/>
  <c r="OX128" i="7"/>
  <c r="BN202" i="7"/>
  <c r="ET202" i="7"/>
  <c r="HZ202" i="7"/>
  <c r="OL202" i="7"/>
  <c r="GJ202" i="7"/>
  <c r="MV202" i="7"/>
  <c r="LF202" i="7"/>
  <c r="DD202" i="7"/>
  <c r="OV202" i="7"/>
  <c r="JP202" i="7"/>
  <c r="DD198" i="7"/>
  <c r="BN198" i="7"/>
  <c r="ET198" i="7"/>
  <c r="LF198" i="7"/>
  <c r="OV198" i="7"/>
  <c r="JP198" i="7"/>
  <c r="GJ198" i="7"/>
  <c r="HZ198" i="7"/>
  <c r="OL198" i="7"/>
  <c r="MV198" i="7"/>
  <c r="BN194" i="7"/>
  <c r="HZ194" i="7"/>
  <c r="OL194" i="7"/>
  <c r="GJ194" i="7"/>
  <c r="MV194" i="7"/>
  <c r="DD194" i="7"/>
  <c r="ET194" i="7"/>
  <c r="LF194" i="7"/>
  <c r="JP194" i="7"/>
  <c r="OV194" i="7"/>
  <c r="DD190" i="7"/>
  <c r="BN190" i="7"/>
  <c r="ET190" i="7"/>
  <c r="LF190" i="7"/>
  <c r="OV190" i="7"/>
  <c r="JP190" i="7"/>
  <c r="GJ190" i="7"/>
  <c r="OL190" i="7"/>
  <c r="HZ190" i="7"/>
  <c r="MV190" i="7"/>
  <c r="BN186" i="7"/>
  <c r="ET186" i="7"/>
  <c r="HZ186" i="7"/>
  <c r="OL186" i="7"/>
  <c r="DD186" i="7"/>
  <c r="GJ186" i="7"/>
  <c r="MV186" i="7"/>
  <c r="LF186" i="7"/>
  <c r="JP186" i="7"/>
  <c r="OV186" i="7"/>
  <c r="DD182" i="7"/>
  <c r="BN182" i="7"/>
  <c r="LF182" i="7"/>
  <c r="OV182" i="7"/>
  <c r="JP182" i="7"/>
  <c r="GJ182" i="7"/>
  <c r="HZ182" i="7"/>
  <c r="OL182" i="7"/>
  <c r="ET182" i="7"/>
  <c r="MV182" i="7"/>
  <c r="BN178" i="7"/>
  <c r="HZ178" i="7"/>
  <c r="OL178" i="7"/>
  <c r="GJ178" i="7"/>
  <c r="MV178" i="7"/>
  <c r="ET178" i="7"/>
  <c r="OV178" i="7"/>
  <c r="LF178" i="7"/>
  <c r="JP178" i="7"/>
  <c r="DD178" i="7"/>
  <c r="DD174" i="7"/>
  <c r="BN174" i="7"/>
  <c r="ET174" i="7"/>
  <c r="LF174" i="7"/>
  <c r="OV174" i="7"/>
  <c r="JP174" i="7"/>
  <c r="GJ174" i="7"/>
  <c r="HZ174" i="7"/>
  <c r="OL174" i="7"/>
  <c r="MV174" i="7"/>
  <c r="BN170" i="7"/>
  <c r="DD170" i="7"/>
  <c r="HZ170" i="7"/>
  <c r="OL170" i="7"/>
  <c r="ET170" i="7"/>
  <c r="GJ170" i="7"/>
  <c r="MV170" i="7"/>
  <c r="LF170" i="7"/>
  <c r="OV170" i="7"/>
  <c r="JP170" i="7"/>
  <c r="DD166" i="7"/>
  <c r="BN166" i="7"/>
  <c r="ET166" i="7"/>
  <c r="LF166" i="7"/>
  <c r="OV166" i="7"/>
  <c r="JP166" i="7"/>
  <c r="GJ166" i="7"/>
  <c r="HZ166" i="7"/>
  <c r="OL166" i="7"/>
  <c r="MV166" i="7"/>
  <c r="BN162" i="7"/>
  <c r="HZ162" i="7"/>
  <c r="OL162" i="7"/>
  <c r="DD162" i="7"/>
  <c r="GJ162" i="7"/>
  <c r="MV162" i="7"/>
  <c r="ET162" i="7"/>
  <c r="LF162" i="7"/>
  <c r="OV162" i="7"/>
  <c r="JP162" i="7"/>
  <c r="DD158" i="7"/>
  <c r="BN158" i="7"/>
  <c r="LF158" i="7"/>
  <c r="OV158" i="7"/>
  <c r="ET158" i="7"/>
  <c r="JP158" i="7"/>
  <c r="GJ158" i="7"/>
  <c r="HZ158" i="7"/>
  <c r="OL158" i="7"/>
  <c r="MV158" i="7"/>
  <c r="BN154" i="7"/>
  <c r="ET154" i="7"/>
  <c r="HZ154" i="7"/>
  <c r="OL154" i="7"/>
  <c r="GJ154" i="7"/>
  <c r="MV154" i="7"/>
  <c r="DD154" i="7"/>
  <c r="LF154" i="7"/>
  <c r="JP154" i="7"/>
  <c r="OV154" i="7"/>
  <c r="DD150" i="7"/>
  <c r="BN150" i="7"/>
  <c r="LF150" i="7"/>
  <c r="OV150" i="7"/>
  <c r="JP150" i="7"/>
  <c r="ET150" i="7"/>
  <c r="GJ150" i="7"/>
  <c r="HZ150" i="7"/>
  <c r="OL150" i="7"/>
  <c r="MV150" i="7"/>
  <c r="BN146" i="7"/>
  <c r="DD146" i="7"/>
  <c r="ET146" i="7"/>
  <c r="HZ146" i="7"/>
  <c r="OL146" i="7"/>
  <c r="GJ146" i="7"/>
  <c r="MV146" i="7"/>
  <c r="OV146" i="7"/>
  <c r="LF146" i="7"/>
  <c r="JP146" i="7"/>
  <c r="DD142" i="7"/>
  <c r="BN142" i="7"/>
  <c r="LF142" i="7"/>
  <c r="OV142" i="7"/>
  <c r="ET142" i="7"/>
  <c r="JP142" i="7"/>
  <c r="GJ142" i="7"/>
  <c r="HZ142" i="7"/>
  <c r="OL142" i="7"/>
  <c r="MV142" i="7"/>
  <c r="BN138" i="7"/>
  <c r="HZ138" i="7"/>
  <c r="OL138" i="7"/>
  <c r="GJ138" i="7"/>
  <c r="MV138" i="7"/>
  <c r="ET138" i="7"/>
  <c r="LF138" i="7"/>
  <c r="DD138" i="7"/>
  <c r="OV138" i="7"/>
  <c r="JP138" i="7"/>
  <c r="DD134" i="7"/>
  <c r="BN134" i="7"/>
  <c r="ET134" i="7"/>
  <c r="LF134" i="7"/>
  <c r="OV134" i="7"/>
  <c r="JP134" i="7"/>
  <c r="GJ134" i="7"/>
  <c r="HZ134" i="7"/>
  <c r="OL134" i="7"/>
  <c r="MV134" i="7"/>
  <c r="BN130" i="7"/>
  <c r="HZ130" i="7"/>
  <c r="OL130" i="7"/>
  <c r="ET130" i="7"/>
  <c r="GJ130" i="7"/>
  <c r="MV130" i="7"/>
  <c r="DD130" i="7"/>
  <c r="LF130" i="7"/>
  <c r="OV130" i="7"/>
  <c r="JP130" i="7"/>
  <c r="DD126" i="7"/>
  <c r="BN126" i="7"/>
  <c r="ET126" i="7"/>
  <c r="LF126" i="7"/>
  <c r="OV126" i="7"/>
  <c r="JP126" i="7"/>
  <c r="GJ126" i="7"/>
  <c r="HZ126" i="7"/>
  <c r="OL126" i="7"/>
  <c r="MV126" i="7"/>
  <c r="BN122" i="7"/>
  <c r="ET122" i="7"/>
  <c r="HZ122" i="7"/>
  <c r="OL122" i="7"/>
  <c r="DD122" i="7"/>
  <c r="GJ122" i="7"/>
  <c r="MV122" i="7"/>
  <c r="LF122" i="7"/>
  <c r="JP122" i="7"/>
  <c r="OV122" i="7"/>
  <c r="DD118" i="7"/>
  <c r="BN118" i="7"/>
  <c r="ET118" i="7"/>
  <c r="LF118" i="7"/>
  <c r="OV118" i="7"/>
  <c r="JP118" i="7"/>
  <c r="GJ118" i="7"/>
  <c r="HZ118" i="7"/>
  <c r="OL118" i="7"/>
  <c r="MV118" i="7"/>
  <c r="BN114" i="7"/>
  <c r="HZ114" i="7"/>
  <c r="OL114" i="7"/>
  <c r="GJ114" i="7"/>
  <c r="MV114" i="7"/>
  <c r="ET114" i="7"/>
  <c r="OV114" i="7"/>
  <c r="DD114" i="7"/>
  <c r="LF114" i="7"/>
  <c r="JP114" i="7"/>
  <c r="DD110" i="7"/>
  <c r="BN110" i="7"/>
  <c r="ET110" i="7"/>
  <c r="LF110" i="7"/>
  <c r="OV110" i="7"/>
  <c r="JP110" i="7"/>
  <c r="GJ110" i="7"/>
  <c r="HZ110" i="7"/>
  <c r="OL110" i="7"/>
  <c r="MV110" i="7"/>
  <c r="BN106" i="7"/>
  <c r="DD106" i="7"/>
  <c r="HZ106" i="7"/>
  <c r="OL106" i="7"/>
  <c r="GJ106" i="7"/>
  <c r="MV106" i="7"/>
  <c r="LF106" i="7"/>
  <c r="OV106" i="7"/>
  <c r="ET106" i="7"/>
  <c r="JP106" i="7"/>
  <c r="DD102" i="7"/>
  <c r="BN102" i="7"/>
  <c r="ET102" i="7"/>
  <c r="LF102" i="7"/>
  <c r="OV102" i="7"/>
  <c r="JP102" i="7"/>
  <c r="GJ102" i="7"/>
  <c r="HZ102" i="7"/>
  <c r="OL102" i="7"/>
  <c r="MV102" i="7"/>
  <c r="BN98" i="7"/>
  <c r="HZ98" i="7"/>
  <c r="OL98" i="7"/>
  <c r="DD98" i="7"/>
  <c r="ET98" i="7"/>
  <c r="GJ98" i="7"/>
  <c r="MV98" i="7"/>
  <c r="LF98" i="7"/>
  <c r="OV98" i="7"/>
  <c r="JP98" i="7"/>
  <c r="DD94" i="7"/>
  <c r="BN94" i="7"/>
  <c r="ET94" i="7"/>
  <c r="LF94" i="7"/>
  <c r="OV94" i="7"/>
  <c r="JP94" i="7"/>
  <c r="GJ94" i="7"/>
  <c r="HZ94" i="7"/>
  <c r="OL94" i="7"/>
  <c r="MV94" i="7"/>
  <c r="BN90" i="7"/>
  <c r="ET90" i="7"/>
  <c r="HZ90" i="7"/>
  <c r="OL90" i="7"/>
  <c r="GJ90" i="7"/>
  <c r="MV90" i="7"/>
  <c r="DD90" i="7"/>
  <c r="LF90" i="7"/>
  <c r="JP90" i="7"/>
  <c r="OV90" i="7"/>
  <c r="DD86" i="7"/>
  <c r="BN86" i="7"/>
  <c r="ET86" i="7"/>
  <c r="LF86" i="7"/>
  <c r="OV86" i="7"/>
  <c r="JP86" i="7"/>
  <c r="GJ86" i="7"/>
  <c r="HZ86" i="7"/>
  <c r="OL86" i="7"/>
  <c r="MV86" i="7"/>
  <c r="BN82" i="7"/>
  <c r="DD82" i="7"/>
  <c r="HZ82" i="7"/>
  <c r="OL82" i="7"/>
  <c r="GJ82" i="7"/>
  <c r="MV82" i="7"/>
  <c r="ET82" i="7"/>
  <c r="OV82" i="7"/>
  <c r="LF82" i="7"/>
  <c r="JP82" i="7"/>
  <c r="DD78" i="7"/>
  <c r="BN78" i="7"/>
  <c r="ET78" i="7"/>
  <c r="LF78" i="7"/>
  <c r="OV78" i="7"/>
  <c r="JP78" i="7"/>
  <c r="GJ78" i="7"/>
  <c r="HZ78" i="7"/>
  <c r="OL78" i="7"/>
  <c r="MV78" i="7"/>
  <c r="BN74" i="7"/>
  <c r="HZ74" i="7"/>
  <c r="OL74" i="7"/>
  <c r="GJ74" i="7"/>
  <c r="MV74" i="7"/>
  <c r="DD74" i="7"/>
  <c r="LF74" i="7"/>
  <c r="ET74" i="7"/>
  <c r="OV74" i="7"/>
  <c r="JP74" i="7"/>
  <c r="DD70" i="7"/>
  <c r="BN70" i="7"/>
  <c r="ET70" i="7"/>
  <c r="LF70" i="7"/>
  <c r="OV70" i="7"/>
  <c r="JP70" i="7"/>
  <c r="GJ70" i="7"/>
  <c r="HZ70" i="7"/>
  <c r="OL70" i="7"/>
  <c r="MV70" i="7"/>
  <c r="BN66" i="7"/>
  <c r="HZ66" i="7"/>
  <c r="OL66" i="7"/>
  <c r="GJ66" i="7"/>
  <c r="MV66" i="7"/>
  <c r="DD66" i="7"/>
  <c r="LF66" i="7"/>
  <c r="OV66" i="7"/>
  <c r="JP66" i="7"/>
  <c r="ET66" i="7"/>
  <c r="DD62" i="7"/>
  <c r="BN62" i="7"/>
  <c r="ET62" i="7"/>
  <c r="LF62" i="7"/>
  <c r="OV62" i="7"/>
  <c r="JP62" i="7"/>
  <c r="GJ62" i="7"/>
  <c r="HZ62" i="7"/>
  <c r="OL62" i="7"/>
  <c r="MV62" i="7"/>
  <c r="BN58" i="7"/>
  <c r="HZ58" i="7"/>
  <c r="OL58" i="7"/>
  <c r="DD58" i="7"/>
  <c r="GJ58" i="7"/>
  <c r="MV58" i="7"/>
  <c r="ET58" i="7"/>
  <c r="LF58" i="7"/>
  <c r="JP58" i="7"/>
  <c r="OV58" i="7"/>
  <c r="DD54" i="7"/>
  <c r="BN54" i="7"/>
  <c r="ET54" i="7"/>
  <c r="LF54" i="7"/>
  <c r="OV54" i="7"/>
  <c r="JP54" i="7"/>
  <c r="GJ54" i="7"/>
  <c r="HZ54" i="7"/>
  <c r="OL54" i="7"/>
  <c r="MV54" i="7"/>
  <c r="BN50" i="7"/>
  <c r="HZ50" i="7"/>
  <c r="OL50" i="7"/>
  <c r="GJ50" i="7"/>
  <c r="MV50" i="7"/>
  <c r="OV50" i="7"/>
  <c r="LF50" i="7"/>
  <c r="DD50" i="7"/>
  <c r="ET50" i="7"/>
  <c r="JP50" i="7"/>
  <c r="DD46" i="7"/>
  <c r="BN46" i="7"/>
  <c r="ET46" i="7"/>
  <c r="LF46" i="7"/>
  <c r="OV46" i="7"/>
  <c r="JP46" i="7"/>
  <c r="GJ46" i="7"/>
  <c r="HZ46" i="7"/>
  <c r="OL46" i="7"/>
  <c r="MV46" i="7"/>
  <c r="BN42" i="7"/>
  <c r="DD42" i="7"/>
  <c r="HZ42" i="7"/>
  <c r="OL42" i="7"/>
  <c r="GJ42" i="7"/>
  <c r="MV42" i="7"/>
  <c r="LF42" i="7"/>
  <c r="ET42" i="7"/>
  <c r="OV42" i="7"/>
  <c r="JP42" i="7"/>
  <c r="DD38" i="7"/>
  <c r="BN38" i="7"/>
  <c r="ET38" i="7"/>
  <c r="LF38" i="7"/>
  <c r="OV38" i="7"/>
  <c r="JP38" i="7"/>
  <c r="GJ38" i="7"/>
  <c r="HZ38" i="7"/>
  <c r="OL38" i="7"/>
  <c r="MV38" i="7"/>
  <c r="BN34" i="7"/>
  <c r="HZ34" i="7"/>
  <c r="OL34" i="7"/>
  <c r="DD34" i="7"/>
  <c r="GJ34" i="7"/>
  <c r="MV34" i="7"/>
  <c r="OV34" i="7"/>
  <c r="JP34" i="7"/>
  <c r="LF34" i="7"/>
  <c r="ET34" i="7"/>
  <c r="DD30" i="7"/>
  <c r="BN30" i="7"/>
  <c r="ET30" i="7"/>
  <c r="LF30" i="7"/>
  <c r="OV30" i="7"/>
  <c r="JP30" i="7"/>
  <c r="GJ30" i="7"/>
  <c r="HZ30" i="7"/>
  <c r="OL30" i="7"/>
  <c r="MV30" i="7"/>
  <c r="BN26" i="7"/>
  <c r="HZ26" i="7"/>
  <c r="OL26" i="7"/>
  <c r="GJ26" i="7"/>
  <c r="MV26" i="7"/>
  <c r="DD26" i="7"/>
  <c r="ET26" i="7"/>
  <c r="LF26" i="7"/>
  <c r="JP26" i="7"/>
  <c r="OV26" i="7"/>
  <c r="DD22" i="7"/>
  <c r="BN22" i="7"/>
  <c r="ET22" i="7"/>
  <c r="LF22" i="7"/>
  <c r="OV22" i="7"/>
  <c r="JP22" i="7"/>
  <c r="GJ22" i="7"/>
  <c r="HZ22" i="7"/>
  <c r="OL22" i="7"/>
  <c r="MV22" i="7"/>
  <c r="BN18" i="7"/>
  <c r="DD18" i="7"/>
  <c r="HZ18" i="7"/>
  <c r="OL18" i="7"/>
  <c r="GJ18" i="7"/>
  <c r="MV18" i="7"/>
  <c r="OV18" i="7"/>
  <c r="LF18" i="7"/>
  <c r="ET18" i="7"/>
  <c r="JP18" i="7"/>
  <c r="DD14" i="7"/>
  <c r="BN14" i="7"/>
  <c r="ET14" i="7"/>
  <c r="LF14" i="7"/>
  <c r="OV14" i="7"/>
  <c r="JP14" i="7"/>
  <c r="GJ14" i="7"/>
  <c r="HZ14" i="7"/>
  <c r="OL14" i="7"/>
  <c r="MV14" i="7"/>
  <c r="DD10" i="7"/>
  <c r="HZ10" i="7"/>
  <c r="OL10" i="7"/>
  <c r="BN10" i="7"/>
  <c r="GJ10" i="7"/>
  <c r="MV10" i="7"/>
  <c r="LF10" i="7"/>
  <c r="ET10" i="7"/>
  <c r="OV10" i="7"/>
  <c r="JP10" i="7"/>
  <c r="LH112" i="7"/>
  <c r="MX112" i="7"/>
  <c r="GL112" i="7"/>
  <c r="IB112" i="7"/>
  <c r="ON112" i="7"/>
  <c r="EV112" i="7"/>
  <c r="JR112" i="7"/>
  <c r="DF112" i="7"/>
  <c r="BP112" i="7"/>
  <c r="OX112" i="7"/>
  <c r="LH104" i="7"/>
  <c r="GL104" i="7"/>
  <c r="ON104" i="7"/>
  <c r="MX104" i="7"/>
  <c r="EV104" i="7"/>
  <c r="JR104" i="7"/>
  <c r="IB104" i="7"/>
  <c r="DF104" i="7"/>
  <c r="OX104" i="7"/>
  <c r="BP104" i="7"/>
  <c r="LH96" i="7"/>
  <c r="ON96" i="7"/>
  <c r="GL96" i="7"/>
  <c r="JR96" i="7"/>
  <c r="DF96" i="7"/>
  <c r="MX96" i="7"/>
  <c r="IB96" i="7"/>
  <c r="EV96" i="7"/>
  <c r="BP96" i="7"/>
  <c r="OX96" i="7"/>
  <c r="LH88" i="7"/>
  <c r="GL88" i="7"/>
  <c r="MX88" i="7"/>
  <c r="DF88" i="7"/>
  <c r="IB88" i="7"/>
  <c r="ON88" i="7"/>
  <c r="JR88" i="7"/>
  <c r="EV88" i="7"/>
  <c r="OX88" i="7"/>
  <c r="BP88" i="7"/>
  <c r="LH80" i="7"/>
  <c r="MX80" i="7"/>
  <c r="GL80" i="7"/>
  <c r="IB80" i="7"/>
  <c r="ON80" i="7"/>
  <c r="JR80" i="7"/>
  <c r="EV80" i="7"/>
  <c r="DF80" i="7"/>
  <c r="BP80" i="7"/>
  <c r="OX80" i="7"/>
  <c r="LH72" i="7"/>
  <c r="GL72" i="7"/>
  <c r="EV72" i="7"/>
  <c r="ON72" i="7"/>
  <c r="MX72" i="7"/>
  <c r="JR72" i="7"/>
  <c r="IB72" i="7"/>
  <c r="DF72" i="7"/>
  <c r="OX72" i="7"/>
  <c r="BP72" i="7"/>
  <c r="LH64" i="7"/>
  <c r="ON64" i="7"/>
  <c r="GL64" i="7"/>
  <c r="JR64" i="7"/>
  <c r="IB64" i="7"/>
  <c r="MX64" i="7"/>
  <c r="DF64" i="7"/>
  <c r="EV64" i="7"/>
  <c r="OX64" i="7"/>
  <c r="BP64" i="7"/>
  <c r="LH56" i="7"/>
  <c r="GL56" i="7"/>
  <c r="ON56" i="7"/>
  <c r="DF56" i="7"/>
  <c r="JR56" i="7"/>
  <c r="MX56" i="7"/>
  <c r="IB56" i="7"/>
  <c r="EV56" i="7"/>
  <c r="OX56" i="7"/>
  <c r="BP56" i="7"/>
  <c r="LH48" i="7"/>
  <c r="MX48" i="7"/>
  <c r="GL48" i="7"/>
  <c r="ON48" i="7"/>
  <c r="IB48" i="7"/>
  <c r="JR48" i="7"/>
  <c r="EV48" i="7"/>
  <c r="DF48" i="7"/>
  <c r="BP48" i="7"/>
  <c r="OX48" i="7"/>
  <c r="LH40" i="7"/>
  <c r="GL40" i="7"/>
  <c r="ON40" i="7"/>
  <c r="EV40" i="7"/>
  <c r="DF40" i="7"/>
  <c r="JR40" i="7"/>
  <c r="IB40" i="7"/>
  <c r="OX40" i="7"/>
  <c r="BP40" i="7"/>
  <c r="MX40" i="7"/>
  <c r="LH32" i="7"/>
  <c r="ON32" i="7"/>
  <c r="GL32" i="7"/>
  <c r="MX32" i="7"/>
  <c r="JR32" i="7"/>
  <c r="IB32" i="7"/>
  <c r="DF32" i="7"/>
  <c r="EV32" i="7"/>
  <c r="OX32" i="7"/>
  <c r="BP32" i="7"/>
  <c r="LH24" i="7"/>
  <c r="GL24" i="7"/>
  <c r="ON24" i="7"/>
  <c r="JR24" i="7"/>
  <c r="MX24" i="7"/>
  <c r="DF24" i="7"/>
  <c r="IB24" i="7"/>
  <c r="OX24" i="7"/>
  <c r="EV24" i="7"/>
  <c r="BP24" i="7"/>
  <c r="LH16" i="7"/>
  <c r="MX16" i="7"/>
  <c r="GL16" i="7"/>
  <c r="IB16" i="7"/>
  <c r="ON16" i="7"/>
  <c r="EV16" i="7"/>
  <c r="DF16" i="7"/>
  <c r="JR16" i="7"/>
  <c r="OX16" i="7"/>
  <c r="BP16" i="7"/>
  <c r="LH8" i="7"/>
  <c r="GL8" i="7"/>
  <c r="JR8" i="7"/>
  <c r="IB8" i="7"/>
  <c r="EV8" i="7"/>
  <c r="MX8" i="7"/>
  <c r="DF8" i="7"/>
  <c r="ON8" i="7"/>
  <c r="OX8" i="7"/>
  <c r="BP8" i="7"/>
  <c r="ON204" i="7"/>
  <c r="LH204" i="7"/>
  <c r="DF204" i="7"/>
  <c r="MX204" i="7"/>
  <c r="GL204" i="7"/>
  <c r="IB204" i="7"/>
  <c r="JR204" i="7"/>
  <c r="OX204" i="7"/>
  <c r="EV204" i="7"/>
  <c r="BP204" i="7"/>
  <c r="JR190" i="7"/>
  <c r="EV190" i="7"/>
  <c r="ON190" i="7"/>
  <c r="MX190" i="7"/>
  <c r="LH190" i="7"/>
  <c r="GL190" i="7"/>
  <c r="IB190" i="7"/>
  <c r="DF190" i="7"/>
  <c r="OX190" i="7"/>
  <c r="BP190" i="7"/>
  <c r="ON180" i="7"/>
  <c r="DF180" i="7"/>
  <c r="JR180" i="7"/>
  <c r="IB180" i="7"/>
  <c r="MX180" i="7"/>
  <c r="GL180" i="7"/>
  <c r="LH180" i="7"/>
  <c r="EV180" i="7"/>
  <c r="OX180" i="7"/>
  <c r="BP180" i="7"/>
  <c r="LH168" i="7"/>
  <c r="JR168" i="7"/>
  <c r="GL168" i="7"/>
  <c r="EV168" i="7"/>
  <c r="ON168" i="7"/>
  <c r="MX168" i="7"/>
  <c r="IB168" i="7"/>
  <c r="DF168" i="7"/>
  <c r="OX168" i="7"/>
  <c r="BP168" i="7"/>
  <c r="LH200" i="7"/>
  <c r="JR200" i="7"/>
  <c r="GL200" i="7"/>
  <c r="ON200" i="7"/>
  <c r="MX200" i="7"/>
  <c r="EV200" i="7"/>
  <c r="DF200" i="7"/>
  <c r="IB200" i="7"/>
  <c r="OX200" i="7"/>
  <c r="BP200" i="7"/>
  <c r="ON196" i="7"/>
  <c r="DF196" i="7"/>
  <c r="JR196" i="7"/>
  <c r="MX196" i="7"/>
  <c r="EV196" i="7"/>
  <c r="LH196" i="7"/>
  <c r="IB196" i="7"/>
  <c r="GL196" i="7"/>
  <c r="OX196" i="7"/>
  <c r="BP196" i="7"/>
  <c r="ON188" i="7"/>
  <c r="MX188" i="7"/>
  <c r="JR188" i="7"/>
  <c r="DF188" i="7"/>
  <c r="LH188" i="7"/>
  <c r="IB188" i="7"/>
  <c r="EV188" i="7"/>
  <c r="GL188" i="7"/>
  <c r="OX188" i="7"/>
  <c r="BP188" i="7"/>
  <c r="MX122" i="7"/>
  <c r="IB122" i="7"/>
  <c r="JR122" i="7"/>
  <c r="GL122" i="7"/>
  <c r="EV122" i="7"/>
  <c r="ON122" i="7"/>
  <c r="LH122" i="7"/>
  <c r="DF122" i="7"/>
  <c r="BP122" i="7"/>
  <c r="OX122" i="7"/>
  <c r="O114" i="7"/>
  <c r="P114" i="7" s="1"/>
  <c r="MX114" i="7"/>
  <c r="IB114" i="7"/>
  <c r="ON114" i="7"/>
  <c r="LH114" i="7"/>
  <c r="EV114" i="7"/>
  <c r="JR114" i="7"/>
  <c r="DF114" i="7"/>
  <c r="GL114" i="7"/>
  <c r="BP114" i="7"/>
  <c r="OX114" i="7"/>
  <c r="EV110" i="7"/>
  <c r="JR110" i="7"/>
  <c r="DF110" i="7"/>
  <c r="LH110" i="7"/>
  <c r="MX110" i="7"/>
  <c r="IB110" i="7"/>
  <c r="GL110" i="7"/>
  <c r="OX110" i="7"/>
  <c r="ON110" i="7"/>
  <c r="BP110" i="7"/>
  <c r="MX102" i="7"/>
  <c r="EV102" i="7"/>
  <c r="LH102" i="7"/>
  <c r="IB102" i="7"/>
  <c r="ON102" i="7"/>
  <c r="DF102" i="7"/>
  <c r="GL102" i="7"/>
  <c r="OX102" i="7"/>
  <c r="JR102" i="7"/>
  <c r="BP102" i="7"/>
  <c r="EV94" i="7"/>
  <c r="LH94" i="7"/>
  <c r="JR94" i="7"/>
  <c r="IB94" i="7"/>
  <c r="ON94" i="7"/>
  <c r="GL94" i="7"/>
  <c r="MX94" i="7"/>
  <c r="OX94" i="7"/>
  <c r="BP94" i="7"/>
  <c r="DF94" i="7"/>
  <c r="ON86" i="7"/>
  <c r="LH86" i="7"/>
  <c r="EV86" i="7"/>
  <c r="JR86" i="7"/>
  <c r="MX86" i="7"/>
  <c r="GL86" i="7"/>
  <c r="DF86" i="7"/>
  <c r="OX86" i="7"/>
  <c r="IB86" i="7"/>
  <c r="BP86" i="7"/>
  <c r="EV78" i="7"/>
  <c r="ON78" i="7"/>
  <c r="LH78" i="7"/>
  <c r="IB78" i="7"/>
  <c r="DF78" i="7"/>
  <c r="JR78" i="7"/>
  <c r="GL78" i="7"/>
  <c r="MX78" i="7"/>
  <c r="OX78" i="7"/>
  <c r="BP78" i="7"/>
  <c r="MX70" i="7"/>
  <c r="EV70" i="7"/>
  <c r="IB70" i="7"/>
  <c r="LH70" i="7"/>
  <c r="JR70" i="7"/>
  <c r="DF70" i="7"/>
  <c r="ON70" i="7"/>
  <c r="OX70" i="7"/>
  <c r="GL70" i="7"/>
  <c r="BP70" i="7"/>
  <c r="EV62" i="7"/>
  <c r="ON62" i="7"/>
  <c r="MX62" i="7"/>
  <c r="JR62" i="7"/>
  <c r="IB62" i="7"/>
  <c r="GL62" i="7"/>
  <c r="LH62" i="7"/>
  <c r="DF62" i="7"/>
  <c r="OX62" i="7"/>
  <c r="BP62" i="7"/>
  <c r="ON54" i="7"/>
  <c r="LH54" i="7"/>
  <c r="EV54" i="7"/>
  <c r="JR54" i="7"/>
  <c r="GL54" i="7"/>
  <c r="MX54" i="7"/>
  <c r="IB54" i="7"/>
  <c r="OX54" i="7"/>
  <c r="BP54" i="7"/>
  <c r="DF54" i="7"/>
  <c r="EV46" i="7"/>
  <c r="MX46" i="7"/>
  <c r="LH46" i="7"/>
  <c r="IB46" i="7"/>
  <c r="ON46" i="7"/>
  <c r="GL46" i="7"/>
  <c r="JR46" i="7"/>
  <c r="OX46" i="7"/>
  <c r="DF46" i="7"/>
  <c r="BP46" i="7"/>
  <c r="MX38" i="7"/>
  <c r="EV38" i="7"/>
  <c r="IB38" i="7"/>
  <c r="LH38" i="7"/>
  <c r="JR38" i="7"/>
  <c r="ON38" i="7"/>
  <c r="DF38" i="7"/>
  <c r="OX38" i="7"/>
  <c r="BP38" i="7"/>
  <c r="GL38" i="7"/>
  <c r="EV30" i="7"/>
  <c r="LH30" i="7"/>
  <c r="MX30" i="7"/>
  <c r="GL30" i="7"/>
  <c r="JR30" i="7"/>
  <c r="ON30" i="7"/>
  <c r="DF30" i="7"/>
  <c r="OX30" i="7"/>
  <c r="IB30" i="7"/>
  <c r="BP30" i="7"/>
  <c r="ON22" i="7"/>
  <c r="LH22" i="7"/>
  <c r="EV22" i="7"/>
  <c r="JR22" i="7"/>
  <c r="IB22" i="7"/>
  <c r="GL22" i="7"/>
  <c r="MX22" i="7"/>
  <c r="OX22" i="7"/>
  <c r="BP22" i="7"/>
  <c r="DF22" i="7"/>
  <c r="EV14" i="7"/>
  <c r="LH14" i="7"/>
  <c r="MX14" i="7"/>
  <c r="JR14" i="7"/>
  <c r="GL14" i="7"/>
  <c r="ON14" i="7"/>
  <c r="IB14" i="7"/>
  <c r="OX14" i="7"/>
  <c r="DF14" i="7"/>
  <c r="BP14" i="7"/>
  <c r="CA205" i="2"/>
  <c r="AW205" i="2"/>
  <c r="IY205" i="2"/>
  <c r="EI205" i="2"/>
  <c r="FM205" i="2"/>
  <c r="GQ205" i="2"/>
  <c r="DE205" i="2"/>
  <c r="HU205" i="2"/>
  <c r="KC205" i="2"/>
  <c r="EK205" i="2"/>
  <c r="JA205" i="2"/>
  <c r="HW205" i="2"/>
  <c r="GS205" i="2"/>
  <c r="DG205" i="2"/>
  <c r="CC205" i="2"/>
  <c r="KE205" i="2"/>
  <c r="FO205" i="2"/>
  <c r="AY205" i="2"/>
  <c r="OV205" i="3"/>
  <c r="J203" i="3"/>
  <c r="N203" i="3" s="1"/>
  <c r="OV203" i="3"/>
  <c r="OX201" i="3"/>
  <c r="OV201" i="3"/>
  <c r="OV199" i="3"/>
  <c r="OX197" i="3"/>
  <c r="OV197" i="3"/>
  <c r="OV195" i="3"/>
  <c r="OV193" i="3"/>
  <c r="J191" i="3"/>
  <c r="N191" i="3" s="1"/>
  <c r="OV191" i="3"/>
  <c r="OV189" i="3"/>
  <c r="OV187" i="3"/>
  <c r="OV185" i="3"/>
  <c r="OV183" i="3"/>
  <c r="OV181" i="3"/>
  <c r="OV179" i="3"/>
  <c r="O179" i="3"/>
  <c r="P179" i="3" s="1"/>
  <c r="OX179" i="3"/>
  <c r="OV177" i="3"/>
  <c r="OX177" i="3"/>
  <c r="OX175" i="3"/>
  <c r="OV175" i="3"/>
  <c r="OV173" i="3"/>
  <c r="OV169" i="3"/>
  <c r="OV171" i="3"/>
  <c r="OV167" i="3"/>
  <c r="OV165" i="3"/>
  <c r="OX165" i="3"/>
  <c r="OV163" i="3"/>
  <c r="O163" i="3"/>
  <c r="P163" i="3" s="1"/>
  <c r="OX163" i="3"/>
  <c r="OV161" i="3"/>
  <c r="OV159" i="3"/>
  <c r="OV157" i="3"/>
  <c r="OV155" i="3"/>
  <c r="OV153" i="3"/>
  <c r="OV151" i="3"/>
  <c r="OV149" i="3"/>
  <c r="OV147" i="3"/>
  <c r="O147" i="3"/>
  <c r="P147" i="3" s="1"/>
  <c r="OX147" i="3"/>
  <c r="OV145" i="3"/>
  <c r="OV143" i="3"/>
  <c r="O143" i="3"/>
  <c r="P143" i="3" s="1"/>
  <c r="V143" i="3" s="1"/>
  <c r="OX143" i="3"/>
  <c r="OV141" i="3"/>
  <c r="OV139" i="3"/>
  <c r="O139" i="3"/>
  <c r="P139" i="3" s="1"/>
  <c r="V139" i="3" s="1"/>
  <c r="OX139" i="3"/>
  <c r="OV137" i="3"/>
  <c r="OV135" i="3"/>
  <c r="O135" i="3"/>
  <c r="P135" i="3" s="1"/>
  <c r="V135" i="3" s="1"/>
  <c r="OX135" i="3"/>
  <c r="OV133" i="3"/>
  <c r="OX127" i="3"/>
  <c r="OV129" i="3"/>
  <c r="OV127" i="3"/>
  <c r="OV131" i="3"/>
  <c r="J125" i="3"/>
  <c r="OV125" i="3"/>
  <c r="OV123" i="3"/>
  <c r="OV121" i="3"/>
  <c r="OX121" i="3"/>
  <c r="OV119" i="3"/>
  <c r="OV117" i="3"/>
  <c r="OV113" i="3"/>
  <c r="OV115" i="3"/>
  <c r="OV111" i="3"/>
  <c r="OV109" i="3"/>
  <c r="OV107" i="3"/>
  <c r="OV105" i="3"/>
  <c r="OV101" i="3"/>
  <c r="OV97" i="3"/>
  <c r="OV103" i="3"/>
  <c r="OV99" i="3"/>
  <c r="OV93" i="3"/>
  <c r="OV95" i="3"/>
  <c r="OV91" i="3"/>
  <c r="OV89" i="3"/>
  <c r="OV87" i="3"/>
  <c r="OV85" i="3"/>
  <c r="OV83" i="3"/>
  <c r="OV81" i="3"/>
  <c r="OV79" i="3"/>
  <c r="OV77" i="3"/>
  <c r="OV75" i="3"/>
  <c r="OV73" i="3"/>
  <c r="OV71" i="3"/>
  <c r="OV69" i="3"/>
  <c r="OV67" i="3"/>
  <c r="OV65" i="3"/>
  <c r="OV63" i="3"/>
  <c r="OV61" i="3"/>
  <c r="OV59" i="3"/>
  <c r="OV57" i="3"/>
  <c r="OV55" i="3"/>
  <c r="OV53" i="3"/>
  <c r="OV51" i="3"/>
  <c r="OV49" i="3"/>
  <c r="OV47" i="3"/>
  <c r="OV45" i="3"/>
  <c r="OV43" i="3"/>
  <c r="OV41" i="3"/>
  <c r="OV39" i="3"/>
  <c r="OV37" i="3"/>
  <c r="OV35" i="3"/>
  <c r="OV33" i="3"/>
  <c r="OV31" i="3"/>
  <c r="OV29" i="3"/>
  <c r="OV27" i="3"/>
  <c r="OV25" i="3"/>
  <c r="OV23" i="3"/>
  <c r="OV21" i="3"/>
  <c r="OV19" i="3"/>
  <c r="OV17" i="3"/>
  <c r="OV15" i="3"/>
  <c r="OV13" i="3"/>
  <c r="OV11" i="3"/>
  <c r="OV9" i="3"/>
  <c r="O181" i="7"/>
  <c r="P181" i="7" s="1"/>
  <c r="V181" i="7" s="1"/>
  <c r="BP181" i="7"/>
  <c r="ON181" i="7"/>
  <c r="MX181" i="7"/>
  <c r="LH181" i="7"/>
  <c r="JR181" i="7"/>
  <c r="IB181" i="7"/>
  <c r="EV181" i="7"/>
  <c r="GL181" i="7"/>
  <c r="DF181" i="7"/>
  <c r="OX181" i="7"/>
  <c r="ET181" i="7"/>
  <c r="BN181" i="7"/>
  <c r="DD181" i="7"/>
  <c r="OV181" i="7"/>
  <c r="JP181" i="7"/>
  <c r="OL181" i="7"/>
  <c r="MV181" i="7"/>
  <c r="HZ181" i="7"/>
  <c r="GJ181" i="7"/>
  <c r="LF181" i="7"/>
  <c r="J203" i="7"/>
  <c r="N203" i="7" s="1"/>
  <c r="O203" i="7" s="1"/>
  <c r="P203" i="7" s="1"/>
  <c r="DD203" i="7"/>
  <c r="JP203" i="7"/>
  <c r="BN203" i="7"/>
  <c r="HZ203" i="7"/>
  <c r="OV203" i="7"/>
  <c r="LF203" i="7"/>
  <c r="GJ203" i="7"/>
  <c r="MV203" i="7"/>
  <c r="ET203" i="7"/>
  <c r="OL203" i="7"/>
  <c r="DD199" i="7"/>
  <c r="JP199" i="7"/>
  <c r="BN199" i="7"/>
  <c r="HZ199" i="7"/>
  <c r="OV199" i="7"/>
  <c r="GJ199" i="7"/>
  <c r="ET199" i="7"/>
  <c r="LF199" i="7"/>
  <c r="OL199" i="7"/>
  <c r="MV199" i="7"/>
  <c r="DD195" i="7"/>
  <c r="JP195" i="7"/>
  <c r="BN195" i="7"/>
  <c r="HZ195" i="7"/>
  <c r="OV195" i="7"/>
  <c r="ET195" i="7"/>
  <c r="OL195" i="7"/>
  <c r="MV195" i="7"/>
  <c r="GJ195" i="7"/>
  <c r="LF195" i="7"/>
  <c r="JR193" i="7"/>
  <c r="DF193" i="7"/>
  <c r="OX193" i="7"/>
  <c r="BP193" i="7"/>
  <c r="LH193" i="7"/>
  <c r="EV193" i="7"/>
  <c r="MX193" i="7"/>
  <c r="GL193" i="7"/>
  <c r="ON193" i="7"/>
  <c r="IB193" i="7"/>
  <c r="J205" i="7"/>
  <c r="N205" i="7" s="1"/>
  <c r="GJ205" i="7"/>
  <c r="MV205" i="7"/>
  <c r="ET205" i="7"/>
  <c r="LF205" i="7"/>
  <c r="OL205" i="7"/>
  <c r="BN205" i="7"/>
  <c r="DD205" i="7"/>
  <c r="HZ205" i="7"/>
  <c r="JP205" i="7"/>
  <c r="OV205" i="7"/>
  <c r="J201" i="7"/>
  <c r="GJ201" i="7"/>
  <c r="MV201" i="7"/>
  <c r="ET201" i="7"/>
  <c r="LF201" i="7"/>
  <c r="OL201" i="7"/>
  <c r="BN201" i="7"/>
  <c r="DD201" i="7"/>
  <c r="OV201" i="7"/>
  <c r="HZ201" i="7"/>
  <c r="JP201" i="7"/>
  <c r="GJ197" i="7"/>
  <c r="MV197" i="7"/>
  <c r="ET197" i="7"/>
  <c r="LF197" i="7"/>
  <c r="OL197" i="7"/>
  <c r="OV197" i="7"/>
  <c r="HZ197" i="7"/>
  <c r="JP197" i="7"/>
  <c r="BN197" i="7"/>
  <c r="DD197" i="7"/>
  <c r="GJ193" i="7"/>
  <c r="MV193" i="7"/>
  <c r="ET193" i="7"/>
  <c r="LF193" i="7"/>
  <c r="OL193" i="7"/>
  <c r="HZ193" i="7"/>
  <c r="JP193" i="7"/>
  <c r="OV193" i="7"/>
  <c r="BN193" i="7"/>
  <c r="DD193" i="7"/>
  <c r="MX199" i="7"/>
  <c r="GL199" i="7"/>
  <c r="ON199" i="7"/>
  <c r="IB199" i="7"/>
  <c r="JR199" i="7"/>
  <c r="DF199" i="7"/>
  <c r="LH199" i="7"/>
  <c r="BP199" i="7"/>
  <c r="EV199" i="7"/>
  <c r="OX199" i="7"/>
  <c r="MX195" i="7"/>
  <c r="GL195" i="7"/>
  <c r="ON195" i="7"/>
  <c r="IB195" i="7"/>
  <c r="JR195" i="7"/>
  <c r="DF195" i="7"/>
  <c r="BP195" i="7"/>
  <c r="EV195" i="7"/>
  <c r="OX195" i="7"/>
  <c r="LH195" i="7"/>
  <c r="BN191" i="7"/>
  <c r="JP191" i="7"/>
  <c r="HZ191" i="7"/>
  <c r="OL191" i="7"/>
  <c r="MV191" i="7"/>
  <c r="LF191" i="7"/>
  <c r="DD191" i="7"/>
  <c r="OV191" i="7"/>
  <c r="GJ191" i="7"/>
  <c r="ET191" i="7"/>
  <c r="ON191" i="7"/>
  <c r="LH191" i="7"/>
  <c r="IB191" i="7"/>
  <c r="EV191" i="7"/>
  <c r="BP191" i="7"/>
  <c r="MX191" i="7"/>
  <c r="GL191" i="7"/>
  <c r="JR191" i="7"/>
  <c r="DF191" i="7"/>
  <c r="OX191" i="7"/>
  <c r="O169" i="7"/>
  <c r="P169" i="7" s="1"/>
  <c r="V169" i="7" s="1"/>
  <c r="OX169" i="7"/>
  <c r="ON169" i="7"/>
  <c r="MX169" i="7"/>
  <c r="LH169" i="7"/>
  <c r="JR169" i="7"/>
  <c r="IB169" i="7"/>
  <c r="GL169" i="7"/>
  <c r="EV169" i="7"/>
  <c r="DF169" i="7"/>
  <c r="BP169" i="7"/>
  <c r="OX165" i="7"/>
  <c r="ON165" i="7"/>
  <c r="BP165" i="7"/>
  <c r="MX165" i="7"/>
  <c r="GL165" i="7"/>
  <c r="LH165" i="7"/>
  <c r="EV165" i="7"/>
  <c r="JR165" i="7"/>
  <c r="DF165" i="7"/>
  <c r="IB165" i="7"/>
  <c r="OX161" i="7"/>
  <c r="ON161" i="7"/>
  <c r="MX161" i="7"/>
  <c r="LH161" i="7"/>
  <c r="JR161" i="7"/>
  <c r="IB161" i="7"/>
  <c r="GL161" i="7"/>
  <c r="EV161" i="7"/>
  <c r="DF161" i="7"/>
  <c r="BP161" i="7"/>
  <c r="OX157" i="7"/>
  <c r="ON157" i="7"/>
  <c r="MX157" i="7"/>
  <c r="LH157" i="7"/>
  <c r="JR157" i="7"/>
  <c r="IB157" i="7"/>
  <c r="GL157" i="7"/>
  <c r="EV157" i="7"/>
  <c r="DF157" i="7"/>
  <c r="BP157" i="7"/>
  <c r="OL187" i="7"/>
  <c r="OV187" i="7"/>
  <c r="DD187" i="7"/>
  <c r="BN187" i="7"/>
  <c r="ET187" i="7"/>
  <c r="GJ187" i="7"/>
  <c r="LF187" i="7"/>
  <c r="JP187" i="7"/>
  <c r="HZ187" i="7"/>
  <c r="MV187" i="7"/>
  <c r="DD183" i="7"/>
  <c r="GJ183" i="7"/>
  <c r="JP183" i="7"/>
  <c r="MV183" i="7"/>
  <c r="OV183" i="7"/>
  <c r="ET183" i="7"/>
  <c r="OL183" i="7"/>
  <c r="BN183" i="7"/>
  <c r="HZ183" i="7"/>
  <c r="LF183" i="7"/>
  <c r="DD179" i="7"/>
  <c r="GJ179" i="7"/>
  <c r="JP179" i="7"/>
  <c r="MV179" i="7"/>
  <c r="OV179" i="7"/>
  <c r="HZ179" i="7"/>
  <c r="ET179" i="7"/>
  <c r="OL179" i="7"/>
  <c r="LF179" i="7"/>
  <c r="BN179" i="7"/>
  <c r="DD175" i="7"/>
  <c r="GJ175" i="7"/>
  <c r="JP175" i="7"/>
  <c r="MV175" i="7"/>
  <c r="OL175" i="7"/>
  <c r="OV175" i="7"/>
  <c r="LF175" i="7"/>
  <c r="HZ175" i="7"/>
  <c r="BN175" i="7"/>
  <c r="ET175" i="7"/>
  <c r="BN171" i="7"/>
  <c r="DD171" i="7"/>
  <c r="ET171" i="7"/>
  <c r="GJ171" i="7"/>
  <c r="HZ171" i="7"/>
  <c r="JP171" i="7"/>
  <c r="LF171" i="7"/>
  <c r="MV171" i="7"/>
  <c r="OL171" i="7"/>
  <c r="OV171" i="7"/>
  <c r="BN167" i="7"/>
  <c r="DD167" i="7"/>
  <c r="ET167" i="7"/>
  <c r="GJ167" i="7"/>
  <c r="HZ167" i="7"/>
  <c r="JP167" i="7"/>
  <c r="LF167" i="7"/>
  <c r="MV167" i="7"/>
  <c r="OL167" i="7"/>
  <c r="OV167" i="7"/>
  <c r="BN163" i="7"/>
  <c r="DD163" i="7"/>
  <c r="ET163" i="7"/>
  <c r="GJ163" i="7"/>
  <c r="HZ163" i="7"/>
  <c r="JP163" i="7"/>
  <c r="LF163" i="7"/>
  <c r="MV163" i="7"/>
  <c r="OL163" i="7"/>
  <c r="OV163" i="7"/>
  <c r="BN159" i="7"/>
  <c r="DD159" i="7"/>
  <c r="ET159" i="7"/>
  <c r="GJ159" i="7"/>
  <c r="HZ159" i="7"/>
  <c r="JP159" i="7"/>
  <c r="LF159" i="7"/>
  <c r="MV159" i="7"/>
  <c r="OL159" i="7"/>
  <c r="OV159" i="7"/>
  <c r="ON179" i="7"/>
  <c r="MX179" i="7"/>
  <c r="LH179" i="7"/>
  <c r="JR179" i="7"/>
  <c r="IB179" i="7"/>
  <c r="GL179" i="7"/>
  <c r="EV179" i="7"/>
  <c r="DF179" i="7"/>
  <c r="BP179" i="7"/>
  <c r="OX179" i="7"/>
  <c r="ON159" i="7"/>
  <c r="MX159" i="7"/>
  <c r="LH159" i="7"/>
  <c r="JR159" i="7"/>
  <c r="IB159" i="7"/>
  <c r="GL159" i="7"/>
  <c r="EV159" i="7"/>
  <c r="DF159" i="7"/>
  <c r="BP159" i="7"/>
  <c r="OX159" i="7"/>
  <c r="OL189" i="7"/>
  <c r="BN189" i="7"/>
  <c r="ET189" i="7"/>
  <c r="HZ189" i="7"/>
  <c r="LF189" i="7"/>
  <c r="DD189" i="7"/>
  <c r="GJ189" i="7"/>
  <c r="MV189" i="7"/>
  <c r="JP189" i="7"/>
  <c r="OV189" i="7"/>
  <c r="J185" i="7"/>
  <c r="N185" i="7" s="1"/>
  <c r="OL185" i="7"/>
  <c r="BN185" i="7"/>
  <c r="ET185" i="7"/>
  <c r="HZ185" i="7"/>
  <c r="LF185" i="7"/>
  <c r="GJ185" i="7"/>
  <c r="JP185" i="7"/>
  <c r="OV185" i="7"/>
  <c r="DD185" i="7"/>
  <c r="MV185" i="7"/>
  <c r="OL177" i="7"/>
  <c r="BN177" i="7"/>
  <c r="ET177" i="7"/>
  <c r="HZ177" i="7"/>
  <c r="LF177" i="7"/>
  <c r="JP177" i="7"/>
  <c r="OV177" i="7"/>
  <c r="GJ177" i="7"/>
  <c r="DD177" i="7"/>
  <c r="MV177" i="7"/>
  <c r="OL173" i="7"/>
  <c r="OV173" i="7"/>
  <c r="BN173" i="7"/>
  <c r="DD173" i="7"/>
  <c r="ET173" i="7"/>
  <c r="GJ173" i="7"/>
  <c r="HZ173" i="7"/>
  <c r="JP173" i="7"/>
  <c r="LF173" i="7"/>
  <c r="MV173" i="7"/>
  <c r="OL169" i="7"/>
  <c r="OV169" i="7"/>
  <c r="BN169" i="7"/>
  <c r="DD169" i="7"/>
  <c r="ET169" i="7"/>
  <c r="GJ169" i="7"/>
  <c r="HZ169" i="7"/>
  <c r="JP169" i="7"/>
  <c r="LF169" i="7"/>
  <c r="MV169" i="7"/>
  <c r="OL165" i="7"/>
  <c r="OV165" i="7"/>
  <c r="DD165" i="7"/>
  <c r="JP165" i="7"/>
  <c r="ET165" i="7"/>
  <c r="LF165" i="7"/>
  <c r="GJ165" i="7"/>
  <c r="BN165" i="7"/>
  <c r="HZ165" i="7"/>
  <c r="MV165" i="7"/>
  <c r="OL161" i="7"/>
  <c r="OV161" i="7"/>
  <c r="BN161" i="7"/>
  <c r="DD161" i="7"/>
  <c r="ET161" i="7"/>
  <c r="GJ161" i="7"/>
  <c r="HZ161" i="7"/>
  <c r="JP161" i="7"/>
  <c r="LF161" i="7"/>
  <c r="MV161" i="7"/>
  <c r="OL157" i="7"/>
  <c r="OV157" i="7"/>
  <c r="BN157" i="7"/>
  <c r="DD157" i="7"/>
  <c r="ET157" i="7"/>
  <c r="GJ157" i="7"/>
  <c r="HZ157" i="7"/>
  <c r="JP157" i="7"/>
  <c r="LF157" i="7"/>
  <c r="MV157" i="7"/>
  <c r="ON183" i="7"/>
  <c r="MX183" i="7"/>
  <c r="LH183" i="7"/>
  <c r="JR183" i="7"/>
  <c r="IB183" i="7"/>
  <c r="GL183" i="7"/>
  <c r="EV183" i="7"/>
  <c r="DF183" i="7"/>
  <c r="BP183" i="7"/>
  <c r="OX183" i="7"/>
  <c r="ON175" i="7"/>
  <c r="MX175" i="7"/>
  <c r="LH175" i="7"/>
  <c r="JR175" i="7"/>
  <c r="IB175" i="7"/>
  <c r="GL175" i="7"/>
  <c r="EV175" i="7"/>
  <c r="DF175" i="7"/>
  <c r="BP175" i="7"/>
  <c r="OX175" i="7"/>
  <c r="ON167" i="7"/>
  <c r="MX167" i="7"/>
  <c r="LH167" i="7"/>
  <c r="JR167" i="7"/>
  <c r="IB167" i="7"/>
  <c r="GL167" i="7"/>
  <c r="EV167" i="7"/>
  <c r="DF167" i="7"/>
  <c r="BP167" i="7"/>
  <c r="OX167" i="7"/>
  <c r="ON163" i="7"/>
  <c r="MX163" i="7"/>
  <c r="LH163" i="7"/>
  <c r="JR163" i="7"/>
  <c r="IB163" i="7"/>
  <c r="GL163" i="7"/>
  <c r="EV163" i="7"/>
  <c r="DF163" i="7"/>
  <c r="BP163" i="7"/>
  <c r="OX163" i="7"/>
  <c r="OX187" i="7"/>
  <c r="LH187" i="7"/>
  <c r="DF187" i="7"/>
  <c r="BP187" i="7"/>
  <c r="GL187" i="7"/>
  <c r="EV187" i="7"/>
  <c r="ON187" i="7"/>
  <c r="JR187" i="7"/>
  <c r="IB187" i="7"/>
  <c r="MX187" i="7"/>
  <c r="O145" i="7"/>
  <c r="P145" i="7" s="1"/>
  <c r="V145" i="7" s="1"/>
  <c r="JR145" i="7"/>
  <c r="DF145" i="7"/>
  <c r="OX145" i="7"/>
  <c r="LH145" i="7"/>
  <c r="EV145" i="7"/>
  <c r="ON145" i="7"/>
  <c r="MX145" i="7"/>
  <c r="IB145" i="7"/>
  <c r="GL145" i="7"/>
  <c r="BP145" i="7"/>
  <c r="HZ155" i="7"/>
  <c r="LF155" i="7"/>
  <c r="ET155" i="7"/>
  <c r="MV155" i="7"/>
  <c r="OL155" i="7"/>
  <c r="DD155" i="7"/>
  <c r="GJ155" i="7"/>
  <c r="BN155" i="7"/>
  <c r="JP155" i="7"/>
  <c r="OV155" i="7"/>
  <c r="BN147" i="7"/>
  <c r="HZ147" i="7"/>
  <c r="ET147" i="7"/>
  <c r="LF147" i="7"/>
  <c r="OL147" i="7"/>
  <c r="GJ147" i="7"/>
  <c r="JP147" i="7"/>
  <c r="DD147" i="7"/>
  <c r="OV147" i="7"/>
  <c r="MV147" i="7"/>
  <c r="DD135" i="7"/>
  <c r="JP135" i="7"/>
  <c r="BN135" i="7"/>
  <c r="HZ135" i="7"/>
  <c r="GJ135" i="7"/>
  <c r="LF135" i="7"/>
  <c r="OV135" i="7"/>
  <c r="ET135" i="7"/>
  <c r="MV135" i="7"/>
  <c r="OL135" i="7"/>
  <c r="DD119" i="7"/>
  <c r="JP119" i="7"/>
  <c r="BN119" i="7"/>
  <c r="HZ119" i="7"/>
  <c r="GJ119" i="7"/>
  <c r="LF119" i="7"/>
  <c r="OV119" i="7"/>
  <c r="ET119" i="7"/>
  <c r="MV119" i="7"/>
  <c r="OL119" i="7"/>
  <c r="HZ151" i="7"/>
  <c r="LF151" i="7"/>
  <c r="ET151" i="7"/>
  <c r="MV151" i="7"/>
  <c r="OL151" i="7"/>
  <c r="OV151" i="7"/>
  <c r="GJ151" i="7"/>
  <c r="BN151" i="7"/>
  <c r="JP151" i="7"/>
  <c r="DD151" i="7"/>
  <c r="DD143" i="7"/>
  <c r="JP143" i="7"/>
  <c r="BN143" i="7"/>
  <c r="HZ143" i="7"/>
  <c r="ET143" i="7"/>
  <c r="MV143" i="7"/>
  <c r="OV143" i="7"/>
  <c r="GJ143" i="7"/>
  <c r="LF143" i="7"/>
  <c r="OL143" i="7"/>
  <c r="DD139" i="7"/>
  <c r="JP139" i="7"/>
  <c r="BN139" i="7"/>
  <c r="HZ139" i="7"/>
  <c r="OV139" i="7"/>
  <c r="GJ139" i="7"/>
  <c r="LF139" i="7"/>
  <c r="ET139" i="7"/>
  <c r="OL139" i="7"/>
  <c r="MV139" i="7"/>
  <c r="DD131" i="7"/>
  <c r="JP131" i="7"/>
  <c r="BN131" i="7"/>
  <c r="HZ131" i="7"/>
  <c r="OV131" i="7"/>
  <c r="ET131" i="7"/>
  <c r="MV131" i="7"/>
  <c r="OL131" i="7"/>
  <c r="LF131" i="7"/>
  <c r="GJ131" i="7"/>
  <c r="DD127" i="7"/>
  <c r="JP127" i="7"/>
  <c r="BN127" i="7"/>
  <c r="HZ127" i="7"/>
  <c r="ET127" i="7"/>
  <c r="MV127" i="7"/>
  <c r="OV127" i="7"/>
  <c r="GJ127" i="7"/>
  <c r="LF127" i="7"/>
  <c r="OL127" i="7"/>
  <c r="DD123" i="7"/>
  <c r="JP123" i="7"/>
  <c r="BN123" i="7"/>
  <c r="HZ123" i="7"/>
  <c r="OV123" i="7"/>
  <c r="GJ123" i="7"/>
  <c r="LF123" i="7"/>
  <c r="MV123" i="7"/>
  <c r="ET123" i="7"/>
  <c r="OL123" i="7"/>
  <c r="MX123" i="7"/>
  <c r="GL123" i="7"/>
  <c r="ON123" i="7"/>
  <c r="IB123" i="7"/>
  <c r="BP123" i="7"/>
  <c r="JR123" i="7"/>
  <c r="EV123" i="7"/>
  <c r="OX123" i="7"/>
  <c r="LH123" i="7"/>
  <c r="DF123" i="7"/>
  <c r="BP155" i="7"/>
  <c r="EV155" i="7"/>
  <c r="LH155" i="7"/>
  <c r="DF155" i="7"/>
  <c r="JR155" i="7"/>
  <c r="OX155" i="7"/>
  <c r="GL155" i="7"/>
  <c r="MX155" i="7"/>
  <c r="IB155" i="7"/>
  <c r="ON155" i="7"/>
  <c r="BP151" i="7"/>
  <c r="LH151" i="7"/>
  <c r="EV151" i="7"/>
  <c r="MX151" i="7"/>
  <c r="IB151" i="7"/>
  <c r="ON151" i="7"/>
  <c r="JR151" i="7"/>
  <c r="OX151" i="7"/>
  <c r="GL151" i="7"/>
  <c r="DF151" i="7"/>
  <c r="MX147" i="7"/>
  <c r="GL147" i="7"/>
  <c r="ON147" i="7"/>
  <c r="IB147" i="7"/>
  <c r="LH147" i="7"/>
  <c r="DF147" i="7"/>
  <c r="BP147" i="7"/>
  <c r="JR147" i="7"/>
  <c r="EV147" i="7"/>
  <c r="OX147" i="7"/>
  <c r="MX143" i="7"/>
  <c r="GL143" i="7"/>
  <c r="ON143" i="7"/>
  <c r="IB143" i="7"/>
  <c r="LH143" i="7"/>
  <c r="DF143" i="7"/>
  <c r="OX143" i="7"/>
  <c r="JR143" i="7"/>
  <c r="EV143" i="7"/>
  <c r="BP143" i="7"/>
  <c r="MX139" i="7"/>
  <c r="GL139" i="7"/>
  <c r="ON139" i="7"/>
  <c r="IB139" i="7"/>
  <c r="BP139" i="7"/>
  <c r="JR139" i="7"/>
  <c r="EV139" i="7"/>
  <c r="OX139" i="7"/>
  <c r="LH139" i="7"/>
  <c r="DF139" i="7"/>
  <c r="MX135" i="7"/>
  <c r="GL135" i="7"/>
  <c r="ON135" i="7"/>
  <c r="IB135" i="7"/>
  <c r="JR135" i="7"/>
  <c r="EV135" i="7"/>
  <c r="BP135" i="7"/>
  <c r="LH135" i="7"/>
  <c r="DF135" i="7"/>
  <c r="OX135" i="7"/>
  <c r="MX131" i="7"/>
  <c r="GL131" i="7"/>
  <c r="ON131" i="7"/>
  <c r="IB131" i="7"/>
  <c r="LH131" i="7"/>
  <c r="DF131" i="7"/>
  <c r="BP131" i="7"/>
  <c r="JR131" i="7"/>
  <c r="EV131" i="7"/>
  <c r="OX131" i="7"/>
  <c r="MX127" i="7"/>
  <c r="GL127" i="7"/>
  <c r="ON127" i="7"/>
  <c r="IB127" i="7"/>
  <c r="LH127" i="7"/>
  <c r="DF127" i="7"/>
  <c r="OX127" i="7"/>
  <c r="JR127" i="7"/>
  <c r="EV127" i="7"/>
  <c r="BP127" i="7"/>
  <c r="GJ153" i="7"/>
  <c r="MV153" i="7"/>
  <c r="JP153" i="7"/>
  <c r="OV153" i="7"/>
  <c r="DD153" i="7"/>
  <c r="BN153" i="7"/>
  <c r="HZ153" i="7"/>
  <c r="OL153" i="7"/>
  <c r="ET153" i="7"/>
  <c r="LF153" i="7"/>
  <c r="GJ149" i="7"/>
  <c r="MV149" i="7"/>
  <c r="JP149" i="7"/>
  <c r="DD149" i="7"/>
  <c r="OV149" i="7"/>
  <c r="HZ149" i="7"/>
  <c r="ET149" i="7"/>
  <c r="LF149" i="7"/>
  <c r="OL149" i="7"/>
  <c r="BN149" i="7"/>
  <c r="GJ145" i="7"/>
  <c r="MV145" i="7"/>
  <c r="BN145" i="7"/>
  <c r="DD145" i="7"/>
  <c r="HZ145" i="7"/>
  <c r="OV145" i="7"/>
  <c r="JP145" i="7"/>
  <c r="OL145" i="7"/>
  <c r="LF145" i="7"/>
  <c r="ET145" i="7"/>
  <c r="GJ141" i="7"/>
  <c r="MV141" i="7"/>
  <c r="ET141" i="7"/>
  <c r="LF141" i="7"/>
  <c r="DD141" i="7"/>
  <c r="HZ141" i="7"/>
  <c r="OL141" i="7"/>
  <c r="JP141" i="7"/>
  <c r="OV141" i="7"/>
  <c r="BN141" i="7"/>
  <c r="GJ137" i="7"/>
  <c r="MV137" i="7"/>
  <c r="ET137" i="7"/>
  <c r="LF137" i="7"/>
  <c r="HZ137" i="7"/>
  <c r="JP137" i="7"/>
  <c r="OL137" i="7"/>
  <c r="BN137" i="7"/>
  <c r="OV137" i="7"/>
  <c r="DD137" i="7"/>
  <c r="GJ133" i="7"/>
  <c r="MV133" i="7"/>
  <c r="ET133" i="7"/>
  <c r="LF133" i="7"/>
  <c r="JP133" i="7"/>
  <c r="BN133" i="7"/>
  <c r="OL133" i="7"/>
  <c r="DD133" i="7"/>
  <c r="OV133" i="7"/>
  <c r="HZ133" i="7"/>
  <c r="GJ129" i="7"/>
  <c r="MV129" i="7"/>
  <c r="ET129" i="7"/>
  <c r="LF129" i="7"/>
  <c r="BN129" i="7"/>
  <c r="DD129" i="7"/>
  <c r="OL129" i="7"/>
  <c r="HZ129" i="7"/>
  <c r="OV129" i="7"/>
  <c r="JP129" i="7"/>
  <c r="J125" i="7"/>
  <c r="N125" i="7" s="1"/>
  <c r="O125" i="7" s="1"/>
  <c r="P125" i="7" s="1"/>
  <c r="GJ125" i="7"/>
  <c r="MV125" i="7"/>
  <c r="ET125" i="7"/>
  <c r="LF125" i="7"/>
  <c r="DD125" i="7"/>
  <c r="HZ125" i="7"/>
  <c r="OL125" i="7"/>
  <c r="JP125" i="7"/>
  <c r="OV125" i="7"/>
  <c r="BN125" i="7"/>
  <c r="GJ121" i="7"/>
  <c r="MV121" i="7"/>
  <c r="ET121" i="7"/>
  <c r="LF121" i="7"/>
  <c r="HZ121" i="7"/>
  <c r="JP121" i="7"/>
  <c r="OL121" i="7"/>
  <c r="BN121" i="7"/>
  <c r="OV121" i="7"/>
  <c r="DD121" i="7"/>
  <c r="OL117" i="7"/>
  <c r="BN117" i="7"/>
  <c r="ET117" i="7"/>
  <c r="HZ117" i="7"/>
  <c r="LF117" i="7"/>
  <c r="MV117" i="7"/>
  <c r="DD117" i="7"/>
  <c r="OV117" i="7"/>
  <c r="GJ117" i="7"/>
  <c r="JP117" i="7"/>
  <c r="O117" i="7"/>
  <c r="P117" i="7" s="1"/>
  <c r="R117" i="7" s="1"/>
  <c r="U117" i="7" s="1"/>
  <c r="OX117" i="7"/>
  <c r="ON117" i="7"/>
  <c r="MX117" i="7"/>
  <c r="LH117" i="7"/>
  <c r="JR117" i="7"/>
  <c r="IB117" i="7"/>
  <c r="GL117" i="7"/>
  <c r="EV117" i="7"/>
  <c r="DF117" i="7"/>
  <c r="BP117" i="7"/>
  <c r="OL115" i="7"/>
  <c r="OV115" i="7"/>
  <c r="MV115" i="7"/>
  <c r="DD115" i="7"/>
  <c r="BN115" i="7"/>
  <c r="HZ115" i="7"/>
  <c r="GJ115" i="7"/>
  <c r="ET115" i="7"/>
  <c r="LF115" i="7"/>
  <c r="JP115" i="7"/>
  <c r="OL111" i="7"/>
  <c r="OV111" i="7"/>
  <c r="LF111" i="7"/>
  <c r="JP111" i="7"/>
  <c r="MV111" i="7"/>
  <c r="DD111" i="7"/>
  <c r="BN111" i="7"/>
  <c r="HZ111" i="7"/>
  <c r="GJ111" i="7"/>
  <c r="ET111" i="7"/>
  <c r="OL107" i="7"/>
  <c r="OV107" i="7"/>
  <c r="HZ107" i="7"/>
  <c r="GJ107" i="7"/>
  <c r="ET107" i="7"/>
  <c r="LF107" i="7"/>
  <c r="JP107" i="7"/>
  <c r="MV107" i="7"/>
  <c r="DD107" i="7"/>
  <c r="BN107" i="7"/>
  <c r="BN103" i="7"/>
  <c r="DD103" i="7"/>
  <c r="ET103" i="7"/>
  <c r="GJ103" i="7"/>
  <c r="HZ103" i="7"/>
  <c r="JP103" i="7"/>
  <c r="LF103" i="7"/>
  <c r="MV103" i="7"/>
  <c r="OL103" i="7"/>
  <c r="OV103" i="7"/>
  <c r="BN99" i="7"/>
  <c r="DD99" i="7"/>
  <c r="ET99" i="7"/>
  <c r="OV99" i="7"/>
  <c r="GJ99" i="7"/>
  <c r="HZ99" i="7"/>
  <c r="JP99" i="7"/>
  <c r="LF99" i="7"/>
  <c r="MV99" i="7"/>
  <c r="OL99" i="7"/>
  <c r="BN95" i="7"/>
  <c r="DD95" i="7"/>
  <c r="ET95" i="7"/>
  <c r="GJ95" i="7"/>
  <c r="HZ95" i="7"/>
  <c r="JP95" i="7"/>
  <c r="LF95" i="7"/>
  <c r="MV95" i="7"/>
  <c r="OL95" i="7"/>
  <c r="OV95" i="7"/>
  <c r="BN91" i="7"/>
  <c r="DD91" i="7"/>
  <c r="OL91" i="7"/>
  <c r="ET91" i="7"/>
  <c r="GJ91" i="7"/>
  <c r="HZ91" i="7"/>
  <c r="JP91" i="7"/>
  <c r="LF91" i="7"/>
  <c r="MV91" i="7"/>
  <c r="OV91" i="7"/>
  <c r="BN87" i="7"/>
  <c r="DD87" i="7"/>
  <c r="OV87" i="7"/>
  <c r="ET87" i="7"/>
  <c r="GJ87" i="7"/>
  <c r="HZ87" i="7"/>
  <c r="JP87" i="7"/>
  <c r="LF87" i="7"/>
  <c r="MV87" i="7"/>
  <c r="OL87" i="7"/>
  <c r="OX115" i="7"/>
  <c r="LH115" i="7"/>
  <c r="MX115" i="7"/>
  <c r="BP115" i="7"/>
  <c r="DF115" i="7"/>
  <c r="ON115" i="7"/>
  <c r="EV115" i="7"/>
  <c r="GL115" i="7"/>
  <c r="IB115" i="7"/>
  <c r="JR115" i="7"/>
  <c r="OL109" i="7"/>
  <c r="BN109" i="7"/>
  <c r="GJ109" i="7"/>
  <c r="OV109" i="7"/>
  <c r="ET109" i="7"/>
  <c r="DD109" i="7"/>
  <c r="JP109" i="7"/>
  <c r="HZ109" i="7"/>
  <c r="MV109" i="7"/>
  <c r="LF109" i="7"/>
  <c r="BN105" i="7"/>
  <c r="DD105" i="7"/>
  <c r="ET105" i="7"/>
  <c r="OL105" i="7"/>
  <c r="OV105" i="7"/>
  <c r="GJ105" i="7"/>
  <c r="HZ105" i="7"/>
  <c r="JP105" i="7"/>
  <c r="LF105" i="7"/>
  <c r="MV105" i="7"/>
  <c r="BN101" i="7"/>
  <c r="DD101" i="7"/>
  <c r="ET101" i="7"/>
  <c r="OL101" i="7"/>
  <c r="OV101" i="7"/>
  <c r="GJ101" i="7"/>
  <c r="HZ101" i="7"/>
  <c r="JP101" i="7"/>
  <c r="LF101" i="7"/>
  <c r="MV101" i="7"/>
  <c r="BN97" i="7"/>
  <c r="DD97" i="7"/>
  <c r="ET97" i="7"/>
  <c r="OL97" i="7"/>
  <c r="OV97" i="7"/>
  <c r="GJ97" i="7"/>
  <c r="HZ97" i="7"/>
  <c r="JP97" i="7"/>
  <c r="LF97" i="7"/>
  <c r="MV97" i="7"/>
  <c r="BN93" i="7"/>
  <c r="DD93" i="7"/>
  <c r="OL93" i="7"/>
  <c r="OV93" i="7"/>
  <c r="ET93" i="7"/>
  <c r="GJ93" i="7"/>
  <c r="HZ93" i="7"/>
  <c r="JP93" i="7"/>
  <c r="LF93" i="7"/>
  <c r="MV93" i="7"/>
  <c r="BN89" i="7"/>
  <c r="DD89" i="7"/>
  <c r="OL89" i="7"/>
  <c r="OV89" i="7"/>
  <c r="ET89" i="7"/>
  <c r="GJ89" i="7"/>
  <c r="HZ89" i="7"/>
  <c r="JP89" i="7"/>
  <c r="LF89" i="7"/>
  <c r="MV89" i="7"/>
  <c r="BN85" i="7"/>
  <c r="DD85" i="7"/>
  <c r="OL85" i="7"/>
  <c r="OV85" i="7"/>
  <c r="ET85" i="7"/>
  <c r="GJ85" i="7"/>
  <c r="HZ85" i="7"/>
  <c r="JP85" i="7"/>
  <c r="LF85" i="7"/>
  <c r="MV85" i="7"/>
  <c r="GJ113" i="7"/>
  <c r="OV113" i="7"/>
  <c r="ET113" i="7"/>
  <c r="DD113" i="7"/>
  <c r="JP113" i="7"/>
  <c r="HZ113" i="7"/>
  <c r="MV113" i="7"/>
  <c r="LF113" i="7"/>
  <c r="OL113" i="7"/>
  <c r="BN113" i="7"/>
  <c r="ET83" i="7"/>
  <c r="LF83" i="7"/>
  <c r="OV83" i="7"/>
  <c r="DD83" i="7"/>
  <c r="JP83" i="7"/>
  <c r="BN83" i="7"/>
  <c r="HZ83" i="7"/>
  <c r="GJ83" i="7"/>
  <c r="OL83" i="7"/>
  <c r="MV83" i="7"/>
  <c r="OV81" i="7"/>
  <c r="BN81" i="7"/>
  <c r="DD81" i="7"/>
  <c r="LF81" i="7"/>
  <c r="HZ81" i="7"/>
  <c r="GJ81" i="7"/>
  <c r="OL81" i="7"/>
  <c r="MV81" i="7"/>
  <c r="JP81" i="7"/>
  <c r="ET81" i="7"/>
  <c r="HZ79" i="7"/>
  <c r="ET79" i="7"/>
  <c r="LF79" i="7"/>
  <c r="OL79" i="7"/>
  <c r="BN79" i="7"/>
  <c r="MV79" i="7"/>
  <c r="DD79" i="7"/>
  <c r="OV79" i="7"/>
  <c r="GJ79" i="7"/>
  <c r="JP79" i="7"/>
  <c r="BN77" i="7"/>
  <c r="ET77" i="7"/>
  <c r="HZ77" i="7"/>
  <c r="LF77" i="7"/>
  <c r="GJ77" i="7"/>
  <c r="OV77" i="7"/>
  <c r="OL77" i="7"/>
  <c r="JP77" i="7"/>
  <c r="MV77" i="7"/>
  <c r="DD77" i="7"/>
  <c r="DD63" i="7"/>
  <c r="JP63" i="7"/>
  <c r="BN63" i="7"/>
  <c r="HZ63" i="7"/>
  <c r="OV63" i="7"/>
  <c r="GJ63" i="7"/>
  <c r="MV63" i="7"/>
  <c r="ET63" i="7"/>
  <c r="LF63" i="7"/>
  <c r="OL63" i="7"/>
  <c r="HZ75" i="7"/>
  <c r="ET75" i="7"/>
  <c r="LF75" i="7"/>
  <c r="OL75" i="7"/>
  <c r="BN75" i="7"/>
  <c r="MV75" i="7"/>
  <c r="GJ75" i="7"/>
  <c r="JP75" i="7"/>
  <c r="OV75" i="7"/>
  <c r="DD75" i="7"/>
  <c r="DD71" i="7"/>
  <c r="JP71" i="7"/>
  <c r="BN71" i="7"/>
  <c r="HZ71" i="7"/>
  <c r="OV71" i="7"/>
  <c r="GJ71" i="7"/>
  <c r="MV71" i="7"/>
  <c r="ET71" i="7"/>
  <c r="LF71" i="7"/>
  <c r="OL71" i="7"/>
  <c r="DD67" i="7"/>
  <c r="JP67" i="7"/>
  <c r="BN67" i="7"/>
  <c r="HZ67" i="7"/>
  <c r="OV67" i="7"/>
  <c r="GJ67" i="7"/>
  <c r="MV67" i="7"/>
  <c r="ET67" i="7"/>
  <c r="LF67" i="7"/>
  <c r="OL67" i="7"/>
  <c r="GJ73" i="7"/>
  <c r="MV73" i="7"/>
  <c r="DD73" i="7"/>
  <c r="JP73" i="7"/>
  <c r="BN73" i="7"/>
  <c r="HZ73" i="7"/>
  <c r="OV73" i="7"/>
  <c r="ET73" i="7"/>
  <c r="OL73" i="7"/>
  <c r="LF73" i="7"/>
  <c r="GJ69" i="7"/>
  <c r="MV69" i="7"/>
  <c r="ET69" i="7"/>
  <c r="LF69" i="7"/>
  <c r="OL69" i="7"/>
  <c r="DD69" i="7"/>
  <c r="JP69" i="7"/>
  <c r="BN69" i="7"/>
  <c r="HZ69" i="7"/>
  <c r="OV69" i="7"/>
  <c r="GJ65" i="7"/>
  <c r="MV65" i="7"/>
  <c r="ET65" i="7"/>
  <c r="LF65" i="7"/>
  <c r="OL65" i="7"/>
  <c r="DD65" i="7"/>
  <c r="JP65" i="7"/>
  <c r="BN65" i="7"/>
  <c r="HZ65" i="7"/>
  <c r="OV65" i="7"/>
  <c r="OL61" i="7"/>
  <c r="GJ61" i="7"/>
  <c r="DD61" i="7"/>
  <c r="ET61" i="7"/>
  <c r="BN61" i="7"/>
  <c r="JP61" i="7"/>
  <c r="LF61" i="7"/>
  <c r="HZ61" i="7"/>
  <c r="MV61" i="7"/>
  <c r="OV61" i="7"/>
  <c r="JP59" i="7"/>
  <c r="DD59" i="7"/>
  <c r="ET59" i="7"/>
  <c r="LF59" i="7"/>
  <c r="OV59" i="7"/>
  <c r="BN59" i="7"/>
  <c r="HZ59" i="7"/>
  <c r="GJ59" i="7"/>
  <c r="OL59" i="7"/>
  <c r="MV59" i="7"/>
  <c r="OL57" i="7"/>
  <c r="OV57" i="7"/>
  <c r="BN57" i="7"/>
  <c r="MV57" i="7"/>
  <c r="JP57" i="7"/>
  <c r="DD57" i="7"/>
  <c r="ET57" i="7"/>
  <c r="GJ57" i="7"/>
  <c r="HZ57" i="7"/>
  <c r="LF57" i="7"/>
  <c r="LF55" i="7"/>
  <c r="OL55" i="7"/>
  <c r="ET55" i="7"/>
  <c r="BN55" i="7"/>
  <c r="MV55" i="7"/>
  <c r="HZ55" i="7"/>
  <c r="DD55" i="7"/>
  <c r="OV55" i="7"/>
  <c r="GJ55" i="7"/>
  <c r="JP55" i="7"/>
  <c r="LF53" i="7"/>
  <c r="BN53" i="7"/>
  <c r="JP53" i="7"/>
  <c r="OV53" i="7"/>
  <c r="ET53" i="7"/>
  <c r="MV53" i="7"/>
  <c r="HZ53" i="7"/>
  <c r="OL53" i="7"/>
  <c r="GJ53" i="7"/>
  <c r="DD53" i="7"/>
  <c r="DD51" i="7"/>
  <c r="JP51" i="7"/>
  <c r="ET51" i="7"/>
  <c r="LF51" i="7"/>
  <c r="OV51" i="7"/>
  <c r="BN51" i="7"/>
  <c r="HZ51" i="7"/>
  <c r="GJ51" i="7"/>
  <c r="OL51" i="7"/>
  <c r="MV51" i="7"/>
  <c r="BN49" i="7"/>
  <c r="JP49" i="7"/>
  <c r="HZ49" i="7"/>
  <c r="DD49" i="7"/>
  <c r="ET49" i="7"/>
  <c r="MV49" i="7"/>
  <c r="LF49" i="7"/>
  <c r="OV49" i="7"/>
  <c r="OL49" i="7"/>
  <c r="GJ49" i="7"/>
  <c r="OL47" i="7"/>
  <c r="LF47" i="7"/>
  <c r="ET47" i="7"/>
  <c r="JP47" i="7"/>
  <c r="BN47" i="7"/>
  <c r="MV47" i="7"/>
  <c r="GJ47" i="7"/>
  <c r="DD47" i="7"/>
  <c r="OV47" i="7"/>
  <c r="HZ47" i="7"/>
  <c r="OL45" i="7"/>
  <c r="GJ45" i="7"/>
  <c r="ET45" i="7"/>
  <c r="BN45" i="7"/>
  <c r="JP45" i="7"/>
  <c r="HZ45" i="7"/>
  <c r="MV45" i="7"/>
  <c r="LF45" i="7"/>
  <c r="DD45" i="7"/>
  <c r="OV45" i="7"/>
  <c r="ET43" i="7"/>
  <c r="OV43" i="7"/>
  <c r="LF43" i="7"/>
  <c r="JP43" i="7"/>
  <c r="DD43" i="7"/>
  <c r="OL43" i="7"/>
  <c r="HZ43" i="7"/>
  <c r="MV43" i="7"/>
  <c r="BN43" i="7"/>
  <c r="GJ43" i="7"/>
  <c r="BN41" i="7"/>
  <c r="JP41" i="7"/>
  <c r="HZ41" i="7"/>
  <c r="MV41" i="7"/>
  <c r="LF41" i="7"/>
  <c r="DD41" i="7"/>
  <c r="OV41" i="7"/>
  <c r="OL41" i="7"/>
  <c r="GJ41" i="7"/>
  <c r="ET41" i="7"/>
  <c r="LF39" i="7"/>
  <c r="ET39" i="7"/>
  <c r="OL39" i="7"/>
  <c r="BN39" i="7"/>
  <c r="MV39" i="7"/>
  <c r="HZ39" i="7"/>
  <c r="DD39" i="7"/>
  <c r="OV39" i="7"/>
  <c r="GJ39" i="7"/>
  <c r="JP39" i="7"/>
  <c r="OL37" i="7"/>
  <c r="BN37" i="7"/>
  <c r="ET37" i="7"/>
  <c r="HZ37" i="7"/>
  <c r="LF37" i="7"/>
  <c r="MV37" i="7"/>
  <c r="DD37" i="7"/>
  <c r="OV37" i="7"/>
  <c r="GJ37" i="7"/>
  <c r="JP37" i="7"/>
  <c r="DD35" i="7"/>
  <c r="JP35" i="7"/>
  <c r="ET35" i="7"/>
  <c r="LF35" i="7"/>
  <c r="OV35" i="7"/>
  <c r="BN35" i="7"/>
  <c r="MV35" i="7"/>
  <c r="HZ35" i="7"/>
  <c r="GJ35" i="7"/>
  <c r="OL35" i="7"/>
  <c r="MV33" i="7"/>
  <c r="ET33" i="7"/>
  <c r="OL33" i="7"/>
  <c r="DD33" i="7"/>
  <c r="OV33" i="7"/>
  <c r="HZ33" i="7"/>
  <c r="GJ33" i="7"/>
  <c r="BN33" i="7"/>
  <c r="LF33" i="7"/>
  <c r="JP33" i="7"/>
  <c r="ET31" i="7"/>
  <c r="LF31" i="7"/>
  <c r="OL31" i="7"/>
  <c r="DD31" i="7"/>
  <c r="OV31" i="7"/>
  <c r="GJ31" i="7"/>
  <c r="HZ31" i="7"/>
  <c r="MV31" i="7"/>
  <c r="BN31" i="7"/>
  <c r="JP31" i="7"/>
  <c r="ET29" i="7"/>
  <c r="BN29" i="7"/>
  <c r="JP29" i="7"/>
  <c r="HZ29" i="7"/>
  <c r="MV29" i="7"/>
  <c r="GJ29" i="7"/>
  <c r="LF29" i="7"/>
  <c r="DD29" i="7"/>
  <c r="OV29" i="7"/>
  <c r="OL29" i="7"/>
  <c r="ET27" i="7"/>
  <c r="LF27" i="7"/>
  <c r="OV27" i="7"/>
  <c r="BN27" i="7"/>
  <c r="GJ27" i="7"/>
  <c r="HZ27" i="7"/>
  <c r="JP27" i="7"/>
  <c r="OL27" i="7"/>
  <c r="MV27" i="7"/>
  <c r="DD27" i="7"/>
  <c r="BN25" i="7"/>
  <c r="DD25" i="7"/>
  <c r="HZ25" i="7"/>
  <c r="MV25" i="7"/>
  <c r="GJ25" i="7"/>
  <c r="LF25" i="7"/>
  <c r="JP25" i="7"/>
  <c r="OV25" i="7"/>
  <c r="OL25" i="7"/>
  <c r="ET25" i="7"/>
  <c r="BN23" i="7"/>
  <c r="HZ23" i="7"/>
  <c r="OV23" i="7"/>
  <c r="DD23" i="7"/>
  <c r="ET23" i="7"/>
  <c r="GJ23" i="7"/>
  <c r="LF23" i="7"/>
  <c r="JP23" i="7"/>
  <c r="OL23" i="7"/>
  <c r="MV23" i="7"/>
  <c r="OL21" i="7"/>
  <c r="BN21" i="7"/>
  <c r="ET21" i="7"/>
  <c r="HZ21" i="7"/>
  <c r="LF21" i="7"/>
  <c r="DD21" i="7"/>
  <c r="OV21" i="7"/>
  <c r="GJ21" i="7"/>
  <c r="JP21" i="7"/>
  <c r="MV21" i="7"/>
  <c r="HZ19" i="7"/>
  <c r="OL19" i="7"/>
  <c r="ET19" i="7"/>
  <c r="LF19" i="7"/>
  <c r="OV19" i="7"/>
  <c r="BN19" i="7"/>
  <c r="JP19" i="7"/>
  <c r="DD19" i="7"/>
  <c r="MV19" i="7"/>
  <c r="GJ19" i="7"/>
  <c r="OV17" i="7"/>
  <c r="BN17" i="7"/>
  <c r="JP17" i="7"/>
  <c r="LF17" i="7"/>
  <c r="MV17" i="7"/>
  <c r="OL17" i="7"/>
  <c r="DD17" i="7"/>
  <c r="ET17" i="7"/>
  <c r="GJ17" i="7"/>
  <c r="HZ17" i="7"/>
  <c r="ET15" i="7"/>
  <c r="LF15" i="7"/>
  <c r="OL15" i="7"/>
  <c r="BN15" i="7"/>
  <c r="MV15" i="7"/>
  <c r="HZ15" i="7"/>
  <c r="DD15" i="7"/>
  <c r="OV15" i="7"/>
  <c r="GJ15" i="7"/>
  <c r="JP15" i="7"/>
  <c r="OL13" i="7"/>
  <c r="BN13" i="7"/>
  <c r="ET13" i="7"/>
  <c r="HZ13" i="7"/>
  <c r="LF13" i="7"/>
  <c r="MV13" i="7"/>
  <c r="DD13" i="7"/>
  <c r="OV13" i="7"/>
  <c r="GJ13" i="7"/>
  <c r="JP13" i="7"/>
  <c r="ET11" i="7"/>
  <c r="LF11" i="7"/>
  <c r="OV11" i="7"/>
  <c r="BN11" i="7"/>
  <c r="DD11" i="7"/>
  <c r="HZ11" i="7"/>
  <c r="GJ11" i="7"/>
  <c r="OL11" i="7"/>
  <c r="JP11" i="7"/>
  <c r="MV11" i="7"/>
  <c r="BN9" i="7"/>
  <c r="HZ9" i="7"/>
  <c r="OV9" i="7"/>
  <c r="DD9" i="7"/>
  <c r="JP9" i="7"/>
  <c r="LF9" i="7"/>
  <c r="GJ9" i="7"/>
  <c r="OL9" i="7"/>
  <c r="MV9" i="7"/>
  <c r="ET9" i="7"/>
  <c r="GJ7" i="7"/>
  <c r="MV7" i="7"/>
  <c r="OV7" i="7"/>
  <c r="BN7" i="7"/>
  <c r="OL7" i="7"/>
  <c r="LF7" i="7"/>
  <c r="DD7" i="7"/>
  <c r="ET7" i="7"/>
  <c r="JP7" i="7"/>
  <c r="HZ7" i="7"/>
  <c r="OV7" i="3"/>
  <c r="PB181" i="3"/>
  <c r="PD181" i="3" s="1"/>
  <c r="PB199" i="3"/>
  <c r="PD199" i="3" s="1"/>
  <c r="PB201" i="3"/>
  <c r="PD201" i="3" s="1"/>
  <c r="O175" i="3"/>
  <c r="P175" i="3" s="1"/>
  <c r="V175" i="3" s="1"/>
  <c r="O201" i="3"/>
  <c r="P201" i="3" s="1"/>
  <c r="PB180" i="3"/>
  <c r="PD180" i="3" s="1"/>
  <c r="O130" i="3"/>
  <c r="P130" i="3" s="1"/>
  <c r="O116" i="3"/>
  <c r="P116" i="3" s="1"/>
  <c r="O122" i="3"/>
  <c r="P122" i="3" s="1"/>
  <c r="V122" i="3" s="1"/>
  <c r="PB161" i="3"/>
  <c r="PD161" i="3" s="1"/>
  <c r="O166" i="3"/>
  <c r="P166" i="3" s="1"/>
  <c r="V166" i="3" s="1"/>
  <c r="O198" i="3"/>
  <c r="P198" i="3" s="1"/>
  <c r="V198" i="3" s="1"/>
  <c r="O194" i="3"/>
  <c r="P194" i="3" s="1"/>
  <c r="R194" i="3" s="1"/>
  <c r="O190" i="3"/>
  <c r="P190" i="3" s="1"/>
  <c r="V190" i="3" s="1"/>
  <c r="O186" i="3"/>
  <c r="P186" i="3" s="1"/>
  <c r="V186" i="3" s="1"/>
  <c r="O182" i="3"/>
  <c r="P182" i="3" s="1"/>
  <c r="V182" i="3" s="1"/>
  <c r="O178" i="3"/>
  <c r="P178" i="3" s="1"/>
  <c r="V178" i="3" s="1"/>
  <c r="O174" i="3"/>
  <c r="P174" i="3" s="1"/>
  <c r="O170" i="3"/>
  <c r="P170" i="3" s="1"/>
  <c r="O162" i="3"/>
  <c r="P162" i="3" s="1"/>
  <c r="V162" i="3" s="1"/>
  <c r="O158" i="3"/>
  <c r="P158" i="3" s="1"/>
  <c r="R158" i="3" s="1"/>
  <c r="O150" i="3"/>
  <c r="P150" i="3" s="1"/>
  <c r="V150" i="3" s="1"/>
  <c r="O146" i="3"/>
  <c r="P146" i="3" s="1"/>
  <c r="V146" i="3" s="1"/>
  <c r="O142" i="3"/>
  <c r="P142" i="3" s="1"/>
  <c r="V142" i="3" s="1"/>
  <c r="O138" i="3"/>
  <c r="P138" i="3" s="1"/>
  <c r="V138" i="3" s="1"/>
  <c r="O134" i="3"/>
  <c r="P134" i="3" s="1"/>
  <c r="V134" i="3" s="1"/>
  <c r="O126" i="3"/>
  <c r="P126" i="3" s="1"/>
  <c r="V126" i="3" s="1"/>
  <c r="O121" i="3"/>
  <c r="P121" i="3" s="1"/>
  <c r="O127" i="3"/>
  <c r="P127" i="3" s="1"/>
  <c r="O197" i="3"/>
  <c r="P197" i="3" s="1"/>
  <c r="O177" i="3"/>
  <c r="P177" i="3" s="1"/>
  <c r="O124" i="3"/>
  <c r="P124" i="3" s="1"/>
  <c r="V124" i="3" s="1"/>
  <c r="O120" i="3"/>
  <c r="P120" i="3" s="1"/>
  <c r="V120" i="3" s="1"/>
  <c r="PB197" i="3"/>
  <c r="PD197" i="3" s="1"/>
  <c r="R139" i="3"/>
  <c r="U139" i="3" s="1"/>
  <c r="N177" i="7"/>
  <c r="N173" i="7"/>
  <c r="N116" i="7"/>
  <c r="N119" i="7"/>
  <c r="O196" i="7"/>
  <c r="P196" i="7" s="1"/>
  <c r="O180" i="7"/>
  <c r="P180" i="7" s="1"/>
  <c r="N153" i="7"/>
  <c r="N149" i="7"/>
  <c r="N142" i="7"/>
  <c r="N126" i="7"/>
  <c r="N118" i="7"/>
  <c r="O175" i="7"/>
  <c r="P175" i="7" s="1"/>
  <c r="O168" i="7"/>
  <c r="P168" i="7" s="1"/>
  <c r="V168" i="7" s="1"/>
  <c r="O164" i="7"/>
  <c r="P164" i="7" s="1"/>
  <c r="R164" i="7" s="1"/>
  <c r="U164" i="7" s="1"/>
  <c r="O152" i="7"/>
  <c r="P152" i="7" s="1"/>
  <c r="R152" i="7" s="1"/>
  <c r="U152" i="7" s="1"/>
  <c r="O148" i="7"/>
  <c r="P148" i="7" s="1"/>
  <c r="R148" i="7" s="1"/>
  <c r="N141" i="7"/>
  <c r="N137" i="7"/>
  <c r="N133" i="7"/>
  <c r="N129" i="7"/>
  <c r="N121" i="7"/>
  <c r="N172" i="7"/>
  <c r="O194" i="7"/>
  <c r="P194" i="7" s="1"/>
  <c r="N192" i="7"/>
  <c r="N182" i="7"/>
  <c r="N176" i="7"/>
  <c r="N171" i="7"/>
  <c r="N160" i="7"/>
  <c r="N134" i="7"/>
  <c r="O174" i="7"/>
  <c r="P174" i="7" s="1"/>
  <c r="O144" i="7"/>
  <c r="P144" i="7" s="1"/>
  <c r="V144" i="7" s="1"/>
  <c r="O140" i="7"/>
  <c r="P140" i="7" s="1"/>
  <c r="R140" i="7" s="1"/>
  <c r="U140" i="7" s="1"/>
  <c r="PP140" i="7" s="1"/>
  <c r="O132" i="7"/>
  <c r="P132" i="7" s="1"/>
  <c r="O128" i="7"/>
  <c r="P128" i="7" s="1"/>
  <c r="R128" i="7" s="1"/>
  <c r="U128" i="7" s="1"/>
  <c r="N201" i="7"/>
  <c r="N197" i="7"/>
  <c r="N189" i="7"/>
  <c r="N120" i="7"/>
  <c r="O180" i="3"/>
  <c r="P180" i="3" s="1"/>
  <c r="PB198" i="3"/>
  <c r="PD198" i="3" s="1"/>
  <c r="O167" i="7"/>
  <c r="P167" i="7" s="1"/>
  <c r="O163" i="7"/>
  <c r="P163" i="7" s="1"/>
  <c r="O159" i="7"/>
  <c r="P159" i="7" s="1"/>
  <c r="O166" i="7"/>
  <c r="P166" i="7" s="1"/>
  <c r="O158" i="7"/>
  <c r="P158" i="7" s="1"/>
  <c r="O155" i="7"/>
  <c r="P155" i="7" s="1"/>
  <c r="V155" i="7" s="1"/>
  <c r="O151" i="7"/>
  <c r="P151" i="7" s="1"/>
  <c r="O165" i="7"/>
  <c r="P165" i="7" s="1"/>
  <c r="V165" i="7" s="1"/>
  <c r="O161" i="7"/>
  <c r="P161" i="7" s="1"/>
  <c r="R161" i="7" s="1"/>
  <c r="U161" i="7" s="1"/>
  <c r="O157" i="7"/>
  <c r="P157" i="7" s="1"/>
  <c r="V157" i="7" s="1"/>
  <c r="O150" i="7"/>
  <c r="P150" i="7" s="1"/>
  <c r="O143" i="7"/>
  <c r="P143" i="7" s="1"/>
  <c r="O139" i="7"/>
  <c r="P139" i="7" s="1"/>
  <c r="O135" i="7"/>
  <c r="P135" i="7" s="1"/>
  <c r="O131" i="7"/>
  <c r="P131" i="7" s="1"/>
  <c r="O127" i="7"/>
  <c r="P127" i="7" s="1"/>
  <c r="O172" i="3"/>
  <c r="P172" i="3" s="1"/>
  <c r="O192" i="3"/>
  <c r="P192" i="3" s="1"/>
  <c r="O200" i="3"/>
  <c r="P200" i="3" s="1"/>
  <c r="O154" i="3"/>
  <c r="P154" i="3" s="1"/>
  <c r="O148" i="3"/>
  <c r="P148" i="3" s="1"/>
  <c r="OL207" i="3"/>
  <c r="PB184" i="3"/>
  <c r="PD184" i="3" s="1"/>
  <c r="PB172" i="3"/>
  <c r="PD172" i="3" s="1"/>
  <c r="PB185" i="3"/>
  <c r="PD185" i="3" s="1"/>
  <c r="PF169" i="3"/>
  <c r="PH169" i="3" s="1"/>
  <c r="PB173" i="3"/>
  <c r="PD173" i="3" s="1"/>
  <c r="PB176" i="3"/>
  <c r="PD176" i="3" s="1"/>
  <c r="O165" i="3"/>
  <c r="P165" i="3" s="1"/>
  <c r="N193" i="3"/>
  <c r="N181" i="3"/>
  <c r="N161" i="3"/>
  <c r="N153" i="3"/>
  <c r="N149" i="3"/>
  <c r="N125" i="3"/>
  <c r="O202" i="3"/>
  <c r="P202" i="3" s="1"/>
  <c r="O144" i="3"/>
  <c r="P144" i="3" s="1"/>
  <c r="PF176" i="3"/>
  <c r="PH176" i="3" s="1"/>
  <c r="O132" i="3"/>
  <c r="P132" i="3" s="1"/>
  <c r="N155" i="3"/>
  <c r="PF172" i="3"/>
  <c r="PH172" i="3" s="1"/>
  <c r="O176" i="3"/>
  <c r="P176" i="3" s="1"/>
  <c r="PF181" i="3"/>
  <c r="PH181" i="3" s="1"/>
  <c r="PF165" i="3"/>
  <c r="PH165" i="3" s="1"/>
  <c r="PB169" i="3"/>
  <c r="PD169" i="3" s="1"/>
  <c r="PB170" i="3"/>
  <c r="PD170" i="3" s="1"/>
  <c r="PF159" i="3"/>
  <c r="PH159" i="3" s="1"/>
  <c r="PB171" i="3"/>
  <c r="PD171" i="3" s="1"/>
  <c r="PF171" i="3"/>
  <c r="PH171" i="3" s="1"/>
  <c r="PF174" i="3"/>
  <c r="PH174" i="3" s="1"/>
  <c r="PF166" i="3"/>
  <c r="PH166" i="3" s="1"/>
  <c r="N173" i="3"/>
  <c r="PF173" i="3"/>
  <c r="PH173" i="3" s="1"/>
  <c r="N169" i="3"/>
  <c r="PB174" i="3"/>
  <c r="PD174" i="3" s="1"/>
  <c r="PF183" i="3"/>
  <c r="PH183" i="3" s="1"/>
  <c r="PB160" i="3"/>
  <c r="PD160" i="3" s="1"/>
  <c r="PF164" i="3"/>
  <c r="PH164" i="3" s="1"/>
  <c r="PF170" i="3"/>
  <c r="PH170" i="3" s="1"/>
  <c r="PF175" i="3"/>
  <c r="PH175" i="3" s="1"/>
  <c r="PF187" i="3"/>
  <c r="PH187" i="3" s="1"/>
  <c r="N171" i="3"/>
  <c r="PB175" i="3"/>
  <c r="PD175" i="3" s="1"/>
  <c r="PF161" i="3"/>
  <c r="PH161" i="3" s="1"/>
  <c r="PF182" i="3"/>
  <c r="PH182" i="3" s="1"/>
  <c r="PF180" i="3"/>
  <c r="PH180" i="3" s="1"/>
  <c r="PB159" i="3"/>
  <c r="PD159" i="3" s="1"/>
  <c r="PB166" i="3"/>
  <c r="PD166" i="3" s="1"/>
  <c r="N159" i="3"/>
  <c r="PB144" i="3"/>
  <c r="PD144" i="3" s="1"/>
  <c r="PF155" i="3"/>
  <c r="PH155" i="3" s="1"/>
  <c r="PF185" i="3"/>
  <c r="PH185" i="3" s="1"/>
  <c r="PF162" i="3"/>
  <c r="PH162" i="3" s="1"/>
  <c r="PF163" i="3"/>
  <c r="PH163" i="3" s="1"/>
  <c r="PB164" i="3"/>
  <c r="PD164" i="3" s="1"/>
  <c r="PF160" i="3"/>
  <c r="PH160" i="3" s="1"/>
  <c r="PB165" i="3"/>
  <c r="PD165" i="3" s="1"/>
  <c r="PF144" i="3"/>
  <c r="PH144" i="3" s="1"/>
  <c r="PF184" i="3"/>
  <c r="PH184" i="3" s="1"/>
  <c r="PB162" i="3"/>
  <c r="PD162" i="3" s="1"/>
  <c r="PB163" i="3"/>
  <c r="PD163" i="3" s="1"/>
  <c r="N185" i="3"/>
  <c r="PF132" i="3"/>
  <c r="PH132" i="3" s="1"/>
  <c r="PB167" i="3"/>
  <c r="PD167" i="3" s="1"/>
  <c r="PB151" i="3"/>
  <c r="PD151" i="3" s="1"/>
  <c r="PF179" i="3"/>
  <c r="PH179" i="3" s="1"/>
  <c r="PB183" i="3"/>
  <c r="PD183" i="3" s="1"/>
  <c r="PB182" i="3"/>
  <c r="PD182" i="3" s="1"/>
  <c r="PB150" i="3"/>
  <c r="PD150" i="3" s="1"/>
  <c r="PF145" i="3"/>
  <c r="PH145" i="3" s="1"/>
  <c r="PF186" i="3"/>
  <c r="PH186" i="3" s="1"/>
  <c r="PF154" i="3"/>
  <c r="PH154" i="3" s="1"/>
  <c r="PB179" i="3"/>
  <c r="PD179" i="3" s="1"/>
  <c r="N183" i="3"/>
  <c r="PB186" i="3"/>
  <c r="PD186" i="3" s="1"/>
  <c r="PF153" i="3"/>
  <c r="PH153" i="3" s="1"/>
  <c r="PB155" i="3"/>
  <c r="PD155" i="3" s="1"/>
  <c r="PB154" i="3"/>
  <c r="PD154" i="3" s="1"/>
  <c r="PF178" i="3"/>
  <c r="PH178" i="3" s="1"/>
  <c r="PB141" i="3"/>
  <c r="PD141" i="3" s="1"/>
  <c r="PB145" i="3"/>
  <c r="PD145" i="3" s="1"/>
  <c r="PF152" i="3"/>
  <c r="PH152" i="3" s="1"/>
  <c r="PB153" i="3"/>
  <c r="PD153" i="3" s="1"/>
  <c r="PF156" i="3"/>
  <c r="PH156" i="3" s="1"/>
  <c r="PF140" i="3"/>
  <c r="PH140" i="3" s="1"/>
  <c r="PF150" i="3"/>
  <c r="PH150" i="3" s="1"/>
  <c r="N151" i="3"/>
  <c r="PF149" i="3"/>
  <c r="PH149" i="3" s="1"/>
  <c r="PF151" i="3"/>
  <c r="PH151" i="3" s="1"/>
  <c r="PB178" i="3"/>
  <c r="PD178" i="3" s="1"/>
  <c r="PB149" i="3"/>
  <c r="PD149" i="3" s="1"/>
  <c r="PB152" i="3"/>
  <c r="PD152" i="3" s="1"/>
  <c r="PB156" i="3"/>
  <c r="PD156" i="3" s="1"/>
  <c r="PB158" i="3"/>
  <c r="PD158" i="3" s="1"/>
  <c r="PB140" i="3"/>
  <c r="PD140" i="3" s="1"/>
  <c r="PB188" i="3"/>
  <c r="PD188" i="3" s="1"/>
  <c r="PF141" i="3"/>
  <c r="PH141" i="3" s="1"/>
  <c r="PB146" i="3"/>
  <c r="PD146" i="3" s="1"/>
  <c r="PB132" i="3"/>
  <c r="PD132" i="3" s="1"/>
  <c r="PB142" i="3"/>
  <c r="PD142" i="3" s="1"/>
  <c r="PF131" i="3"/>
  <c r="PH131" i="3" s="1"/>
  <c r="PB139" i="3"/>
  <c r="PD139" i="3" s="1"/>
  <c r="PB143" i="3"/>
  <c r="PD143" i="3" s="1"/>
  <c r="PF129" i="3"/>
  <c r="PH129" i="3" s="1"/>
  <c r="PF168" i="3"/>
  <c r="PH168" i="3" s="1"/>
  <c r="PF142" i="3"/>
  <c r="PH142" i="3" s="1"/>
  <c r="PF146" i="3"/>
  <c r="PH146" i="3" s="1"/>
  <c r="PF192" i="3"/>
  <c r="PH192" i="3" s="1"/>
  <c r="PF139" i="3"/>
  <c r="PH139" i="3" s="1"/>
  <c r="N141" i="3"/>
  <c r="PF143" i="3"/>
  <c r="PH143" i="3" s="1"/>
  <c r="N145" i="3"/>
  <c r="PF158" i="3"/>
  <c r="PH158" i="3" s="1"/>
  <c r="N167" i="3"/>
  <c r="PB168" i="3"/>
  <c r="PD168" i="3" s="1"/>
  <c r="PF177" i="3"/>
  <c r="PH177" i="3" s="1"/>
  <c r="PB136" i="3"/>
  <c r="PD136" i="3" s="1"/>
  <c r="PF157" i="3"/>
  <c r="PH157" i="3" s="1"/>
  <c r="PB189" i="3"/>
  <c r="PD189" i="3" s="1"/>
  <c r="PB192" i="3"/>
  <c r="PD192" i="3" s="1"/>
  <c r="PF193" i="3"/>
  <c r="PH193" i="3" s="1"/>
  <c r="PB133" i="3"/>
  <c r="PD133" i="3" s="1"/>
  <c r="PF134" i="3"/>
  <c r="PH134" i="3" s="1"/>
  <c r="PB157" i="3"/>
  <c r="PD157" i="3" s="1"/>
  <c r="PF167" i="3"/>
  <c r="PH167" i="3" s="1"/>
  <c r="PB177" i="3"/>
  <c r="PD177" i="3" s="1"/>
  <c r="N187" i="3"/>
  <c r="PB187" i="3"/>
  <c r="PD187" i="3" s="1"/>
  <c r="PF188" i="3"/>
  <c r="PH188" i="3" s="1"/>
  <c r="PB148" i="3"/>
  <c r="PD148" i="3" s="1"/>
  <c r="N157" i="3"/>
  <c r="PF136" i="3"/>
  <c r="PH136" i="3" s="1"/>
  <c r="N129" i="3"/>
  <c r="N133" i="3"/>
  <c r="PF133" i="3"/>
  <c r="PH133" i="3" s="1"/>
  <c r="PB130" i="3"/>
  <c r="PD130" i="3" s="1"/>
  <c r="PB134" i="3"/>
  <c r="PD134" i="3" s="1"/>
  <c r="PF121" i="3"/>
  <c r="PH121" i="3" s="1"/>
  <c r="PB129" i="3"/>
  <c r="PD129" i="3" s="1"/>
  <c r="PB131" i="3"/>
  <c r="PD131" i="3" s="1"/>
  <c r="PF203" i="3"/>
  <c r="PH203" i="3" s="1"/>
  <c r="PB122" i="3"/>
  <c r="PD122" i="3" s="1"/>
  <c r="PF130" i="3"/>
  <c r="PH130" i="3" s="1"/>
  <c r="PF135" i="3"/>
  <c r="PH135" i="3" s="1"/>
  <c r="PF148" i="3"/>
  <c r="PH148" i="3" s="1"/>
  <c r="N131" i="3"/>
  <c r="PB135" i="3"/>
  <c r="PD135" i="3" s="1"/>
  <c r="PF190" i="3"/>
  <c r="PH190" i="3" s="1"/>
  <c r="N189" i="3"/>
  <c r="PB194" i="3"/>
  <c r="PD194" i="3" s="1"/>
  <c r="PF147" i="3"/>
  <c r="PH147" i="3" s="1"/>
  <c r="PF189" i="3"/>
  <c r="PH189" i="3" s="1"/>
  <c r="PB193" i="3"/>
  <c r="PD193" i="3" s="1"/>
  <c r="PB124" i="3"/>
  <c r="PD124" i="3" s="1"/>
  <c r="PB147" i="3"/>
  <c r="PD147" i="3" s="1"/>
  <c r="PB190" i="3"/>
  <c r="PD190" i="3" s="1"/>
  <c r="PF128" i="3"/>
  <c r="PH128" i="3" s="1"/>
  <c r="PF194" i="3"/>
  <c r="PH194" i="3" s="1"/>
  <c r="PB121" i="3"/>
  <c r="PD121" i="3" s="1"/>
  <c r="PB126" i="3"/>
  <c r="PD126" i="3" s="1"/>
  <c r="PF202" i="3"/>
  <c r="PH202" i="3" s="1"/>
  <c r="PF122" i="3"/>
  <c r="PH122" i="3" s="1"/>
  <c r="N123" i="3"/>
  <c r="PF123" i="3"/>
  <c r="PH123" i="3" s="1"/>
  <c r="PF126" i="3"/>
  <c r="PH126" i="3" s="1"/>
  <c r="PB127" i="3"/>
  <c r="PD127" i="3" s="1"/>
  <c r="PF127" i="3"/>
  <c r="PH127" i="3" s="1"/>
  <c r="PF199" i="3"/>
  <c r="PH199" i="3" s="1"/>
  <c r="PB123" i="3"/>
  <c r="PD123" i="3" s="1"/>
  <c r="PF124" i="3"/>
  <c r="PH124" i="3" s="1"/>
  <c r="PB128" i="3"/>
  <c r="PD128" i="3" s="1"/>
  <c r="PF200" i="3"/>
  <c r="PH200" i="3" s="1"/>
  <c r="PB204" i="3"/>
  <c r="PD204" i="3" s="1"/>
  <c r="PB203" i="3"/>
  <c r="PD203" i="3" s="1"/>
  <c r="PF198" i="3"/>
  <c r="PH198" i="3" s="1"/>
  <c r="PF201" i="3"/>
  <c r="PH201" i="3" s="1"/>
  <c r="PF197" i="3"/>
  <c r="PH197" i="3" s="1"/>
  <c r="PB200" i="3"/>
  <c r="PD200" i="3" s="1"/>
  <c r="PF204" i="3"/>
  <c r="PH204" i="3" s="1"/>
  <c r="N199" i="3"/>
  <c r="PF159" i="7"/>
  <c r="PH159" i="7" s="1"/>
  <c r="O195" i="7"/>
  <c r="P195" i="7" s="1"/>
  <c r="PM169" i="7"/>
  <c r="PL169" i="7"/>
  <c r="O156" i="7"/>
  <c r="P156" i="7" s="1"/>
  <c r="O193" i="7"/>
  <c r="P193" i="7" s="1"/>
  <c r="O147" i="7"/>
  <c r="P147" i="7" s="1"/>
  <c r="O191" i="7"/>
  <c r="P191" i="7" s="1"/>
  <c r="O179" i="7"/>
  <c r="P179" i="7" s="1"/>
  <c r="O123" i="7"/>
  <c r="P123" i="7" s="1"/>
  <c r="O115" i="7"/>
  <c r="P115" i="7" s="1"/>
  <c r="PF199" i="7"/>
  <c r="PH199" i="7" s="1"/>
  <c r="PF167" i="7"/>
  <c r="PH167" i="7" s="1"/>
  <c r="PF186" i="7"/>
  <c r="PH186" i="7" s="1"/>
  <c r="O178" i="7"/>
  <c r="P178" i="7" s="1"/>
  <c r="O146" i="7"/>
  <c r="P146" i="7" s="1"/>
  <c r="O136" i="7"/>
  <c r="P136" i="7" s="1"/>
  <c r="PM200" i="7"/>
  <c r="PF202" i="7"/>
  <c r="PH202" i="7" s="1"/>
  <c r="O187" i="7"/>
  <c r="P187" i="7" s="1"/>
  <c r="O184" i="7"/>
  <c r="P184" i="7" s="1"/>
  <c r="O154" i="7"/>
  <c r="P154" i="7" s="1"/>
  <c r="O122" i="7"/>
  <c r="P122" i="7" s="1"/>
  <c r="O162" i="7"/>
  <c r="P162" i="7" s="1"/>
  <c r="O130" i="7"/>
  <c r="P130" i="7" s="1"/>
  <c r="PB186" i="7"/>
  <c r="PD186" i="7" s="1"/>
  <c r="PM142" i="7"/>
  <c r="PL155" i="7"/>
  <c r="PM155" i="7"/>
  <c r="O204" i="7"/>
  <c r="P204" i="7" s="1"/>
  <c r="O199" i="7"/>
  <c r="P199" i="7" s="1"/>
  <c r="O188" i="7"/>
  <c r="P188" i="7" s="1"/>
  <c r="O183" i="7"/>
  <c r="P183" i="7" s="1"/>
  <c r="O138" i="7"/>
  <c r="P138" i="7" s="1"/>
  <c r="PF189" i="7"/>
  <c r="PH189" i="7" s="1"/>
  <c r="PF169" i="7"/>
  <c r="PH169" i="7" s="1"/>
  <c r="PF170" i="7"/>
  <c r="PH170" i="7" s="1"/>
  <c r="O190" i="7"/>
  <c r="P190" i="7" s="1"/>
  <c r="PM143" i="7"/>
  <c r="PL143" i="7"/>
  <c r="PL151" i="7"/>
  <c r="PM151" i="7"/>
  <c r="PF200" i="7"/>
  <c r="PH200" i="7" s="1"/>
  <c r="PL186" i="7"/>
  <c r="PM186" i="7"/>
  <c r="PL170" i="7"/>
  <c r="PM170" i="7"/>
  <c r="PB200" i="7"/>
  <c r="PD200" i="7" s="1"/>
  <c r="PF188" i="7"/>
  <c r="PH188" i="7" s="1"/>
  <c r="PM138" i="7"/>
  <c r="PL138" i="7"/>
  <c r="PM150" i="7"/>
  <c r="PL150" i="7"/>
  <c r="PL153" i="7"/>
  <c r="PM153" i="7"/>
  <c r="PF197" i="7"/>
  <c r="PH197" i="7" s="1"/>
  <c r="PM164" i="7"/>
  <c r="PL164" i="7"/>
  <c r="PM167" i="7"/>
  <c r="PL167" i="7"/>
  <c r="PF168" i="7"/>
  <c r="PH168" i="7" s="1"/>
  <c r="PM171" i="7"/>
  <c r="PL171" i="7"/>
  <c r="PF163" i="7"/>
  <c r="PH163" i="7" s="1"/>
  <c r="PF140" i="7"/>
  <c r="PH140" i="7" s="1"/>
  <c r="PF166" i="7"/>
  <c r="PH166" i="7" s="1"/>
  <c r="PF172" i="7"/>
  <c r="PH172" i="7" s="1"/>
  <c r="PL139" i="7"/>
  <c r="PF156" i="7"/>
  <c r="PH156" i="7" s="1"/>
  <c r="PB151" i="7"/>
  <c r="PD151" i="7" s="1"/>
  <c r="PL163" i="7"/>
  <c r="PM163" i="7"/>
  <c r="PF151" i="7"/>
  <c r="PH151" i="7" s="1"/>
  <c r="PF161" i="7"/>
  <c r="PH161" i="7" s="1"/>
  <c r="PF162" i="7"/>
  <c r="PH162" i="7" s="1"/>
  <c r="PL162" i="7"/>
  <c r="PL166" i="7"/>
  <c r="PM166" i="7"/>
  <c r="PF171" i="7"/>
  <c r="PH171" i="7" s="1"/>
  <c r="PL172" i="7"/>
  <c r="PL154" i="7"/>
  <c r="PF155" i="7"/>
  <c r="PH155" i="7" s="1"/>
  <c r="PM159" i="7"/>
  <c r="PM168" i="7"/>
  <c r="PB172" i="7"/>
  <c r="PD172" i="7" s="1"/>
  <c r="PF143" i="7"/>
  <c r="PH143" i="7" s="1"/>
  <c r="PM156" i="7"/>
  <c r="PF160" i="7"/>
  <c r="PH160" i="7" s="1"/>
  <c r="PL168" i="7"/>
  <c r="PB165" i="7"/>
  <c r="PD165" i="7" s="1"/>
  <c r="PL173" i="7"/>
  <c r="PF141" i="7"/>
  <c r="PH141" i="7" s="1"/>
  <c r="PF149" i="7"/>
  <c r="PH149" i="7" s="1"/>
  <c r="PF158" i="7"/>
  <c r="PH158" i="7" s="1"/>
  <c r="PF164" i="7"/>
  <c r="PH164" i="7" s="1"/>
  <c r="PF165" i="7"/>
  <c r="PH165" i="7" s="1"/>
  <c r="PF174" i="7"/>
  <c r="PH174" i="7" s="1"/>
  <c r="PL126" i="7"/>
  <c r="PM126" i="7"/>
  <c r="PF142" i="7"/>
  <c r="PH142" i="7" s="1"/>
  <c r="PF152" i="7"/>
  <c r="PH152" i="7" s="1"/>
  <c r="PF154" i="7"/>
  <c r="PH154" i="7" s="1"/>
  <c r="PL133" i="7"/>
  <c r="PL140" i="7"/>
  <c r="PM140" i="7"/>
  <c r="PB144" i="7"/>
  <c r="PD144" i="7" s="1"/>
  <c r="PM152" i="7"/>
  <c r="PL152" i="7"/>
  <c r="PL158" i="7"/>
  <c r="PB158" i="7"/>
  <c r="PD158" i="7" s="1"/>
  <c r="PF173" i="7"/>
  <c r="PH173" i="7" s="1"/>
  <c r="PM174" i="7"/>
  <c r="PL174" i="7"/>
  <c r="PF133" i="7"/>
  <c r="PH133" i="7" s="1"/>
  <c r="PL149" i="7"/>
  <c r="PF150" i="7"/>
  <c r="PH150" i="7" s="1"/>
  <c r="PF153" i="7"/>
  <c r="PH153" i="7" s="1"/>
  <c r="PF157" i="7"/>
  <c r="PH157" i="7" s="1"/>
  <c r="PL160" i="7"/>
  <c r="PL157" i="7"/>
  <c r="PM161" i="7"/>
  <c r="PL165" i="7"/>
  <c r="PF144" i="7"/>
  <c r="PH144" i="7" s="1"/>
  <c r="PF126" i="7"/>
  <c r="PH126" i="7" s="1"/>
  <c r="PF139" i="7"/>
  <c r="PH139" i="7" s="1"/>
  <c r="PF136" i="7"/>
  <c r="PH136" i="7" s="1"/>
  <c r="PM141" i="7"/>
  <c r="PL141" i="7"/>
  <c r="PL144" i="7"/>
  <c r="PF176" i="7"/>
  <c r="PH176" i="7" s="1"/>
  <c r="PM136" i="7"/>
  <c r="PM175" i="7"/>
  <c r="PL175" i="7"/>
  <c r="PF135" i="7"/>
  <c r="PH135" i="7" s="1"/>
  <c r="PL147" i="7"/>
  <c r="PF128" i="7"/>
  <c r="PH128" i="7" s="1"/>
  <c r="PF134" i="7"/>
  <c r="PH134" i="7" s="1"/>
  <c r="PL134" i="7"/>
  <c r="PM135" i="7"/>
  <c r="PM137" i="7"/>
  <c r="PL137" i="7"/>
  <c r="PB137" i="7"/>
  <c r="PD137" i="7" s="1"/>
  <c r="PF137" i="7"/>
  <c r="PH137" i="7" s="1"/>
  <c r="PF138" i="7"/>
  <c r="PH138" i="7" s="1"/>
  <c r="PF129" i="7"/>
  <c r="PH129" i="7" s="1"/>
  <c r="PB130" i="7"/>
  <c r="PD130" i="7" s="1"/>
  <c r="PM128" i="7"/>
  <c r="PL148" i="7"/>
  <c r="PF175" i="7"/>
  <c r="PH175" i="7" s="1"/>
  <c r="PM176" i="7"/>
  <c r="PF127" i="7"/>
  <c r="PH127" i="7" s="1"/>
  <c r="PF130" i="7"/>
  <c r="PH130" i="7" s="1"/>
  <c r="PF181" i="7"/>
  <c r="PH181" i="7" s="1"/>
  <c r="PL127" i="7"/>
  <c r="PM129" i="7"/>
  <c r="PL130" i="7"/>
  <c r="PL119" i="7"/>
  <c r="PM119" i="7"/>
  <c r="PF148" i="7"/>
  <c r="PH148" i="7" s="1"/>
  <c r="PF119" i="7"/>
  <c r="PH119" i="7" s="1"/>
  <c r="PB179" i="7"/>
  <c r="PD179" i="7" s="1"/>
  <c r="PL185" i="7"/>
  <c r="PL189" i="7"/>
  <c r="PM189" i="7"/>
  <c r="PF147" i="7"/>
  <c r="PH147" i="7" s="1"/>
  <c r="PF177" i="7"/>
  <c r="PH177" i="7" s="1"/>
  <c r="PL178" i="7"/>
  <c r="PL120" i="7"/>
  <c r="PM120" i="7"/>
  <c r="PL177" i="7"/>
  <c r="PF178" i="7"/>
  <c r="PH178" i="7" s="1"/>
  <c r="PL182" i="7"/>
  <c r="PM188" i="7"/>
  <c r="PF180" i="7"/>
  <c r="PH180" i="7" s="1"/>
  <c r="PF191" i="7"/>
  <c r="PH191" i="7" s="1"/>
  <c r="PM145" i="7"/>
  <c r="PF179" i="7"/>
  <c r="PH179" i="7" s="1"/>
  <c r="PF187" i="7"/>
  <c r="PH187" i="7" s="1"/>
  <c r="PF190" i="7"/>
  <c r="PH190" i="7" s="1"/>
  <c r="PL180" i="7"/>
  <c r="PM180" i="7"/>
  <c r="PL187" i="7"/>
  <c r="PL190" i="7"/>
  <c r="PF123" i="7"/>
  <c r="PH123" i="7" s="1"/>
  <c r="PL146" i="7"/>
  <c r="PF145" i="7"/>
  <c r="PH145" i="7" s="1"/>
  <c r="PM179" i="7"/>
  <c r="PL179" i="7"/>
  <c r="PL193" i="7"/>
  <c r="PM193" i="7"/>
  <c r="PF120" i="7"/>
  <c r="PH120" i="7" s="1"/>
  <c r="PM122" i="7"/>
  <c r="PL122" i="7"/>
  <c r="PF146" i="7"/>
  <c r="PH146" i="7" s="1"/>
  <c r="PL192" i="7"/>
  <c r="PL181" i="7"/>
  <c r="PF182" i="7"/>
  <c r="PH182" i="7" s="1"/>
  <c r="PL197" i="7"/>
  <c r="PM182" i="7"/>
  <c r="PF122" i="7"/>
  <c r="PH122" i="7" s="1"/>
  <c r="PB123" i="7"/>
  <c r="PD123" i="7" s="1"/>
  <c r="PM123" i="7"/>
  <c r="PL184" i="7"/>
  <c r="PL121" i="7"/>
  <c r="PF192" i="7"/>
  <c r="PH192" i="7" s="1"/>
  <c r="PF194" i="7"/>
  <c r="PH194" i="7" s="1"/>
  <c r="PF121" i="7"/>
  <c r="PH121" i="7" s="1"/>
  <c r="PF124" i="7"/>
  <c r="PH124" i="7" s="1"/>
  <c r="PL124" i="7"/>
  <c r="PL183" i="7"/>
  <c r="PF184" i="7"/>
  <c r="PH184" i="7" s="1"/>
  <c r="PM184" i="7"/>
  <c r="PL199" i="7"/>
  <c r="PM191" i="7"/>
  <c r="PF193" i="7"/>
  <c r="PH193" i="7" s="1"/>
  <c r="PF183" i="7"/>
  <c r="PH183" i="7" s="1"/>
  <c r="PB193" i="7"/>
  <c r="PD193" i="7" s="1"/>
  <c r="PL194" i="7"/>
  <c r="PM201" i="7"/>
  <c r="PL201" i="7"/>
  <c r="PF198" i="7"/>
  <c r="PH198" i="7" s="1"/>
  <c r="PL202" i="7"/>
  <c r="PL198" i="7"/>
  <c r="KP114" i="2"/>
  <c r="KQ114" i="2"/>
  <c r="KP116" i="2"/>
  <c r="KQ116" i="2"/>
  <c r="KP118" i="2"/>
  <c r="KQ118" i="2"/>
  <c r="KP120" i="2"/>
  <c r="KQ120" i="2"/>
  <c r="KP122" i="2"/>
  <c r="KQ122" i="2"/>
  <c r="KP124" i="2"/>
  <c r="KQ124" i="2"/>
  <c r="KP126" i="2"/>
  <c r="KQ126" i="2"/>
  <c r="KP128" i="2"/>
  <c r="KQ128" i="2"/>
  <c r="KP130" i="2"/>
  <c r="KQ130" i="2"/>
  <c r="KP132" i="2"/>
  <c r="KQ132" i="2"/>
  <c r="KP134" i="2"/>
  <c r="KQ134" i="2"/>
  <c r="KP136" i="2"/>
  <c r="KQ136" i="2"/>
  <c r="KP138" i="2"/>
  <c r="KQ138" i="2"/>
  <c r="KP140" i="2"/>
  <c r="KQ140" i="2"/>
  <c r="KP142" i="2"/>
  <c r="KQ142" i="2"/>
  <c r="KP144" i="2"/>
  <c r="KQ144" i="2"/>
  <c r="KP146" i="2"/>
  <c r="KQ146" i="2"/>
  <c r="KP148" i="2"/>
  <c r="KQ148" i="2"/>
  <c r="KP150" i="2"/>
  <c r="KQ150" i="2"/>
  <c r="KP152" i="2"/>
  <c r="KQ152" i="2"/>
  <c r="KP154" i="2"/>
  <c r="KQ154" i="2"/>
  <c r="KP156" i="2"/>
  <c r="KQ156" i="2"/>
  <c r="KP158" i="2"/>
  <c r="KQ158" i="2"/>
  <c r="KP160" i="2"/>
  <c r="KQ160" i="2"/>
  <c r="KP162" i="2"/>
  <c r="KQ162" i="2"/>
  <c r="KP164" i="2"/>
  <c r="KQ164" i="2"/>
  <c r="KP166" i="2"/>
  <c r="KQ166" i="2"/>
  <c r="KP168" i="2"/>
  <c r="KQ168" i="2"/>
  <c r="KP170" i="2"/>
  <c r="KQ170" i="2"/>
  <c r="KP172" i="2"/>
  <c r="KQ172" i="2"/>
  <c r="KP174" i="2"/>
  <c r="KQ174" i="2"/>
  <c r="KP176" i="2"/>
  <c r="KQ176" i="2"/>
  <c r="KP178" i="2"/>
  <c r="KQ178" i="2"/>
  <c r="KP180" i="2"/>
  <c r="KQ180" i="2"/>
  <c r="KP182" i="2"/>
  <c r="KQ182" i="2"/>
  <c r="KP184" i="2"/>
  <c r="KQ184" i="2"/>
  <c r="KP186" i="2"/>
  <c r="KQ186" i="2"/>
  <c r="KP188" i="2"/>
  <c r="KQ188" i="2"/>
  <c r="KP190" i="2"/>
  <c r="KQ190" i="2"/>
  <c r="KP192" i="2"/>
  <c r="KQ192" i="2"/>
  <c r="KP194" i="2"/>
  <c r="KQ194" i="2"/>
  <c r="KP196" i="2"/>
  <c r="KQ196" i="2"/>
  <c r="KP198" i="2"/>
  <c r="KQ198" i="2"/>
  <c r="KP200" i="2"/>
  <c r="KQ200" i="2"/>
  <c r="KP202" i="2"/>
  <c r="KQ202" i="2"/>
  <c r="KP204" i="2"/>
  <c r="KQ204" i="2"/>
  <c r="KP206" i="2"/>
  <c r="KQ206" i="2"/>
  <c r="KD206" i="2"/>
  <c r="KE206" i="2" s="1"/>
  <c r="IZ206" i="2"/>
  <c r="JA206" i="2" s="1"/>
  <c r="HV206" i="2"/>
  <c r="HW206" i="2" s="1"/>
  <c r="GR206" i="2"/>
  <c r="GS206" i="2" s="1"/>
  <c r="FN206" i="2"/>
  <c r="FO206" i="2" s="1"/>
  <c r="EJ206" i="2"/>
  <c r="EK206" i="2" s="1"/>
  <c r="DF206" i="2"/>
  <c r="DG206" i="2" s="1"/>
  <c r="CB206" i="2"/>
  <c r="CC206" i="2" s="1"/>
  <c r="AV206" i="2"/>
  <c r="AX206" i="2"/>
  <c r="AY206" i="2" s="1"/>
  <c r="J109" i="2"/>
  <c r="N109" i="2"/>
  <c r="J111" i="2"/>
  <c r="N111" i="2"/>
  <c r="J113" i="2"/>
  <c r="N113" i="2"/>
  <c r="J115" i="2"/>
  <c r="J117" i="2"/>
  <c r="J119" i="2"/>
  <c r="J121" i="2"/>
  <c r="N121" i="2"/>
  <c r="J123" i="2"/>
  <c r="J125" i="2"/>
  <c r="J127" i="2"/>
  <c r="J129" i="2"/>
  <c r="J131" i="2"/>
  <c r="J133" i="2"/>
  <c r="J135" i="2"/>
  <c r="J137" i="2"/>
  <c r="J139" i="2"/>
  <c r="J141" i="2"/>
  <c r="J143" i="2"/>
  <c r="J145" i="2"/>
  <c r="J147" i="2"/>
  <c r="J149" i="2"/>
  <c r="J151" i="2"/>
  <c r="J153" i="2"/>
  <c r="J155" i="2"/>
  <c r="J157" i="2"/>
  <c r="J159" i="2"/>
  <c r="J161" i="2"/>
  <c r="J163" i="2"/>
  <c r="J165" i="2"/>
  <c r="J167" i="2"/>
  <c r="J169" i="2"/>
  <c r="N169" i="2"/>
  <c r="J171" i="2"/>
  <c r="J173" i="2"/>
  <c r="J175" i="2"/>
  <c r="J177" i="2"/>
  <c r="J179" i="2"/>
  <c r="J181" i="2"/>
  <c r="J183" i="2"/>
  <c r="J185" i="2"/>
  <c r="J187" i="2"/>
  <c r="J189" i="2"/>
  <c r="J191" i="2"/>
  <c r="J193" i="2"/>
  <c r="J195" i="2"/>
  <c r="J197" i="2"/>
  <c r="J199" i="2"/>
  <c r="J201" i="2"/>
  <c r="J203" i="2"/>
  <c r="J205" i="2"/>
  <c r="KL165" i="6"/>
  <c r="KN165" i="6" s="1"/>
  <c r="KL187" i="6"/>
  <c r="KN187" i="6" s="1"/>
  <c r="BZ206" i="6"/>
  <c r="CB206" i="6"/>
  <c r="AV206" i="6"/>
  <c r="AX206" i="6"/>
  <c r="N112" i="6"/>
  <c r="N113" i="6"/>
  <c r="N114" i="6"/>
  <c r="N115" i="6"/>
  <c r="N116" i="6"/>
  <c r="N117" i="6"/>
  <c r="N118" i="6"/>
  <c r="N119" i="6"/>
  <c r="N120" i="6"/>
  <c r="N122" i="6"/>
  <c r="N126" i="6"/>
  <c r="N130" i="6"/>
  <c r="N132" i="6"/>
  <c r="N134" i="6"/>
  <c r="N136" i="6"/>
  <c r="N138" i="6"/>
  <c r="N139" i="6"/>
  <c r="N140" i="6"/>
  <c r="N142" i="6"/>
  <c r="N148" i="6"/>
  <c r="N149" i="6"/>
  <c r="N150" i="6"/>
  <c r="N156" i="6"/>
  <c r="N160" i="6"/>
  <c r="N162" i="6"/>
  <c r="N166" i="6"/>
  <c r="N172" i="6"/>
  <c r="N174" i="6"/>
  <c r="N177" i="6"/>
  <c r="N179" i="6"/>
  <c r="N182" i="6"/>
  <c r="N183" i="6"/>
  <c r="N186" i="6"/>
  <c r="N194" i="6"/>
  <c r="N200" i="6"/>
  <c r="N202" i="6"/>
  <c r="M206" i="6"/>
  <c r="J112" i="6"/>
  <c r="J113" i="6"/>
  <c r="J114" i="6"/>
  <c r="J115" i="6"/>
  <c r="J116" i="6"/>
  <c r="J117" i="6"/>
  <c r="J118" i="6"/>
  <c r="J119" i="6"/>
  <c r="J120" i="6"/>
  <c r="J122" i="6"/>
  <c r="J123" i="6"/>
  <c r="J124" i="6"/>
  <c r="J125" i="6"/>
  <c r="J126" i="6"/>
  <c r="J127" i="6"/>
  <c r="J129" i="6"/>
  <c r="J130" i="6"/>
  <c r="J133" i="6"/>
  <c r="J134" i="6"/>
  <c r="J136" i="6"/>
  <c r="J137" i="6"/>
  <c r="J138" i="6"/>
  <c r="J140" i="6"/>
  <c r="J142" i="6"/>
  <c r="J144" i="6"/>
  <c r="J146" i="6"/>
  <c r="J148" i="6"/>
  <c r="J151" i="6"/>
  <c r="J152" i="6"/>
  <c r="J155" i="6"/>
  <c r="J156" i="6"/>
  <c r="J158" i="6"/>
  <c r="J161" i="6"/>
  <c r="J163" i="6"/>
  <c r="J165" i="6"/>
  <c r="J166" i="6"/>
  <c r="J167" i="6"/>
  <c r="J168" i="6"/>
  <c r="J174" i="6"/>
  <c r="J176" i="6"/>
  <c r="J177" i="6"/>
  <c r="J178" i="6"/>
  <c r="J183" i="6"/>
  <c r="J186" i="6"/>
  <c r="J188" i="6"/>
  <c r="J189" i="6"/>
  <c r="J190" i="6"/>
  <c r="J193" i="6"/>
  <c r="J197" i="6"/>
  <c r="J199" i="6"/>
  <c r="J200" i="6"/>
  <c r="J201" i="6"/>
  <c r="J202" i="6"/>
  <c r="J203" i="6"/>
  <c r="J204" i="6"/>
  <c r="J205" i="6"/>
  <c r="I206" i="6"/>
  <c r="KQ110" i="6"/>
  <c r="KP110" i="6"/>
  <c r="KQ108" i="6"/>
  <c r="KP108" i="6"/>
  <c r="KQ106" i="6"/>
  <c r="KP106" i="6"/>
  <c r="KQ104" i="6"/>
  <c r="KP104" i="6"/>
  <c r="KQ102" i="6"/>
  <c r="KP102" i="6"/>
  <c r="KQ100" i="6"/>
  <c r="KP100" i="6"/>
  <c r="KQ98" i="6"/>
  <c r="KP98" i="6"/>
  <c r="KQ96" i="6"/>
  <c r="KP96" i="6"/>
  <c r="KQ94" i="6"/>
  <c r="KP94" i="6"/>
  <c r="KQ92" i="6"/>
  <c r="KP92" i="6"/>
  <c r="KQ90" i="6"/>
  <c r="KP90" i="6"/>
  <c r="KQ88" i="6"/>
  <c r="KP88" i="6"/>
  <c r="KQ86" i="6"/>
  <c r="KP86" i="6"/>
  <c r="KQ84" i="6"/>
  <c r="KP84" i="6"/>
  <c r="KQ82" i="6"/>
  <c r="KP82" i="6"/>
  <c r="KQ80" i="6"/>
  <c r="KP80" i="6"/>
  <c r="KQ78" i="6"/>
  <c r="KP78" i="6"/>
  <c r="KQ76" i="6"/>
  <c r="KP76" i="6"/>
  <c r="KQ74" i="6"/>
  <c r="KP74" i="6"/>
  <c r="KQ72" i="6"/>
  <c r="KP72" i="6"/>
  <c r="KQ70" i="6"/>
  <c r="KP70" i="6"/>
  <c r="KQ68" i="6"/>
  <c r="KP68" i="6"/>
  <c r="KQ66" i="6"/>
  <c r="KP66" i="6"/>
  <c r="KQ64" i="6"/>
  <c r="KP64" i="6"/>
  <c r="KQ62" i="6"/>
  <c r="KP62" i="6"/>
  <c r="KQ60" i="6"/>
  <c r="KP60" i="6"/>
  <c r="KQ58" i="6"/>
  <c r="KP58" i="6"/>
  <c r="KQ56" i="6"/>
  <c r="KP56" i="6"/>
  <c r="KQ54" i="6"/>
  <c r="KP54" i="6"/>
  <c r="KQ52" i="6"/>
  <c r="KP52" i="6"/>
  <c r="KQ50" i="6"/>
  <c r="KP50" i="6"/>
  <c r="KQ48" i="6"/>
  <c r="KP48" i="6"/>
  <c r="KQ46" i="6"/>
  <c r="KP46" i="6"/>
  <c r="KQ44" i="6"/>
  <c r="KP44" i="6"/>
  <c r="KQ42" i="6"/>
  <c r="KP42" i="6"/>
  <c r="KQ40" i="6"/>
  <c r="KP40" i="6"/>
  <c r="KQ38" i="6"/>
  <c r="KP38" i="6"/>
  <c r="KQ36" i="6"/>
  <c r="KP36" i="6"/>
  <c r="KQ34" i="6"/>
  <c r="KP34" i="6"/>
  <c r="KQ32" i="6"/>
  <c r="KP32" i="6"/>
  <c r="KQ30" i="6"/>
  <c r="KP30" i="6"/>
  <c r="KQ28" i="6"/>
  <c r="KP28" i="6"/>
  <c r="KQ26" i="6"/>
  <c r="KP26" i="6"/>
  <c r="KQ24" i="6"/>
  <c r="KP24" i="6"/>
  <c r="KQ22" i="6"/>
  <c r="KP22" i="6"/>
  <c r="KQ20" i="6"/>
  <c r="KP20" i="6"/>
  <c r="KQ18" i="6"/>
  <c r="KP18" i="6"/>
  <c r="KQ16" i="6"/>
  <c r="KP16" i="6"/>
  <c r="KQ14" i="6"/>
  <c r="KP14" i="6"/>
  <c r="KQ12" i="6"/>
  <c r="KP12" i="6"/>
  <c r="KQ10" i="6"/>
  <c r="KP10" i="6"/>
  <c r="KQ8" i="6"/>
  <c r="KP8" i="6"/>
  <c r="KQ8" i="2"/>
  <c r="KQ10" i="2"/>
  <c r="KQ12" i="2"/>
  <c r="KQ14" i="2"/>
  <c r="KQ16" i="2"/>
  <c r="KQ18" i="2"/>
  <c r="KQ20" i="2"/>
  <c r="KQ22" i="2"/>
  <c r="KQ24" i="2"/>
  <c r="KQ26" i="2"/>
  <c r="KQ28" i="2"/>
  <c r="KQ30" i="2"/>
  <c r="KQ32" i="2"/>
  <c r="KQ34" i="2"/>
  <c r="KQ36" i="2"/>
  <c r="KQ38" i="2"/>
  <c r="KQ40" i="2"/>
  <c r="KQ42" i="2"/>
  <c r="KQ44" i="2"/>
  <c r="KQ46" i="2"/>
  <c r="KQ48" i="2"/>
  <c r="KQ50" i="2"/>
  <c r="KQ52" i="2"/>
  <c r="KQ54" i="2"/>
  <c r="KQ56" i="2"/>
  <c r="KQ58" i="2"/>
  <c r="KQ60" i="2"/>
  <c r="KQ62" i="2"/>
  <c r="KQ64" i="2"/>
  <c r="KQ66" i="2"/>
  <c r="KQ68" i="2"/>
  <c r="KQ70" i="2"/>
  <c r="KQ72" i="2"/>
  <c r="KQ74" i="2"/>
  <c r="KQ76" i="2"/>
  <c r="KQ78" i="2"/>
  <c r="KQ80" i="2"/>
  <c r="KQ82" i="2"/>
  <c r="KQ84" i="2"/>
  <c r="KQ86" i="2"/>
  <c r="KQ88" i="2"/>
  <c r="KQ90" i="2"/>
  <c r="KQ92" i="2"/>
  <c r="KQ94" i="2"/>
  <c r="KQ96" i="2"/>
  <c r="KQ98" i="2"/>
  <c r="KQ100" i="2"/>
  <c r="KQ102" i="2"/>
  <c r="KQ104" i="2"/>
  <c r="KQ106" i="2"/>
  <c r="KQ108" i="2"/>
  <c r="KQ110" i="2"/>
  <c r="KQ112" i="2"/>
  <c r="KP8" i="2"/>
  <c r="KP10" i="2"/>
  <c r="KP12" i="2"/>
  <c r="KP14" i="2"/>
  <c r="KP16" i="2"/>
  <c r="KP18" i="2"/>
  <c r="KP20" i="2"/>
  <c r="KP22" i="2"/>
  <c r="KP24" i="2"/>
  <c r="KP26" i="2"/>
  <c r="KP28" i="2"/>
  <c r="KP30" i="2"/>
  <c r="KP32" i="2"/>
  <c r="KP34" i="2"/>
  <c r="KP36" i="2"/>
  <c r="KP38" i="2"/>
  <c r="KP40" i="2"/>
  <c r="KP42" i="2"/>
  <c r="KP44" i="2"/>
  <c r="KP46" i="2"/>
  <c r="KP48" i="2"/>
  <c r="KP50" i="2"/>
  <c r="KP52" i="2"/>
  <c r="KP54" i="2"/>
  <c r="KP56" i="2"/>
  <c r="KP58" i="2"/>
  <c r="KP60" i="2"/>
  <c r="KP62" i="2"/>
  <c r="KP64" i="2"/>
  <c r="KP66" i="2"/>
  <c r="KP68" i="2"/>
  <c r="KP70" i="2"/>
  <c r="KP72" i="2"/>
  <c r="KP74" i="2"/>
  <c r="KP76" i="2"/>
  <c r="KP78" i="2"/>
  <c r="KP80" i="2"/>
  <c r="KP82" i="2"/>
  <c r="KP84" i="2"/>
  <c r="KP86" i="2"/>
  <c r="KP88" i="2"/>
  <c r="KP90" i="2"/>
  <c r="KP92" i="2"/>
  <c r="KP94" i="2"/>
  <c r="KP96" i="2"/>
  <c r="KP98" i="2"/>
  <c r="KP100" i="2"/>
  <c r="KP102" i="2"/>
  <c r="KP104" i="2"/>
  <c r="KP106" i="2"/>
  <c r="KP108" i="2"/>
  <c r="KP110" i="2"/>
  <c r="KP112" i="2"/>
  <c r="R181" i="7" l="1"/>
  <c r="U181" i="7" s="1"/>
  <c r="R184" i="3"/>
  <c r="U184" i="3" s="1"/>
  <c r="PN184" i="3" s="1"/>
  <c r="JA206" i="6"/>
  <c r="JA207" i="6" s="1"/>
  <c r="KE206" i="6"/>
  <c r="KE207" i="6" s="1"/>
  <c r="R145" i="7"/>
  <c r="U145" i="7" s="1"/>
  <c r="R169" i="7"/>
  <c r="U169" i="7" s="1"/>
  <c r="PQ169" i="7" s="1"/>
  <c r="BP131" i="3"/>
  <c r="EV131" i="3"/>
  <c r="IB131" i="3"/>
  <c r="GL131" i="3"/>
  <c r="LH131" i="3"/>
  <c r="ON131" i="3"/>
  <c r="MX131" i="3"/>
  <c r="DF131" i="3"/>
  <c r="JR131" i="3"/>
  <c r="ON133" i="3"/>
  <c r="BP133" i="3"/>
  <c r="MX133" i="3"/>
  <c r="JR133" i="3"/>
  <c r="DF133" i="3"/>
  <c r="EV133" i="3"/>
  <c r="IB133" i="3"/>
  <c r="LH133" i="3"/>
  <c r="GL133" i="3"/>
  <c r="BP167" i="3"/>
  <c r="ON167" i="3"/>
  <c r="JR167" i="3"/>
  <c r="EV167" i="3"/>
  <c r="MX167" i="3"/>
  <c r="DF167" i="3"/>
  <c r="IB167" i="3"/>
  <c r="LH167" i="3"/>
  <c r="GL167" i="3"/>
  <c r="ON141" i="3"/>
  <c r="MX141" i="3"/>
  <c r="BP141" i="3"/>
  <c r="IB141" i="3"/>
  <c r="DF141" i="3"/>
  <c r="LH141" i="3"/>
  <c r="JR141" i="3"/>
  <c r="GL141" i="3"/>
  <c r="EV141" i="3"/>
  <c r="IB183" i="3"/>
  <c r="JR183" i="3"/>
  <c r="ON183" i="3"/>
  <c r="EV183" i="3"/>
  <c r="DF183" i="3"/>
  <c r="LH183" i="3"/>
  <c r="MX183" i="3"/>
  <c r="GL183" i="3"/>
  <c r="BP183" i="3"/>
  <c r="ON185" i="3"/>
  <c r="MX185" i="3"/>
  <c r="GL185" i="3"/>
  <c r="BP185" i="3"/>
  <c r="JR185" i="3"/>
  <c r="IB185" i="3"/>
  <c r="DF185" i="3"/>
  <c r="LH185" i="3"/>
  <c r="EV185" i="3"/>
  <c r="DF171" i="3"/>
  <c r="GL171" i="3"/>
  <c r="IB171" i="3"/>
  <c r="LH171" i="3"/>
  <c r="ON171" i="3"/>
  <c r="BP171" i="3"/>
  <c r="EV171" i="3"/>
  <c r="MX171" i="3"/>
  <c r="JR171" i="3"/>
  <c r="ON169" i="3"/>
  <c r="MX169" i="3"/>
  <c r="BP169" i="3"/>
  <c r="LH169" i="3"/>
  <c r="EV169" i="3"/>
  <c r="DF169" i="3"/>
  <c r="JR169" i="3"/>
  <c r="GL169" i="3"/>
  <c r="IB169" i="3"/>
  <c r="ON149" i="3"/>
  <c r="MX149" i="3"/>
  <c r="BP149" i="3"/>
  <c r="LH149" i="3"/>
  <c r="JR149" i="3"/>
  <c r="EV149" i="3"/>
  <c r="GL149" i="3"/>
  <c r="IB149" i="3"/>
  <c r="DF149" i="3"/>
  <c r="ON193" i="3"/>
  <c r="BP193" i="3"/>
  <c r="MX193" i="3"/>
  <c r="IB193" i="3"/>
  <c r="JR193" i="3"/>
  <c r="DF193" i="3"/>
  <c r="GL193" i="3"/>
  <c r="LH193" i="3"/>
  <c r="EV193" i="3"/>
  <c r="EV203" i="3"/>
  <c r="BP203" i="3"/>
  <c r="ON203" i="3"/>
  <c r="JR203" i="3"/>
  <c r="MX203" i="3"/>
  <c r="DF203" i="3"/>
  <c r="LH203" i="3"/>
  <c r="GL203" i="3"/>
  <c r="IB203" i="3"/>
  <c r="MX189" i="3"/>
  <c r="ON189" i="3"/>
  <c r="GL189" i="3"/>
  <c r="DF189" i="3"/>
  <c r="LH189" i="3"/>
  <c r="EV189" i="3"/>
  <c r="BP189" i="3"/>
  <c r="IB189" i="3"/>
  <c r="JR189" i="3"/>
  <c r="ON129" i="3"/>
  <c r="MX129" i="3"/>
  <c r="BP129" i="3"/>
  <c r="IB129" i="3"/>
  <c r="GL129" i="3"/>
  <c r="EV129" i="3"/>
  <c r="LH129" i="3"/>
  <c r="DF129" i="3"/>
  <c r="JR129" i="3"/>
  <c r="BP159" i="3"/>
  <c r="LH159" i="3"/>
  <c r="DF159" i="3"/>
  <c r="EV159" i="3"/>
  <c r="GL159" i="3"/>
  <c r="IB159" i="3"/>
  <c r="ON159" i="3"/>
  <c r="JR159" i="3"/>
  <c r="MX159" i="3"/>
  <c r="MX153" i="3"/>
  <c r="ON153" i="3"/>
  <c r="BP153" i="3"/>
  <c r="IB153" i="3"/>
  <c r="DF153" i="3"/>
  <c r="EV153" i="3"/>
  <c r="LH153" i="3"/>
  <c r="GL153" i="3"/>
  <c r="JR153" i="3"/>
  <c r="R128" i="3"/>
  <c r="U128" i="3" s="1"/>
  <c r="PO128" i="3" s="1"/>
  <c r="ON199" i="3"/>
  <c r="EV199" i="3"/>
  <c r="BP199" i="3"/>
  <c r="GL199" i="3"/>
  <c r="IB199" i="3"/>
  <c r="JR199" i="3"/>
  <c r="LH199" i="3"/>
  <c r="MX199" i="3"/>
  <c r="DF199" i="3"/>
  <c r="MX145" i="3"/>
  <c r="BP145" i="3"/>
  <c r="ON145" i="3"/>
  <c r="DF145" i="3"/>
  <c r="GL145" i="3"/>
  <c r="JR145" i="3"/>
  <c r="EV145" i="3"/>
  <c r="IB145" i="3"/>
  <c r="LH145" i="3"/>
  <c r="BP173" i="3"/>
  <c r="ON173" i="3"/>
  <c r="MX173" i="3"/>
  <c r="DF173" i="3"/>
  <c r="GL173" i="3"/>
  <c r="JR173" i="3"/>
  <c r="EV173" i="3"/>
  <c r="IB173" i="3"/>
  <c r="LH173" i="3"/>
  <c r="EV155" i="3"/>
  <c r="JR155" i="3"/>
  <c r="GL155" i="3"/>
  <c r="ON155" i="3"/>
  <c r="DF155" i="3"/>
  <c r="BP155" i="3"/>
  <c r="LH155" i="3"/>
  <c r="MX155" i="3"/>
  <c r="IB155" i="3"/>
  <c r="ON161" i="3"/>
  <c r="MX161" i="3"/>
  <c r="BP161" i="3"/>
  <c r="IB161" i="3"/>
  <c r="GL161" i="3"/>
  <c r="DF161" i="3"/>
  <c r="EV161" i="3"/>
  <c r="JR161" i="3"/>
  <c r="LH161" i="3"/>
  <c r="JR123" i="3"/>
  <c r="ON123" i="3"/>
  <c r="EV123" i="3"/>
  <c r="GL123" i="3"/>
  <c r="MX123" i="3"/>
  <c r="BP123" i="3"/>
  <c r="LH123" i="3"/>
  <c r="DF123" i="3"/>
  <c r="IB123" i="3"/>
  <c r="ON157" i="3"/>
  <c r="MX157" i="3"/>
  <c r="BP157" i="3"/>
  <c r="LH157" i="3"/>
  <c r="IB157" i="3"/>
  <c r="EV157" i="3"/>
  <c r="GL157" i="3"/>
  <c r="JR157" i="3"/>
  <c r="DF157" i="3"/>
  <c r="EV187" i="3"/>
  <c r="DF187" i="3"/>
  <c r="LH187" i="3"/>
  <c r="BP187" i="3"/>
  <c r="IB187" i="3"/>
  <c r="MX187" i="3"/>
  <c r="GL187" i="3"/>
  <c r="JR187" i="3"/>
  <c r="ON187" i="3"/>
  <c r="BP151" i="3"/>
  <c r="DF151" i="3"/>
  <c r="EV151" i="3"/>
  <c r="IB151" i="3"/>
  <c r="LH151" i="3"/>
  <c r="MX151" i="3"/>
  <c r="GL151" i="3"/>
  <c r="JR151" i="3"/>
  <c r="ON151" i="3"/>
  <c r="ON125" i="3"/>
  <c r="MX125" i="3"/>
  <c r="BP125" i="3"/>
  <c r="LH125" i="3"/>
  <c r="DF125" i="3"/>
  <c r="GL125" i="3"/>
  <c r="EV125" i="3"/>
  <c r="JR125" i="3"/>
  <c r="IB125" i="3"/>
  <c r="MX181" i="3"/>
  <c r="ON181" i="3"/>
  <c r="JR181" i="3"/>
  <c r="GL181" i="3"/>
  <c r="DF181" i="3"/>
  <c r="BP181" i="3"/>
  <c r="IB181" i="3"/>
  <c r="EV181" i="3"/>
  <c r="LH181" i="3"/>
  <c r="ON191" i="3"/>
  <c r="JR191" i="3"/>
  <c r="IB191" i="3"/>
  <c r="DF191" i="3"/>
  <c r="GL191" i="3"/>
  <c r="BP191" i="3"/>
  <c r="EV191" i="3"/>
  <c r="LH191" i="3"/>
  <c r="MX191" i="3"/>
  <c r="IY206" i="6"/>
  <c r="IY207" i="6" s="1"/>
  <c r="JA209" i="6" s="1"/>
  <c r="KC206" i="6"/>
  <c r="KC207" i="6" s="1"/>
  <c r="KE209" i="6" s="1"/>
  <c r="R118" i="3"/>
  <c r="U118" i="3" s="1"/>
  <c r="R156" i="3"/>
  <c r="PJ156" i="3" s="1"/>
  <c r="R143" i="3"/>
  <c r="U143" i="3" s="1"/>
  <c r="O203" i="3"/>
  <c r="P203" i="3" s="1"/>
  <c r="V203" i="3" s="1"/>
  <c r="R140" i="3"/>
  <c r="PJ140" i="3" s="1"/>
  <c r="R160" i="3"/>
  <c r="PJ160" i="3" s="1"/>
  <c r="R204" i="3"/>
  <c r="PJ204" i="3" s="1"/>
  <c r="R152" i="3"/>
  <c r="U152" i="3" s="1"/>
  <c r="PN152" i="3" s="1"/>
  <c r="V158" i="3"/>
  <c r="R188" i="3"/>
  <c r="PK188" i="3" s="1"/>
  <c r="R175" i="3"/>
  <c r="U175" i="3" s="1"/>
  <c r="PN175" i="3" s="1"/>
  <c r="R168" i="3"/>
  <c r="U168" i="3" s="1"/>
  <c r="R135" i="3"/>
  <c r="U135" i="3" s="1"/>
  <c r="PO135" i="3" s="1"/>
  <c r="R146" i="3"/>
  <c r="PK146" i="3" s="1"/>
  <c r="R136" i="3"/>
  <c r="U136" i="3" s="1"/>
  <c r="PO136" i="3" s="1"/>
  <c r="R196" i="3"/>
  <c r="U196" i="3" s="1"/>
  <c r="PJ152" i="7"/>
  <c r="V117" i="7"/>
  <c r="JR134" i="7"/>
  <c r="MX134" i="7"/>
  <c r="EV134" i="7"/>
  <c r="ON134" i="7"/>
  <c r="IB134" i="7"/>
  <c r="LH134" i="7"/>
  <c r="GL134" i="7"/>
  <c r="DF134" i="7"/>
  <c r="OX134" i="7"/>
  <c r="BP134" i="7"/>
  <c r="O160" i="7"/>
  <c r="P160" i="7" s="1"/>
  <c r="V160" i="7" s="1"/>
  <c r="LH160" i="7"/>
  <c r="ON160" i="7"/>
  <c r="GL160" i="7"/>
  <c r="MX160" i="7"/>
  <c r="JR160" i="7"/>
  <c r="IB160" i="7"/>
  <c r="DF160" i="7"/>
  <c r="EV160" i="7"/>
  <c r="BP160" i="7"/>
  <c r="OX160" i="7"/>
  <c r="O192" i="7"/>
  <c r="P192" i="7" s="1"/>
  <c r="V192" i="7" s="1"/>
  <c r="LH192" i="7"/>
  <c r="ON192" i="7"/>
  <c r="GL192" i="7"/>
  <c r="IB192" i="7"/>
  <c r="DF192" i="7"/>
  <c r="JR192" i="7"/>
  <c r="EV192" i="7"/>
  <c r="BP192" i="7"/>
  <c r="MX192" i="7"/>
  <c r="OX192" i="7"/>
  <c r="JR142" i="7"/>
  <c r="EV142" i="7"/>
  <c r="MX142" i="7"/>
  <c r="DF142" i="7"/>
  <c r="ON142" i="7"/>
  <c r="LH142" i="7"/>
  <c r="GL142" i="7"/>
  <c r="OX142" i="7"/>
  <c r="IB142" i="7"/>
  <c r="BP142" i="7"/>
  <c r="O120" i="7"/>
  <c r="P120" i="7" s="1"/>
  <c r="V120" i="7" s="1"/>
  <c r="LH120" i="7"/>
  <c r="GL120" i="7"/>
  <c r="ON120" i="7"/>
  <c r="IB120" i="7"/>
  <c r="DF120" i="7"/>
  <c r="MX120" i="7"/>
  <c r="JR120" i="7"/>
  <c r="EV120" i="7"/>
  <c r="OX120" i="7"/>
  <c r="BP120" i="7"/>
  <c r="O182" i="7"/>
  <c r="P182" i="7" s="1"/>
  <c r="V182" i="7" s="1"/>
  <c r="JR182" i="7"/>
  <c r="ON182" i="7"/>
  <c r="LH182" i="7"/>
  <c r="EV182" i="7"/>
  <c r="GL182" i="7"/>
  <c r="MX182" i="7"/>
  <c r="DF182" i="7"/>
  <c r="IB182" i="7"/>
  <c r="OX182" i="7"/>
  <c r="BP182" i="7"/>
  <c r="JR126" i="7"/>
  <c r="EV126" i="7"/>
  <c r="MX126" i="7"/>
  <c r="LH126" i="7"/>
  <c r="ON126" i="7"/>
  <c r="IB126" i="7"/>
  <c r="OX126" i="7"/>
  <c r="DF126" i="7"/>
  <c r="BP126" i="7"/>
  <c r="GL126" i="7"/>
  <c r="LH176" i="7"/>
  <c r="MX176" i="7"/>
  <c r="GL176" i="7"/>
  <c r="ON176" i="7"/>
  <c r="IB176" i="7"/>
  <c r="JR176" i="7"/>
  <c r="EV176" i="7"/>
  <c r="DF176" i="7"/>
  <c r="BP176" i="7"/>
  <c r="OX176" i="7"/>
  <c r="O172" i="7"/>
  <c r="P172" i="7" s="1"/>
  <c r="V172" i="7" s="1"/>
  <c r="ON172" i="7"/>
  <c r="LH172" i="7"/>
  <c r="DF172" i="7"/>
  <c r="JR172" i="7"/>
  <c r="GL172" i="7"/>
  <c r="MX172" i="7"/>
  <c r="EV172" i="7"/>
  <c r="OX172" i="7"/>
  <c r="IB172" i="7"/>
  <c r="BP172" i="7"/>
  <c r="O118" i="7"/>
  <c r="P118" i="7" s="1"/>
  <c r="V118" i="7" s="1"/>
  <c r="ON118" i="7"/>
  <c r="LH118" i="7"/>
  <c r="EV118" i="7"/>
  <c r="MX118" i="7"/>
  <c r="JR118" i="7"/>
  <c r="GL118" i="7"/>
  <c r="IB118" i="7"/>
  <c r="DF118" i="7"/>
  <c r="OX118" i="7"/>
  <c r="BP118" i="7"/>
  <c r="O116" i="7"/>
  <c r="P116" i="7" s="1"/>
  <c r="R116" i="7" s="1"/>
  <c r="U116" i="7" s="1"/>
  <c r="ON116" i="7"/>
  <c r="JR116" i="7"/>
  <c r="DF116" i="7"/>
  <c r="LH116" i="7"/>
  <c r="GL116" i="7"/>
  <c r="EV116" i="7"/>
  <c r="MX116" i="7"/>
  <c r="OX116" i="7"/>
  <c r="IB116" i="7"/>
  <c r="BP116" i="7"/>
  <c r="GQ206" i="6"/>
  <c r="GQ207" i="6" s="1"/>
  <c r="HU206" i="6"/>
  <c r="HU207" i="6" s="1"/>
  <c r="GS206" i="6"/>
  <c r="GS207" i="6" s="1"/>
  <c r="HW206" i="6"/>
  <c r="HW207" i="6" s="1"/>
  <c r="EK206" i="6"/>
  <c r="EK207" i="6" s="1"/>
  <c r="FO206" i="6"/>
  <c r="FO207" i="6" s="1"/>
  <c r="EI206" i="6"/>
  <c r="EI207" i="6" s="1"/>
  <c r="FM206" i="6"/>
  <c r="FM207" i="6" s="1"/>
  <c r="KL206" i="6"/>
  <c r="KN206" i="6" s="1"/>
  <c r="J206" i="6"/>
  <c r="DE206" i="6"/>
  <c r="DE207" i="6" s="1"/>
  <c r="N206" i="6"/>
  <c r="DG206" i="6"/>
  <c r="DG207" i="6" s="1"/>
  <c r="O119" i="6"/>
  <c r="Q119" i="6" s="1"/>
  <c r="O112" i="6"/>
  <c r="Q112" i="6" s="1"/>
  <c r="KQ112" i="6" s="1"/>
  <c r="O166" i="6"/>
  <c r="Q166" i="6" s="1"/>
  <c r="O134" i="6"/>
  <c r="T134" i="6" s="1"/>
  <c r="OX203" i="3"/>
  <c r="OX199" i="3"/>
  <c r="OX193" i="3"/>
  <c r="OX191" i="3"/>
  <c r="O191" i="3"/>
  <c r="P191" i="3" s="1"/>
  <c r="V191" i="3" s="1"/>
  <c r="OX189" i="3"/>
  <c r="OX187" i="3"/>
  <c r="OX185" i="3"/>
  <c r="OX183" i="3"/>
  <c r="OX181" i="3"/>
  <c r="OX173" i="3"/>
  <c r="OX169" i="3"/>
  <c r="OX171" i="3"/>
  <c r="OX167" i="3"/>
  <c r="OX161" i="3"/>
  <c r="OX159" i="3"/>
  <c r="OX157" i="3"/>
  <c r="OX155" i="3"/>
  <c r="OX153" i="3"/>
  <c r="OX151" i="3"/>
  <c r="OX149" i="3"/>
  <c r="OX145" i="3"/>
  <c r="OX141" i="3"/>
  <c r="OX133" i="3"/>
  <c r="OX129" i="3"/>
  <c r="OX131" i="3"/>
  <c r="O125" i="3"/>
  <c r="P125" i="3" s="1"/>
  <c r="OX125" i="3"/>
  <c r="OX123" i="3"/>
  <c r="O201" i="7"/>
  <c r="P201" i="7" s="1"/>
  <c r="V201" i="7" s="1"/>
  <c r="JR201" i="7"/>
  <c r="DF201" i="7"/>
  <c r="OX201" i="7"/>
  <c r="BP201" i="7"/>
  <c r="LH201" i="7"/>
  <c r="EV201" i="7"/>
  <c r="MX201" i="7"/>
  <c r="GL201" i="7"/>
  <c r="IB201" i="7"/>
  <c r="ON201" i="7"/>
  <c r="O205" i="7"/>
  <c r="P205" i="7" s="1"/>
  <c r="R205" i="7" s="1"/>
  <c r="U205" i="7" s="1"/>
  <c r="JR205" i="7"/>
  <c r="DF205" i="7"/>
  <c r="OX205" i="7"/>
  <c r="BP205" i="7"/>
  <c r="LH205" i="7"/>
  <c r="EV205" i="7"/>
  <c r="MX205" i="7"/>
  <c r="GL205" i="7"/>
  <c r="ON205" i="7"/>
  <c r="IB205" i="7"/>
  <c r="O197" i="7"/>
  <c r="P197" i="7" s="1"/>
  <c r="V197" i="7" s="1"/>
  <c r="JR197" i="7"/>
  <c r="DF197" i="7"/>
  <c r="OX197" i="7"/>
  <c r="BP197" i="7"/>
  <c r="LH197" i="7"/>
  <c r="EV197" i="7"/>
  <c r="MX197" i="7"/>
  <c r="GL197" i="7"/>
  <c r="IB197" i="7"/>
  <c r="ON197" i="7"/>
  <c r="MX203" i="7"/>
  <c r="GL203" i="7"/>
  <c r="ON203" i="7"/>
  <c r="IB203" i="7"/>
  <c r="JR203" i="7"/>
  <c r="DF203" i="7"/>
  <c r="LH203" i="7"/>
  <c r="OX203" i="7"/>
  <c r="EV203" i="7"/>
  <c r="BP203" i="7"/>
  <c r="O177" i="7"/>
  <c r="P177" i="7" s="1"/>
  <c r="V177" i="7" s="1"/>
  <c r="OX177" i="7"/>
  <c r="ON177" i="7"/>
  <c r="MX177" i="7"/>
  <c r="LH177" i="7"/>
  <c r="JR177" i="7"/>
  <c r="IB177" i="7"/>
  <c r="GL177" i="7"/>
  <c r="EV177" i="7"/>
  <c r="DF177" i="7"/>
  <c r="BP177" i="7"/>
  <c r="ON171" i="7"/>
  <c r="MX171" i="7"/>
  <c r="LH171" i="7"/>
  <c r="JR171" i="7"/>
  <c r="IB171" i="7"/>
  <c r="GL171" i="7"/>
  <c r="EV171" i="7"/>
  <c r="DF171" i="7"/>
  <c r="BP171" i="7"/>
  <c r="OX171" i="7"/>
  <c r="OX185" i="7"/>
  <c r="ON185" i="7"/>
  <c r="MX185" i="7"/>
  <c r="LH185" i="7"/>
  <c r="JR185" i="7"/>
  <c r="IB185" i="7"/>
  <c r="GL185" i="7"/>
  <c r="EV185" i="7"/>
  <c r="DF185" i="7"/>
  <c r="BP185" i="7"/>
  <c r="ON189" i="7"/>
  <c r="LH189" i="7"/>
  <c r="JR189" i="7"/>
  <c r="IB189" i="7"/>
  <c r="GL189" i="7"/>
  <c r="EV189" i="7"/>
  <c r="DF189" i="7"/>
  <c r="BP189" i="7"/>
  <c r="MX189" i="7"/>
  <c r="OX189" i="7"/>
  <c r="O173" i="7"/>
  <c r="P173" i="7" s="1"/>
  <c r="V173" i="7" s="1"/>
  <c r="OX173" i="7"/>
  <c r="ON173" i="7"/>
  <c r="MX173" i="7"/>
  <c r="LH173" i="7"/>
  <c r="JR173" i="7"/>
  <c r="IB173" i="7"/>
  <c r="GL173" i="7"/>
  <c r="EV173" i="7"/>
  <c r="DF173" i="7"/>
  <c r="BP173" i="7"/>
  <c r="JR141" i="7"/>
  <c r="DF141" i="7"/>
  <c r="OX141" i="7"/>
  <c r="BP141" i="7"/>
  <c r="LH141" i="7"/>
  <c r="EV141" i="7"/>
  <c r="MX141" i="7"/>
  <c r="IB141" i="7"/>
  <c r="GL141" i="7"/>
  <c r="ON141" i="7"/>
  <c r="JR129" i="7"/>
  <c r="DF129" i="7"/>
  <c r="OX129" i="7"/>
  <c r="BP129" i="7"/>
  <c r="LH129" i="7"/>
  <c r="EV129" i="7"/>
  <c r="ON129" i="7"/>
  <c r="MX129" i="7"/>
  <c r="IB129" i="7"/>
  <c r="GL129" i="7"/>
  <c r="O149" i="7"/>
  <c r="P149" i="7" s="1"/>
  <c r="R149" i="7" s="1"/>
  <c r="U149" i="7" s="1"/>
  <c r="MX149" i="7"/>
  <c r="IB149" i="7"/>
  <c r="DF149" i="7"/>
  <c r="JR149" i="7"/>
  <c r="OX149" i="7"/>
  <c r="ON149" i="7"/>
  <c r="EV149" i="7"/>
  <c r="LH149" i="7"/>
  <c r="GL149" i="7"/>
  <c r="BP149" i="7"/>
  <c r="O119" i="7"/>
  <c r="P119" i="7" s="1"/>
  <c r="V119" i="7" s="1"/>
  <c r="MX119" i="7"/>
  <c r="GL119" i="7"/>
  <c r="ON119" i="7"/>
  <c r="IB119" i="7"/>
  <c r="JR119" i="7"/>
  <c r="EV119" i="7"/>
  <c r="BP119" i="7"/>
  <c r="LH119" i="7"/>
  <c r="DF119" i="7"/>
  <c r="OX119" i="7"/>
  <c r="O133" i="7"/>
  <c r="P133" i="7" s="1"/>
  <c r="R133" i="7" s="1"/>
  <c r="U133" i="7" s="1"/>
  <c r="JR133" i="7"/>
  <c r="DF133" i="7"/>
  <c r="OX133" i="7"/>
  <c r="BP133" i="7"/>
  <c r="LH133" i="7"/>
  <c r="EV133" i="7"/>
  <c r="GL133" i="7"/>
  <c r="ON133" i="7"/>
  <c r="MX133" i="7"/>
  <c r="IB133" i="7"/>
  <c r="GL153" i="7"/>
  <c r="MX153" i="7"/>
  <c r="BP153" i="7"/>
  <c r="ON153" i="7"/>
  <c r="EV153" i="7"/>
  <c r="LH153" i="7"/>
  <c r="IB153" i="7"/>
  <c r="DF153" i="7"/>
  <c r="JR153" i="7"/>
  <c r="OX153" i="7"/>
  <c r="JR121" i="7"/>
  <c r="DF121" i="7"/>
  <c r="OX121" i="7"/>
  <c r="BP121" i="7"/>
  <c r="LH121" i="7"/>
  <c r="EV121" i="7"/>
  <c r="IB121" i="7"/>
  <c r="GL121" i="7"/>
  <c r="ON121" i="7"/>
  <c r="MX121" i="7"/>
  <c r="JR125" i="7"/>
  <c r="DF125" i="7"/>
  <c r="OX125" i="7"/>
  <c r="BP125" i="7"/>
  <c r="LH125" i="7"/>
  <c r="EV125" i="7"/>
  <c r="MX125" i="7"/>
  <c r="IB125" i="7"/>
  <c r="GL125" i="7"/>
  <c r="ON125" i="7"/>
  <c r="O137" i="7"/>
  <c r="P137" i="7" s="1"/>
  <c r="V137" i="7" s="1"/>
  <c r="JR137" i="7"/>
  <c r="DF137" i="7"/>
  <c r="OX137" i="7"/>
  <c r="BP137" i="7"/>
  <c r="LH137" i="7"/>
  <c r="EV137" i="7"/>
  <c r="IB137" i="7"/>
  <c r="GL137" i="7"/>
  <c r="ON137" i="7"/>
  <c r="MX137" i="7"/>
  <c r="KL179" i="2"/>
  <c r="KN179" i="2" s="1"/>
  <c r="KL151" i="6"/>
  <c r="KN151" i="6" s="1"/>
  <c r="KL134" i="6"/>
  <c r="KN134" i="6" s="1"/>
  <c r="KH195" i="6"/>
  <c r="KJ195" i="6" s="1"/>
  <c r="R122" i="3"/>
  <c r="PJ122" i="3" s="1"/>
  <c r="V152" i="7"/>
  <c r="PK152" i="7"/>
  <c r="PJ164" i="7"/>
  <c r="R157" i="7"/>
  <c r="U157" i="7" s="1"/>
  <c r="PK140" i="7"/>
  <c r="PQ140" i="7"/>
  <c r="V140" i="7"/>
  <c r="V194" i="3"/>
  <c r="R166" i="3"/>
  <c r="U166" i="3" s="1"/>
  <c r="R142" i="3"/>
  <c r="U142" i="3" s="1"/>
  <c r="R178" i="3"/>
  <c r="PJ178" i="3" s="1"/>
  <c r="R162" i="3"/>
  <c r="PK162" i="3" s="1"/>
  <c r="R134" i="3"/>
  <c r="PK134" i="3" s="1"/>
  <c r="R124" i="3"/>
  <c r="PJ124" i="3" s="1"/>
  <c r="R144" i="7"/>
  <c r="U144" i="7" s="1"/>
  <c r="PQ144" i="7" s="1"/>
  <c r="O121" i="7"/>
  <c r="P121" i="7" s="1"/>
  <c r="V121" i="7" s="1"/>
  <c r="PK128" i="7"/>
  <c r="O185" i="7"/>
  <c r="P185" i="7" s="1"/>
  <c r="V185" i="7" s="1"/>
  <c r="PC200" i="7"/>
  <c r="PE200" i="7" s="1"/>
  <c r="V161" i="7"/>
  <c r="O171" i="7"/>
  <c r="P171" i="7" s="1"/>
  <c r="V171" i="7" s="1"/>
  <c r="O141" i="7"/>
  <c r="P141" i="7" s="1"/>
  <c r="V141" i="7" s="1"/>
  <c r="PK164" i="7"/>
  <c r="O126" i="7"/>
  <c r="P126" i="7" s="1"/>
  <c r="V126" i="7" s="1"/>
  <c r="PG124" i="7"/>
  <c r="PI124" i="7" s="1"/>
  <c r="J181" i="6"/>
  <c r="J194" i="6"/>
  <c r="O194" i="6" s="1"/>
  <c r="J187" i="6"/>
  <c r="N141" i="6"/>
  <c r="O177" i="6"/>
  <c r="Q177" i="6" s="1"/>
  <c r="N155" i="6"/>
  <c r="O155" i="6" s="1"/>
  <c r="J185" i="6"/>
  <c r="J179" i="6"/>
  <c r="O179" i="6" s="1"/>
  <c r="J153" i="6"/>
  <c r="J135" i="6"/>
  <c r="O114" i="6"/>
  <c r="Q114" i="6" s="1"/>
  <c r="KQ114" i="6" s="1"/>
  <c r="N185" i="6"/>
  <c r="N121" i="6"/>
  <c r="O120" i="6"/>
  <c r="Q120" i="6" s="1"/>
  <c r="KQ120" i="6" s="1"/>
  <c r="O200" i="6"/>
  <c r="Q200" i="6" s="1"/>
  <c r="J121" i="6"/>
  <c r="N203" i="6"/>
  <c r="O203" i="6" s="1"/>
  <c r="N175" i="6"/>
  <c r="N154" i="6"/>
  <c r="N137" i="6"/>
  <c r="O137" i="6" s="1"/>
  <c r="N135" i="6"/>
  <c r="CA206" i="6"/>
  <c r="O115" i="6"/>
  <c r="Q115" i="6" s="1"/>
  <c r="O117" i="6"/>
  <c r="Q117" i="6" s="1"/>
  <c r="J192" i="6"/>
  <c r="J170" i="6"/>
  <c r="J131" i="6"/>
  <c r="O113" i="6"/>
  <c r="Q113" i="6" s="1"/>
  <c r="N147" i="6"/>
  <c r="R186" i="3"/>
  <c r="U186" i="3" s="1"/>
  <c r="R150" i="3"/>
  <c r="U150" i="3" s="1"/>
  <c r="V121" i="3"/>
  <c r="R121" i="3"/>
  <c r="U121" i="3" s="1"/>
  <c r="O129" i="3"/>
  <c r="P129" i="3" s="1"/>
  <c r="O161" i="3"/>
  <c r="P161" i="3" s="1"/>
  <c r="V170" i="3"/>
  <c r="R170" i="3"/>
  <c r="O157" i="3"/>
  <c r="P157" i="3" s="1"/>
  <c r="O141" i="3"/>
  <c r="P141" i="3" s="1"/>
  <c r="O169" i="3"/>
  <c r="P169" i="3" s="1"/>
  <c r="V197" i="3"/>
  <c r="R197" i="3"/>
  <c r="U197" i="3" s="1"/>
  <c r="O149" i="3"/>
  <c r="P149" i="3" s="1"/>
  <c r="V147" i="3"/>
  <c r="R147" i="3"/>
  <c r="U147" i="3" s="1"/>
  <c r="R190" i="3"/>
  <c r="U190" i="3" s="1"/>
  <c r="O187" i="3"/>
  <c r="P187" i="3" s="1"/>
  <c r="O145" i="3"/>
  <c r="P145" i="3" s="1"/>
  <c r="V201" i="3"/>
  <c r="R201" i="3"/>
  <c r="U201" i="3" s="1"/>
  <c r="V177" i="3"/>
  <c r="R177" i="3"/>
  <c r="U177" i="3" s="1"/>
  <c r="PC169" i="3"/>
  <c r="PE169" i="3" s="1"/>
  <c r="R198" i="3"/>
  <c r="PJ198" i="3" s="1"/>
  <c r="R120" i="3"/>
  <c r="U120" i="3" s="1"/>
  <c r="O133" i="3"/>
  <c r="P133" i="3" s="1"/>
  <c r="O167" i="3"/>
  <c r="P167" i="3" s="1"/>
  <c r="O183" i="3"/>
  <c r="P183" i="3" s="1"/>
  <c r="O159" i="3"/>
  <c r="P159" i="3" s="1"/>
  <c r="V163" i="3"/>
  <c r="R163" i="3"/>
  <c r="U163" i="3" s="1"/>
  <c r="O153" i="3"/>
  <c r="P153" i="3" s="1"/>
  <c r="V165" i="3"/>
  <c r="R165" i="3"/>
  <c r="U165" i="3" s="1"/>
  <c r="R182" i="3"/>
  <c r="U182" i="3" s="1"/>
  <c r="R138" i="3"/>
  <c r="U138" i="3" s="1"/>
  <c r="R126" i="3"/>
  <c r="U126" i="3" s="1"/>
  <c r="V127" i="3"/>
  <c r="R127" i="3"/>
  <c r="U127" i="3" s="1"/>
  <c r="V116" i="3"/>
  <c r="R116" i="3"/>
  <c r="U116" i="3" s="1"/>
  <c r="V130" i="3"/>
  <c r="R130" i="3"/>
  <c r="V179" i="3"/>
  <c r="R179" i="3"/>
  <c r="U179" i="3" s="1"/>
  <c r="PC158" i="7"/>
  <c r="PE158" i="7" s="1"/>
  <c r="R132" i="7"/>
  <c r="U132" i="7" s="1"/>
  <c r="V132" i="7"/>
  <c r="PC130" i="7"/>
  <c r="PE130" i="7" s="1"/>
  <c r="V128" i="7"/>
  <c r="U148" i="7"/>
  <c r="PP148" i="7" s="1"/>
  <c r="PJ148" i="7"/>
  <c r="R137" i="7"/>
  <c r="U137" i="7" s="1"/>
  <c r="O176" i="7"/>
  <c r="P176" i="7" s="1"/>
  <c r="O134" i="7"/>
  <c r="P134" i="7" s="1"/>
  <c r="R134" i="7" s="1"/>
  <c r="PK134" i="7" s="1"/>
  <c r="PK169" i="7"/>
  <c r="V148" i="7"/>
  <c r="O189" i="7"/>
  <c r="P189" i="7" s="1"/>
  <c r="O129" i="7"/>
  <c r="P129" i="7" s="1"/>
  <c r="O142" i="7"/>
  <c r="P142" i="7" s="1"/>
  <c r="V142" i="7" s="1"/>
  <c r="O153" i="7"/>
  <c r="P153" i="7" s="1"/>
  <c r="PJ140" i="7"/>
  <c r="R155" i="7"/>
  <c r="U155" i="7" s="1"/>
  <c r="V164" i="7"/>
  <c r="R168" i="7"/>
  <c r="PJ168" i="7" s="1"/>
  <c r="KH126" i="2"/>
  <c r="KJ126" i="2" s="1"/>
  <c r="KH120" i="2"/>
  <c r="KJ120" i="2" s="1"/>
  <c r="KL195" i="2"/>
  <c r="KN195" i="2" s="1"/>
  <c r="KH197" i="2"/>
  <c r="KJ197" i="2" s="1"/>
  <c r="KH185" i="2"/>
  <c r="KJ185" i="2" s="1"/>
  <c r="J159" i="6"/>
  <c r="O116" i="6"/>
  <c r="Q116" i="6" s="1"/>
  <c r="KP116" i="6" s="1"/>
  <c r="J132" i="6"/>
  <c r="O132" i="6" s="1"/>
  <c r="Q132" i="6" s="1"/>
  <c r="O156" i="6"/>
  <c r="T156" i="6" s="1"/>
  <c r="KH158" i="6"/>
  <c r="KJ158" i="6" s="1"/>
  <c r="KL160" i="6"/>
  <c r="KN160" i="6" s="1"/>
  <c r="J172" i="6"/>
  <c r="O172" i="6" s="1"/>
  <c r="KL184" i="6"/>
  <c r="KN184" i="6" s="1"/>
  <c r="N190" i="6"/>
  <c r="O190" i="6" s="1"/>
  <c r="KL192" i="6"/>
  <c r="KN192" i="6" s="1"/>
  <c r="J196" i="6"/>
  <c r="J198" i="6"/>
  <c r="J182" i="6"/>
  <c r="O182" i="6" s="1"/>
  <c r="O202" i="6"/>
  <c r="O174" i="6"/>
  <c r="J169" i="6"/>
  <c r="J160" i="6"/>
  <c r="O160" i="6" s="1"/>
  <c r="J157" i="6"/>
  <c r="J149" i="6"/>
  <c r="O149" i="6" s="1"/>
  <c r="N192" i="6"/>
  <c r="N189" i="6"/>
  <c r="O189" i="6" s="1"/>
  <c r="N187" i="6"/>
  <c r="N170" i="6"/>
  <c r="N158" i="6"/>
  <c r="O158" i="6" s="1"/>
  <c r="N144" i="6"/>
  <c r="O144" i="6" s="1"/>
  <c r="KL179" i="6"/>
  <c r="KN179" i="6" s="1"/>
  <c r="KH157" i="6"/>
  <c r="KJ157" i="6" s="1"/>
  <c r="KL149" i="6"/>
  <c r="KN149" i="6" s="1"/>
  <c r="J191" i="6"/>
  <c r="J171" i="6"/>
  <c r="J162" i="6"/>
  <c r="O162" i="6" s="1"/>
  <c r="J139" i="6"/>
  <c r="O139" i="6" s="1"/>
  <c r="N191" i="6"/>
  <c r="N169" i="6"/>
  <c r="N165" i="6"/>
  <c r="O165" i="6" s="1"/>
  <c r="N161" i="6"/>
  <c r="O161" i="6" s="1"/>
  <c r="N157" i="6"/>
  <c r="N146" i="6"/>
  <c r="O146" i="6" s="1"/>
  <c r="KL189" i="6"/>
  <c r="KN189" i="6" s="1"/>
  <c r="KH151" i="6"/>
  <c r="KJ151" i="6" s="1"/>
  <c r="J184" i="6"/>
  <c r="J173" i="6"/>
  <c r="J164" i="6"/>
  <c r="N196" i="6"/>
  <c r="N181" i="6"/>
  <c r="N164" i="6"/>
  <c r="N143" i="6"/>
  <c r="N123" i="6"/>
  <c r="O123" i="6" s="1"/>
  <c r="KH191" i="6"/>
  <c r="KJ191" i="6" s="1"/>
  <c r="KL167" i="6"/>
  <c r="KN167" i="6" s="1"/>
  <c r="J195" i="6"/>
  <c r="O186" i="6"/>
  <c r="O183" i="6"/>
  <c r="Q183" i="6" s="1"/>
  <c r="KP183" i="6" s="1"/>
  <c r="KQ183" i="6" s="1"/>
  <c r="J175" i="6"/>
  <c r="J128" i="6"/>
  <c r="N205" i="6"/>
  <c r="O205" i="6" s="1"/>
  <c r="N198" i="6"/>
  <c r="N193" i="6"/>
  <c r="O193" i="6" s="1"/>
  <c r="N171" i="6"/>
  <c r="N167" i="6"/>
  <c r="O167" i="6" s="1"/>
  <c r="N163" i="6"/>
  <c r="O163" i="6" s="1"/>
  <c r="N159" i="6"/>
  <c r="N153" i="6"/>
  <c r="N151" i="6"/>
  <c r="O151" i="6" s="1"/>
  <c r="N128" i="6"/>
  <c r="KL197" i="6"/>
  <c r="KN197" i="6" s="1"/>
  <c r="KL155" i="6"/>
  <c r="KN155" i="6" s="1"/>
  <c r="KL123" i="6"/>
  <c r="KN123" i="6" s="1"/>
  <c r="KH201" i="6"/>
  <c r="KJ201" i="6" s="1"/>
  <c r="KH197" i="6"/>
  <c r="KJ197" i="6" s="1"/>
  <c r="KH189" i="6"/>
  <c r="KJ189" i="6" s="1"/>
  <c r="KL175" i="6"/>
  <c r="KN175" i="6" s="1"/>
  <c r="KL145" i="6"/>
  <c r="KN145" i="6" s="1"/>
  <c r="KL133" i="6"/>
  <c r="KN133" i="6" s="1"/>
  <c r="KL201" i="6"/>
  <c r="KN201" i="6" s="1"/>
  <c r="J154" i="6"/>
  <c r="J147" i="6"/>
  <c r="J145" i="6"/>
  <c r="J143" i="6"/>
  <c r="J141" i="6"/>
  <c r="O118" i="6"/>
  <c r="Q118" i="6" s="1"/>
  <c r="KQ118" i="6" s="1"/>
  <c r="N204" i="6"/>
  <c r="O204" i="6" s="1"/>
  <c r="N201" i="6"/>
  <c r="O201" i="6" s="1"/>
  <c r="N197" i="6"/>
  <c r="O197" i="6" s="1"/>
  <c r="N188" i="6"/>
  <c r="O188" i="6" s="1"/>
  <c r="N180" i="6"/>
  <c r="N152" i="6"/>
  <c r="O152" i="6" s="1"/>
  <c r="N131" i="6"/>
  <c r="N129" i="6"/>
  <c r="O129" i="6" s="1"/>
  <c r="N124" i="6"/>
  <c r="O124" i="6" s="1"/>
  <c r="KL200" i="6"/>
  <c r="KN200" i="6" s="1"/>
  <c r="KL196" i="6"/>
  <c r="KN196" i="6" s="1"/>
  <c r="KL193" i="6"/>
  <c r="KN193" i="6" s="1"/>
  <c r="KH192" i="6"/>
  <c r="KJ192" i="6" s="1"/>
  <c r="KL181" i="6"/>
  <c r="KN181" i="6" s="1"/>
  <c r="KH180" i="6"/>
  <c r="KJ180" i="6" s="1"/>
  <c r="KH177" i="6"/>
  <c r="KJ177" i="6" s="1"/>
  <c r="KH175" i="6"/>
  <c r="KJ175" i="6" s="1"/>
  <c r="KL173" i="6"/>
  <c r="KN173" i="6" s="1"/>
  <c r="KL159" i="6"/>
  <c r="KN159" i="6" s="1"/>
  <c r="KH153" i="6"/>
  <c r="KJ153" i="6" s="1"/>
  <c r="KH150" i="6"/>
  <c r="KJ150" i="6" s="1"/>
  <c r="KH147" i="6"/>
  <c r="KJ147" i="6" s="1"/>
  <c r="KH145" i="6"/>
  <c r="KJ145" i="6" s="1"/>
  <c r="KL141" i="6"/>
  <c r="KN141" i="6" s="1"/>
  <c r="KH138" i="6"/>
  <c r="KJ138" i="6" s="1"/>
  <c r="KH135" i="6"/>
  <c r="KJ135" i="6" s="1"/>
  <c r="KH133" i="6"/>
  <c r="KJ133" i="6" s="1"/>
  <c r="KL131" i="6"/>
  <c r="KN131" i="6" s="1"/>
  <c r="KL128" i="6"/>
  <c r="KN128" i="6" s="1"/>
  <c r="KL195" i="6"/>
  <c r="KN195" i="6" s="1"/>
  <c r="KH172" i="6"/>
  <c r="KJ172" i="6" s="1"/>
  <c r="KH169" i="6"/>
  <c r="KJ169" i="6" s="1"/>
  <c r="KH167" i="6"/>
  <c r="KJ167" i="6" s="1"/>
  <c r="KH127" i="6"/>
  <c r="KJ127" i="6" s="1"/>
  <c r="KH123" i="6"/>
  <c r="KJ123" i="6" s="1"/>
  <c r="N195" i="6"/>
  <c r="N184" i="6"/>
  <c r="N178" i="6"/>
  <c r="O178" i="6" s="1"/>
  <c r="N173" i="6"/>
  <c r="N145" i="6"/>
  <c r="N133" i="6"/>
  <c r="O133" i="6" s="1"/>
  <c r="N127" i="6"/>
  <c r="O127" i="6" s="1"/>
  <c r="KL203" i="6"/>
  <c r="KN203" i="6" s="1"/>
  <c r="KL191" i="6"/>
  <c r="KN191" i="6" s="1"/>
  <c r="KH185" i="6"/>
  <c r="KJ185" i="6" s="1"/>
  <c r="KH181" i="6"/>
  <c r="KJ181" i="6" s="1"/>
  <c r="KL176" i="6"/>
  <c r="KN176" i="6" s="1"/>
  <c r="KH173" i="6"/>
  <c r="KJ173" i="6" s="1"/>
  <c r="KL171" i="6"/>
  <c r="KN171" i="6" s="1"/>
  <c r="KH161" i="6"/>
  <c r="KJ161" i="6" s="1"/>
  <c r="KH159" i="6"/>
  <c r="KJ159" i="6" s="1"/>
  <c r="KL157" i="6"/>
  <c r="KN157" i="6" s="1"/>
  <c r="KL148" i="6"/>
  <c r="KN148" i="6" s="1"/>
  <c r="KH143" i="6"/>
  <c r="KJ143" i="6" s="1"/>
  <c r="KH141" i="6"/>
  <c r="KJ141" i="6" s="1"/>
  <c r="KL139" i="6"/>
  <c r="KN139" i="6" s="1"/>
  <c r="KH131" i="6"/>
  <c r="KJ131" i="6" s="1"/>
  <c r="KL129" i="6"/>
  <c r="KN129" i="6" s="1"/>
  <c r="KL168" i="6"/>
  <c r="KN168" i="6" s="1"/>
  <c r="KH165" i="6"/>
  <c r="KJ165" i="6" s="1"/>
  <c r="KL163" i="6"/>
  <c r="KN163" i="6" s="1"/>
  <c r="KL147" i="6"/>
  <c r="KN147" i="6" s="1"/>
  <c r="KL140" i="6"/>
  <c r="KN140" i="6" s="1"/>
  <c r="KH139" i="6"/>
  <c r="KJ139" i="6" s="1"/>
  <c r="KL137" i="6"/>
  <c r="KN137" i="6" s="1"/>
  <c r="KL127" i="6"/>
  <c r="KN127" i="6" s="1"/>
  <c r="AW206" i="6"/>
  <c r="KL204" i="6"/>
  <c r="KN204" i="6" s="1"/>
  <c r="KH193" i="6"/>
  <c r="KJ193" i="6" s="1"/>
  <c r="KH190" i="6"/>
  <c r="KJ190" i="6" s="1"/>
  <c r="KL188" i="6"/>
  <c r="KN188" i="6" s="1"/>
  <c r="KH187" i="6"/>
  <c r="KJ187" i="6" s="1"/>
  <c r="KL185" i="6"/>
  <c r="KN185" i="6" s="1"/>
  <c r="KL183" i="6"/>
  <c r="KN183" i="6" s="1"/>
  <c r="KL180" i="6"/>
  <c r="KN180" i="6" s="1"/>
  <c r="KH179" i="6"/>
  <c r="KJ179" i="6" s="1"/>
  <c r="KL177" i="6"/>
  <c r="KN177" i="6" s="1"/>
  <c r="KL172" i="6"/>
  <c r="KN172" i="6" s="1"/>
  <c r="KH171" i="6"/>
  <c r="KJ171" i="6" s="1"/>
  <c r="KL169" i="6"/>
  <c r="KN169" i="6" s="1"/>
  <c r="KL164" i="6"/>
  <c r="KN164" i="6" s="1"/>
  <c r="KH163" i="6"/>
  <c r="KJ163" i="6" s="1"/>
  <c r="KL161" i="6"/>
  <c r="KN161" i="6" s="1"/>
  <c r="KL156" i="6"/>
  <c r="KN156" i="6" s="1"/>
  <c r="KH155" i="6"/>
  <c r="KJ155" i="6" s="1"/>
  <c r="KL153" i="6"/>
  <c r="KN153" i="6" s="1"/>
  <c r="KH149" i="6"/>
  <c r="KJ149" i="6" s="1"/>
  <c r="KL143" i="6"/>
  <c r="KN143" i="6" s="1"/>
  <c r="KH137" i="6"/>
  <c r="KJ137" i="6" s="1"/>
  <c r="KL135" i="6"/>
  <c r="KN135" i="6" s="1"/>
  <c r="KH129" i="6"/>
  <c r="KJ129" i="6" s="1"/>
  <c r="KH203" i="6"/>
  <c r="KJ203" i="6" s="1"/>
  <c r="N125" i="6"/>
  <c r="O125" i="6" s="1"/>
  <c r="V125" i="7"/>
  <c r="S125" i="7"/>
  <c r="R125" i="7"/>
  <c r="PJ128" i="3"/>
  <c r="V132" i="3"/>
  <c r="R132" i="3"/>
  <c r="U140" i="3"/>
  <c r="V144" i="3"/>
  <c r="R144" i="3"/>
  <c r="V148" i="3"/>
  <c r="R148" i="3"/>
  <c r="V154" i="3"/>
  <c r="R154" i="3"/>
  <c r="PG154" i="3"/>
  <c r="PI154" i="3" s="1"/>
  <c r="U158" i="3"/>
  <c r="PK158" i="3"/>
  <c r="PJ158" i="3"/>
  <c r="PK156" i="3"/>
  <c r="U156" i="3"/>
  <c r="V192" i="3"/>
  <c r="R192" i="3"/>
  <c r="V164" i="3"/>
  <c r="R164" i="3"/>
  <c r="PK184" i="3"/>
  <c r="V180" i="3"/>
  <c r="R180" i="3"/>
  <c r="V172" i="3"/>
  <c r="R172" i="3"/>
  <c r="V174" i="3"/>
  <c r="R174" i="3"/>
  <c r="V176" i="3"/>
  <c r="R176" i="3"/>
  <c r="PC176" i="3"/>
  <c r="PE176" i="3" s="1"/>
  <c r="U194" i="3"/>
  <c r="PK194" i="3"/>
  <c r="PJ194" i="3"/>
  <c r="V200" i="3"/>
  <c r="R200" i="3"/>
  <c r="V202" i="3"/>
  <c r="R202" i="3"/>
  <c r="PN128" i="3"/>
  <c r="PO184" i="3"/>
  <c r="PG148" i="7"/>
  <c r="PI148" i="7" s="1"/>
  <c r="R165" i="7"/>
  <c r="U165" i="7" s="1"/>
  <c r="PC166" i="3"/>
  <c r="PE166" i="3" s="1"/>
  <c r="PG130" i="3"/>
  <c r="PI130" i="3" s="1"/>
  <c r="PC164" i="3"/>
  <c r="PE164" i="3" s="1"/>
  <c r="PG186" i="3"/>
  <c r="PI186" i="3" s="1"/>
  <c r="PC161" i="3"/>
  <c r="PE161" i="3" s="1"/>
  <c r="PC172" i="3"/>
  <c r="PE172" i="3" s="1"/>
  <c r="O151" i="3"/>
  <c r="P151" i="3" s="1"/>
  <c r="O173" i="3"/>
  <c r="O155" i="3"/>
  <c r="PC173" i="3"/>
  <c r="PE173" i="3" s="1"/>
  <c r="O123" i="3"/>
  <c r="P123" i="3" s="1"/>
  <c r="PG194" i="3"/>
  <c r="PI194" i="3" s="1"/>
  <c r="PG122" i="3"/>
  <c r="PI122" i="3" s="1"/>
  <c r="O185" i="3"/>
  <c r="P185" i="3" s="1"/>
  <c r="PC163" i="3"/>
  <c r="PE163" i="3" s="1"/>
  <c r="PC174" i="3"/>
  <c r="PE174" i="3" s="1"/>
  <c r="O193" i="3"/>
  <c r="O199" i="3"/>
  <c r="P199" i="3" s="1"/>
  <c r="O189" i="3"/>
  <c r="P189" i="3" s="1"/>
  <c r="O131" i="3"/>
  <c r="P131" i="3" s="1"/>
  <c r="PG142" i="3"/>
  <c r="PI142" i="3" s="1"/>
  <c r="PG160" i="3"/>
  <c r="PI160" i="3" s="1"/>
  <c r="PC175" i="3"/>
  <c r="PE175" i="3" s="1"/>
  <c r="PC170" i="3"/>
  <c r="PE170" i="3" s="1"/>
  <c r="PG152" i="3"/>
  <c r="PI152" i="3" s="1"/>
  <c r="PG126" i="3"/>
  <c r="PI126" i="3" s="1"/>
  <c r="O181" i="3"/>
  <c r="P181" i="3" s="1"/>
  <c r="ON207" i="3"/>
  <c r="PG146" i="3"/>
  <c r="PI146" i="3" s="1"/>
  <c r="PC162" i="3"/>
  <c r="PE162" i="3" s="1"/>
  <c r="O171" i="3"/>
  <c r="PG170" i="3"/>
  <c r="PI170" i="3" s="1"/>
  <c r="PG162" i="3"/>
  <c r="PI162" i="3" s="1"/>
  <c r="PG180" i="3"/>
  <c r="PI180" i="3" s="1"/>
  <c r="PG128" i="3"/>
  <c r="PI128" i="3" s="1"/>
  <c r="PG174" i="3"/>
  <c r="PI174" i="3" s="1"/>
  <c r="PG168" i="3"/>
  <c r="PI168" i="3" s="1"/>
  <c r="PG188" i="3"/>
  <c r="PI188" i="3" s="1"/>
  <c r="PG150" i="3"/>
  <c r="PI150" i="3" s="1"/>
  <c r="PG164" i="3"/>
  <c r="PI164" i="3" s="1"/>
  <c r="PG204" i="3"/>
  <c r="PI204" i="3" s="1"/>
  <c r="PG134" i="3"/>
  <c r="PI134" i="3" s="1"/>
  <c r="PG184" i="3"/>
  <c r="PI184" i="3" s="1"/>
  <c r="PG175" i="3"/>
  <c r="PI175" i="3" s="1"/>
  <c r="PC171" i="3"/>
  <c r="PE171" i="3" s="1"/>
  <c r="PC153" i="3"/>
  <c r="PE153" i="3" s="1"/>
  <c r="PC182" i="3"/>
  <c r="PE182" i="3" s="1"/>
  <c r="PG190" i="3"/>
  <c r="PI190" i="3" s="1"/>
  <c r="PC179" i="3"/>
  <c r="PE179" i="3" s="1"/>
  <c r="PC149" i="3"/>
  <c r="PE149" i="3" s="1"/>
  <c r="PC160" i="3"/>
  <c r="PE160" i="3" s="1"/>
  <c r="PC165" i="3"/>
  <c r="PE165" i="3" s="1"/>
  <c r="PC146" i="3"/>
  <c r="PE146" i="3" s="1"/>
  <c r="PG156" i="3"/>
  <c r="PI156" i="3" s="1"/>
  <c r="PG140" i="3"/>
  <c r="PI140" i="3" s="1"/>
  <c r="PC185" i="3"/>
  <c r="PE185" i="3" s="1"/>
  <c r="PG166" i="3"/>
  <c r="PI166" i="3" s="1"/>
  <c r="PC141" i="3"/>
  <c r="PE141" i="3" s="1"/>
  <c r="PC158" i="3"/>
  <c r="PE158" i="3" s="1"/>
  <c r="PC180" i="3"/>
  <c r="PE180" i="3" s="1"/>
  <c r="PG163" i="3"/>
  <c r="PI163" i="3" s="1"/>
  <c r="PC181" i="3"/>
  <c r="PE181" i="3" s="1"/>
  <c r="PG179" i="3"/>
  <c r="PI179" i="3" s="1"/>
  <c r="PC184" i="3"/>
  <c r="PE184" i="3" s="1"/>
  <c r="PG158" i="3"/>
  <c r="PI158" i="3" s="1"/>
  <c r="PC140" i="3"/>
  <c r="PE140" i="3" s="1"/>
  <c r="PC154" i="3"/>
  <c r="PE154" i="3" s="1"/>
  <c r="PC151" i="3"/>
  <c r="PE151" i="3" s="1"/>
  <c r="PC144" i="3"/>
  <c r="PE144" i="3" s="1"/>
  <c r="PC183" i="3"/>
  <c r="PE183" i="3" s="1"/>
  <c r="PC159" i="3"/>
  <c r="PE159" i="3" s="1"/>
  <c r="PG182" i="3"/>
  <c r="PI182" i="3" s="1"/>
  <c r="PC131" i="3"/>
  <c r="PE131" i="3" s="1"/>
  <c r="PC150" i="3"/>
  <c r="PE150" i="3" s="1"/>
  <c r="PC178" i="3"/>
  <c r="PE178" i="3" s="1"/>
  <c r="PC186" i="3"/>
  <c r="PE186" i="3" s="1"/>
  <c r="PC132" i="3"/>
  <c r="PE132" i="3" s="1"/>
  <c r="PC155" i="3"/>
  <c r="PE155" i="3" s="1"/>
  <c r="PC145" i="3"/>
  <c r="PE145" i="3" s="1"/>
  <c r="PG178" i="3"/>
  <c r="PI178" i="3" s="1"/>
  <c r="PC156" i="3"/>
  <c r="PE156" i="3" s="1"/>
  <c r="PG136" i="3"/>
  <c r="PI136" i="3" s="1"/>
  <c r="PC142" i="3"/>
  <c r="PE142" i="3" s="1"/>
  <c r="PC129" i="3"/>
  <c r="PE129" i="3" s="1"/>
  <c r="PC136" i="3"/>
  <c r="PE136" i="3" s="1"/>
  <c r="PC192" i="3"/>
  <c r="PE192" i="3" s="1"/>
  <c r="PC152" i="3"/>
  <c r="PE152" i="3" s="1"/>
  <c r="PC157" i="3"/>
  <c r="PE157" i="3" s="1"/>
  <c r="PG177" i="3"/>
  <c r="PI177" i="3" s="1"/>
  <c r="PG143" i="3"/>
  <c r="PI143" i="3" s="1"/>
  <c r="PG139" i="3"/>
  <c r="PI139" i="3" s="1"/>
  <c r="PC187" i="3"/>
  <c r="PE187" i="3" s="1"/>
  <c r="PC124" i="3"/>
  <c r="PE124" i="3" s="1"/>
  <c r="PK139" i="3"/>
  <c r="PJ139" i="3"/>
  <c r="PC167" i="3"/>
  <c r="PE167" i="3" s="1"/>
  <c r="PC143" i="3"/>
  <c r="PE143" i="3" s="1"/>
  <c r="PC168" i="3"/>
  <c r="PE168" i="3" s="1"/>
  <c r="PC188" i="3"/>
  <c r="PE188" i="3" s="1"/>
  <c r="PC139" i="3"/>
  <c r="PE139" i="3" s="1"/>
  <c r="PC193" i="3"/>
  <c r="PE193" i="3" s="1"/>
  <c r="PG135" i="3"/>
  <c r="PI135" i="3" s="1"/>
  <c r="PC189" i="3"/>
  <c r="PE189" i="3" s="1"/>
  <c r="PC177" i="3"/>
  <c r="PE177" i="3" s="1"/>
  <c r="PC147" i="3"/>
  <c r="PE147" i="3" s="1"/>
  <c r="PC135" i="3"/>
  <c r="PE135" i="3" s="1"/>
  <c r="PC130" i="3"/>
  <c r="PE130" i="3" s="1"/>
  <c r="PC133" i="3"/>
  <c r="PE133" i="3" s="1"/>
  <c r="PC148" i="3"/>
  <c r="PE148" i="3" s="1"/>
  <c r="PC128" i="3"/>
  <c r="PE128" i="3" s="1"/>
  <c r="PC194" i="3"/>
  <c r="PE194" i="3" s="1"/>
  <c r="PC134" i="3"/>
  <c r="PE134" i="3" s="1"/>
  <c r="PC121" i="3"/>
  <c r="PE121" i="3" s="1"/>
  <c r="PC201" i="3"/>
  <c r="PE201" i="3" s="1"/>
  <c r="PG124" i="3"/>
  <c r="PI124" i="3" s="1"/>
  <c r="PC123" i="3"/>
  <c r="PE123" i="3" s="1"/>
  <c r="PG127" i="3"/>
  <c r="PI127" i="3" s="1"/>
  <c r="PC122" i="3"/>
  <c r="PE122" i="3" s="1"/>
  <c r="PC203" i="3"/>
  <c r="PE203" i="3" s="1"/>
  <c r="PG147" i="3"/>
  <c r="PI147" i="3" s="1"/>
  <c r="PC199" i="3"/>
  <c r="PE199" i="3" s="1"/>
  <c r="PC190" i="3"/>
  <c r="PE190" i="3" s="1"/>
  <c r="PG198" i="3"/>
  <c r="PI198" i="3" s="1"/>
  <c r="PC197" i="3"/>
  <c r="PE197" i="3" s="1"/>
  <c r="PC127" i="3"/>
  <c r="PE127" i="3" s="1"/>
  <c r="PC204" i="3"/>
  <c r="PE204" i="3" s="1"/>
  <c r="PG121" i="3"/>
  <c r="PI121" i="3" s="1"/>
  <c r="PC126" i="3"/>
  <c r="PE126" i="3" s="1"/>
  <c r="PC200" i="3"/>
  <c r="PE200" i="3" s="1"/>
  <c r="PG197" i="3"/>
  <c r="PI197" i="3" s="1"/>
  <c r="PG201" i="3"/>
  <c r="PI201" i="3" s="1"/>
  <c r="PC198" i="3"/>
  <c r="PE198" i="3" s="1"/>
  <c r="PC172" i="7"/>
  <c r="PE172" i="7" s="1"/>
  <c r="PK148" i="7"/>
  <c r="PC165" i="7"/>
  <c r="PE165" i="7" s="1"/>
  <c r="PC186" i="7"/>
  <c r="PE186" i="7" s="1"/>
  <c r="V195" i="7"/>
  <c r="R195" i="7"/>
  <c r="U195" i="7" s="1"/>
  <c r="PG164" i="7"/>
  <c r="PI164" i="7" s="1"/>
  <c r="V131" i="7"/>
  <c r="R131" i="7"/>
  <c r="U131" i="7" s="1"/>
  <c r="R204" i="7"/>
  <c r="U204" i="7" s="1"/>
  <c r="V204" i="7"/>
  <c r="R146" i="7"/>
  <c r="U146" i="7" s="1"/>
  <c r="PQ146" i="7" s="1"/>
  <c r="V146" i="7"/>
  <c r="R122" i="7"/>
  <c r="V122" i="7"/>
  <c r="V187" i="7"/>
  <c r="R187" i="7"/>
  <c r="U187" i="7" s="1"/>
  <c r="V147" i="7"/>
  <c r="R147" i="7"/>
  <c r="U147" i="7" s="1"/>
  <c r="V183" i="7"/>
  <c r="R183" i="7"/>
  <c r="U183" i="7" s="1"/>
  <c r="R130" i="7"/>
  <c r="V130" i="7"/>
  <c r="V203" i="7"/>
  <c r="R203" i="7"/>
  <c r="U203" i="7" s="1"/>
  <c r="V150" i="7"/>
  <c r="R150" i="7"/>
  <c r="U150" i="7" s="1"/>
  <c r="PQ150" i="7" s="1"/>
  <c r="V166" i="7"/>
  <c r="R166" i="7"/>
  <c r="U166" i="7" s="1"/>
  <c r="PP166" i="7" s="1"/>
  <c r="V198" i="7"/>
  <c r="R198" i="7"/>
  <c r="U198" i="7" s="1"/>
  <c r="PP198" i="7" s="1"/>
  <c r="R114" i="7"/>
  <c r="U114" i="7" s="1"/>
  <c r="V114" i="7"/>
  <c r="R180" i="7"/>
  <c r="V180" i="7"/>
  <c r="V191" i="7"/>
  <c r="R191" i="7"/>
  <c r="U191" i="7" s="1"/>
  <c r="V193" i="7"/>
  <c r="R193" i="7"/>
  <c r="U193" i="7" s="1"/>
  <c r="V135" i="7"/>
  <c r="R135" i="7"/>
  <c r="U135" i="7" s="1"/>
  <c r="V167" i="7"/>
  <c r="R167" i="7"/>
  <c r="U167" i="7" s="1"/>
  <c r="V139" i="7"/>
  <c r="R139" i="7"/>
  <c r="U139" i="7" s="1"/>
  <c r="R196" i="7"/>
  <c r="U196" i="7" s="1"/>
  <c r="V196" i="7"/>
  <c r="V190" i="7"/>
  <c r="R190" i="7"/>
  <c r="U190" i="7" s="1"/>
  <c r="PQ190" i="7" s="1"/>
  <c r="R184" i="7"/>
  <c r="U184" i="7" s="1"/>
  <c r="PQ184" i="7" s="1"/>
  <c r="V184" i="7"/>
  <c r="R136" i="7"/>
  <c r="U136" i="7" s="1"/>
  <c r="PQ136" i="7" s="1"/>
  <c r="V136" i="7"/>
  <c r="V179" i="7"/>
  <c r="R179" i="7"/>
  <c r="U179" i="7" s="1"/>
  <c r="V151" i="7"/>
  <c r="R151" i="7"/>
  <c r="U151" i="7" s="1"/>
  <c r="R194" i="7"/>
  <c r="U194" i="7" s="1"/>
  <c r="PP194" i="7" s="1"/>
  <c r="V194" i="7"/>
  <c r="R138" i="7"/>
  <c r="U138" i="7" s="1"/>
  <c r="PQ138" i="7" s="1"/>
  <c r="V138" i="7"/>
  <c r="V199" i="7"/>
  <c r="R199" i="7"/>
  <c r="U199" i="7" s="1"/>
  <c r="R178" i="7"/>
  <c r="U178" i="7" s="1"/>
  <c r="PP178" i="7" s="1"/>
  <c r="V178" i="7"/>
  <c r="V158" i="7"/>
  <c r="R158" i="7"/>
  <c r="U158" i="7" s="1"/>
  <c r="PQ158" i="7" s="1"/>
  <c r="V174" i="7"/>
  <c r="R174" i="7"/>
  <c r="U174" i="7" s="1"/>
  <c r="PP174" i="7" s="1"/>
  <c r="V163" i="7"/>
  <c r="R163" i="7"/>
  <c r="U163" i="7" s="1"/>
  <c r="V115" i="7"/>
  <c r="R115" i="7"/>
  <c r="U115" i="7" s="1"/>
  <c r="V123" i="7"/>
  <c r="R123" i="7"/>
  <c r="U123" i="7" s="1"/>
  <c r="R156" i="7"/>
  <c r="V156" i="7"/>
  <c r="V127" i="7"/>
  <c r="R127" i="7"/>
  <c r="U127" i="7" s="1"/>
  <c r="V143" i="7"/>
  <c r="R143" i="7"/>
  <c r="U143" i="7" s="1"/>
  <c r="V159" i="7"/>
  <c r="R159" i="7"/>
  <c r="U159" i="7" s="1"/>
  <c r="V175" i="7"/>
  <c r="R175" i="7"/>
  <c r="U175" i="7" s="1"/>
  <c r="PG169" i="7"/>
  <c r="PI169" i="7" s="1"/>
  <c r="R188" i="7"/>
  <c r="U188" i="7" s="1"/>
  <c r="V188" i="7"/>
  <c r="R162" i="7"/>
  <c r="U162" i="7" s="1"/>
  <c r="PP162" i="7" s="1"/>
  <c r="V162" i="7"/>
  <c r="R154" i="7"/>
  <c r="U154" i="7" s="1"/>
  <c r="PP154" i="7" s="1"/>
  <c r="V154" i="7"/>
  <c r="R124" i="7"/>
  <c r="V124" i="7"/>
  <c r="N205" i="2"/>
  <c r="O205" i="2" s="1"/>
  <c r="T205" i="2" s="1"/>
  <c r="KL199" i="6"/>
  <c r="KN199" i="6" s="1"/>
  <c r="N199" i="6"/>
  <c r="O199" i="6" s="1"/>
  <c r="KI166" i="2"/>
  <c r="KK166" i="2" s="1"/>
  <c r="N201" i="2"/>
  <c r="O201" i="2" s="1"/>
  <c r="T201" i="2" s="1"/>
  <c r="N185" i="2"/>
  <c r="O185" i="2" s="1"/>
  <c r="T185" i="2" s="1"/>
  <c r="N153" i="2"/>
  <c r="O153" i="2" s="1"/>
  <c r="T153" i="2" s="1"/>
  <c r="N137" i="2"/>
  <c r="O137" i="2" s="1"/>
  <c r="T137" i="2" s="1"/>
  <c r="KM202" i="2"/>
  <c r="KO202" i="2" s="1"/>
  <c r="KH201" i="2"/>
  <c r="KJ201" i="2" s="1"/>
  <c r="KL185" i="2"/>
  <c r="KN185" i="2" s="1"/>
  <c r="KH181" i="2"/>
  <c r="KJ181" i="2" s="1"/>
  <c r="KH145" i="2"/>
  <c r="KJ145" i="2" s="1"/>
  <c r="KI138" i="2"/>
  <c r="KK138" i="2" s="1"/>
  <c r="KI170" i="2"/>
  <c r="KK170" i="2" s="1"/>
  <c r="KL163" i="2"/>
  <c r="KN163" i="2" s="1"/>
  <c r="KH154" i="2"/>
  <c r="KJ154" i="2" s="1"/>
  <c r="KH200" i="2"/>
  <c r="KJ200" i="2" s="1"/>
  <c r="KH191" i="2"/>
  <c r="KJ191" i="2" s="1"/>
  <c r="KL186" i="2"/>
  <c r="KN186" i="2" s="1"/>
  <c r="KL131" i="2"/>
  <c r="KN131" i="2" s="1"/>
  <c r="KL122" i="2"/>
  <c r="KN122" i="2" s="1"/>
  <c r="KH116" i="2"/>
  <c r="KJ116" i="2" s="1"/>
  <c r="KH204" i="2"/>
  <c r="KJ204" i="2" s="1"/>
  <c r="KH199" i="2"/>
  <c r="KJ199" i="2" s="1"/>
  <c r="KH198" i="2"/>
  <c r="KJ198" i="2" s="1"/>
  <c r="KL193" i="2"/>
  <c r="KN193" i="2" s="1"/>
  <c r="KH170" i="2"/>
  <c r="KJ170" i="2" s="1"/>
  <c r="KH164" i="2"/>
  <c r="KJ164" i="2" s="1"/>
  <c r="KL143" i="2"/>
  <c r="KN143" i="2" s="1"/>
  <c r="KL139" i="2"/>
  <c r="KN139" i="2" s="1"/>
  <c r="KL130" i="2"/>
  <c r="KN130" i="2" s="1"/>
  <c r="KL123" i="2"/>
  <c r="KN123" i="2" s="1"/>
  <c r="N203" i="2"/>
  <c r="N195" i="2"/>
  <c r="O195" i="2" s="1"/>
  <c r="T195" i="2" s="1"/>
  <c r="N187" i="2"/>
  <c r="O187" i="2" s="1"/>
  <c r="T187" i="2" s="1"/>
  <c r="N179" i="2"/>
  <c r="O179" i="2" s="1"/>
  <c r="T179" i="2" s="1"/>
  <c r="N171" i="2"/>
  <c r="O171" i="2" s="1"/>
  <c r="T171" i="2" s="1"/>
  <c r="N163" i="2"/>
  <c r="O163" i="2" s="1"/>
  <c r="T163" i="2" s="1"/>
  <c r="N155" i="2"/>
  <c r="O155" i="2" s="1"/>
  <c r="T155" i="2" s="1"/>
  <c r="N147" i="2"/>
  <c r="O147" i="2" s="1"/>
  <c r="T147" i="2" s="1"/>
  <c r="N139" i="2"/>
  <c r="O139" i="2" s="1"/>
  <c r="T139" i="2" s="1"/>
  <c r="N131" i="2"/>
  <c r="N123" i="2"/>
  <c r="O123" i="2" s="1"/>
  <c r="T123" i="2" s="1"/>
  <c r="KH203" i="2"/>
  <c r="KJ203" i="2" s="1"/>
  <c r="KI188" i="2"/>
  <c r="KK188" i="2" s="1"/>
  <c r="KL171" i="2"/>
  <c r="KN171" i="2" s="1"/>
  <c r="KL168" i="2"/>
  <c r="KN168" i="2" s="1"/>
  <c r="KM168" i="2"/>
  <c r="KO168" i="2" s="1"/>
  <c r="KL147" i="2"/>
  <c r="KN147" i="2" s="1"/>
  <c r="KH119" i="2"/>
  <c r="KJ119" i="2" s="1"/>
  <c r="KL117" i="2"/>
  <c r="KN117" i="2" s="1"/>
  <c r="N197" i="2"/>
  <c r="O197" i="2" s="1"/>
  <c r="T197" i="2" s="1"/>
  <c r="N189" i="2"/>
  <c r="N181" i="2"/>
  <c r="O181" i="2" s="1"/>
  <c r="T181" i="2" s="1"/>
  <c r="N173" i="2"/>
  <c r="O173" i="2" s="1"/>
  <c r="T173" i="2" s="1"/>
  <c r="N165" i="2"/>
  <c r="N157" i="2"/>
  <c r="O157" i="2" s="1"/>
  <c r="T157" i="2" s="1"/>
  <c r="N149" i="2"/>
  <c r="O149" i="2" s="1"/>
  <c r="T149" i="2" s="1"/>
  <c r="N141" i="2"/>
  <c r="O141" i="2" s="1"/>
  <c r="T141" i="2" s="1"/>
  <c r="N133" i="2"/>
  <c r="O133" i="2" s="1"/>
  <c r="T133" i="2" s="1"/>
  <c r="N125" i="2"/>
  <c r="N117" i="2"/>
  <c r="KI190" i="2"/>
  <c r="KK190" i="2" s="1"/>
  <c r="KH189" i="2"/>
  <c r="KJ189" i="2" s="1"/>
  <c r="KL183" i="2"/>
  <c r="KN183" i="2" s="1"/>
  <c r="KI182" i="2"/>
  <c r="KK182" i="2" s="1"/>
  <c r="KL175" i="2"/>
  <c r="KN175" i="2" s="1"/>
  <c r="KL161" i="2"/>
  <c r="KN161" i="2" s="1"/>
  <c r="KL151" i="2"/>
  <c r="KN151" i="2" s="1"/>
  <c r="KH137" i="2"/>
  <c r="KJ137" i="2" s="1"/>
  <c r="KL129" i="2"/>
  <c r="KN129" i="2" s="1"/>
  <c r="KL126" i="2"/>
  <c r="KN126" i="2" s="1"/>
  <c r="KL118" i="2"/>
  <c r="KN118" i="2" s="1"/>
  <c r="KM118" i="2"/>
  <c r="KO118" i="2" s="1"/>
  <c r="KL127" i="2"/>
  <c r="KN127" i="2" s="1"/>
  <c r="KL135" i="2"/>
  <c r="KN135" i="2" s="1"/>
  <c r="N199" i="2"/>
  <c r="N191" i="2"/>
  <c r="O191" i="2" s="1"/>
  <c r="T191" i="2" s="1"/>
  <c r="N183" i="2"/>
  <c r="O183" i="2" s="1"/>
  <c r="T183" i="2" s="1"/>
  <c r="N175" i="2"/>
  <c r="O175" i="2" s="1"/>
  <c r="T175" i="2" s="1"/>
  <c r="N167" i="2"/>
  <c r="O167" i="2" s="1"/>
  <c r="T167" i="2" s="1"/>
  <c r="N159" i="2"/>
  <c r="N151" i="2"/>
  <c r="N143" i="2"/>
  <c r="O143" i="2" s="1"/>
  <c r="T143" i="2" s="1"/>
  <c r="N135" i="2"/>
  <c r="O135" i="2" s="1"/>
  <c r="T135" i="2" s="1"/>
  <c r="N127" i="2"/>
  <c r="O127" i="2" s="1"/>
  <c r="T127" i="2" s="1"/>
  <c r="N119" i="2"/>
  <c r="O119" i="2" s="1"/>
  <c r="T119" i="2" s="1"/>
  <c r="KL192" i="2"/>
  <c r="KN192" i="2" s="1"/>
  <c r="KH190" i="2"/>
  <c r="KJ190" i="2" s="1"/>
  <c r="KH175" i="2"/>
  <c r="KJ175" i="2" s="1"/>
  <c r="KM162" i="2"/>
  <c r="KO162" i="2" s="1"/>
  <c r="KH161" i="2"/>
  <c r="KJ161" i="2" s="1"/>
  <c r="KH153" i="2"/>
  <c r="KJ153" i="2" s="1"/>
  <c r="KH151" i="2"/>
  <c r="KJ151" i="2" s="1"/>
  <c r="KL133" i="2"/>
  <c r="KN133" i="2" s="1"/>
  <c r="KH132" i="2"/>
  <c r="KJ132" i="2" s="1"/>
  <c r="KI132" i="2"/>
  <c r="KK132" i="2" s="1"/>
  <c r="KH129" i="2"/>
  <c r="KJ129" i="2" s="1"/>
  <c r="KL121" i="2"/>
  <c r="KN121" i="2" s="1"/>
  <c r="KL115" i="2"/>
  <c r="KN115" i="2" s="1"/>
  <c r="KL188" i="2"/>
  <c r="KN188" i="2" s="1"/>
  <c r="KM188" i="2"/>
  <c r="KO188" i="2" s="1"/>
  <c r="KL119" i="2"/>
  <c r="KN119" i="2" s="1"/>
  <c r="KH179" i="2"/>
  <c r="KJ179" i="2" s="1"/>
  <c r="N193" i="2"/>
  <c r="O193" i="2" s="1"/>
  <c r="T193" i="2" s="1"/>
  <c r="N177" i="2"/>
  <c r="O177" i="2" s="1"/>
  <c r="T177" i="2" s="1"/>
  <c r="N161" i="2"/>
  <c r="O161" i="2" s="1"/>
  <c r="T161" i="2" s="1"/>
  <c r="N145" i="2"/>
  <c r="N129" i="2"/>
  <c r="O129" i="2" s="1"/>
  <c r="T129" i="2" s="1"/>
  <c r="KL201" i="2"/>
  <c r="KN201" i="2" s="1"/>
  <c r="KH195" i="2"/>
  <c r="KJ195" i="2" s="1"/>
  <c r="KI192" i="2"/>
  <c r="KK192" i="2" s="1"/>
  <c r="KH187" i="2"/>
  <c r="KJ187" i="2" s="1"/>
  <c r="KI184" i="2"/>
  <c r="KK184" i="2" s="1"/>
  <c r="KH183" i="2"/>
  <c r="KJ183" i="2" s="1"/>
  <c r="KH169" i="2"/>
  <c r="KJ169" i="2" s="1"/>
  <c r="KL167" i="2"/>
  <c r="KN167" i="2" s="1"/>
  <c r="KH165" i="2"/>
  <c r="KJ165" i="2" s="1"/>
  <c r="KL155" i="2"/>
  <c r="KN155" i="2" s="1"/>
  <c r="KL141" i="2"/>
  <c r="KN141" i="2" s="1"/>
  <c r="KM134" i="2"/>
  <c r="KO134" i="2" s="1"/>
  <c r="KH133" i="2"/>
  <c r="KJ133" i="2" s="1"/>
  <c r="KH124" i="2"/>
  <c r="KJ124" i="2" s="1"/>
  <c r="KI124" i="2"/>
  <c r="KK124" i="2" s="1"/>
  <c r="KM122" i="2"/>
  <c r="KO122" i="2" s="1"/>
  <c r="KL159" i="2"/>
  <c r="KN159" i="2" s="1"/>
  <c r="KL197" i="2"/>
  <c r="KN197" i="2" s="1"/>
  <c r="KM204" i="2"/>
  <c r="KO204" i="2" s="1"/>
  <c r="KL203" i="2"/>
  <c r="KN203" i="2" s="1"/>
  <c r="KH202" i="2"/>
  <c r="KJ202" i="2" s="1"/>
  <c r="KM198" i="2"/>
  <c r="KO198" i="2" s="1"/>
  <c r="KM196" i="2"/>
  <c r="KO196" i="2" s="1"/>
  <c r="KM190" i="2"/>
  <c r="KO190" i="2" s="1"/>
  <c r="KL187" i="2"/>
  <c r="KN187" i="2" s="1"/>
  <c r="KL180" i="2"/>
  <c r="KN180" i="2" s="1"/>
  <c r="KM180" i="2"/>
  <c r="KO180" i="2" s="1"/>
  <c r="KI178" i="2"/>
  <c r="KK178" i="2" s="1"/>
  <c r="KM174" i="2"/>
  <c r="KO174" i="2" s="1"/>
  <c r="KL173" i="2"/>
  <c r="KN173" i="2" s="1"/>
  <c r="KI172" i="2"/>
  <c r="KK172" i="2" s="1"/>
  <c r="KH171" i="2"/>
  <c r="KJ171" i="2" s="1"/>
  <c r="KL169" i="2"/>
  <c r="KN169" i="2" s="1"/>
  <c r="KH167" i="2"/>
  <c r="KJ167" i="2" s="1"/>
  <c r="KH162" i="2"/>
  <c r="KJ162" i="2" s="1"/>
  <c r="KI162" i="2"/>
  <c r="KK162" i="2" s="1"/>
  <c r="KL158" i="2"/>
  <c r="KN158" i="2" s="1"/>
  <c r="KL157" i="2"/>
  <c r="KN157" i="2" s="1"/>
  <c r="KL156" i="2"/>
  <c r="KN156" i="2" s="1"/>
  <c r="KH155" i="2"/>
  <c r="KJ155" i="2" s="1"/>
  <c r="KH152" i="2"/>
  <c r="KJ152" i="2" s="1"/>
  <c r="KI152" i="2"/>
  <c r="KK152" i="2" s="1"/>
  <c r="KL149" i="2"/>
  <c r="KN149" i="2" s="1"/>
  <c r="KH147" i="2"/>
  <c r="KJ147" i="2" s="1"/>
  <c r="KL144" i="2"/>
  <c r="KN144" i="2" s="1"/>
  <c r="KH138" i="2"/>
  <c r="KJ138" i="2" s="1"/>
  <c r="KH134" i="2"/>
  <c r="KJ134" i="2" s="1"/>
  <c r="KI130" i="2"/>
  <c r="KK130" i="2" s="1"/>
  <c r="KH117" i="2"/>
  <c r="KJ117" i="2" s="1"/>
  <c r="O111" i="2"/>
  <c r="KL205" i="2"/>
  <c r="KN205" i="2" s="1"/>
  <c r="KL204" i="2"/>
  <c r="KN204" i="2" s="1"/>
  <c r="KL199" i="2"/>
  <c r="KN199" i="2" s="1"/>
  <c r="KL198" i="2"/>
  <c r="KN198" i="2" s="1"/>
  <c r="KI194" i="2"/>
  <c r="KK194" i="2" s="1"/>
  <c r="KH193" i="2"/>
  <c r="KJ193" i="2" s="1"/>
  <c r="KL191" i="2"/>
  <c r="KN191" i="2" s="1"/>
  <c r="KL189" i="2"/>
  <c r="KN189" i="2" s="1"/>
  <c r="KH186" i="2"/>
  <c r="KJ186" i="2" s="1"/>
  <c r="KM182" i="2"/>
  <c r="KO182" i="2" s="1"/>
  <c r="KL181" i="2"/>
  <c r="KN181" i="2" s="1"/>
  <c r="KH180" i="2"/>
  <c r="KJ180" i="2" s="1"/>
  <c r="KH178" i="2"/>
  <c r="KJ178" i="2" s="1"/>
  <c r="KH177" i="2"/>
  <c r="KJ177" i="2" s="1"/>
  <c r="KH168" i="2"/>
  <c r="KJ168" i="2" s="1"/>
  <c r="KH163" i="2"/>
  <c r="KJ163" i="2" s="1"/>
  <c r="KI158" i="2"/>
  <c r="KK158" i="2" s="1"/>
  <c r="KH156" i="2"/>
  <c r="KJ156" i="2" s="1"/>
  <c r="KL154" i="2"/>
  <c r="KN154" i="2" s="1"/>
  <c r="KM154" i="2"/>
  <c r="KO154" i="2" s="1"/>
  <c r="KH148" i="2"/>
  <c r="KJ148" i="2" s="1"/>
  <c r="KL137" i="2"/>
  <c r="KN137" i="2" s="1"/>
  <c r="KH136" i="2"/>
  <c r="KJ136" i="2" s="1"/>
  <c r="KH135" i="2"/>
  <c r="KJ135" i="2" s="1"/>
  <c r="KH131" i="2"/>
  <c r="KJ131" i="2" s="1"/>
  <c r="KM124" i="2"/>
  <c r="KO124" i="2" s="1"/>
  <c r="KH123" i="2"/>
  <c r="KJ123" i="2" s="1"/>
  <c r="KH118" i="2"/>
  <c r="KJ118" i="2" s="1"/>
  <c r="KI118" i="2"/>
  <c r="KK118" i="2" s="1"/>
  <c r="KM160" i="2"/>
  <c r="KO160" i="2" s="1"/>
  <c r="KL178" i="2"/>
  <c r="KN178" i="2" s="1"/>
  <c r="KL177" i="2"/>
  <c r="KN177" i="2" s="1"/>
  <c r="KH174" i="2"/>
  <c r="KJ174" i="2" s="1"/>
  <c r="KH173" i="2"/>
  <c r="KJ173" i="2" s="1"/>
  <c r="KL165" i="2"/>
  <c r="KN165" i="2" s="1"/>
  <c r="KH159" i="2"/>
  <c r="KJ159" i="2" s="1"/>
  <c r="KH157" i="2"/>
  <c r="KJ157" i="2" s="1"/>
  <c r="KL153" i="2"/>
  <c r="KN153" i="2" s="1"/>
  <c r="KH150" i="2"/>
  <c r="KJ150" i="2" s="1"/>
  <c r="KH149" i="2"/>
  <c r="KJ149" i="2" s="1"/>
  <c r="KL145" i="2"/>
  <c r="KN145" i="2" s="1"/>
  <c r="KH144" i="2"/>
  <c r="KJ144" i="2" s="1"/>
  <c r="KH143" i="2"/>
  <c r="KJ143" i="2" s="1"/>
  <c r="KH142" i="2"/>
  <c r="KJ142" i="2" s="1"/>
  <c r="KH141" i="2"/>
  <c r="KJ141" i="2" s="1"/>
  <c r="KH139" i="2"/>
  <c r="KJ139" i="2" s="1"/>
  <c r="KL134" i="2"/>
  <c r="KN134" i="2" s="1"/>
  <c r="KH127" i="2"/>
  <c r="KJ127" i="2" s="1"/>
  <c r="KH122" i="2"/>
  <c r="KJ122" i="2" s="1"/>
  <c r="KH121" i="2"/>
  <c r="KJ121" i="2" s="1"/>
  <c r="KL116" i="2"/>
  <c r="KN116" i="2" s="1"/>
  <c r="KM140" i="2"/>
  <c r="KO140" i="2" s="1"/>
  <c r="KM194" i="2"/>
  <c r="KO194" i="2" s="1"/>
  <c r="N115" i="2"/>
  <c r="KH115" i="2"/>
  <c r="KJ115" i="2" s="1"/>
  <c r="PG128" i="7"/>
  <c r="PI128" i="7" s="1"/>
  <c r="PC144" i="7"/>
  <c r="PE144" i="7" s="1"/>
  <c r="PG198" i="7"/>
  <c r="PI198" i="7" s="1"/>
  <c r="PG194" i="7"/>
  <c r="PI194" i="7" s="1"/>
  <c r="PG168" i="7"/>
  <c r="PI168" i="7" s="1"/>
  <c r="PG155" i="7"/>
  <c r="PI155" i="7" s="1"/>
  <c r="PG166" i="7"/>
  <c r="PI166" i="7" s="1"/>
  <c r="PG174" i="7"/>
  <c r="PI174" i="7" s="1"/>
  <c r="PG140" i="7"/>
  <c r="PI140" i="7" s="1"/>
  <c r="PG150" i="7"/>
  <c r="PI150" i="7" s="1"/>
  <c r="O170" i="7"/>
  <c r="P170" i="7" s="1"/>
  <c r="O186" i="7"/>
  <c r="P186" i="7" s="1"/>
  <c r="PJ128" i="7"/>
  <c r="PG158" i="7"/>
  <c r="PI158" i="7" s="1"/>
  <c r="PG136" i="7"/>
  <c r="PI136" i="7" s="1"/>
  <c r="PG144" i="7"/>
  <c r="PI144" i="7" s="1"/>
  <c r="PG180" i="7"/>
  <c r="PI180" i="7" s="1"/>
  <c r="O202" i="7"/>
  <c r="P202" i="7" s="1"/>
  <c r="O200" i="7"/>
  <c r="P200" i="7" s="1"/>
  <c r="PG152" i="7"/>
  <c r="PI152" i="7" s="1"/>
  <c r="PP128" i="7"/>
  <c r="PC137" i="7"/>
  <c r="PE137" i="7" s="1"/>
  <c r="PC151" i="7"/>
  <c r="PE151" i="7" s="1"/>
  <c r="PP169" i="7"/>
  <c r="PG151" i="7"/>
  <c r="PI151" i="7" s="1"/>
  <c r="PG159" i="7"/>
  <c r="PI159" i="7" s="1"/>
  <c r="PG161" i="7"/>
  <c r="PI161" i="7" s="1"/>
  <c r="PG157" i="7"/>
  <c r="PI157" i="7" s="1"/>
  <c r="PG139" i="7"/>
  <c r="PI139" i="7" s="1"/>
  <c r="PQ164" i="7"/>
  <c r="PP164" i="7"/>
  <c r="PP152" i="7"/>
  <c r="PQ152" i="7"/>
  <c r="PG135" i="7"/>
  <c r="PI135" i="7" s="1"/>
  <c r="PG127" i="7"/>
  <c r="PI127" i="7" s="1"/>
  <c r="PQ128" i="7"/>
  <c r="PG175" i="7"/>
  <c r="PI175" i="7" s="1"/>
  <c r="PC123" i="7"/>
  <c r="PE123" i="7" s="1"/>
  <c r="PC179" i="7"/>
  <c r="PE179" i="7" s="1"/>
  <c r="PG193" i="7"/>
  <c r="PI193" i="7" s="1"/>
  <c r="PC193" i="7"/>
  <c r="PE193" i="7" s="1"/>
  <c r="KI116" i="2"/>
  <c r="KK116" i="2" s="1"/>
  <c r="KM116" i="2"/>
  <c r="KO116" i="2" s="1"/>
  <c r="KM120" i="2"/>
  <c r="KO120" i="2" s="1"/>
  <c r="KL120" i="2"/>
  <c r="KN120" i="2" s="1"/>
  <c r="KI120" i="2"/>
  <c r="KK120" i="2" s="1"/>
  <c r="KI122" i="2"/>
  <c r="KK122" i="2" s="1"/>
  <c r="KL124" i="2"/>
  <c r="KN124" i="2" s="1"/>
  <c r="KM126" i="2"/>
  <c r="KO126" i="2" s="1"/>
  <c r="KI126" i="2"/>
  <c r="KK126" i="2" s="1"/>
  <c r="KM128" i="2"/>
  <c r="KO128" i="2" s="1"/>
  <c r="KI128" i="2"/>
  <c r="KK128" i="2" s="1"/>
  <c r="KH128" i="2"/>
  <c r="KJ128" i="2" s="1"/>
  <c r="KL128" i="2"/>
  <c r="KN128" i="2" s="1"/>
  <c r="KM130" i="2"/>
  <c r="KO130" i="2" s="1"/>
  <c r="KH130" i="2"/>
  <c r="KJ130" i="2" s="1"/>
  <c r="KM132" i="2"/>
  <c r="KO132" i="2" s="1"/>
  <c r="KL132" i="2"/>
  <c r="KN132" i="2" s="1"/>
  <c r="KI134" i="2"/>
  <c r="KK134" i="2" s="1"/>
  <c r="KM136" i="2"/>
  <c r="KO136" i="2" s="1"/>
  <c r="KL136" i="2"/>
  <c r="KN136" i="2" s="1"/>
  <c r="KI136" i="2"/>
  <c r="KK136" i="2" s="1"/>
  <c r="KM138" i="2"/>
  <c r="KO138" i="2" s="1"/>
  <c r="KL138" i="2"/>
  <c r="KN138" i="2" s="1"/>
  <c r="KI140" i="2"/>
  <c r="KK140" i="2" s="1"/>
  <c r="KH140" i="2"/>
  <c r="KJ140" i="2" s="1"/>
  <c r="KL140" i="2"/>
  <c r="KN140" i="2" s="1"/>
  <c r="KM142" i="2"/>
  <c r="KO142" i="2" s="1"/>
  <c r="KI142" i="2"/>
  <c r="KK142" i="2" s="1"/>
  <c r="KL142" i="2"/>
  <c r="KN142" i="2" s="1"/>
  <c r="KM144" i="2"/>
  <c r="KO144" i="2" s="1"/>
  <c r="KI144" i="2"/>
  <c r="KK144" i="2" s="1"/>
  <c r="KM146" i="2"/>
  <c r="KO146" i="2" s="1"/>
  <c r="KI146" i="2"/>
  <c r="KK146" i="2" s="1"/>
  <c r="KH146" i="2"/>
  <c r="KJ146" i="2" s="1"/>
  <c r="KL146" i="2"/>
  <c r="KN146" i="2" s="1"/>
  <c r="KM148" i="2"/>
  <c r="KO148" i="2" s="1"/>
  <c r="KL148" i="2"/>
  <c r="KN148" i="2" s="1"/>
  <c r="KI148" i="2"/>
  <c r="KK148" i="2" s="1"/>
  <c r="KM150" i="2"/>
  <c r="KO150" i="2" s="1"/>
  <c r="KI150" i="2"/>
  <c r="KK150" i="2" s="1"/>
  <c r="KL150" i="2"/>
  <c r="KN150" i="2" s="1"/>
  <c r="KM152" i="2"/>
  <c r="KO152" i="2" s="1"/>
  <c r="KL152" i="2"/>
  <c r="KN152" i="2" s="1"/>
  <c r="KI154" i="2"/>
  <c r="KK154" i="2" s="1"/>
  <c r="KM156" i="2"/>
  <c r="KO156" i="2" s="1"/>
  <c r="KI156" i="2"/>
  <c r="KK156" i="2" s="1"/>
  <c r="KM158" i="2"/>
  <c r="KO158" i="2" s="1"/>
  <c r="KH158" i="2"/>
  <c r="KJ158" i="2" s="1"/>
  <c r="KI160" i="2"/>
  <c r="KK160" i="2" s="1"/>
  <c r="KH160" i="2"/>
  <c r="KJ160" i="2" s="1"/>
  <c r="KL160" i="2"/>
  <c r="KN160" i="2" s="1"/>
  <c r="KL162" i="2"/>
  <c r="KN162" i="2" s="1"/>
  <c r="KM164" i="2"/>
  <c r="KO164" i="2" s="1"/>
  <c r="KL164" i="2"/>
  <c r="KN164" i="2" s="1"/>
  <c r="KI164" i="2"/>
  <c r="KK164" i="2" s="1"/>
  <c r="KM166" i="2"/>
  <c r="KO166" i="2" s="1"/>
  <c r="KH166" i="2"/>
  <c r="KJ166" i="2" s="1"/>
  <c r="KL166" i="2"/>
  <c r="KN166" i="2" s="1"/>
  <c r="KI168" i="2"/>
  <c r="KK168" i="2" s="1"/>
  <c r="KM170" i="2"/>
  <c r="KO170" i="2" s="1"/>
  <c r="KL170" i="2"/>
  <c r="KN170" i="2" s="1"/>
  <c r="KM172" i="2"/>
  <c r="KO172" i="2" s="1"/>
  <c r="KL172" i="2"/>
  <c r="KN172" i="2" s="1"/>
  <c r="KH172" i="2"/>
  <c r="KJ172" i="2" s="1"/>
  <c r="KI174" i="2"/>
  <c r="KK174" i="2" s="1"/>
  <c r="KL174" i="2"/>
  <c r="KN174" i="2" s="1"/>
  <c r="KM176" i="2"/>
  <c r="KO176" i="2" s="1"/>
  <c r="KI176" i="2"/>
  <c r="KK176" i="2" s="1"/>
  <c r="KL176" i="2"/>
  <c r="KN176" i="2" s="1"/>
  <c r="KH176" i="2"/>
  <c r="KJ176" i="2" s="1"/>
  <c r="KM178" i="2"/>
  <c r="KO178" i="2" s="1"/>
  <c r="KI180" i="2"/>
  <c r="KK180" i="2" s="1"/>
  <c r="KH182" i="2"/>
  <c r="KJ182" i="2" s="1"/>
  <c r="KL182" i="2"/>
  <c r="KN182" i="2" s="1"/>
  <c r="KM184" i="2"/>
  <c r="KO184" i="2" s="1"/>
  <c r="KH184" i="2"/>
  <c r="KJ184" i="2" s="1"/>
  <c r="KL184" i="2"/>
  <c r="KN184" i="2" s="1"/>
  <c r="KI186" i="2"/>
  <c r="KK186" i="2" s="1"/>
  <c r="KM186" i="2"/>
  <c r="KO186" i="2" s="1"/>
  <c r="KH188" i="2"/>
  <c r="KJ188" i="2" s="1"/>
  <c r="KL190" i="2"/>
  <c r="KN190" i="2" s="1"/>
  <c r="KM192" i="2"/>
  <c r="KO192" i="2" s="1"/>
  <c r="KH192" i="2"/>
  <c r="KJ192" i="2" s="1"/>
  <c r="KH194" i="2"/>
  <c r="KJ194" i="2" s="1"/>
  <c r="KL194" i="2"/>
  <c r="KN194" i="2" s="1"/>
  <c r="KI196" i="2"/>
  <c r="KK196" i="2" s="1"/>
  <c r="KL196" i="2"/>
  <c r="KN196" i="2" s="1"/>
  <c r="KH196" i="2"/>
  <c r="KJ196" i="2" s="1"/>
  <c r="KI198" i="2"/>
  <c r="KK198" i="2" s="1"/>
  <c r="KM200" i="2"/>
  <c r="KO200" i="2" s="1"/>
  <c r="KL200" i="2"/>
  <c r="KN200" i="2" s="1"/>
  <c r="KI200" i="2"/>
  <c r="KK200" i="2" s="1"/>
  <c r="KL202" i="2"/>
  <c r="KN202" i="2" s="1"/>
  <c r="KI202" i="2"/>
  <c r="KK202" i="2" s="1"/>
  <c r="KI204" i="2"/>
  <c r="KK204" i="2" s="1"/>
  <c r="KM206" i="2"/>
  <c r="KO206" i="2" s="1"/>
  <c r="KL206" i="2"/>
  <c r="KN206" i="2" s="1"/>
  <c r="DD206" i="2"/>
  <c r="DE206" i="2" s="1"/>
  <c r="AW206" i="2"/>
  <c r="BZ206" i="2"/>
  <c r="CA206" i="2" s="1"/>
  <c r="O169" i="2"/>
  <c r="T169" i="2" s="1"/>
  <c r="O121" i="2"/>
  <c r="T121" i="2" s="1"/>
  <c r="O109" i="2"/>
  <c r="O113" i="2"/>
  <c r="T113" i="2" s="1"/>
  <c r="KL205" i="6"/>
  <c r="KN205" i="6" s="1"/>
  <c r="KH183" i="6"/>
  <c r="KJ183" i="6" s="1"/>
  <c r="KH206" i="6"/>
  <c r="KJ206" i="6" s="1"/>
  <c r="AY206" i="6"/>
  <c r="CC206" i="6"/>
  <c r="KH204" i="6"/>
  <c r="KJ204" i="6" s="1"/>
  <c r="KH202" i="6"/>
  <c r="KJ202" i="6" s="1"/>
  <c r="KL202" i="6"/>
  <c r="KN202" i="6" s="1"/>
  <c r="KH200" i="6"/>
  <c r="KJ200" i="6" s="1"/>
  <c r="KH198" i="6"/>
  <c r="KJ198" i="6" s="1"/>
  <c r="KL198" i="6"/>
  <c r="KN198" i="6" s="1"/>
  <c r="KH196" i="6"/>
  <c r="KJ196" i="6" s="1"/>
  <c r="KH194" i="6"/>
  <c r="KJ194" i="6" s="1"/>
  <c r="KL194" i="6"/>
  <c r="KN194" i="6" s="1"/>
  <c r="KL190" i="6"/>
  <c r="KN190" i="6" s="1"/>
  <c r="KH188" i="6"/>
  <c r="KJ188" i="6" s="1"/>
  <c r="KH186" i="6"/>
  <c r="KJ186" i="6" s="1"/>
  <c r="KL186" i="6"/>
  <c r="KN186" i="6" s="1"/>
  <c r="KH184" i="6"/>
  <c r="KJ184" i="6" s="1"/>
  <c r="KL182" i="6"/>
  <c r="KN182" i="6" s="1"/>
  <c r="KH182" i="6"/>
  <c r="KJ182" i="6" s="1"/>
  <c r="J180" i="6"/>
  <c r="KL178" i="6"/>
  <c r="KN178" i="6" s="1"/>
  <c r="KH178" i="6"/>
  <c r="KJ178" i="6" s="1"/>
  <c r="N176" i="6"/>
  <c r="KH176" i="6"/>
  <c r="KJ176" i="6" s="1"/>
  <c r="KL174" i="6"/>
  <c r="KN174" i="6" s="1"/>
  <c r="KH174" i="6"/>
  <c r="KJ174" i="6" s="1"/>
  <c r="KL170" i="6"/>
  <c r="KN170" i="6" s="1"/>
  <c r="KH170" i="6"/>
  <c r="KJ170" i="6" s="1"/>
  <c r="N168" i="6"/>
  <c r="O168" i="6" s="1"/>
  <c r="KH168" i="6"/>
  <c r="KJ168" i="6" s="1"/>
  <c r="KL166" i="6"/>
  <c r="KN166" i="6" s="1"/>
  <c r="KH166" i="6"/>
  <c r="KJ166" i="6" s="1"/>
  <c r="KH164" i="6"/>
  <c r="KJ164" i="6" s="1"/>
  <c r="KL162" i="6"/>
  <c r="KN162" i="6" s="1"/>
  <c r="KH162" i="6"/>
  <c r="KJ162" i="6" s="1"/>
  <c r="KH160" i="6"/>
  <c r="KJ160" i="6" s="1"/>
  <c r="KL158" i="6"/>
  <c r="KN158" i="6" s="1"/>
  <c r="KH156" i="6"/>
  <c r="KJ156" i="6" s="1"/>
  <c r="KH154" i="6"/>
  <c r="KJ154" i="6" s="1"/>
  <c r="KL154" i="6"/>
  <c r="KN154" i="6" s="1"/>
  <c r="KL152" i="6"/>
  <c r="KN152" i="6" s="1"/>
  <c r="KH152" i="6"/>
  <c r="KJ152" i="6" s="1"/>
  <c r="J150" i="6"/>
  <c r="KL150" i="6"/>
  <c r="KN150" i="6" s="1"/>
  <c r="O148" i="6"/>
  <c r="KH148" i="6"/>
  <c r="KJ148" i="6" s="1"/>
  <c r="KH146" i="6"/>
  <c r="KJ146" i="6" s="1"/>
  <c r="KL146" i="6"/>
  <c r="KN146" i="6" s="1"/>
  <c r="KL144" i="6"/>
  <c r="KN144" i="6" s="1"/>
  <c r="KH144" i="6"/>
  <c r="KJ144" i="6" s="1"/>
  <c r="O142" i="6"/>
  <c r="KL142" i="6"/>
  <c r="KN142" i="6" s="1"/>
  <c r="KH142" i="6"/>
  <c r="KJ142" i="6" s="1"/>
  <c r="O140" i="6"/>
  <c r="KH140" i="6"/>
  <c r="KJ140" i="6" s="1"/>
  <c r="O138" i="6"/>
  <c r="KL138" i="6"/>
  <c r="KN138" i="6" s="1"/>
  <c r="O136" i="6"/>
  <c r="KL136" i="6"/>
  <c r="KN136" i="6" s="1"/>
  <c r="KH136" i="6"/>
  <c r="KJ136" i="6" s="1"/>
  <c r="KH134" i="6"/>
  <c r="KJ134" i="6" s="1"/>
  <c r="KL132" i="6"/>
  <c r="KN132" i="6" s="1"/>
  <c r="KH132" i="6"/>
  <c r="KJ132" i="6" s="1"/>
  <c r="O130" i="6"/>
  <c r="KL130" i="6"/>
  <c r="KN130" i="6" s="1"/>
  <c r="KH130" i="6"/>
  <c r="KJ130" i="6" s="1"/>
  <c r="KH128" i="6"/>
  <c r="KJ128" i="6" s="1"/>
  <c r="O126" i="6"/>
  <c r="KL126" i="6"/>
  <c r="KN126" i="6" s="1"/>
  <c r="KH126" i="6"/>
  <c r="KJ126" i="6" s="1"/>
  <c r="KL124" i="6"/>
  <c r="KN124" i="6" s="1"/>
  <c r="KH124" i="6"/>
  <c r="KJ124" i="6" s="1"/>
  <c r="O122" i="6"/>
  <c r="KH122" i="6"/>
  <c r="KJ122" i="6" s="1"/>
  <c r="KL122" i="6"/>
  <c r="KN122" i="6" s="1"/>
  <c r="U204" i="3" l="1"/>
  <c r="O206" i="6"/>
  <c r="Q206" i="6" s="1"/>
  <c r="KQ206" i="6" s="1"/>
  <c r="PJ184" i="3"/>
  <c r="PJ169" i="7"/>
  <c r="R197" i="7"/>
  <c r="U197" i="7" s="1"/>
  <c r="R203" i="3"/>
  <c r="U203" i="3" s="1"/>
  <c r="PK128" i="3"/>
  <c r="PJ143" i="3"/>
  <c r="U160" i="3"/>
  <c r="PO160" i="3" s="1"/>
  <c r="PK140" i="3"/>
  <c r="PK160" i="3"/>
  <c r="PK143" i="3"/>
  <c r="PO152" i="3"/>
  <c r="PJ152" i="3"/>
  <c r="PK204" i="3"/>
  <c r="PK168" i="3"/>
  <c r="PJ168" i="3"/>
  <c r="U188" i="3"/>
  <c r="PN188" i="3" s="1"/>
  <c r="PK135" i="3"/>
  <c r="PK152" i="3"/>
  <c r="PK124" i="3"/>
  <c r="PJ188" i="3"/>
  <c r="U146" i="3"/>
  <c r="PO146" i="3" s="1"/>
  <c r="PK122" i="3"/>
  <c r="PJ136" i="3"/>
  <c r="PO175" i="3"/>
  <c r="PK178" i="3"/>
  <c r="PJ142" i="3"/>
  <c r="PK136" i="3"/>
  <c r="PN136" i="3"/>
  <c r="R191" i="3"/>
  <c r="U191" i="3" s="1"/>
  <c r="PN191" i="3" s="1"/>
  <c r="PJ175" i="3"/>
  <c r="PK175" i="3"/>
  <c r="PJ146" i="3"/>
  <c r="PN135" i="3"/>
  <c r="PN168" i="3"/>
  <c r="PO168" i="3"/>
  <c r="U162" i="3"/>
  <c r="PO162" i="3" s="1"/>
  <c r="PJ135" i="3"/>
  <c r="V116" i="7"/>
  <c r="R201" i="7"/>
  <c r="U201" i="7" s="1"/>
  <c r="R141" i="7"/>
  <c r="U141" i="7" s="1"/>
  <c r="R192" i="7"/>
  <c r="U192" i="7" s="1"/>
  <c r="PQ192" i="7" s="1"/>
  <c r="R172" i="7"/>
  <c r="U172" i="7" s="1"/>
  <c r="PQ172" i="7" s="1"/>
  <c r="R182" i="7"/>
  <c r="U182" i="7" s="1"/>
  <c r="R119" i="7"/>
  <c r="U119" i="7" s="1"/>
  <c r="R121" i="7"/>
  <c r="U121" i="7" s="1"/>
  <c r="R160" i="7"/>
  <c r="U160" i="7" s="1"/>
  <c r="PQ160" i="7" s="1"/>
  <c r="R120" i="7"/>
  <c r="PJ120" i="7" s="1"/>
  <c r="V133" i="7"/>
  <c r="R177" i="7"/>
  <c r="U177" i="7" s="1"/>
  <c r="R118" i="7"/>
  <c r="U118" i="7" s="1"/>
  <c r="V149" i="7"/>
  <c r="V205" i="7"/>
  <c r="GS209" i="6"/>
  <c r="T120" i="6"/>
  <c r="EK209" i="6"/>
  <c r="HW209" i="6"/>
  <c r="FO209" i="6"/>
  <c r="KP112" i="6"/>
  <c r="O192" i="6"/>
  <c r="Q192" i="6" s="1"/>
  <c r="KP192" i="6" s="1"/>
  <c r="DG209" i="6"/>
  <c r="T177" i="6"/>
  <c r="O187" i="6"/>
  <c r="Q187" i="6" s="1"/>
  <c r="T166" i="6"/>
  <c r="O135" i="6"/>
  <c r="Q135" i="6" s="1"/>
  <c r="O164" i="6"/>
  <c r="Q164" i="6" s="1"/>
  <c r="KP164" i="6" s="1"/>
  <c r="KP120" i="6"/>
  <c r="KQ166" i="6"/>
  <c r="KP166" i="6"/>
  <c r="O196" i="6"/>
  <c r="Q196" i="6" s="1"/>
  <c r="T132" i="6"/>
  <c r="Q134" i="6"/>
  <c r="KQ134" i="6" s="1"/>
  <c r="KQ132" i="6"/>
  <c r="KP132" i="6"/>
  <c r="KP114" i="6"/>
  <c r="O147" i="6"/>
  <c r="T147" i="6" s="1"/>
  <c r="O154" i="6"/>
  <c r="Q154" i="6" s="1"/>
  <c r="KP154" i="6" s="1"/>
  <c r="O175" i="6"/>
  <c r="T175" i="6" s="1"/>
  <c r="O121" i="6"/>
  <c r="T121" i="6" s="1"/>
  <c r="O153" i="6"/>
  <c r="T153" i="6" s="1"/>
  <c r="O181" i="6"/>
  <c r="T181" i="6" s="1"/>
  <c r="R173" i="7"/>
  <c r="U173" i="7" s="1"/>
  <c r="PK142" i="3"/>
  <c r="U122" i="3"/>
  <c r="PN122" i="3" s="1"/>
  <c r="PK186" i="3"/>
  <c r="PJ166" i="3"/>
  <c r="PJ162" i="3"/>
  <c r="PJ134" i="3"/>
  <c r="PG153" i="3"/>
  <c r="PI153" i="3" s="1"/>
  <c r="PP144" i="7"/>
  <c r="PG121" i="7"/>
  <c r="PI121" i="7" s="1"/>
  <c r="R126" i="7"/>
  <c r="PK126" i="7" s="1"/>
  <c r="PK166" i="3"/>
  <c r="U134" i="3"/>
  <c r="PO134" i="3" s="1"/>
  <c r="U124" i="3"/>
  <c r="PN124" i="3" s="1"/>
  <c r="PJ182" i="3"/>
  <c r="U178" i="3"/>
  <c r="PO178" i="3" s="1"/>
  <c r="PK198" i="3"/>
  <c r="PJ186" i="3"/>
  <c r="PK190" i="3"/>
  <c r="PK126" i="3"/>
  <c r="PK121" i="3"/>
  <c r="PJ190" i="3"/>
  <c r="PJ126" i="3"/>
  <c r="PG142" i="7"/>
  <c r="PI142" i="7" s="1"/>
  <c r="PJ144" i="7"/>
  <c r="PK144" i="7"/>
  <c r="PG141" i="7"/>
  <c r="PI141" i="7" s="1"/>
  <c r="PG129" i="7"/>
  <c r="PI129" i="7" s="1"/>
  <c r="R171" i="7"/>
  <c r="U171" i="7" s="1"/>
  <c r="V134" i="7"/>
  <c r="PG160" i="7"/>
  <c r="PI160" i="7" s="1"/>
  <c r="PG153" i="7"/>
  <c r="PI153" i="7" s="1"/>
  <c r="R185" i="7"/>
  <c r="U185" i="7" s="1"/>
  <c r="PG134" i="7"/>
  <c r="PI134" i="7" s="1"/>
  <c r="PG177" i="7"/>
  <c r="PI177" i="7" s="1"/>
  <c r="PG197" i="7"/>
  <c r="PI197" i="7" s="1"/>
  <c r="PG189" i="7"/>
  <c r="PI189" i="7" s="1"/>
  <c r="PG126" i="7"/>
  <c r="PI126" i="7" s="1"/>
  <c r="PG119" i="7"/>
  <c r="PI119" i="7" s="1"/>
  <c r="KI167" i="2"/>
  <c r="KK167" i="2" s="1"/>
  <c r="Q155" i="6"/>
  <c r="KQ155" i="6" s="1"/>
  <c r="T155" i="6"/>
  <c r="O141" i="6"/>
  <c r="Q141" i="6" s="1"/>
  <c r="KQ200" i="6"/>
  <c r="KP200" i="6"/>
  <c r="T200" i="6"/>
  <c r="O185" i="6"/>
  <c r="KM152" i="6"/>
  <c r="KO152" i="6" s="1"/>
  <c r="O170" i="6"/>
  <c r="Q170" i="6" s="1"/>
  <c r="O131" i="6"/>
  <c r="T131" i="6" s="1"/>
  <c r="Q137" i="6"/>
  <c r="KQ137" i="6" s="1"/>
  <c r="T137" i="6"/>
  <c r="Q203" i="6"/>
  <c r="KQ203" i="6" s="1"/>
  <c r="T203" i="6"/>
  <c r="KM131" i="6"/>
  <c r="KO131" i="6" s="1"/>
  <c r="KM147" i="6"/>
  <c r="KO147" i="6" s="1"/>
  <c r="KM177" i="6"/>
  <c r="KO177" i="6" s="1"/>
  <c r="KM185" i="6"/>
  <c r="KO185" i="6" s="1"/>
  <c r="O184" i="6"/>
  <c r="Q184" i="6" s="1"/>
  <c r="KP184" i="6" s="1"/>
  <c r="O198" i="6"/>
  <c r="T198" i="6" s="1"/>
  <c r="KM129" i="6"/>
  <c r="KO129" i="6" s="1"/>
  <c r="KI202" i="6"/>
  <c r="KK202" i="6" s="1"/>
  <c r="KI179" i="6"/>
  <c r="KK179" i="6" s="1"/>
  <c r="KP118" i="6"/>
  <c r="KM144" i="6"/>
  <c r="KO144" i="6" s="1"/>
  <c r="KQ116" i="6"/>
  <c r="T183" i="6"/>
  <c r="KM135" i="6"/>
  <c r="KO135" i="6" s="1"/>
  <c r="KM173" i="6"/>
  <c r="KO173" i="6" s="1"/>
  <c r="O143" i="6"/>
  <c r="Q143" i="6" s="1"/>
  <c r="KM171" i="6"/>
  <c r="KO171" i="6" s="1"/>
  <c r="O171" i="6"/>
  <c r="T171" i="6" s="1"/>
  <c r="Q156" i="6"/>
  <c r="KM203" i="6"/>
  <c r="KO203" i="6" s="1"/>
  <c r="KM137" i="6"/>
  <c r="KO137" i="6" s="1"/>
  <c r="KM151" i="6"/>
  <c r="KO151" i="6" s="1"/>
  <c r="O145" i="6"/>
  <c r="T145" i="6" s="1"/>
  <c r="KM195" i="6"/>
  <c r="KO195" i="6" s="1"/>
  <c r="KM133" i="6"/>
  <c r="KO133" i="6" s="1"/>
  <c r="KM187" i="6"/>
  <c r="KO187" i="6" s="1"/>
  <c r="KI131" i="6"/>
  <c r="KK131" i="6" s="1"/>
  <c r="KM197" i="6"/>
  <c r="KO197" i="6" s="1"/>
  <c r="KI144" i="6"/>
  <c r="KK144" i="6" s="1"/>
  <c r="PJ150" i="3"/>
  <c r="PK150" i="3"/>
  <c r="V133" i="3"/>
  <c r="R133" i="3"/>
  <c r="U133" i="3" s="1"/>
  <c r="V141" i="3"/>
  <c r="R141" i="3"/>
  <c r="U141" i="3" s="1"/>
  <c r="V199" i="3"/>
  <c r="R199" i="3"/>
  <c r="U199" i="3" s="1"/>
  <c r="V161" i="3"/>
  <c r="R161" i="3"/>
  <c r="U161" i="3" s="1"/>
  <c r="U130" i="3"/>
  <c r="PJ130" i="3"/>
  <c r="PK130" i="3"/>
  <c r="V145" i="3"/>
  <c r="R145" i="3"/>
  <c r="U145" i="3" s="1"/>
  <c r="V169" i="3"/>
  <c r="R169" i="3"/>
  <c r="U169" i="3" s="1"/>
  <c r="V129" i="3"/>
  <c r="R129" i="3"/>
  <c r="U129" i="3" s="1"/>
  <c r="U198" i="3"/>
  <c r="PO198" i="3" s="1"/>
  <c r="PK182" i="3"/>
  <c r="V153" i="3"/>
  <c r="R153" i="3"/>
  <c r="V187" i="3"/>
  <c r="R187" i="3"/>
  <c r="U187" i="3" s="1"/>
  <c r="V189" i="3"/>
  <c r="R189" i="3"/>
  <c r="U189" i="3" s="1"/>
  <c r="V149" i="3"/>
  <c r="R149" i="3"/>
  <c r="U149" i="3" s="1"/>
  <c r="V151" i="3"/>
  <c r="R151" i="3"/>
  <c r="U151" i="3" s="1"/>
  <c r="V183" i="3"/>
  <c r="R183" i="3"/>
  <c r="U183" i="3" s="1"/>
  <c r="V157" i="3"/>
  <c r="R157" i="3"/>
  <c r="U157" i="3" s="1"/>
  <c r="V167" i="3"/>
  <c r="R167" i="3"/>
  <c r="U167" i="3" s="1"/>
  <c r="V181" i="3"/>
  <c r="R181" i="3"/>
  <c r="U181" i="3" s="1"/>
  <c r="V131" i="3"/>
  <c r="R131" i="3"/>
  <c r="U131" i="3" s="1"/>
  <c r="V185" i="3"/>
  <c r="R185" i="3"/>
  <c r="U185" i="3" s="1"/>
  <c r="V123" i="3"/>
  <c r="R123" i="3"/>
  <c r="U123" i="3" s="1"/>
  <c r="V159" i="3"/>
  <c r="R159" i="3"/>
  <c r="U159" i="3" s="1"/>
  <c r="PK170" i="3"/>
  <c r="PJ170" i="3"/>
  <c r="U170" i="3"/>
  <c r="PG182" i="7"/>
  <c r="PI182" i="7" s="1"/>
  <c r="PG176" i="7"/>
  <c r="PI176" i="7" s="1"/>
  <c r="PG172" i="7"/>
  <c r="PI172" i="7" s="1"/>
  <c r="PG120" i="7"/>
  <c r="PI120" i="7" s="1"/>
  <c r="V176" i="7"/>
  <c r="R176" i="7"/>
  <c r="PP158" i="7"/>
  <c r="R129" i="7"/>
  <c r="U129" i="7" s="1"/>
  <c r="V129" i="7"/>
  <c r="PQ148" i="7"/>
  <c r="PJ158" i="7"/>
  <c r="R142" i="7"/>
  <c r="PJ142" i="7" s="1"/>
  <c r="PJ150" i="7"/>
  <c r="PK190" i="7"/>
  <c r="U168" i="7"/>
  <c r="PK168" i="7"/>
  <c r="R153" i="7"/>
  <c r="U153" i="7" s="1"/>
  <c r="V153" i="7"/>
  <c r="V189" i="7"/>
  <c r="R189" i="7"/>
  <c r="U189" i="7" s="1"/>
  <c r="KI131" i="2"/>
  <c r="KK131" i="2" s="1"/>
  <c r="O159" i="6"/>
  <c r="Q159" i="6" s="1"/>
  <c r="KM122" i="6"/>
  <c r="KO122" i="6" s="1"/>
  <c r="KI128" i="6"/>
  <c r="KK128" i="6" s="1"/>
  <c r="KI138" i="6"/>
  <c r="KK138" i="6" s="1"/>
  <c r="KI142" i="6"/>
  <c r="KK142" i="6" s="1"/>
  <c r="KM148" i="6"/>
  <c r="KO148" i="6" s="1"/>
  <c r="KI152" i="6"/>
  <c r="KK152" i="6" s="1"/>
  <c r="KI162" i="6"/>
  <c r="KK162" i="6" s="1"/>
  <c r="KI166" i="6"/>
  <c r="KK166" i="6" s="1"/>
  <c r="KM176" i="6"/>
  <c r="KO176" i="6" s="1"/>
  <c r="KI184" i="6"/>
  <c r="KK184" i="6" s="1"/>
  <c r="KM200" i="6"/>
  <c r="KO200" i="6" s="1"/>
  <c r="KM202" i="6"/>
  <c r="KO202" i="6" s="1"/>
  <c r="KI204" i="6"/>
  <c r="KK204" i="6" s="1"/>
  <c r="T127" i="6"/>
  <c r="Q127" i="6"/>
  <c r="T167" i="6"/>
  <c r="Q167" i="6"/>
  <c r="Q205" i="6"/>
  <c r="T205" i="6"/>
  <c r="T204" i="6"/>
  <c r="Q204" i="6"/>
  <c r="T187" i="6"/>
  <c r="T133" i="6"/>
  <c r="Q133" i="6"/>
  <c r="Q178" i="6"/>
  <c r="T178" i="6"/>
  <c r="T197" i="6"/>
  <c r="Q197" i="6"/>
  <c r="T151" i="6"/>
  <c r="Q151" i="6"/>
  <c r="T163" i="6"/>
  <c r="Q163" i="6"/>
  <c r="T193" i="6"/>
  <c r="Q193" i="6"/>
  <c r="Q122" i="6"/>
  <c r="KQ122" i="6" s="1"/>
  <c r="T122" i="6"/>
  <c r="Q126" i="6"/>
  <c r="KP126" i="6" s="1"/>
  <c r="T126" i="6"/>
  <c r="Q138" i="6"/>
  <c r="KQ138" i="6" s="1"/>
  <c r="T138" i="6"/>
  <c r="Q142" i="6"/>
  <c r="KQ142" i="6" s="1"/>
  <c r="T142" i="6"/>
  <c r="KI168" i="6"/>
  <c r="KK168" i="6" s="1"/>
  <c r="Q188" i="6"/>
  <c r="KP188" i="6" s="1"/>
  <c r="T188" i="6"/>
  <c r="KI137" i="6"/>
  <c r="KK137" i="6" s="1"/>
  <c r="KI149" i="6"/>
  <c r="KK149" i="6" s="1"/>
  <c r="KI171" i="6"/>
  <c r="KK171" i="6" s="1"/>
  <c r="KI143" i="6"/>
  <c r="KK143" i="6" s="1"/>
  <c r="KI123" i="6"/>
  <c r="KK123" i="6" s="1"/>
  <c r="KI147" i="6"/>
  <c r="KK147" i="6" s="1"/>
  <c r="KI153" i="6"/>
  <c r="KK153" i="6" s="1"/>
  <c r="KI177" i="6"/>
  <c r="KK177" i="6" s="1"/>
  <c r="T129" i="6"/>
  <c r="Q129" i="6"/>
  <c r="KM157" i="6"/>
  <c r="KO157" i="6" s="1"/>
  <c r="KM165" i="6"/>
  <c r="KO165" i="6" s="1"/>
  <c r="T161" i="6"/>
  <c r="Q161" i="6"/>
  <c r="KM149" i="6"/>
  <c r="KO149" i="6" s="1"/>
  <c r="O169" i="6"/>
  <c r="Q202" i="6"/>
  <c r="T202" i="6"/>
  <c r="Q165" i="6"/>
  <c r="T165" i="6"/>
  <c r="KM124" i="6"/>
  <c r="KO124" i="6" s="1"/>
  <c r="KM128" i="6"/>
  <c r="KO128" i="6" s="1"/>
  <c r="KI146" i="6"/>
  <c r="KK146" i="6" s="1"/>
  <c r="Q158" i="6"/>
  <c r="KP158" i="6" s="1"/>
  <c r="T158" i="6"/>
  <c r="Q172" i="6"/>
  <c r="KP172" i="6" s="1"/>
  <c r="T172" i="6"/>
  <c r="KI176" i="6"/>
  <c r="KK176" i="6" s="1"/>
  <c r="KM178" i="6"/>
  <c r="KO178" i="6" s="1"/>
  <c r="KM180" i="6"/>
  <c r="KO180" i="6" s="1"/>
  <c r="KM182" i="6"/>
  <c r="KO182" i="6" s="1"/>
  <c r="Q182" i="6"/>
  <c r="KQ182" i="6" s="1"/>
  <c r="T182" i="6"/>
  <c r="KM192" i="6"/>
  <c r="KO192" i="6" s="1"/>
  <c r="KI206" i="6"/>
  <c r="KK206" i="6" s="1"/>
  <c r="KI129" i="6"/>
  <c r="KK129" i="6" s="1"/>
  <c r="KI187" i="6"/>
  <c r="KK187" i="6" s="1"/>
  <c r="KI193" i="6"/>
  <c r="KK193" i="6" s="1"/>
  <c r="KM127" i="6"/>
  <c r="KO127" i="6" s="1"/>
  <c r="KI165" i="6"/>
  <c r="KK165" i="6" s="1"/>
  <c r="KI159" i="6"/>
  <c r="KK159" i="6" s="1"/>
  <c r="KI185" i="6"/>
  <c r="KK185" i="6" s="1"/>
  <c r="KM201" i="6"/>
  <c r="KO201" i="6" s="1"/>
  <c r="KI167" i="6"/>
  <c r="KK167" i="6" s="1"/>
  <c r="KI135" i="6"/>
  <c r="KK135" i="6" s="1"/>
  <c r="KI197" i="6"/>
  <c r="KK197" i="6" s="1"/>
  <c r="KM153" i="6"/>
  <c r="KO153" i="6" s="1"/>
  <c r="KM163" i="6"/>
  <c r="KO163" i="6" s="1"/>
  <c r="O195" i="6"/>
  <c r="KM167" i="6"/>
  <c r="KO167" i="6" s="1"/>
  <c r="KI191" i="6"/>
  <c r="KK191" i="6" s="1"/>
  <c r="KM143" i="6"/>
  <c r="KO143" i="6" s="1"/>
  <c r="O173" i="6"/>
  <c r="KI151" i="6"/>
  <c r="KK151" i="6" s="1"/>
  <c r="KM161" i="6"/>
  <c r="KO161" i="6" s="1"/>
  <c r="T139" i="6"/>
  <c r="Q139" i="6"/>
  <c r="Q162" i="6"/>
  <c r="T162" i="6"/>
  <c r="T179" i="6"/>
  <c r="Q179" i="6"/>
  <c r="KM179" i="6"/>
  <c r="KO179" i="6" s="1"/>
  <c r="O157" i="6"/>
  <c r="KP177" i="6"/>
  <c r="KQ177" i="6"/>
  <c r="Q152" i="6"/>
  <c r="T152" i="6"/>
  <c r="Q124" i="6"/>
  <c r="KP124" i="6" s="1"/>
  <c r="T124" i="6"/>
  <c r="Q130" i="6"/>
  <c r="KP130" i="6" s="1"/>
  <c r="T130" i="6"/>
  <c r="KI160" i="6"/>
  <c r="KK160" i="6" s="1"/>
  <c r="KI164" i="6"/>
  <c r="KK164" i="6" s="1"/>
  <c r="KM166" i="6"/>
  <c r="KO166" i="6" s="1"/>
  <c r="Q168" i="6"/>
  <c r="KP168" i="6" s="1"/>
  <c r="T168" i="6"/>
  <c r="KI188" i="6"/>
  <c r="KK188" i="6" s="1"/>
  <c r="KI139" i="6"/>
  <c r="KK139" i="6" s="1"/>
  <c r="KI141" i="6"/>
  <c r="KK141" i="6" s="1"/>
  <c r="KI127" i="6"/>
  <c r="KK127" i="6" s="1"/>
  <c r="KI145" i="6"/>
  <c r="KK145" i="6" s="1"/>
  <c r="KM159" i="6"/>
  <c r="KO159" i="6" s="1"/>
  <c r="KI175" i="6"/>
  <c r="KK175" i="6" s="1"/>
  <c r="KM181" i="6"/>
  <c r="KO181" i="6" s="1"/>
  <c r="KI195" i="6"/>
  <c r="KK195" i="6" s="1"/>
  <c r="KM145" i="6"/>
  <c r="KO145" i="6" s="1"/>
  <c r="KM175" i="6"/>
  <c r="KO175" i="6" s="1"/>
  <c r="KM123" i="6"/>
  <c r="KO123" i="6" s="1"/>
  <c r="KM155" i="6"/>
  <c r="KO155" i="6" s="1"/>
  <c r="KM193" i="6"/>
  <c r="KO193" i="6" s="1"/>
  <c r="Q146" i="6"/>
  <c r="T146" i="6"/>
  <c r="Q186" i="6"/>
  <c r="T186" i="6"/>
  <c r="T201" i="6"/>
  <c r="Q201" i="6"/>
  <c r="KM169" i="6"/>
  <c r="KO169" i="6" s="1"/>
  <c r="Q160" i="6"/>
  <c r="T160" i="6"/>
  <c r="Q174" i="6"/>
  <c r="T174" i="6"/>
  <c r="KI124" i="6"/>
  <c r="KK124" i="6" s="1"/>
  <c r="KM126" i="6"/>
  <c r="KO126" i="6" s="1"/>
  <c r="Q136" i="6"/>
  <c r="KQ136" i="6" s="1"/>
  <c r="T136" i="6"/>
  <c r="Q140" i="6"/>
  <c r="KP140" i="6" s="1"/>
  <c r="T140" i="6"/>
  <c r="Q144" i="6"/>
  <c r="KQ144" i="6" s="1"/>
  <c r="T144" i="6"/>
  <c r="Q148" i="6"/>
  <c r="KQ148" i="6" s="1"/>
  <c r="T148" i="6"/>
  <c r="KI156" i="6"/>
  <c r="KK156" i="6" s="1"/>
  <c r="KM158" i="6"/>
  <c r="KO158" i="6" s="1"/>
  <c r="KM168" i="6"/>
  <c r="KO168" i="6" s="1"/>
  <c r="KM170" i="6"/>
  <c r="KO170" i="6" s="1"/>
  <c r="KI170" i="6"/>
  <c r="KK170" i="6" s="1"/>
  <c r="KM174" i="6"/>
  <c r="KO174" i="6" s="1"/>
  <c r="KM190" i="6"/>
  <c r="KO190" i="6" s="1"/>
  <c r="Q190" i="6"/>
  <c r="KQ190" i="6" s="1"/>
  <c r="T190" i="6"/>
  <c r="KM198" i="6"/>
  <c r="KO198" i="6" s="1"/>
  <c r="KI200" i="6"/>
  <c r="KK200" i="6" s="1"/>
  <c r="KI155" i="6"/>
  <c r="KK155" i="6" s="1"/>
  <c r="KI163" i="6"/>
  <c r="KK163" i="6" s="1"/>
  <c r="KI203" i="6"/>
  <c r="KK203" i="6" s="1"/>
  <c r="KI161" i="6"/>
  <c r="KK161" i="6" s="1"/>
  <c r="KI173" i="6"/>
  <c r="KK173" i="6" s="1"/>
  <c r="KI181" i="6"/>
  <c r="KK181" i="6" s="1"/>
  <c r="KM191" i="6"/>
  <c r="KO191" i="6" s="1"/>
  <c r="KM204" i="6"/>
  <c r="KO204" i="6" s="1"/>
  <c r="KI169" i="6"/>
  <c r="KK169" i="6" s="1"/>
  <c r="KI133" i="6"/>
  <c r="KK133" i="6" s="1"/>
  <c r="KM141" i="6"/>
  <c r="KO141" i="6" s="1"/>
  <c r="KI189" i="6"/>
  <c r="KK189" i="6" s="1"/>
  <c r="KI201" i="6"/>
  <c r="KK201" i="6" s="1"/>
  <c r="O128" i="6"/>
  <c r="T189" i="6"/>
  <c r="Q189" i="6"/>
  <c r="T123" i="6"/>
  <c r="Q123" i="6"/>
  <c r="KM189" i="6"/>
  <c r="KO189" i="6" s="1"/>
  <c r="O191" i="6"/>
  <c r="KM139" i="6"/>
  <c r="KO139" i="6" s="1"/>
  <c r="KI157" i="6"/>
  <c r="KK157" i="6" s="1"/>
  <c r="T149" i="6"/>
  <c r="Q149" i="6"/>
  <c r="Q194" i="6"/>
  <c r="T194" i="6"/>
  <c r="KM197" i="2"/>
  <c r="KO197" i="2" s="1"/>
  <c r="KM135" i="2"/>
  <c r="KO135" i="2" s="1"/>
  <c r="T125" i="6"/>
  <c r="Q125" i="6"/>
  <c r="U125" i="7"/>
  <c r="PG172" i="3"/>
  <c r="PI172" i="3" s="1"/>
  <c r="PG149" i="3"/>
  <c r="PI149" i="3" s="1"/>
  <c r="V125" i="3"/>
  <c r="R125" i="3"/>
  <c r="U125" i="3" s="1"/>
  <c r="PO122" i="3"/>
  <c r="PN126" i="3"/>
  <c r="PO126" i="3"/>
  <c r="PJ132" i="3"/>
  <c r="U132" i="3"/>
  <c r="PK132" i="3"/>
  <c r="PG132" i="3"/>
  <c r="PI132" i="3" s="1"/>
  <c r="PN140" i="3"/>
  <c r="PO140" i="3"/>
  <c r="PO142" i="3"/>
  <c r="PN142" i="3"/>
  <c r="PK144" i="3"/>
  <c r="PJ144" i="3"/>
  <c r="U144" i="3"/>
  <c r="U148" i="3"/>
  <c r="PK148" i="3"/>
  <c r="PJ148" i="3"/>
  <c r="PG148" i="3"/>
  <c r="PI148" i="3" s="1"/>
  <c r="PO150" i="3"/>
  <c r="PN150" i="3"/>
  <c r="PJ154" i="3"/>
  <c r="PK154" i="3"/>
  <c r="U154" i="3"/>
  <c r="PN158" i="3"/>
  <c r="PO158" i="3"/>
  <c r="PN156" i="3"/>
  <c r="PO156" i="3"/>
  <c r="PK192" i="3"/>
  <c r="PJ192" i="3"/>
  <c r="U192" i="3"/>
  <c r="PN190" i="3"/>
  <c r="PO190" i="3"/>
  <c r="PK164" i="3"/>
  <c r="PJ164" i="3"/>
  <c r="U164" i="3"/>
  <c r="PN166" i="3"/>
  <c r="PO166" i="3"/>
  <c r="PN186" i="3"/>
  <c r="PO186" i="3"/>
  <c r="PO182" i="3"/>
  <c r="PN182" i="3"/>
  <c r="U180" i="3"/>
  <c r="PK180" i="3"/>
  <c r="PJ180" i="3"/>
  <c r="PJ172" i="3"/>
  <c r="U172" i="3"/>
  <c r="PK172" i="3"/>
  <c r="PJ174" i="3"/>
  <c r="U174" i="3"/>
  <c r="PK174" i="3"/>
  <c r="U176" i="3"/>
  <c r="PK176" i="3"/>
  <c r="PJ176" i="3"/>
  <c r="PN194" i="3"/>
  <c r="PO194" i="3"/>
  <c r="U200" i="3"/>
  <c r="PK200" i="3"/>
  <c r="PJ200" i="3"/>
  <c r="PK202" i="3"/>
  <c r="U202" i="3"/>
  <c r="PJ202" i="3"/>
  <c r="PO204" i="3"/>
  <c r="PN204" i="3"/>
  <c r="PK135" i="7"/>
  <c r="PP136" i="7"/>
  <c r="PJ138" i="7"/>
  <c r="PJ136" i="7"/>
  <c r="PQ162" i="7"/>
  <c r="PJ174" i="7"/>
  <c r="PK136" i="7"/>
  <c r="PJ178" i="7"/>
  <c r="PG156" i="7"/>
  <c r="PI156" i="7" s="1"/>
  <c r="PG165" i="3"/>
  <c r="PI165" i="3" s="1"/>
  <c r="PG202" i="3"/>
  <c r="PI202" i="3" s="1"/>
  <c r="PG161" i="3"/>
  <c r="PI161" i="3" s="1"/>
  <c r="PG192" i="3"/>
  <c r="PI192" i="3" s="1"/>
  <c r="PG200" i="3"/>
  <c r="PI200" i="3" s="1"/>
  <c r="PJ121" i="3"/>
  <c r="PG176" i="3"/>
  <c r="PI176" i="3" s="1"/>
  <c r="P193" i="3"/>
  <c r="P173" i="3"/>
  <c r="P171" i="3"/>
  <c r="P155" i="3"/>
  <c r="PG144" i="3"/>
  <c r="PI144" i="3" s="1"/>
  <c r="PG151" i="3"/>
  <c r="PI151" i="3" s="1"/>
  <c r="PG159" i="3"/>
  <c r="PI159" i="3" s="1"/>
  <c r="PK163" i="3"/>
  <c r="PJ163" i="3"/>
  <c r="PK165" i="3"/>
  <c r="PJ165" i="3"/>
  <c r="PG167" i="3"/>
  <c r="PI167" i="3" s="1"/>
  <c r="PK179" i="3"/>
  <c r="PJ179" i="3"/>
  <c r="PG133" i="3"/>
  <c r="PI133" i="3" s="1"/>
  <c r="PO139" i="3"/>
  <c r="PN139" i="3"/>
  <c r="PO143" i="3"/>
  <c r="PN143" i="3"/>
  <c r="PK177" i="3"/>
  <c r="PJ177" i="3"/>
  <c r="PG157" i="3"/>
  <c r="PI157" i="3" s="1"/>
  <c r="PG203" i="3"/>
  <c r="PI203" i="3" s="1"/>
  <c r="PK147" i="3"/>
  <c r="PJ147" i="3"/>
  <c r="PK127" i="3"/>
  <c r="PJ127" i="3"/>
  <c r="PN121" i="3"/>
  <c r="PO121" i="3"/>
  <c r="PK197" i="3"/>
  <c r="PJ197" i="3"/>
  <c r="PK201" i="3"/>
  <c r="PJ201" i="3"/>
  <c r="KI135" i="2"/>
  <c r="KK135" i="2" s="1"/>
  <c r="KI181" i="2"/>
  <c r="KK181" i="2" s="1"/>
  <c r="KI147" i="2"/>
  <c r="KK147" i="2" s="1"/>
  <c r="KI171" i="2"/>
  <c r="KK171" i="2" s="1"/>
  <c r="KI139" i="2"/>
  <c r="KK139" i="2" s="1"/>
  <c r="KI159" i="2"/>
  <c r="KK159" i="2" s="1"/>
  <c r="KI189" i="2"/>
  <c r="KK189" i="2" s="1"/>
  <c r="PQ198" i="7"/>
  <c r="PQ166" i="7"/>
  <c r="PJ198" i="7"/>
  <c r="PK162" i="7"/>
  <c r="PP190" i="7"/>
  <c r="PJ162" i="7"/>
  <c r="PQ154" i="7"/>
  <c r="PG178" i="7"/>
  <c r="PI178" i="7" s="1"/>
  <c r="PK154" i="7"/>
  <c r="PQ194" i="7"/>
  <c r="PK158" i="7"/>
  <c r="PG130" i="7"/>
  <c r="PI130" i="7" s="1"/>
  <c r="PP146" i="7"/>
  <c r="PQ174" i="7"/>
  <c r="PK166" i="7"/>
  <c r="PJ190" i="7"/>
  <c r="PK138" i="7"/>
  <c r="PG147" i="7"/>
  <c r="PI147" i="7" s="1"/>
  <c r="PG187" i="7"/>
  <c r="PI187" i="7" s="1"/>
  <c r="PG179" i="7"/>
  <c r="PI179" i="7" s="1"/>
  <c r="U180" i="7"/>
  <c r="PJ180" i="7"/>
  <c r="R202" i="7"/>
  <c r="U202" i="7" s="1"/>
  <c r="V202" i="7"/>
  <c r="U156" i="7"/>
  <c r="PJ156" i="7"/>
  <c r="PK156" i="7"/>
  <c r="U130" i="7"/>
  <c r="PK130" i="7"/>
  <c r="PJ130" i="7"/>
  <c r="U122" i="7"/>
  <c r="PJ122" i="7"/>
  <c r="PJ146" i="7"/>
  <c r="PK179" i="7"/>
  <c r="PK198" i="7"/>
  <c r="R200" i="7"/>
  <c r="U200" i="7" s="1"/>
  <c r="V200" i="7"/>
  <c r="PK174" i="7"/>
  <c r="R186" i="7"/>
  <c r="U186" i="7" s="1"/>
  <c r="V186" i="7"/>
  <c r="R170" i="7"/>
  <c r="U170" i="7" s="1"/>
  <c r="V170" i="7"/>
  <c r="PK184" i="7"/>
  <c r="PK194" i="7"/>
  <c r="PP150" i="7"/>
  <c r="PJ194" i="7"/>
  <c r="PJ184" i="7"/>
  <c r="PK122" i="7"/>
  <c r="PP184" i="7"/>
  <c r="PJ179" i="7"/>
  <c r="PK150" i="7"/>
  <c r="PK180" i="7"/>
  <c r="PK146" i="7"/>
  <c r="PK178" i="7"/>
  <c r="PJ154" i="7"/>
  <c r="U124" i="7"/>
  <c r="PK124" i="7"/>
  <c r="PJ124" i="7"/>
  <c r="PJ166" i="7"/>
  <c r="U134" i="7"/>
  <c r="PJ134" i="7"/>
  <c r="KM205" i="2"/>
  <c r="KO205" i="2" s="1"/>
  <c r="Q109" i="2"/>
  <c r="T109" i="2"/>
  <c r="Q111" i="2"/>
  <c r="T111" i="2"/>
  <c r="KI117" i="2"/>
  <c r="KK117" i="2" s="1"/>
  <c r="Q199" i="6"/>
  <c r="KQ199" i="6" s="1"/>
  <c r="T199" i="6"/>
  <c r="KM199" i="6"/>
  <c r="KO199" i="6" s="1"/>
  <c r="KM205" i="6"/>
  <c r="KO205" i="6" s="1"/>
  <c r="KI197" i="2"/>
  <c r="KK197" i="2" s="1"/>
  <c r="KM193" i="2"/>
  <c r="KO193" i="2" s="1"/>
  <c r="KI201" i="2"/>
  <c r="KK201" i="2" s="1"/>
  <c r="KM153" i="2"/>
  <c r="KO153" i="2" s="1"/>
  <c r="KI199" i="2"/>
  <c r="KK199" i="2" s="1"/>
  <c r="KI155" i="2"/>
  <c r="KK155" i="2" s="1"/>
  <c r="KI143" i="2"/>
  <c r="KK143" i="2" s="1"/>
  <c r="KM141" i="2"/>
  <c r="KO141" i="2" s="1"/>
  <c r="KI137" i="2"/>
  <c r="KK137" i="2" s="1"/>
  <c r="KM185" i="2"/>
  <c r="KO185" i="2" s="1"/>
  <c r="KM201" i="2"/>
  <c r="KO201" i="2" s="1"/>
  <c r="KM181" i="2"/>
  <c r="KO181" i="2" s="1"/>
  <c r="KI183" i="2"/>
  <c r="KK183" i="2" s="1"/>
  <c r="KI165" i="2"/>
  <c r="KK165" i="2" s="1"/>
  <c r="KI191" i="2"/>
  <c r="KK191" i="2" s="1"/>
  <c r="KI149" i="2"/>
  <c r="KK149" i="2" s="1"/>
  <c r="KM169" i="2"/>
  <c r="KO169" i="2" s="1"/>
  <c r="Q129" i="2"/>
  <c r="Q175" i="2"/>
  <c r="Q191" i="2"/>
  <c r="Q179" i="2"/>
  <c r="Q127" i="2"/>
  <c r="Q183" i="2"/>
  <c r="KI153" i="2"/>
  <c r="KK153" i="2" s="1"/>
  <c r="Q133" i="2"/>
  <c r="Q181" i="2"/>
  <c r="Q155" i="2"/>
  <c r="KM171" i="2"/>
  <c r="KO171" i="2" s="1"/>
  <c r="Q193" i="2"/>
  <c r="Q157" i="2"/>
  <c r="Q121" i="2"/>
  <c r="Q185" i="2"/>
  <c r="KM177" i="2"/>
  <c r="KO177" i="2" s="1"/>
  <c r="KI195" i="2"/>
  <c r="KK195" i="2" s="1"/>
  <c r="Q135" i="2"/>
  <c r="Q113" i="2"/>
  <c r="Q177" i="2"/>
  <c r="Q141" i="2"/>
  <c r="Q205" i="2"/>
  <c r="Q169" i="2"/>
  <c r="KI145" i="2"/>
  <c r="KK145" i="2" s="1"/>
  <c r="Q143" i="2"/>
  <c r="Q167" i="2"/>
  <c r="KM121" i="2"/>
  <c r="KO121" i="2" s="1"/>
  <c r="KI157" i="2"/>
  <c r="KK157" i="2" s="1"/>
  <c r="KI179" i="2"/>
  <c r="KK179" i="2" s="1"/>
  <c r="Q119" i="2"/>
  <c r="KM145" i="2"/>
  <c r="KO145" i="2" s="1"/>
  <c r="KM127" i="2"/>
  <c r="KO127" i="2" s="1"/>
  <c r="KM149" i="2"/>
  <c r="KO149" i="2" s="1"/>
  <c r="KI175" i="2"/>
  <c r="KK175" i="2" s="1"/>
  <c r="KM203" i="2"/>
  <c r="Q149" i="2"/>
  <c r="KM191" i="2"/>
  <c r="KO191" i="2" s="1"/>
  <c r="Q197" i="2"/>
  <c r="KM151" i="2"/>
  <c r="KO151" i="2" s="1"/>
  <c r="KM183" i="2"/>
  <c r="KO183" i="2" s="1"/>
  <c r="O131" i="2"/>
  <c r="T131" i="2" s="1"/>
  <c r="Q139" i="2"/>
  <c r="Q163" i="2"/>
  <c r="Q187" i="2"/>
  <c r="KM123" i="2"/>
  <c r="KO123" i="2" s="1"/>
  <c r="KM179" i="2"/>
  <c r="KO179" i="2" s="1"/>
  <c r="KO203" i="2"/>
  <c r="O145" i="2"/>
  <c r="T145" i="2" s="1"/>
  <c r="Q173" i="2"/>
  <c r="Q137" i="2"/>
  <c r="Q201" i="2"/>
  <c r="KI127" i="2"/>
  <c r="KK127" i="2" s="1"/>
  <c r="KI173" i="2"/>
  <c r="KK173" i="2" s="1"/>
  <c r="KM119" i="2"/>
  <c r="KO119" i="2" s="1"/>
  <c r="KI193" i="2"/>
  <c r="KK193" i="2" s="1"/>
  <c r="KI121" i="2"/>
  <c r="KK121" i="2" s="1"/>
  <c r="KM131" i="2"/>
  <c r="KO131" i="2" s="1"/>
  <c r="KM155" i="2"/>
  <c r="KO155" i="2" s="1"/>
  <c r="KM167" i="2"/>
  <c r="KO167" i="2" s="1"/>
  <c r="KI187" i="2"/>
  <c r="KK187" i="2" s="1"/>
  <c r="O159" i="2"/>
  <c r="T159" i="2" s="1"/>
  <c r="KI129" i="2"/>
  <c r="KK129" i="2" s="1"/>
  <c r="KM133" i="2"/>
  <c r="KO133" i="2" s="1"/>
  <c r="KI151" i="2"/>
  <c r="KK151" i="2" s="1"/>
  <c r="KM159" i="2"/>
  <c r="KO159" i="2" s="1"/>
  <c r="O165" i="2"/>
  <c r="T165" i="2" s="1"/>
  <c r="KM139" i="2"/>
  <c r="KO139" i="2" s="1"/>
  <c r="KM157" i="2"/>
  <c r="KO157" i="2" s="1"/>
  <c r="KM175" i="2"/>
  <c r="KO175" i="2" s="1"/>
  <c r="Q123" i="2"/>
  <c r="KM165" i="2"/>
  <c r="KO165" i="2" s="1"/>
  <c r="KI185" i="2"/>
  <c r="KK185" i="2" s="1"/>
  <c r="O203" i="2"/>
  <c r="T203" i="2" s="1"/>
  <c r="KM117" i="2"/>
  <c r="KO117" i="2" s="1"/>
  <c r="KM147" i="2"/>
  <c r="KO147" i="2" s="1"/>
  <c r="Q161" i="2"/>
  <c r="O125" i="2"/>
  <c r="T125" i="2" s="1"/>
  <c r="O189" i="2"/>
  <c r="T189" i="2" s="1"/>
  <c r="Q153" i="2"/>
  <c r="Q195" i="2"/>
  <c r="KI123" i="2"/>
  <c r="KK123" i="2" s="1"/>
  <c r="KM137" i="2"/>
  <c r="KO137" i="2" s="1"/>
  <c r="KI163" i="2"/>
  <c r="KK163" i="2" s="1"/>
  <c r="KI141" i="2"/>
  <c r="KK141" i="2" s="1"/>
  <c r="KI177" i="2"/>
  <c r="KK177" i="2" s="1"/>
  <c r="KI133" i="2"/>
  <c r="KK133" i="2" s="1"/>
  <c r="KM143" i="2"/>
  <c r="KO143" i="2" s="1"/>
  <c r="KM163" i="2"/>
  <c r="KO163" i="2" s="1"/>
  <c r="KI169" i="2"/>
  <c r="KK169" i="2" s="1"/>
  <c r="O151" i="2"/>
  <c r="T151" i="2" s="1"/>
  <c r="O199" i="2"/>
  <c r="T199" i="2" s="1"/>
  <c r="KI161" i="2"/>
  <c r="KK161" i="2" s="1"/>
  <c r="KM173" i="2"/>
  <c r="KO173" i="2" s="1"/>
  <c r="O117" i="2"/>
  <c r="T117" i="2" s="1"/>
  <c r="KM199" i="2"/>
  <c r="KO199" i="2" s="1"/>
  <c r="KM129" i="2"/>
  <c r="KO129" i="2" s="1"/>
  <c r="KM161" i="2"/>
  <c r="KO161" i="2" s="1"/>
  <c r="KM187" i="2"/>
  <c r="KO187" i="2" s="1"/>
  <c r="KM195" i="2"/>
  <c r="KO195" i="2" s="1"/>
  <c r="Q147" i="2"/>
  <c r="Q171" i="2"/>
  <c r="KM189" i="2"/>
  <c r="KO189" i="2" s="1"/>
  <c r="KI119" i="2"/>
  <c r="KK119" i="2" s="1"/>
  <c r="KI203" i="2"/>
  <c r="KK203" i="2" s="1"/>
  <c r="KI115" i="2"/>
  <c r="KK115" i="2" s="1"/>
  <c r="KM115" i="2"/>
  <c r="KO115" i="2" s="1"/>
  <c r="O115" i="2"/>
  <c r="T115" i="2" s="1"/>
  <c r="PG171" i="7"/>
  <c r="PI171" i="7" s="1"/>
  <c r="PG202" i="7"/>
  <c r="PI202" i="7" s="1"/>
  <c r="PG165" i="7"/>
  <c r="PI165" i="7" s="1"/>
  <c r="PG138" i="7"/>
  <c r="PI138" i="7" s="1"/>
  <c r="PG199" i="7"/>
  <c r="PI199" i="7" s="1"/>
  <c r="PC175" i="7"/>
  <c r="PE175" i="7" s="1"/>
  <c r="PB175" i="7"/>
  <c r="PD175" i="7" s="1"/>
  <c r="PG200" i="7"/>
  <c r="PI200" i="7" s="1"/>
  <c r="PG170" i="7"/>
  <c r="PI170" i="7" s="1"/>
  <c r="PG146" i="7"/>
  <c r="PI146" i="7" s="1"/>
  <c r="PG190" i="7"/>
  <c r="PI190" i="7" s="1"/>
  <c r="PP138" i="7"/>
  <c r="PG162" i="7"/>
  <c r="PI162" i="7" s="1"/>
  <c r="PG154" i="7"/>
  <c r="PI154" i="7" s="1"/>
  <c r="PQ178" i="7"/>
  <c r="PG186" i="7"/>
  <c r="PI186" i="7" s="1"/>
  <c r="PG122" i="7"/>
  <c r="PI122" i="7" s="1"/>
  <c r="PG184" i="7"/>
  <c r="PI184" i="7" s="1"/>
  <c r="PJ135" i="7"/>
  <c r="PG192" i="7"/>
  <c r="PI192" i="7" s="1"/>
  <c r="PG188" i="7"/>
  <c r="PI188" i="7" s="1"/>
  <c r="PK188" i="7"/>
  <c r="PJ188" i="7"/>
  <c r="PG167" i="7"/>
  <c r="PI167" i="7" s="1"/>
  <c r="PG137" i="7"/>
  <c r="PI137" i="7" s="1"/>
  <c r="PK157" i="7"/>
  <c r="PJ157" i="7"/>
  <c r="PG173" i="7"/>
  <c r="PI173" i="7" s="1"/>
  <c r="PJ159" i="7"/>
  <c r="PK159" i="7"/>
  <c r="PJ155" i="7"/>
  <c r="PK155" i="7"/>
  <c r="PG149" i="7"/>
  <c r="PI149" i="7" s="1"/>
  <c r="PJ165" i="7"/>
  <c r="PK165" i="7"/>
  <c r="PG163" i="7"/>
  <c r="PI163" i="7" s="1"/>
  <c r="PK139" i="7"/>
  <c r="PJ139" i="7"/>
  <c r="PG143" i="7"/>
  <c r="PI143" i="7" s="1"/>
  <c r="PP135" i="7"/>
  <c r="PQ135" i="7"/>
  <c r="PG133" i="7"/>
  <c r="PI133" i="7" s="1"/>
  <c r="PK137" i="7"/>
  <c r="PJ137" i="7"/>
  <c r="PJ125" i="7"/>
  <c r="PK125" i="7" s="1"/>
  <c r="PK127" i="7"/>
  <c r="PJ127" i="7"/>
  <c r="PK147" i="7"/>
  <c r="PJ147" i="7"/>
  <c r="PJ175" i="7"/>
  <c r="PK175" i="7"/>
  <c r="PK187" i="7"/>
  <c r="PJ187" i="7"/>
  <c r="PG181" i="7"/>
  <c r="PI181" i="7" s="1"/>
  <c r="PP179" i="7"/>
  <c r="PQ179" i="7"/>
  <c r="PJ181" i="7"/>
  <c r="PK181" i="7"/>
  <c r="PG145" i="7"/>
  <c r="PI145" i="7" s="1"/>
  <c r="PJ119" i="7"/>
  <c r="PG123" i="7"/>
  <c r="PI123" i="7" s="1"/>
  <c r="PG183" i="7"/>
  <c r="PI183" i="7" s="1"/>
  <c r="PK193" i="7"/>
  <c r="PJ193" i="7"/>
  <c r="PG191" i="7"/>
  <c r="PI191" i="7" s="1"/>
  <c r="PK197" i="7"/>
  <c r="PJ199" i="7"/>
  <c r="PK199" i="7"/>
  <c r="EH206" i="2"/>
  <c r="EI206" i="2" s="1"/>
  <c r="KM183" i="6"/>
  <c r="KO183" i="6" s="1"/>
  <c r="KI183" i="6"/>
  <c r="KK183" i="6" s="1"/>
  <c r="KM206" i="6"/>
  <c r="KO206" i="6" s="1"/>
  <c r="KP206" i="6"/>
  <c r="KI198" i="6"/>
  <c r="KK198" i="6" s="1"/>
  <c r="KM196" i="6"/>
  <c r="KO196" i="6" s="1"/>
  <c r="KI196" i="6"/>
  <c r="KK196" i="6" s="1"/>
  <c r="KM194" i="6"/>
  <c r="KO194" i="6" s="1"/>
  <c r="KI194" i="6"/>
  <c r="KK194" i="6" s="1"/>
  <c r="KI192" i="6"/>
  <c r="KK192" i="6" s="1"/>
  <c r="KI190" i="6"/>
  <c r="KK190" i="6" s="1"/>
  <c r="KM188" i="6"/>
  <c r="KO188" i="6" s="1"/>
  <c r="KI186" i="6"/>
  <c r="KK186" i="6" s="1"/>
  <c r="KM186" i="6"/>
  <c r="KO186" i="6" s="1"/>
  <c r="KM184" i="6"/>
  <c r="KO184" i="6" s="1"/>
  <c r="KI182" i="6"/>
  <c r="KK182" i="6" s="1"/>
  <c r="KI180" i="6"/>
  <c r="KK180" i="6" s="1"/>
  <c r="O180" i="6"/>
  <c r="KI178" i="6"/>
  <c r="KK178" i="6" s="1"/>
  <c r="O176" i="6"/>
  <c r="KI174" i="6"/>
  <c r="KK174" i="6" s="1"/>
  <c r="KI172" i="6"/>
  <c r="KK172" i="6" s="1"/>
  <c r="KM172" i="6"/>
  <c r="KO172" i="6" s="1"/>
  <c r="KM164" i="6"/>
  <c r="KO164" i="6" s="1"/>
  <c r="KM162" i="6"/>
  <c r="KO162" i="6" s="1"/>
  <c r="KM160" i="6"/>
  <c r="KO160" i="6" s="1"/>
  <c r="KI158" i="6"/>
  <c r="KK158" i="6" s="1"/>
  <c r="KM156" i="6"/>
  <c r="KO156" i="6" s="1"/>
  <c r="KI154" i="6"/>
  <c r="KK154" i="6" s="1"/>
  <c r="KM154" i="6"/>
  <c r="KO154" i="6" s="1"/>
  <c r="KI150" i="6"/>
  <c r="KK150" i="6" s="1"/>
  <c r="O150" i="6"/>
  <c r="KM150" i="6"/>
  <c r="KO150" i="6" s="1"/>
  <c r="KI148" i="6"/>
  <c r="KK148" i="6" s="1"/>
  <c r="KM146" i="6"/>
  <c r="KO146" i="6" s="1"/>
  <c r="KM142" i="6"/>
  <c r="KO142" i="6" s="1"/>
  <c r="KI140" i="6"/>
  <c r="KK140" i="6" s="1"/>
  <c r="KM140" i="6"/>
  <c r="KO140" i="6" s="1"/>
  <c r="KM138" i="6"/>
  <c r="KO138" i="6" s="1"/>
  <c r="KI136" i="6"/>
  <c r="KK136" i="6" s="1"/>
  <c r="KM136" i="6"/>
  <c r="KO136" i="6" s="1"/>
  <c r="KM134" i="6"/>
  <c r="KO134" i="6" s="1"/>
  <c r="KI134" i="6"/>
  <c r="KK134" i="6" s="1"/>
  <c r="KM132" i="6"/>
  <c r="KO132" i="6" s="1"/>
  <c r="KI132" i="6"/>
  <c r="KK132" i="6" s="1"/>
  <c r="KM130" i="6"/>
  <c r="KO130" i="6" s="1"/>
  <c r="KI130" i="6"/>
  <c r="KK130" i="6" s="1"/>
  <c r="KI126" i="6"/>
  <c r="KK126" i="6" s="1"/>
  <c r="KI122" i="6"/>
  <c r="KK122" i="6" s="1"/>
  <c r="PJ8" i="3"/>
  <c r="PK8" i="3"/>
  <c r="PJ10" i="3"/>
  <c r="PK10" i="3"/>
  <c r="PJ12" i="3"/>
  <c r="PK12" i="3"/>
  <c r="PJ14" i="3"/>
  <c r="PK14" i="3"/>
  <c r="PJ16" i="3"/>
  <c r="PK16" i="3"/>
  <c r="PJ18" i="3"/>
  <c r="PK18" i="3"/>
  <c r="PJ20" i="3"/>
  <c r="PK20" i="3"/>
  <c r="PJ22" i="3"/>
  <c r="PK22" i="3"/>
  <c r="PJ24" i="3"/>
  <c r="PK24" i="3"/>
  <c r="PJ26" i="3"/>
  <c r="PK26" i="3"/>
  <c r="PJ28" i="3"/>
  <c r="PK28" i="3"/>
  <c r="PJ30" i="3"/>
  <c r="PK30" i="3"/>
  <c r="PJ32" i="3"/>
  <c r="PK32" i="3"/>
  <c r="PJ34" i="3"/>
  <c r="PK34" i="3"/>
  <c r="PJ36" i="3"/>
  <c r="PK36" i="3"/>
  <c r="PJ38" i="3"/>
  <c r="PK38" i="3"/>
  <c r="PJ40" i="3"/>
  <c r="PK40" i="3"/>
  <c r="PJ42" i="3"/>
  <c r="PK42" i="3"/>
  <c r="PJ44" i="3"/>
  <c r="PK44" i="3"/>
  <c r="PJ46" i="3"/>
  <c r="PK46" i="3"/>
  <c r="PJ48" i="3"/>
  <c r="PK48" i="3"/>
  <c r="PJ50" i="3"/>
  <c r="PK50" i="3"/>
  <c r="PJ52" i="3"/>
  <c r="PK52" i="3"/>
  <c r="PJ54" i="3"/>
  <c r="PK54" i="3"/>
  <c r="PJ56" i="3"/>
  <c r="PK56" i="3"/>
  <c r="PJ58" i="3"/>
  <c r="PK58" i="3"/>
  <c r="PJ60" i="3"/>
  <c r="PK60" i="3"/>
  <c r="PJ62" i="3"/>
  <c r="PK62" i="3"/>
  <c r="PJ64" i="3"/>
  <c r="PK64" i="3"/>
  <c r="PJ66" i="3"/>
  <c r="PK66" i="3"/>
  <c r="PJ68" i="3"/>
  <c r="PK68" i="3"/>
  <c r="PJ70" i="3"/>
  <c r="PK70" i="3"/>
  <c r="PJ72" i="3"/>
  <c r="PK72" i="3"/>
  <c r="PJ74" i="3"/>
  <c r="PK74" i="3"/>
  <c r="PJ76" i="3"/>
  <c r="PK76" i="3"/>
  <c r="PJ78" i="3"/>
  <c r="PK78" i="3"/>
  <c r="PJ80" i="3"/>
  <c r="PK80" i="3"/>
  <c r="PJ82" i="3"/>
  <c r="PK82" i="3"/>
  <c r="PJ84" i="3"/>
  <c r="PK84" i="3"/>
  <c r="PJ86" i="3"/>
  <c r="PK86" i="3"/>
  <c r="PJ88" i="3"/>
  <c r="PK88" i="3"/>
  <c r="PJ90" i="3"/>
  <c r="PK90" i="3"/>
  <c r="PJ92" i="3"/>
  <c r="PK92" i="3"/>
  <c r="PJ94" i="3"/>
  <c r="PK94" i="3"/>
  <c r="PJ96" i="3"/>
  <c r="PK96" i="3"/>
  <c r="PJ98" i="3"/>
  <c r="PK98" i="3"/>
  <c r="PJ100" i="3"/>
  <c r="PK100" i="3"/>
  <c r="PJ102" i="3"/>
  <c r="PK102" i="3"/>
  <c r="PJ104" i="3"/>
  <c r="PK104" i="3"/>
  <c r="PJ106" i="3"/>
  <c r="PK106" i="3"/>
  <c r="PJ108" i="3"/>
  <c r="PK108" i="3"/>
  <c r="PJ110" i="3"/>
  <c r="PK110" i="3"/>
  <c r="PJ112" i="3"/>
  <c r="PK112" i="3"/>
  <c r="PJ114" i="3"/>
  <c r="PK114" i="3"/>
  <c r="PJ116" i="3"/>
  <c r="PK116" i="3"/>
  <c r="PJ118" i="3"/>
  <c r="PK118" i="3"/>
  <c r="PJ120" i="3"/>
  <c r="PK120" i="3"/>
  <c r="PJ138" i="3"/>
  <c r="PK138" i="3"/>
  <c r="PJ196" i="3"/>
  <c r="PK196" i="3"/>
  <c r="PN8" i="3"/>
  <c r="PO8" i="3"/>
  <c r="PN10" i="3"/>
  <c r="PO10" i="3"/>
  <c r="PN12" i="3"/>
  <c r="PO12" i="3"/>
  <c r="PN14" i="3"/>
  <c r="PO14" i="3"/>
  <c r="PN16" i="3"/>
  <c r="PO16" i="3"/>
  <c r="PN18" i="3"/>
  <c r="PO18" i="3"/>
  <c r="PN20" i="3"/>
  <c r="PO20" i="3"/>
  <c r="PN22" i="3"/>
  <c r="PO22" i="3"/>
  <c r="PN24" i="3"/>
  <c r="PO24" i="3"/>
  <c r="PN26" i="3"/>
  <c r="PO26" i="3"/>
  <c r="PN28" i="3"/>
  <c r="PO28" i="3"/>
  <c r="PN30" i="3"/>
  <c r="PO30" i="3"/>
  <c r="PN32" i="3"/>
  <c r="PO32" i="3"/>
  <c r="PN34" i="3"/>
  <c r="PO34" i="3"/>
  <c r="PN36" i="3"/>
  <c r="PO36" i="3"/>
  <c r="PN38" i="3"/>
  <c r="PO38" i="3"/>
  <c r="PN40" i="3"/>
  <c r="PO40" i="3"/>
  <c r="PN42" i="3"/>
  <c r="PO42" i="3"/>
  <c r="PN44" i="3"/>
  <c r="PO44" i="3"/>
  <c r="PN46" i="3"/>
  <c r="PO46" i="3"/>
  <c r="PN48" i="3"/>
  <c r="PO48" i="3"/>
  <c r="PN50" i="3"/>
  <c r="PO50" i="3"/>
  <c r="PN52" i="3"/>
  <c r="PO52" i="3"/>
  <c r="PN54" i="3"/>
  <c r="PO54" i="3"/>
  <c r="PN56" i="3"/>
  <c r="PO56" i="3"/>
  <c r="PN58" i="3"/>
  <c r="PO58" i="3"/>
  <c r="PN60" i="3"/>
  <c r="PO60" i="3"/>
  <c r="PN62" i="3"/>
  <c r="PO62" i="3"/>
  <c r="PN64" i="3"/>
  <c r="PO64" i="3"/>
  <c r="PN66" i="3"/>
  <c r="PO66" i="3"/>
  <c r="PN68" i="3"/>
  <c r="PO68" i="3"/>
  <c r="PN70" i="3"/>
  <c r="PO70" i="3"/>
  <c r="PN72" i="3"/>
  <c r="PO72" i="3"/>
  <c r="PN74" i="3"/>
  <c r="PO74" i="3"/>
  <c r="PN76" i="3"/>
  <c r="PO76" i="3"/>
  <c r="PN78" i="3"/>
  <c r="PO78" i="3"/>
  <c r="PN80" i="3"/>
  <c r="PO80" i="3"/>
  <c r="PN82" i="3"/>
  <c r="PO82" i="3"/>
  <c r="PN84" i="3"/>
  <c r="PO84" i="3"/>
  <c r="PN86" i="3"/>
  <c r="PO86" i="3"/>
  <c r="PN88" i="3"/>
  <c r="PO88" i="3"/>
  <c r="PN90" i="3"/>
  <c r="PO90" i="3"/>
  <c r="PN92" i="3"/>
  <c r="PO92" i="3"/>
  <c r="PN94" i="3"/>
  <c r="PO94" i="3"/>
  <c r="PN96" i="3"/>
  <c r="PO96" i="3"/>
  <c r="PN98" i="3"/>
  <c r="PO98" i="3"/>
  <c r="PN100" i="3"/>
  <c r="PO100" i="3"/>
  <c r="PN102" i="3"/>
  <c r="PO102" i="3"/>
  <c r="PN104" i="3"/>
  <c r="PO104" i="3"/>
  <c r="PN106" i="3"/>
  <c r="PO106" i="3"/>
  <c r="PN108" i="3"/>
  <c r="PO108" i="3"/>
  <c r="PN110" i="3"/>
  <c r="PO110" i="3"/>
  <c r="PN112" i="3"/>
  <c r="PO112" i="3"/>
  <c r="PN114" i="3"/>
  <c r="PO114" i="3"/>
  <c r="PN116" i="3"/>
  <c r="PO116" i="3"/>
  <c r="PN118" i="3"/>
  <c r="PO118" i="3"/>
  <c r="PN120" i="3"/>
  <c r="PO120" i="3"/>
  <c r="PN138" i="3"/>
  <c r="PO138" i="3"/>
  <c r="PN196" i="3"/>
  <c r="PO196" i="3"/>
  <c r="PJ141" i="7" l="1"/>
  <c r="PO191" i="3"/>
  <c r="PJ197" i="7"/>
  <c r="PJ203" i="3"/>
  <c r="Q121" i="6"/>
  <c r="KQ121" i="6" s="1"/>
  <c r="PN160" i="3"/>
  <c r="PO188" i="3"/>
  <c r="PN146" i="3"/>
  <c r="PJ159" i="3"/>
  <c r="PN162" i="3"/>
  <c r="PN178" i="3"/>
  <c r="PN134" i="3"/>
  <c r="PO124" i="3"/>
  <c r="PK182" i="7"/>
  <c r="PJ182" i="7"/>
  <c r="PK120" i="7"/>
  <c r="PJ121" i="7"/>
  <c r="PJ192" i="7"/>
  <c r="PJ173" i="7"/>
  <c r="PK141" i="7"/>
  <c r="PK192" i="7"/>
  <c r="PP192" i="7"/>
  <c r="PK119" i="7"/>
  <c r="PK177" i="7"/>
  <c r="PP172" i="7"/>
  <c r="U120" i="7"/>
  <c r="PP120" i="7" s="1"/>
  <c r="PJ172" i="7"/>
  <c r="PK172" i="7"/>
  <c r="PK121" i="7"/>
  <c r="PJ160" i="7"/>
  <c r="PK160" i="7"/>
  <c r="PJ177" i="7"/>
  <c r="PK173" i="7"/>
  <c r="PP160" i="7"/>
  <c r="KP137" i="6"/>
  <c r="KQ124" i="6"/>
  <c r="T192" i="6"/>
  <c r="T135" i="6"/>
  <c r="KP203" i="6"/>
  <c r="Q175" i="6"/>
  <c r="KQ175" i="6" s="1"/>
  <c r="T164" i="6"/>
  <c r="KP136" i="6"/>
  <c r="Q181" i="6"/>
  <c r="KP181" i="6" s="1"/>
  <c r="Q198" i="6"/>
  <c r="KP198" i="6" s="1"/>
  <c r="T154" i="6"/>
  <c r="KQ140" i="6"/>
  <c r="KP148" i="6"/>
  <c r="T141" i="6"/>
  <c r="Q153" i="6"/>
  <c r="KQ153" i="6" s="1"/>
  <c r="KP134" i="6"/>
  <c r="KQ154" i="6"/>
  <c r="T196" i="6"/>
  <c r="Q147" i="6"/>
  <c r="KQ147" i="6" s="1"/>
  <c r="T143" i="6"/>
  <c r="T170" i="6"/>
  <c r="PJ185" i="3"/>
  <c r="PJ126" i="7"/>
  <c r="U126" i="7"/>
  <c r="PP126" i="7" s="1"/>
  <c r="PJ129" i="7"/>
  <c r="PJ133" i="3"/>
  <c r="PJ167" i="3"/>
  <c r="PK149" i="3"/>
  <c r="PJ149" i="3"/>
  <c r="PK167" i="3"/>
  <c r="PK185" i="3"/>
  <c r="PK159" i="3"/>
  <c r="PJ161" i="3"/>
  <c r="PJ153" i="7"/>
  <c r="PJ171" i="7"/>
  <c r="PJ189" i="7"/>
  <c r="PK171" i="7"/>
  <c r="PK129" i="7"/>
  <c r="PJ170" i="7"/>
  <c r="PK153" i="7"/>
  <c r="KQ130" i="6"/>
  <c r="KP142" i="6"/>
  <c r="KQ158" i="6"/>
  <c r="Q145" i="6"/>
  <c r="KQ145" i="6" s="1"/>
  <c r="T159" i="6"/>
  <c r="KP155" i="6"/>
  <c r="KP182" i="6"/>
  <c r="KP122" i="6"/>
  <c r="Q131" i="6"/>
  <c r="KQ131" i="6" s="1"/>
  <c r="KP121" i="6"/>
  <c r="T185" i="6"/>
  <c r="Q185" i="6"/>
  <c r="T184" i="6"/>
  <c r="KP135" i="6"/>
  <c r="KQ135" i="6"/>
  <c r="KP138" i="6"/>
  <c r="KP199" i="6"/>
  <c r="KP190" i="6"/>
  <c r="Q171" i="6"/>
  <c r="KP171" i="6" s="1"/>
  <c r="KQ156" i="6"/>
  <c r="KP156" i="6"/>
  <c r="PN198" i="3"/>
  <c r="V193" i="3"/>
  <c r="R193" i="3"/>
  <c r="PK161" i="3"/>
  <c r="V155" i="3"/>
  <c r="R155" i="3"/>
  <c r="U153" i="3"/>
  <c r="PK153" i="3"/>
  <c r="PJ153" i="3"/>
  <c r="V171" i="3"/>
  <c r="R171" i="3"/>
  <c r="U171" i="3" s="1"/>
  <c r="PO170" i="3"/>
  <c r="PN170" i="3"/>
  <c r="PK133" i="3"/>
  <c r="V173" i="3"/>
  <c r="R173" i="3"/>
  <c r="U173" i="3" s="1"/>
  <c r="PN130" i="3"/>
  <c r="PO130" i="3"/>
  <c r="PK142" i="7"/>
  <c r="U142" i="7"/>
  <c r="PQ142" i="7" s="1"/>
  <c r="U176" i="7"/>
  <c r="PJ176" i="7"/>
  <c r="PK176" i="7"/>
  <c r="PK189" i="7"/>
  <c r="PQ168" i="7"/>
  <c r="PP168" i="7"/>
  <c r="KQ126" i="6"/>
  <c r="KQ184" i="6"/>
  <c r="KQ188" i="6"/>
  <c r="KP194" i="6"/>
  <c r="KQ194" i="6"/>
  <c r="KQ186" i="6"/>
  <c r="KP186" i="6"/>
  <c r="KP152" i="6"/>
  <c r="KQ152" i="6"/>
  <c r="KP163" i="6"/>
  <c r="KQ163" i="6"/>
  <c r="KP151" i="6"/>
  <c r="KQ151" i="6"/>
  <c r="KP159" i="6"/>
  <c r="KQ159" i="6"/>
  <c r="T191" i="6"/>
  <c r="Q191" i="6"/>
  <c r="KQ123" i="6"/>
  <c r="KP123" i="6"/>
  <c r="KQ174" i="6"/>
  <c r="KP174" i="6"/>
  <c r="KP139" i="6"/>
  <c r="KQ139" i="6"/>
  <c r="KP165" i="6"/>
  <c r="KQ165" i="6"/>
  <c r="KP144" i="6"/>
  <c r="KQ164" i="6"/>
  <c r="KQ168" i="6"/>
  <c r="KQ172" i="6"/>
  <c r="KQ192" i="6"/>
  <c r="KQ189" i="6"/>
  <c r="KP189" i="6"/>
  <c r="Q128" i="6"/>
  <c r="T128" i="6"/>
  <c r="KQ160" i="6"/>
  <c r="KP160" i="6"/>
  <c r="T157" i="6"/>
  <c r="Q157" i="6"/>
  <c r="KQ202" i="6"/>
  <c r="KP202" i="6"/>
  <c r="KP141" i="6"/>
  <c r="KQ141" i="6"/>
  <c r="KP170" i="6"/>
  <c r="KQ170" i="6"/>
  <c r="KP167" i="6"/>
  <c r="KQ167" i="6"/>
  <c r="KP162" i="6"/>
  <c r="KQ162" i="6"/>
  <c r="T169" i="6"/>
  <c r="Q169" i="6"/>
  <c r="KP161" i="6"/>
  <c r="KQ161" i="6"/>
  <c r="KQ187" i="6"/>
  <c r="KP187" i="6"/>
  <c r="Q176" i="6"/>
  <c r="KQ176" i="6" s="1"/>
  <c r="T176" i="6"/>
  <c r="Q180" i="6"/>
  <c r="KP180" i="6" s="1"/>
  <c r="T180" i="6"/>
  <c r="KP149" i="6"/>
  <c r="KQ149" i="6"/>
  <c r="KP201" i="6"/>
  <c r="KQ201" i="6"/>
  <c r="KP179" i="6"/>
  <c r="KQ179" i="6"/>
  <c r="T173" i="6"/>
  <c r="Q173" i="6"/>
  <c r="T195" i="6"/>
  <c r="Q195" i="6"/>
  <c r="KQ129" i="6"/>
  <c r="KP129" i="6"/>
  <c r="KP196" i="6"/>
  <c r="KQ196" i="6"/>
  <c r="KQ178" i="6"/>
  <c r="KP178" i="6"/>
  <c r="KQ127" i="6"/>
  <c r="KP127" i="6"/>
  <c r="Q150" i="6"/>
  <c r="KP150" i="6" s="1"/>
  <c r="T150" i="6"/>
  <c r="KQ146" i="6"/>
  <c r="KP146" i="6"/>
  <c r="KP143" i="6"/>
  <c r="KQ143" i="6"/>
  <c r="KQ193" i="6"/>
  <c r="KP193" i="6"/>
  <c r="KQ197" i="6"/>
  <c r="KP197" i="6"/>
  <c r="KQ133" i="6"/>
  <c r="KP133" i="6"/>
  <c r="KQ204" i="6"/>
  <c r="KP204" i="6"/>
  <c r="PG171" i="3"/>
  <c r="PI171" i="3" s="1"/>
  <c r="PG199" i="3"/>
  <c r="PI199" i="3" s="1"/>
  <c r="PG155" i="3"/>
  <c r="PI155" i="3" s="1"/>
  <c r="PG181" i="3"/>
  <c r="PI181" i="3" s="1"/>
  <c r="PG173" i="3"/>
  <c r="PI173" i="3" s="1"/>
  <c r="PG185" i="3"/>
  <c r="PI185" i="3" s="1"/>
  <c r="PG189" i="3"/>
  <c r="PI189" i="3" s="1"/>
  <c r="PG131" i="3"/>
  <c r="PI131" i="3" s="1"/>
  <c r="PG123" i="3"/>
  <c r="PI123" i="3" s="1"/>
  <c r="PN132" i="3"/>
  <c r="PO132" i="3"/>
  <c r="PO144" i="3"/>
  <c r="PN144" i="3"/>
  <c r="PO148" i="3"/>
  <c r="PN148" i="3"/>
  <c r="PN154" i="3"/>
  <c r="PO154" i="3"/>
  <c r="PO192" i="3"/>
  <c r="PN192" i="3"/>
  <c r="PN164" i="3"/>
  <c r="PO164" i="3"/>
  <c r="PO180" i="3"/>
  <c r="PN180" i="3"/>
  <c r="PO172" i="3"/>
  <c r="PN172" i="3"/>
  <c r="PO174" i="3"/>
  <c r="PN174" i="3"/>
  <c r="PO176" i="3"/>
  <c r="PN176" i="3"/>
  <c r="PN200" i="3"/>
  <c r="PO200" i="3"/>
  <c r="PO202" i="3"/>
  <c r="PN202" i="3"/>
  <c r="PJ200" i="7"/>
  <c r="PK186" i="7"/>
  <c r="PG193" i="3"/>
  <c r="PI193" i="3" s="1"/>
  <c r="PG169" i="3"/>
  <c r="PI169" i="3" s="1"/>
  <c r="PO159" i="3"/>
  <c r="PN159" i="3"/>
  <c r="PN163" i="3"/>
  <c r="PO163" i="3"/>
  <c r="PO161" i="3"/>
  <c r="PN161" i="3"/>
  <c r="PN165" i="3"/>
  <c r="PO165" i="3"/>
  <c r="PJ181" i="3"/>
  <c r="PK181" i="3"/>
  <c r="PO179" i="3"/>
  <c r="PN179" i="3"/>
  <c r="PG183" i="3"/>
  <c r="PI183" i="3" s="1"/>
  <c r="PN185" i="3"/>
  <c r="PO185" i="3"/>
  <c r="PO149" i="3"/>
  <c r="PN149" i="3"/>
  <c r="PJ151" i="3"/>
  <c r="PK151" i="3"/>
  <c r="PG145" i="3"/>
  <c r="PI145" i="3" s="1"/>
  <c r="PG141" i="3"/>
  <c r="PI141" i="3" s="1"/>
  <c r="PK203" i="3"/>
  <c r="PN177" i="3"/>
  <c r="PO177" i="3"/>
  <c r="PK157" i="3"/>
  <c r="PJ157" i="3"/>
  <c r="PN167" i="3"/>
  <c r="PO167" i="3"/>
  <c r="PG187" i="3"/>
  <c r="PI187" i="3" s="1"/>
  <c r="PJ131" i="3"/>
  <c r="PK131" i="3"/>
  <c r="PO133" i="3"/>
  <c r="PN133" i="3"/>
  <c r="PG129" i="3"/>
  <c r="PI129" i="3" s="1"/>
  <c r="PJ189" i="3"/>
  <c r="PK189" i="3"/>
  <c r="PO147" i="3"/>
  <c r="PN147" i="3"/>
  <c r="PO127" i="3"/>
  <c r="PN127" i="3"/>
  <c r="PK123" i="3"/>
  <c r="PJ123" i="3"/>
  <c r="PN125" i="3"/>
  <c r="PO125" i="3" s="1"/>
  <c r="PJ199" i="3"/>
  <c r="PK199" i="3"/>
  <c r="PN203" i="3"/>
  <c r="PO203" i="3" s="1"/>
  <c r="PN201" i="3"/>
  <c r="PO201" i="3"/>
  <c r="PO197" i="3"/>
  <c r="PN197" i="3"/>
  <c r="PJ186" i="7"/>
  <c r="PJ202" i="7"/>
  <c r="PQ134" i="7"/>
  <c r="PP134" i="7"/>
  <c r="PP182" i="7"/>
  <c r="PQ182" i="7"/>
  <c r="PP124" i="7"/>
  <c r="PQ124" i="7"/>
  <c r="PP130" i="7"/>
  <c r="PQ130" i="7"/>
  <c r="PK202" i="7"/>
  <c r="PK200" i="7"/>
  <c r="PP122" i="7"/>
  <c r="PQ122" i="7"/>
  <c r="PK170" i="7"/>
  <c r="PQ156" i="7"/>
  <c r="PP156" i="7"/>
  <c r="PP180" i="7"/>
  <c r="PQ180" i="7"/>
  <c r="KP147" i="2"/>
  <c r="KQ147" i="2"/>
  <c r="KP195" i="2"/>
  <c r="KQ195" i="2"/>
  <c r="Q125" i="2"/>
  <c r="KP201" i="2"/>
  <c r="KQ201" i="2"/>
  <c r="KP173" i="2"/>
  <c r="KQ173" i="2"/>
  <c r="KP187" i="2"/>
  <c r="KQ187" i="2"/>
  <c r="KP197" i="2"/>
  <c r="KQ197" i="2"/>
  <c r="KP119" i="2"/>
  <c r="KQ119" i="2"/>
  <c r="KQ133" i="2"/>
  <c r="KP133" i="2"/>
  <c r="KQ183" i="2"/>
  <c r="KP183" i="2"/>
  <c r="KP175" i="2"/>
  <c r="KQ175" i="2"/>
  <c r="Q199" i="2"/>
  <c r="KQ153" i="2"/>
  <c r="KP153" i="2"/>
  <c r="KQ161" i="2"/>
  <c r="KP161" i="2"/>
  <c r="KQ137" i="2"/>
  <c r="KP137" i="2"/>
  <c r="KP139" i="2"/>
  <c r="KQ139" i="2"/>
  <c r="KP171" i="2"/>
  <c r="KQ171" i="2"/>
  <c r="Q151" i="2"/>
  <c r="KP123" i="2"/>
  <c r="KQ123" i="2"/>
  <c r="Q165" i="2"/>
  <c r="Q159" i="2"/>
  <c r="Q145" i="2"/>
  <c r="KQ149" i="2"/>
  <c r="KP149" i="2"/>
  <c r="KP167" i="2"/>
  <c r="KQ167" i="2"/>
  <c r="KQ177" i="2"/>
  <c r="KP177" i="2"/>
  <c r="KP135" i="2"/>
  <c r="KQ135" i="2"/>
  <c r="KQ185" i="2"/>
  <c r="KP185" i="2"/>
  <c r="KQ157" i="2"/>
  <c r="KP157" i="2"/>
  <c r="KQ181" i="2"/>
  <c r="KP181" i="2"/>
  <c r="KP179" i="2"/>
  <c r="KQ179" i="2"/>
  <c r="Q117" i="2"/>
  <c r="Q189" i="2"/>
  <c r="Q203" i="2"/>
  <c r="KP163" i="2"/>
  <c r="KQ163" i="2"/>
  <c r="Q131" i="2"/>
  <c r="KP143" i="2"/>
  <c r="KQ143" i="2"/>
  <c r="KQ169" i="2"/>
  <c r="KP169" i="2"/>
  <c r="KQ141" i="2"/>
  <c r="KP141" i="2"/>
  <c r="KP121" i="2"/>
  <c r="KQ121" i="2"/>
  <c r="KQ193" i="2"/>
  <c r="KP193" i="2"/>
  <c r="KP155" i="2"/>
  <c r="KQ155" i="2"/>
  <c r="KP127" i="2"/>
  <c r="KQ127" i="2"/>
  <c r="KP191" i="2"/>
  <c r="KQ191" i="2"/>
  <c r="KQ129" i="2"/>
  <c r="KP129" i="2"/>
  <c r="Q115" i="2"/>
  <c r="PC133" i="7"/>
  <c r="PE133" i="7" s="1"/>
  <c r="PC142" i="7"/>
  <c r="PE142" i="7" s="1"/>
  <c r="PC170" i="7"/>
  <c r="PE170" i="7" s="1"/>
  <c r="PB170" i="7"/>
  <c r="PD170" i="7" s="1"/>
  <c r="PC155" i="7"/>
  <c r="PE155" i="7" s="1"/>
  <c r="PC190" i="7"/>
  <c r="PE190" i="7" s="1"/>
  <c r="PQ202" i="7"/>
  <c r="PP202" i="7"/>
  <c r="PP186" i="7"/>
  <c r="PQ186" i="7"/>
  <c r="PP200" i="7"/>
  <c r="PQ200" i="7"/>
  <c r="PQ170" i="7"/>
  <c r="PP170" i="7"/>
  <c r="PQ188" i="7"/>
  <c r="PP188" i="7"/>
  <c r="PK167" i="7"/>
  <c r="PJ167" i="7"/>
  <c r="PQ171" i="7"/>
  <c r="PP171" i="7"/>
  <c r="PP165" i="7"/>
  <c r="PQ165" i="7"/>
  <c r="PP157" i="7"/>
  <c r="PQ157" i="7"/>
  <c r="PK149" i="7"/>
  <c r="PJ149" i="7"/>
  <c r="PQ173" i="7"/>
  <c r="PP173" i="7"/>
  <c r="PP155" i="7"/>
  <c r="PQ155" i="7"/>
  <c r="PQ153" i="7"/>
  <c r="PP153" i="7"/>
  <c r="PQ159" i="7"/>
  <c r="PP159" i="7"/>
  <c r="PK161" i="7"/>
  <c r="PJ161" i="7"/>
  <c r="PK151" i="7"/>
  <c r="PJ151" i="7"/>
  <c r="PP141" i="7"/>
  <c r="PQ141" i="7"/>
  <c r="PQ139" i="7"/>
  <c r="PP139" i="7"/>
  <c r="PP137" i="7"/>
  <c r="PQ137" i="7"/>
  <c r="PQ129" i="7"/>
  <c r="PP129" i="7"/>
  <c r="PQ127" i="7"/>
  <c r="PP127" i="7"/>
  <c r="PP125" i="7"/>
  <c r="PQ125" i="7" s="1"/>
  <c r="PQ177" i="7"/>
  <c r="PP177" i="7"/>
  <c r="PQ147" i="7"/>
  <c r="PP147" i="7"/>
  <c r="PP175" i="7"/>
  <c r="PQ175" i="7"/>
  <c r="PQ189" i="7"/>
  <c r="PP189" i="7"/>
  <c r="PP185" i="7"/>
  <c r="PQ185" i="7" s="1"/>
  <c r="PQ187" i="7"/>
  <c r="PP187" i="7"/>
  <c r="PQ181" i="7"/>
  <c r="PP181" i="7"/>
  <c r="PP121" i="7"/>
  <c r="PQ121" i="7"/>
  <c r="PP119" i="7"/>
  <c r="PQ119" i="7"/>
  <c r="PK183" i="7"/>
  <c r="PJ183" i="7"/>
  <c r="PQ193" i="7"/>
  <c r="PP193" i="7"/>
  <c r="PP199" i="7"/>
  <c r="PQ199" i="7"/>
  <c r="PQ197" i="7"/>
  <c r="PP197" i="7"/>
  <c r="FL206" i="2"/>
  <c r="PQ126" i="7" l="1"/>
  <c r="PQ120" i="7"/>
  <c r="KP147" i="6"/>
  <c r="KP175" i="6"/>
  <c r="KQ198" i="6"/>
  <c r="KQ181" i="6"/>
  <c r="KP131" i="6"/>
  <c r="KP153" i="6"/>
  <c r="KP176" i="6"/>
  <c r="PJ171" i="3"/>
  <c r="PG191" i="3"/>
  <c r="PI191" i="3" s="1"/>
  <c r="PF191" i="3"/>
  <c r="PH191" i="3" s="1"/>
  <c r="PK173" i="3"/>
  <c r="PJ173" i="3"/>
  <c r="PP142" i="7"/>
  <c r="KP145" i="6"/>
  <c r="KP185" i="6"/>
  <c r="KQ185" i="6"/>
  <c r="KQ171" i="6"/>
  <c r="PN153" i="3"/>
  <c r="PO153" i="3"/>
  <c r="U193" i="3"/>
  <c r="PK193" i="3"/>
  <c r="PJ193" i="3"/>
  <c r="PK171" i="3"/>
  <c r="U155" i="3"/>
  <c r="PK155" i="3"/>
  <c r="PJ155" i="3"/>
  <c r="PQ176" i="7"/>
  <c r="PP176" i="7"/>
  <c r="KQ150" i="6"/>
  <c r="KQ180" i="6"/>
  <c r="KP128" i="6"/>
  <c r="KQ128" i="6"/>
  <c r="KQ191" i="6"/>
  <c r="KP191" i="6"/>
  <c r="KP173" i="6"/>
  <c r="KQ173" i="6"/>
  <c r="KP169" i="6"/>
  <c r="KQ169" i="6"/>
  <c r="KP195" i="6"/>
  <c r="KQ195" i="6"/>
  <c r="KP157" i="6"/>
  <c r="KQ157" i="6"/>
  <c r="PC202" i="3"/>
  <c r="PE202" i="3" s="1"/>
  <c r="PB202" i="3"/>
  <c r="PD202" i="3" s="1"/>
  <c r="PO171" i="3"/>
  <c r="PN171" i="3"/>
  <c r="PO173" i="3"/>
  <c r="PN173" i="3"/>
  <c r="PJ169" i="3"/>
  <c r="PK169" i="3"/>
  <c r="PK183" i="3"/>
  <c r="PJ183" i="3"/>
  <c r="PN181" i="3"/>
  <c r="PO181" i="3"/>
  <c r="PO151" i="3"/>
  <c r="PN151" i="3"/>
  <c r="PJ141" i="3"/>
  <c r="PK141" i="3"/>
  <c r="PJ145" i="3"/>
  <c r="PK145" i="3"/>
  <c r="PJ187" i="3"/>
  <c r="PK187" i="3"/>
  <c r="PO157" i="3"/>
  <c r="PN157" i="3"/>
  <c r="PO131" i="3"/>
  <c r="PN131" i="3"/>
  <c r="PJ129" i="3"/>
  <c r="PK129" i="3"/>
  <c r="PO189" i="3"/>
  <c r="PN189" i="3"/>
  <c r="PO123" i="3"/>
  <c r="PN123" i="3"/>
  <c r="PO199" i="3"/>
  <c r="PN199" i="3"/>
  <c r="PB155" i="7"/>
  <c r="PD155" i="7" s="1"/>
  <c r="PC146" i="7"/>
  <c r="PE146" i="7" s="1"/>
  <c r="PC171" i="7"/>
  <c r="PE171" i="7" s="1"/>
  <c r="KI205" i="2"/>
  <c r="KK205" i="2" s="1"/>
  <c r="KH205" i="2"/>
  <c r="KP203" i="2"/>
  <c r="KQ203" i="2"/>
  <c r="KP189" i="2"/>
  <c r="KQ189" i="2"/>
  <c r="KP159" i="2"/>
  <c r="KQ159" i="2"/>
  <c r="KP131" i="2"/>
  <c r="KQ131" i="2"/>
  <c r="KP117" i="2"/>
  <c r="KQ117" i="2"/>
  <c r="KQ145" i="2"/>
  <c r="KP145" i="2"/>
  <c r="KQ165" i="2"/>
  <c r="KP165" i="2"/>
  <c r="KP151" i="2"/>
  <c r="KQ151" i="2"/>
  <c r="KQ199" i="2"/>
  <c r="KP199" i="2"/>
  <c r="KQ115" i="2"/>
  <c r="KP115" i="2"/>
  <c r="PB192" i="7"/>
  <c r="PD192" i="7" s="1"/>
  <c r="PB142" i="7"/>
  <c r="PD142" i="7" s="1"/>
  <c r="PB146" i="7"/>
  <c r="PD146" i="7" s="1"/>
  <c r="PC138" i="7"/>
  <c r="PE138" i="7" s="1"/>
  <c r="PB141" i="7"/>
  <c r="PD141" i="7" s="1"/>
  <c r="PC141" i="7"/>
  <c r="PE141" i="7" s="1"/>
  <c r="PC192" i="7"/>
  <c r="PE192" i="7" s="1"/>
  <c r="PB133" i="7"/>
  <c r="PD133" i="7" s="1"/>
  <c r="PB190" i="7"/>
  <c r="PD190" i="7" s="1"/>
  <c r="PC166" i="7"/>
  <c r="PE166" i="7" s="1"/>
  <c r="PC128" i="7"/>
  <c r="PE128" i="7" s="1"/>
  <c r="PC161" i="7"/>
  <c r="PE161" i="7" s="1"/>
  <c r="PC177" i="7"/>
  <c r="PE177" i="7" s="1"/>
  <c r="PC159" i="7"/>
  <c r="PE159" i="7" s="1"/>
  <c r="PB166" i="7"/>
  <c r="PD166" i="7" s="1"/>
  <c r="PC129" i="7"/>
  <c r="PE129" i="7" s="1"/>
  <c r="PB138" i="7"/>
  <c r="PD138" i="7" s="1"/>
  <c r="PC168" i="7"/>
  <c r="PE168" i="7" s="1"/>
  <c r="PB171" i="7"/>
  <c r="PD171" i="7" s="1"/>
  <c r="PC174" i="7"/>
  <c r="PE174" i="7" s="1"/>
  <c r="PC157" i="7"/>
  <c r="PE157" i="7" s="1"/>
  <c r="PB157" i="7"/>
  <c r="PD157" i="7" s="1"/>
  <c r="PC122" i="7"/>
  <c r="PE122" i="7" s="1"/>
  <c r="PB143" i="7"/>
  <c r="PD143" i="7" s="1"/>
  <c r="PC143" i="7"/>
  <c r="PE143" i="7" s="1"/>
  <c r="PB129" i="7"/>
  <c r="PD129" i="7" s="1"/>
  <c r="PC198" i="7"/>
  <c r="PE198" i="7" s="1"/>
  <c r="PB198" i="7"/>
  <c r="PD198" i="7" s="1"/>
  <c r="PC124" i="7"/>
  <c r="PE124" i="7" s="1"/>
  <c r="PQ167" i="7"/>
  <c r="PP167" i="7"/>
  <c r="PP149" i="7"/>
  <c r="PQ149" i="7"/>
  <c r="PP161" i="7"/>
  <c r="PQ161" i="7"/>
  <c r="PQ151" i="7"/>
  <c r="PP151" i="7"/>
  <c r="PK163" i="7"/>
  <c r="PJ163" i="7"/>
  <c r="PK143" i="7"/>
  <c r="PJ143" i="7"/>
  <c r="PK133" i="7"/>
  <c r="PJ133" i="7"/>
  <c r="PK145" i="7"/>
  <c r="PJ145" i="7"/>
  <c r="PJ123" i="7"/>
  <c r="PK123" i="7"/>
  <c r="PQ183" i="7"/>
  <c r="PP183" i="7"/>
  <c r="PK191" i="7"/>
  <c r="PJ191" i="7"/>
  <c r="PP201" i="7"/>
  <c r="PQ201" i="7" s="1"/>
  <c r="FM206" i="2"/>
  <c r="GP206" i="2"/>
  <c r="BM206" i="3"/>
  <c r="BM208" i="3" s="1"/>
  <c r="D40" i="4"/>
  <c r="KJ205" i="2" l="1"/>
  <c r="KP205" i="2"/>
  <c r="KQ205" i="2" s="1"/>
  <c r="PB178" i="7"/>
  <c r="PD178" i="7" s="1"/>
  <c r="PC191" i="3"/>
  <c r="PE191" i="3" s="1"/>
  <c r="PB191" i="3"/>
  <c r="PD191" i="3" s="1"/>
  <c r="PG185" i="7"/>
  <c r="PI185" i="7" s="1"/>
  <c r="PF185" i="7"/>
  <c r="PH185" i="7" s="1"/>
  <c r="PN155" i="3"/>
  <c r="PO155" i="3"/>
  <c r="PN193" i="3"/>
  <c r="PO193" i="3"/>
  <c r="PB128" i="7"/>
  <c r="PD128" i="7" s="1"/>
  <c r="PN169" i="3"/>
  <c r="PO169" i="3"/>
  <c r="PO183" i="3"/>
  <c r="PN183" i="3"/>
  <c r="PN145" i="3"/>
  <c r="PO145" i="3"/>
  <c r="PN141" i="3"/>
  <c r="PO141" i="3"/>
  <c r="PN187" i="3"/>
  <c r="PO187" i="3"/>
  <c r="PN129" i="3"/>
  <c r="PO129" i="3"/>
  <c r="PC178" i="7"/>
  <c r="PE178" i="7" s="1"/>
  <c r="PC150" i="7"/>
  <c r="PE150" i="7" s="1"/>
  <c r="PC147" i="7"/>
  <c r="PE147" i="7" s="1"/>
  <c r="PB147" i="7"/>
  <c r="PD147" i="7" s="1"/>
  <c r="PC169" i="7"/>
  <c r="PE169" i="7" s="1"/>
  <c r="PB122" i="7"/>
  <c r="PD122" i="7" s="1"/>
  <c r="PC167" i="7"/>
  <c r="PE167" i="7" s="1"/>
  <c r="PB124" i="7"/>
  <c r="PD124" i="7" s="1"/>
  <c r="PB174" i="7"/>
  <c r="PD174" i="7" s="1"/>
  <c r="PC197" i="7"/>
  <c r="PE197" i="7" s="1"/>
  <c r="PC183" i="7"/>
  <c r="PE183" i="7" s="1"/>
  <c r="PB177" i="7"/>
  <c r="PD177" i="7" s="1"/>
  <c r="PB159" i="7"/>
  <c r="PD159" i="7" s="1"/>
  <c r="PC182" i="7"/>
  <c r="PE182" i="7" s="1"/>
  <c r="PB197" i="7"/>
  <c r="PD197" i="7" s="1"/>
  <c r="PB161" i="7"/>
  <c r="PD161" i="7" s="1"/>
  <c r="PC127" i="7"/>
  <c r="PE127" i="7" s="1"/>
  <c r="PB127" i="7"/>
  <c r="PD127" i="7" s="1"/>
  <c r="PC187" i="7"/>
  <c r="PE187" i="7" s="1"/>
  <c r="PC119" i="7"/>
  <c r="PE119" i="7" s="1"/>
  <c r="PB183" i="7"/>
  <c r="PD183" i="7" s="1"/>
  <c r="PC163" i="7"/>
  <c r="PE163" i="7" s="1"/>
  <c r="PB163" i="7"/>
  <c r="PD163" i="7" s="1"/>
  <c r="PB140" i="7"/>
  <c r="PD140" i="7" s="1"/>
  <c r="PB169" i="7"/>
  <c r="PD169" i="7" s="1"/>
  <c r="PC202" i="7"/>
  <c r="PE202" i="7" s="1"/>
  <c r="PB202" i="7"/>
  <c r="PD202" i="7" s="1"/>
  <c r="PB182" i="7"/>
  <c r="PD182" i="7" s="1"/>
  <c r="PB167" i="7"/>
  <c r="PD167" i="7" s="1"/>
  <c r="PC181" i="7"/>
  <c r="PE181" i="7" s="1"/>
  <c r="PB181" i="7"/>
  <c r="PD181" i="7" s="1"/>
  <c r="PB150" i="7"/>
  <c r="PD150" i="7" s="1"/>
  <c r="PC153" i="7"/>
  <c r="PE153" i="7" s="1"/>
  <c r="PB153" i="7"/>
  <c r="PD153" i="7" s="1"/>
  <c r="PC184" i="7"/>
  <c r="PE184" i="7" s="1"/>
  <c r="PB184" i="7"/>
  <c r="PD184" i="7" s="1"/>
  <c r="PC140" i="7"/>
  <c r="PE140" i="7" s="1"/>
  <c r="PC164" i="7"/>
  <c r="PE164" i="7" s="1"/>
  <c r="PB168" i="7"/>
  <c r="PD168" i="7" s="1"/>
  <c r="PC162" i="7"/>
  <c r="PE162" i="7" s="1"/>
  <c r="PC148" i="7"/>
  <c r="PE148" i="7" s="1"/>
  <c r="PQ163" i="7"/>
  <c r="PP163" i="7"/>
  <c r="PQ143" i="7"/>
  <c r="PP143" i="7"/>
  <c r="PQ133" i="7"/>
  <c r="PP133" i="7"/>
  <c r="PQ145" i="7"/>
  <c r="PP145" i="7"/>
  <c r="PP123" i="7"/>
  <c r="PQ123" i="7"/>
  <c r="PP191" i="7"/>
  <c r="PQ191" i="7"/>
  <c r="GQ206" i="2"/>
  <c r="HT206" i="2"/>
  <c r="HU206" i="2" s="1"/>
  <c r="DC206" i="3"/>
  <c r="DC208" i="3" s="1"/>
  <c r="ES206" i="3"/>
  <c r="ES208" i="3" s="1"/>
  <c r="MX207" i="7"/>
  <c r="MW207" i="7"/>
  <c r="MV207" i="7"/>
  <c r="MU207" i="7"/>
  <c r="LH207" i="7"/>
  <c r="LG207" i="7"/>
  <c r="LF207" i="7"/>
  <c r="LE207" i="7"/>
  <c r="JR207" i="7"/>
  <c r="JQ207" i="7"/>
  <c r="JP207" i="7"/>
  <c r="JO207" i="7"/>
  <c r="IB207" i="7"/>
  <c r="IA207" i="7"/>
  <c r="HZ207" i="7"/>
  <c r="HY207" i="7"/>
  <c r="GL207" i="7"/>
  <c r="GK207" i="7"/>
  <c r="GJ207" i="7"/>
  <c r="GI207" i="7"/>
  <c r="EV207" i="7"/>
  <c r="EU207" i="7"/>
  <c r="ET207" i="7"/>
  <c r="ES207" i="7"/>
  <c r="DC207" i="7"/>
  <c r="DF207" i="7"/>
  <c r="DE207" i="7"/>
  <c r="DD207" i="7"/>
  <c r="KL114" i="2"/>
  <c r="KN114" i="2" s="1"/>
  <c r="PJ191" i="3" l="1"/>
  <c r="PK191" i="3" s="1"/>
  <c r="PF201" i="7"/>
  <c r="PH201" i="7" s="1"/>
  <c r="PG201" i="7"/>
  <c r="PI201" i="7" s="1"/>
  <c r="PC125" i="3"/>
  <c r="PE125" i="3" s="1"/>
  <c r="KI199" i="6"/>
  <c r="KK199" i="6" s="1"/>
  <c r="KH199" i="6"/>
  <c r="KJ199" i="6" s="1"/>
  <c r="KL121" i="6"/>
  <c r="KN121" i="6" s="1"/>
  <c r="KM125" i="6"/>
  <c r="KO125" i="6" s="1"/>
  <c r="PB125" i="3"/>
  <c r="PD125" i="3" s="1"/>
  <c r="PC188" i="7"/>
  <c r="PE188" i="7" s="1"/>
  <c r="PB162" i="7"/>
  <c r="PD162" i="7" s="1"/>
  <c r="PB156" i="7"/>
  <c r="PD156" i="7" s="1"/>
  <c r="PB187" i="7"/>
  <c r="PD187" i="7" s="1"/>
  <c r="PC126" i="7"/>
  <c r="PE126" i="7" s="1"/>
  <c r="PC173" i="7"/>
  <c r="PE173" i="7" s="1"/>
  <c r="PB135" i="7"/>
  <c r="PD135" i="7" s="1"/>
  <c r="PB173" i="7"/>
  <c r="PD173" i="7" s="1"/>
  <c r="PC135" i="7"/>
  <c r="PE135" i="7" s="1"/>
  <c r="PC180" i="7"/>
  <c r="PE180" i="7" s="1"/>
  <c r="PB148" i="7"/>
  <c r="PD148" i="7" s="1"/>
  <c r="PC156" i="7"/>
  <c r="PE156" i="7" s="1"/>
  <c r="PB119" i="7"/>
  <c r="PD119" i="7" s="1"/>
  <c r="PC121" i="7"/>
  <c r="PE121" i="7" s="1"/>
  <c r="PB121" i="7"/>
  <c r="PD121" i="7" s="1"/>
  <c r="PB126" i="7"/>
  <c r="PD126" i="7" s="1"/>
  <c r="PC152" i="7"/>
  <c r="PE152" i="7" s="1"/>
  <c r="PB152" i="7"/>
  <c r="PD152" i="7" s="1"/>
  <c r="PC145" i="7"/>
  <c r="PE145" i="7" s="1"/>
  <c r="PB188" i="7"/>
  <c r="PD188" i="7" s="1"/>
  <c r="PC191" i="7"/>
  <c r="PE191" i="7" s="1"/>
  <c r="PB191" i="7"/>
  <c r="PD191" i="7" s="1"/>
  <c r="PC154" i="7"/>
  <c r="PE154" i="7" s="1"/>
  <c r="PC194" i="7"/>
  <c r="PE194" i="7" s="1"/>
  <c r="PB160" i="7"/>
  <c r="PD160" i="7" s="1"/>
  <c r="PB194" i="7"/>
  <c r="PD194" i="7" s="1"/>
  <c r="PC136" i="7"/>
  <c r="PE136" i="7" s="1"/>
  <c r="PB145" i="7"/>
  <c r="PD145" i="7" s="1"/>
  <c r="PB180" i="7"/>
  <c r="PD180" i="7" s="1"/>
  <c r="PB136" i="7"/>
  <c r="PD136" i="7" s="1"/>
  <c r="PB164" i="7"/>
  <c r="PD164" i="7" s="1"/>
  <c r="PC160" i="7"/>
  <c r="PE160" i="7" s="1"/>
  <c r="IX206" i="2"/>
  <c r="IY206" i="2" s="1"/>
  <c r="DE206" i="7"/>
  <c r="DE208" i="7" s="1"/>
  <c r="KL125" i="6" l="1"/>
  <c r="KN125" i="6" s="1"/>
  <c r="KI125" i="6"/>
  <c r="KK125" i="6" s="1"/>
  <c r="KL125" i="2"/>
  <c r="KN125" i="2" s="1"/>
  <c r="KH125" i="2"/>
  <c r="KM125" i="2"/>
  <c r="KO125" i="2" s="1"/>
  <c r="KI125" i="2"/>
  <c r="KK125" i="2" s="1"/>
  <c r="PB125" i="7"/>
  <c r="PD125" i="7" s="1"/>
  <c r="PJ125" i="3"/>
  <c r="PK125" i="3" s="1"/>
  <c r="PB149" i="7"/>
  <c r="PD149" i="7" s="1"/>
  <c r="PC120" i="7"/>
  <c r="PE120" i="7" s="1"/>
  <c r="PB134" i="7"/>
  <c r="PD134" i="7" s="1"/>
  <c r="PB154" i="7"/>
  <c r="PD154" i="7" s="1"/>
  <c r="PC125" i="7"/>
  <c r="PE125" i="7" s="1"/>
  <c r="PC176" i="7"/>
  <c r="PE176" i="7" s="1"/>
  <c r="PC139" i="7"/>
  <c r="PE139" i="7" s="1"/>
  <c r="PB139" i="7"/>
  <c r="PD139" i="7" s="1"/>
  <c r="PB185" i="7"/>
  <c r="PC189" i="7"/>
  <c r="PE189" i="7" s="1"/>
  <c r="PB189" i="7"/>
  <c r="PD189" i="7" s="1"/>
  <c r="PC199" i="7"/>
  <c r="PE199" i="7" s="1"/>
  <c r="PC149" i="7"/>
  <c r="PE149" i="7" s="1"/>
  <c r="PB176" i="7"/>
  <c r="PD176" i="7" s="1"/>
  <c r="PC185" i="7"/>
  <c r="PE185" i="7" s="1"/>
  <c r="PB120" i="7"/>
  <c r="PD120" i="7" s="1"/>
  <c r="PC134" i="7"/>
  <c r="PE134" i="7" s="1"/>
  <c r="KB206" i="2"/>
  <c r="KC206" i="2" s="1"/>
  <c r="KI206" i="2" s="1"/>
  <c r="KK206" i="2" s="1"/>
  <c r="KI205" i="6"/>
  <c r="KK205" i="6" s="1"/>
  <c r="KH205" i="6"/>
  <c r="HY206" i="3"/>
  <c r="HY208" i="3" s="1"/>
  <c r="JO206" i="3"/>
  <c r="JO208" i="3" s="1"/>
  <c r="GI206" i="3"/>
  <c r="GI208" i="3" s="1"/>
  <c r="EU206" i="7"/>
  <c r="EU208" i="7" s="1"/>
  <c r="R8" i="7"/>
  <c r="S8" i="7"/>
  <c r="R10" i="7"/>
  <c r="S10" i="7"/>
  <c r="S11" i="7"/>
  <c r="R12" i="7"/>
  <c r="S12" i="7"/>
  <c r="S13" i="7"/>
  <c r="R14" i="7"/>
  <c r="S14" i="7"/>
  <c r="S15" i="7"/>
  <c r="R16" i="7"/>
  <c r="S16" i="7"/>
  <c r="S17" i="7"/>
  <c r="R18" i="7"/>
  <c r="S18" i="7"/>
  <c r="S19" i="7"/>
  <c r="R20" i="7"/>
  <c r="S20" i="7"/>
  <c r="S21" i="7"/>
  <c r="R22" i="7"/>
  <c r="S22" i="7"/>
  <c r="S23" i="7"/>
  <c r="R24" i="7"/>
  <c r="S24" i="7"/>
  <c r="S25" i="7"/>
  <c r="R26" i="7"/>
  <c r="S26" i="7"/>
  <c r="S27" i="7"/>
  <c r="R28" i="7"/>
  <c r="S28" i="7"/>
  <c r="S29" i="7"/>
  <c r="R30" i="7"/>
  <c r="S30" i="7"/>
  <c r="S31" i="7"/>
  <c r="R32" i="7"/>
  <c r="S32" i="7"/>
  <c r="S33" i="7"/>
  <c r="R34" i="7"/>
  <c r="S34" i="7"/>
  <c r="S35" i="7"/>
  <c r="R36" i="7"/>
  <c r="S36" i="7"/>
  <c r="S37" i="7"/>
  <c r="R38" i="7"/>
  <c r="S38" i="7"/>
  <c r="S39" i="7"/>
  <c r="R40" i="7"/>
  <c r="S40" i="7"/>
  <c r="S41" i="7"/>
  <c r="R42" i="7"/>
  <c r="S42" i="7"/>
  <c r="S43" i="7"/>
  <c r="R44" i="7"/>
  <c r="S44" i="7"/>
  <c r="S45" i="7"/>
  <c r="R46" i="7"/>
  <c r="S46" i="7"/>
  <c r="S47" i="7"/>
  <c r="R48" i="7"/>
  <c r="S48" i="7"/>
  <c r="S49" i="7"/>
  <c r="R50" i="7"/>
  <c r="S50" i="7"/>
  <c r="S51" i="7"/>
  <c r="R52" i="7"/>
  <c r="S52" i="7"/>
  <c r="S53" i="7"/>
  <c r="R54" i="7"/>
  <c r="S54" i="7"/>
  <c r="S55" i="7"/>
  <c r="R56" i="7"/>
  <c r="S56" i="7"/>
  <c r="S57" i="7"/>
  <c r="R58" i="7"/>
  <c r="S58" i="7"/>
  <c r="S59" i="7"/>
  <c r="R60" i="7"/>
  <c r="S60" i="7"/>
  <c r="S61" i="7"/>
  <c r="R62" i="7"/>
  <c r="S62" i="7"/>
  <c r="S63" i="7"/>
  <c r="R64" i="7"/>
  <c r="S64" i="7"/>
  <c r="S65" i="7"/>
  <c r="R66" i="7"/>
  <c r="S66" i="7"/>
  <c r="S67" i="7"/>
  <c r="R68" i="7"/>
  <c r="S68" i="7"/>
  <c r="S69" i="7"/>
  <c r="R70" i="7"/>
  <c r="S70" i="7"/>
  <c r="S71" i="7"/>
  <c r="R72" i="7"/>
  <c r="S72" i="7"/>
  <c r="S73" i="7"/>
  <c r="R74" i="7"/>
  <c r="S74" i="7"/>
  <c r="S75" i="7"/>
  <c r="R76" i="7"/>
  <c r="S76" i="7"/>
  <c r="S77" i="7"/>
  <c r="R78" i="7"/>
  <c r="S78" i="7"/>
  <c r="S79" i="7"/>
  <c r="R80" i="7"/>
  <c r="S80" i="7"/>
  <c r="S81" i="7"/>
  <c r="R82" i="7"/>
  <c r="S82" i="7"/>
  <c r="S83" i="7"/>
  <c r="R84" i="7"/>
  <c r="S84" i="7"/>
  <c r="S85" i="7"/>
  <c r="R86" i="7"/>
  <c r="S86" i="7"/>
  <c r="S87" i="7"/>
  <c r="R88" i="7"/>
  <c r="S88" i="7"/>
  <c r="S89" i="7"/>
  <c r="R90" i="7"/>
  <c r="S90" i="7"/>
  <c r="S91" i="7"/>
  <c r="R92" i="7"/>
  <c r="S92" i="7"/>
  <c r="S93" i="7"/>
  <c r="R94" i="7"/>
  <c r="S94" i="7"/>
  <c r="S95" i="7"/>
  <c r="R96" i="7"/>
  <c r="S96" i="7"/>
  <c r="S97" i="7"/>
  <c r="R98" i="7"/>
  <c r="S98" i="7"/>
  <c r="S99" i="7"/>
  <c r="R100" i="7"/>
  <c r="S100" i="7"/>
  <c r="S101" i="7"/>
  <c r="R102" i="7"/>
  <c r="S102" i="7"/>
  <c r="S103" i="7"/>
  <c r="R104" i="7"/>
  <c r="S104" i="7"/>
  <c r="S105" i="7"/>
  <c r="R106" i="7"/>
  <c r="S106" i="7"/>
  <c r="S107" i="7"/>
  <c r="R108" i="7"/>
  <c r="S108" i="7"/>
  <c r="S109" i="7"/>
  <c r="R110" i="7"/>
  <c r="S110" i="7"/>
  <c r="S111" i="7"/>
  <c r="R112" i="7"/>
  <c r="S112" i="7"/>
  <c r="S113" i="7"/>
  <c r="P39" i="4"/>
  <c r="PF125" i="3" l="1"/>
  <c r="PH125" i="3" s="1"/>
  <c r="PB201" i="7"/>
  <c r="PD185" i="7"/>
  <c r="PJ185" i="7"/>
  <c r="PK185" i="7" s="1"/>
  <c r="KH125" i="6"/>
  <c r="KJ125" i="6" s="1"/>
  <c r="KJ125" i="2"/>
  <c r="KP125" i="2"/>
  <c r="KQ125" i="2" s="1"/>
  <c r="PG125" i="3"/>
  <c r="PI125" i="3" s="1"/>
  <c r="PL125" i="7"/>
  <c r="PM125" i="7" s="1"/>
  <c r="PG125" i="7"/>
  <c r="PI125" i="7" s="1"/>
  <c r="PF125" i="7"/>
  <c r="PH125" i="7" s="1"/>
  <c r="PB199" i="7"/>
  <c r="PD199" i="7" s="1"/>
  <c r="KJ205" i="6"/>
  <c r="KP205" i="6"/>
  <c r="KQ205" i="6" s="1"/>
  <c r="PM116" i="7"/>
  <c r="PL116" i="7"/>
  <c r="PJ114" i="7"/>
  <c r="PK114" i="7"/>
  <c r="PL111" i="7"/>
  <c r="PM111" i="7"/>
  <c r="PM108" i="7"/>
  <c r="PL108" i="7"/>
  <c r="PL103" i="7"/>
  <c r="PM103" i="7"/>
  <c r="PJ98" i="7"/>
  <c r="PK98" i="7"/>
  <c r="PM92" i="7"/>
  <c r="PL92" i="7"/>
  <c r="PL87" i="7"/>
  <c r="PM87" i="7"/>
  <c r="PJ82" i="7"/>
  <c r="PK82" i="7"/>
  <c r="PM76" i="7"/>
  <c r="PL76" i="7"/>
  <c r="PL71" i="7"/>
  <c r="PM71" i="7"/>
  <c r="PL63" i="7"/>
  <c r="PM63" i="7"/>
  <c r="PM60" i="7"/>
  <c r="PL60" i="7"/>
  <c r="PL55" i="7"/>
  <c r="PM55" i="7"/>
  <c r="PJ50" i="7"/>
  <c r="PK50" i="7"/>
  <c r="PM44" i="7"/>
  <c r="PL44" i="7"/>
  <c r="PL39" i="7"/>
  <c r="PM39" i="7"/>
  <c r="PJ34" i="7"/>
  <c r="PK34" i="7"/>
  <c r="PL31" i="7"/>
  <c r="PM31" i="7"/>
  <c r="PM28" i="7"/>
  <c r="PL28" i="7"/>
  <c r="PL23" i="7"/>
  <c r="PM23" i="7"/>
  <c r="PJ18" i="7"/>
  <c r="PK18" i="7"/>
  <c r="PM12" i="7"/>
  <c r="PL12" i="7"/>
  <c r="PJ116" i="7"/>
  <c r="PK116" i="7"/>
  <c r="PM110" i="7"/>
  <c r="PL110" i="7"/>
  <c r="PL105" i="7"/>
  <c r="PM105" i="7"/>
  <c r="PJ100" i="7"/>
  <c r="PK100" i="7"/>
  <c r="PM94" i="7"/>
  <c r="PL94" i="7"/>
  <c r="PL89" i="7"/>
  <c r="PM89" i="7"/>
  <c r="PJ84" i="7"/>
  <c r="PK84" i="7"/>
  <c r="PL81" i="7"/>
  <c r="PM81" i="7"/>
  <c r="PJ76" i="7"/>
  <c r="PK76" i="7"/>
  <c r="PM70" i="7"/>
  <c r="PL70" i="7"/>
  <c r="PJ68" i="7"/>
  <c r="PK68" i="7"/>
  <c r="PL65" i="7"/>
  <c r="PM65" i="7"/>
  <c r="PJ60" i="7"/>
  <c r="PK60" i="7"/>
  <c r="PJ52" i="7"/>
  <c r="PK52" i="7"/>
  <c r="PL49" i="7"/>
  <c r="PM49" i="7"/>
  <c r="PJ44" i="7"/>
  <c r="PK44" i="7"/>
  <c r="PM38" i="7"/>
  <c r="PL38" i="7"/>
  <c r="PL33" i="7"/>
  <c r="PM33" i="7"/>
  <c r="PM30" i="7"/>
  <c r="PL30" i="7"/>
  <c r="PL25" i="7"/>
  <c r="PM25" i="7"/>
  <c r="PM22" i="7"/>
  <c r="PL22" i="7"/>
  <c r="PJ20" i="7"/>
  <c r="PK20" i="7"/>
  <c r="PL17" i="7"/>
  <c r="PM17" i="7"/>
  <c r="PM14" i="7"/>
  <c r="PL14" i="7"/>
  <c r="PL115" i="7"/>
  <c r="PM115" i="7"/>
  <c r="PK110" i="7"/>
  <c r="PJ110" i="7"/>
  <c r="PK102" i="7"/>
  <c r="PJ102" i="7"/>
  <c r="PL91" i="7"/>
  <c r="PM91" i="7"/>
  <c r="PK86" i="7"/>
  <c r="PJ86" i="7"/>
  <c r="PL83" i="7"/>
  <c r="PM83" i="7"/>
  <c r="PK78" i="7"/>
  <c r="PJ78" i="7"/>
  <c r="PL75" i="7"/>
  <c r="PM75" i="7"/>
  <c r="PK70" i="7"/>
  <c r="PJ70" i="7"/>
  <c r="PL67" i="7"/>
  <c r="PM67" i="7"/>
  <c r="PM64" i="7"/>
  <c r="PL64" i="7"/>
  <c r="PL59" i="7"/>
  <c r="PM59" i="7"/>
  <c r="PK54" i="7"/>
  <c r="PJ54" i="7"/>
  <c r="PL51" i="7"/>
  <c r="PM51" i="7"/>
  <c r="PK46" i="7"/>
  <c r="PJ46" i="7"/>
  <c r="PM40" i="7"/>
  <c r="PL40" i="7"/>
  <c r="PL35" i="7"/>
  <c r="PM35" i="7"/>
  <c r="PK30" i="7"/>
  <c r="PJ30" i="7"/>
  <c r="PL27" i="7"/>
  <c r="PM27" i="7"/>
  <c r="PM24" i="7"/>
  <c r="PL24" i="7"/>
  <c r="PL19" i="7"/>
  <c r="PM19" i="7"/>
  <c r="PM16" i="7"/>
  <c r="PL16" i="7"/>
  <c r="PJ14" i="7"/>
  <c r="PK14" i="7"/>
  <c r="PL11" i="7"/>
  <c r="PM11" i="7"/>
  <c r="PM114" i="7"/>
  <c r="PL114" i="7"/>
  <c r="PJ112" i="7"/>
  <c r="PK112" i="7"/>
  <c r="PL109" i="7"/>
  <c r="PM109" i="7"/>
  <c r="PM106" i="7"/>
  <c r="PL106" i="7"/>
  <c r="PJ104" i="7"/>
  <c r="PK104" i="7"/>
  <c r="PL101" i="7"/>
  <c r="PM101" i="7"/>
  <c r="PM98" i="7"/>
  <c r="PL98" i="7"/>
  <c r="PJ96" i="7"/>
  <c r="PK96" i="7"/>
  <c r="PL93" i="7"/>
  <c r="PM93" i="7"/>
  <c r="PM90" i="7"/>
  <c r="PL90" i="7"/>
  <c r="PJ88" i="7"/>
  <c r="PK88" i="7"/>
  <c r="PL85" i="7"/>
  <c r="PM85" i="7"/>
  <c r="PM82" i="7"/>
  <c r="PL82" i="7"/>
  <c r="PJ80" i="7"/>
  <c r="PK80" i="7"/>
  <c r="PL77" i="7"/>
  <c r="PM77" i="7"/>
  <c r="PM74" i="7"/>
  <c r="PL74" i="7"/>
  <c r="PJ72" i="7"/>
  <c r="PK72" i="7"/>
  <c r="PL69" i="7"/>
  <c r="PM69" i="7"/>
  <c r="PM66" i="7"/>
  <c r="PL66" i="7"/>
  <c r="PJ64" i="7"/>
  <c r="PK64" i="7"/>
  <c r="PL61" i="7"/>
  <c r="PM61" i="7"/>
  <c r="PM58" i="7"/>
  <c r="PL58" i="7"/>
  <c r="PJ56" i="7"/>
  <c r="PK56" i="7"/>
  <c r="PL53" i="7"/>
  <c r="PM53" i="7"/>
  <c r="PM50" i="7"/>
  <c r="PL50" i="7"/>
  <c r="PJ48" i="7"/>
  <c r="PK48" i="7"/>
  <c r="PL45" i="7"/>
  <c r="PM45" i="7"/>
  <c r="PM42" i="7"/>
  <c r="PL42" i="7"/>
  <c r="PJ40" i="7"/>
  <c r="PK40" i="7"/>
  <c r="PL37" i="7"/>
  <c r="PM37" i="7"/>
  <c r="PM34" i="7"/>
  <c r="PL34" i="7"/>
  <c r="PJ32" i="7"/>
  <c r="PK32" i="7"/>
  <c r="PL29" i="7"/>
  <c r="PM29" i="7"/>
  <c r="PM26" i="7"/>
  <c r="PL26" i="7"/>
  <c r="PJ24" i="7"/>
  <c r="PK24" i="7"/>
  <c r="PL21" i="7"/>
  <c r="PM21" i="7"/>
  <c r="PM18" i="7"/>
  <c r="PL18" i="7"/>
  <c r="PJ16" i="7"/>
  <c r="PK16" i="7"/>
  <c r="PL13" i="7"/>
  <c r="PM13" i="7"/>
  <c r="PM10" i="7"/>
  <c r="PL10" i="7"/>
  <c r="PJ106" i="7"/>
  <c r="PK106" i="7"/>
  <c r="PM100" i="7"/>
  <c r="PL100" i="7"/>
  <c r="PL95" i="7"/>
  <c r="PM95" i="7"/>
  <c r="PJ90" i="7"/>
  <c r="PK90" i="7"/>
  <c r="PM84" i="7"/>
  <c r="PL84" i="7"/>
  <c r="PL79" i="7"/>
  <c r="PM79" i="7"/>
  <c r="PJ74" i="7"/>
  <c r="PK74" i="7"/>
  <c r="PM68" i="7"/>
  <c r="PL68" i="7"/>
  <c r="PJ66" i="7"/>
  <c r="PK66" i="7"/>
  <c r="PJ58" i="7"/>
  <c r="PK58" i="7"/>
  <c r="PM52" i="7"/>
  <c r="PL52" i="7"/>
  <c r="PL47" i="7"/>
  <c r="PM47" i="7"/>
  <c r="PJ42" i="7"/>
  <c r="PK42" i="7"/>
  <c r="PM36" i="7"/>
  <c r="PL36" i="7"/>
  <c r="PJ26" i="7"/>
  <c r="PK26" i="7"/>
  <c r="PM20" i="7"/>
  <c r="PL20" i="7"/>
  <c r="PL15" i="7"/>
  <c r="PM15" i="7"/>
  <c r="PJ10" i="7"/>
  <c r="PK10" i="7"/>
  <c r="PL113" i="7"/>
  <c r="PM113" i="7"/>
  <c r="PJ108" i="7"/>
  <c r="PK108" i="7"/>
  <c r="PM102" i="7"/>
  <c r="PL102" i="7"/>
  <c r="PL97" i="7"/>
  <c r="PM97" i="7"/>
  <c r="PJ92" i="7"/>
  <c r="PK92" i="7"/>
  <c r="PM86" i="7"/>
  <c r="PL86" i="7"/>
  <c r="PM78" i="7"/>
  <c r="PL78" i="7"/>
  <c r="PL73" i="7"/>
  <c r="PM73" i="7"/>
  <c r="PM62" i="7"/>
  <c r="PL62" i="7"/>
  <c r="PL57" i="7"/>
  <c r="PM57" i="7"/>
  <c r="PM54" i="7"/>
  <c r="PL54" i="7"/>
  <c r="PM46" i="7"/>
  <c r="PL46" i="7"/>
  <c r="PL41" i="7"/>
  <c r="PM41" i="7"/>
  <c r="PJ36" i="7"/>
  <c r="PK36" i="7"/>
  <c r="PJ28" i="7"/>
  <c r="PK28" i="7"/>
  <c r="PJ12" i="7"/>
  <c r="PK12" i="7"/>
  <c r="PM112" i="7"/>
  <c r="PL112" i="7"/>
  <c r="PL107" i="7"/>
  <c r="PM107" i="7"/>
  <c r="PM104" i="7"/>
  <c r="PL104" i="7"/>
  <c r="PL99" i="7"/>
  <c r="PM99" i="7"/>
  <c r="PM96" i="7"/>
  <c r="PL96" i="7"/>
  <c r="PK94" i="7"/>
  <c r="PJ94" i="7"/>
  <c r="PM88" i="7"/>
  <c r="PL88" i="7"/>
  <c r="PM80" i="7"/>
  <c r="PL80" i="7"/>
  <c r="PM72" i="7"/>
  <c r="PL72" i="7"/>
  <c r="PK62" i="7"/>
  <c r="PJ62" i="7"/>
  <c r="PM56" i="7"/>
  <c r="PL56" i="7"/>
  <c r="PM48" i="7"/>
  <c r="PL48" i="7"/>
  <c r="PL43" i="7"/>
  <c r="PM43" i="7"/>
  <c r="PK38" i="7"/>
  <c r="PJ38" i="7"/>
  <c r="PM32" i="7"/>
  <c r="PL32" i="7"/>
  <c r="PJ22" i="7"/>
  <c r="PK22" i="7"/>
  <c r="PL204" i="7"/>
  <c r="PM204" i="7"/>
  <c r="PM205" i="7"/>
  <c r="PL205" i="7"/>
  <c r="PL196" i="7"/>
  <c r="PM196" i="7"/>
  <c r="PJ132" i="7"/>
  <c r="PK132" i="7"/>
  <c r="PM117" i="7"/>
  <c r="PL117" i="7"/>
  <c r="PM131" i="7"/>
  <c r="PL131" i="7"/>
  <c r="PJ204" i="7"/>
  <c r="PK204" i="7"/>
  <c r="PM195" i="7"/>
  <c r="PL195" i="7"/>
  <c r="PL118" i="7"/>
  <c r="PM118" i="7"/>
  <c r="PJ196" i="7"/>
  <c r="PK196" i="7"/>
  <c r="PM203" i="7"/>
  <c r="PL203" i="7"/>
  <c r="PL132" i="7"/>
  <c r="PM132" i="7"/>
  <c r="PJ118" i="7"/>
  <c r="PK118" i="7"/>
  <c r="KH206" i="2"/>
  <c r="KJ206" i="2" s="1"/>
  <c r="PM8" i="7"/>
  <c r="PL8" i="7"/>
  <c r="PJ8" i="7"/>
  <c r="PK8" i="7"/>
  <c r="LE206" i="3"/>
  <c r="LE208" i="3" s="1"/>
  <c r="U112" i="7"/>
  <c r="U104" i="7"/>
  <c r="U96" i="7"/>
  <c r="U88" i="7"/>
  <c r="U80" i="7"/>
  <c r="U72" i="7"/>
  <c r="U64" i="7"/>
  <c r="U56" i="7"/>
  <c r="U48" i="7"/>
  <c r="U40" i="7"/>
  <c r="U32" i="7"/>
  <c r="U24" i="7"/>
  <c r="U16" i="7"/>
  <c r="U108" i="7"/>
  <c r="U100" i="7"/>
  <c r="U92" i="7"/>
  <c r="U84" i="7"/>
  <c r="U76" i="7"/>
  <c r="U68" i="7"/>
  <c r="U60" i="7"/>
  <c r="U52" i="7"/>
  <c r="U44" i="7"/>
  <c r="U36" i="7"/>
  <c r="U28" i="7"/>
  <c r="U20" i="7"/>
  <c r="U12" i="7"/>
  <c r="U110" i="7"/>
  <c r="U102" i="7"/>
  <c r="U94" i="7"/>
  <c r="U86" i="7"/>
  <c r="U78" i="7"/>
  <c r="U70" i="7"/>
  <c r="U62" i="7"/>
  <c r="U54" i="7"/>
  <c r="U46" i="7"/>
  <c r="U38" i="7"/>
  <c r="U30" i="7"/>
  <c r="U22" i="7"/>
  <c r="U14" i="7"/>
  <c r="U106" i="7"/>
  <c r="U98" i="7"/>
  <c r="U90" i="7"/>
  <c r="U82" i="7"/>
  <c r="U74" i="7"/>
  <c r="U66" i="7"/>
  <c r="U58" i="7"/>
  <c r="U50" i="7"/>
  <c r="U42" i="7"/>
  <c r="U34" i="7"/>
  <c r="U26" i="7"/>
  <c r="U18" i="7"/>
  <c r="U10" i="7"/>
  <c r="U8" i="7"/>
  <c r="GK206" i="7"/>
  <c r="GK208" i="7" s="1"/>
  <c r="PC201" i="7" l="1"/>
  <c r="PE201" i="7" s="1"/>
  <c r="PD201" i="7"/>
  <c r="PJ201" i="7"/>
  <c r="PK201" i="7" s="1"/>
  <c r="KP125" i="6"/>
  <c r="KQ125" i="6" s="1"/>
  <c r="PQ50" i="7"/>
  <c r="PP50" i="7"/>
  <c r="PQ114" i="7"/>
  <c r="PP114" i="7"/>
  <c r="PQ62" i="7"/>
  <c r="PP62" i="7"/>
  <c r="PQ12" i="7"/>
  <c r="PP12" i="7"/>
  <c r="PQ76" i="7"/>
  <c r="PP76" i="7"/>
  <c r="PQ24" i="7"/>
  <c r="PP24" i="7"/>
  <c r="PQ88" i="7"/>
  <c r="PP88" i="7"/>
  <c r="PQ26" i="7"/>
  <c r="PP26" i="7"/>
  <c r="PQ58" i="7"/>
  <c r="PP58" i="7"/>
  <c r="PQ90" i="7"/>
  <c r="PP90" i="7"/>
  <c r="PQ38" i="7"/>
  <c r="PP38" i="7"/>
  <c r="PQ70" i="7"/>
  <c r="PP70" i="7"/>
  <c r="PQ102" i="7"/>
  <c r="PP102" i="7"/>
  <c r="PQ20" i="7"/>
  <c r="PP20" i="7"/>
  <c r="PQ52" i="7"/>
  <c r="PP52" i="7"/>
  <c r="PQ84" i="7"/>
  <c r="PP84" i="7"/>
  <c r="PQ116" i="7"/>
  <c r="PP116" i="7"/>
  <c r="PQ32" i="7"/>
  <c r="PP32" i="7"/>
  <c r="PQ64" i="7"/>
  <c r="PP64" i="7"/>
  <c r="PQ96" i="7"/>
  <c r="PP96" i="7"/>
  <c r="PQ34" i="7"/>
  <c r="PP34" i="7"/>
  <c r="PQ66" i="7"/>
  <c r="PP66" i="7"/>
  <c r="PQ98" i="7"/>
  <c r="PP98" i="7"/>
  <c r="PQ14" i="7"/>
  <c r="PP14" i="7"/>
  <c r="PQ46" i="7"/>
  <c r="PP46" i="7"/>
  <c r="PQ78" i="7"/>
  <c r="PP78" i="7"/>
  <c r="PQ110" i="7"/>
  <c r="PP110" i="7"/>
  <c r="PQ28" i="7"/>
  <c r="PP28" i="7"/>
  <c r="PQ60" i="7"/>
  <c r="PP60" i="7"/>
  <c r="PQ92" i="7"/>
  <c r="PP92" i="7"/>
  <c r="PQ40" i="7"/>
  <c r="PP40" i="7"/>
  <c r="PQ72" i="7"/>
  <c r="PP72" i="7"/>
  <c r="PQ104" i="7"/>
  <c r="PP104" i="7"/>
  <c r="PQ18" i="7"/>
  <c r="PP18" i="7"/>
  <c r="PQ82" i="7"/>
  <c r="PP82" i="7"/>
  <c r="PQ30" i="7"/>
  <c r="PP30" i="7"/>
  <c r="PQ94" i="7"/>
  <c r="PP94" i="7"/>
  <c r="PQ44" i="7"/>
  <c r="PP44" i="7"/>
  <c r="PQ108" i="7"/>
  <c r="PP108" i="7"/>
  <c r="PQ56" i="7"/>
  <c r="PP56" i="7"/>
  <c r="PQ10" i="7"/>
  <c r="PP10" i="7"/>
  <c r="PQ42" i="7"/>
  <c r="PP42" i="7"/>
  <c r="PQ74" i="7"/>
  <c r="PP74" i="7"/>
  <c r="PQ106" i="7"/>
  <c r="PP106" i="7"/>
  <c r="PQ22" i="7"/>
  <c r="PP22" i="7"/>
  <c r="PQ54" i="7"/>
  <c r="PP54" i="7"/>
  <c r="PQ86" i="7"/>
  <c r="PP86" i="7"/>
  <c r="PQ36" i="7"/>
  <c r="PP36" i="7"/>
  <c r="PQ68" i="7"/>
  <c r="PP68" i="7"/>
  <c r="PQ100" i="7"/>
  <c r="PP100" i="7"/>
  <c r="PQ16" i="7"/>
  <c r="PP16" i="7"/>
  <c r="PQ48" i="7"/>
  <c r="PP48" i="7"/>
  <c r="PQ80" i="7"/>
  <c r="PP80" i="7"/>
  <c r="PQ112" i="7"/>
  <c r="PP112" i="7"/>
  <c r="PQ204" i="7"/>
  <c r="PP204" i="7"/>
  <c r="PP118" i="7"/>
  <c r="PQ118" i="7"/>
  <c r="PQ132" i="7"/>
  <c r="PP132" i="7"/>
  <c r="PP196" i="7"/>
  <c r="PQ196" i="7"/>
  <c r="PP8" i="7"/>
  <c r="PQ8" i="7"/>
  <c r="IA206" i="7"/>
  <c r="IA208" i="7" s="1"/>
  <c r="E207" i="2"/>
  <c r="OM207" i="7"/>
  <c r="MU206" i="3" l="1"/>
  <c r="MU208" i="3" s="1"/>
  <c r="OK206" i="3"/>
  <c r="OK208" i="3" s="1"/>
  <c r="PB59" i="3"/>
  <c r="PD59" i="3" s="1"/>
  <c r="PB35" i="3"/>
  <c r="PD35" i="3" s="1"/>
  <c r="JQ206" i="7"/>
  <c r="JQ208" i="7" s="1"/>
  <c r="PB17" i="3"/>
  <c r="PD17" i="3" s="1"/>
  <c r="PB23" i="3"/>
  <c r="PD23" i="3" s="1"/>
  <c r="PG98" i="3"/>
  <c r="PI98" i="3" s="1"/>
  <c r="PF98" i="3"/>
  <c r="PH98" i="3" s="1"/>
  <c r="PB20" i="3"/>
  <c r="PD20" i="3" s="1"/>
  <c r="PB22" i="3"/>
  <c r="PD22" i="3" s="1"/>
  <c r="PC28" i="3"/>
  <c r="PE28" i="3" s="1"/>
  <c r="PB91" i="3"/>
  <c r="PD91" i="3" s="1"/>
  <c r="PB111" i="3"/>
  <c r="PD111" i="3" s="1"/>
  <c r="PF24" i="3"/>
  <c r="PH24" i="3" s="1"/>
  <c r="PC18" i="3"/>
  <c r="PE18" i="3" s="1"/>
  <c r="PB11" i="3"/>
  <c r="PD11" i="3" s="1"/>
  <c r="PB31" i="3"/>
  <c r="PD31" i="3" s="1"/>
  <c r="PB85" i="3"/>
  <c r="PD85" i="3" s="1"/>
  <c r="PF86" i="3"/>
  <c r="PH86" i="3" s="1"/>
  <c r="PB95" i="3"/>
  <c r="PD95" i="3" s="1"/>
  <c r="PB103" i="3"/>
  <c r="PD103" i="3" s="1"/>
  <c r="PB105" i="3"/>
  <c r="PD105" i="3" s="1"/>
  <c r="PF110" i="3"/>
  <c r="PH110" i="3" s="1"/>
  <c r="PB119" i="3"/>
  <c r="PD119" i="3" s="1"/>
  <c r="PF106" i="3"/>
  <c r="PH106" i="3" s="1"/>
  <c r="PC58" i="3"/>
  <c r="PE58" i="3" s="1"/>
  <c r="PC30" i="3"/>
  <c r="PE30" i="3" s="1"/>
  <c r="PC36" i="3"/>
  <c r="PE36" i="3" s="1"/>
  <c r="PB90" i="3"/>
  <c r="PD90" i="3" s="1"/>
  <c r="PC90" i="3"/>
  <c r="PE90" i="3" s="1"/>
  <c r="PC20" i="3"/>
  <c r="PE20" i="3" s="1"/>
  <c r="PC68" i="3"/>
  <c r="PE68" i="3" s="1"/>
  <c r="PC92" i="3"/>
  <c r="PE92" i="3" s="1"/>
  <c r="PC8" i="3"/>
  <c r="PE8" i="3" s="1"/>
  <c r="PB9" i="3"/>
  <c r="PD9" i="3" s="1"/>
  <c r="PC12" i="3"/>
  <c r="PE12" i="3" s="1"/>
  <c r="PF14" i="3"/>
  <c r="PH14" i="3" s="1"/>
  <c r="PB15" i="3"/>
  <c r="PD15" i="3" s="1"/>
  <c r="PF16" i="3"/>
  <c r="PH16" i="3" s="1"/>
  <c r="PB28" i="3"/>
  <c r="PD28" i="3" s="1"/>
  <c r="PB30" i="3"/>
  <c r="PD30" i="3" s="1"/>
  <c r="PB36" i="3"/>
  <c r="PD36" i="3" s="1"/>
  <c r="PB60" i="3"/>
  <c r="PD60" i="3" s="1"/>
  <c r="PB61" i="3"/>
  <c r="PD61" i="3" s="1"/>
  <c r="PB66" i="3"/>
  <c r="PD66" i="3" s="1"/>
  <c r="PC66" i="3"/>
  <c r="PE66" i="3" s="1"/>
  <c r="PB70" i="3"/>
  <c r="PD70" i="3" s="1"/>
  <c r="PB71" i="3"/>
  <c r="PD71" i="3" s="1"/>
  <c r="PB75" i="3"/>
  <c r="PD75" i="3" s="1"/>
  <c r="PC32" i="3"/>
  <c r="PE32" i="3" s="1"/>
  <c r="PC60" i="3"/>
  <c r="PE60" i="3" s="1"/>
  <c r="PC70" i="3"/>
  <c r="PE70" i="3" s="1"/>
  <c r="PB104" i="3"/>
  <c r="PD104" i="3" s="1"/>
  <c r="PC104" i="3"/>
  <c r="PE104" i="3" s="1"/>
  <c r="PF92" i="3"/>
  <c r="PH92" i="3" s="1"/>
  <c r="PG92" i="3"/>
  <c r="PI92" i="3" s="1"/>
  <c r="PB16" i="3"/>
  <c r="PD16" i="3" s="1"/>
  <c r="PC22" i="3"/>
  <c r="PE22" i="3" s="1"/>
  <c r="PC24" i="3"/>
  <c r="PE24" i="3" s="1"/>
  <c r="PC26" i="3"/>
  <c r="PE26" i="3" s="1"/>
  <c r="PB27" i="3"/>
  <c r="PD27" i="3" s="1"/>
  <c r="PB56" i="3"/>
  <c r="PD56" i="3" s="1"/>
  <c r="PC56" i="3"/>
  <c r="PE56" i="3" s="1"/>
  <c r="PB74" i="3"/>
  <c r="PD74" i="3" s="1"/>
  <c r="PB94" i="3"/>
  <c r="PD94" i="3" s="1"/>
  <c r="PC94" i="3"/>
  <c r="PE94" i="3" s="1"/>
  <c r="PC106" i="3"/>
  <c r="PE106" i="3" s="1"/>
  <c r="PB108" i="3"/>
  <c r="PD108" i="3" s="1"/>
  <c r="PC108" i="3"/>
  <c r="PE108" i="3" s="1"/>
  <c r="PB118" i="3"/>
  <c r="PD118" i="3" s="1"/>
  <c r="PC118" i="3"/>
  <c r="PE118" i="3" s="1"/>
  <c r="PC10" i="3"/>
  <c r="PE10" i="3" s="1"/>
  <c r="PC16" i="3"/>
  <c r="PE16" i="3" s="1"/>
  <c r="PB18" i="3"/>
  <c r="PD18" i="3" s="1"/>
  <c r="PB19" i="3"/>
  <c r="PD19" i="3" s="1"/>
  <c r="PG24" i="3"/>
  <c r="PI24" i="3" s="1"/>
  <c r="PB25" i="3"/>
  <c r="PD25" i="3" s="1"/>
  <c r="PB58" i="3"/>
  <c r="PD58" i="3" s="1"/>
  <c r="PB67" i="3"/>
  <c r="PD67" i="3" s="1"/>
  <c r="PB72" i="3"/>
  <c r="PD72" i="3" s="1"/>
  <c r="PC74" i="3"/>
  <c r="PE74" i="3" s="1"/>
  <c r="PF76" i="3"/>
  <c r="PH76" i="3" s="1"/>
  <c r="PB78" i="3"/>
  <c r="PD78" i="3" s="1"/>
  <c r="PC78" i="3"/>
  <c r="PE78" i="3" s="1"/>
  <c r="PC84" i="3"/>
  <c r="PE84" i="3" s="1"/>
  <c r="PB98" i="3"/>
  <c r="PD98" i="3" s="1"/>
  <c r="PC98" i="3"/>
  <c r="PE98" i="3" s="1"/>
  <c r="PB109" i="3"/>
  <c r="PD109" i="3" s="1"/>
  <c r="PB100" i="3"/>
  <c r="PD100" i="3" s="1"/>
  <c r="PC102" i="3"/>
  <c r="PE102" i="3" s="1"/>
  <c r="PC112" i="3"/>
  <c r="PE112" i="3" s="1"/>
  <c r="PC114" i="3"/>
  <c r="PE114" i="3" s="1"/>
  <c r="PB76" i="3"/>
  <c r="PD76" i="3" s="1"/>
  <c r="PB13" i="3"/>
  <c r="PD13" i="3" s="1"/>
  <c r="PC14" i="3"/>
  <c r="PE14" i="3" s="1"/>
  <c r="PB21" i="3"/>
  <c r="PD21" i="3" s="1"/>
  <c r="PB26" i="3"/>
  <c r="PD26" i="3" s="1"/>
  <c r="PB29" i="3"/>
  <c r="PD29" i="3" s="1"/>
  <c r="PB33" i="3"/>
  <c r="PD33" i="3" s="1"/>
  <c r="PC34" i="3"/>
  <c r="PE34" i="3" s="1"/>
  <c r="PB57" i="3"/>
  <c r="PD57" i="3" s="1"/>
  <c r="PC64" i="3"/>
  <c r="PE64" i="3" s="1"/>
  <c r="PB73" i="3"/>
  <c r="PD73" i="3" s="1"/>
  <c r="PC76" i="3"/>
  <c r="PE76" i="3" s="1"/>
  <c r="PB77" i="3"/>
  <c r="PD77" i="3" s="1"/>
  <c r="PB82" i="3"/>
  <c r="PD82" i="3" s="1"/>
  <c r="PC82" i="3"/>
  <c r="PE82" i="3" s="1"/>
  <c r="PC86" i="3"/>
  <c r="PE86" i="3" s="1"/>
  <c r="PB87" i="3"/>
  <c r="PD87" i="3" s="1"/>
  <c r="PB92" i="3"/>
  <c r="PD92" i="3" s="1"/>
  <c r="PB96" i="3"/>
  <c r="PD96" i="3" s="1"/>
  <c r="PC96" i="3"/>
  <c r="PE96" i="3" s="1"/>
  <c r="PC100" i="3"/>
  <c r="PE100" i="3" s="1"/>
  <c r="PB116" i="3"/>
  <c r="PD116" i="3" s="1"/>
  <c r="PC116" i="3"/>
  <c r="PE116" i="3" s="1"/>
  <c r="PF114" i="3"/>
  <c r="PH114" i="3" s="1"/>
  <c r="PG114" i="3"/>
  <c r="PI114" i="3" s="1"/>
  <c r="PF102" i="3"/>
  <c r="PH102" i="3" s="1"/>
  <c r="PF82" i="3"/>
  <c r="PH82" i="3" s="1"/>
  <c r="PF66" i="3"/>
  <c r="PH66" i="3" s="1"/>
  <c r="PF34" i="3"/>
  <c r="PH34" i="3" s="1"/>
  <c r="PB8" i="3"/>
  <c r="PD8" i="3" s="1"/>
  <c r="PB10" i="3"/>
  <c r="PD10" i="3" s="1"/>
  <c r="PB12" i="3"/>
  <c r="PD12" i="3" s="1"/>
  <c r="PB14" i="3"/>
  <c r="PD14" i="3" s="1"/>
  <c r="PB24" i="3"/>
  <c r="PD24" i="3" s="1"/>
  <c r="PB32" i="3"/>
  <c r="PD32" i="3" s="1"/>
  <c r="PB34" i="3"/>
  <c r="PD34" i="3" s="1"/>
  <c r="PB55" i="3"/>
  <c r="PD55" i="3" s="1"/>
  <c r="PB62" i="3"/>
  <c r="PD62" i="3" s="1"/>
  <c r="PB63" i="3"/>
  <c r="PD63" i="3" s="1"/>
  <c r="PB64" i="3"/>
  <c r="PD64" i="3" s="1"/>
  <c r="PB65" i="3"/>
  <c r="PD65" i="3" s="1"/>
  <c r="PB68" i="3"/>
  <c r="PD68" i="3" s="1"/>
  <c r="PB69" i="3"/>
  <c r="PD69" i="3" s="1"/>
  <c r="PF70" i="3"/>
  <c r="PH70" i="3" s="1"/>
  <c r="PB79" i="3"/>
  <c r="PD79" i="3" s="1"/>
  <c r="PB84" i="3"/>
  <c r="PD84" i="3" s="1"/>
  <c r="PB97" i="3"/>
  <c r="PD97" i="3" s="1"/>
  <c r="PB101" i="3"/>
  <c r="PD101" i="3" s="1"/>
  <c r="PG102" i="3"/>
  <c r="PI102" i="3" s="1"/>
  <c r="PC110" i="3"/>
  <c r="PE110" i="3" s="1"/>
  <c r="PB114" i="3"/>
  <c r="PD114" i="3" s="1"/>
  <c r="PB115" i="3"/>
  <c r="PD115" i="3" s="1"/>
  <c r="PB80" i="3"/>
  <c r="PD80" i="3" s="1"/>
  <c r="PB81" i="3"/>
  <c r="PD81" i="3" s="1"/>
  <c r="PB83" i="3"/>
  <c r="PD83" i="3" s="1"/>
  <c r="PB86" i="3"/>
  <c r="PD86" i="3" s="1"/>
  <c r="PB88" i="3"/>
  <c r="PD88" i="3" s="1"/>
  <c r="PB89" i="3"/>
  <c r="PD89" i="3" s="1"/>
  <c r="PB93" i="3"/>
  <c r="PD93" i="3" s="1"/>
  <c r="PB102" i="3"/>
  <c r="PD102" i="3" s="1"/>
  <c r="PB106" i="3"/>
  <c r="PD106" i="3" s="1"/>
  <c r="PB107" i="3"/>
  <c r="PD107" i="3" s="1"/>
  <c r="PB110" i="3"/>
  <c r="PD110" i="3" s="1"/>
  <c r="PB112" i="3"/>
  <c r="PD112" i="3" s="1"/>
  <c r="PB113" i="3"/>
  <c r="PD113" i="3" s="1"/>
  <c r="OU206" i="3"/>
  <c r="PG76" i="3"/>
  <c r="PI76" i="3" s="1"/>
  <c r="PF8" i="3"/>
  <c r="PH8" i="3" s="1"/>
  <c r="PG16" i="3"/>
  <c r="PI16" i="3" s="1"/>
  <c r="PF28" i="3"/>
  <c r="PH28" i="3" s="1"/>
  <c r="PG34" i="3"/>
  <c r="PI34" i="3" s="1"/>
  <c r="PF10" i="3"/>
  <c r="PH10" i="3" s="1"/>
  <c r="PF12" i="3"/>
  <c r="PH12" i="3" s="1"/>
  <c r="PF26" i="3"/>
  <c r="PH26" i="3" s="1"/>
  <c r="PF58" i="3"/>
  <c r="PH58" i="3" s="1"/>
  <c r="PG10" i="3"/>
  <c r="PI10" i="3" s="1"/>
  <c r="PG28" i="3"/>
  <c r="PI28" i="3" s="1"/>
  <c r="PF32" i="3"/>
  <c r="PH32" i="3" s="1"/>
  <c r="PG70" i="3"/>
  <c r="PI70" i="3" s="1"/>
  <c r="PG22" i="3"/>
  <c r="PI22" i="3" s="1"/>
  <c r="PG18" i="3"/>
  <c r="PI18" i="3" s="1"/>
  <c r="PG12" i="3"/>
  <c r="PI12" i="3" s="1"/>
  <c r="PG20" i="3"/>
  <c r="PI20" i="3" s="1"/>
  <c r="PG26" i="3"/>
  <c r="PI26" i="3" s="1"/>
  <c r="PF74" i="3"/>
  <c r="PH74" i="3" s="1"/>
  <c r="PG82" i="3"/>
  <c r="PI82" i="3" s="1"/>
  <c r="PG86" i="3"/>
  <c r="PI86" i="3" s="1"/>
  <c r="PG30" i="3"/>
  <c r="PI30" i="3" s="1"/>
  <c r="PF22" i="3"/>
  <c r="PH22" i="3" s="1"/>
  <c r="PG66" i="3"/>
  <c r="PI66" i="3" s="1"/>
  <c r="PG14" i="3"/>
  <c r="PI14" i="3" s="1"/>
  <c r="PG32" i="3"/>
  <c r="PI32" i="3" s="1"/>
  <c r="PG58" i="3"/>
  <c r="PI58" i="3" s="1"/>
  <c r="PG74" i="3"/>
  <c r="PI74" i="3" s="1"/>
  <c r="PG118" i="3"/>
  <c r="PI118" i="3" s="1"/>
  <c r="PF118" i="3"/>
  <c r="PH118" i="3" s="1"/>
  <c r="PG110" i="3"/>
  <c r="PI110" i="3" s="1"/>
  <c r="PG90" i="3"/>
  <c r="PI90" i="3" s="1"/>
  <c r="PG8" i="3"/>
  <c r="PI8" i="3" s="1"/>
  <c r="PF18" i="3"/>
  <c r="PH18" i="3" s="1"/>
  <c r="PF20" i="3"/>
  <c r="PH20" i="3" s="1"/>
  <c r="PF36" i="3"/>
  <c r="PH36" i="3" s="1"/>
  <c r="PF30" i="3"/>
  <c r="PH30" i="3" s="1"/>
  <c r="PG36" i="3"/>
  <c r="PI36" i="3" s="1"/>
  <c r="PF60" i="3"/>
  <c r="PH60" i="3" s="1"/>
  <c r="PF90" i="3"/>
  <c r="PH90" i="3" s="1"/>
  <c r="PG106" i="3"/>
  <c r="PI106" i="3" s="1"/>
  <c r="PF38" i="3"/>
  <c r="PH38" i="3" s="1"/>
  <c r="PG38" i="3"/>
  <c r="PI38" i="3" s="1"/>
  <c r="PF40" i="3"/>
  <c r="PH40" i="3" s="1"/>
  <c r="PG40" i="3"/>
  <c r="PI40" i="3" s="1"/>
  <c r="PB37" i="3"/>
  <c r="PD37" i="3" s="1"/>
  <c r="PB45" i="3"/>
  <c r="PD45" i="3" s="1"/>
  <c r="PB47" i="3"/>
  <c r="PD47" i="3" s="1"/>
  <c r="PB49" i="3"/>
  <c r="PD49" i="3" s="1"/>
  <c r="PB51" i="3"/>
  <c r="PD51" i="3" s="1"/>
  <c r="PB53" i="3"/>
  <c r="PD53" i="3" s="1"/>
  <c r="PF68" i="3"/>
  <c r="PH68" i="3" s="1"/>
  <c r="PG68" i="3"/>
  <c r="PI68" i="3" s="1"/>
  <c r="PC80" i="3"/>
  <c r="PE80" i="3" s="1"/>
  <c r="PF88" i="3"/>
  <c r="PH88" i="3" s="1"/>
  <c r="PG88" i="3"/>
  <c r="PI88" i="3" s="1"/>
  <c r="PF100" i="3"/>
  <c r="PH100" i="3" s="1"/>
  <c r="PG100" i="3"/>
  <c r="PI100" i="3" s="1"/>
  <c r="PB138" i="3"/>
  <c r="PD138" i="3" s="1"/>
  <c r="PB42" i="3"/>
  <c r="PD42" i="3" s="1"/>
  <c r="PB44" i="3"/>
  <c r="PD44" i="3" s="1"/>
  <c r="PB46" i="3"/>
  <c r="PD46" i="3" s="1"/>
  <c r="PB48" i="3"/>
  <c r="PD48" i="3" s="1"/>
  <c r="PB50" i="3"/>
  <c r="PD50" i="3" s="1"/>
  <c r="PB52" i="3"/>
  <c r="PD52" i="3" s="1"/>
  <c r="PB54" i="3"/>
  <c r="PD54" i="3" s="1"/>
  <c r="PF56" i="3"/>
  <c r="PH56" i="3" s="1"/>
  <c r="PG56" i="3"/>
  <c r="PI56" i="3" s="1"/>
  <c r="PF64" i="3"/>
  <c r="PH64" i="3" s="1"/>
  <c r="PG64" i="3"/>
  <c r="PI64" i="3" s="1"/>
  <c r="PF94" i="3"/>
  <c r="PH94" i="3" s="1"/>
  <c r="PG94" i="3"/>
  <c r="PI94" i="3" s="1"/>
  <c r="PC120" i="3"/>
  <c r="PE120" i="3" s="1"/>
  <c r="PB120" i="3"/>
  <c r="PD120" i="3" s="1"/>
  <c r="PB195" i="3"/>
  <c r="PD195" i="3" s="1"/>
  <c r="PC42" i="3"/>
  <c r="PE42" i="3" s="1"/>
  <c r="PC44" i="3"/>
  <c r="PE44" i="3" s="1"/>
  <c r="PC46" i="3"/>
  <c r="PE46" i="3" s="1"/>
  <c r="PC48" i="3"/>
  <c r="PE48" i="3" s="1"/>
  <c r="PC50" i="3"/>
  <c r="PE50" i="3" s="1"/>
  <c r="PC52" i="3"/>
  <c r="PE52" i="3" s="1"/>
  <c r="PC54" i="3"/>
  <c r="PE54" i="3" s="1"/>
  <c r="PC62" i="3"/>
  <c r="PE62" i="3" s="1"/>
  <c r="PF72" i="3"/>
  <c r="PH72" i="3" s="1"/>
  <c r="PG72" i="3"/>
  <c r="PI72" i="3" s="1"/>
  <c r="PF84" i="3"/>
  <c r="PH84" i="3" s="1"/>
  <c r="PG84" i="3"/>
  <c r="PI84" i="3" s="1"/>
  <c r="PF104" i="3"/>
  <c r="PH104" i="3" s="1"/>
  <c r="PG104" i="3"/>
  <c r="PI104" i="3" s="1"/>
  <c r="OW206" i="3"/>
  <c r="PC38" i="3"/>
  <c r="PE38" i="3" s="1"/>
  <c r="PB38" i="3"/>
  <c r="PD38" i="3" s="1"/>
  <c r="PB39" i="3"/>
  <c r="PD39" i="3" s="1"/>
  <c r="PC40" i="3"/>
  <c r="PE40" i="3" s="1"/>
  <c r="PB40" i="3"/>
  <c r="PD40" i="3" s="1"/>
  <c r="PB41" i="3"/>
  <c r="PD41" i="3" s="1"/>
  <c r="PF42" i="3"/>
  <c r="PH42" i="3" s="1"/>
  <c r="PG42" i="3"/>
  <c r="PI42" i="3" s="1"/>
  <c r="PF44" i="3"/>
  <c r="PH44" i="3" s="1"/>
  <c r="PG44" i="3"/>
  <c r="PI44" i="3" s="1"/>
  <c r="PF46" i="3"/>
  <c r="PH46" i="3" s="1"/>
  <c r="PG46" i="3"/>
  <c r="PI46" i="3" s="1"/>
  <c r="PF48" i="3"/>
  <c r="PH48" i="3" s="1"/>
  <c r="PG48" i="3"/>
  <c r="PI48" i="3" s="1"/>
  <c r="PF50" i="3"/>
  <c r="PH50" i="3" s="1"/>
  <c r="PG50" i="3"/>
  <c r="PI50" i="3" s="1"/>
  <c r="PF52" i="3"/>
  <c r="PH52" i="3" s="1"/>
  <c r="PG52" i="3"/>
  <c r="PI52" i="3" s="1"/>
  <c r="PF54" i="3"/>
  <c r="PH54" i="3" s="1"/>
  <c r="PG54" i="3"/>
  <c r="PI54" i="3" s="1"/>
  <c r="PG60" i="3"/>
  <c r="PI60" i="3" s="1"/>
  <c r="PF62" i="3"/>
  <c r="PH62" i="3" s="1"/>
  <c r="PG62" i="3"/>
  <c r="PI62" i="3" s="1"/>
  <c r="PF78" i="3"/>
  <c r="PH78" i="3" s="1"/>
  <c r="PG78" i="3"/>
  <c r="PI78" i="3" s="1"/>
  <c r="PF112" i="3"/>
  <c r="PH112" i="3" s="1"/>
  <c r="PG112" i="3"/>
  <c r="PI112" i="3" s="1"/>
  <c r="PC72" i="3"/>
  <c r="PE72" i="3" s="1"/>
  <c r="PF80" i="3"/>
  <c r="PH80" i="3" s="1"/>
  <c r="PG80" i="3"/>
  <c r="PI80" i="3" s="1"/>
  <c r="PF116" i="3"/>
  <c r="PH116" i="3" s="1"/>
  <c r="PG116" i="3"/>
  <c r="PI116" i="3" s="1"/>
  <c r="PC138" i="3"/>
  <c r="PE138" i="3" s="1"/>
  <c r="PC88" i="3"/>
  <c r="PE88" i="3" s="1"/>
  <c r="PF96" i="3"/>
  <c r="PH96" i="3" s="1"/>
  <c r="PG96" i="3"/>
  <c r="PI96" i="3" s="1"/>
  <c r="PF108" i="3"/>
  <c r="PH108" i="3" s="1"/>
  <c r="PG108" i="3"/>
  <c r="PI108" i="3" s="1"/>
  <c r="PB137" i="3"/>
  <c r="PD137" i="3" s="1"/>
  <c r="PG138" i="3"/>
  <c r="PI138" i="3" s="1"/>
  <c r="PG196" i="3"/>
  <c r="PI196" i="3" s="1"/>
  <c r="PB196" i="3"/>
  <c r="PD196" i="3" s="1"/>
  <c r="PG120" i="3"/>
  <c r="PI120" i="3" s="1"/>
  <c r="PC196" i="3"/>
  <c r="PE196" i="3" s="1"/>
  <c r="PF120" i="3"/>
  <c r="PH120" i="3" s="1"/>
  <c r="PF138" i="3"/>
  <c r="PH138" i="3" s="1"/>
  <c r="PF196" i="3"/>
  <c r="PH196" i="3" s="1"/>
  <c r="OK207" i="7"/>
  <c r="KM114" i="2"/>
  <c r="KO114" i="2" s="1"/>
  <c r="PB117" i="3" l="1"/>
  <c r="PD117" i="3" s="1"/>
  <c r="KH99" i="2"/>
  <c r="KJ99" i="2" s="1"/>
  <c r="KH35" i="2"/>
  <c r="KJ35" i="2" s="1"/>
  <c r="KH103" i="2"/>
  <c r="KJ103" i="2" s="1"/>
  <c r="KH39" i="2"/>
  <c r="KJ39" i="2" s="1"/>
  <c r="KH67" i="2"/>
  <c r="KJ67" i="2" s="1"/>
  <c r="KH93" i="2"/>
  <c r="KJ93" i="2" s="1"/>
  <c r="KH85" i="2"/>
  <c r="KJ85" i="2" s="1"/>
  <c r="KH33" i="2"/>
  <c r="KJ33" i="2" s="1"/>
  <c r="KH21" i="2"/>
  <c r="KJ21" i="2" s="1"/>
  <c r="KH52" i="2"/>
  <c r="KJ52" i="2" s="1"/>
  <c r="KH20" i="2"/>
  <c r="KJ20" i="2" s="1"/>
  <c r="KI98" i="2"/>
  <c r="KK98" i="2" s="1"/>
  <c r="KH77" i="2"/>
  <c r="KJ77" i="2" s="1"/>
  <c r="KH37" i="2"/>
  <c r="KJ37" i="2" s="1"/>
  <c r="KH29" i="2"/>
  <c r="KJ29" i="2" s="1"/>
  <c r="KH83" i="2"/>
  <c r="KJ83" i="2" s="1"/>
  <c r="KI72" i="2"/>
  <c r="KK72" i="2" s="1"/>
  <c r="KH25" i="2"/>
  <c r="KJ25" i="2" s="1"/>
  <c r="KI32" i="2"/>
  <c r="KK32" i="2" s="1"/>
  <c r="KI48" i="2"/>
  <c r="KK48" i="2" s="1"/>
  <c r="KI28" i="2"/>
  <c r="KK28" i="2" s="1"/>
  <c r="KI92" i="2"/>
  <c r="KK92" i="2" s="1"/>
  <c r="KH102" i="2"/>
  <c r="KJ102" i="2" s="1"/>
  <c r="KH95" i="2"/>
  <c r="KJ95" i="2" s="1"/>
  <c r="KH70" i="2"/>
  <c r="KJ70" i="2" s="1"/>
  <c r="KH42" i="2"/>
  <c r="KJ42" i="2" s="1"/>
  <c r="KH94" i="2"/>
  <c r="KJ94" i="2" s="1"/>
  <c r="KH91" i="2"/>
  <c r="KJ91" i="2" s="1"/>
  <c r="KH79" i="2"/>
  <c r="KJ79" i="2" s="1"/>
  <c r="KH76" i="2"/>
  <c r="KJ76" i="2" s="1"/>
  <c r="KH62" i="2"/>
  <c r="KJ62" i="2" s="1"/>
  <c r="KH59" i="2"/>
  <c r="KJ59" i="2" s="1"/>
  <c r="KH47" i="2"/>
  <c r="KJ47" i="2" s="1"/>
  <c r="KI44" i="2"/>
  <c r="KK44" i="2" s="1"/>
  <c r="KH27" i="2"/>
  <c r="KJ27" i="2" s="1"/>
  <c r="KH15" i="2"/>
  <c r="KJ15" i="2" s="1"/>
  <c r="KI42" i="2"/>
  <c r="KK42" i="2" s="1"/>
  <c r="KH101" i="2"/>
  <c r="KJ101" i="2" s="1"/>
  <c r="KH75" i="2"/>
  <c r="KJ75" i="2" s="1"/>
  <c r="KH19" i="2"/>
  <c r="KJ19" i="2" s="1"/>
  <c r="KI22" i="2"/>
  <c r="KK22" i="2" s="1"/>
  <c r="KH31" i="2"/>
  <c r="KJ31" i="2" s="1"/>
  <c r="KH100" i="2"/>
  <c r="KJ100" i="2" s="1"/>
  <c r="KH87" i="2"/>
  <c r="KJ87" i="2" s="1"/>
  <c r="KH81" i="2"/>
  <c r="KJ81" i="2" s="1"/>
  <c r="KH61" i="2"/>
  <c r="KJ61" i="2" s="1"/>
  <c r="KH55" i="2"/>
  <c r="KJ55" i="2" s="1"/>
  <c r="KI52" i="2"/>
  <c r="KK52" i="2" s="1"/>
  <c r="KH49" i="2"/>
  <c r="KJ49" i="2" s="1"/>
  <c r="KI20" i="2"/>
  <c r="KK20" i="2" s="1"/>
  <c r="KH17" i="2"/>
  <c r="KJ17" i="2" s="1"/>
  <c r="KH11" i="2"/>
  <c r="KJ11" i="2" s="1"/>
  <c r="KI24" i="2"/>
  <c r="KK24" i="2" s="1"/>
  <c r="KH104" i="2"/>
  <c r="KJ104" i="2" s="1"/>
  <c r="KH88" i="2"/>
  <c r="KJ88" i="2" s="1"/>
  <c r="KH80" i="2"/>
  <c r="KJ80" i="2" s="1"/>
  <c r="KH64" i="2"/>
  <c r="KJ64" i="2" s="1"/>
  <c r="KH60" i="2"/>
  <c r="KJ60" i="2" s="1"/>
  <c r="KH56" i="2"/>
  <c r="KJ56" i="2" s="1"/>
  <c r="KH48" i="2"/>
  <c r="KJ48" i="2" s="1"/>
  <c r="KH40" i="2"/>
  <c r="KJ40" i="2" s="1"/>
  <c r="KH24" i="2"/>
  <c r="KJ24" i="2" s="1"/>
  <c r="KH16" i="2"/>
  <c r="KJ16" i="2" s="1"/>
  <c r="KH66" i="2"/>
  <c r="KJ66" i="2" s="1"/>
  <c r="KH54" i="2"/>
  <c r="KJ54" i="2" s="1"/>
  <c r="KH46" i="2"/>
  <c r="KJ46" i="2" s="1"/>
  <c r="KH14" i="2"/>
  <c r="KJ14" i="2" s="1"/>
  <c r="KH10" i="2"/>
  <c r="KJ10" i="2" s="1"/>
  <c r="KI38" i="2"/>
  <c r="KK38" i="2" s="1"/>
  <c r="KI34" i="2"/>
  <c r="KK34" i="2" s="1"/>
  <c r="KI50" i="2"/>
  <c r="KK50" i="2" s="1"/>
  <c r="KI40" i="2"/>
  <c r="KK40" i="2" s="1"/>
  <c r="KI30" i="2"/>
  <c r="KK30" i="2" s="1"/>
  <c r="KI18" i="2"/>
  <c r="KK18" i="2" s="1"/>
  <c r="KI12" i="2"/>
  <c r="KK12" i="2" s="1"/>
  <c r="KI8" i="2"/>
  <c r="KK8" i="2" s="1"/>
  <c r="KI90" i="2"/>
  <c r="KK90" i="2" s="1"/>
  <c r="KI68" i="2"/>
  <c r="KK68" i="2" s="1"/>
  <c r="KI64" i="2"/>
  <c r="KK64" i="2" s="1"/>
  <c r="KI58" i="2"/>
  <c r="KK58" i="2" s="1"/>
  <c r="KI36" i="2"/>
  <c r="KK36" i="2" s="1"/>
  <c r="KI26" i="2"/>
  <c r="KK26" i="2" s="1"/>
  <c r="KI14" i="2"/>
  <c r="KK14" i="2" s="1"/>
  <c r="KH22" i="2"/>
  <c r="KJ22" i="2" s="1"/>
  <c r="KH30" i="2"/>
  <c r="KJ30" i="2" s="1"/>
  <c r="KH38" i="2"/>
  <c r="KJ38" i="2" s="1"/>
  <c r="KH44" i="2"/>
  <c r="KJ44" i="2" s="1"/>
  <c r="KH89" i="2"/>
  <c r="KJ89" i="2" s="1"/>
  <c r="KI86" i="2"/>
  <c r="KK86" i="2" s="1"/>
  <c r="KH84" i="2"/>
  <c r="KJ84" i="2" s="1"/>
  <c r="KI80" i="2"/>
  <c r="KK80" i="2" s="1"/>
  <c r="KH78" i="2"/>
  <c r="KJ78" i="2" s="1"/>
  <c r="KH69" i="2"/>
  <c r="KJ69" i="2" s="1"/>
  <c r="KH63" i="2"/>
  <c r="KJ63" i="2" s="1"/>
  <c r="KH57" i="2"/>
  <c r="KJ57" i="2" s="1"/>
  <c r="KH43" i="2"/>
  <c r="KJ43" i="2" s="1"/>
  <c r="KH8" i="2"/>
  <c r="KJ8" i="2" s="1"/>
  <c r="KI56" i="2"/>
  <c r="KK56" i="2" s="1"/>
  <c r="KI60" i="2"/>
  <c r="KK60" i="2" s="1"/>
  <c r="KI10" i="2"/>
  <c r="KK10" i="2" s="1"/>
  <c r="KI46" i="2"/>
  <c r="KK46" i="2" s="1"/>
  <c r="KI54" i="2"/>
  <c r="KK54" i="2" s="1"/>
  <c r="KI66" i="2"/>
  <c r="KK66" i="2" s="1"/>
  <c r="KH28" i="2"/>
  <c r="KJ28" i="2" s="1"/>
  <c r="KH36" i="2"/>
  <c r="KJ36" i="2" s="1"/>
  <c r="KH68" i="2"/>
  <c r="KJ68" i="2" s="1"/>
  <c r="KH72" i="2"/>
  <c r="KJ72" i="2" s="1"/>
  <c r="KH90" i="2"/>
  <c r="KJ90" i="2" s="1"/>
  <c r="KI100" i="2"/>
  <c r="KK100" i="2" s="1"/>
  <c r="KH97" i="2"/>
  <c r="KJ97" i="2" s="1"/>
  <c r="KI94" i="2"/>
  <c r="KK94" i="2" s="1"/>
  <c r="KH92" i="2"/>
  <c r="KJ92" i="2" s="1"/>
  <c r="KI88" i="2"/>
  <c r="KK88" i="2" s="1"/>
  <c r="KH86" i="2"/>
  <c r="KJ86" i="2" s="1"/>
  <c r="KH74" i="2"/>
  <c r="KJ74" i="2" s="1"/>
  <c r="KI74" i="2"/>
  <c r="KK74" i="2" s="1"/>
  <c r="KH71" i="2"/>
  <c r="KJ71" i="2" s="1"/>
  <c r="KH65" i="2"/>
  <c r="KJ65" i="2" s="1"/>
  <c r="KI62" i="2"/>
  <c r="KK62" i="2" s="1"/>
  <c r="KH51" i="2"/>
  <c r="KJ51" i="2" s="1"/>
  <c r="KH45" i="2"/>
  <c r="KJ45" i="2" s="1"/>
  <c r="KI16" i="2"/>
  <c r="KK16" i="2" s="1"/>
  <c r="KH12" i="2"/>
  <c r="KJ12" i="2" s="1"/>
  <c r="KH18" i="2"/>
  <c r="KJ18" i="2" s="1"/>
  <c r="KH26" i="2"/>
  <c r="KJ26" i="2" s="1"/>
  <c r="KH34" i="2"/>
  <c r="KJ34" i="2" s="1"/>
  <c r="KH96" i="2"/>
  <c r="KJ96" i="2" s="1"/>
  <c r="KI104" i="2"/>
  <c r="KK104" i="2" s="1"/>
  <c r="KI84" i="2"/>
  <c r="KK84" i="2" s="1"/>
  <c r="KI78" i="2"/>
  <c r="KK78" i="2" s="1"/>
  <c r="KH105" i="2"/>
  <c r="KJ105" i="2" s="1"/>
  <c r="KI102" i="2"/>
  <c r="KK102" i="2" s="1"/>
  <c r="KI96" i="2"/>
  <c r="KK96" i="2" s="1"/>
  <c r="KI82" i="2"/>
  <c r="KK82" i="2" s="1"/>
  <c r="KH82" i="2"/>
  <c r="KJ82" i="2" s="1"/>
  <c r="KI76" i="2"/>
  <c r="KK76" i="2" s="1"/>
  <c r="KH73" i="2"/>
  <c r="KJ73" i="2" s="1"/>
  <c r="KI70" i="2"/>
  <c r="KK70" i="2" s="1"/>
  <c r="KH53" i="2"/>
  <c r="KJ53" i="2" s="1"/>
  <c r="KH32" i="2"/>
  <c r="KJ32" i="2" s="1"/>
  <c r="KH50" i="2"/>
  <c r="KJ50" i="2" s="1"/>
  <c r="KH58" i="2"/>
  <c r="KJ58" i="2" s="1"/>
  <c r="KH98" i="2"/>
  <c r="KJ98" i="2" s="1"/>
  <c r="KI112" i="2"/>
  <c r="KK112" i="2" s="1"/>
  <c r="KH112" i="2"/>
  <c r="KJ112" i="2" s="1"/>
  <c r="PF9" i="7"/>
  <c r="PH9" i="7" s="1"/>
  <c r="KH41" i="2"/>
  <c r="KJ41" i="2" s="1"/>
  <c r="LG206" i="7"/>
  <c r="LG208" i="7" s="1"/>
  <c r="BO207" i="7"/>
  <c r="BM207" i="7"/>
  <c r="PB103" i="7"/>
  <c r="PD103" i="7" s="1"/>
  <c r="PB203" i="7"/>
  <c r="PD203" i="7" s="1"/>
  <c r="PB115" i="7"/>
  <c r="PD115" i="7" s="1"/>
  <c r="PB107" i="7"/>
  <c r="PD107" i="7" s="1"/>
  <c r="KL19" i="2"/>
  <c r="KN19" i="2" s="1"/>
  <c r="KL35" i="2"/>
  <c r="KN35" i="2" s="1"/>
  <c r="KM12" i="2"/>
  <c r="KO12" i="2" s="1"/>
  <c r="KM60" i="2"/>
  <c r="KO60" i="2" s="1"/>
  <c r="KM72" i="2"/>
  <c r="KO72" i="2" s="1"/>
  <c r="KM68" i="2"/>
  <c r="KO68" i="2" s="1"/>
  <c r="KM56" i="2"/>
  <c r="KO56" i="2" s="1"/>
  <c r="KM44" i="2"/>
  <c r="KO44" i="2" s="1"/>
  <c r="KM36" i="2"/>
  <c r="KO36" i="2" s="1"/>
  <c r="KM28" i="2"/>
  <c r="KO28" i="2" s="1"/>
  <c r="KM20" i="2"/>
  <c r="KO20" i="2" s="1"/>
  <c r="KM40" i="2"/>
  <c r="KO40" i="2" s="1"/>
  <c r="KL83" i="2"/>
  <c r="KN83" i="2" s="1"/>
  <c r="KM24" i="2"/>
  <c r="KO24" i="2" s="1"/>
  <c r="KL67" i="2"/>
  <c r="KN67" i="2" s="1"/>
  <c r="KM8" i="2"/>
  <c r="KO8" i="2" s="1"/>
  <c r="KL86" i="2"/>
  <c r="KN86" i="2" s="1"/>
  <c r="KL74" i="2"/>
  <c r="KN74" i="2" s="1"/>
  <c r="KM10" i="2"/>
  <c r="KO10" i="2" s="1"/>
  <c r="KL10" i="2"/>
  <c r="KN10" i="2" s="1"/>
  <c r="KL99" i="2"/>
  <c r="KN99" i="2" s="1"/>
  <c r="KL81" i="2"/>
  <c r="KN81" i="2" s="1"/>
  <c r="KL104" i="2"/>
  <c r="KN104" i="2" s="1"/>
  <c r="KL88" i="2"/>
  <c r="KN88" i="2" s="1"/>
  <c r="KL97" i="2"/>
  <c r="KN97" i="2" s="1"/>
  <c r="KM106" i="2"/>
  <c r="KO106" i="2" s="1"/>
  <c r="KM82" i="2"/>
  <c r="KO82" i="2" s="1"/>
  <c r="KM78" i="2"/>
  <c r="KO78" i="2" s="1"/>
  <c r="KM70" i="2"/>
  <c r="KO70" i="2" s="1"/>
  <c r="KM38" i="2"/>
  <c r="KO38" i="2" s="1"/>
  <c r="KM22" i="2"/>
  <c r="KO22" i="2" s="1"/>
  <c r="KM16" i="2"/>
  <c r="KO16" i="2" s="1"/>
  <c r="KL73" i="2"/>
  <c r="KN73" i="2" s="1"/>
  <c r="KL61" i="2"/>
  <c r="KN61" i="2" s="1"/>
  <c r="KL49" i="2"/>
  <c r="KN49" i="2" s="1"/>
  <c r="KM104" i="2"/>
  <c r="KO104" i="2" s="1"/>
  <c r="KM32" i="2"/>
  <c r="KO32" i="2" s="1"/>
  <c r="KM58" i="2"/>
  <c r="KO58" i="2" s="1"/>
  <c r="KM52" i="2"/>
  <c r="KO52" i="2" s="1"/>
  <c r="KM98" i="2"/>
  <c r="KO98" i="2" s="1"/>
  <c r="KM90" i="2"/>
  <c r="KO90" i="2" s="1"/>
  <c r="KL15" i="2"/>
  <c r="KN15" i="2" s="1"/>
  <c r="KL31" i="2"/>
  <c r="KN31" i="2" s="1"/>
  <c r="KL39" i="2"/>
  <c r="KN39" i="2" s="1"/>
  <c r="KL64" i="2"/>
  <c r="KN64" i="2" s="1"/>
  <c r="KL90" i="2"/>
  <c r="KN90" i="2" s="1"/>
  <c r="KL94" i="2"/>
  <c r="KN94" i="2" s="1"/>
  <c r="KL102" i="2"/>
  <c r="KN102" i="2" s="1"/>
  <c r="KL111" i="2"/>
  <c r="KN111" i="2" s="1"/>
  <c r="KM102" i="2"/>
  <c r="KO102" i="2" s="1"/>
  <c r="KM94" i="2"/>
  <c r="KO94" i="2" s="1"/>
  <c r="KL71" i="2"/>
  <c r="KN71" i="2" s="1"/>
  <c r="KL55" i="2"/>
  <c r="KN55" i="2" s="1"/>
  <c r="KL11" i="2"/>
  <c r="KN11" i="2" s="1"/>
  <c r="KL23" i="2"/>
  <c r="KN23" i="2" s="1"/>
  <c r="KL98" i="2"/>
  <c r="KN98" i="2" s="1"/>
  <c r="KL106" i="2"/>
  <c r="KN106" i="2" s="1"/>
  <c r="KM110" i="2"/>
  <c r="KO110" i="2" s="1"/>
  <c r="KL70" i="2"/>
  <c r="KN70" i="2" s="1"/>
  <c r="KM66" i="2"/>
  <c r="KO66" i="2" s="1"/>
  <c r="KL66" i="2"/>
  <c r="KN66" i="2" s="1"/>
  <c r="KM62" i="2"/>
  <c r="KO62" i="2" s="1"/>
  <c r="KL62" i="2"/>
  <c r="KN62" i="2" s="1"/>
  <c r="KL58" i="2"/>
  <c r="KN58" i="2" s="1"/>
  <c r="KL54" i="2"/>
  <c r="KN54" i="2" s="1"/>
  <c r="KM50" i="2"/>
  <c r="KO50" i="2" s="1"/>
  <c r="KL50" i="2"/>
  <c r="KN50" i="2" s="1"/>
  <c r="KM46" i="2"/>
  <c r="KO46" i="2" s="1"/>
  <c r="KL46" i="2"/>
  <c r="KN46" i="2" s="1"/>
  <c r="KL42" i="2"/>
  <c r="KN42" i="2" s="1"/>
  <c r="KL38" i="2"/>
  <c r="KN38" i="2" s="1"/>
  <c r="KM34" i="2"/>
  <c r="KO34" i="2" s="1"/>
  <c r="KL34" i="2"/>
  <c r="KN34" i="2" s="1"/>
  <c r="KM30" i="2"/>
  <c r="KO30" i="2" s="1"/>
  <c r="KL30" i="2"/>
  <c r="KN30" i="2" s="1"/>
  <c r="KL26" i="2"/>
  <c r="KN26" i="2" s="1"/>
  <c r="KL22" i="2"/>
  <c r="KN22" i="2" s="1"/>
  <c r="KM18" i="2"/>
  <c r="KO18" i="2" s="1"/>
  <c r="KL18" i="2"/>
  <c r="KN18" i="2" s="1"/>
  <c r="KM14" i="2"/>
  <c r="KO14" i="2" s="1"/>
  <c r="KL14" i="2"/>
  <c r="KN14" i="2" s="1"/>
  <c r="KL43" i="2"/>
  <c r="KN43" i="2" s="1"/>
  <c r="KL51" i="2"/>
  <c r="KN51" i="2" s="1"/>
  <c r="KL77" i="2"/>
  <c r="KN77" i="2" s="1"/>
  <c r="KL78" i="2"/>
  <c r="KN78" i="2" s="1"/>
  <c r="KL89" i="2"/>
  <c r="KN89" i="2" s="1"/>
  <c r="KL93" i="2"/>
  <c r="KN93" i="2" s="1"/>
  <c r="KL101" i="2"/>
  <c r="KN101" i="2" s="1"/>
  <c r="KL105" i="2"/>
  <c r="KN105" i="2" s="1"/>
  <c r="KL110" i="2"/>
  <c r="KN110" i="2" s="1"/>
  <c r="KM108" i="2"/>
  <c r="KO108" i="2" s="1"/>
  <c r="KM100" i="2"/>
  <c r="KO100" i="2" s="1"/>
  <c r="KM96" i="2"/>
  <c r="KO96" i="2" s="1"/>
  <c r="KM92" i="2"/>
  <c r="KO92" i="2" s="1"/>
  <c r="KM88" i="2"/>
  <c r="KO88" i="2" s="1"/>
  <c r="KM84" i="2"/>
  <c r="KO84" i="2" s="1"/>
  <c r="KM80" i="2"/>
  <c r="KO80" i="2" s="1"/>
  <c r="KM76" i="2"/>
  <c r="KO76" i="2" s="1"/>
  <c r="KM64" i="2"/>
  <c r="KO64" i="2" s="1"/>
  <c r="KM48" i="2"/>
  <c r="KO48" i="2" s="1"/>
  <c r="KM26" i="2"/>
  <c r="KO26" i="2" s="1"/>
  <c r="KL69" i="2"/>
  <c r="KN69" i="2" s="1"/>
  <c r="KL53" i="2"/>
  <c r="KN53" i="2" s="1"/>
  <c r="KL41" i="2"/>
  <c r="KN41" i="2" s="1"/>
  <c r="KL37" i="2"/>
  <c r="KN37" i="2" s="1"/>
  <c r="KL33" i="2"/>
  <c r="KN33" i="2" s="1"/>
  <c r="KL29" i="2"/>
  <c r="KN29" i="2" s="1"/>
  <c r="KL25" i="2"/>
  <c r="KN25" i="2" s="1"/>
  <c r="KL21" i="2"/>
  <c r="KN21" i="2" s="1"/>
  <c r="KL17" i="2"/>
  <c r="KN17" i="2" s="1"/>
  <c r="KL9" i="2"/>
  <c r="KN9" i="2" s="1"/>
  <c r="KM112" i="2"/>
  <c r="KO112" i="2" s="1"/>
  <c r="KL27" i="2"/>
  <c r="KN27" i="2" s="1"/>
  <c r="KL44" i="2"/>
  <c r="KN44" i="2" s="1"/>
  <c r="KL45" i="2"/>
  <c r="KN45" i="2" s="1"/>
  <c r="KL47" i="2"/>
  <c r="KN47" i="2" s="1"/>
  <c r="KL56" i="2"/>
  <c r="KN56" i="2" s="1"/>
  <c r="KL57" i="2"/>
  <c r="KN57" i="2" s="1"/>
  <c r="KL59" i="2"/>
  <c r="KN59" i="2" s="1"/>
  <c r="KL75" i="2"/>
  <c r="KN75" i="2" s="1"/>
  <c r="KL80" i="2"/>
  <c r="KN80" i="2" s="1"/>
  <c r="KL82" i="2"/>
  <c r="KN82" i="2" s="1"/>
  <c r="KL85" i="2"/>
  <c r="KN85" i="2" s="1"/>
  <c r="KL92" i="2"/>
  <c r="KN92" i="2" s="1"/>
  <c r="KL96" i="2"/>
  <c r="KN96" i="2" s="1"/>
  <c r="KL100" i="2"/>
  <c r="KN100" i="2" s="1"/>
  <c r="KL108" i="2"/>
  <c r="KN108" i="2" s="1"/>
  <c r="KM42" i="2"/>
  <c r="KO42" i="2" s="1"/>
  <c r="KM54" i="2"/>
  <c r="KO54" i="2" s="1"/>
  <c r="KL84" i="2"/>
  <c r="KN84" i="2" s="1"/>
  <c r="KL76" i="2"/>
  <c r="KN76" i="2" s="1"/>
  <c r="KL72" i="2"/>
  <c r="KN72" i="2" s="1"/>
  <c r="KL68" i="2"/>
  <c r="KN68" i="2" s="1"/>
  <c r="KL52" i="2"/>
  <c r="KN52" i="2" s="1"/>
  <c r="KL12" i="2"/>
  <c r="KN12" i="2" s="1"/>
  <c r="KL8" i="2"/>
  <c r="KN8" i="2" s="1"/>
  <c r="KL48" i="2"/>
  <c r="KN48" i="2" s="1"/>
  <c r="KL60" i="2"/>
  <c r="KN60" i="2" s="1"/>
  <c r="KL63" i="2"/>
  <c r="KN63" i="2" s="1"/>
  <c r="KL65" i="2"/>
  <c r="KN65" i="2" s="1"/>
  <c r="KL79" i="2"/>
  <c r="KN79" i="2" s="1"/>
  <c r="KL87" i="2"/>
  <c r="KN87" i="2" s="1"/>
  <c r="KL91" i="2"/>
  <c r="KN91" i="2" s="1"/>
  <c r="KL95" i="2"/>
  <c r="KN95" i="2" s="1"/>
  <c r="KL103" i="2"/>
  <c r="KN103" i="2" s="1"/>
  <c r="KL107" i="2"/>
  <c r="KN107" i="2" s="1"/>
  <c r="KL112" i="2"/>
  <c r="KN112" i="2" s="1"/>
  <c r="KL40" i="2"/>
  <c r="KN40" i="2" s="1"/>
  <c r="KL36" i="2"/>
  <c r="KN36" i="2" s="1"/>
  <c r="KL32" i="2"/>
  <c r="KN32" i="2" s="1"/>
  <c r="KL28" i="2"/>
  <c r="KN28" i="2" s="1"/>
  <c r="KL24" i="2"/>
  <c r="KN24" i="2" s="1"/>
  <c r="KL20" i="2"/>
  <c r="KN20" i="2" s="1"/>
  <c r="KL16" i="2"/>
  <c r="KN16" i="2" s="1"/>
  <c r="KL13" i="2"/>
  <c r="KN13" i="2" s="1"/>
  <c r="KH13" i="2"/>
  <c r="KJ13" i="2" s="1"/>
  <c r="KL109" i="2"/>
  <c r="KN109" i="2" s="1"/>
  <c r="PC22" i="7"/>
  <c r="PE22" i="7" s="1"/>
  <c r="PB25" i="7"/>
  <c r="PD25" i="7" s="1"/>
  <c r="PB33" i="7"/>
  <c r="PD33" i="7" s="1"/>
  <c r="PB41" i="7"/>
  <c r="PD41" i="7" s="1"/>
  <c r="PB46" i="7"/>
  <c r="PD46" i="7" s="1"/>
  <c r="PB23" i="7"/>
  <c r="PD23" i="7" s="1"/>
  <c r="PB49" i="7"/>
  <c r="PD49" i="7" s="1"/>
  <c r="PB57" i="7"/>
  <c r="PD57" i="7" s="1"/>
  <c r="PB65" i="7"/>
  <c r="PD65" i="7" s="1"/>
  <c r="PB73" i="7"/>
  <c r="PD73" i="7" s="1"/>
  <c r="PB81" i="7"/>
  <c r="PD81" i="7" s="1"/>
  <c r="PB89" i="7"/>
  <c r="PD89" i="7" s="1"/>
  <c r="PB97" i="7"/>
  <c r="PD97" i="7" s="1"/>
  <c r="PG16" i="7"/>
  <c r="PI16" i="7" s="1"/>
  <c r="PB11" i="7"/>
  <c r="PD11" i="7" s="1"/>
  <c r="PB19" i="7"/>
  <c r="PD19" i="7" s="1"/>
  <c r="PF73" i="7"/>
  <c r="PH73" i="7" s="1"/>
  <c r="PB39" i="7"/>
  <c r="PD39" i="7" s="1"/>
  <c r="PB45" i="7"/>
  <c r="PD45" i="7" s="1"/>
  <c r="PB195" i="7"/>
  <c r="PD195" i="7" s="1"/>
  <c r="PB113" i="7"/>
  <c r="PD113" i="7" s="1"/>
  <c r="PB105" i="7"/>
  <c r="PD105" i="7" s="1"/>
  <c r="PF195" i="7"/>
  <c r="PH195" i="7" s="1"/>
  <c r="PF117" i="7"/>
  <c r="PH117" i="7" s="1"/>
  <c r="PF113" i="7"/>
  <c r="PH113" i="7" s="1"/>
  <c r="PF109" i="7"/>
  <c r="PH109" i="7" s="1"/>
  <c r="PF101" i="7"/>
  <c r="PH101" i="7" s="1"/>
  <c r="PF97" i="7"/>
  <c r="PH97" i="7" s="1"/>
  <c r="PF93" i="7"/>
  <c r="PH93" i="7" s="1"/>
  <c r="PF89" i="7"/>
  <c r="PH89" i="7" s="1"/>
  <c r="PF81" i="7"/>
  <c r="PH81" i="7" s="1"/>
  <c r="PF77" i="7"/>
  <c r="PH77" i="7" s="1"/>
  <c r="PF69" i="7"/>
  <c r="PH69" i="7" s="1"/>
  <c r="PF65" i="7"/>
  <c r="PH65" i="7" s="1"/>
  <c r="PF57" i="7"/>
  <c r="PH57" i="7" s="1"/>
  <c r="PF49" i="7"/>
  <c r="PH49" i="7" s="1"/>
  <c r="PF37" i="7"/>
  <c r="PH37" i="7" s="1"/>
  <c r="PF29" i="7"/>
  <c r="PH29" i="7" s="1"/>
  <c r="PF21" i="7"/>
  <c r="PH21" i="7" s="1"/>
  <c r="PF17" i="7"/>
  <c r="PH17" i="7" s="1"/>
  <c r="PF13" i="7"/>
  <c r="PH13" i="7" s="1"/>
  <c r="PG118" i="7"/>
  <c r="PI118" i="7" s="1"/>
  <c r="PF102" i="7"/>
  <c r="PH102" i="7" s="1"/>
  <c r="PF94" i="7"/>
  <c r="PH94" i="7" s="1"/>
  <c r="PG66" i="7"/>
  <c r="PI66" i="7" s="1"/>
  <c r="PC38" i="7"/>
  <c r="PE38" i="7" s="1"/>
  <c r="PB38" i="7"/>
  <c r="PD38" i="7" s="1"/>
  <c r="PC62" i="7"/>
  <c r="PE62" i="7" s="1"/>
  <c r="PB62" i="7"/>
  <c r="PD62" i="7" s="1"/>
  <c r="PC86" i="7"/>
  <c r="PE86" i="7" s="1"/>
  <c r="PB86" i="7"/>
  <c r="PD86" i="7" s="1"/>
  <c r="PG108" i="7"/>
  <c r="PI108" i="7" s="1"/>
  <c r="PF108" i="7"/>
  <c r="PH108" i="7" s="1"/>
  <c r="PG64" i="7"/>
  <c r="PI64" i="7" s="1"/>
  <c r="PF64" i="7"/>
  <c r="PH64" i="7" s="1"/>
  <c r="PG24" i="7"/>
  <c r="PI24" i="7" s="1"/>
  <c r="PF24" i="7"/>
  <c r="PH24" i="7" s="1"/>
  <c r="PB14" i="7"/>
  <c r="PD14" i="7" s="1"/>
  <c r="PB31" i="7"/>
  <c r="PD31" i="7" s="1"/>
  <c r="PB36" i="7"/>
  <c r="PD36" i="7" s="1"/>
  <c r="PC36" i="7"/>
  <c r="PE36" i="7" s="1"/>
  <c r="PC44" i="7"/>
  <c r="PE44" i="7" s="1"/>
  <c r="PB44" i="7"/>
  <c r="PD44" i="7" s="1"/>
  <c r="PB47" i="7"/>
  <c r="PD47" i="7" s="1"/>
  <c r="PC52" i="7"/>
  <c r="PE52" i="7" s="1"/>
  <c r="PB52" i="7"/>
  <c r="PD52" i="7" s="1"/>
  <c r="PB55" i="7"/>
  <c r="PD55" i="7" s="1"/>
  <c r="PC60" i="7"/>
  <c r="PE60" i="7" s="1"/>
  <c r="PB60" i="7"/>
  <c r="PD60" i="7" s="1"/>
  <c r="PB63" i="7"/>
  <c r="PD63" i="7" s="1"/>
  <c r="PB68" i="7"/>
  <c r="PD68" i="7" s="1"/>
  <c r="PC68" i="7"/>
  <c r="PE68" i="7" s="1"/>
  <c r="PB71" i="7"/>
  <c r="PD71" i="7" s="1"/>
  <c r="PC76" i="7"/>
  <c r="PE76" i="7" s="1"/>
  <c r="PB76" i="7"/>
  <c r="PD76" i="7" s="1"/>
  <c r="PB79" i="7"/>
  <c r="PD79" i="7" s="1"/>
  <c r="PC84" i="7"/>
  <c r="PE84" i="7" s="1"/>
  <c r="PB84" i="7"/>
  <c r="PD84" i="7" s="1"/>
  <c r="PB87" i="7"/>
  <c r="PD87" i="7" s="1"/>
  <c r="PG90" i="7"/>
  <c r="PI90" i="7" s="1"/>
  <c r="PC92" i="7"/>
  <c r="PE92" i="7" s="1"/>
  <c r="PB92" i="7"/>
  <c r="PD92" i="7" s="1"/>
  <c r="PB95" i="7"/>
  <c r="PD95" i="7" s="1"/>
  <c r="PG98" i="7"/>
  <c r="PI98" i="7" s="1"/>
  <c r="PB100" i="7"/>
  <c r="PD100" i="7" s="1"/>
  <c r="PC100" i="7"/>
  <c r="PE100" i="7" s="1"/>
  <c r="PC204" i="7"/>
  <c r="PE204" i="7" s="1"/>
  <c r="PB204" i="7"/>
  <c r="PD204" i="7" s="1"/>
  <c r="PB116" i="7"/>
  <c r="PD116" i="7" s="1"/>
  <c r="PC116" i="7"/>
  <c r="PE116" i="7" s="1"/>
  <c r="PC108" i="7"/>
  <c r="PE108" i="7" s="1"/>
  <c r="PB108" i="7"/>
  <c r="PD108" i="7" s="1"/>
  <c r="PC8" i="7"/>
  <c r="PE8" i="7" s="1"/>
  <c r="PB8" i="7"/>
  <c r="PD8" i="7" s="1"/>
  <c r="PC16" i="7"/>
  <c r="PE16" i="7" s="1"/>
  <c r="PB16" i="7"/>
  <c r="PD16" i="7" s="1"/>
  <c r="PC30" i="7"/>
  <c r="PE30" i="7" s="1"/>
  <c r="PB30" i="7"/>
  <c r="PD30" i="7" s="1"/>
  <c r="PC54" i="7"/>
  <c r="PE54" i="7" s="1"/>
  <c r="PB54" i="7"/>
  <c r="PD54" i="7" s="1"/>
  <c r="PC70" i="7"/>
  <c r="PE70" i="7" s="1"/>
  <c r="PB70" i="7"/>
  <c r="PD70" i="7" s="1"/>
  <c r="PB78" i="7"/>
  <c r="PD78" i="7" s="1"/>
  <c r="PC78" i="7"/>
  <c r="PE78" i="7" s="1"/>
  <c r="PC94" i="7"/>
  <c r="PE94" i="7" s="1"/>
  <c r="PB94" i="7"/>
  <c r="PD94" i="7" s="1"/>
  <c r="PC110" i="7"/>
  <c r="PE110" i="7" s="1"/>
  <c r="PB110" i="7"/>
  <c r="PD110" i="7" s="1"/>
  <c r="PG204" i="7"/>
  <c r="PI204" i="7" s="1"/>
  <c r="PF204" i="7"/>
  <c r="PH204" i="7" s="1"/>
  <c r="PG88" i="7"/>
  <c r="PI88" i="7" s="1"/>
  <c r="PF88" i="7"/>
  <c r="PH88" i="7" s="1"/>
  <c r="PG76" i="7"/>
  <c r="PI76" i="7" s="1"/>
  <c r="PF76" i="7"/>
  <c r="PH76" i="7" s="1"/>
  <c r="PG40" i="7"/>
  <c r="PI40" i="7" s="1"/>
  <c r="PF40" i="7"/>
  <c r="PH40" i="7" s="1"/>
  <c r="PG32" i="7"/>
  <c r="PI32" i="7" s="1"/>
  <c r="PF32" i="7"/>
  <c r="PH32" i="7" s="1"/>
  <c r="PG20" i="7"/>
  <c r="PI20" i="7" s="1"/>
  <c r="PF20" i="7"/>
  <c r="PH20" i="7" s="1"/>
  <c r="PG8" i="7"/>
  <c r="PI8" i="7" s="1"/>
  <c r="PF8" i="7"/>
  <c r="PH8" i="7" s="1"/>
  <c r="PF86" i="7"/>
  <c r="PH86" i="7" s="1"/>
  <c r="PG86" i="7"/>
  <c r="PI86" i="7" s="1"/>
  <c r="PC10" i="7"/>
  <c r="PE10" i="7" s="1"/>
  <c r="PB10" i="7"/>
  <c r="PD10" i="7" s="1"/>
  <c r="PB13" i="7"/>
  <c r="PD13" i="7" s="1"/>
  <c r="PC18" i="7"/>
  <c r="PE18" i="7" s="1"/>
  <c r="PB18" i="7"/>
  <c r="PD18" i="7" s="1"/>
  <c r="PB24" i="7"/>
  <c r="PD24" i="7" s="1"/>
  <c r="PC24" i="7"/>
  <c r="PE24" i="7" s="1"/>
  <c r="PB27" i="7"/>
  <c r="PD27" i="7" s="1"/>
  <c r="PG30" i="7"/>
  <c r="PI30" i="7" s="1"/>
  <c r="PC32" i="7"/>
  <c r="PE32" i="7" s="1"/>
  <c r="PB32" i="7"/>
  <c r="PD32" i="7" s="1"/>
  <c r="PB35" i="7"/>
  <c r="PD35" i="7" s="1"/>
  <c r="PC40" i="7"/>
  <c r="PE40" i="7" s="1"/>
  <c r="PB40" i="7"/>
  <c r="PD40" i="7" s="1"/>
  <c r="PC48" i="7"/>
  <c r="PE48" i="7" s="1"/>
  <c r="PB48" i="7"/>
  <c r="PD48" i="7" s="1"/>
  <c r="PB51" i="7"/>
  <c r="PD51" i="7" s="1"/>
  <c r="PB56" i="7"/>
  <c r="PD56" i="7" s="1"/>
  <c r="PC56" i="7"/>
  <c r="PE56" i="7" s="1"/>
  <c r="PB59" i="7"/>
  <c r="PD59" i="7" s="1"/>
  <c r="PC64" i="7"/>
  <c r="PE64" i="7" s="1"/>
  <c r="PB64" i="7"/>
  <c r="PD64" i="7" s="1"/>
  <c r="PB67" i="7"/>
  <c r="PD67" i="7" s="1"/>
  <c r="PG70" i="7"/>
  <c r="PI70" i="7" s="1"/>
  <c r="PC72" i="7"/>
  <c r="PE72" i="7" s="1"/>
  <c r="PB72" i="7"/>
  <c r="PD72" i="7" s="1"/>
  <c r="PB75" i="7"/>
  <c r="PD75" i="7" s="1"/>
  <c r="PC80" i="7"/>
  <c r="PE80" i="7" s="1"/>
  <c r="PB80" i="7"/>
  <c r="PD80" i="7" s="1"/>
  <c r="PB83" i="7"/>
  <c r="PD83" i="7" s="1"/>
  <c r="PB88" i="7"/>
  <c r="PD88" i="7" s="1"/>
  <c r="PB91" i="7"/>
  <c r="PD91" i="7" s="1"/>
  <c r="PC96" i="7"/>
  <c r="PE96" i="7" s="1"/>
  <c r="PB96" i="7"/>
  <c r="PD96" i="7" s="1"/>
  <c r="PB99" i="7"/>
  <c r="PD99" i="7" s="1"/>
  <c r="PB101" i="7"/>
  <c r="PD101" i="7" s="1"/>
  <c r="PG196" i="7"/>
  <c r="PI196" i="7" s="1"/>
  <c r="PC132" i="7"/>
  <c r="PE132" i="7" s="1"/>
  <c r="PB132" i="7"/>
  <c r="PD132" i="7" s="1"/>
  <c r="PC88" i="7"/>
  <c r="PE88" i="7" s="1"/>
  <c r="PC118" i="7"/>
  <c r="PE118" i="7" s="1"/>
  <c r="PB118" i="7"/>
  <c r="PD118" i="7" s="1"/>
  <c r="PG80" i="7"/>
  <c r="PI80" i="7" s="1"/>
  <c r="PF80" i="7"/>
  <c r="PH80" i="7" s="1"/>
  <c r="PF50" i="7"/>
  <c r="PH50" i="7" s="1"/>
  <c r="PG50" i="7"/>
  <c r="PI50" i="7" s="1"/>
  <c r="PC12" i="7"/>
  <c r="PE12" i="7" s="1"/>
  <c r="PB12" i="7"/>
  <c r="PD12" i="7" s="1"/>
  <c r="PB15" i="7"/>
  <c r="PD15" i="7" s="1"/>
  <c r="PC20" i="7"/>
  <c r="PE20" i="7" s="1"/>
  <c r="PB20" i="7"/>
  <c r="PD20" i="7" s="1"/>
  <c r="PB21" i="7"/>
  <c r="PD21" i="7" s="1"/>
  <c r="PC26" i="7"/>
  <c r="PE26" i="7" s="1"/>
  <c r="PB26" i="7"/>
  <c r="PD26" i="7" s="1"/>
  <c r="PB29" i="7"/>
  <c r="PD29" i="7" s="1"/>
  <c r="PB37" i="7"/>
  <c r="PD37" i="7" s="1"/>
  <c r="PC46" i="7"/>
  <c r="PE46" i="7" s="1"/>
  <c r="PB22" i="7"/>
  <c r="PD22" i="7" s="1"/>
  <c r="PF16" i="7"/>
  <c r="PH16" i="7" s="1"/>
  <c r="PC14" i="7"/>
  <c r="PE14" i="7" s="1"/>
  <c r="PB196" i="7"/>
  <c r="PD196" i="7" s="1"/>
  <c r="PB114" i="7"/>
  <c r="PD114" i="7" s="1"/>
  <c r="PB117" i="7"/>
  <c r="PD117" i="7" s="1"/>
  <c r="PC112" i="7"/>
  <c r="PE112" i="7" s="1"/>
  <c r="PB109" i="7"/>
  <c r="PD109" i="7" s="1"/>
  <c r="PG106" i="7"/>
  <c r="PI106" i="7" s="1"/>
  <c r="PB104" i="7"/>
  <c r="PD104" i="7" s="1"/>
  <c r="PF203" i="7"/>
  <c r="PH203" i="7" s="1"/>
  <c r="PF131" i="7"/>
  <c r="PH131" i="7" s="1"/>
  <c r="PF115" i="7"/>
  <c r="PH115" i="7" s="1"/>
  <c r="PF111" i="7"/>
  <c r="PH111" i="7" s="1"/>
  <c r="PF107" i="7"/>
  <c r="PH107" i="7" s="1"/>
  <c r="PF103" i="7"/>
  <c r="PH103" i="7" s="1"/>
  <c r="PF99" i="7"/>
  <c r="PH99" i="7" s="1"/>
  <c r="PF95" i="7"/>
  <c r="PH95" i="7" s="1"/>
  <c r="PF91" i="7"/>
  <c r="PH91" i="7" s="1"/>
  <c r="PF87" i="7"/>
  <c r="PH87" i="7" s="1"/>
  <c r="PF83" i="7"/>
  <c r="PH83" i="7" s="1"/>
  <c r="PF79" i="7"/>
  <c r="PH79" i="7" s="1"/>
  <c r="PF75" i="7"/>
  <c r="PH75" i="7" s="1"/>
  <c r="PF71" i="7"/>
  <c r="PH71" i="7" s="1"/>
  <c r="PF67" i="7"/>
  <c r="PH67" i="7" s="1"/>
  <c r="PF63" i="7"/>
  <c r="PH63" i="7" s="1"/>
  <c r="PF59" i="7"/>
  <c r="PH59" i="7" s="1"/>
  <c r="PF55" i="7"/>
  <c r="PH55" i="7" s="1"/>
  <c r="PF51" i="7"/>
  <c r="PH51" i="7" s="1"/>
  <c r="PF47" i="7"/>
  <c r="PH47" i="7" s="1"/>
  <c r="PF39" i="7"/>
  <c r="PH39" i="7" s="1"/>
  <c r="PF35" i="7"/>
  <c r="PH35" i="7" s="1"/>
  <c r="PF31" i="7"/>
  <c r="PH31" i="7" s="1"/>
  <c r="PF27" i="7"/>
  <c r="PH27" i="7" s="1"/>
  <c r="PF23" i="7"/>
  <c r="PH23" i="7" s="1"/>
  <c r="PF19" i="7"/>
  <c r="PH19" i="7" s="1"/>
  <c r="PF15" i="7"/>
  <c r="PH15" i="7" s="1"/>
  <c r="PF11" i="7"/>
  <c r="PH11" i="7" s="1"/>
  <c r="PB112" i="7"/>
  <c r="PD112" i="7" s="1"/>
  <c r="PB17" i="7"/>
  <c r="PD17" i="7" s="1"/>
  <c r="PC28" i="7"/>
  <c r="PE28" i="7" s="1"/>
  <c r="PB28" i="7"/>
  <c r="PD28" i="7" s="1"/>
  <c r="PC34" i="7"/>
  <c r="PE34" i="7" s="1"/>
  <c r="PB34" i="7"/>
  <c r="PD34" i="7" s="1"/>
  <c r="PC42" i="7"/>
  <c r="PE42" i="7" s="1"/>
  <c r="PB42" i="7"/>
  <c r="PD42" i="7" s="1"/>
  <c r="PC50" i="7"/>
  <c r="PE50" i="7" s="1"/>
  <c r="PB50" i="7"/>
  <c r="PD50" i="7" s="1"/>
  <c r="PB53" i="7"/>
  <c r="PD53" i="7" s="1"/>
  <c r="PC58" i="7"/>
  <c r="PE58" i="7" s="1"/>
  <c r="PB58" i="7"/>
  <c r="PD58" i="7" s="1"/>
  <c r="PB61" i="7"/>
  <c r="PD61" i="7" s="1"/>
  <c r="PC66" i="7"/>
  <c r="PE66" i="7" s="1"/>
  <c r="PB66" i="7"/>
  <c r="PD66" i="7" s="1"/>
  <c r="PB69" i="7"/>
  <c r="PD69" i="7" s="1"/>
  <c r="PC74" i="7"/>
  <c r="PE74" i="7" s="1"/>
  <c r="PB74" i="7"/>
  <c r="PD74" i="7" s="1"/>
  <c r="PB77" i="7"/>
  <c r="PD77" i="7" s="1"/>
  <c r="PC82" i="7"/>
  <c r="PE82" i="7" s="1"/>
  <c r="PB82" i="7"/>
  <c r="PD82" i="7" s="1"/>
  <c r="PB85" i="7"/>
  <c r="PD85" i="7" s="1"/>
  <c r="PC90" i="7"/>
  <c r="PE90" i="7" s="1"/>
  <c r="PB90" i="7"/>
  <c r="PD90" i="7" s="1"/>
  <c r="PB93" i="7"/>
  <c r="PD93" i="7" s="1"/>
  <c r="PG96" i="7"/>
  <c r="PI96" i="7" s="1"/>
  <c r="PC98" i="7"/>
  <c r="PE98" i="7" s="1"/>
  <c r="PB98" i="7"/>
  <c r="PD98" i="7" s="1"/>
  <c r="PC102" i="7"/>
  <c r="PE102" i="7" s="1"/>
  <c r="PB102" i="7"/>
  <c r="PD102" i="7" s="1"/>
  <c r="PC196" i="7"/>
  <c r="PE196" i="7" s="1"/>
  <c r="PC114" i="7"/>
  <c r="PE114" i="7" s="1"/>
  <c r="PB111" i="7"/>
  <c r="PD111" i="7" s="1"/>
  <c r="PC106" i="7"/>
  <c r="PE106" i="7" s="1"/>
  <c r="PB106" i="7"/>
  <c r="PD106" i="7" s="1"/>
  <c r="PG82" i="7"/>
  <c r="PI82" i="7" s="1"/>
  <c r="PF82" i="7"/>
  <c r="PH82" i="7" s="1"/>
  <c r="PC104" i="7"/>
  <c r="PE104" i="7" s="1"/>
  <c r="PF105" i="7"/>
  <c r="PH105" i="7" s="1"/>
  <c r="PF85" i="7"/>
  <c r="PH85" i="7" s="1"/>
  <c r="PF61" i="7"/>
  <c r="PH61" i="7" s="1"/>
  <c r="PF53" i="7"/>
  <c r="PH53" i="7" s="1"/>
  <c r="PF45" i="7"/>
  <c r="PH45" i="7" s="1"/>
  <c r="PF41" i="7"/>
  <c r="PH41" i="7" s="1"/>
  <c r="PF33" i="7"/>
  <c r="PH33" i="7" s="1"/>
  <c r="PF25" i="7"/>
  <c r="PH25" i="7" s="1"/>
  <c r="PG12" i="7"/>
  <c r="PI12" i="7" s="1"/>
  <c r="PF62" i="7"/>
  <c r="PH62" i="7" s="1"/>
  <c r="PF54" i="7"/>
  <c r="PH54" i="7" s="1"/>
  <c r="PG62" i="7"/>
  <c r="PI62" i="7" s="1"/>
  <c r="PG102" i="7"/>
  <c r="PI102" i="7" s="1"/>
  <c r="PF96" i="7"/>
  <c r="PH96" i="7" s="1"/>
  <c r="PF72" i="7"/>
  <c r="PH72" i="7" s="1"/>
  <c r="PF36" i="7"/>
  <c r="PH36" i="7" s="1"/>
  <c r="PF28" i="7"/>
  <c r="PH28" i="7" s="1"/>
  <c r="PF12" i="7"/>
  <c r="PH12" i="7" s="1"/>
  <c r="PG114" i="7"/>
  <c r="PI114" i="7" s="1"/>
  <c r="PF46" i="7"/>
  <c r="PH46" i="7" s="1"/>
  <c r="PG38" i="7"/>
  <c r="PI38" i="7" s="1"/>
  <c r="PG132" i="7"/>
  <c r="PI132" i="7" s="1"/>
  <c r="PF132" i="7"/>
  <c r="PH132" i="7" s="1"/>
  <c r="PG112" i="7"/>
  <c r="PI112" i="7" s="1"/>
  <c r="PF112" i="7"/>
  <c r="PH112" i="7" s="1"/>
  <c r="PG104" i="7"/>
  <c r="PI104" i="7" s="1"/>
  <c r="PF104" i="7"/>
  <c r="PH104" i="7" s="1"/>
  <c r="PG100" i="7"/>
  <c r="PI100" i="7" s="1"/>
  <c r="PF100" i="7"/>
  <c r="PH100" i="7" s="1"/>
  <c r="PG92" i="7"/>
  <c r="PI92" i="7" s="1"/>
  <c r="PF92" i="7"/>
  <c r="PH92" i="7" s="1"/>
  <c r="PG84" i="7"/>
  <c r="PI84" i="7" s="1"/>
  <c r="PF84" i="7"/>
  <c r="PH84" i="7" s="1"/>
  <c r="PG68" i="7"/>
  <c r="PI68" i="7" s="1"/>
  <c r="PF68" i="7"/>
  <c r="PH68" i="7" s="1"/>
  <c r="PG60" i="7"/>
  <c r="PI60" i="7" s="1"/>
  <c r="PF60" i="7"/>
  <c r="PH60" i="7" s="1"/>
  <c r="PG56" i="7"/>
  <c r="PI56" i="7" s="1"/>
  <c r="PF56" i="7"/>
  <c r="PH56" i="7" s="1"/>
  <c r="PG52" i="7"/>
  <c r="PI52" i="7" s="1"/>
  <c r="PF52" i="7"/>
  <c r="PH52" i="7" s="1"/>
  <c r="PG48" i="7"/>
  <c r="PI48" i="7" s="1"/>
  <c r="PF48" i="7"/>
  <c r="PH48" i="7" s="1"/>
  <c r="PG44" i="7"/>
  <c r="PI44" i="7" s="1"/>
  <c r="PF44" i="7"/>
  <c r="PH44" i="7" s="1"/>
  <c r="PG94" i="7"/>
  <c r="PI94" i="7" s="1"/>
  <c r="PG116" i="7"/>
  <c r="PI116" i="7" s="1"/>
  <c r="PG110" i="7"/>
  <c r="PI110" i="7" s="1"/>
  <c r="PG74" i="7"/>
  <c r="PI74" i="7" s="1"/>
  <c r="PG42" i="7"/>
  <c r="PI42" i="7" s="1"/>
  <c r="PG18" i="7"/>
  <c r="PI18" i="7" s="1"/>
  <c r="PF196" i="7"/>
  <c r="PH196" i="7" s="1"/>
  <c r="PF116" i="7"/>
  <c r="PH116" i="7" s="1"/>
  <c r="PF110" i="7"/>
  <c r="PH110" i="7" s="1"/>
  <c r="PF70" i="7"/>
  <c r="PH70" i="7" s="1"/>
  <c r="PF58" i="7"/>
  <c r="PH58" i="7" s="1"/>
  <c r="PG14" i="7"/>
  <c r="PI14" i="7" s="1"/>
  <c r="PG28" i="7"/>
  <c r="PI28" i="7" s="1"/>
  <c r="PG46" i="7"/>
  <c r="PI46" i="7" s="1"/>
  <c r="PG78" i="7"/>
  <c r="PI78" i="7" s="1"/>
  <c r="PG58" i="7"/>
  <c r="PI58" i="7" s="1"/>
  <c r="PG26" i="7"/>
  <c r="PI26" i="7" s="1"/>
  <c r="PF114" i="7"/>
  <c r="PH114" i="7" s="1"/>
  <c r="PF106" i="7"/>
  <c r="PH106" i="7" s="1"/>
  <c r="PF74" i="7"/>
  <c r="PH74" i="7" s="1"/>
  <c r="PF42" i="7"/>
  <c r="PH42" i="7" s="1"/>
  <c r="PF38" i="7"/>
  <c r="PH38" i="7" s="1"/>
  <c r="PF34" i="7"/>
  <c r="PH34" i="7" s="1"/>
  <c r="PF30" i="7"/>
  <c r="PH30" i="7" s="1"/>
  <c r="PF26" i="7"/>
  <c r="PH26" i="7" s="1"/>
  <c r="PF14" i="7"/>
  <c r="PH14" i="7" s="1"/>
  <c r="PF10" i="7"/>
  <c r="PH10" i="7" s="1"/>
  <c r="PG22" i="7"/>
  <c r="PI22" i="7" s="1"/>
  <c r="PG36" i="7"/>
  <c r="PI36" i="7" s="1"/>
  <c r="PG54" i="7"/>
  <c r="PI54" i="7" s="1"/>
  <c r="PG72" i="7"/>
  <c r="PI72" i="7" s="1"/>
  <c r="PG34" i="7"/>
  <c r="PI34" i="7" s="1"/>
  <c r="PG10" i="7"/>
  <c r="PI10" i="7" s="1"/>
  <c r="PF118" i="7"/>
  <c r="PH118" i="7" s="1"/>
  <c r="PF98" i="7"/>
  <c r="PH98" i="7" s="1"/>
  <c r="PF90" i="7"/>
  <c r="PH90" i="7" s="1"/>
  <c r="PF78" i="7"/>
  <c r="PH78" i="7" s="1"/>
  <c r="PF66" i="7"/>
  <c r="PH66" i="7" s="1"/>
  <c r="PF22" i="7"/>
  <c r="PH22" i="7" s="1"/>
  <c r="PF18" i="7"/>
  <c r="PH18" i="7" s="1"/>
  <c r="PF43" i="7"/>
  <c r="PH43" i="7" s="1"/>
  <c r="CB207" i="2"/>
  <c r="OU206" i="7"/>
  <c r="BM206" i="7"/>
  <c r="AV207" i="2"/>
  <c r="AX207" i="2"/>
  <c r="DC206" i="7" l="1"/>
  <c r="DC208" i="7" s="1"/>
  <c r="OM206" i="7"/>
  <c r="OM208" i="7" s="1"/>
  <c r="MW206" i="7"/>
  <c r="MW208" i="7" s="1"/>
  <c r="BM208" i="7"/>
  <c r="OW206" i="7"/>
  <c r="KM86" i="2"/>
  <c r="KO86" i="2" s="1"/>
  <c r="KM74" i="2"/>
  <c r="KO74" i="2" s="1"/>
  <c r="ES206" i="7"/>
  <c r="ES208" i="7" s="1"/>
  <c r="BZ207" i="2"/>
  <c r="KH114" i="2" l="1"/>
  <c r="KJ114" i="2" s="1"/>
  <c r="DF207" i="2"/>
  <c r="GI206" i="7"/>
  <c r="GI208" i="7" s="1"/>
  <c r="DD207" i="2"/>
  <c r="EJ207" i="2"/>
  <c r="KI106" i="2" l="1"/>
  <c r="KK106" i="2" s="1"/>
  <c r="KI114" i="2"/>
  <c r="KK114" i="2" s="1"/>
  <c r="EH207" i="2"/>
  <c r="KH107" i="2"/>
  <c r="KJ107" i="2" s="1"/>
  <c r="KH106" i="2"/>
  <c r="KJ106" i="2" s="1"/>
  <c r="PB43" i="7"/>
  <c r="PD43" i="7" s="1"/>
  <c r="PB43" i="3"/>
  <c r="PD43" i="3" s="1"/>
  <c r="HY206" i="7"/>
  <c r="HY208" i="7" s="1"/>
  <c r="FN207" i="2"/>
  <c r="FL207" i="2"/>
  <c r="KH111" i="2" l="1"/>
  <c r="KJ111" i="2" s="1"/>
  <c r="PB9" i="7"/>
  <c r="PD9" i="7" s="1"/>
  <c r="PB205" i="7"/>
  <c r="PD205" i="7" s="1"/>
  <c r="PB7" i="3"/>
  <c r="PD7" i="3" s="1"/>
  <c r="PB99" i="3"/>
  <c r="PD99" i="3" s="1"/>
  <c r="JO206" i="7"/>
  <c r="JO208" i="7" s="1"/>
  <c r="KL113" i="2"/>
  <c r="KN113" i="2" s="1"/>
  <c r="GR207" i="2"/>
  <c r="GP207" i="2" l="1"/>
  <c r="PB131" i="7"/>
  <c r="PD131" i="7" s="1"/>
  <c r="LE206" i="7"/>
  <c r="LE208" i="7" s="1"/>
  <c r="HV207" i="2"/>
  <c r="KH113" i="2"/>
  <c r="KJ113" i="2" s="1"/>
  <c r="KL7" i="2"/>
  <c r="IZ207" i="2"/>
  <c r="KH109" i="2" l="1"/>
  <c r="KJ109" i="2" s="1"/>
  <c r="KH23" i="2"/>
  <c r="KJ23" i="2" s="1"/>
  <c r="HT207" i="2"/>
  <c r="IX207" i="2"/>
  <c r="PB205" i="3"/>
  <c r="PB206" i="3" s="1"/>
  <c r="KH9" i="2"/>
  <c r="KJ9" i="2" s="1"/>
  <c r="PF7" i="7"/>
  <c r="MU206" i="7"/>
  <c r="MU208" i="7" s="1"/>
  <c r="KD207" i="2"/>
  <c r="KL207" i="2"/>
  <c r="KN7" i="2"/>
  <c r="KN207" i="2" s="1"/>
  <c r="KH7" i="2"/>
  <c r="KH110" i="2" l="1"/>
  <c r="KJ110" i="2" s="1"/>
  <c r="KI110" i="2"/>
  <c r="KK110" i="2" s="1"/>
  <c r="KH108" i="2"/>
  <c r="PD205" i="3"/>
  <c r="PD206" i="3" s="1"/>
  <c r="PH7" i="7"/>
  <c r="OK206" i="7"/>
  <c r="OK208" i="7" s="1"/>
  <c r="KJ7" i="2"/>
  <c r="KJ108" i="2" l="1"/>
  <c r="KJ207" i="2" s="1"/>
  <c r="KH207" i="2"/>
  <c r="KI108" i="2"/>
  <c r="KK108" i="2" s="1"/>
  <c r="KB207" i="2"/>
  <c r="PB7" i="7"/>
  <c r="KL19" i="6" l="1"/>
  <c r="KL67" i="6"/>
  <c r="KL115" i="6"/>
  <c r="KN115" i="6" s="1"/>
  <c r="KL75" i="6"/>
  <c r="KL83" i="6"/>
  <c r="KL103" i="6"/>
  <c r="KL15" i="6"/>
  <c r="KL119" i="6"/>
  <c r="KN119" i="6" s="1"/>
  <c r="KL111" i="6"/>
  <c r="KN111" i="6" s="1"/>
  <c r="KL71" i="6"/>
  <c r="KL35" i="6"/>
  <c r="KL23" i="6"/>
  <c r="KL87" i="6"/>
  <c r="KL91" i="6"/>
  <c r="KL107" i="6"/>
  <c r="KN107" i="6" s="1"/>
  <c r="KL95" i="6"/>
  <c r="KL79" i="6"/>
  <c r="KL59" i="6"/>
  <c r="KL55" i="6"/>
  <c r="KL43" i="6"/>
  <c r="KL118" i="6"/>
  <c r="KN118" i="6" s="1"/>
  <c r="KL114" i="6"/>
  <c r="KN114" i="6" s="1"/>
  <c r="KL102" i="6"/>
  <c r="KL98" i="6"/>
  <c r="KL94" i="6"/>
  <c r="KL90" i="6"/>
  <c r="KL86" i="6"/>
  <c r="KL82" i="6"/>
  <c r="KL74" i="6"/>
  <c r="KL70" i="6"/>
  <c r="KL66" i="6"/>
  <c r="KL62" i="6"/>
  <c r="KL58" i="6"/>
  <c r="KL54" i="6"/>
  <c r="KL50" i="6"/>
  <c r="KL46" i="6"/>
  <c r="KL42" i="6"/>
  <c r="KL38" i="6"/>
  <c r="KL34" i="6"/>
  <c r="KL26" i="6"/>
  <c r="KL22" i="6"/>
  <c r="KL18" i="6"/>
  <c r="KL10" i="6"/>
  <c r="KL120" i="6"/>
  <c r="KN120" i="6" s="1"/>
  <c r="KL112" i="6"/>
  <c r="KN112" i="6" s="1"/>
  <c r="KL8" i="6"/>
  <c r="KL13" i="6"/>
  <c r="KL110" i="6"/>
  <c r="KN110" i="6" s="1"/>
  <c r="KL78" i="6"/>
  <c r="KL14" i="6"/>
  <c r="KL30" i="6"/>
  <c r="KL21" i="6"/>
  <c r="KL117" i="6"/>
  <c r="KN117" i="6" s="1"/>
  <c r="KL113" i="6"/>
  <c r="KN113" i="6" s="1"/>
  <c r="KL109" i="6"/>
  <c r="KN109" i="6" s="1"/>
  <c r="KL105" i="6"/>
  <c r="KN105" i="6" s="1"/>
  <c r="KL101" i="6"/>
  <c r="KL97" i="6"/>
  <c r="KL93" i="6"/>
  <c r="KL89" i="6"/>
  <c r="KL85" i="6"/>
  <c r="KL81" i="6"/>
  <c r="KL77" i="6"/>
  <c r="KL73" i="6"/>
  <c r="KL69" i="6"/>
  <c r="KL65" i="6"/>
  <c r="KL61" i="6"/>
  <c r="KL57" i="6"/>
  <c r="KL53" i="6"/>
  <c r="KL49" i="6"/>
  <c r="KL45" i="6"/>
  <c r="KL41" i="6"/>
  <c r="KL37" i="6"/>
  <c r="KL33" i="6"/>
  <c r="KL29" i="6"/>
  <c r="KL17" i="6"/>
  <c r="KL9" i="6"/>
  <c r="KL108" i="6"/>
  <c r="KN108" i="6" s="1"/>
  <c r="KL63" i="6"/>
  <c r="KL25" i="6"/>
  <c r="KL99" i="6"/>
  <c r="KL51" i="6"/>
  <c r="KL31" i="6"/>
  <c r="KL11" i="6"/>
  <c r="KL47" i="6"/>
  <c r="KL104" i="6"/>
  <c r="KN104" i="6" s="1"/>
  <c r="KL100" i="6"/>
  <c r="KL96" i="6"/>
  <c r="KL92" i="6"/>
  <c r="KL88" i="6"/>
  <c r="KL84" i="6"/>
  <c r="KL80" i="6"/>
  <c r="KL76" i="6"/>
  <c r="KL72" i="6"/>
  <c r="KL68" i="6"/>
  <c r="KL64" i="6"/>
  <c r="KL60" i="6"/>
  <c r="KL56" i="6"/>
  <c r="KL52" i="6"/>
  <c r="KL48" i="6"/>
  <c r="KL44" i="6"/>
  <c r="KL40" i="6"/>
  <c r="KL36" i="6"/>
  <c r="KL32" i="6"/>
  <c r="KL28" i="6"/>
  <c r="KL24" i="6"/>
  <c r="KL20" i="6"/>
  <c r="KL16" i="6"/>
  <c r="KL12" i="6"/>
  <c r="KL116" i="6"/>
  <c r="KN116" i="6" s="1"/>
  <c r="KL39" i="6"/>
  <c r="PD7" i="7"/>
  <c r="PD206" i="7" s="1"/>
  <c r="PB206" i="7"/>
  <c r="KH8" i="6"/>
  <c r="KM8" i="6"/>
  <c r="KO8" i="6" s="1"/>
  <c r="KH10" i="6"/>
  <c r="KH11" i="6"/>
  <c r="KH12" i="6"/>
  <c r="KH13" i="6"/>
  <c r="KH14" i="6"/>
  <c r="KH15" i="6"/>
  <c r="KH16" i="6"/>
  <c r="KH17" i="6"/>
  <c r="KH18" i="6"/>
  <c r="KH19" i="6"/>
  <c r="KH20" i="6"/>
  <c r="KH21" i="6"/>
  <c r="KH22" i="6"/>
  <c r="KH23" i="6"/>
  <c r="KH24" i="6"/>
  <c r="KH25" i="6"/>
  <c r="KH26" i="6"/>
  <c r="KH28" i="6"/>
  <c r="KM28" i="6"/>
  <c r="KH30" i="6"/>
  <c r="KM30" i="6"/>
  <c r="KH31" i="6"/>
  <c r="KH32" i="6"/>
  <c r="KM32" i="6"/>
  <c r="KH34" i="6"/>
  <c r="KH36" i="6"/>
  <c r="KH38" i="6"/>
  <c r="KM38" i="6"/>
  <c r="KH40" i="6"/>
  <c r="KH42" i="6"/>
  <c r="KH44" i="6"/>
  <c r="KH46" i="6"/>
  <c r="KH48" i="6"/>
  <c r="KM48" i="6"/>
  <c r="KH50" i="6"/>
  <c r="KH52" i="6"/>
  <c r="KM52" i="6"/>
  <c r="KH54" i="6"/>
  <c r="KM54" i="6"/>
  <c r="KH56" i="6"/>
  <c r="KM56" i="6"/>
  <c r="KH58" i="6"/>
  <c r="KH60" i="6"/>
  <c r="KH62" i="6"/>
  <c r="KM62" i="6"/>
  <c r="KH64" i="6"/>
  <c r="KH66" i="6"/>
  <c r="KH68" i="6"/>
  <c r="KM68" i="6"/>
  <c r="KH70" i="6"/>
  <c r="KM70" i="6"/>
  <c r="KH72" i="6"/>
  <c r="KM72" i="6"/>
  <c r="KH74" i="6"/>
  <c r="KM74" i="6"/>
  <c r="KH76" i="6"/>
  <c r="KM76" i="6"/>
  <c r="KH78" i="6"/>
  <c r="KH80" i="6"/>
  <c r="KM80" i="6"/>
  <c r="KH82" i="6"/>
  <c r="KH84" i="6"/>
  <c r="KM84" i="6"/>
  <c r="KH86" i="6"/>
  <c r="KH88" i="6"/>
  <c r="KM88" i="6"/>
  <c r="KH90" i="6"/>
  <c r="KM90" i="6"/>
  <c r="KH92" i="6"/>
  <c r="KM94" i="6"/>
  <c r="KM96" i="6"/>
  <c r="KM100" i="6"/>
  <c r="KM104" i="6"/>
  <c r="KO104" i="6" s="1"/>
  <c r="KM108" i="6"/>
  <c r="KO108" i="6" s="1"/>
  <c r="KM112" i="6"/>
  <c r="KO112" i="6" s="1"/>
  <c r="KM116" i="6"/>
  <c r="KO116" i="6" s="1"/>
  <c r="KM120" i="6"/>
  <c r="KO120" i="6" s="1"/>
  <c r="KI50" i="6" l="1"/>
  <c r="KK50" i="6" s="1"/>
  <c r="KI82" i="6"/>
  <c r="KK82" i="6" s="1"/>
  <c r="KM24" i="6"/>
  <c r="KO24" i="6" s="1"/>
  <c r="KI14" i="6"/>
  <c r="KK14" i="6" s="1"/>
  <c r="KM34" i="6"/>
  <c r="KO34" i="6" s="1"/>
  <c r="KM98" i="6"/>
  <c r="KO98" i="6" s="1"/>
  <c r="KM82" i="6"/>
  <c r="KO82" i="6" s="1"/>
  <c r="KI70" i="6"/>
  <c r="KK70" i="6" s="1"/>
  <c r="KM44" i="6"/>
  <c r="KO44" i="6" s="1"/>
  <c r="KM36" i="6"/>
  <c r="KO36" i="6" s="1"/>
  <c r="KI34" i="6"/>
  <c r="KK34" i="6" s="1"/>
  <c r="KI66" i="6"/>
  <c r="KK66" i="6" s="1"/>
  <c r="KI38" i="6"/>
  <c r="KK38" i="6" s="1"/>
  <c r="KI86" i="6"/>
  <c r="KK86" i="6" s="1"/>
  <c r="KI54" i="6"/>
  <c r="KK54" i="6" s="1"/>
  <c r="KI12" i="6"/>
  <c r="KK12" i="6" s="1"/>
  <c r="KM92" i="6"/>
  <c r="KO92" i="6" s="1"/>
  <c r="KI78" i="6"/>
  <c r="KK78" i="6" s="1"/>
  <c r="KI62" i="6"/>
  <c r="KK62" i="6" s="1"/>
  <c r="KI46" i="6"/>
  <c r="KK46" i="6" s="1"/>
  <c r="KI10" i="6"/>
  <c r="KK10" i="6" s="1"/>
  <c r="KI8" i="6"/>
  <c r="KK8" i="6" s="1"/>
  <c r="KI90" i="6"/>
  <c r="KK90" i="6" s="1"/>
  <c r="KI74" i="6"/>
  <c r="KK74" i="6" s="1"/>
  <c r="KI58" i="6"/>
  <c r="KK58" i="6" s="1"/>
  <c r="KI42" i="6"/>
  <c r="KK42" i="6" s="1"/>
  <c r="KI16" i="6"/>
  <c r="KK16" i="6" s="1"/>
  <c r="KH119" i="6"/>
  <c r="KJ119" i="6" s="1"/>
  <c r="KI120" i="6"/>
  <c r="KK120" i="6" s="1"/>
  <c r="KH120" i="6"/>
  <c r="KJ120" i="6" s="1"/>
  <c r="KI118" i="6"/>
  <c r="KK118" i="6" s="1"/>
  <c r="KH118" i="6"/>
  <c r="KJ118" i="6" s="1"/>
  <c r="KI116" i="6"/>
  <c r="KK116" i="6" s="1"/>
  <c r="KH116" i="6"/>
  <c r="KJ116" i="6" s="1"/>
  <c r="KI114" i="6"/>
  <c r="KK114" i="6" s="1"/>
  <c r="KH114" i="6"/>
  <c r="KJ114" i="6" s="1"/>
  <c r="KI112" i="6"/>
  <c r="KK112" i="6" s="1"/>
  <c r="KH112" i="6"/>
  <c r="KJ112" i="6" s="1"/>
  <c r="KI110" i="6"/>
  <c r="KK110" i="6" s="1"/>
  <c r="KH110" i="6"/>
  <c r="KJ110" i="6" s="1"/>
  <c r="KI108" i="6"/>
  <c r="KK108" i="6" s="1"/>
  <c r="KH108" i="6"/>
  <c r="KJ108" i="6" s="1"/>
  <c r="KH87" i="6"/>
  <c r="KJ87" i="6" s="1"/>
  <c r="KH79" i="6"/>
  <c r="KJ79" i="6" s="1"/>
  <c r="KH71" i="6"/>
  <c r="KJ71" i="6" s="1"/>
  <c r="KH63" i="6"/>
  <c r="KJ63" i="6" s="1"/>
  <c r="KH55" i="6"/>
  <c r="KJ55" i="6" s="1"/>
  <c r="KH47" i="6"/>
  <c r="KJ47" i="6" s="1"/>
  <c r="KH105" i="6"/>
  <c r="KJ105" i="6" s="1"/>
  <c r="KH103" i="6"/>
  <c r="KJ103" i="6" s="1"/>
  <c r="KH101" i="6"/>
  <c r="KJ101" i="6" s="1"/>
  <c r="KH99" i="6"/>
  <c r="KJ99" i="6" s="1"/>
  <c r="KH97" i="6"/>
  <c r="KJ97" i="6" s="1"/>
  <c r="KH95" i="6"/>
  <c r="KJ95" i="6" s="1"/>
  <c r="KH93" i="6"/>
  <c r="KJ93" i="6" s="1"/>
  <c r="KI88" i="6"/>
  <c r="KK88" i="6" s="1"/>
  <c r="KH85" i="6"/>
  <c r="KJ85" i="6" s="1"/>
  <c r="KI80" i="6"/>
  <c r="KK80" i="6" s="1"/>
  <c r="KH77" i="6"/>
  <c r="KJ77" i="6" s="1"/>
  <c r="KI72" i="6"/>
  <c r="KK72" i="6" s="1"/>
  <c r="KH69" i="6"/>
  <c r="KJ69" i="6" s="1"/>
  <c r="KI64" i="6"/>
  <c r="KK64" i="6" s="1"/>
  <c r="KH61" i="6"/>
  <c r="KJ61" i="6" s="1"/>
  <c r="KI56" i="6"/>
  <c r="KK56" i="6" s="1"/>
  <c r="KH53" i="6"/>
  <c r="KJ53" i="6" s="1"/>
  <c r="KI48" i="6"/>
  <c r="KK48" i="6" s="1"/>
  <c r="KH45" i="6"/>
  <c r="KJ45" i="6" s="1"/>
  <c r="KI40" i="6"/>
  <c r="KK40" i="6" s="1"/>
  <c r="KH37" i="6"/>
  <c r="KJ37" i="6" s="1"/>
  <c r="KI32" i="6"/>
  <c r="KK32" i="6" s="1"/>
  <c r="KI28" i="6"/>
  <c r="KK28" i="6" s="1"/>
  <c r="KH117" i="6"/>
  <c r="KJ117" i="6" s="1"/>
  <c r="KH115" i="6"/>
  <c r="KJ115" i="6" s="1"/>
  <c r="KH113" i="6"/>
  <c r="KJ113" i="6" s="1"/>
  <c r="KH111" i="6"/>
  <c r="KJ111" i="6" s="1"/>
  <c r="KH109" i="6"/>
  <c r="KJ109" i="6" s="1"/>
  <c r="KH107" i="6"/>
  <c r="KJ107" i="6" s="1"/>
  <c r="KH91" i="6"/>
  <c r="KJ91" i="6" s="1"/>
  <c r="KH83" i="6"/>
  <c r="KJ83" i="6" s="1"/>
  <c r="KH75" i="6"/>
  <c r="KJ75" i="6" s="1"/>
  <c r="KH67" i="6"/>
  <c r="KJ67" i="6" s="1"/>
  <c r="KH59" i="6"/>
  <c r="KJ59" i="6" s="1"/>
  <c r="KH51" i="6"/>
  <c r="KJ51" i="6" s="1"/>
  <c r="KH43" i="6"/>
  <c r="KJ43" i="6" s="1"/>
  <c r="KH35" i="6"/>
  <c r="KJ35" i="6" s="1"/>
  <c r="KI104" i="6"/>
  <c r="KK104" i="6" s="1"/>
  <c r="KH104" i="6"/>
  <c r="KJ104" i="6" s="1"/>
  <c r="KH102" i="6"/>
  <c r="KJ102" i="6" s="1"/>
  <c r="KH100" i="6"/>
  <c r="KJ100" i="6" s="1"/>
  <c r="KH98" i="6"/>
  <c r="KJ98" i="6" s="1"/>
  <c r="KH96" i="6"/>
  <c r="KJ96" i="6" s="1"/>
  <c r="KH94" i="6"/>
  <c r="KJ94" i="6" s="1"/>
  <c r="KI92" i="6"/>
  <c r="KK92" i="6" s="1"/>
  <c r="KH89" i="6"/>
  <c r="KJ89" i="6" s="1"/>
  <c r="KI84" i="6"/>
  <c r="KK84" i="6" s="1"/>
  <c r="KH81" i="6"/>
  <c r="KJ81" i="6" s="1"/>
  <c r="KI76" i="6"/>
  <c r="KK76" i="6" s="1"/>
  <c r="KH73" i="6"/>
  <c r="KJ73" i="6" s="1"/>
  <c r="KI68" i="6"/>
  <c r="KK68" i="6" s="1"/>
  <c r="KH65" i="6"/>
  <c r="KJ65" i="6" s="1"/>
  <c r="KI60" i="6"/>
  <c r="KK60" i="6" s="1"/>
  <c r="KH57" i="6"/>
  <c r="KJ57" i="6" s="1"/>
  <c r="KI52" i="6"/>
  <c r="KK52" i="6" s="1"/>
  <c r="KH49" i="6"/>
  <c r="KJ49" i="6" s="1"/>
  <c r="KI44" i="6"/>
  <c r="KK44" i="6" s="1"/>
  <c r="KH41" i="6"/>
  <c r="KJ41" i="6" s="1"/>
  <c r="KI36" i="6"/>
  <c r="KK36" i="6" s="1"/>
  <c r="KH33" i="6"/>
  <c r="KJ33" i="6" s="1"/>
  <c r="KI24" i="6"/>
  <c r="KK24" i="6" s="1"/>
  <c r="KI20" i="6"/>
  <c r="KK20" i="6" s="1"/>
  <c r="KM86" i="6"/>
  <c r="KO86" i="6" s="1"/>
  <c r="KM12" i="6"/>
  <c r="KO12" i="6" s="1"/>
  <c r="KM102" i="6"/>
  <c r="KO102" i="6" s="1"/>
  <c r="KM60" i="6"/>
  <c r="KO60" i="6" s="1"/>
  <c r="KM26" i="6"/>
  <c r="KO26" i="6" s="1"/>
  <c r="KM22" i="6"/>
  <c r="KO22" i="6" s="1"/>
  <c r="KM18" i="6"/>
  <c r="KO18" i="6" s="1"/>
  <c r="KM42" i="6"/>
  <c r="KO42" i="6" s="1"/>
  <c r="KM78" i="6"/>
  <c r="KO78" i="6" s="1"/>
  <c r="KM46" i="6"/>
  <c r="KO46" i="6" s="1"/>
  <c r="KM16" i="6"/>
  <c r="KO16" i="6" s="1"/>
  <c r="KM20" i="6"/>
  <c r="KO20" i="6" s="1"/>
  <c r="KM118" i="6"/>
  <c r="KO118" i="6" s="1"/>
  <c r="KM114" i="6"/>
  <c r="KO114" i="6" s="1"/>
  <c r="KM110" i="6"/>
  <c r="KO110" i="6" s="1"/>
  <c r="KM66" i="6"/>
  <c r="KO66" i="6" s="1"/>
  <c r="KM58" i="6"/>
  <c r="KO58" i="6" s="1"/>
  <c r="KM50" i="6"/>
  <c r="KO50" i="6" s="1"/>
  <c r="KM14" i="6"/>
  <c r="KO14" i="6" s="1"/>
  <c r="KM10" i="6"/>
  <c r="KO10" i="6" s="1"/>
  <c r="KM64" i="6"/>
  <c r="KO64" i="6" s="1"/>
  <c r="KM40" i="6"/>
  <c r="KO40" i="6" s="1"/>
  <c r="KH9" i="6"/>
  <c r="KJ9" i="6" s="1"/>
  <c r="KL27" i="6"/>
  <c r="KN27" i="6" s="1"/>
  <c r="KM106" i="6"/>
  <c r="KO106" i="6" s="1"/>
  <c r="KL106" i="6"/>
  <c r="KN106" i="6" s="1"/>
  <c r="KI106" i="6"/>
  <c r="KK106" i="6" s="1"/>
  <c r="KH106" i="6"/>
  <c r="KJ106" i="6" s="1"/>
  <c r="KN41" i="6"/>
  <c r="KN69" i="6"/>
  <c r="KN23" i="6"/>
  <c r="KN47" i="6"/>
  <c r="KN39" i="6"/>
  <c r="KN61" i="6"/>
  <c r="KN9" i="6"/>
  <c r="KN63" i="6"/>
  <c r="KN33" i="6"/>
  <c r="KJ8" i="6"/>
  <c r="KJ32" i="6"/>
  <c r="KJ12" i="6"/>
  <c r="KN17" i="6"/>
  <c r="KN53" i="6"/>
  <c r="KN55" i="6"/>
  <c r="KJ60" i="6"/>
  <c r="KJ26" i="6"/>
  <c r="KJ20" i="6"/>
  <c r="KO38" i="6"/>
  <c r="KJ14" i="6"/>
  <c r="KN31" i="6"/>
  <c r="KJ40" i="6"/>
  <c r="KO30" i="6"/>
  <c r="KN15" i="6"/>
  <c r="KJ19" i="6"/>
  <c r="KN24" i="6"/>
  <c r="KN28" i="6"/>
  <c r="KJ46" i="6"/>
  <c r="KJ52" i="6"/>
  <c r="KN54" i="6"/>
  <c r="KJ58" i="6"/>
  <c r="KJ16" i="6"/>
  <c r="KJ24" i="6"/>
  <c r="KN25" i="6"/>
  <c r="KJ50" i="6"/>
  <c r="KO54" i="6"/>
  <c r="KO62" i="6"/>
  <c r="KN67" i="6"/>
  <c r="KJ64" i="6"/>
  <c r="KN37" i="6"/>
  <c r="KJ38" i="6"/>
  <c r="KJ66" i="6"/>
  <c r="KJ68" i="6"/>
  <c r="KN8" i="6"/>
  <c r="KJ22" i="6"/>
  <c r="KN29" i="6"/>
  <c r="KJ30" i="6"/>
  <c r="KN32" i="6"/>
  <c r="KJ34" i="6"/>
  <c r="KN36" i="6"/>
  <c r="KN85" i="6"/>
  <c r="KN99" i="6"/>
  <c r="KN83" i="6"/>
  <c r="KN91" i="6"/>
  <c r="KN77" i="6"/>
  <c r="KN89" i="6"/>
  <c r="KN97" i="6"/>
  <c r="KN74" i="6"/>
  <c r="KN75" i="6"/>
  <c r="KO84" i="6"/>
  <c r="KN84" i="6"/>
  <c r="KN88" i="6"/>
  <c r="KJ82" i="6"/>
  <c r="KJ86" i="6"/>
  <c r="KJ74" i="6"/>
  <c r="KJ80" i="6"/>
  <c r="AX207" i="6"/>
  <c r="AV207" i="6"/>
  <c r="KN14" i="6"/>
  <c r="KN19" i="6"/>
  <c r="KJ25" i="6"/>
  <c r="KN42" i="6"/>
  <c r="KN57" i="6"/>
  <c r="KN26" i="6"/>
  <c r="KO28" i="6"/>
  <c r="KO32" i="6"/>
  <c r="KN43" i="6"/>
  <c r="KN46" i="6"/>
  <c r="KJ54" i="6"/>
  <c r="KN60" i="6"/>
  <c r="KJ62" i="6"/>
  <c r="KN82" i="6"/>
  <c r="KJ10" i="6"/>
  <c r="KN12" i="6"/>
  <c r="KN13" i="6"/>
  <c r="KJ18" i="6"/>
  <c r="KN20" i="6"/>
  <c r="KN21" i="6"/>
  <c r="KN22" i="6"/>
  <c r="KN30" i="6"/>
  <c r="KN35" i="6"/>
  <c r="KN38" i="6"/>
  <c r="KN40" i="6"/>
  <c r="KJ44" i="6"/>
  <c r="KJ48" i="6"/>
  <c r="KN11" i="6"/>
  <c r="KO68" i="6"/>
  <c r="KN68" i="6"/>
  <c r="KJ15" i="6"/>
  <c r="KN16" i="6"/>
  <c r="KN34" i="6"/>
  <c r="KN50" i="6"/>
  <c r="KN66" i="6"/>
  <c r="KN10" i="6"/>
  <c r="KN18" i="6"/>
  <c r="KJ23" i="6"/>
  <c r="KJ28" i="6"/>
  <c r="KJ31" i="6"/>
  <c r="KJ36" i="6"/>
  <c r="KJ42" i="6"/>
  <c r="KN44" i="6"/>
  <c r="KN45" i="6"/>
  <c r="KN52" i="6"/>
  <c r="KN62" i="6"/>
  <c r="KN76" i="6"/>
  <c r="KN71" i="6"/>
  <c r="KN79" i="6"/>
  <c r="KJ88" i="6"/>
  <c r="KJ13" i="6"/>
  <c r="KJ21" i="6"/>
  <c r="KN48" i="6"/>
  <c r="KO48" i="6"/>
  <c r="KJ56" i="6"/>
  <c r="KN58" i="6"/>
  <c r="KN59" i="6"/>
  <c r="KN64" i="6"/>
  <c r="KN70" i="6"/>
  <c r="KO70" i="6"/>
  <c r="KO72" i="6"/>
  <c r="KJ76" i="6"/>
  <c r="KO76" i="6"/>
  <c r="KJ84" i="6"/>
  <c r="KO88" i="6"/>
  <c r="KO90" i="6"/>
  <c r="KN90" i="6"/>
  <c r="KJ92" i="6"/>
  <c r="KN49" i="6"/>
  <c r="KN51" i="6"/>
  <c r="KO52" i="6"/>
  <c r="KN56" i="6"/>
  <c r="KO56" i="6"/>
  <c r="KJ72" i="6"/>
  <c r="KJ78" i="6"/>
  <c r="KN80" i="6"/>
  <c r="KN81" i="6"/>
  <c r="KN86" i="6"/>
  <c r="KJ90" i="6"/>
  <c r="KN93" i="6"/>
  <c r="KN65" i="6"/>
  <c r="KJ70" i="6"/>
  <c r="KN72" i="6"/>
  <c r="KN73" i="6"/>
  <c r="KO74" i="6"/>
  <c r="KN78" i="6"/>
  <c r="KO80" i="6"/>
  <c r="KN87" i="6"/>
  <c r="KN92" i="6"/>
  <c r="KN100" i="6"/>
  <c r="KO100" i="6"/>
  <c r="KN101" i="6"/>
  <c r="KN94" i="6"/>
  <c r="KN95" i="6"/>
  <c r="KO96" i="6"/>
  <c r="KN96" i="6"/>
  <c r="KN102" i="6"/>
  <c r="KN103" i="6"/>
  <c r="KO94" i="6"/>
  <c r="KN98" i="6"/>
  <c r="E207" i="6"/>
  <c r="J107" i="2"/>
  <c r="E206" i="7"/>
  <c r="W115" i="7"/>
  <c r="W113" i="7"/>
  <c r="J113" i="7"/>
  <c r="N113" i="7" s="1"/>
  <c r="W111" i="7"/>
  <c r="J111" i="7"/>
  <c r="N111" i="7" s="1"/>
  <c r="W109" i="7"/>
  <c r="J109" i="7"/>
  <c r="N109" i="7" s="1"/>
  <c r="W107" i="7"/>
  <c r="J107" i="7"/>
  <c r="E206" i="3"/>
  <c r="N195" i="3"/>
  <c r="N137" i="3"/>
  <c r="N119" i="3"/>
  <c r="W117" i="3"/>
  <c r="J117" i="3"/>
  <c r="W115" i="3"/>
  <c r="W113" i="3"/>
  <c r="J113" i="3"/>
  <c r="N113" i="3" s="1"/>
  <c r="W111" i="3"/>
  <c r="J111" i="3"/>
  <c r="N111" i="3" s="1"/>
  <c r="W109" i="3"/>
  <c r="J109" i="3"/>
  <c r="N109" i="3" s="1"/>
  <c r="W107" i="3"/>
  <c r="J107" i="3"/>
  <c r="N107" i="3" s="1"/>
  <c r="GL109" i="3" l="1"/>
  <c r="EV109" i="3"/>
  <c r="IB109" i="3"/>
  <c r="BP109" i="3"/>
  <c r="DF109" i="3"/>
  <c r="JR109" i="3"/>
  <c r="ON109" i="3"/>
  <c r="MX109" i="3"/>
  <c r="LH109" i="3"/>
  <c r="ON195" i="3"/>
  <c r="EV195" i="3"/>
  <c r="BP195" i="3"/>
  <c r="IB195" i="3"/>
  <c r="GL195" i="3"/>
  <c r="MX195" i="3"/>
  <c r="DF195" i="3"/>
  <c r="JR195" i="3"/>
  <c r="LH195" i="3"/>
  <c r="GL113" i="3"/>
  <c r="EV113" i="3"/>
  <c r="IB113" i="3"/>
  <c r="BP113" i="3"/>
  <c r="DF113" i="3"/>
  <c r="ON113" i="3"/>
  <c r="LH113" i="3"/>
  <c r="JR113" i="3"/>
  <c r="MX113" i="3"/>
  <c r="EV119" i="3"/>
  <c r="GL119" i="3"/>
  <c r="LH119" i="3"/>
  <c r="JR119" i="3"/>
  <c r="BP119" i="3"/>
  <c r="IB119" i="3"/>
  <c r="MX119" i="3"/>
  <c r="DF119" i="3"/>
  <c r="ON119" i="3"/>
  <c r="LH107" i="3"/>
  <c r="EV107" i="3"/>
  <c r="BP107" i="3"/>
  <c r="GL107" i="3"/>
  <c r="JR107" i="3"/>
  <c r="IB107" i="3"/>
  <c r="MX107" i="3"/>
  <c r="DF107" i="3"/>
  <c r="ON107" i="3"/>
  <c r="EV111" i="3"/>
  <c r="LH111" i="3"/>
  <c r="JR111" i="3"/>
  <c r="BP111" i="3"/>
  <c r="IB111" i="3"/>
  <c r="GL111" i="3"/>
  <c r="DF111" i="3"/>
  <c r="MX111" i="3"/>
  <c r="ON111" i="3"/>
  <c r="MX137" i="3"/>
  <c r="ON137" i="3"/>
  <c r="BP137" i="3"/>
  <c r="EV137" i="3"/>
  <c r="GL137" i="3"/>
  <c r="LH137" i="3"/>
  <c r="DF137" i="3"/>
  <c r="JR137" i="3"/>
  <c r="IB137" i="3"/>
  <c r="OX195" i="3"/>
  <c r="OX137" i="3"/>
  <c r="OX119" i="3"/>
  <c r="OX113" i="3"/>
  <c r="OX111" i="3"/>
  <c r="OX109" i="3"/>
  <c r="OX107" i="3"/>
  <c r="ON111" i="7"/>
  <c r="LH111" i="7"/>
  <c r="IB111" i="7"/>
  <c r="EV111" i="7"/>
  <c r="BP111" i="7"/>
  <c r="OX111" i="7"/>
  <c r="JR111" i="7"/>
  <c r="MX111" i="7"/>
  <c r="DF111" i="7"/>
  <c r="GL111" i="7"/>
  <c r="MX109" i="7"/>
  <c r="JR109" i="7"/>
  <c r="GL109" i="7"/>
  <c r="DF109" i="7"/>
  <c r="OX109" i="7"/>
  <c r="BP109" i="7"/>
  <c r="ON109" i="7"/>
  <c r="EV109" i="7"/>
  <c r="IB109" i="7"/>
  <c r="LH109" i="7"/>
  <c r="MX113" i="7"/>
  <c r="JR113" i="7"/>
  <c r="GL113" i="7"/>
  <c r="DF113" i="7"/>
  <c r="OX113" i="7"/>
  <c r="BP113" i="7"/>
  <c r="EV113" i="7"/>
  <c r="IB113" i="7"/>
  <c r="LH113" i="7"/>
  <c r="ON113" i="7"/>
  <c r="O195" i="3"/>
  <c r="P195" i="3" s="1"/>
  <c r="O119" i="3"/>
  <c r="P119" i="3" s="1"/>
  <c r="O137" i="3"/>
  <c r="P137" i="3" s="1"/>
  <c r="N107" i="7"/>
  <c r="N117" i="3"/>
  <c r="N107" i="6"/>
  <c r="N111" i="6"/>
  <c r="J109" i="6"/>
  <c r="J107" i="6"/>
  <c r="J111" i="6"/>
  <c r="N107" i="2"/>
  <c r="O107" i="2" s="1"/>
  <c r="KI30" i="6"/>
  <c r="KK30" i="6" s="1"/>
  <c r="KI18" i="6"/>
  <c r="KK18" i="6" s="1"/>
  <c r="KI96" i="6"/>
  <c r="KK96" i="6" s="1"/>
  <c r="KI100" i="6"/>
  <c r="KK100" i="6" s="1"/>
  <c r="KI22" i="6"/>
  <c r="KK22" i="6" s="1"/>
  <c r="KI26" i="6"/>
  <c r="KK26" i="6" s="1"/>
  <c r="KI94" i="6"/>
  <c r="KK94" i="6" s="1"/>
  <c r="KI98" i="6"/>
  <c r="KK98" i="6" s="1"/>
  <c r="KI102" i="6"/>
  <c r="KK102" i="6" s="1"/>
  <c r="N205" i="3"/>
  <c r="J115" i="3"/>
  <c r="N115" i="3" s="1"/>
  <c r="BZ207" i="6"/>
  <c r="CB207" i="6"/>
  <c r="N109" i="6"/>
  <c r="J105" i="2"/>
  <c r="J103" i="2"/>
  <c r="J101" i="2"/>
  <c r="J99" i="2"/>
  <c r="J97" i="2"/>
  <c r="J95" i="2"/>
  <c r="J93" i="2"/>
  <c r="J91" i="2"/>
  <c r="J89" i="2"/>
  <c r="J87" i="2"/>
  <c r="J85" i="2"/>
  <c r="J83" i="2"/>
  <c r="J81" i="2"/>
  <c r="J79" i="2"/>
  <c r="J77" i="2"/>
  <c r="J75" i="2"/>
  <c r="J73" i="2"/>
  <c r="J71" i="2"/>
  <c r="J69" i="2"/>
  <c r="J67" i="2"/>
  <c r="J65" i="2"/>
  <c r="J63" i="2"/>
  <c r="J61" i="2"/>
  <c r="J59" i="2"/>
  <c r="J57" i="2"/>
  <c r="J55" i="2"/>
  <c r="J53" i="2"/>
  <c r="J51" i="2"/>
  <c r="J49" i="2"/>
  <c r="J47" i="2"/>
  <c r="J45" i="2"/>
  <c r="J43" i="2"/>
  <c r="J41" i="2"/>
  <c r="J39" i="2"/>
  <c r="J37" i="2"/>
  <c r="J35" i="2"/>
  <c r="J33" i="2"/>
  <c r="J31" i="2"/>
  <c r="J29" i="2"/>
  <c r="J27" i="2"/>
  <c r="J25" i="2"/>
  <c r="J23" i="2"/>
  <c r="J21" i="2"/>
  <c r="J19" i="2"/>
  <c r="J17" i="2"/>
  <c r="J15" i="2"/>
  <c r="J13" i="2"/>
  <c r="J9" i="2"/>
  <c r="J105" i="3"/>
  <c r="N105" i="3" s="1"/>
  <c r="J103" i="3"/>
  <c r="N103" i="3" s="1"/>
  <c r="J101" i="3"/>
  <c r="N101" i="3" s="1"/>
  <c r="J99" i="3"/>
  <c r="N99" i="3" s="1"/>
  <c r="J97" i="3"/>
  <c r="N97" i="3" s="1"/>
  <c r="J95" i="3"/>
  <c r="N95" i="3" s="1"/>
  <c r="J93" i="3"/>
  <c r="N93" i="3" s="1"/>
  <c r="J91" i="3"/>
  <c r="N91" i="3" s="1"/>
  <c r="J89" i="3"/>
  <c r="N89" i="3" s="1"/>
  <c r="J87" i="3"/>
  <c r="N87" i="3" s="1"/>
  <c r="J85" i="3"/>
  <c r="N85" i="3" s="1"/>
  <c r="J83" i="3"/>
  <c r="N83" i="3" s="1"/>
  <c r="J81" i="3"/>
  <c r="N81" i="3" s="1"/>
  <c r="J79" i="3"/>
  <c r="N79" i="3" s="1"/>
  <c r="J77" i="3"/>
  <c r="N77" i="3" s="1"/>
  <c r="J75" i="3"/>
  <c r="N75" i="3" s="1"/>
  <c r="J73" i="3"/>
  <c r="N73" i="3" s="1"/>
  <c r="J71" i="3"/>
  <c r="N71" i="3" s="1"/>
  <c r="J69" i="3"/>
  <c r="N69" i="3" s="1"/>
  <c r="J67" i="3"/>
  <c r="N67" i="3" s="1"/>
  <c r="J65" i="3"/>
  <c r="N65" i="3" s="1"/>
  <c r="J63" i="3"/>
  <c r="N63" i="3" s="1"/>
  <c r="J61" i="3"/>
  <c r="N61" i="3" s="1"/>
  <c r="J59" i="3"/>
  <c r="N59" i="3" s="1"/>
  <c r="J57" i="3"/>
  <c r="N57" i="3" s="1"/>
  <c r="J55" i="3"/>
  <c r="N55" i="3" s="1"/>
  <c r="J53" i="3"/>
  <c r="N53" i="3" s="1"/>
  <c r="J51" i="3"/>
  <c r="N51" i="3" s="1"/>
  <c r="J49" i="3"/>
  <c r="N49" i="3" s="1"/>
  <c r="J47" i="3"/>
  <c r="N47" i="3" s="1"/>
  <c r="J45" i="3"/>
  <c r="N45" i="3" s="1"/>
  <c r="J43" i="3"/>
  <c r="N43" i="3" s="1"/>
  <c r="J41" i="3"/>
  <c r="N41" i="3" s="1"/>
  <c r="J39" i="3"/>
  <c r="N39" i="3" s="1"/>
  <c r="J37" i="3"/>
  <c r="N37" i="3" s="1"/>
  <c r="J35" i="3"/>
  <c r="N35" i="3" s="1"/>
  <c r="J33" i="3"/>
  <c r="N33" i="3" s="1"/>
  <c r="J31" i="3"/>
  <c r="N31" i="3" s="1"/>
  <c r="J29" i="3"/>
  <c r="N29" i="3" s="1"/>
  <c r="J27" i="3"/>
  <c r="N27" i="3" s="1"/>
  <c r="J25" i="3"/>
  <c r="N25" i="3" s="1"/>
  <c r="J23" i="3"/>
  <c r="N23" i="3" s="1"/>
  <c r="J21" i="3"/>
  <c r="N21" i="3" s="1"/>
  <c r="J19" i="3"/>
  <c r="N19" i="3" s="1"/>
  <c r="J17" i="3"/>
  <c r="N17" i="3" s="1"/>
  <c r="J15" i="3"/>
  <c r="N15" i="3" s="1"/>
  <c r="J13" i="3"/>
  <c r="N13" i="3" s="1"/>
  <c r="J11" i="3"/>
  <c r="N11" i="3" s="1"/>
  <c r="J105" i="7"/>
  <c r="N105" i="7" s="1"/>
  <c r="J103" i="7"/>
  <c r="N103" i="7" s="1"/>
  <c r="J101" i="7"/>
  <c r="N101" i="7" s="1"/>
  <c r="J99" i="7"/>
  <c r="N99" i="7" s="1"/>
  <c r="J97" i="7"/>
  <c r="N97" i="7" s="1"/>
  <c r="J95" i="7"/>
  <c r="N95" i="7" s="1"/>
  <c r="J93" i="7"/>
  <c r="N93" i="7" s="1"/>
  <c r="J91" i="7"/>
  <c r="N91" i="7" s="1"/>
  <c r="J89" i="7"/>
  <c r="J87" i="7"/>
  <c r="N87" i="7" s="1"/>
  <c r="J85" i="7"/>
  <c r="N85" i="7" s="1"/>
  <c r="J83" i="7"/>
  <c r="J81" i="7"/>
  <c r="N81" i="7" s="1"/>
  <c r="J79" i="7"/>
  <c r="N79" i="7" s="1"/>
  <c r="J77" i="7"/>
  <c r="N77" i="7" s="1"/>
  <c r="J75" i="7"/>
  <c r="N75" i="7" s="1"/>
  <c r="J73" i="7"/>
  <c r="N73" i="7" s="1"/>
  <c r="J71" i="7"/>
  <c r="N71" i="7" s="1"/>
  <c r="J69" i="7"/>
  <c r="N69" i="7" s="1"/>
  <c r="J67" i="7"/>
  <c r="J65" i="7"/>
  <c r="N65" i="7" s="1"/>
  <c r="J63" i="7"/>
  <c r="J61" i="7"/>
  <c r="J59" i="7"/>
  <c r="N59" i="7" s="1"/>
  <c r="J57" i="7"/>
  <c r="N57" i="7" s="1"/>
  <c r="J55" i="7"/>
  <c r="J53" i="7"/>
  <c r="J51" i="7"/>
  <c r="N51" i="7" s="1"/>
  <c r="J49" i="7"/>
  <c r="N49" i="7" s="1"/>
  <c r="J47" i="7"/>
  <c r="N47" i="7" s="1"/>
  <c r="J45" i="7"/>
  <c r="N45" i="7" s="1"/>
  <c r="J43" i="7"/>
  <c r="J41" i="7"/>
  <c r="J39" i="7"/>
  <c r="N39" i="7" s="1"/>
  <c r="J37" i="7"/>
  <c r="N37" i="7" s="1"/>
  <c r="J35" i="7"/>
  <c r="N35" i="7" s="1"/>
  <c r="J33" i="7"/>
  <c r="N33" i="7" s="1"/>
  <c r="J31" i="7"/>
  <c r="N31" i="7" s="1"/>
  <c r="J29" i="7"/>
  <c r="J27" i="7"/>
  <c r="N27" i="7" s="1"/>
  <c r="J25" i="7"/>
  <c r="N25" i="7" s="1"/>
  <c r="J21" i="7"/>
  <c r="J19" i="7"/>
  <c r="J17" i="7"/>
  <c r="N17" i="7" s="1"/>
  <c r="J13" i="7"/>
  <c r="N13" i="7" s="1"/>
  <c r="J11" i="7"/>
  <c r="N11" i="7" s="1"/>
  <c r="BN207" i="7"/>
  <c r="OL207" i="7"/>
  <c r="J11" i="2"/>
  <c r="EV11" i="3" l="1"/>
  <c r="GL11" i="3"/>
  <c r="IB11" i="3"/>
  <c r="BP11" i="3"/>
  <c r="MX11" i="3"/>
  <c r="LH11" i="3"/>
  <c r="ON11" i="3"/>
  <c r="JR11" i="3"/>
  <c r="DF11" i="3"/>
  <c r="ON19" i="3"/>
  <c r="EV19" i="3"/>
  <c r="GL19" i="3"/>
  <c r="IB19" i="3"/>
  <c r="BP19" i="3"/>
  <c r="LH19" i="3"/>
  <c r="DF19" i="3"/>
  <c r="JR19" i="3"/>
  <c r="MX19" i="3"/>
  <c r="EV27" i="3"/>
  <c r="GL27" i="3"/>
  <c r="IB27" i="3"/>
  <c r="BP27" i="3"/>
  <c r="DF27" i="3"/>
  <c r="MX27" i="3"/>
  <c r="LH27" i="3"/>
  <c r="JR27" i="3"/>
  <c r="ON27" i="3"/>
  <c r="EV35" i="3"/>
  <c r="IB35" i="3"/>
  <c r="GL35" i="3"/>
  <c r="BP35" i="3"/>
  <c r="LH35" i="3"/>
  <c r="DF35" i="3"/>
  <c r="JR35" i="3"/>
  <c r="MX35" i="3"/>
  <c r="ON35" i="3"/>
  <c r="EV43" i="3"/>
  <c r="GL43" i="3"/>
  <c r="IB43" i="3"/>
  <c r="BP43" i="3"/>
  <c r="LH43" i="3"/>
  <c r="MX43" i="3"/>
  <c r="DF43" i="3"/>
  <c r="JR43" i="3"/>
  <c r="ON43" i="3"/>
  <c r="EV51" i="3"/>
  <c r="BP51" i="3"/>
  <c r="IB51" i="3"/>
  <c r="GL51" i="3"/>
  <c r="JR51" i="3"/>
  <c r="LH51" i="3"/>
  <c r="DF51" i="3"/>
  <c r="MX51" i="3"/>
  <c r="ON51" i="3"/>
  <c r="LH59" i="3"/>
  <c r="EV59" i="3"/>
  <c r="GL59" i="3"/>
  <c r="JR59" i="3"/>
  <c r="BP59" i="3"/>
  <c r="IB59" i="3"/>
  <c r="DF59" i="3"/>
  <c r="MX59" i="3"/>
  <c r="ON59" i="3"/>
  <c r="LH75" i="3"/>
  <c r="EV75" i="3"/>
  <c r="BP75" i="3"/>
  <c r="GL75" i="3"/>
  <c r="IB75" i="3"/>
  <c r="JR75" i="3"/>
  <c r="MX75" i="3"/>
  <c r="DF75" i="3"/>
  <c r="ON75" i="3"/>
  <c r="LH83" i="3"/>
  <c r="EV83" i="3"/>
  <c r="BP83" i="3"/>
  <c r="JR83" i="3"/>
  <c r="GL83" i="3"/>
  <c r="IB83" i="3"/>
  <c r="MX83" i="3"/>
  <c r="DF83" i="3"/>
  <c r="ON83" i="3"/>
  <c r="LH91" i="3"/>
  <c r="EV91" i="3"/>
  <c r="GL91" i="3"/>
  <c r="JR91" i="3"/>
  <c r="IB91" i="3"/>
  <c r="BP91" i="3"/>
  <c r="DF91" i="3"/>
  <c r="MX91" i="3"/>
  <c r="ON91" i="3"/>
  <c r="LH99" i="3"/>
  <c r="EV99" i="3"/>
  <c r="BP99" i="3"/>
  <c r="IB99" i="3"/>
  <c r="JR99" i="3"/>
  <c r="GL99" i="3"/>
  <c r="DF99" i="3"/>
  <c r="MX99" i="3"/>
  <c r="ON99" i="3"/>
  <c r="GL117" i="3"/>
  <c r="EV117" i="3"/>
  <c r="IB117" i="3"/>
  <c r="BP117" i="3"/>
  <c r="DF117" i="3"/>
  <c r="JR117" i="3"/>
  <c r="LH117" i="3"/>
  <c r="ON117" i="3"/>
  <c r="MX117" i="3"/>
  <c r="GL13" i="3"/>
  <c r="EV13" i="3"/>
  <c r="IB13" i="3"/>
  <c r="ON13" i="3"/>
  <c r="BP13" i="3"/>
  <c r="MX13" i="3"/>
  <c r="LH13" i="3"/>
  <c r="DF13" i="3"/>
  <c r="JR13" i="3"/>
  <c r="GL21" i="3"/>
  <c r="EV21" i="3"/>
  <c r="ON21" i="3"/>
  <c r="IB21" i="3"/>
  <c r="BP21" i="3"/>
  <c r="DF21" i="3"/>
  <c r="LH21" i="3"/>
  <c r="MX21" i="3"/>
  <c r="JR21" i="3"/>
  <c r="ON29" i="3"/>
  <c r="GL29" i="3"/>
  <c r="EV29" i="3"/>
  <c r="IB29" i="3"/>
  <c r="BP29" i="3"/>
  <c r="MX29" i="3"/>
  <c r="LH29" i="3"/>
  <c r="DF29" i="3"/>
  <c r="JR29" i="3"/>
  <c r="ON37" i="3"/>
  <c r="GL37" i="3"/>
  <c r="EV37" i="3"/>
  <c r="IB37" i="3"/>
  <c r="DF37" i="3"/>
  <c r="BP37" i="3"/>
  <c r="LH37" i="3"/>
  <c r="MX37" i="3"/>
  <c r="JR37" i="3"/>
  <c r="ON45" i="3"/>
  <c r="GL45" i="3"/>
  <c r="EV45" i="3"/>
  <c r="IB45" i="3"/>
  <c r="DF45" i="3"/>
  <c r="BP45" i="3"/>
  <c r="MX45" i="3"/>
  <c r="LH45" i="3"/>
  <c r="JR45" i="3"/>
  <c r="ON53" i="3"/>
  <c r="GL53" i="3"/>
  <c r="EV53" i="3"/>
  <c r="IB53" i="3"/>
  <c r="BP53" i="3"/>
  <c r="JR53" i="3"/>
  <c r="LH53" i="3"/>
  <c r="MX53" i="3"/>
  <c r="DF53" i="3"/>
  <c r="ON61" i="3"/>
  <c r="GL61" i="3"/>
  <c r="EV61" i="3"/>
  <c r="IB61" i="3"/>
  <c r="BP61" i="3"/>
  <c r="JR61" i="3"/>
  <c r="DF61" i="3"/>
  <c r="MX61" i="3"/>
  <c r="LH61" i="3"/>
  <c r="ON69" i="3"/>
  <c r="GL69" i="3"/>
  <c r="EV69" i="3"/>
  <c r="IB69" i="3"/>
  <c r="BP69" i="3"/>
  <c r="JR69" i="3"/>
  <c r="DF69" i="3"/>
  <c r="LH69" i="3"/>
  <c r="MX69" i="3"/>
  <c r="ON77" i="3"/>
  <c r="GL77" i="3"/>
  <c r="EV77" i="3"/>
  <c r="IB77" i="3"/>
  <c r="BP77" i="3"/>
  <c r="DF77" i="3"/>
  <c r="MX77" i="3"/>
  <c r="JR77" i="3"/>
  <c r="LH77" i="3"/>
  <c r="ON85" i="3"/>
  <c r="GL85" i="3"/>
  <c r="EV85" i="3"/>
  <c r="IB85" i="3"/>
  <c r="BP85" i="3"/>
  <c r="JR85" i="3"/>
  <c r="LH85" i="3"/>
  <c r="DF85" i="3"/>
  <c r="MX85" i="3"/>
  <c r="ON93" i="3"/>
  <c r="GL93" i="3"/>
  <c r="EV93" i="3"/>
  <c r="IB93" i="3"/>
  <c r="BP93" i="3"/>
  <c r="MX93" i="3"/>
  <c r="DF93" i="3"/>
  <c r="JR93" i="3"/>
  <c r="LH93" i="3"/>
  <c r="ON101" i="3"/>
  <c r="GL101" i="3"/>
  <c r="EV101" i="3"/>
  <c r="IB101" i="3"/>
  <c r="BP101" i="3"/>
  <c r="DF101" i="3"/>
  <c r="LH101" i="3"/>
  <c r="JR101" i="3"/>
  <c r="MX101" i="3"/>
  <c r="EV15" i="3"/>
  <c r="IB15" i="3"/>
  <c r="GL15" i="3"/>
  <c r="DF15" i="3"/>
  <c r="MX15" i="3"/>
  <c r="ON15" i="3"/>
  <c r="LH15" i="3"/>
  <c r="JR15" i="3"/>
  <c r="BP15" i="3"/>
  <c r="ON23" i="3"/>
  <c r="EV23" i="3"/>
  <c r="GL23" i="3"/>
  <c r="IB23" i="3"/>
  <c r="BP23" i="3"/>
  <c r="MX23" i="3"/>
  <c r="DF23" i="3"/>
  <c r="JR23" i="3"/>
  <c r="LH23" i="3"/>
  <c r="EV31" i="3"/>
  <c r="IB31" i="3"/>
  <c r="GL31" i="3"/>
  <c r="LH31" i="3"/>
  <c r="ON31" i="3"/>
  <c r="DF31" i="3"/>
  <c r="JR31" i="3"/>
  <c r="MX31" i="3"/>
  <c r="BP31" i="3"/>
  <c r="EV39" i="3"/>
  <c r="GL39" i="3"/>
  <c r="IB39" i="3"/>
  <c r="JR39" i="3"/>
  <c r="LH39" i="3"/>
  <c r="BP39" i="3"/>
  <c r="ON39" i="3"/>
  <c r="DF39" i="3"/>
  <c r="MX39" i="3"/>
  <c r="EV47" i="3"/>
  <c r="IB47" i="3"/>
  <c r="GL47" i="3"/>
  <c r="JR47" i="3"/>
  <c r="MX47" i="3"/>
  <c r="DF47" i="3"/>
  <c r="ON47" i="3"/>
  <c r="BP47" i="3"/>
  <c r="LH47" i="3"/>
  <c r="EV55" i="3"/>
  <c r="GL55" i="3"/>
  <c r="BP55" i="3"/>
  <c r="IB55" i="3"/>
  <c r="JR55" i="3"/>
  <c r="ON55" i="3"/>
  <c r="DF55" i="3"/>
  <c r="LH55" i="3"/>
  <c r="MX55" i="3"/>
  <c r="EV63" i="3"/>
  <c r="JR63" i="3"/>
  <c r="BP63" i="3"/>
  <c r="LH63" i="3"/>
  <c r="IB63" i="3"/>
  <c r="GL63" i="3"/>
  <c r="MX63" i="3"/>
  <c r="DF63" i="3"/>
  <c r="ON63" i="3"/>
  <c r="EV71" i="3"/>
  <c r="JR71" i="3"/>
  <c r="GL71" i="3"/>
  <c r="BP71" i="3"/>
  <c r="LH71" i="3"/>
  <c r="IB71" i="3"/>
  <c r="ON71" i="3"/>
  <c r="DF71" i="3"/>
  <c r="MX71" i="3"/>
  <c r="EV79" i="3"/>
  <c r="LH79" i="3"/>
  <c r="JR79" i="3"/>
  <c r="IB79" i="3"/>
  <c r="GL79" i="3"/>
  <c r="BP79" i="3"/>
  <c r="DF79" i="3"/>
  <c r="ON79" i="3"/>
  <c r="MX79" i="3"/>
  <c r="EV87" i="3"/>
  <c r="JR87" i="3"/>
  <c r="GL87" i="3"/>
  <c r="LH87" i="3"/>
  <c r="IB87" i="3"/>
  <c r="BP87" i="3"/>
  <c r="MX87" i="3"/>
  <c r="ON87" i="3"/>
  <c r="DF87" i="3"/>
  <c r="EV95" i="3"/>
  <c r="JR95" i="3"/>
  <c r="BP95" i="3"/>
  <c r="IB95" i="3"/>
  <c r="LH95" i="3"/>
  <c r="GL95" i="3"/>
  <c r="DF95" i="3"/>
  <c r="MX95" i="3"/>
  <c r="ON95" i="3"/>
  <c r="EV103" i="3"/>
  <c r="JR103" i="3"/>
  <c r="GL103" i="3"/>
  <c r="BP103" i="3"/>
  <c r="LH103" i="3"/>
  <c r="IB103" i="3"/>
  <c r="MX103" i="3"/>
  <c r="DF103" i="3"/>
  <c r="ON103" i="3"/>
  <c r="GL17" i="3"/>
  <c r="EV17" i="3"/>
  <c r="IB17" i="3"/>
  <c r="ON17" i="3"/>
  <c r="MX17" i="3"/>
  <c r="LH17" i="3"/>
  <c r="JR17" i="3"/>
  <c r="DF17" i="3"/>
  <c r="BP17" i="3"/>
  <c r="ON25" i="3"/>
  <c r="GL25" i="3"/>
  <c r="EV25" i="3"/>
  <c r="IB25" i="3"/>
  <c r="MX25" i="3"/>
  <c r="BP25" i="3"/>
  <c r="LH25" i="3"/>
  <c r="DF25" i="3"/>
  <c r="JR25" i="3"/>
  <c r="GL33" i="3"/>
  <c r="EV33" i="3"/>
  <c r="IB33" i="3"/>
  <c r="ON33" i="3"/>
  <c r="JR33" i="3"/>
  <c r="MX33" i="3"/>
  <c r="BP33" i="3"/>
  <c r="DF33" i="3"/>
  <c r="LH33" i="3"/>
  <c r="GL41" i="3"/>
  <c r="EV41" i="3"/>
  <c r="ON41" i="3"/>
  <c r="IB41" i="3"/>
  <c r="DF41" i="3"/>
  <c r="JR41" i="3"/>
  <c r="BP41" i="3"/>
  <c r="LH41" i="3"/>
  <c r="MX41" i="3"/>
  <c r="ON49" i="3"/>
  <c r="GL49" i="3"/>
  <c r="EV49" i="3"/>
  <c r="IB49" i="3"/>
  <c r="DF49" i="3"/>
  <c r="JR49" i="3"/>
  <c r="LH49" i="3"/>
  <c r="BP49" i="3"/>
  <c r="MX49" i="3"/>
  <c r="ON57" i="3"/>
  <c r="GL57" i="3"/>
  <c r="EV57" i="3"/>
  <c r="BP57" i="3"/>
  <c r="IB57" i="3"/>
  <c r="LH57" i="3"/>
  <c r="DF57" i="3"/>
  <c r="JR57" i="3"/>
  <c r="MX57" i="3"/>
  <c r="GL65" i="3"/>
  <c r="EV65" i="3"/>
  <c r="BP65" i="3"/>
  <c r="IB65" i="3"/>
  <c r="ON65" i="3"/>
  <c r="LH65" i="3"/>
  <c r="DF65" i="3"/>
  <c r="JR65" i="3"/>
  <c r="MX65" i="3"/>
  <c r="ON73" i="3"/>
  <c r="GL73" i="3"/>
  <c r="EV73" i="3"/>
  <c r="BP73" i="3"/>
  <c r="IB73" i="3"/>
  <c r="DF73" i="3"/>
  <c r="JR73" i="3"/>
  <c r="LH73" i="3"/>
  <c r="MX73" i="3"/>
  <c r="GL81" i="3"/>
  <c r="EV81" i="3"/>
  <c r="BP81" i="3"/>
  <c r="ON81" i="3"/>
  <c r="IB81" i="3"/>
  <c r="LH81" i="3"/>
  <c r="DF81" i="3"/>
  <c r="JR81" i="3"/>
  <c r="MX81" i="3"/>
  <c r="ON89" i="3"/>
  <c r="GL89" i="3"/>
  <c r="EV89" i="3"/>
  <c r="BP89" i="3"/>
  <c r="IB89" i="3"/>
  <c r="LH89" i="3"/>
  <c r="JR89" i="3"/>
  <c r="DF89" i="3"/>
  <c r="MX89" i="3"/>
  <c r="ON97" i="3"/>
  <c r="GL97" i="3"/>
  <c r="EV97" i="3"/>
  <c r="IB97" i="3"/>
  <c r="BP97" i="3"/>
  <c r="DF97" i="3"/>
  <c r="JR97" i="3"/>
  <c r="MX97" i="3"/>
  <c r="LH97" i="3"/>
  <c r="GL105" i="3"/>
  <c r="EV105" i="3"/>
  <c r="IB105" i="3"/>
  <c r="ON105" i="3"/>
  <c r="BP105" i="3"/>
  <c r="LH105" i="3"/>
  <c r="DF105" i="3"/>
  <c r="JR105" i="3"/>
  <c r="MX105" i="3"/>
  <c r="LH115" i="3"/>
  <c r="EV115" i="3"/>
  <c r="BP115" i="3"/>
  <c r="JR115" i="3"/>
  <c r="IB115" i="3"/>
  <c r="GL115" i="3"/>
  <c r="MX115" i="3"/>
  <c r="DF115" i="3"/>
  <c r="ON115" i="3"/>
  <c r="LH67" i="3"/>
  <c r="EV67" i="3"/>
  <c r="JR67" i="3"/>
  <c r="IB67" i="3"/>
  <c r="GL67" i="3"/>
  <c r="BP67" i="3"/>
  <c r="MX67" i="3"/>
  <c r="DF67" i="3"/>
  <c r="ON67" i="3"/>
  <c r="EV205" i="3"/>
  <c r="EV212" i="3" s="1"/>
  <c r="ON205" i="3"/>
  <c r="ON212" i="3" s="1"/>
  <c r="MX205" i="3"/>
  <c r="MX212" i="3" s="1"/>
  <c r="BP205" i="3"/>
  <c r="BP212" i="3" s="1"/>
  <c r="GL205" i="3"/>
  <c r="GL212" i="3" s="1"/>
  <c r="JR205" i="3"/>
  <c r="JR212" i="3" s="1"/>
  <c r="DF205" i="3"/>
  <c r="DF212" i="3" s="1"/>
  <c r="LH205" i="3"/>
  <c r="LH212" i="3" s="1"/>
  <c r="IB205" i="3"/>
  <c r="IB212" i="3" s="1"/>
  <c r="OX205" i="3"/>
  <c r="OX115" i="3"/>
  <c r="OX117" i="3"/>
  <c r="OX105" i="3"/>
  <c r="OX99" i="3"/>
  <c r="OX101" i="3"/>
  <c r="OX97" i="3"/>
  <c r="OX103" i="3"/>
  <c r="OX91" i="3"/>
  <c r="OX93" i="3"/>
  <c r="OX95" i="3"/>
  <c r="OX89" i="3"/>
  <c r="OX87" i="3"/>
  <c r="OX85" i="3"/>
  <c r="OX83" i="3"/>
  <c r="OX81" i="3"/>
  <c r="OX79" i="3"/>
  <c r="OX77" i="3"/>
  <c r="OX75" i="3"/>
  <c r="OX73" i="3"/>
  <c r="OX71" i="3"/>
  <c r="OX69" i="3"/>
  <c r="OX67" i="3"/>
  <c r="OX65" i="3"/>
  <c r="OX63" i="3"/>
  <c r="OX61" i="3"/>
  <c r="OX59" i="3"/>
  <c r="OX57" i="3"/>
  <c r="OX55" i="3"/>
  <c r="OX53" i="3"/>
  <c r="OX51" i="3"/>
  <c r="OX49" i="3"/>
  <c r="OX47" i="3"/>
  <c r="OX45" i="3"/>
  <c r="OX43" i="3"/>
  <c r="OX41" i="3"/>
  <c r="OX39" i="3"/>
  <c r="OX37" i="3"/>
  <c r="OX35" i="3"/>
  <c r="OX33" i="3"/>
  <c r="OX31" i="3"/>
  <c r="OX29" i="3"/>
  <c r="OX27" i="3"/>
  <c r="OX25" i="3"/>
  <c r="OX23" i="3"/>
  <c r="OX21" i="3"/>
  <c r="OX19" i="3"/>
  <c r="OX17" i="3"/>
  <c r="OX15" i="3"/>
  <c r="OX11" i="3"/>
  <c r="ON91" i="7"/>
  <c r="MX91" i="7"/>
  <c r="LH91" i="7"/>
  <c r="JR91" i="7"/>
  <c r="IB91" i="7"/>
  <c r="GL91" i="7"/>
  <c r="EV91" i="7"/>
  <c r="DF91" i="7"/>
  <c r="BP91" i="7"/>
  <c r="OX91" i="7"/>
  <c r="ON99" i="7"/>
  <c r="MX99" i="7"/>
  <c r="LH99" i="7"/>
  <c r="JR99" i="7"/>
  <c r="IB99" i="7"/>
  <c r="GL99" i="7"/>
  <c r="EV99" i="7"/>
  <c r="DF99" i="7"/>
  <c r="BP99" i="7"/>
  <c r="OX99" i="7"/>
  <c r="ON85" i="7"/>
  <c r="MX85" i="7"/>
  <c r="LH85" i="7"/>
  <c r="JR85" i="7"/>
  <c r="IB85" i="7"/>
  <c r="GL85" i="7"/>
  <c r="EV85" i="7"/>
  <c r="DF85" i="7"/>
  <c r="OX85" i="7"/>
  <c r="BP85" i="7"/>
  <c r="ON93" i="7"/>
  <c r="MX93" i="7"/>
  <c r="LH93" i="7"/>
  <c r="JR93" i="7"/>
  <c r="IB93" i="7"/>
  <c r="GL93" i="7"/>
  <c r="EV93" i="7"/>
  <c r="DF93" i="7"/>
  <c r="OX93" i="7"/>
  <c r="BP93" i="7"/>
  <c r="ON101" i="7"/>
  <c r="MX101" i="7"/>
  <c r="LH101" i="7"/>
  <c r="JR101" i="7"/>
  <c r="IB101" i="7"/>
  <c r="GL101" i="7"/>
  <c r="EV101" i="7"/>
  <c r="DF101" i="7"/>
  <c r="OX101" i="7"/>
  <c r="BP101" i="7"/>
  <c r="ON107" i="7"/>
  <c r="LH107" i="7"/>
  <c r="IB107" i="7"/>
  <c r="EV107" i="7"/>
  <c r="BP107" i="7"/>
  <c r="OX107" i="7"/>
  <c r="GL107" i="7"/>
  <c r="JR107" i="7"/>
  <c r="MX107" i="7"/>
  <c r="DF107" i="7"/>
  <c r="ON97" i="7"/>
  <c r="MX97" i="7"/>
  <c r="LH97" i="7"/>
  <c r="JR97" i="7"/>
  <c r="IB97" i="7"/>
  <c r="GL97" i="7"/>
  <c r="EV97" i="7"/>
  <c r="DF97" i="7"/>
  <c r="OX97" i="7"/>
  <c r="BP97" i="7"/>
  <c r="ON105" i="7"/>
  <c r="MX105" i="7"/>
  <c r="LH105" i="7"/>
  <c r="JR105" i="7"/>
  <c r="IB105" i="7"/>
  <c r="GL105" i="7"/>
  <c r="EV105" i="7"/>
  <c r="DF105" i="7"/>
  <c r="OX105" i="7"/>
  <c r="BP105" i="7"/>
  <c r="ON87" i="7"/>
  <c r="MX87" i="7"/>
  <c r="LH87" i="7"/>
  <c r="JR87" i="7"/>
  <c r="IB87" i="7"/>
  <c r="GL87" i="7"/>
  <c r="EV87" i="7"/>
  <c r="DF87" i="7"/>
  <c r="BP87" i="7"/>
  <c r="OX87" i="7"/>
  <c r="ON95" i="7"/>
  <c r="MX95" i="7"/>
  <c r="LH95" i="7"/>
  <c r="JR95" i="7"/>
  <c r="IB95" i="7"/>
  <c r="GL95" i="7"/>
  <c r="EV95" i="7"/>
  <c r="DF95" i="7"/>
  <c r="BP95" i="7"/>
  <c r="OX95" i="7"/>
  <c r="ON103" i="7"/>
  <c r="MX103" i="7"/>
  <c r="LH103" i="7"/>
  <c r="JR103" i="7"/>
  <c r="IB103" i="7"/>
  <c r="GL103" i="7"/>
  <c r="EV103" i="7"/>
  <c r="DF103" i="7"/>
  <c r="BP103" i="7"/>
  <c r="OX103" i="7"/>
  <c r="IB81" i="7"/>
  <c r="ON81" i="7"/>
  <c r="LH81" i="7"/>
  <c r="EV81" i="7"/>
  <c r="DF81" i="7"/>
  <c r="GL81" i="7"/>
  <c r="MX81" i="7"/>
  <c r="JR81" i="7"/>
  <c r="OX81" i="7"/>
  <c r="BP81" i="7"/>
  <c r="BP79" i="7"/>
  <c r="LH79" i="7"/>
  <c r="EV79" i="7"/>
  <c r="DF79" i="7"/>
  <c r="OX79" i="7"/>
  <c r="GL79" i="7"/>
  <c r="IB79" i="7"/>
  <c r="JR79" i="7"/>
  <c r="ON79" i="7"/>
  <c r="MX79" i="7"/>
  <c r="ON77" i="7"/>
  <c r="LH77" i="7"/>
  <c r="JR77" i="7"/>
  <c r="IB77" i="7"/>
  <c r="EV77" i="7"/>
  <c r="DF77" i="7"/>
  <c r="MX77" i="7"/>
  <c r="GL77" i="7"/>
  <c r="BP77" i="7"/>
  <c r="OX77" i="7"/>
  <c r="JR69" i="7"/>
  <c r="DF69" i="7"/>
  <c r="OX69" i="7"/>
  <c r="BP69" i="7"/>
  <c r="LH69" i="7"/>
  <c r="EV69" i="7"/>
  <c r="MX69" i="7"/>
  <c r="GL69" i="7"/>
  <c r="ON69" i="7"/>
  <c r="IB69" i="7"/>
  <c r="MX71" i="7"/>
  <c r="GL71" i="7"/>
  <c r="ON71" i="7"/>
  <c r="IB71" i="7"/>
  <c r="JR71" i="7"/>
  <c r="DF71" i="7"/>
  <c r="OX71" i="7"/>
  <c r="BP71" i="7"/>
  <c r="LH71" i="7"/>
  <c r="EV71" i="7"/>
  <c r="JR65" i="7"/>
  <c r="DF65" i="7"/>
  <c r="OX65" i="7"/>
  <c r="BP65" i="7"/>
  <c r="LH65" i="7"/>
  <c r="EV65" i="7"/>
  <c r="MX65" i="7"/>
  <c r="GL65" i="7"/>
  <c r="ON65" i="7"/>
  <c r="IB65" i="7"/>
  <c r="JR73" i="7"/>
  <c r="DF73" i="7"/>
  <c r="OX73" i="7"/>
  <c r="MX73" i="7"/>
  <c r="GL73" i="7"/>
  <c r="LH73" i="7"/>
  <c r="BP73" i="7"/>
  <c r="IB73" i="7"/>
  <c r="ON73" i="7"/>
  <c r="EV73" i="7"/>
  <c r="BP75" i="7"/>
  <c r="LH75" i="7"/>
  <c r="EV75" i="7"/>
  <c r="GL75" i="7"/>
  <c r="MX75" i="7"/>
  <c r="ON75" i="7"/>
  <c r="DF75" i="7"/>
  <c r="JR75" i="7"/>
  <c r="OX75" i="7"/>
  <c r="IB75" i="7"/>
  <c r="MX59" i="7"/>
  <c r="GL59" i="7"/>
  <c r="OX59" i="7"/>
  <c r="BP59" i="7"/>
  <c r="JR59" i="7"/>
  <c r="IB59" i="7"/>
  <c r="LH59" i="7"/>
  <c r="ON59" i="7"/>
  <c r="DF59" i="7"/>
  <c r="EV59" i="7"/>
  <c r="BP57" i="7"/>
  <c r="DF57" i="7"/>
  <c r="OX57" i="7"/>
  <c r="ON57" i="7"/>
  <c r="GL57" i="7"/>
  <c r="EV57" i="7"/>
  <c r="JR57" i="7"/>
  <c r="IB57" i="7"/>
  <c r="MX57" i="7"/>
  <c r="LH57" i="7"/>
  <c r="MX51" i="7"/>
  <c r="GL51" i="7"/>
  <c r="OX51" i="7"/>
  <c r="BP51" i="7"/>
  <c r="JR51" i="7"/>
  <c r="IB51" i="7"/>
  <c r="LH51" i="7"/>
  <c r="EV51" i="7"/>
  <c r="ON51" i="7"/>
  <c r="DF51" i="7"/>
  <c r="MX49" i="7"/>
  <c r="JR49" i="7"/>
  <c r="GL49" i="7"/>
  <c r="DF49" i="7"/>
  <c r="ON49" i="7"/>
  <c r="LH49" i="7"/>
  <c r="IB49" i="7"/>
  <c r="EV49" i="7"/>
  <c r="OX49" i="7"/>
  <c r="BP49" i="7"/>
  <c r="LH47" i="7"/>
  <c r="EV47" i="7"/>
  <c r="IB47" i="7"/>
  <c r="JR47" i="7"/>
  <c r="GL47" i="7"/>
  <c r="ON47" i="7"/>
  <c r="BP47" i="7"/>
  <c r="MX47" i="7"/>
  <c r="DF47" i="7"/>
  <c r="OX47" i="7"/>
  <c r="ON45" i="7"/>
  <c r="MX45" i="7"/>
  <c r="LH45" i="7"/>
  <c r="JR45" i="7"/>
  <c r="IB45" i="7"/>
  <c r="GL45" i="7"/>
  <c r="EV45" i="7"/>
  <c r="DF45" i="7"/>
  <c r="BP45" i="7"/>
  <c r="OX45" i="7"/>
  <c r="LH39" i="7"/>
  <c r="EV39" i="7"/>
  <c r="JR39" i="7"/>
  <c r="BP39" i="7"/>
  <c r="MX39" i="7"/>
  <c r="IB39" i="7"/>
  <c r="DF39" i="7"/>
  <c r="OX39" i="7"/>
  <c r="ON39" i="7"/>
  <c r="GL39" i="7"/>
  <c r="OX37" i="7"/>
  <c r="ON37" i="7"/>
  <c r="MX37" i="7"/>
  <c r="LH37" i="7"/>
  <c r="JR37" i="7"/>
  <c r="IB37" i="7"/>
  <c r="GL37" i="7"/>
  <c r="EV37" i="7"/>
  <c r="DF37" i="7"/>
  <c r="BP37" i="7"/>
  <c r="MX35" i="7"/>
  <c r="GL35" i="7"/>
  <c r="OX35" i="7"/>
  <c r="BP35" i="7"/>
  <c r="JR35" i="7"/>
  <c r="IB35" i="7"/>
  <c r="ON35" i="7"/>
  <c r="EV35" i="7"/>
  <c r="LH35" i="7"/>
  <c r="DF35" i="7"/>
  <c r="BP33" i="7"/>
  <c r="MX33" i="7"/>
  <c r="IB33" i="7"/>
  <c r="JR33" i="7"/>
  <c r="OX33" i="7"/>
  <c r="LH33" i="7"/>
  <c r="EV33" i="7"/>
  <c r="DF33" i="7"/>
  <c r="GL33" i="7"/>
  <c r="ON33" i="7"/>
  <c r="LH31" i="7"/>
  <c r="EV31" i="7"/>
  <c r="ON31" i="7"/>
  <c r="JR31" i="7"/>
  <c r="BP31" i="7"/>
  <c r="MX31" i="7"/>
  <c r="DF31" i="7"/>
  <c r="OX31" i="7"/>
  <c r="IB31" i="7"/>
  <c r="GL31" i="7"/>
  <c r="JR27" i="7"/>
  <c r="DF27" i="7"/>
  <c r="MX27" i="7"/>
  <c r="GL27" i="7"/>
  <c r="OX27" i="7"/>
  <c r="EV27" i="7"/>
  <c r="IB27" i="7"/>
  <c r="LH27" i="7"/>
  <c r="BP27" i="7"/>
  <c r="ON27" i="7"/>
  <c r="IB25" i="7"/>
  <c r="EV25" i="7"/>
  <c r="ON25" i="7"/>
  <c r="LH25" i="7"/>
  <c r="DF25" i="7"/>
  <c r="OX25" i="7"/>
  <c r="GL25" i="7"/>
  <c r="BP25" i="7"/>
  <c r="MX25" i="7"/>
  <c r="JR25" i="7"/>
  <c r="ON17" i="7"/>
  <c r="LH17" i="7"/>
  <c r="IB17" i="7"/>
  <c r="EV17" i="7"/>
  <c r="DF17" i="7"/>
  <c r="OX17" i="7"/>
  <c r="GL17" i="7"/>
  <c r="BP17" i="7"/>
  <c r="JR17" i="7"/>
  <c r="MX17" i="7"/>
  <c r="OX13" i="7"/>
  <c r="ON13" i="7"/>
  <c r="MX13" i="7"/>
  <c r="LH13" i="7"/>
  <c r="JR13" i="7"/>
  <c r="IB13" i="7"/>
  <c r="GL13" i="7"/>
  <c r="EV13" i="7"/>
  <c r="DF13" i="7"/>
  <c r="BP13" i="7"/>
  <c r="GL11" i="7"/>
  <c r="BP11" i="7"/>
  <c r="ON11" i="7"/>
  <c r="JR11" i="7"/>
  <c r="EV11" i="7"/>
  <c r="MX11" i="7"/>
  <c r="IB11" i="7"/>
  <c r="DF11" i="7"/>
  <c r="OX11" i="7"/>
  <c r="LH11" i="7"/>
  <c r="OX13" i="3"/>
  <c r="O107" i="7"/>
  <c r="P107" i="7" s="1"/>
  <c r="V107" i="7" s="1"/>
  <c r="KM121" i="6"/>
  <c r="KO121" i="6" s="1"/>
  <c r="V195" i="3"/>
  <c r="R195" i="3"/>
  <c r="U195" i="3" s="1"/>
  <c r="O205" i="3"/>
  <c r="P205" i="3" s="1"/>
  <c r="V205" i="3" s="1"/>
  <c r="O117" i="3"/>
  <c r="P117" i="3" s="1"/>
  <c r="V137" i="3"/>
  <c r="R137" i="3"/>
  <c r="U137" i="3" s="1"/>
  <c r="V119" i="3"/>
  <c r="R119" i="3"/>
  <c r="U119" i="3" s="1"/>
  <c r="N53" i="7"/>
  <c r="N89" i="7"/>
  <c r="N29" i="7"/>
  <c r="N41" i="7"/>
  <c r="N61" i="7"/>
  <c r="N21" i="7"/>
  <c r="N43" i="7"/>
  <c r="N55" i="7"/>
  <c r="N63" i="7"/>
  <c r="N67" i="7"/>
  <c r="N83" i="7"/>
  <c r="N19" i="7"/>
  <c r="O107" i="6"/>
  <c r="T107" i="6" s="1"/>
  <c r="J23" i="7"/>
  <c r="N23" i="7" s="1"/>
  <c r="Q107" i="2"/>
  <c r="KQ107" i="2" s="1"/>
  <c r="T107" i="2"/>
  <c r="PQ195" i="7"/>
  <c r="PK195" i="7"/>
  <c r="PJ195" i="7"/>
  <c r="KQ109" i="2"/>
  <c r="KP109" i="2"/>
  <c r="T119" i="6"/>
  <c r="T113" i="6"/>
  <c r="KM111" i="6"/>
  <c r="KO111" i="6" s="1"/>
  <c r="O111" i="6"/>
  <c r="T111" i="6" s="1"/>
  <c r="KI115" i="6"/>
  <c r="KK115" i="6" s="1"/>
  <c r="KI107" i="6"/>
  <c r="KK107" i="6" s="1"/>
  <c r="KM117" i="6"/>
  <c r="KO117" i="6" s="1"/>
  <c r="KM109" i="6"/>
  <c r="KO109" i="6" s="1"/>
  <c r="KI119" i="6"/>
  <c r="KK119" i="6" s="1"/>
  <c r="KI111" i="6"/>
  <c r="KK111" i="6" s="1"/>
  <c r="KI117" i="6"/>
  <c r="KK117" i="6" s="1"/>
  <c r="KM113" i="6"/>
  <c r="KO113" i="6" s="1"/>
  <c r="O109" i="6"/>
  <c r="Q109" i="6" s="1"/>
  <c r="KI113" i="6"/>
  <c r="KK113" i="6" s="1"/>
  <c r="KM119" i="6"/>
  <c r="KO119" i="6" s="1"/>
  <c r="T115" i="6"/>
  <c r="KI109" i="6"/>
  <c r="KK109" i="6" s="1"/>
  <c r="KM115" i="6"/>
  <c r="KO115" i="6" s="1"/>
  <c r="KM107" i="6"/>
  <c r="KO107" i="6" s="1"/>
  <c r="KI107" i="2"/>
  <c r="KK107" i="2" s="1"/>
  <c r="KI111" i="2"/>
  <c r="KK111" i="2" s="1"/>
  <c r="KM107" i="2"/>
  <c r="KO107" i="2" s="1"/>
  <c r="N93" i="2"/>
  <c r="N31" i="2"/>
  <c r="N55" i="2"/>
  <c r="KM111" i="2"/>
  <c r="KO111" i="2" s="1"/>
  <c r="KI109" i="2"/>
  <c r="KK109" i="2" s="1"/>
  <c r="KM109" i="2"/>
  <c r="KO109" i="2" s="1"/>
  <c r="J15" i="7"/>
  <c r="PC111" i="7"/>
  <c r="PE111" i="7" s="1"/>
  <c r="KL7" i="6"/>
  <c r="PC107" i="3"/>
  <c r="PE107" i="3" s="1"/>
  <c r="PC115" i="3"/>
  <c r="PE115" i="3" s="1"/>
  <c r="PC113" i="3"/>
  <c r="PE113" i="3" s="1"/>
  <c r="PC195" i="7"/>
  <c r="PE195" i="7" s="1"/>
  <c r="PC107" i="7"/>
  <c r="PE107" i="7" s="1"/>
  <c r="PC203" i="7"/>
  <c r="PE203" i="7" s="1"/>
  <c r="PC117" i="7"/>
  <c r="PE117" i="7" s="1"/>
  <c r="PC113" i="7"/>
  <c r="PE113" i="7" s="1"/>
  <c r="PC109" i="7"/>
  <c r="PE109" i="7" s="1"/>
  <c r="PC131" i="7"/>
  <c r="PE131" i="7" s="1"/>
  <c r="PC115" i="7"/>
  <c r="PE115" i="7" s="1"/>
  <c r="PG195" i="7"/>
  <c r="PI195" i="7" s="1"/>
  <c r="BO206" i="7"/>
  <c r="BO208" i="7" s="1"/>
  <c r="PC205" i="7"/>
  <c r="PE205" i="7" s="1"/>
  <c r="PC119" i="3"/>
  <c r="PE119" i="3" s="1"/>
  <c r="O113" i="3"/>
  <c r="O107" i="3"/>
  <c r="PC117" i="3"/>
  <c r="PE117" i="3" s="1"/>
  <c r="PC111" i="3"/>
  <c r="PE111" i="3" s="1"/>
  <c r="PC137" i="3"/>
  <c r="PE137" i="3" s="1"/>
  <c r="J7" i="3"/>
  <c r="N7" i="3" s="1"/>
  <c r="O109" i="3"/>
  <c r="O111" i="3"/>
  <c r="PC195" i="3"/>
  <c r="PE195" i="3" s="1"/>
  <c r="PC109" i="3"/>
  <c r="PE109" i="3" s="1"/>
  <c r="PC205" i="3"/>
  <c r="PE205" i="3" s="1"/>
  <c r="O109" i="7"/>
  <c r="P109" i="7" s="1"/>
  <c r="V109" i="7" s="1"/>
  <c r="BP212" i="7"/>
  <c r="DF212" i="7"/>
  <c r="O113" i="7"/>
  <c r="P113" i="7" s="1"/>
  <c r="O111" i="7"/>
  <c r="P111" i="7" s="1"/>
  <c r="KM113" i="2"/>
  <c r="KO113" i="2" s="1"/>
  <c r="KI113" i="2"/>
  <c r="KK113" i="2" s="1"/>
  <c r="J7" i="7"/>
  <c r="N7" i="7" s="1"/>
  <c r="N25" i="2"/>
  <c r="N39" i="2"/>
  <c r="N53" i="2"/>
  <c r="N75" i="2"/>
  <c r="J7" i="2"/>
  <c r="J207" i="2" s="1"/>
  <c r="N19" i="2"/>
  <c r="N41" i="2"/>
  <c r="N69" i="2"/>
  <c r="N13" i="2"/>
  <c r="N21" i="2"/>
  <c r="N29" i="2"/>
  <c r="N35" i="2"/>
  <c r="N43" i="2"/>
  <c r="N63" i="2"/>
  <c r="N71" i="2"/>
  <c r="N79" i="2"/>
  <c r="N87" i="2"/>
  <c r="N99" i="2"/>
  <c r="N9" i="2"/>
  <c r="N17" i="2"/>
  <c r="N47" i="2"/>
  <c r="N59" i="2"/>
  <c r="N67" i="2"/>
  <c r="N83" i="2"/>
  <c r="N91" i="2"/>
  <c r="N103" i="2"/>
  <c r="N11" i="2"/>
  <c r="N7" i="2"/>
  <c r="N27" i="2"/>
  <c r="N33" i="2"/>
  <c r="N49" i="2"/>
  <c r="N61" i="2"/>
  <c r="N77" i="2"/>
  <c r="N85" i="2"/>
  <c r="N97" i="2"/>
  <c r="N105" i="2"/>
  <c r="N15" i="2"/>
  <c r="N23" i="2"/>
  <c r="N37" i="2"/>
  <c r="N45" i="2"/>
  <c r="N51" i="2"/>
  <c r="N57" i="2"/>
  <c r="N65" i="2"/>
  <c r="N73" i="2"/>
  <c r="N81" i="2"/>
  <c r="N89" i="2"/>
  <c r="N95" i="2"/>
  <c r="N101" i="2"/>
  <c r="T117" i="6"/>
  <c r="T206" i="6"/>
  <c r="J9" i="3"/>
  <c r="N9" i="3" s="1"/>
  <c r="J9" i="7"/>
  <c r="N9" i="7" s="1"/>
  <c r="GL9" i="3" l="1"/>
  <c r="EV9" i="3"/>
  <c r="IB9" i="3"/>
  <c r="DF9" i="3"/>
  <c r="LH9" i="3"/>
  <c r="ON9" i="3"/>
  <c r="BP9" i="3"/>
  <c r="MX9" i="3"/>
  <c r="JR9" i="3"/>
  <c r="EV7" i="3"/>
  <c r="GL7" i="3"/>
  <c r="IB7" i="3"/>
  <c r="LH7" i="3"/>
  <c r="MX7" i="3"/>
  <c r="ON7" i="3"/>
  <c r="BP7" i="3"/>
  <c r="JR7" i="3"/>
  <c r="DF7" i="3"/>
  <c r="PF210" i="3"/>
  <c r="Q111" i="6"/>
  <c r="KP111" i="6" s="1"/>
  <c r="OX9" i="3"/>
  <c r="ON89" i="7"/>
  <c r="MX89" i="7"/>
  <c r="LH89" i="7"/>
  <c r="JR89" i="7"/>
  <c r="IB89" i="7"/>
  <c r="GL89" i="7"/>
  <c r="EV89" i="7"/>
  <c r="DF89" i="7"/>
  <c r="OX89" i="7"/>
  <c r="BP89" i="7"/>
  <c r="BP83" i="7"/>
  <c r="MX83" i="7"/>
  <c r="GL83" i="7"/>
  <c r="OX83" i="7"/>
  <c r="JR83" i="7"/>
  <c r="IB83" i="7"/>
  <c r="LH83" i="7"/>
  <c r="ON83" i="7"/>
  <c r="DF83" i="7"/>
  <c r="EV83" i="7"/>
  <c r="MX67" i="7"/>
  <c r="GL67" i="7"/>
  <c r="ON67" i="7"/>
  <c r="IB67" i="7"/>
  <c r="JR67" i="7"/>
  <c r="DF67" i="7"/>
  <c r="OX67" i="7"/>
  <c r="BP67" i="7"/>
  <c r="LH67" i="7"/>
  <c r="EV67" i="7"/>
  <c r="MX63" i="7"/>
  <c r="GL63" i="7"/>
  <c r="ON63" i="7"/>
  <c r="IB63" i="7"/>
  <c r="JR63" i="7"/>
  <c r="DF63" i="7"/>
  <c r="OX63" i="7"/>
  <c r="BP63" i="7"/>
  <c r="LH63" i="7"/>
  <c r="EV63" i="7"/>
  <c r="ON61" i="7"/>
  <c r="MX61" i="7"/>
  <c r="LH61" i="7"/>
  <c r="JR61" i="7"/>
  <c r="IB61" i="7"/>
  <c r="GL61" i="7"/>
  <c r="EV61" i="7"/>
  <c r="DF61" i="7"/>
  <c r="BP61" i="7"/>
  <c r="OX61" i="7"/>
  <c r="EV55" i="7"/>
  <c r="LH55" i="7"/>
  <c r="JR55" i="7"/>
  <c r="BP55" i="7"/>
  <c r="MX55" i="7"/>
  <c r="IB55" i="7"/>
  <c r="DF55" i="7"/>
  <c r="OX55" i="7"/>
  <c r="ON55" i="7"/>
  <c r="GL55" i="7"/>
  <c r="ON53" i="7"/>
  <c r="MX53" i="7"/>
  <c r="LH53" i="7"/>
  <c r="JR53" i="7"/>
  <c r="IB53" i="7"/>
  <c r="GL53" i="7"/>
  <c r="EV53" i="7"/>
  <c r="DF53" i="7"/>
  <c r="BP53" i="7"/>
  <c r="OX53" i="7"/>
  <c r="DF43" i="7"/>
  <c r="OX43" i="7"/>
  <c r="BP43" i="7"/>
  <c r="ON43" i="7"/>
  <c r="GL43" i="7"/>
  <c r="EV43" i="7"/>
  <c r="JR43" i="7"/>
  <c r="IB43" i="7"/>
  <c r="LH43" i="7"/>
  <c r="MX43" i="7"/>
  <c r="ON41" i="7"/>
  <c r="LH41" i="7"/>
  <c r="IB41" i="7"/>
  <c r="EV41" i="7"/>
  <c r="DF41" i="7"/>
  <c r="OX41" i="7"/>
  <c r="GL41" i="7"/>
  <c r="BP41" i="7"/>
  <c r="JR41" i="7"/>
  <c r="MX41" i="7"/>
  <c r="BP29" i="7"/>
  <c r="ON29" i="7"/>
  <c r="MX29" i="7"/>
  <c r="LH29" i="7"/>
  <c r="JR29" i="7"/>
  <c r="IB29" i="7"/>
  <c r="GL29" i="7"/>
  <c r="EV29" i="7"/>
  <c r="DF29" i="7"/>
  <c r="OX29" i="7"/>
  <c r="EV23" i="7"/>
  <c r="DF23" i="7"/>
  <c r="OX23" i="7"/>
  <c r="IB23" i="7"/>
  <c r="GL23" i="7"/>
  <c r="LH23" i="7"/>
  <c r="JR23" i="7"/>
  <c r="ON23" i="7"/>
  <c r="BP23" i="7"/>
  <c r="MX23" i="7"/>
  <c r="OX21" i="7"/>
  <c r="ON21" i="7"/>
  <c r="MX21" i="7"/>
  <c r="LH21" i="7"/>
  <c r="JR21" i="7"/>
  <c r="IB21" i="7"/>
  <c r="GL21" i="7"/>
  <c r="EV21" i="7"/>
  <c r="DF21" i="7"/>
  <c r="BP21" i="7"/>
  <c r="MX19" i="7"/>
  <c r="IB19" i="7"/>
  <c r="DF19" i="7"/>
  <c r="GL19" i="7"/>
  <c r="BP19" i="7"/>
  <c r="ON19" i="7"/>
  <c r="JR19" i="7"/>
  <c r="EV19" i="7"/>
  <c r="OX19" i="7"/>
  <c r="LH19" i="7"/>
  <c r="ON9" i="7"/>
  <c r="LH9" i="7"/>
  <c r="IB9" i="7"/>
  <c r="EV9" i="7"/>
  <c r="BP9" i="7"/>
  <c r="DF9" i="7"/>
  <c r="OX9" i="7"/>
  <c r="GL9" i="7"/>
  <c r="MX9" i="7"/>
  <c r="JR9" i="7"/>
  <c r="ON7" i="7"/>
  <c r="IB7" i="7"/>
  <c r="LH7" i="7"/>
  <c r="EV7" i="7"/>
  <c r="BP7" i="7"/>
  <c r="MX7" i="7"/>
  <c r="DF7" i="7"/>
  <c r="JR7" i="7"/>
  <c r="GL7" i="7"/>
  <c r="OX7" i="7"/>
  <c r="OX7" i="3"/>
  <c r="O55" i="7"/>
  <c r="P55" i="7" s="1"/>
  <c r="R55" i="7" s="1"/>
  <c r="O61" i="7"/>
  <c r="P61" i="7" s="1"/>
  <c r="R61" i="7" s="1"/>
  <c r="R107" i="7"/>
  <c r="U107" i="7" s="1"/>
  <c r="PP107" i="7" s="1"/>
  <c r="PG107" i="7"/>
  <c r="PI107" i="7" s="1"/>
  <c r="R205" i="3"/>
  <c r="U205" i="3" s="1"/>
  <c r="O83" i="7"/>
  <c r="P83" i="7" s="1"/>
  <c r="R83" i="7" s="1"/>
  <c r="O21" i="7"/>
  <c r="P21" i="7" s="1"/>
  <c r="R21" i="7" s="1"/>
  <c r="O29" i="7"/>
  <c r="P29" i="7" s="1"/>
  <c r="R29" i="7" s="1"/>
  <c r="O67" i="7"/>
  <c r="P67" i="7" s="1"/>
  <c r="R67" i="7" s="1"/>
  <c r="O43" i="7"/>
  <c r="P43" i="7" s="1"/>
  <c r="R43" i="7" s="1"/>
  <c r="O63" i="7"/>
  <c r="P63" i="7" s="1"/>
  <c r="R63" i="7" s="1"/>
  <c r="O53" i="7"/>
  <c r="P53" i="7" s="1"/>
  <c r="R53" i="7" s="1"/>
  <c r="Q107" i="6"/>
  <c r="KQ107" i="6" s="1"/>
  <c r="V117" i="3"/>
  <c r="R117" i="3"/>
  <c r="U117" i="3" s="1"/>
  <c r="N15" i="7"/>
  <c r="O41" i="7"/>
  <c r="P41" i="7" s="1"/>
  <c r="R41" i="7" s="1"/>
  <c r="O89" i="7"/>
  <c r="P89" i="7" s="1"/>
  <c r="R89" i="7" s="1"/>
  <c r="O19" i="7"/>
  <c r="P19" i="7" s="1"/>
  <c r="R19" i="7" s="1"/>
  <c r="KP107" i="2"/>
  <c r="R113" i="7"/>
  <c r="U113" i="7" s="1"/>
  <c r="PQ113" i="7" s="1"/>
  <c r="V113" i="7"/>
  <c r="R111" i="7"/>
  <c r="PJ111" i="7" s="1"/>
  <c r="V111" i="7"/>
  <c r="PP195" i="7"/>
  <c r="PQ117" i="7"/>
  <c r="PK117" i="7"/>
  <c r="PJ117" i="7"/>
  <c r="PQ131" i="7"/>
  <c r="PK131" i="7"/>
  <c r="PJ131" i="7"/>
  <c r="KQ111" i="2"/>
  <c r="KP111" i="2"/>
  <c r="KQ119" i="6"/>
  <c r="KQ113" i="6"/>
  <c r="KP113" i="6"/>
  <c r="KQ109" i="6"/>
  <c r="KP109" i="6"/>
  <c r="KQ117" i="6"/>
  <c r="KP117" i="6"/>
  <c r="T109" i="6"/>
  <c r="KM97" i="2"/>
  <c r="KO97" i="2" s="1"/>
  <c r="KM57" i="2"/>
  <c r="KO57" i="2" s="1"/>
  <c r="KM25" i="2"/>
  <c r="KO25" i="2" s="1"/>
  <c r="KI87" i="2"/>
  <c r="KK87" i="2" s="1"/>
  <c r="KM87" i="2"/>
  <c r="KO87" i="2" s="1"/>
  <c r="KM39" i="2"/>
  <c r="KO39" i="2" s="1"/>
  <c r="KM43" i="2"/>
  <c r="KO43" i="2" s="1"/>
  <c r="KM79" i="2"/>
  <c r="KO79" i="2" s="1"/>
  <c r="KM31" i="2"/>
  <c r="KO31" i="2" s="1"/>
  <c r="KI11" i="2"/>
  <c r="KK11" i="2" s="1"/>
  <c r="KM45" i="2"/>
  <c r="KO45" i="2" s="1"/>
  <c r="KI61" i="2"/>
  <c r="KK61" i="2" s="1"/>
  <c r="KI57" i="2"/>
  <c r="KK57" i="2" s="1"/>
  <c r="KI37" i="2"/>
  <c r="KK37" i="2" s="1"/>
  <c r="KI29" i="2"/>
  <c r="KK29" i="2" s="1"/>
  <c r="KI21" i="2"/>
  <c r="KK21" i="2" s="1"/>
  <c r="KI95" i="2"/>
  <c r="KK95" i="2" s="1"/>
  <c r="KI91" i="2"/>
  <c r="KK91" i="2" s="1"/>
  <c r="KI79" i="2"/>
  <c r="KK79" i="2" s="1"/>
  <c r="KI75" i="2"/>
  <c r="KK75" i="2" s="1"/>
  <c r="KI59" i="2"/>
  <c r="KK59" i="2" s="1"/>
  <c r="KI47" i="2"/>
  <c r="KK47" i="2" s="1"/>
  <c r="KI43" i="2"/>
  <c r="KK43" i="2" s="1"/>
  <c r="KI31" i="2"/>
  <c r="KK31" i="2" s="1"/>
  <c r="KM11" i="2"/>
  <c r="KO11" i="2" s="1"/>
  <c r="GQ207" i="2"/>
  <c r="KM71" i="2"/>
  <c r="KO71" i="2" s="1"/>
  <c r="KM47" i="2"/>
  <c r="KO47" i="2" s="1"/>
  <c r="KM15" i="2"/>
  <c r="KO15" i="2" s="1"/>
  <c r="KI9" i="2"/>
  <c r="KK9" i="2" s="1"/>
  <c r="KM101" i="2"/>
  <c r="KO101" i="2" s="1"/>
  <c r="KM93" i="2"/>
  <c r="KO93" i="2" s="1"/>
  <c r="KM77" i="2"/>
  <c r="KO77" i="2" s="1"/>
  <c r="KM69" i="2"/>
  <c r="KO69" i="2" s="1"/>
  <c r="KM37" i="2"/>
  <c r="KO37" i="2" s="1"/>
  <c r="KI105" i="2"/>
  <c r="KK105" i="2" s="1"/>
  <c r="KI93" i="2"/>
  <c r="KK93" i="2" s="1"/>
  <c r="KI89" i="2"/>
  <c r="KK89" i="2" s="1"/>
  <c r="KI73" i="2"/>
  <c r="KK73" i="2" s="1"/>
  <c r="KI53" i="2"/>
  <c r="KK53" i="2" s="1"/>
  <c r="KI33" i="2"/>
  <c r="KK33" i="2" s="1"/>
  <c r="KM99" i="2"/>
  <c r="KO99" i="2" s="1"/>
  <c r="KM83" i="2"/>
  <c r="KO83" i="2" s="1"/>
  <c r="KM75" i="2"/>
  <c r="KO75" i="2" s="1"/>
  <c r="KM67" i="2"/>
  <c r="KO67" i="2" s="1"/>
  <c r="KM19" i="2"/>
  <c r="KO19" i="2" s="1"/>
  <c r="KM49" i="2"/>
  <c r="KO49" i="2" s="1"/>
  <c r="KI83" i="2"/>
  <c r="KK83" i="2" s="1"/>
  <c r="KI71" i="2"/>
  <c r="KK71" i="2" s="1"/>
  <c r="KI39" i="2"/>
  <c r="KK39" i="2" s="1"/>
  <c r="KI23" i="2"/>
  <c r="KK23" i="2" s="1"/>
  <c r="KM103" i="2"/>
  <c r="KO103" i="2" s="1"/>
  <c r="KM63" i="2"/>
  <c r="KO63" i="2" s="1"/>
  <c r="KM61" i="2"/>
  <c r="KO61" i="2" s="1"/>
  <c r="KM29" i="2"/>
  <c r="KO29" i="2" s="1"/>
  <c r="KI101" i="2"/>
  <c r="KK101" i="2" s="1"/>
  <c r="KI97" i="2"/>
  <c r="KK97" i="2" s="1"/>
  <c r="KI69" i="2"/>
  <c r="KK69" i="2" s="1"/>
  <c r="KI65" i="2"/>
  <c r="KK65" i="2" s="1"/>
  <c r="KI49" i="2"/>
  <c r="KK49" i="2" s="1"/>
  <c r="KI25" i="2"/>
  <c r="KK25" i="2" s="1"/>
  <c r="KI17" i="2"/>
  <c r="KK17" i="2" s="1"/>
  <c r="KM59" i="2"/>
  <c r="KO59" i="2" s="1"/>
  <c r="KM27" i="2"/>
  <c r="KO27" i="2" s="1"/>
  <c r="KM105" i="2"/>
  <c r="KO105" i="2" s="1"/>
  <c r="KM89" i="2"/>
  <c r="KO89" i="2" s="1"/>
  <c r="KM81" i="2"/>
  <c r="KO81" i="2" s="1"/>
  <c r="KM73" i="2"/>
  <c r="KO73" i="2" s="1"/>
  <c r="KM65" i="2"/>
  <c r="KO65" i="2" s="1"/>
  <c r="KI103" i="2"/>
  <c r="KK103" i="2" s="1"/>
  <c r="KI67" i="2"/>
  <c r="KK67" i="2" s="1"/>
  <c r="KI35" i="2"/>
  <c r="KK35" i="2" s="1"/>
  <c r="KI15" i="2"/>
  <c r="KK15" i="2" s="1"/>
  <c r="FO207" i="2"/>
  <c r="AY207" i="2"/>
  <c r="KM95" i="2"/>
  <c r="KO95" i="2" s="1"/>
  <c r="KM55" i="2"/>
  <c r="KO55" i="2" s="1"/>
  <c r="KM23" i="2"/>
  <c r="KO23" i="2" s="1"/>
  <c r="KM85" i="2"/>
  <c r="KO85" i="2" s="1"/>
  <c r="KM53" i="2"/>
  <c r="KO53" i="2" s="1"/>
  <c r="KM21" i="2"/>
  <c r="KO21" i="2" s="1"/>
  <c r="KI85" i="2"/>
  <c r="KK85" i="2" s="1"/>
  <c r="KI81" i="2"/>
  <c r="KK81" i="2" s="1"/>
  <c r="KI77" i="2"/>
  <c r="KK77" i="2" s="1"/>
  <c r="KI45" i="2"/>
  <c r="KK45" i="2" s="1"/>
  <c r="KM91" i="2"/>
  <c r="KO91" i="2" s="1"/>
  <c r="KM51" i="2"/>
  <c r="KO51" i="2" s="1"/>
  <c r="KM35" i="2"/>
  <c r="KO35" i="2" s="1"/>
  <c r="KM33" i="2"/>
  <c r="KO33" i="2" s="1"/>
  <c r="KM17" i="2"/>
  <c r="KO17" i="2" s="1"/>
  <c r="KM9" i="2"/>
  <c r="KO9" i="2" s="1"/>
  <c r="KI99" i="2"/>
  <c r="KK99" i="2" s="1"/>
  <c r="KI63" i="2"/>
  <c r="KK63" i="2" s="1"/>
  <c r="KI55" i="2"/>
  <c r="KK55" i="2" s="1"/>
  <c r="KI51" i="2"/>
  <c r="KK51" i="2" s="1"/>
  <c r="KI27" i="2"/>
  <c r="KK27" i="2" s="1"/>
  <c r="KI19" i="2"/>
  <c r="KK19" i="2" s="1"/>
  <c r="MV206" i="3"/>
  <c r="MV208" i="3" s="1"/>
  <c r="JP206" i="3"/>
  <c r="JP208" i="3" s="1"/>
  <c r="HZ206" i="3"/>
  <c r="HZ208" i="3" s="1"/>
  <c r="LF206" i="3"/>
  <c r="LF208" i="3" s="1"/>
  <c r="GJ206" i="3"/>
  <c r="GJ208" i="3" s="1"/>
  <c r="ET206" i="3"/>
  <c r="ET208" i="3" s="1"/>
  <c r="OL206" i="3"/>
  <c r="OL208" i="3" s="1"/>
  <c r="BN206" i="3"/>
  <c r="BN208" i="3" s="1"/>
  <c r="DD206" i="3"/>
  <c r="DD208" i="3" s="1"/>
  <c r="PF195" i="3"/>
  <c r="PH195" i="3" s="1"/>
  <c r="PF137" i="3"/>
  <c r="PH137" i="3" s="1"/>
  <c r="PF117" i="3"/>
  <c r="PH117" i="3" s="1"/>
  <c r="PF109" i="3"/>
  <c r="PH109" i="3" s="1"/>
  <c r="PF113" i="3"/>
  <c r="PH113" i="3" s="1"/>
  <c r="PF107" i="3"/>
  <c r="PH107" i="3" s="1"/>
  <c r="PF119" i="3"/>
  <c r="PH119" i="3" s="1"/>
  <c r="PF111" i="3"/>
  <c r="PH111" i="3" s="1"/>
  <c r="GJ206" i="7"/>
  <c r="GJ208" i="7" s="1"/>
  <c r="OL206" i="7"/>
  <c r="OL208" i="7" s="1"/>
  <c r="IY207" i="2"/>
  <c r="EI207" i="2"/>
  <c r="KM41" i="2"/>
  <c r="KO41" i="2" s="1"/>
  <c r="KI41" i="2"/>
  <c r="KK41" i="2" s="1"/>
  <c r="CA207" i="2"/>
  <c r="DG207" i="2"/>
  <c r="MV206" i="7"/>
  <c r="MV208" i="7" s="1"/>
  <c r="ET206" i="7"/>
  <c r="ET208" i="7" s="1"/>
  <c r="HZ206" i="7"/>
  <c r="HZ208" i="7" s="1"/>
  <c r="LF206" i="7"/>
  <c r="LF208" i="7" s="1"/>
  <c r="DD206" i="7"/>
  <c r="DD208" i="7" s="1"/>
  <c r="JP206" i="7"/>
  <c r="JP208" i="7" s="1"/>
  <c r="R109" i="7"/>
  <c r="KE207" i="2"/>
  <c r="GS207" i="2"/>
  <c r="HW207" i="2"/>
  <c r="EK207" i="2"/>
  <c r="HU207" i="2"/>
  <c r="DE207" i="2"/>
  <c r="JA207" i="2"/>
  <c r="KM13" i="2"/>
  <c r="KO13" i="2" s="1"/>
  <c r="KI13" i="2"/>
  <c r="KK13" i="2" s="1"/>
  <c r="N207" i="2"/>
  <c r="KC207" i="2"/>
  <c r="FM207" i="2"/>
  <c r="CC207" i="2"/>
  <c r="PC23" i="7"/>
  <c r="PE23" i="7" s="1"/>
  <c r="PC57" i="3"/>
  <c r="PE57" i="3" s="1"/>
  <c r="PC9" i="3"/>
  <c r="PE9" i="3" s="1"/>
  <c r="PC33" i="3"/>
  <c r="PE33" i="3" s="1"/>
  <c r="PC17" i="3"/>
  <c r="PE17" i="3" s="1"/>
  <c r="PC103" i="7"/>
  <c r="PE103" i="7" s="1"/>
  <c r="PC71" i="7"/>
  <c r="PE71" i="7" s="1"/>
  <c r="PC27" i="7"/>
  <c r="PE27" i="7" s="1"/>
  <c r="PC89" i="7"/>
  <c r="PE89" i="7" s="1"/>
  <c r="PC53" i="7"/>
  <c r="PE53" i="7" s="1"/>
  <c r="PC49" i="7"/>
  <c r="PE49" i="7" s="1"/>
  <c r="PC45" i="7"/>
  <c r="PE45" i="7" s="1"/>
  <c r="PC37" i="7"/>
  <c r="PE37" i="7" s="1"/>
  <c r="PC35" i="7"/>
  <c r="PE35" i="7" s="1"/>
  <c r="PC85" i="7"/>
  <c r="PE85" i="7" s="1"/>
  <c r="PC65" i="7"/>
  <c r="PE65" i="7" s="1"/>
  <c r="PC33" i="7"/>
  <c r="PE33" i="7" s="1"/>
  <c r="PG113" i="7"/>
  <c r="PI113" i="7" s="1"/>
  <c r="PC55" i="7"/>
  <c r="PE55" i="7" s="1"/>
  <c r="PC11" i="7"/>
  <c r="PE11" i="7" s="1"/>
  <c r="PC75" i="7"/>
  <c r="PE75" i="7" s="1"/>
  <c r="PC47" i="7"/>
  <c r="PE47" i="7" s="1"/>
  <c r="PC39" i="7"/>
  <c r="PE39" i="7" s="1"/>
  <c r="PC101" i="7"/>
  <c r="PE101" i="7" s="1"/>
  <c r="PC69" i="7"/>
  <c r="PE69" i="7" s="1"/>
  <c r="PC57" i="7"/>
  <c r="PE57" i="7" s="1"/>
  <c r="PC25" i="7"/>
  <c r="PE25" i="7" s="1"/>
  <c r="PC87" i="7"/>
  <c r="PE87" i="7" s="1"/>
  <c r="PC79" i="7"/>
  <c r="PE79" i="7" s="1"/>
  <c r="PC51" i="7"/>
  <c r="PE51" i="7" s="1"/>
  <c r="PC15" i="7"/>
  <c r="PE15" i="7" s="1"/>
  <c r="PC91" i="7"/>
  <c r="PE91" i="7" s="1"/>
  <c r="PC63" i="7"/>
  <c r="PE63" i="7" s="1"/>
  <c r="PC19" i="7"/>
  <c r="PE19" i="7" s="1"/>
  <c r="PC97" i="7"/>
  <c r="PE97" i="7" s="1"/>
  <c r="PC81" i="7"/>
  <c r="PE81" i="7" s="1"/>
  <c r="PC77" i="7"/>
  <c r="PE77" i="7" s="1"/>
  <c r="PC29" i="7"/>
  <c r="PE29" i="7" s="1"/>
  <c r="PC21" i="7"/>
  <c r="PE21" i="7" s="1"/>
  <c r="PC17" i="7"/>
  <c r="PE17" i="7" s="1"/>
  <c r="PC99" i="7"/>
  <c r="PE99" i="7" s="1"/>
  <c r="PC67" i="7"/>
  <c r="PE67" i="7" s="1"/>
  <c r="PC31" i="7"/>
  <c r="PE31" i="7" s="1"/>
  <c r="PC83" i="7"/>
  <c r="PE83" i="7" s="1"/>
  <c r="PC105" i="7"/>
  <c r="PE105" i="7" s="1"/>
  <c r="PC93" i="7"/>
  <c r="PE93" i="7" s="1"/>
  <c r="PC73" i="7"/>
  <c r="PE73" i="7" s="1"/>
  <c r="PC61" i="7"/>
  <c r="PE61" i="7" s="1"/>
  <c r="PC41" i="7"/>
  <c r="PE41" i="7" s="1"/>
  <c r="PC13" i="7"/>
  <c r="PE13" i="7" s="1"/>
  <c r="PC9" i="7"/>
  <c r="PE9" i="7" s="1"/>
  <c r="PC95" i="7"/>
  <c r="PE95" i="7" s="1"/>
  <c r="PC59" i="7"/>
  <c r="PE59" i="7" s="1"/>
  <c r="PG131" i="7"/>
  <c r="PI131" i="7" s="1"/>
  <c r="PG115" i="7"/>
  <c r="PI115" i="7" s="1"/>
  <c r="PG111" i="7"/>
  <c r="PI111" i="7" s="1"/>
  <c r="PG117" i="7"/>
  <c r="PI117" i="7" s="1"/>
  <c r="PG203" i="7"/>
  <c r="PI203" i="7" s="1"/>
  <c r="PG109" i="7"/>
  <c r="PI109" i="7" s="1"/>
  <c r="PC43" i="7"/>
  <c r="PE43" i="7" s="1"/>
  <c r="EV212" i="7"/>
  <c r="PC39" i="3"/>
  <c r="PE39" i="3" s="1"/>
  <c r="P109" i="3"/>
  <c r="R109" i="3" s="1"/>
  <c r="U109" i="3" s="1"/>
  <c r="O101" i="3"/>
  <c r="O93" i="3"/>
  <c r="O85" i="3"/>
  <c r="O77" i="3"/>
  <c r="O69" i="3"/>
  <c r="O61" i="3"/>
  <c r="O53" i="3"/>
  <c r="O41" i="3"/>
  <c r="O33" i="3"/>
  <c r="O17" i="3"/>
  <c r="PC25" i="3"/>
  <c r="PE25" i="3" s="1"/>
  <c r="PC99" i="3"/>
  <c r="PE99" i="3" s="1"/>
  <c r="PC91" i="3"/>
  <c r="PE91" i="3" s="1"/>
  <c r="PC83" i="3"/>
  <c r="PE83" i="3" s="1"/>
  <c r="PC75" i="3"/>
  <c r="PE75" i="3" s="1"/>
  <c r="PC67" i="3"/>
  <c r="PE67" i="3" s="1"/>
  <c r="PC59" i="3"/>
  <c r="PE59" i="3" s="1"/>
  <c r="PC51" i="3"/>
  <c r="PE51" i="3" s="1"/>
  <c r="PC43" i="3"/>
  <c r="PE43" i="3" s="1"/>
  <c r="PC35" i="3"/>
  <c r="PE35" i="3" s="1"/>
  <c r="PC27" i="3"/>
  <c r="PE27" i="3" s="1"/>
  <c r="PC19" i="3"/>
  <c r="PE19" i="3" s="1"/>
  <c r="PC11" i="3"/>
  <c r="PE11" i="3" s="1"/>
  <c r="PC7" i="3"/>
  <c r="PE7" i="3" s="1"/>
  <c r="PC105" i="3"/>
  <c r="PE105" i="3" s="1"/>
  <c r="PC81" i="3"/>
  <c r="PE81" i="3" s="1"/>
  <c r="PC73" i="3"/>
  <c r="PE73" i="3" s="1"/>
  <c r="PC65" i="3"/>
  <c r="PE65" i="3" s="1"/>
  <c r="PC49" i="3"/>
  <c r="PE49" i="3" s="1"/>
  <c r="P111" i="3"/>
  <c r="R111" i="3" s="1"/>
  <c r="U111" i="3" s="1"/>
  <c r="PC63" i="3"/>
  <c r="PE63" i="3" s="1"/>
  <c r="O105" i="3"/>
  <c r="O97" i="3"/>
  <c r="O89" i="3"/>
  <c r="O81" i="3"/>
  <c r="O73" i="3"/>
  <c r="O65" i="3"/>
  <c r="O57" i="3"/>
  <c r="O45" i="3"/>
  <c r="O37" i="3"/>
  <c r="O25" i="3"/>
  <c r="OV206" i="3"/>
  <c r="PC101" i="3"/>
  <c r="PE101" i="3" s="1"/>
  <c r="PC93" i="3"/>
  <c r="PE93" i="3" s="1"/>
  <c r="PC85" i="3"/>
  <c r="PE85" i="3" s="1"/>
  <c r="PC77" i="3"/>
  <c r="PE77" i="3" s="1"/>
  <c r="PC69" i="3"/>
  <c r="PE69" i="3" s="1"/>
  <c r="PC61" i="3"/>
  <c r="PE61" i="3" s="1"/>
  <c r="PC29" i="3"/>
  <c r="PE29" i="3" s="1"/>
  <c r="PC21" i="3"/>
  <c r="PE21" i="3" s="1"/>
  <c r="PC13" i="3"/>
  <c r="PE13" i="3" s="1"/>
  <c r="P113" i="3"/>
  <c r="R113" i="3" s="1"/>
  <c r="U113" i="3" s="1"/>
  <c r="PC103" i="3"/>
  <c r="PE103" i="3" s="1"/>
  <c r="PC95" i="3"/>
  <c r="PE95" i="3" s="1"/>
  <c r="PC87" i="3"/>
  <c r="PE87" i="3" s="1"/>
  <c r="PC79" i="3"/>
  <c r="PE79" i="3" s="1"/>
  <c r="PC71" i="3"/>
  <c r="PE71" i="3" s="1"/>
  <c r="PC55" i="3"/>
  <c r="PE55" i="3" s="1"/>
  <c r="PC47" i="3"/>
  <c r="PE47" i="3" s="1"/>
  <c r="PC31" i="3"/>
  <c r="PE31" i="3" s="1"/>
  <c r="PC23" i="3"/>
  <c r="PE23" i="3" s="1"/>
  <c r="PC15" i="3"/>
  <c r="PE15" i="3" s="1"/>
  <c r="J206" i="3"/>
  <c r="P107" i="3"/>
  <c r="R107" i="3" s="1"/>
  <c r="U107" i="3" s="1"/>
  <c r="PC97" i="3"/>
  <c r="PE97" i="3" s="1"/>
  <c r="PC89" i="3"/>
  <c r="PE89" i="3" s="1"/>
  <c r="PC53" i="3"/>
  <c r="PE53" i="3" s="1"/>
  <c r="PC45" i="3"/>
  <c r="PE45" i="3" s="1"/>
  <c r="PC41" i="3"/>
  <c r="PE41" i="3" s="1"/>
  <c r="PC37" i="3"/>
  <c r="PE37" i="3" s="1"/>
  <c r="O115" i="3"/>
  <c r="O103" i="3"/>
  <c r="O95" i="3"/>
  <c r="O87" i="3"/>
  <c r="O79" i="3"/>
  <c r="O71" i="3"/>
  <c r="O63" i="3"/>
  <c r="O55" i="3"/>
  <c r="O47" i="3"/>
  <c r="O39" i="3"/>
  <c r="O31" i="3"/>
  <c r="O23" i="3"/>
  <c r="O15" i="3"/>
  <c r="O49" i="3"/>
  <c r="O21" i="3"/>
  <c r="O99" i="3"/>
  <c r="O91" i="3"/>
  <c r="O83" i="3"/>
  <c r="O75" i="3"/>
  <c r="O67" i="3"/>
  <c r="O59" i="3"/>
  <c r="O51" i="3"/>
  <c r="O43" i="3"/>
  <c r="O35" i="3"/>
  <c r="O27" i="3"/>
  <c r="O19" i="3"/>
  <c r="O11" i="3"/>
  <c r="O29" i="3"/>
  <c r="O13" i="3"/>
  <c r="OV206" i="7"/>
  <c r="PC7" i="7"/>
  <c r="BN206" i="7"/>
  <c r="BN208" i="7" s="1"/>
  <c r="J206" i="7"/>
  <c r="O27" i="7"/>
  <c r="P27" i="7" s="1"/>
  <c r="R27" i="7" s="1"/>
  <c r="O51" i="7"/>
  <c r="P51" i="7" s="1"/>
  <c r="R51" i="7" s="1"/>
  <c r="O69" i="7"/>
  <c r="P69" i="7" s="1"/>
  <c r="R69" i="7" s="1"/>
  <c r="O95" i="7"/>
  <c r="P95" i="7" s="1"/>
  <c r="R95" i="7" s="1"/>
  <c r="O97" i="7"/>
  <c r="P97" i="7" s="1"/>
  <c r="R97" i="7" s="1"/>
  <c r="O77" i="7"/>
  <c r="P77" i="7" s="1"/>
  <c r="R77" i="7" s="1"/>
  <c r="O99" i="7"/>
  <c r="P99" i="7" s="1"/>
  <c r="R99" i="7" s="1"/>
  <c r="O71" i="7"/>
  <c r="P71" i="7" s="1"/>
  <c r="R71" i="7" s="1"/>
  <c r="O33" i="7"/>
  <c r="P33" i="7" s="1"/>
  <c r="R33" i="7" s="1"/>
  <c r="O93" i="7"/>
  <c r="P93" i="7" s="1"/>
  <c r="R93" i="7" s="1"/>
  <c r="O49" i="7"/>
  <c r="P49" i="7" s="1"/>
  <c r="R49" i="7" s="1"/>
  <c r="O73" i="7"/>
  <c r="P73" i="7" s="1"/>
  <c r="R73" i="7" s="1"/>
  <c r="O25" i="7"/>
  <c r="O47" i="7"/>
  <c r="P47" i="7" s="1"/>
  <c r="R47" i="7" s="1"/>
  <c r="O87" i="7"/>
  <c r="P87" i="7" s="1"/>
  <c r="R87" i="7" s="1"/>
  <c r="O23" i="7"/>
  <c r="P23" i="7" s="1"/>
  <c r="R23" i="7" s="1"/>
  <c r="O65" i="7"/>
  <c r="P65" i="7" s="1"/>
  <c r="R65" i="7" s="1"/>
  <c r="O45" i="7"/>
  <c r="P45" i="7" s="1"/>
  <c r="R45" i="7" s="1"/>
  <c r="O91" i="7"/>
  <c r="P91" i="7" s="1"/>
  <c r="R91" i="7" s="1"/>
  <c r="O39" i="7"/>
  <c r="P39" i="7" s="1"/>
  <c r="R39" i="7" s="1"/>
  <c r="ON207" i="7"/>
  <c r="O35" i="7"/>
  <c r="P35" i="7" s="1"/>
  <c r="R35" i="7" s="1"/>
  <c r="O79" i="7"/>
  <c r="P79" i="7" s="1"/>
  <c r="R79" i="7" s="1"/>
  <c r="O59" i="7"/>
  <c r="P59" i="7" s="1"/>
  <c r="R59" i="7" s="1"/>
  <c r="O81" i="7"/>
  <c r="P81" i="7" s="1"/>
  <c r="R81" i="7" s="1"/>
  <c r="O13" i="7"/>
  <c r="P13" i="7" s="1"/>
  <c r="R13" i="7" s="1"/>
  <c r="O57" i="7"/>
  <c r="P57" i="7" s="1"/>
  <c r="R57" i="7" s="1"/>
  <c r="O11" i="7"/>
  <c r="P11" i="7" s="1"/>
  <c r="R11" i="7" s="1"/>
  <c r="O105" i="7"/>
  <c r="P105" i="7" s="1"/>
  <c r="BP207" i="7"/>
  <c r="O37" i="7"/>
  <c r="O103" i="7"/>
  <c r="P103" i="7" s="1"/>
  <c r="O75" i="7"/>
  <c r="P75" i="7" s="1"/>
  <c r="R75" i="7" s="1"/>
  <c r="O31" i="7"/>
  <c r="P31" i="7" s="1"/>
  <c r="R31" i="7" s="1"/>
  <c r="O101" i="7"/>
  <c r="O85" i="7"/>
  <c r="P85" i="7" s="1"/>
  <c r="R85" i="7" s="1"/>
  <c r="O17" i="7"/>
  <c r="P17" i="7" s="1"/>
  <c r="R17" i="7" s="1"/>
  <c r="KI7" i="2"/>
  <c r="AW207" i="2"/>
  <c r="AY209" i="2" s="1"/>
  <c r="KM7" i="2"/>
  <c r="KJ17" i="6"/>
  <c r="F162" i="5"/>
  <c r="F161" i="5"/>
  <c r="C161" i="5"/>
  <c r="F160" i="5"/>
  <c r="C160" i="5"/>
  <c r="F159" i="5"/>
  <c r="C159" i="5"/>
  <c r="F158" i="5"/>
  <c r="C158" i="5"/>
  <c r="F157" i="5"/>
  <c r="C157" i="5"/>
  <c r="F156" i="5"/>
  <c r="C156" i="5"/>
  <c r="F155" i="5"/>
  <c r="C155" i="5"/>
  <c r="F154" i="5"/>
  <c r="C154" i="5"/>
  <c r="F153" i="5"/>
  <c r="C153" i="5"/>
  <c r="F152" i="5"/>
  <c r="C152" i="5"/>
  <c r="F151" i="5"/>
  <c r="C151" i="5"/>
  <c r="F150" i="5"/>
  <c r="C150" i="5"/>
  <c r="F149" i="5"/>
  <c r="C149" i="5"/>
  <c r="F148" i="5"/>
  <c r="C148" i="5"/>
  <c r="F147" i="5"/>
  <c r="C147" i="5"/>
  <c r="F146" i="5"/>
  <c r="C146" i="5"/>
  <c r="F145" i="5"/>
  <c r="C145" i="5"/>
  <c r="F144" i="5"/>
  <c r="C144" i="5"/>
  <c r="F143" i="5"/>
  <c r="C143" i="5"/>
  <c r="F142" i="5"/>
  <c r="C142" i="5"/>
  <c r="F141" i="5"/>
  <c r="C141" i="5"/>
  <c r="F140" i="5"/>
  <c r="C140" i="5"/>
  <c r="F139" i="5"/>
  <c r="C139" i="5"/>
  <c r="F138" i="5"/>
  <c r="C138" i="5"/>
  <c r="F137" i="5"/>
  <c r="C137" i="5"/>
  <c r="F136" i="5"/>
  <c r="C136" i="5"/>
  <c r="F135" i="5"/>
  <c r="C135" i="5"/>
  <c r="F134" i="5"/>
  <c r="C134" i="5"/>
  <c r="F133" i="5"/>
  <c r="C133" i="5"/>
  <c r="F132" i="5"/>
  <c r="C132" i="5"/>
  <c r="F131" i="5"/>
  <c r="C131" i="5"/>
  <c r="F130" i="5"/>
  <c r="C130" i="5"/>
  <c r="F129" i="5"/>
  <c r="C129" i="5"/>
  <c r="F128" i="5"/>
  <c r="C128" i="5"/>
  <c r="F127" i="5"/>
  <c r="C127" i="5"/>
  <c r="F126" i="5"/>
  <c r="C126" i="5"/>
  <c r="F125" i="5"/>
  <c r="C125" i="5"/>
  <c r="F124" i="5"/>
  <c r="C124" i="5"/>
  <c r="F123" i="5"/>
  <c r="C123" i="5"/>
  <c r="F122" i="5"/>
  <c r="C122" i="5"/>
  <c r="F121" i="5"/>
  <c r="C121" i="5"/>
  <c r="F120" i="5"/>
  <c r="C120" i="5"/>
  <c r="F119" i="5"/>
  <c r="C119" i="5"/>
  <c r="F118" i="5"/>
  <c r="C118" i="5"/>
  <c r="F117" i="5"/>
  <c r="C117" i="5"/>
  <c r="F116" i="5"/>
  <c r="C116" i="5"/>
  <c r="F115" i="5"/>
  <c r="C115" i="5"/>
  <c r="F114" i="5"/>
  <c r="C114" i="5"/>
  <c r="F113" i="5"/>
  <c r="C113" i="5"/>
  <c r="F112" i="5"/>
  <c r="C112" i="5"/>
  <c r="F111" i="5"/>
  <c r="C111" i="5"/>
  <c r="F110" i="5"/>
  <c r="C110" i="5"/>
  <c r="F109" i="5"/>
  <c r="C109" i="5"/>
  <c r="F108" i="5"/>
  <c r="C108" i="5"/>
  <c r="F107" i="5"/>
  <c r="C107" i="5"/>
  <c r="F106" i="5"/>
  <c r="C106" i="5"/>
  <c r="F105" i="5"/>
  <c r="C105" i="5"/>
  <c r="F104" i="5"/>
  <c r="C104" i="5"/>
  <c r="F103" i="5"/>
  <c r="C103" i="5"/>
  <c r="F102" i="5"/>
  <c r="C102" i="5"/>
  <c r="F101" i="5"/>
  <c r="C101" i="5"/>
  <c r="F100" i="5"/>
  <c r="C100" i="5"/>
  <c r="F99" i="5"/>
  <c r="C99" i="5"/>
  <c r="F98" i="5"/>
  <c r="C98" i="5"/>
  <c r="F97" i="5"/>
  <c r="C97" i="5"/>
  <c r="F96" i="5"/>
  <c r="C96" i="5"/>
  <c r="F95" i="5"/>
  <c r="C95" i="5"/>
  <c r="F94" i="5"/>
  <c r="C94" i="5"/>
  <c r="F93" i="5"/>
  <c r="C93" i="5"/>
  <c r="F92" i="5"/>
  <c r="C92" i="5"/>
  <c r="F91" i="5"/>
  <c r="C91" i="5"/>
  <c r="F90" i="5"/>
  <c r="C90" i="5"/>
  <c r="F89" i="5"/>
  <c r="C89" i="5"/>
  <c r="F88" i="5"/>
  <c r="C88" i="5"/>
  <c r="F87" i="5"/>
  <c r="C87" i="5"/>
  <c r="F86" i="5"/>
  <c r="C86" i="5"/>
  <c r="F85" i="5"/>
  <c r="C85" i="5"/>
  <c r="F84" i="5"/>
  <c r="C84" i="5"/>
  <c r="F83" i="5"/>
  <c r="C83" i="5"/>
  <c r="F82" i="5"/>
  <c r="C82" i="5"/>
  <c r="F81" i="5"/>
  <c r="C81" i="5"/>
  <c r="F80" i="5"/>
  <c r="C80" i="5"/>
  <c r="F79" i="5"/>
  <c r="C79" i="5"/>
  <c r="F78" i="5"/>
  <c r="C78" i="5"/>
  <c r="F77" i="5"/>
  <c r="C77" i="5"/>
  <c r="F76" i="5"/>
  <c r="C76" i="5"/>
  <c r="F75" i="5"/>
  <c r="C75" i="5"/>
  <c r="F74" i="5"/>
  <c r="C74" i="5"/>
  <c r="F73" i="5"/>
  <c r="C73" i="5"/>
  <c r="F72" i="5"/>
  <c r="C72" i="5"/>
  <c r="F71" i="5"/>
  <c r="C71" i="5"/>
  <c r="F70" i="5"/>
  <c r="C70" i="5"/>
  <c r="F69" i="5"/>
  <c r="C69" i="5"/>
  <c r="F68" i="5"/>
  <c r="C68" i="5"/>
  <c r="F67" i="5"/>
  <c r="C67" i="5"/>
  <c r="F66" i="5"/>
  <c r="C66" i="5"/>
  <c r="F65" i="5"/>
  <c r="C65" i="5"/>
  <c r="F64" i="5"/>
  <c r="C64" i="5"/>
  <c r="F63" i="5"/>
  <c r="C63" i="5"/>
  <c r="F62" i="5"/>
  <c r="C62" i="5"/>
  <c r="F61" i="5"/>
  <c r="C61" i="5"/>
  <c r="F60" i="5"/>
  <c r="C60" i="5"/>
  <c r="F59" i="5"/>
  <c r="C59" i="5"/>
  <c r="F58" i="5"/>
  <c r="C58" i="5"/>
  <c r="F57" i="5"/>
  <c r="C57" i="5"/>
  <c r="F56" i="5"/>
  <c r="C56" i="5"/>
  <c r="F55" i="5"/>
  <c r="C55" i="5"/>
  <c r="F54" i="5"/>
  <c r="C54" i="5"/>
  <c r="F53" i="5"/>
  <c r="C53" i="5"/>
  <c r="F52" i="5"/>
  <c r="C52" i="5"/>
  <c r="F51" i="5"/>
  <c r="C51" i="5"/>
  <c r="F50" i="5"/>
  <c r="C50" i="5"/>
  <c r="F49" i="5"/>
  <c r="C49" i="5"/>
  <c r="F48" i="5"/>
  <c r="C48" i="5"/>
  <c r="F47" i="5"/>
  <c r="C47" i="5"/>
  <c r="F46" i="5"/>
  <c r="C46" i="5"/>
  <c r="F45" i="5"/>
  <c r="C45" i="5"/>
  <c r="F44" i="5"/>
  <c r="C44" i="5"/>
  <c r="F43" i="5"/>
  <c r="C43" i="5"/>
  <c r="F42" i="5"/>
  <c r="C42" i="5"/>
  <c r="F41" i="5"/>
  <c r="C41" i="5"/>
  <c r="F40" i="5"/>
  <c r="C40" i="5"/>
  <c r="F39" i="5"/>
  <c r="C39" i="5"/>
  <c r="F38" i="5"/>
  <c r="C38" i="5"/>
  <c r="F37" i="5"/>
  <c r="C37" i="5"/>
  <c r="F36" i="5"/>
  <c r="C36" i="5"/>
  <c r="F35" i="5"/>
  <c r="C35" i="5"/>
  <c r="F34" i="5"/>
  <c r="C34" i="5"/>
  <c r="F33" i="5"/>
  <c r="C33" i="5"/>
  <c r="F32" i="5"/>
  <c r="C32" i="5"/>
  <c r="F31" i="5"/>
  <c r="C31" i="5"/>
  <c r="F30" i="5"/>
  <c r="C30" i="5"/>
  <c r="F29" i="5"/>
  <c r="C29" i="5"/>
  <c r="F28" i="5"/>
  <c r="C28" i="5"/>
  <c r="F27" i="5"/>
  <c r="C27" i="5"/>
  <c r="F26" i="5"/>
  <c r="C26" i="5"/>
  <c r="F25" i="5"/>
  <c r="C25" i="5"/>
  <c r="F24" i="5"/>
  <c r="C24" i="5"/>
  <c r="F23" i="5"/>
  <c r="C23" i="5"/>
  <c r="F22" i="5"/>
  <c r="C22" i="5"/>
  <c r="F21" i="5"/>
  <c r="C21" i="5"/>
  <c r="F20" i="5"/>
  <c r="C20" i="5"/>
  <c r="F19" i="5"/>
  <c r="C19" i="5"/>
  <c r="F18" i="5"/>
  <c r="C18" i="5"/>
  <c r="F17" i="5"/>
  <c r="C17" i="5"/>
  <c r="F16" i="5"/>
  <c r="C16" i="5"/>
  <c r="F15" i="5"/>
  <c r="C15" i="5"/>
  <c r="F14" i="5"/>
  <c r="C14" i="5"/>
  <c r="F13" i="5"/>
  <c r="C13" i="5"/>
  <c r="F12" i="5"/>
  <c r="C12" i="5"/>
  <c r="F11" i="5"/>
  <c r="C11" i="5"/>
  <c r="M10" i="5"/>
  <c r="F10" i="5"/>
  <c r="C10" i="5"/>
  <c r="F9" i="5"/>
  <c r="C9" i="5"/>
  <c r="F8" i="5"/>
  <c r="C8" i="5"/>
  <c r="F7" i="5"/>
  <c r="C7" i="5"/>
  <c r="F6" i="5"/>
  <c r="C6" i="5"/>
  <c r="F5" i="5"/>
  <c r="C5" i="5"/>
  <c r="F4" i="5"/>
  <c r="C4" i="5"/>
  <c r="F3" i="5"/>
  <c r="C3" i="5"/>
  <c r="L2" i="5"/>
  <c r="F2" i="5"/>
  <c r="C2" i="5"/>
  <c r="W105" i="3"/>
  <c r="W103" i="3"/>
  <c r="W101" i="3"/>
  <c r="W99" i="3"/>
  <c r="W97" i="3"/>
  <c r="W95" i="3"/>
  <c r="W93" i="3"/>
  <c r="W91" i="3"/>
  <c r="W89" i="3"/>
  <c r="W87" i="3"/>
  <c r="W85" i="3"/>
  <c r="W83" i="3"/>
  <c r="W81" i="3"/>
  <c r="W79" i="3"/>
  <c r="W77" i="3"/>
  <c r="W75" i="3"/>
  <c r="W73" i="3"/>
  <c r="W71" i="3"/>
  <c r="W69" i="3"/>
  <c r="W67" i="3"/>
  <c r="W65" i="3"/>
  <c r="W63" i="3"/>
  <c r="W61" i="3"/>
  <c r="W59" i="3"/>
  <c r="W57" i="3"/>
  <c r="W55" i="3"/>
  <c r="W53" i="3"/>
  <c r="W51" i="3"/>
  <c r="W49" i="3"/>
  <c r="W47" i="3"/>
  <c r="W45" i="3"/>
  <c r="W43" i="3"/>
  <c r="W41" i="3"/>
  <c r="W39" i="3"/>
  <c r="W37" i="3"/>
  <c r="W35" i="3"/>
  <c r="W33" i="3"/>
  <c r="W31" i="3"/>
  <c r="W29" i="3"/>
  <c r="W27" i="3"/>
  <c r="W25" i="3"/>
  <c r="W23" i="3"/>
  <c r="W21" i="3"/>
  <c r="W19" i="3"/>
  <c r="W17" i="3"/>
  <c r="W15" i="3"/>
  <c r="W13" i="3"/>
  <c r="W11" i="3"/>
  <c r="W9" i="3"/>
  <c r="W7" i="3"/>
  <c r="W105" i="7"/>
  <c r="W103" i="7"/>
  <c r="W101" i="7"/>
  <c r="W99" i="7"/>
  <c r="W97" i="7"/>
  <c r="W95" i="7"/>
  <c r="W93" i="7"/>
  <c r="W91" i="7"/>
  <c r="W89" i="7"/>
  <c r="W87" i="7"/>
  <c r="W85" i="7"/>
  <c r="W83" i="7"/>
  <c r="W81" i="7"/>
  <c r="W79" i="7"/>
  <c r="W77" i="7"/>
  <c r="W75" i="7"/>
  <c r="W73" i="7"/>
  <c r="W71" i="7"/>
  <c r="W69" i="7"/>
  <c r="W67" i="7"/>
  <c r="W65" i="7"/>
  <c r="W63" i="7"/>
  <c r="W61" i="7"/>
  <c r="W59" i="7"/>
  <c r="W57" i="7"/>
  <c r="W55" i="7"/>
  <c r="W53" i="7"/>
  <c r="W51" i="7"/>
  <c r="W49" i="7"/>
  <c r="W47" i="7"/>
  <c r="W45" i="7"/>
  <c r="W43" i="7"/>
  <c r="W41" i="7"/>
  <c r="W39" i="7"/>
  <c r="W37" i="7"/>
  <c r="W35" i="7"/>
  <c r="W33" i="7"/>
  <c r="W31" i="7"/>
  <c r="W29" i="7"/>
  <c r="W27" i="7"/>
  <c r="W25" i="7"/>
  <c r="W23" i="7"/>
  <c r="W21" i="7"/>
  <c r="W19" i="7"/>
  <c r="W17" i="7"/>
  <c r="W15" i="7"/>
  <c r="W13" i="7"/>
  <c r="W11" i="7"/>
  <c r="W9" i="7"/>
  <c r="W7" i="7"/>
  <c r="O105" i="2"/>
  <c r="O103" i="2"/>
  <c r="O101" i="2"/>
  <c r="T101" i="2" s="1"/>
  <c r="O99" i="2"/>
  <c r="Q99" i="2" s="1"/>
  <c r="O97" i="2"/>
  <c r="T97" i="2" s="1"/>
  <c r="O95" i="2"/>
  <c r="T95" i="2" s="1"/>
  <c r="O93" i="2"/>
  <c r="Q93" i="2" s="1"/>
  <c r="O91" i="2"/>
  <c r="T91" i="2" s="1"/>
  <c r="O89" i="2"/>
  <c r="Q89" i="2" s="1"/>
  <c r="O87" i="2"/>
  <c r="T87" i="2" s="1"/>
  <c r="O85" i="2"/>
  <c r="T85" i="2" s="1"/>
  <c r="O83" i="2"/>
  <c r="T83" i="2" s="1"/>
  <c r="O81" i="2"/>
  <c r="T81" i="2" s="1"/>
  <c r="O79" i="2"/>
  <c r="T79" i="2" s="1"/>
  <c r="O77" i="2"/>
  <c r="T77" i="2" s="1"/>
  <c r="O75" i="2"/>
  <c r="T75" i="2" s="1"/>
  <c r="O73" i="2"/>
  <c r="Q73" i="2" s="1"/>
  <c r="O71" i="2"/>
  <c r="T71" i="2" s="1"/>
  <c r="O69" i="2"/>
  <c r="T69" i="2" s="1"/>
  <c r="O67" i="2"/>
  <c r="Q67" i="2" s="1"/>
  <c r="O65" i="2"/>
  <c r="Q65" i="2" s="1"/>
  <c r="O63" i="2"/>
  <c r="T63" i="2" s="1"/>
  <c r="O61" i="2"/>
  <c r="T61" i="2" s="1"/>
  <c r="O59" i="2"/>
  <c r="Q59" i="2" s="1"/>
  <c r="O57" i="2"/>
  <c r="T57" i="2" s="1"/>
  <c r="O55" i="2"/>
  <c r="T55" i="2" s="1"/>
  <c r="O53" i="2"/>
  <c r="T53" i="2" s="1"/>
  <c r="O51" i="2"/>
  <c r="Q51" i="2" s="1"/>
  <c r="O49" i="2"/>
  <c r="T49" i="2" s="1"/>
  <c r="O47" i="2"/>
  <c r="Q47" i="2" s="1"/>
  <c r="O45" i="2"/>
  <c r="Q45" i="2" s="1"/>
  <c r="O43" i="2"/>
  <c r="Q43" i="2" s="1"/>
  <c r="O41" i="2"/>
  <c r="T41" i="2" s="1"/>
  <c r="O39" i="2"/>
  <c r="Q39" i="2" s="1"/>
  <c r="O37" i="2"/>
  <c r="Q37" i="2" s="1"/>
  <c r="O35" i="2"/>
  <c r="T35" i="2" s="1"/>
  <c r="O33" i="2"/>
  <c r="T33" i="2" s="1"/>
  <c r="O31" i="2"/>
  <c r="T31" i="2" s="1"/>
  <c r="O29" i="2"/>
  <c r="T29" i="2" s="1"/>
  <c r="O27" i="2"/>
  <c r="Q27" i="2" s="1"/>
  <c r="O25" i="2"/>
  <c r="T25" i="2" s="1"/>
  <c r="O23" i="2"/>
  <c r="Q23" i="2" s="1"/>
  <c r="O21" i="2"/>
  <c r="T21" i="2" s="1"/>
  <c r="O19" i="2"/>
  <c r="Q19" i="2" s="1"/>
  <c r="O17" i="2"/>
  <c r="T17" i="2" s="1"/>
  <c r="O15" i="2"/>
  <c r="T15" i="2" s="1"/>
  <c r="O13" i="2"/>
  <c r="T13" i="2" s="1"/>
  <c r="O11" i="2"/>
  <c r="T11" i="2" s="1"/>
  <c r="O9" i="2"/>
  <c r="D29" i="4"/>
  <c r="D45" i="4"/>
  <c r="D37" i="4"/>
  <c r="D48" i="4"/>
  <c r="D34" i="4"/>
  <c r="KQ111" i="6" l="1"/>
  <c r="KP107" i="6"/>
  <c r="CA9" i="6"/>
  <c r="AW9" i="6"/>
  <c r="AY9" i="6"/>
  <c r="CC9" i="6"/>
  <c r="LH15" i="7"/>
  <c r="EV15" i="7"/>
  <c r="JR15" i="7"/>
  <c r="BP15" i="7"/>
  <c r="MX15" i="7"/>
  <c r="IB15" i="7"/>
  <c r="DF15" i="7"/>
  <c r="OX15" i="7"/>
  <c r="ON15" i="7"/>
  <c r="GL15" i="7"/>
  <c r="J7" i="6"/>
  <c r="AW7" i="6"/>
  <c r="CA7" i="6"/>
  <c r="AY7" i="6"/>
  <c r="CC7" i="6"/>
  <c r="FO209" i="2"/>
  <c r="KE209" i="2"/>
  <c r="DG209" i="2"/>
  <c r="HW209" i="2"/>
  <c r="CC209" i="2"/>
  <c r="JA209" i="2"/>
  <c r="GS209" i="2"/>
  <c r="EK209" i="2"/>
  <c r="PK107" i="7"/>
  <c r="PJ107" i="7"/>
  <c r="PG83" i="7"/>
  <c r="PI83" i="7" s="1"/>
  <c r="PG63" i="7"/>
  <c r="PI63" i="7" s="1"/>
  <c r="PG29" i="7"/>
  <c r="PI29" i="7" s="1"/>
  <c r="PG43" i="7"/>
  <c r="PI43" i="7" s="1"/>
  <c r="PG61" i="7"/>
  <c r="PI61" i="7" s="1"/>
  <c r="PG41" i="7"/>
  <c r="PI41" i="7" s="1"/>
  <c r="PG53" i="7"/>
  <c r="PI53" i="7" s="1"/>
  <c r="PK111" i="7"/>
  <c r="PG67" i="7"/>
  <c r="PI67" i="7" s="1"/>
  <c r="PG19" i="7"/>
  <c r="PI19" i="7" s="1"/>
  <c r="PG21" i="7"/>
  <c r="PI21" i="7" s="1"/>
  <c r="PG89" i="7"/>
  <c r="PI89" i="7" s="1"/>
  <c r="PJ113" i="7"/>
  <c r="PG55" i="7"/>
  <c r="PI55" i="7" s="1"/>
  <c r="O15" i="7"/>
  <c r="P15" i="7" s="1"/>
  <c r="R15" i="7" s="1"/>
  <c r="U15" i="7" s="1"/>
  <c r="PQ15" i="7" s="1"/>
  <c r="PQ107" i="7"/>
  <c r="U111" i="7"/>
  <c r="PP111" i="7" s="1"/>
  <c r="PK113" i="7"/>
  <c r="R103" i="7"/>
  <c r="PJ103" i="7" s="1"/>
  <c r="V103" i="7"/>
  <c r="R105" i="7"/>
  <c r="U105" i="7" s="1"/>
  <c r="V105" i="7"/>
  <c r="Q105" i="2"/>
  <c r="KQ105" i="2" s="1"/>
  <c r="T105" i="2"/>
  <c r="Q103" i="2"/>
  <c r="KP103" i="2" s="1"/>
  <c r="T103" i="2"/>
  <c r="PP117" i="7"/>
  <c r="PP131" i="7"/>
  <c r="PP113" i="7"/>
  <c r="U33" i="7"/>
  <c r="PQ33" i="7" s="1"/>
  <c r="PK33" i="7"/>
  <c r="PJ33" i="7"/>
  <c r="U97" i="7"/>
  <c r="PQ97" i="7" s="1"/>
  <c r="PK97" i="7"/>
  <c r="PJ97" i="7"/>
  <c r="PQ115" i="7"/>
  <c r="PK115" i="7"/>
  <c r="PJ115" i="7"/>
  <c r="U67" i="7"/>
  <c r="PP67" i="7" s="1"/>
  <c r="PK67" i="7"/>
  <c r="PJ67" i="7"/>
  <c r="U31" i="7"/>
  <c r="PP31" i="7" s="1"/>
  <c r="PK31" i="7"/>
  <c r="PJ31" i="7"/>
  <c r="U13" i="7"/>
  <c r="PQ13" i="7" s="1"/>
  <c r="PK13" i="7"/>
  <c r="PJ13" i="7"/>
  <c r="U91" i="7"/>
  <c r="PQ91" i="7" s="1"/>
  <c r="PK91" i="7"/>
  <c r="PJ91" i="7"/>
  <c r="U87" i="7"/>
  <c r="PP87" i="7" s="1"/>
  <c r="PK87" i="7"/>
  <c r="PJ87" i="7"/>
  <c r="U49" i="7"/>
  <c r="PP49" i="7" s="1"/>
  <c r="PK49" i="7"/>
  <c r="PJ49" i="7"/>
  <c r="U99" i="7"/>
  <c r="PQ99" i="7" s="1"/>
  <c r="PK99" i="7"/>
  <c r="PJ99" i="7"/>
  <c r="U69" i="7"/>
  <c r="PP69" i="7" s="1"/>
  <c r="PK69" i="7"/>
  <c r="PJ69" i="7"/>
  <c r="U21" i="7"/>
  <c r="PQ21" i="7" s="1"/>
  <c r="PK21" i="7"/>
  <c r="PJ21" i="7"/>
  <c r="U41" i="7"/>
  <c r="PQ41" i="7" s="1"/>
  <c r="PK41" i="7"/>
  <c r="PJ41" i="7"/>
  <c r="U53" i="7"/>
  <c r="PQ53" i="7" s="1"/>
  <c r="PK53" i="7"/>
  <c r="PJ53" i="7"/>
  <c r="U63" i="7"/>
  <c r="PQ63" i="7" s="1"/>
  <c r="PK63" i="7"/>
  <c r="PJ63" i="7"/>
  <c r="U83" i="7"/>
  <c r="PP83" i="7" s="1"/>
  <c r="PK83" i="7"/>
  <c r="PJ83" i="7"/>
  <c r="U89" i="7"/>
  <c r="PP89" i="7" s="1"/>
  <c r="PK89" i="7"/>
  <c r="PJ89" i="7"/>
  <c r="U17" i="7"/>
  <c r="PQ17" i="7" s="1"/>
  <c r="PK17" i="7"/>
  <c r="PJ17" i="7"/>
  <c r="U75" i="7"/>
  <c r="PQ75" i="7" s="1"/>
  <c r="PK75" i="7"/>
  <c r="PJ75" i="7"/>
  <c r="U81" i="7"/>
  <c r="PP81" i="7" s="1"/>
  <c r="PK81" i="7"/>
  <c r="PJ81" i="7"/>
  <c r="U35" i="7"/>
  <c r="PQ35" i="7" s="1"/>
  <c r="PK35" i="7"/>
  <c r="PJ35" i="7"/>
  <c r="U45" i="7"/>
  <c r="PQ45" i="7" s="1"/>
  <c r="PK45" i="7"/>
  <c r="PJ45" i="7"/>
  <c r="U47" i="7"/>
  <c r="PP47" i="7" s="1"/>
  <c r="PK47" i="7"/>
  <c r="PJ47" i="7"/>
  <c r="U93" i="7"/>
  <c r="PQ93" i="7" s="1"/>
  <c r="PK93" i="7"/>
  <c r="PJ93" i="7"/>
  <c r="U77" i="7"/>
  <c r="PQ77" i="7" s="1"/>
  <c r="PK77" i="7"/>
  <c r="PJ77" i="7"/>
  <c r="U51" i="7"/>
  <c r="PQ51" i="7" s="1"/>
  <c r="PK51" i="7"/>
  <c r="PJ51" i="7"/>
  <c r="U109" i="7"/>
  <c r="PQ109" i="7" s="1"/>
  <c r="PK109" i="7"/>
  <c r="PJ109" i="7"/>
  <c r="U29" i="7"/>
  <c r="PQ29" i="7" s="1"/>
  <c r="PK29" i="7"/>
  <c r="PJ29" i="7"/>
  <c r="U85" i="7"/>
  <c r="PQ85" i="7" s="1"/>
  <c r="PK85" i="7"/>
  <c r="PJ85" i="7"/>
  <c r="U11" i="7"/>
  <c r="PP11" i="7" s="1"/>
  <c r="PK11" i="7"/>
  <c r="PJ11" i="7"/>
  <c r="U59" i="7"/>
  <c r="PP59" i="7" s="1"/>
  <c r="PK59" i="7"/>
  <c r="PJ59" i="7"/>
  <c r="U65" i="7"/>
  <c r="PQ65" i="7" s="1"/>
  <c r="PK65" i="7"/>
  <c r="PJ65" i="7"/>
  <c r="U27" i="7"/>
  <c r="PQ27" i="7" s="1"/>
  <c r="PK27" i="7"/>
  <c r="PJ27" i="7"/>
  <c r="U19" i="7"/>
  <c r="PP19" i="7" s="1"/>
  <c r="PK19" i="7"/>
  <c r="PJ19" i="7"/>
  <c r="U43" i="7"/>
  <c r="PP43" i="7" s="1"/>
  <c r="PK43" i="7"/>
  <c r="PJ43" i="7"/>
  <c r="U55" i="7"/>
  <c r="PQ55" i="7" s="1"/>
  <c r="PK55" i="7"/>
  <c r="PJ55" i="7"/>
  <c r="U61" i="7"/>
  <c r="PP61" i="7" s="1"/>
  <c r="PK61" i="7"/>
  <c r="PJ61" i="7"/>
  <c r="U57" i="7"/>
  <c r="PP57" i="7" s="1"/>
  <c r="PK57" i="7"/>
  <c r="PJ57" i="7"/>
  <c r="U79" i="7"/>
  <c r="PQ79" i="7" s="1"/>
  <c r="PK79" i="7"/>
  <c r="PJ79" i="7"/>
  <c r="U39" i="7"/>
  <c r="PQ39" i="7" s="1"/>
  <c r="PK39" i="7"/>
  <c r="PJ39" i="7"/>
  <c r="U23" i="7"/>
  <c r="PK23" i="7"/>
  <c r="PJ23" i="7"/>
  <c r="U73" i="7"/>
  <c r="PP73" i="7" s="1"/>
  <c r="PK73" i="7"/>
  <c r="PJ73" i="7"/>
  <c r="U71" i="7"/>
  <c r="PP71" i="7" s="1"/>
  <c r="PK71" i="7"/>
  <c r="PJ71" i="7"/>
  <c r="U95" i="7"/>
  <c r="PQ95" i="7" s="1"/>
  <c r="PK95" i="7"/>
  <c r="PJ95" i="7"/>
  <c r="PJ205" i="7"/>
  <c r="PK205" i="7" s="1"/>
  <c r="PP203" i="7"/>
  <c r="PJ203" i="7"/>
  <c r="PK203" i="7" s="1"/>
  <c r="KQ59" i="2"/>
  <c r="KP59" i="2"/>
  <c r="KQ37" i="2"/>
  <c r="KP37" i="2"/>
  <c r="KQ45" i="2"/>
  <c r="KP45" i="2"/>
  <c r="KQ93" i="2"/>
  <c r="KP93" i="2"/>
  <c r="KP27" i="2"/>
  <c r="KQ27" i="2" s="1"/>
  <c r="KQ51" i="2"/>
  <c r="KP51" i="2"/>
  <c r="KP99" i="2"/>
  <c r="KQ99" i="2" s="1"/>
  <c r="KP23" i="2"/>
  <c r="KQ23" i="2" s="1"/>
  <c r="KQ39" i="2"/>
  <c r="KP39" i="2"/>
  <c r="KQ47" i="2"/>
  <c r="KP47" i="2"/>
  <c r="KQ19" i="2"/>
  <c r="KP19" i="2"/>
  <c r="KQ43" i="2"/>
  <c r="KP43" i="2"/>
  <c r="KQ67" i="2"/>
  <c r="KP67" i="2"/>
  <c r="KQ65" i="2"/>
  <c r="KP65" i="2"/>
  <c r="KQ73" i="2"/>
  <c r="KP73" i="2"/>
  <c r="KQ89" i="2"/>
  <c r="KP89" i="2"/>
  <c r="KQ113" i="2"/>
  <c r="KP113" i="2"/>
  <c r="KP119" i="6"/>
  <c r="KQ115" i="6"/>
  <c r="KP115" i="6"/>
  <c r="N39" i="6"/>
  <c r="N47" i="6"/>
  <c r="N55" i="6"/>
  <c r="N63" i="6"/>
  <c r="N103" i="6"/>
  <c r="J19" i="6"/>
  <c r="J27" i="6"/>
  <c r="J43" i="6"/>
  <c r="J51" i="6"/>
  <c r="J67" i="6"/>
  <c r="J91" i="6"/>
  <c r="PP115" i="7"/>
  <c r="PQ203" i="7"/>
  <c r="PG137" i="3"/>
  <c r="PI137" i="3" s="1"/>
  <c r="PG113" i="3"/>
  <c r="PI113" i="3" s="1"/>
  <c r="PG195" i="3"/>
  <c r="PI195" i="3" s="1"/>
  <c r="PG111" i="3"/>
  <c r="PI111" i="3" s="1"/>
  <c r="PG109" i="3"/>
  <c r="PI109" i="3" s="1"/>
  <c r="PG119" i="3"/>
  <c r="PI119" i="3" s="1"/>
  <c r="PG107" i="3"/>
  <c r="PI107" i="3" s="1"/>
  <c r="PG117" i="3"/>
  <c r="PI117" i="3" s="1"/>
  <c r="P29" i="3"/>
  <c r="V29" i="3" s="1"/>
  <c r="P21" i="3"/>
  <c r="V21" i="3" s="1"/>
  <c r="P33" i="3"/>
  <c r="V33" i="3" s="1"/>
  <c r="P49" i="3"/>
  <c r="R49" i="3" s="1"/>
  <c r="P57" i="3"/>
  <c r="P89" i="3"/>
  <c r="P41" i="3"/>
  <c r="V41" i="3" s="1"/>
  <c r="P77" i="3"/>
  <c r="P25" i="3"/>
  <c r="V25" i="3" s="1"/>
  <c r="P65" i="3"/>
  <c r="R65" i="3" s="1"/>
  <c r="U65" i="3" s="1"/>
  <c r="P97" i="3"/>
  <c r="P69" i="3"/>
  <c r="R69" i="3" s="1"/>
  <c r="U69" i="3" s="1"/>
  <c r="P101" i="3"/>
  <c r="R101" i="3" s="1"/>
  <c r="U101" i="3" s="1"/>
  <c r="P13" i="3"/>
  <c r="R13" i="3" s="1"/>
  <c r="P27" i="3"/>
  <c r="R27" i="3" s="1"/>
  <c r="P59" i="3"/>
  <c r="P91" i="3"/>
  <c r="P23" i="3"/>
  <c r="V23" i="3" s="1"/>
  <c r="P55" i="3"/>
  <c r="R55" i="3" s="1"/>
  <c r="U55" i="3" s="1"/>
  <c r="P87" i="3"/>
  <c r="R87" i="3" s="1"/>
  <c r="U87" i="3" s="1"/>
  <c r="P37" i="3"/>
  <c r="V37" i="3" s="1"/>
  <c r="P73" i="3"/>
  <c r="R73" i="3" s="1"/>
  <c r="U73" i="3" s="1"/>
  <c r="P105" i="3"/>
  <c r="R105" i="3" s="1"/>
  <c r="U105" i="3" s="1"/>
  <c r="P17" i="3"/>
  <c r="R17" i="3" s="1"/>
  <c r="P61" i="3"/>
  <c r="P93" i="3"/>
  <c r="R93" i="3" s="1"/>
  <c r="U93" i="3" s="1"/>
  <c r="PF21" i="3"/>
  <c r="PH21" i="3" s="1"/>
  <c r="PF31" i="3"/>
  <c r="PH31" i="3" s="1"/>
  <c r="PF63" i="3"/>
  <c r="PH63" i="3" s="1"/>
  <c r="PF95" i="3"/>
  <c r="PH95" i="3" s="1"/>
  <c r="PF45" i="3"/>
  <c r="PH45" i="3" s="1"/>
  <c r="PF81" i="3"/>
  <c r="PH81" i="3" s="1"/>
  <c r="PF19" i="3"/>
  <c r="PH19" i="3" s="1"/>
  <c r="PF51" i="3"/>
  <c r="PH51" i="3" s="1"/>
  <c r="PF83" i="3"/>
  <c r="PH83" i="3" s="1"/>
  <c r="PF33" i="3"/>
  <c r="PH33" i="3" s="1"/>
  <c r="PF69" i="3"/>
  <c r="PH69" i="3" s="1"/>
  <c r="PF101" i="3"/>
  <c r="PH101" i="3" s="1"/>
  <c r="PF23" i="3"/>
  <c r="PH23" i="3" s="1"/>
  <c r="PF55" i="3"/>
  <c r="PH55" i="3" s="1"/>
  <c r="PF87" i="3"/>
  <c r="PH87" i="3" s="1"/>
  <c r="PF37" i="3"/>
  <c r="PH37" i="3" s="1"/>
  <c r="PF73" i="3"/>
  <c r="PH73" i="3" s="1"/>
  <c r="PF105" i="3"/>
  <c r="PH105" i="3" s="1"/>
  <c r="PF11" i="3"/>
  <c r="PH11" i="3" s="1"/>
  <c r="PF43" i="3"/>
  <c r="PH43" i="3" s="1"/>
  <c r="PF75" i="3"/>
  <c r="PH75" i="3" s="1"/>
  <c r="PF115" i="3"/>
  <c r="PH115" i="3" s="1"/>
  <c r="PF41" i="3"/>
  <c r="PH41" i="3" s="1"/>
  <c r="PF77" i="3"/>
  <c r="PH77" i="3" s="1"/>
  <c r="PF15" i="3"/>
  <c r="PH15" i="3" s="1"/>
  <c r="PF47" i="3"/>
  <c r="PH47" i="3" s="1"/>
  <c r="PF79" i="3"/>
  <c r="PH79" i="3" s="1"/>
  <c r="PF25" i="3"/>
  <c r="PH25" i="3" s="1"/>
  <c r="PF65" i="3"/>
  <c r="PH65" i="3" s="1"/>
  <c r="PF97" i="3"/>
  <c r="PH97" i="3" s="1"/>
  <c r="PF29" i="3"/>
  <c r="PH29" i="3" s="1"/>
  <c r="PF35" i="3"/>
  <c r="PH35" i="3" s="1"/>
  <c r="PF67" i="3"/>
  <c r="PH67" i="3" s="1"/>
  <c r="PF99" i="3"/>
  <c r="PH99" i="3" s="1"/>
  <c r="PF53" i="3"/>
  <c r="PH53" i="3" s="1"/>
  <c r="PF85" i="3"/>
  <c r="PH85" i="3" s="1"/>
  <c r="PF49" i="3"/>
  <c r="PH49" i="3" s="1"/>
  <c r="PF39" i="3"/>
  <c r="PH39" i="3" s="1"/>
  <c r="PF71" i="3"/>
  <c r="PH71" i="3" s="1"/>
  <c r="PF103" i="3"/>
  <c r="PH103" i="3" s="1"/>
  <c r="PF57" i="3"/>
  <c r="PH57" i="3" s="1"/>
  <c r="PF89" i="3"/>
  <c r="PH89" i="3" s="1"/>
  <c r="PF13" i="3"/>
  <c r="PH13" i="3" s="1"/>
  <c r="PF27" i="3"/>
  <c r="PH27" i="3" s="1"/>
  <c r="PF59" i="3"/>
  <c r="PH59" i="3" s="1"/>
  <c r="PF91" i="3"/>
  <c r="PH91" i="3" s="1"/>
  <c r="PF17" i="3"/>
  <c r="PH17" i="3" s="1"/>
  <c r="PF61" i="3"/>
  <c r="PH61" i="3" s="1"/>
  <c r="PF93" i="3"/>
  <c r="PH93" i="3" s="1"/>
  <c r="O9" i="3"/>
  <c r="KI207" i="2"/>
  <c r="KM207" i="2"/>
  <c r="PG13" i="7"/>
  <c r="PI13" i="7" s="1"/>
  <c r="PG101" i="7"/>
  <c r="PI101" i="7" s="1"/>
  <c r="PG11" i="7"/>
  <c r="PI11" i="7" s="1"/>
  <c r="PG37" i="7"/>
  <c r="PI37" i="7" s="1"/>
  <c r="PG85" i="7"/>
  <c r="PI85" i="7" s="1"/>
  <c r="PG59" i="7"/>
  <c r="PI59" i="7" s="1"/>
  <c r="PG105" i="7"/>
  <c r="PI105" i="7" s="1"/>
  <c r="PG75" i="7"/>
  <c r="PI75" i="7" s="1"/>
  <c r="PG39" i="7"/>
  <c r="PI39" i="7" s="1"/>
  <c r="PG23" i="7"/>
  <c r="PI23" i="7" s="1"/>
  <c r="PG73" i="7"/>
  <c r="PI73" i="7" s="1"/>
  <c r="PG71" i="7"/>
  <c r="PI71" i="7" s="1"/>
  <c r="PG77" i="7"/>
  <c r="PI77" i="7" s="1"/>
  <c r="PG51" i="7"/>
  <c r="PI51" i="7" s="1"/>
  <c r="PG103" i="7"/>
  <c r="PI103" i="7" s="1"/>
  <c r="PG17" i="7"/>
  <c r="PI17" i="7" s="1"/>
  <c r="PG57" i="7"/>
  <c r="PI57" i="7" s="1"/>
  <c r="PG81" i="7"/>
  <c r="PI81" i="7" s="1"/>
  <c r="PG79" i="7"/>
  <c r="PI79" i="7" s="1"/>
  <c r="PG35" i="7"/>
  <c r="PI35" i="7" s="1"/>
  <c r="PG45" i="7"/>
  <c r="PI45" i="7" s="1"/>
  <c r="PG47" i="7"/>
  <c r="PI47" i="7" s="1"/>
  <c r="PG93" i="7"/>
  <c r="PI93" i="7" s="1"/>
  <c r="PG95" i="7"/>
  <c r="PI95" i="7" s="1"/>
  <c r="PG31" i="7"/>
  <c r="PI31" i="7" s="1"/>
  <c r="PG91" i="7"/>
  <c r="PI91" i="7" s="1"/>
  <c r="PG65" i="7"/>
  <c r="PI65" i="7" s="1"/>
  <c r="PG87" i="7"/>
  <c r="PI87" i="7" s="1"/>
  <c r="PG25" i="7"/>
  <c r="PI25" i="7" s="1"/>
  <c r="PG49" i="7"/>
  <c r="PI49" i="7" s="1"/>
  <c r="PG33" i="7"/>
  <c r="PI33" i="7" s="1"/>
  <c r="PG99" i="7"/>
  <c r="PI99" i="7" s="1"/>
  <c r="PG97" i="7"/>
  <c r="PI97" i="7" s="1"/>
  <c r="PG69" i="7"/>
  <c r="PI69" i="7" s="1"/>
  <c r="PG27" i="7"/>
  <c r="PI27" i="7" s="1"/>
  <c r="IB212" i="7"/>
  <c r="GL212" i="7"/>
  <c r="PE206" i="3"/>
  <c r="P45" i="3"/>
  <c r="R45" i="3" s="1"/>
  <c r="P53" i="3"/>
  <c r="R53" i="3" s="1"/>
  <c r="U53" i="3" s="1"/>
  <c r="P81" i="3"/>
  <c r="P85" i="3"/>
  <c r="R85" i="3" s="1"/>
  <c r="U85" i="3" s="1"/>
  <c r="P115" i="3"/>
  <c r="R115" i="3" s="1"/>
  <c r="U115" i="3" s="1"/>
  <c r="V107" i="3"/>
  <c r="O7" i="3"/>
  <c r="P7" i="3" s="1"/>
  <c r="V111" i="3"/>
  <c r="PC206" i="3"/>
  <c r="P11" i="3"/>
  <c r="V11" i="3" s="1"/>
  <c r="P15" i="3"/>
  <c r="R15" i="3" s="1"/>
  <c r="P19" i="3"/>
  <c r="V19" i="3" s="1"/>
  <c r="P31" i="3"/>
  <c r="V31" i="3" s="1"/>
  <c r="P35" i="3"/>
  <c r="V35" i="3" s="1"/>
  <c r="P39" i="3"/>
  <c r="V39" i="3" s="1"/>
  <c r="P43" i="3"/>
  <c r="R43" i="3" s="1"/>
  <c r="P47" i="3"/>
  <c r="R47" i="3" s="1"/>
  <c r="P51" i="3"/>
  <c r="R51" i="3" s="1"/>
  <c r="U51" i="3" s="1"/>
  <c r="P63" i="3"/>
  <c r="R63" i="3" s="1"/>
  <c r="U63" i="3" s="1"/>
  <c r="P67" i="3"/>
  <c r="P71" i="3"/>
  <c r="P75" i="3"/>
  <c r="R75" i="3" s="1"/>
  <c r="U75" i="3" s="1"/>
  <c r="P79" i="3"/>
  <c r="P83" i="3"/>
  <c r="R83" i="3" s="1"/>
  <c r="U83" i="3" s="1"/>
  <c r="P95" i="3"/>
  <c r="P99" i="3"/>
  <c r="P103" i="3"/>
  <c r="V113" i="3"/>
  <c r="V109" i="3"/>
  <c r="PC206" i="7"/>
  <c r="PE7" i="7"/>
  <c r="PE206" i="7" s="1"/>
  <c r="O7" i="7"/>
  <c r="O9" i="7"/>
  <c r="P25" i="7"/>
  <c r="R25" i="7" s="1"/>
  <c r="P37" i="7"/>
  <c r="P101" i="7"/>
  <c r="KO7" i="2"/>
  <c r="KO207" i="2" s="1"/>
  <c r="KK7" i="2"/>
  <c r="KK207" i="2" s="1"/>
  <c r="T19" i="2"/>
  <c r="T65" i="2"/>
  <c r="Q95" i="2"/>
  <c r="T39" i="2"/>
  <c r="T59" i="2"/>
  <c r="KH7" i="6"/>
  <c r="N7" i="6"/>
  <c r="KJ11" i="6"/>
  <c r="J9" i="6"/>
  <c r="N11" i="6"/>
  <c r="N17" i="6"/>
  <c r="N25" i="6"/>
  <c r="J39" i="6"/>
  <c r="N41" i="6"/>
  <c r="J45" i="6"/>
  <c r="J55" i="6"/>
  <c r="N57" i="6"/>
  <c r="N59" i="6"/>
  <c r="J63" i="6"/>
  <c r="N65" i="6"/>
  <c r="J69" i="6"/>
  <c r="N77" i="6"/>
  <c r="J81" i="6"/>
  <c r="N83" i="6"/>
  <c r="N101" i="6"/>
  <c r="N9" i="6"/>
  <c r="J13" i="6"/>
  <c r="N15" i="6"/>
  <c r="J21" i="6"/>
  <c r="N23" i="6"/>
  <c r="J29" i="6"/>
  <c r="N31" i="6"/>
  <c r="J35" i="6"/>
  <c r="J37" i="6"/>
  <c r="N45" i="6"/>
  <c r="J49" i="6"/>
  <c r="N51" i="6"/>
  <c r="N69" i="6"/>
  <c r="N71" i="6"/>
  <c r="J75" i="6"/>
  <c r="J79" i="6"/>
  <c r="N81" i="6"/>
  <c r="J85" i="6"/>
  <c r="N87" i="6"/>
  <c r="J93" i="6"/>
  <c r="N95" i="6"/>
  <c r="J99" i="6"/>
  <c r="J105" i="6"/>
  <c r="N13" i="6"/>
  <c r="N21" i="6"/>
  <c r="N29" i="6"/>
  <c r="J33" i="6"/>
  <c r="N35" i="6"/>
  <c r="J47" i="6"/>
  <c r="N49" i="6"/>
  <c r="J53" i="6"/>
  <c r="J61" i="6"/>
  <c r="J73" i="6"/>
  <c r="N75" i="6"/>
  <c r="N85" i="6"/>
  <c r="J89" i="6"/>
  <c r="N93" i="6"/>
  <c r="J97" i="6"/>
  <c r="N99" i="6"/>
  <c r="J103" i="6"/>
  <c r="N105" i="6"/>
  <c r="J11" i="6"/>
  <c r="J15" i="6"/>
  <c r="J17" i="6"/>
  <c r="N19" i="6"/>
  <c r="J23" i="6"/>
  <c r="J25" i="6"/>
  <c r="N27" i="6"/>
  <c r="J31" i="6"/>
  <c r="N33" i="6"/>
  <c r="N37" i="6"/>
  <c r="J41" i="6"/>
  <c r="N43" i="6"/>
  <c r="N53" i="6"/>
  <c r="J57" i="6"/>
  <c r="J59" i="6"/>
  <c r="N61" i="6"/>
  <c r="J65" i="6"/>
  <c r="N67" i="6"/>
  <c r="J71" i="6"/>
  <c r="N73" i="6"/>
  <c r="J77" i="6"/>
  <c r="N79" i="6"/>
  <c r="J83" i="6"/>
  <c r="J87" i="6"/>
  <c r="N89" i="6"/>
  <c r="N91" i="6"/>
  <c r="J95" i="6"/>
  <c r="N97" i="6"/>
  <c r="J101" i="6"/>
  <c r="T23" i="2"/>
  <c r="T51" i="2"/>
  <c r="T99" i="2"/>
  <c r="Q97" i="2"/>
  <c r="T93" i="2"/>
  <c r="Q91" i="2"/>
  <c r="T89" i="2"/>
  <c r="Q83" i="2"/>
  <c r="Q75" i="2"/>
  <c r="T73" i="2"/>
  <c r="T67" i="2"/>
  <c r="Q57" i="2"/>
  <c r="T47" i="2"/>
  <c r="T45" i="2"/>
  <c r="T43" i="2"/>
  <c r="T37" i="2"/>
  <c r="Q35" i="2"/>
  <c r="T27" i="2"/>
  <c r="Q17" i="2"/>
  <c r="Q13" i="2"/>
  <c r="Q101" i="2"/>
  <c r="Q87" i="2"/>
  <c r="Q85" i="2"/>
  <c r="Q81" i="2"/>
  <c r="Q79" i="2"/>
  <c r="Q77" i="2"/>
  <c r="Q71" i="2"/>
  <c r="Q69" i="2"/>
  <c r="Q63" i="2"/>
  <c r="Q61" i="2"/>
  <c r="Q55" i="2"/>
  <c r="Q53" i="2"/>
  <c r="Q49" i="2"/>
  <c r="Q41" i="2"/>
  <c r="Q33" i="2"/>
  <c r="Q31" i="2"/>
  <c r="Q29" i="2"/>
  <c r="Q25" i="2"/>
  <c r="Q21" i="2"/>
  <c r="Q15" i="2"/>
  <c r="V99" i="7"/>
  <c r="V97" i="7"/>
  <c r="V95" i="7"/>
  <c r="V93" i="7"/>
  <c r="V91" i="7"/>
  <c r="V89" i="7"/>
  <c r="V87" i="7"/>
  <c r="V85" i="7"/>
  <c r="V83" i="7"/>
  <c r="V81" i="7"/>
  <c r="V79" i="7"/>
  <c r="V77" i="7"/>
  <c r="V75" i="7"/>
  <c r="V73" i="7"/>
  <c r="V71" i="7"/>
  <c r="V69" i="7"/>
  <c r="V67" i="7"/>
  <c r="V65" i="7"/>
  <c r="V63" i="7"/>
  <c r="V61" i="7"/>
  <c r="V59" i="7"/>
  <c r="V57" i="7"/>
  <c r="V55" i="7"/>
  <c r="V53" i="7"/>
  <c r="V51" i="7"/>
  <c r="V49" i="7"/>
  <c r="V47" i="7"/>
  <c r="V45" i="7"/>
  <c r="V43" i="7"/>
  <c r="V41" i="7"/>
  <c r="V39" i="7"/>
  <c r="V35" i="7"/>
  <c r="V33" i="7"/>
  <c r="V31" i="7"/>
  <c r="V29" i="7"/>
  <c r="V27" i="7"/>
  <c r="V23" i="7"/>
  <c r="V21" i="7"/>
  <c r="V19" i="7"/>
  <c r="V17" i="7"/>
  <c r="V13" i="7"/>
  <c r="V11" i="7"/>
  <c r="Q11" i="2"/>
  <c r="T9" i="2"/>
  <c r="Q9" i="2"/>
  <c r="O7" i="2"/>
  <c r="O207" i="2" s="1"/>
  <c r="KL209" i="2" l="1"/>
  <c r="U103" i="7"/>
  <c r="PQ103" i="7" s="1"/>
  <c r="PJ15" i="7"/>
  <c r="V15" i="7"/>
  <c r="PQ87" i="7"/>
  <c r="PK15" i="7"/>
  <c r="PQ83" i="7"/>
  <c r="PG15" i="7"/>
  <c r="PI15" i="7" s="1"/>
  <c r="KI29" i="6"/>
  <c r="KK29" i="6" s="1"/>
  <c r="V57" i="3"/>
  <c r="R57" i="3"/>
  <c r="U57" i="3" s="1"/>
  <c r="V103" i="3"/>
  <c r="R103" i="3"/>
  <c r="U103" i="3" s="1"/>
  <c r="V79" i="3"/>
  <c r="R79" i="3"/>
  <c r="U79" i="3" s="1"/>
  <c r="V81" i="3"/>
  <c r="R81" i="3"/>
  <c r="U81" i="3" s="1"/>
  <c r="V89" i="3"/>
  <c r="R89" i="3"/>
  <c r="U89" i="3" s="1"/>
  <c r="V99" i="3"/>
  <c r="R99" i="3"/>
  <c r="U99" i="3" s="1"/>
  <c r="V95" i="3"/>
  <c r="R95" i="3"/>
  <c r="U95" i="3" s="1"/>
  <c r="V71" i="3"/>
  <c r="R71" i="3"/>
  <c r="U71" i="3" s="1"/>
  <c r="V59" i="3"/>
  <c r="R59" i="3"/>
  <c r="U59" i="3" s="1"/>
  <c r="V77" i="3"/>
  <c r="R77" i="3"/>
  <c r="U77" i="3" s="1"/>
  <c r="V61" i="3"/>
  <c r="R61" i="3"/>
  <c r="U61" i="3" s="1"/>
  <c r="V91" i="3"/>
  <c r="R91" i="3"/>
  <c r="U91" i="3" s="1"/>
  <c r="V67" i="3"/>
  <c r="R67" i="3"/>
  <c r="U67" i="3" s="1"/>
  <c r="V97" i="3"/>
  <c r="R97" i="3"/>
  <c r="U97" i="3" s="1"/>
  <c r="KP105" i="2"/>
  <c r="PQ111" i="7"/>
  <c r="PK117" i="3"/>
  <c r="PJ117" i="3"/>
  <c r="U47" i="3"/>
  <c r="PK47" i="3"/>
  <c r="PJ47" i="3"/>
  <c r="PK119" i="3"/>
  <c r="PJ119" i="3"/>
  <c r="PK53" i="3"/>
  <c r="PJ53" i="3"/>
  <c r="U17" i="3"/>
  <c r="PK17" i="3"/>
  <c r="PJ17" i="3"/>
  <c r="PK87" i="3"/>
  <c r="PJ87" i="3"/>
  <c r="PK69" i="3"/>
  <c r="PJ69" i="3"/>
  <c r="U49" i="3"/>
  <c r="PK49" i="3"/>
  <c r="PJ49" i="3"/>
  <c r="PK75" i="3"/>
  <c r="PJ75" i="3"/>
  <c r="PK51" i="3"/>
  <c r="PJ51" i="3"/>
  <c r="PJ205" i="3"/>
  <c r="PK205" i="3" s="1"/>
  <c r="PK85" i="3"/>
  <c r="PJ85" i="3"/>
  <c r="PK105" i="3"/>
  <c r="PJ105" i="3"/>
  <c r="PK55" i="3"/>
  <c r="PJ55" i="3"/>
  <c r="U27" i="3"/>
  <c r="PK27" i="3"/>
  <c r="PJ27" i="3"/>
  <c r="PK101" i="3"/>
  <c r="PJ101" i="3"/>
  <c r="PK137" i="3"/>
  <c r="PJ137" i="3"/>
  <c r="PK83" i="3"/>
  <c r="PJ83" i="3"/>
  <c r="U43" i="3"/>
  <c r="PK43" i="3"/>
  <c r="PJ43" i="3"/>
  <c r="PK107" i="3"/>
  <c r="PJ107" i="3"/>
  <c r="PK93" i="3"/>
  <c r="PJ93" i="3"/>
  <c r="PK73" i="3"/>
  <c r="PJ73" i="3"/>
  <c r="U13" i="3"/>
  <c r="PK13" i="3"/>
  <c r="PJ13" i="3"/>
  <c r="PK65" i="3"/>
  <c r="PJ65" i="3"/>
  <c r="PK109" i="3"/>
  <c r="PJ109" i="3"/>
  <c r="PK113" i="3"/>
  <c r="PJ113" i="3"/>
  <c r="PK63" i="3"/>
  <c r="PJ63" i="3"/>
  <c r="U15" i="3"/>
  <c r="PK15" i="3"/>
  <c r="PJ15" i="3"/>
  <c r="PK195" i="3"/>
  <c r="PJ195" i="3"/>
  <c r="PK111" i="3"/>
  <c r="PJ111" i="3"/>
  <c r="U45" i="3"/>
  <c r="PJ45" i="3"/>
  <c r="PK45" i="3" s="1"/>
  <c r="KQ103" i="2"/>
  <c r="PP21" i="7"/>
  <c r="PK103" i="7"/>
  <c r="PQ23" i="7"/>
  <c r="PQ57" i="7"/>
  <c r="PQ67" i="7"/>
  <c r="PQ11" i="7"/>
  <c r="PJ105" i="7"/>
  <c r="PQ73" i="7"/>
  <c r="PP109" i="7"/>
  <c r="PQ105" i="7"/>
  <c r="PP105" i="7"/>
  <c r="PK105" i="7"/>
  <c r="R101" i="7"/>
  <c r="PK101" i="7" s="1"/>
  <c r="V101" i="7"/>
  <c r="PQ31" i="7"/>
  <c r="PQ19" i="7"/>
  <c r="PQ47" i="7"/>
  <c r="PP79" i="7"/>
  <c r="PP29" i="7"/>
  <c r="PQ49" i="7"/>
  <c r="PP33" i="7"/>
  <c r="PQ81" i="7"/>
  <c r="PP41" i="7"/>
  <c r="PQ71" i="7"/>
  <c r="PQ43" i="7"/>
  <c r="PQ59" i="7"/>
  <c r="PP77" i="7"/>
  <c r="PP13" i="7"/>
  <c r="PP93" i="7"/>
  <c r="PQ89" i="7"/>
  <c r="PP17" i="7"/>
  <c r="PQ69" i="7"/>
  <c r="PP65" i="7"/>
  <c r="PP91" i="7"/>
  <c r="PQ61" i="7"/>
  <c r="PP23" i="7"/>
  <c r="PP97" i="7"/>
  <c r="PP85" i="7"/>
  <c r="PP53" i="7"/>
  <c r="PP35" i="7"/>
  <c r="PP205" i="7"/>
  <c r="PQ205" i="7" s="1"/>
  <c r="PP99" i="7"/>
  <c r="PP15" i="7"/>
  <c r="PP95" i="7"/>
  <c r="PP39" i="7"/>
  <c r="PP55" i="7"/>
  <c r="PP27" i="7"/>
  <c r="PP51" i="7"/>
  <c r="PP45" i="7"/>
  <c r="PP75" i="7"/>
  <c r="PP63" i="7"/>
  <c r="U25" i="7"/>
  <c r="PQ25" i="7" s="1"/>
  <c r="PK25" i="7"/>
  <c r="PJ25" i="7"/>
  <c r="KQ9" i="2"/>
  <c r="KP9" i="2"/>
  <c r="KQ15" i="2"/>
  <c r="KP15" i="2"/>
  <c r="KQ31" i="2"/>
  <c r="KP31" i="2"/>
  <c r="KQ69" i="2"/>
  <c r="KP69" i="2"/>
  <c r="KQ81" i="2"/>
  <c r="KP81" i="2"/>
  <c r="KQ21" i="2"/>
  <c r="KP21" i="2"/>
  <c r="KQ33" i="2"/>
  <c r="KP33" i="2"/>
  <c r="KQ55" i="2"/>
  <c r="KP55" i="2"/>
  <c r="KQ71" i="2"/>
  <c r="KP71" i="2"/>
  <c r="KQ85" i="2"/>
  <c r="KP85" i="2"/>
  <c r="KQ13" i="2"/>
  <c r="KP13" i="2"/>
  <c r="KQ57" i="2"/>
  <c r="KP57" i="2"/>
  <c r="KQ83" i="2"/>
  <c r="KP83" i="2"/>
  <c r="KP97" i="2"/>
  <c r="KQ97" i="2" s="1"/>
  <c r="KQ53" i="2"/>
  <c r="KP53" i="2"/>
  <c r="KQ75" i="2"/>
  <c r="KP75" i="2"/>
  <c r="KQ11" i="2"/>
  <c r="KP11" i="2"/>
  <c r="KQ25" i="2"/>
  <c r="KP25" i="2"/>
  <c r="KQ61" i="2"/>
  <c r="KP61" i="2"/>
  <c r="KQ77" i="2"/>
  <c r="KP77" i="2"/>
  <c r="KQ87" i="2"/>
  <c r="KP87" i="2"/>
  <c r="KQ17" i="2"/>
  <c r="KP17" i="2"/>
  <c r="KQ95" i="2"/>
  <c r="KP95" i="2"/>
  <c r="KQ35" i="2"/>
  <c r="KP35" i="2"/>
  <c r="KQ41" i="2"/>
  <c r="KP41" i="2"/>
  <c r="KQ29" i="2"/>
  <c r="KP29" i="2"/>
  <c r="KQ49" i="2"/>
  <c r="KP49" i="2"/>
  <c r="KQ63" i="2"/>
  <c r="KP63" i="2"/>
  <c r="KQ79" i="2"/>
  <c r="KP79" i="2"/>
  <c r="KP101" i="2"/>
  <c r="KQ101" i="2" s="1"/>
  <c r="KQ91" i="2"/>
  <c r="KP91" i="2"/>
  <c r="O67" i="6"/>
  <c r="T67" i="6" s="1"/>
  <c r="O91" i="6"/>
  <c r="T91" i="6" s="1"/>
  <c r="KI91" i="6"/>
  <c r="KK91" i="6" s="1"/>
  <c r="KI79" i="6"/>
  <c r="KK79" i="6" s="1"/>
  <c r="KI51" i="6"/>
  <c r="KK51" i="6" s="1"/>
  <c r="KI35" i="6"/>
  <c r="KK35" i="6" s="1"/>
  <c r="KM69" i="6"/>
  <c r="KO69" i="6" s="1"/>
  <c r="KM57" i="6"/>
  <c r="KO57" i="6" s="1"/>
  <c r="KM53" i="6"/>
  <c r="KO53" i="6" s="1"/>
  <c r="KM41" i="6"/>
  <c r="KO41" i="6" s="1"/>
  <c r="KM37" i="6"/>
  <c r="KO37" i="6" s="1"/>
  <c r="KM21" i="6"/>
  <c r="KO21" i="6" s="1"/>
  <c r="KI101" i="6"/>
  <c r="KK101" i="6" s="1"/>
  <c r="KI85" i="6"/>
  <c r="KK85" i="6" s="1"/>
  <c r="KI69" i="6"/>
  <c r="KK69" i="6" s="1"/>
  <c r="KI53" i="6"/>
  <c r="KK53" i="6" s="1"/>
  <c r="KI37" i="6"/>
  <c r="KK37" i="6" s="1"/>
  <c r="KI21" i="6"/>
  <c r="KK21" i="6" s="1"/>
  <c r="KM87" i="6"/>
  <c r="KO87" i="6" s="1"/>
  <c r="KM71" i="6"/>
  <c r="KO71" i="6" s="1"/>
  <c r="KM59" i="6"/>
  <c r="KO59" i="6" s="1"/>
  <c r="KM51" i="6"/>
  <c r="KO51" i="6" s="1"/>
  <c r="KM47" i="6"/>
  <c r="KO47" i="6" s="1"/>
  <c r="KM23" i="6"/>
  <c r="KO23" i="6" s="1"/>
  <c r="KM11" i="6"/>
  <c r="KO11" i="6" s="1"/>
  <c r="KI103" i="6"/>
  <c r="KK103" i="6" s="1"/>
  <c r="KI75" i="6"/>
  <c r="KK75" i="6" s="1"/>
  <c r="KI63" i="6"/>
  <c r="KK63" i="6" s="1"/>
  <c r="KI15" i="6"/>
  <c r="KK15" i="6" s="1"/>
  <c r="KM101" i="6"/>
  <c r="KO101" i="6" s="1"/>
  <c r="KM97" i="6"/>
  <c r="KO97" i="6" s="1"/>
  <c r="KM85" i="6"/>
  <c r="KO85" i="6" s="1"/>
  <c r="KM81" i="6"/>
  <c r="KO81" i="6" s="1"/>
  <c r="KM65" i="6"/>
  <c r="KO65" i="6" s="1"/>
  <c r="KM33" i="6"/>
  <c r="KO33" i="6" s="1"/>
  <c r="KI97" i="6"/>
  <c r="KK97" i="6" s="1"/>
  <c r="KI81" i="6"/>
  <c r="KK81" i="6" s="1"/>
  <c r="KI65" i="6"/>
  <c r="KK65" i="6" s="1"/>
  <c r="KI49" i="6"/>
  <c r="KK49" i="6" s="1"/>
  <c r="KI33" i="6"/>
  <c r="KK33" i="6" s="1"/>
  <c r="KI17" i="6"/>
  <c r="KK17" i="6" s="1"/>
  <c r="KM99" i="6"/>
  <c r="KO99" i="6" s="1"/>
  <c r="KM83" i="6"/>
  <c r="KO83" i="6" s="1"/>
  <c r="KM67" i="6"/>
  <c r="KO67" i="6" s="1"/>
  <c r="KM55" i="6"/>
  <c r="KO55" i="6" s="1"/>
  <c r="KM19" i="6"/>
  <c r="KO19" i="6" s="1"/>
  <c r="O47" i="6"/>
  <c r="Q47" i="6" s="1"/>
  <c r="KI99" i="6"/>
  <c r="KK99" i="6" s="1"/>
  <c r="KI87" i="6"/>
  <c r="KK87" i="6" s="1"/>
  <c r="KI71" i="6"/>
  <c r="KK71" i="6" s="1"/>
  <c r="KI59" i="6"/>
  <c r="KK59" i="6" s="1"/>
  <c r="KI47" i="6"/>
  <c r="KK47" i="6" s="1"/>
  <c r="KI23" i="6"/>
  <c r="KK23" i="6" s="1"/>
  <c r="KI11" i="6"/>
  <c r="KK11" i="6" s="1"/>
  <c r="KM61" i="6"/>
  <c r="KO61" i="6" s="1"/>
  <c r="KM49" i="6"/>
  <c r="KO49" i="6" s="1"/>
  <c r="KM45" i="6"/>
  <c r="KO45" i="6" s="1"/>
  <c r="KM29" i="6"/>
  <c r="KO29" i="6" s="1"/>
  <c r="KM17" i="6"/>
  <c r="KO17" i="6" s="1"/>
  <c r="KM13" i="6"/>
  <c r="KO13" i="6" s="1"/>
  <c r="KI93" i="6"/>
  <c r="KK93" i="6" s="1"/>
  <c r="KI77" i="6"/>
  <c r="KK77" i="6" s="1"/>
  <c r="KI61" i="6"/>
  <c r="KK61" i="6" s="1"/>
  <c r="KI45" i="6"/>
  <c r="KK45" i="6" s="1"/>
  <c r="KI25" i="6"/>
  <c r="KK25" i="6" s="1"/>
  <c r="KI13" i="6"/>
  <c r="KK13" i="6" s="1"/>
  <c r="KM79" i="6"/>
  <c r="KO79" i="6" s="1"/>
  <c r="KM63" i="6"/>
  <c r="KO63" i="6" s="1"/>
  <c r="KM35" i="6"/>
  <c r="KO35" i="6" s="1"/>
  <c r="KM31" i="6"/>
  <c r="KO31" i="6" s="1"/>
  <c r="KM15" i="6"/>
  <c r="KO15" i="6" s="1"/>
  <c r="O27" i="6"/>
  <c r="Q27" i="6" s="1"/>
  <c r="O39" i="6"/>
  <c r="T39" i="6" s="1"/>
  <c r="KI95" i="6"/>
  <c r="KK95" i="6" s="1"/>
  <c r="KI83" i="6"/>
  <c r="KK83" i="6" s="1"/>
  <c r="KI67" i="6"/>
  <c r="KK67" i="6" s="1"/>
  <c r="KI55" i="6"/>
  <c r="KK55" i="6" s="1"/>
  <c r="KI43" i="6"/>
  <c r="KK43" i="6" s="1"/>
  <c r="KI31" i="6"/>
  <c r="KK31" i="6" s="1"/>
  <c r="KI19" i="6"/>
  <c r="KK19" i="6" s="1"/>
  <c r="KM105" i="6"/>
  <c r="KO105" i="6" s="1"/>
  <c r="KM93" i="6"/>
  <c r="KO93" i="6" s="1"/>
  <c r="KM89" i="6"/>
  <c r="KO89" i="6" s="1"/>
  <c r="KM77" i="6"/>
  <c r="KO77" i="6" s="1"/>
  <c r="KM73" i="6"/>
  <c r="KO73" i="6" s="1"/>
  <c r="KM25" i="6"/>
  <c r="KO25" i="6" s="1"/>
  <c r="KI105" i="6"/>
  <c r="KK105" i="6" s="1"/>
  <c r="KI89" i="6"/>
  <c r="KK89" i="6" s="1"/>
  <c r="KI73" i="6"/>
  <c r="KK73" i="6" s="1"/>
  <c r="KI57" i="6"/>
  <c r="KK57" i="6" s="1"/>
  <c r="KI41" i="6"/>
  <c r="KK41" i="6" s="1"/>
  <c r="KM103" i="6"/>
  <c r="KO103" i="6" s="1"/>
  <c r="KM95" i="6"/>
  <c r="KO95" i="6" s="1"/>
  <c r="KM91" i="6"/>
  <c r="KO91" i="6" s="1"/>
  <c r="KM75" i="6"/>
  <c r="KO75" i="6" s="1"/>
  <c r="KM43" i="6"/>
  <c r="KO43" i="6" s="1"/>
  <c r="KM39" i="6"/>
  <c r="KO39" i="6" s="1"/>
  <c r="KM27" i="6"/>
  <c r="KO27" i="6" s="1"/>
  <c r="CC207" i="6"/>
  <c r="PG93" i="3"/>
  <c r="PI93" i="3" s="1"/>
  <c r="PG17" i="3"/>
  <c r="PI17" i="3" s="1"/>
  <c r="PG73" i="3"/>
  <c r="PI73" i="3" s="1"/>
  <c r="PG87" i="3"/>
  <c r="PI87" i="3" s="1"/>
  <c r="PG23" i="3"/>
  <c r="PI23" i="3" s="1"/>
  <c r="PG59" i="3"/>
  <c r="PI59" i="3" s="1"/>
  <c r="PG13" i="3"/>
  <c r="PI13" i="3" s="1"/>
  <c r="PG69" i="3"/>
  <c r="PI69" i="3" s="1"/>
  <c r="PG65" i="3"/>
  <c r="PI65" i="3" s="1"/>
  <c r="PG77" i="3"/>
  <c r="PI77" i="3" s="1"/>
  <c r="PG89" i="3"/>
  <c r="PI89" i="3" s="1"/>
  <c r="PG21" i="3"/>
  <c r="PI21" i="3" s="1"/>
  <c r="PG49" i="3"/>
  <c r="PI49" i="3" s="1"/>
  <c r="PG61" i="3"/>
  <c r="PI61" i="3" s="1"/>
  <c r="PG105" i="3"/>
  <c r="PI105" i="3" s="1"/>
  <c r="PG37" i="3"/>
  <c r="PI37" i="3" s="1"/>
  <c r="PG55" i="3"/>
  <c r="PI55" i="3" s="1"/>
  <c r="PG91" i="3"/>
  <c r="PI91" i="3" s="1"/>
  <c r="PG27" i="3"/>
  <c r="PI27" i="3" s="1"/>
  <c r="PG101" i="3"/>
  <c r="PI101" i="3" s="1"/>
  <c r="PG97" i="3"/>
  <c r="PI97" i="3" s="1"/>
  <c r="PG25" i="3"/>
  <c r="PI25" i="3" s="1"/>
  <c r="PG41" i="3"/>
  <c r="PI41" i="3" s="1"/>
  <c r="PG57" i="3"/>
  <c r="PI57" i="3" s="1"/>
  <c r="PG33" i="3"/>
  <c r="PI33" i="3" s="1"/>
  <c r="PG29" i="3"/>
  <c r="PI29" i="3" s="1"/>
  <c r="PG95" i="3"/>
  <c r="PI95" i="3" s="1"/>
  <c r="PG15" i="3"/>
  <c r="PI15" i="3" s="1"/>
  <c r="PG99" i="3"/>
  <c r="PI99" i="3" s="1"/>
  <c r="PG51" i="3"/>
  <c r="PI51" i="3" s="1"/>
  <c r="PG71" i="3"/>
  <c r="PI71" i="3" s="1"/>
  <c r="PG75" i="3"/>
  <c r="PI75" i="3" s="1"/>
  <c r="PG35" i="3"/>
  <c r="PI35" i="3" s="1"/>
  <c r="PG47" i="3"/>
  <c r="PI47" i="3" s="1"/>
  <c r="BO206" i="3"/>
  <c r="BO208" i="3" s="1"/>
  <c r="PG83" i="3"/>
  <c r="PI83" i="3" s="1"/>
  <c r="PG43" i="3"/>
  <c r="PI43" i="3" s="1"/>
  <c r="PG19" i="3"/>
  <c r="PI19" i="3" s="1"/>
  <c r="PG103" i="3"/>
  <c r="PI103" i="3" s="1"/>
  <c r="PG79" i="3"/>
  <c r="PI79" i="3" s="1"/>
  <c r="PG63" i="3"/>
  <c r="PI63" i="3" s="1"/>
  <c r="PG53" i="3"/>
  <c r="PI53" i="3" s="1"/>
  <c r="PG39" i="3"/>
  <c r="PI39" i="3" s="1"/>
  <c r="PG45" i="3"/>
  <c r="PI45" i="3" s="1"/>
  <c r="PG115" i="3"/>
  <c r="PI115" i="3" s="1"/>
  <c r="PG67" i="3"/>
  <c r="PI67" i="3" s="1"/>
  <c r="PG11" i="3"/>
  <c r="PI11" i="3" s="1"/>
  <c r="PG31" i="3"/>
  <c r="PI31" i="3" s="1"/>
  <c r="PG81" i="3"/>
  <c r="PI81" i="3" s="1"/>
  <c r="PG85" i="3"/>
  <c r="PI85" i="3" s="1"/>
  <c r="DE206" i="3"/>
  <c r="DE208" i="3" s="1"/>
  <c r="V13" i="3"/>
  <c r="V65" i="3"/>
  <c r="R37" i="3"/>
  <c r="R23" i="3"/>
  <c r="V69" i="3"/>
  <c r="R21" i="3"/>
  <c r="V49" i="3"/>
  <c r="V101" i="3"/>
  <c r="V17" i="3"/>
  <c r="V27" i="3"/>
  <c r="V93" i="3"/>
  <c r="V105" i="3"/>
  <c r="V55" i="3"/>
  <c r="R25" i="3"/>
  <c r="R29" i="3"/>
  <c r="P9" i="3"/>
  <c r="P206" i="3" s="1"/>
  <c r="T206" i="3" s="1"/>
  <c r="V15" i="3"/>
  <c r="R33" i="3"/>
  <c r="R41" i="3"/>
  <c r="V73" i="3"/>
  <c r="V87" i="3"/>
  <c r="R11" i="3"/>
  <c r="R35" i="3"/>
  <c r="PF9" i="3"/>
  <c r="PH9" i="3" s="1"/>
  <c r="V43" i="3"/>
  <c r="V85" i="3"/>
  <c r="R31" i="3"/>
  <c r="V47" i="3"/>
  <c r="V51" i="3"/>
  <c r="V53" i="3"/>
  <c r="R19" i="3"/>
  <c r="V75" i="3"/>
  <c r="V83" i="3"/>
  <c r="DF206" i="7"/>
  <c r="DF208" i="7" s="1"/>
  <c r="DF210" i="7" s="1"/>
  <c r="DF213" i="7" s="1"/>
  <c r="R39" i="3"/>
  <c r="V63" i="3"/>
  <c r="IB206" i="7"/>
  <c r="IB208" i="7" s="1"/>
  <c r="IB210" i="7" s="1"/>
  <c r="IB213" i="7" s="1"/>
  <c r="GL206" i="7"/>
  <c r="GL208" i="7" s="1"/>
  <c r="GL210" i="7" s="1"/>
  <c r="GL213" i="7" s="1"/>
  <c r="EV206" i="7"/>
  <c r="EV208" i="7" s="1"/>
  <c r="EV210" i="7" s="1"/>
  <c r="EV213" i="7" s="1"/>
  <c r="V37" i="7"/>
  <c r="R37" i="7"/>
  <c r="KM9" i="6"/>
  <c r="KO9" i="6" s="1"/>
  <c r="PG9" i="7"/>
  <c r="PI9" i="7" s="1"/>
  <c r="CA207" i="6"/>
  <c r="KI9" i="6"/>
  <c r="KK9" i="6" s="1"/>
  <c r="OX206" i="3"/>
  <c r="V45" i="3"/>
  <c r="O206" i="3"/>
  <c r="V115" i="3"/>
  <c r="BP206" i="7"/>
  <c r="BP208" i="7" s="1"/>
  <c r="BP210" i="7" s="1"/>
  <c r="BP213" i="7" s="1"/>
  <c r="PG7" i="7"/>
  <c r="PI7" i="7" s="1"/>
  <c r="OX206" i="7"/>
  <c r="V25" i="7"/>
  <c r="O206" i="7"/>
  <c r="P7" i="7"/>
  <c r="P9" i="7"/>
  <c r="S9" i="7" s="1"/>
  <c r="KI7" i="6"/>
  <c r="KK7" i="6" s="1"/>
  <c r="KM7" i="6"/>
  <c r="KJ7" i="6"/>
  <c r="AW207" i="6"/>
  <c r="AY207" i="6"/>
  <c r="O21" i="6"/>
  <c r="Q21" i="6" s="1"/>
  <c r="O99" i="6"/>
  <c r="T99" i="6" s="1"/>
  <c r="O77" i="6"/>
  <c r="T77" i="6" s="1"/>
  <c r="O11" i="6"/>
  <c r="Q11" i="6" s="1"/>
  <c r="O87" i="6"/>
  <c r="Q87" i="6" s="1"/>
  <c r="O45" i="6"/>
  <c r="Q45" i="6" s="1"/>
  <c r="O105" i="6"/>
  <c r="T105" i="6" s="1"/>
  <c r="O59" i="6"/>
  <c r="O85" i="6"/>
  <c r="O43" i="6"/>
  <c r="O93" i="6"/>
  <c r="O13" i="6"/>
  <c r="Q13" i="6" s="1"/>
  <c r="O29" i="6"/>
  <c r="Q29" i="6" s="1"/>
  <c r="O79" i="6"/>
  <c r="T79" i="6" s="1"/>
  <c r="O101" i="6"/>
  <c r="O95" i="6"/>
  <c r="O31" i="6"/>
  <c r="O25" i="6"/>
  <c r="O19" i="6"/>
  <c r="O103" i="6"/>
  <c r="J207" i="6"/>
  <c r="O7" i="6"/>
  <c r="O97" i="6"/>
  <c r="O71" i="6"/>
  <c r="O23" i="6"/>
  <c r="O89" i="6"/>
  <c r="O73" i="6"/>
  <c r="O61" i="6"/>
  <c r="O53" i="6"/>
  <c r="O35" i="6"/>
  <c r="O15" i="6"/>
  <c r="N207" i="6"/>
  <c r="O17" i="6"/>
  <c r="O75" i="6"/>
  <c r="O81" i="6"/>
  <c r="O65" i="6"/>
  <c r="O37" i="6"/>
  <c r="T37" i="6" s="1"/>
  <c r="O55" i="6"/>
  <c r="Q55" i="6" s="1"/>
  <c r="O83" i="6"/>
  <c r="O57" i="6"/>
  <c r="O41" i="6"/>
  <c r="O33" i="6"/>
  <c r="O49" i="6"/>
  <c r="O69" i="6"/>
  <c r="O63" i="6"/>
  <c r="O51" i="6"/>
  <c r="O9" i="6"/>
  <c r="V7" i="3"/>
  <c r="R7" i="3"/>
  <c r="T7" i="2"/>
  <c r="Q7" i="2"/>
  <c r="Q91" i="6" l="1"/>
  <c r="KP91" i="6" s="1"/>
  <c r="AY209" i="6"/>
  <c r="CC209" i="6"/>
  <c r="JR206" i="7"/>
  <c r="JR208" i="7" s="1"/>
  <c r="JR210" i="7" s="1"/>
  <c r="JR212" i="7"/>
  <c r="PP103" i="7"/>
  <c r="KH29" i="6"/>
  <c r="KJ29" i="6" s="1"/>
  <c r="PK81" i="3"/>
  <c r="PJ81" i="3"/>
  <c r="PO63" i="3"/>
  <c r="PN63" i="3"/>
  <c r="PO43" i="3"/>
  <c r="PN43" i="3"/>
  <c r="PN205" i="3"/>
  <c r="PO205" i="3" s="1"/>
  <c r="PN119" i="3"/>
  <c r="PO119" i="3"/>
  <c r="PK103" i="3"/>
  <c r="PJ103" i="3"/>
  <c r="PK97" i="3"/>
  <c r="PJ97" i="3"/>
  <c r="U23" i="3"/>
  <c r="PK23" i="3"/>
  <c r="PJ23" i="3"/>
  <c r="PO65" i="3"/>
  <c r="PN65" i="3"/>
  <c r="PN101" i="3"/>
  <c r="PO101" i="3"/>
  <c r="PN85" i="3"/>
  <c r="PO85" i="3"/>
  <c r="PK115" i="3"/>
  <c r="PJ115" i="3"/>
  <c r="PK67" i="3"/>
  <c r="PJ67" i="3"/>
  <c r="U31" i="3"/>
  <c r="PK31" i="3"/>
  <c r="PJ31" i="3"/>
  <c r="U35" i="3"/>
  <c r="PK35" i="3"/>
  <c r="PJ35" i="3"/>
  <c r="U29" i="3"/>
  <c r="PK29" i="3"/>
  <c r="PJ29" i="3"/>
  <c r="U21" i="3"/>
  <c r="PK21" i="3"/>
  <c r="PJ21" i="3"/>
  <c r="PK61" i="3"/>
  <c r="PJ61" i="3"/>
  <c r="PN111" i="3"/>
  <c r="PO111" i="3"/>
  <c r="PN113" i="3"/>
  <c r="PO113" i="3"/>
  <c r="PN73" i="3"/>
  <c r="PO73" i="3"/>
  <c r="PN83" i="3"/>
  <c r="PO83" i="3"/>
  <c r="PO55" i="3"/>
  <c r="PN55" i="3"/>
  <c r="PO51" i="3"/>
  <c r="PN51" i="3"/>
  <c r="PN87" i="3"/>
  <c r="PO87" i="3"/>
  <c r="PO47" i="3"/>
  <c r="PN47" i="3"/>
  <c r="PK71" i="3"/>
  <c r="PJ71" i="3"/>
  <c r="PK59" i="3"/>
  <c r="PJ59" i="3"/>
  <c r="U25" i="3"/>
  <c r="PK25" i="3"/>
  <c r="PJ25" i="3"/>
  <c r="U37" i="3"/>
  <c r="PK37" i="3"/>
  <c r="PJ37" i="3"/>
  <c r="PN45" i="3"/>
  <c r="PO45" i="3" s="1"/>
  <c r="PO13" i="3"/>
  <c r="PN13" i="3"/>
  <c r="PO27" i="3"/>
  <c r="PN27" i="3"/>
  <c r="PN69" i="3"/>
  <c r="PO69" i="3"/>
  <c r="U41" i="3"/>
  <c r="PK41" i="3"/>
  <c r="PJ41" i="3"/>
  <c r="PK57" i="3"/>
  <c r="PJ57" i="3"/>
  <c r="PK77" i="3"/>
  <c r="PJ77" i="3"/>
  <c r="PK89" i="3"/>
  <c r="PJ89" i="3"/>
  <c r="PO15" i="3"/>
  <c r="PN15" i="3"/>
  <c r="PN107" i="3"/>
  <c r="PO107" i="3"/>
  <c r="PO49" i="3"/>
  <c r="PN49" i="3"/>
  <c r="PO53" i="3"/>
  <c r="PN53" i="3"/>
  <c r="U39" i="3"/>
  <c r="PK39" i="3"/>
  <c r="PJ39" i="3"/>
  <c r="U19" i="3"/>
  <c r="PK19" i="3"/>
  <c r="PJ19" i="3"/>
  <c r="PK79" i="3"/>
  <c r="PJ79" i="3"/>
  <c r="PK95" i="3"/>
  <c r="PJ95" i="3"/>
  <c r="U33" i="3"/>
  <c r="PK33" i="3"/>
  <c r="PJ33" i="3"/>
  <c r="PK91" i="3"/>
  <c r="PJ91" i="3"/>
  <c r="PK99" i="3"/>
  <c r="PJ99" i="3"/>
  <c r="PN195" i="3"/>
  <c r="PO195" i="3"/>
  <c r="PN109" i="3"/>
  <c r="PO109" i="3"/>
  <c r="PN93" i="3"/>
  <c r="PO93" i="3"/>
  <c r="PN137" i="3"/>
  <c r="PO137" i="3"/>
  <c r="PN105" i="3"/>
  <c r="PO105" i="3"/>
  <c r="PN75" i="3"/>
  <c r="PO75" i="3"/>
  <c r="PO17" i="3"/>
  <c r="PN17" i="3"/>
  <c r="PN117" i="3"/>
  <c r="PO117" i="3"/>
  <c r="U101" i="7"/>
  <c r="PP101" i="7" s="1"/>
  <c r="PJ101" i="7"/>
  <c r="U37" i="7"/>
  <c r="PP37" i="7" s="1"/>
  <c r="PK37" i="7"/>
  <c r="PJ37" i="7"/>
  <c r="PP25" i="7"/>
  <c r="Q207" i="2"/>
  <c r="I207" i="2" s="1"/>
  <c r="KP7" i="2"/>
  <c r="KP207" i="2" s="1"/>
  <c r="Q67" i="6"/>
  <c r="KP67" i="6" s="1"/>
  <c r="T27" i="6"/>
  <c r="KQ11" i="6"/>
  <c r="KP11" i="6"/>
  <c r="KQ47" i="6"/>
  <c r="KP47" i="6"/>
  <c r="KQ29" i="6"/>
  <c r="KP29" i="6"/>
  <c r="KQ45" i="6"/>
  <c r="KP45" i="6"/>
  <c r="KQ55" i="6"/>
  <c r="KP55" i="6"/>
  <c r="KQ13" i="6"/>
  <c r="KP13" i="6"/>
  <c r="KQ91" i="6"/>
  <c r="KQ87" i="6"/>
  <c r="KP87" i="6"/>
  <c r="KQ21" i="6"/>
  <c r="KP21" i="6"/>
  <c r="Q39" i="6"/>
  <c r="T47" i="6"/>
  <c r="PL9" i="7"/>
  <c r="PM9" i="7"/>
  <c r="U11" i="3"/>
  <c r="PJ11" i="3"/>
  <c r="PK11" i="3"/>
  <c r="PJ7" i="3"/>
  <c r="GL206" i="3"/>
  <c r="GL208" i="3" s="1"/>
  <c r="GL210" i="3" s="1"/>
  <c r="GL213" i="3" s="1"/>
  <c r="EU206" i="3"/>
  <c r="EU208" i="3" s="1"/>
  <c r="PG9" i="3"/>
  <c r="PI9" i="3" s="1"/>
  <c r="DF206" i="3"/>
  <c r="DF208" i="3" s="1"/>
  <c r="DF210" i="3" s="1"/>
  <c r="DF213" i="3" s="1"/>
  <c r="EV206" i="3"/>
  <c r="EV208" i="3" s="1"/>
  <c r="EV210" i="3" s="1"/>
  <c r="EV213" i="3" s="1"/>
  <c r="R9" i="3"/>
  <c r="V9" i="3"/>
  <c r="BP206" i="3"/>
  <c r="BP208" i="3" s="1"/>
  <c r="BP210" i="3" s="1"/>
  <c r="BP213" i="3" s="1"/>
  <c r="R7" i="7"/>
  <c r="S7" i="7"/>
  <c r="V9" i="7"/>
  <c r="R9" i="7"/>
  <c r="U7" i="3"/>
  <c r="PN7" i="3" s="1"/>
  <c r="P206" i="7"/>
  <c r="T206" i="7" s="1"/>
  <c r="V7" i="7"/>
  <c r="KL207" i="6"/>
  <c r="KN7" i="6"/>
  <c r="Q99" i="6"/>
  <c r="T21" i="6"/>
  <c r="Q37" i="6"/>
  <c r="Q79" i="6"/>
  <c r="T11" i="6"/>
  <c r="Q77" i="6"/>
  <c r="T87" i="6"/>
  <c r="T29" i="6"/>
  <c r="T55" i="6"/>
  <c r="T45" i="6"/>
  <c r="T13" i="6"/>
  <c r="Q105" i="6"/>
  <c r="T81" i="6"/>
  <c r="Q81" i="6"/>
  <c r="Q19" i="6"/>
  <c r="T19" i="6"/>
  <c r="T41" i="6"/>
  <c r="Q41" i="6"/>
  <c r="Q53" i="6"/>
  <c r="T53" i="6"/>
  <c r="T95" i="6"/>
  <c r="Q95" i="6"/>
  <c r="T51" i="6"/>
  <c r="Q51" i="6"/>
  <c r="Q33" i="6"/>
  <c r="T33" i="6"/>
  <c r="Q65" i="6"/>
  <c r="T65" i="6"/>
  <c r="Q23" i="6"/>
  <c r="T23" i="6"/>
  <c r="Q71" i="6"/>
  <c r="T71" i="6"/>
  <c r="O207" i="6"/>
  <c r="T7" i="6"/>
  <c r="Q7" i="6"/>
  <c r="Q103" i="6"/>
  <c r="T103" i="6"/>
  <c r="T43" i="6"/>
  <c r="Q43" i="6"/>
  <c r="Q9" i="6"/>
  <c r="T9" i="6"/>
  <c r="T89" i="6"/>
  <c r="Q89" i="6"/>
  <c r="Q85" i="6"/>
  <c r="T85" i="6"/>
  <c r="Q69" i="6"/>
  <c r="T69" i="6"/>
  <c r="Q49" i="6"/>
  <c r="T49" i="6"/>
  <c r="T75" i="6"/>
  <c r="Q75" i="6"/>
  <c r="Q73" i="6"/>
  <c r="T73" i="6"/>
  <c r="T97" i="6"/>
  <c r="Q97" i="6"/>
  <c r="T31" i="6"/>
  <c r="Q31" i="6"/>
  <c r="Q93" i="6"/>
  <c r="T93" i="6"/>
  <c r="T59" i="6"/>
  <c r="Q59" i="6"/>
  <c r="T63" i="6"/>
  <c r="Q63" i="6"/>
  <c r="T57" i="6"/>
  <c r="Q57" i="6"/>
  <c r="T83" i="6"/>
  <c r="Q83" i="6"/>
  <c r="T17" i="6"/>
  <c r="Q17" i="6"/>
  <c r="Q15" i="6"/>
  <c r="T15" i="6"/>
  <c r="Q35" i="6"/>
  <c r="T35" i="6"/>
  <c r="Q61" i="6"/>
  <c r="T61" i="6"/>
  <c r="Q25" i="6"/>
  <c r="T25" i="6"/>
  <c r="Q101" i="6"/>
  <c r="T101" i="6"/>
  <c r="R207" i="2"/>
  <c r="LH206" i="7" l="1"/>
  <c r="LH208" i="7" s="1"/>
  <c r="LH210" i="7" s="1"/>
  <c r="LH212" i="7"/>
  <c r="JR213" i="7"/>
  <c r="L44" i="4"/>
  <c r="KI121" i="6"/>
  <c r="KK121" i="6" s="1"/>
  <c r="KH121" i="6"/>
  <c r="KJ121" i="6" s="1"/>
  <c r="R207" i="6"/>
  <c r="L47" i="4" s="1"/>
  <c r="L23" i="4"/>
  <c r="PN91" i="3"/>
  <c r="PO91" i="3"/>
  <c r="PO57" i="3"/>
  <c r="PN57" i="3"/>
  <c r="PO29" i="3"/>
  <c r="PN29" i="3"/>
  <c r="PN97" i="3"/>
  <c r="PO97" i="3"/>
  <c r="PN79" i="3"/>
  <c r="PO79" i="3"/>
  <c r="PO25" i="3"/>
  <c r="PN25" i="3"/>
  <c r="PO67" i="3"/>
  <c r="PN67" i="3"/>
  <c r="PO33" i="3"/>
  <c r="PN33" i="3"/>
  <c r="PO39" i="3"/>
  <c r="PN39" i="3"/>
  <c r="PO41" i="3"/>
  <c r="PN41" i="3"/>
  <c r="PN71" i="3"/>
  <c r="PO71" i="3"/>
  <c r="PO35" i="3"/>
  <c r="PN35" i="3"/>
  <c r="PN103" i="3"/>
  <c r="PO103" i="3"/>
  <c r="PO19" i="3"/>
  <c r="PN19" i="3"/>
  <c r="PO59" i="3"/>
  <c r="PN59" i="3"/>
  <c r="PN115" i="3"/>
  <c r="PO115" i="3"/>
  <c r="PN99" i="3"/>
  <c r="PO99" i="3"/>
  <c r="PN77" i="3"/>
  <c r="PO77" i="3"/>
  <c r="PO21" i="3"/>
  <c r="PN21" i="3"/>
  <c r="PO23" i="3"/>
  <c r="PN23" i="3"/>
  <c r="PN95" i="3"/>
  <c r="PO95" i="3"/>
  <c r="PN89" i="3"/>
  <c r="PO89" i="3"/>
  <c r="PO37" i="3"/>
  <c r="PN37" i="3"/>
  <c r="PO61" i="3"/>
  <c r="PN61" i="3"/>
  <c r="PO31" i="3"/>
  <c r="PN31" i="3"/>
  <c r="PN81" i="3"/>
  <c r="PO81" i="3"/>
  <c r="PQ101" i="7"/>
  <c r="PQ37" i="7"/>
  <c r="KQ7" i="2"/>
  <c r="KQ207" i="2" s="1"/>
  <c r="KR207" i="2"/>
  <c r="KS207" i="2" s="1"/>
  <c r="KQ67" i="6"/>
  <c r="KQ17" i="6"/>
  <c r="KP17" i="6"/>
  <c r="KQ57" i="6"/>
  <c r="KP57" i="6"/>
  <c r="KQ33" i="6"/>
  <c r="KP33" i="6"/>
  <c r="KQ99" i="6"/>
  <c r="KP99" i="6"/>
  <c r="KQ35" i="6"/>
  <c r="KP35" i="6"/>
  <c r="KQ73" i="6"/>
  <c r="KP73" i="6"/>
  <c r="KQ85" i="6"/>
  <c r="KP85" i="6"/>
  <c r="KQ103" i="6"/>
  <c r="KP103" i="6"/>
  <c r="KQ105" i="6"/>
  <c r="KP105" i="6"/>
  <c r="KQ39" i="6"/>
  <c r="KP39" i="6"/>
  <c r="KQ83" i="6"/>
  <c r="KP83" i="6"/>
  <c r="KQ63" i="6"/>
  <c r="KP63" i="6"/>
  <c r="KQ97" i="6"/>
  <c r="KP97" i="6"/>
  <c r="KQ75" i="6"/>
  <c r="KP75" i="6"/>
  <c r="KQ89" i="6"/>
  <c r="KP89" i="6"/>
  <c r="KQ43" i="6"/>
  <c r="KP43" i="6"/>
  <c r="KQ71" i="6"/>
  <c r="KP71" i="6"/>
  <c r="KQ65" i="6"/>
  <c r="KP65" i="6"/>
  <c r="KQ53" i="6"/>
  <c r="KP53" i="6"/>
  <c r="KP19" i="6"/>
  <c r="KQ19" i="6" s="1"/>
  <c r="KQ37" i="6"/>
  <c r="KP37" i="6"/>
  <c r="KQ59" i="6"/>
  <c r="KP59" i="6"/>
  <c r="KQ31" i="6"/>
  <c r="KP31" i="6"/>
  <c r="KQ23" i="6"/>
  <c r="KP23" i="6"/>
  <c r="KQ25" i="6"/>
  <c r="KP25" i="6"/>
  <c r="KQ49" i="6"/>
  <c r="KP49" i="6"/>
  <c r="KP9" i="6"/>
  <c r="KQ9" i="6" s="1"/>
  <c r="KQ51" i="6"/>
  <c r="KP51" i="6"/>
  <c r="KQ79" i="6"/>
  <c r="KP79" i="6"/>
  <c r="KQ101" i="6"/>
  <c r="KP101" i="6"/>
  <c r="KQ61" i="6"/>
  <c r="KP61" i="6"/>
  <c r="KP15" i="6"/>
  <c r="KQ15" i="6" s="1"/>
  <c r="KQ93" i="6"/>
  <c r="KP93" i="6"/>
  <c r="KQ69" i="6"/>
  <c r="KP69" i="6"/>
  <c r="KQ95" i="6"/>
  <c r="KP95" i="6"/>
  <c r="KQ41" i="6"/>
  <c r="KP41" i="6"/>
  <c r="KQ81" i="6"/>
  <c r="KP81" i="6"/>
  <c r="KP77" i="6"/>
  <c r="KQ77" i="6" s="1"/>
  <c r="KP7" i="6"/>
  <c r="KQ7" i="6" s="1"/>
  <c r="U9" i="7"/>
  <c r="PP9" i="7" s="1"/>
  <c r="PQ9" i="7" s="1"/>
  <c r="PJ9" i="7"/>
  <c r="PK9" i="7" s="1"/>
  <c r="PL7" i="7"/>
  <c r="PL206" i="7" s="1"/>
  <c r="T39" i="4" s="1"/>
  <c r="X39" i="4" s="1"/>
  <c r="PJ7" i="7"/>
  <c r="PK7" i="7" s="1"/>
  <c r="S206" i="7"/>
  <c r="PO11" i="3"/>
  <c r="PN11" i="3"/>
  <c r="U9" i="3"/>
  <c r="U206" i="3" s="1"/>
  <c r="PJ9" i="3"/>
  <c r="PK9" i="3" s="1"/>
  <c r="PK7" i="3"/>
  <c r="PO7" i="3"/>
  <c r="GK206" i="3"/>
  <c r="GK208" i="3" s="1"/>
  <c r="R206" i="3"/>
  <c r="H206" i="3" s="1"/>
  <c r="U7" i="7"/>
  <c r="KI27" i="6"/>
  <c r="KK27" i="6" s="1"/>
  <c r="PF205" i="7"/>
  <c r="R206" i="7"/>
  <c r="KN207" i="6"/>
  <c r="KM207" i="6"/>
  <c r="Q207" i="6"/>
  <c r="MX206" i="7" l="1"/>
  <c r="MX208" i="7" s="1"/>
  <c r="MX210" i="7" s="1"/>
  <c r="MX212" i="7"/>
  <c r="ON206" i="7"/>
  <c r="ON208" i="7" s="1"/>
  <c r="ON210" i="7" s="1"/>
  <c r="ON212" i="7"/>
  <c r="LH213" i="7"/>
  <c r="L36" i="4"/>
  <c r="P47" i="4"/>
  <c r="P44" i="4"/>
  <c r="PM7" i="7"/>
  <c r="PM206" i="7" s="1"/>
  <c r="PP7" i="7"/>
  <c r="PP206" i="7" s="1"/>
  <c r="U206" i="7"/>
  <c r="L28" i="4" s="1"/>
  <c r="PK206" i="7"/>
  <c r="PJ206" i="7"/>
  <c r="PN206" i="7" s="1"/>
  <c r="PJ206" i="3"/>
  <c r="PL206" i="3" s="1"/>
  <c r="PM206" i="3" s="1"/>
  <c r="PK206" i="3"/>
  <c r="PN9" i="3"/>
  <c r="PN206" i="3" s="1"/>
  <c r="PO9" i="3"/>
  <c r="PO206" i="3" s="1"/>
  <c r="IB206" i="3"/>
  <c r="IB208" i="3" s="1"/>
  <c r="IB210" i="3" s="1"/>
  <c r="IB213" i="3" s="1"/>
  <c r="IA206" i="3"/>
  <c r="IA208" i="3" s="1"/>
  <c r="LH206" i="3"/>
  <c r="LH208" i="3" s="1"/>
  <c r="LH210" i="3" s="1"/>
  <c r="LH213" i="3" s="1"/>
  <c r="LG206" i="3"/>
  <c r="LG208" i="3" s="1"/>
  <c r="JR206" i="3"/>
  <c r="JR208" i="3" s="1"/>
  <c r="JR210" i="3" s="1"/>
  <c r="JR213" i="3" s="1"/>
  <c r="JQ206" i="3"/>
  <c r="JQ208" i="3" s="1"/>
  <c r="KI39" i="6"/>
  <c r="KK39" i="6" s="1"/>
  <c r="KH39" i="6"/>
  <c r="KJ39" i="6" s="1"/>
  <c r="KH27" i="6"/>
  <c r="PG205" i="7"/>
  <c r="PH205" i="7"/>
  <c r="PH206" i="7" s="1"/>
  <c r="PF206" i="7"/>
  <c r="PF205" i="3"/>
  <c r="H206" i="7"/>
  <c r="KO7" i="6"/>
  <c r="KO207" i="6" s="1"/>
  <c r="I207" i="6"/>
  <c r="L33" i="4"/>
  <c r="PF210" i="7" l="1"/>
  <c r="ON213" i="7"/>
  <c r="MX213" i="7"/>
  <c r="T44" i="4"/>
  <c r="T28" i="4"/>
  <c r="X28" i="4" s="1"/>
  <c r="T36" i="4"/>
  <c r="X36" i="4" s="1"/>
  <c r="P36" i="4"/>
  <c r="P28" i="4"/>
  <c r="P33" i="4"/>
  <c r="KJ27" i="6"/>
  <c r="KJ207" i="6" s="1"/>
  <c r="KP27" i="6"/>
  <c r="PQ7" i="7"/>
  <c r="PQ206" i="7" s="1"/>
  <c r="KK207" i="6"/>
  <c r="MX206" i="3"/>
  <c r="MX208" i="3" s="1"/>
  <c r="MX210" i="3" s="1"/>
  <c r="MX213" i="3" s="1"/>
  <c r="MW206" i="3"/>
  <c r="MW208" i="3" s="1"/>
  <c r="P23" i="4"/>
  <c r="KH207" i="6"/>
  <c r="PI205" i="7"/>
  <c r="PI206" i="7" s="1"/>
  <c r="PG206" i="7"/>
  <c r="PF208" i="7" s="1"/>
  <c r="PG205" i="3"/>
  <c r="PI205" i="3" s="1"/>
  <c r="PH205" i="3"/>
  <c r="KI207" i="6"/>
  <c r="KL209" i="6" s="1"/>
  <c r="PF211" i="7" l="1"/>
  <c r="PO206" i="7"/>
  <c r="X44" i="4"/>
  <c r="KQ27" i="6"/>
  <c r="KQ207" i="6" s="1"/>
  <c r="KP207" i="6"/>
  <c r="ON206" i="3"/>
  <c r="ON208" i="3" s="1"/>
  <c r="ON210" i="3" s="1"/>
  <c r="ON213" i="3" s="1"/>
  <c r="PF211" i="3" s="1"/>
  <c r="OM206" i="3"/>
  <c r="OM208" i="3" s="1"/>
  <c r="PF7" i="3"/>
  <c r="V56" i="4" l="1"/>
  <c r="KR207" i="6"/>
  <c r="T47" i="4" s="1"/>
  <c r="T33" i="4"/>
  <c r="X33" i="4" s="1"/>
  <c r="PG7" i="3"/>
  <c r="PH7" i="3"/>
  <c r="PH206" i="3" s="1"/>
  <c r="PF206" i="3"/>
  <c r="KS207" i="6" l="1"/>
  <c r="X47" i="4"/>
  <c r="PI7" i="3"/>
  <c r="PI206" i="3" s="1"/>
  <c r="PG206" i="3"/>
  <c r="PF208" i="3" s="1"/>
  <c r="T23" i="4" l="1"/>
  <c r="X23" i="4" s="1"/>
</calcChain>
</file>

<file path=xl/comments1.xml><?xml version="1.0" encoding="utf-8"?>
<comments xmlns="http://schemas.openxmlformats.org/spreadsheetml/2006/main">
  <authors>
    <author>Vícha Jiří</author>
  </authors>
  <commentList>
    <comment ref="H20" authorId="0" shapeId="0">
      <text>
        <r>
          <rPr>
            <sz val="9"/>
            <color indexed="81"/>
            <rFont val="Tahoma"/>
            <family val="2"/>
            <charset val="238"/>
          </rPr>
          <t>Z uzavřeného právního aktu a příloh, případně po schválení změn</t>
        </r>
      </text>
    </comment>
    <comment ref="P20" authorId="0" shapeId="0">
      <text>
        <r>
          <rPr>
            <sz val="9"/>
            <color indexed="81"/>
            <rFont val="Tahoma"/>
            <family val="2"/>
            <charset val="238"/>
          </rPr>
          <t>Jedná se o rozdíl mezi hodnotami uvedenými v právním aktu a rozepsanými v kalkulačce.</t>
        </r>
      </text>
    </comment>
    <comment ref="X20" authorId="0" shapeId="0">
      <text>
        <r>
          <rPr>
            <sz val="9"/>
            <color indexed="81"/>
            <rFont val="Tahoma"/>
            <family val="2"/>
            <charset val="238"/>
          </rPr>
          <t>Jedná se o rozdíl mezi plánovanými a vyčerpanými/naplněnými hodnotami.</t>
        </r>
      </text>
    </comment>
  </commentList>
</comments>
</file>

<file path=xl/sharedStrings.xml><?xml version="1.0" encoding="utf-8"?>
<sst xmlns="http://schemas.openxmlformats.org/spreadsheetml/2006/main" count="6822" uniqueCount="518">
  <si>
    <t>Počet výzkumných organizací s nově příchozími výzkumnými pracovníky ze zahraničí nebo ze soukromého sektoru</t>
  </si>
  <si>
    <t>Počet podpořených výzkumných a akademických pracovníků</t>
  </si>
  <si>
    <t>Počet služeb poskytovaných nově příchozími výzkumnými pracovníky ze zahraničí</t>
  </si>
  <si>
    <t>Celkový počet účastníků</t>
  </si>
  <si>
    <t>1.</t>
  </si>
  <si>
    <t>2.</t>
  </si>
  <si>
    <t>3.</t>
  </si>
  <si>
    <t>4.</t>
  </si>
  <si>
    <t>5.</t>
  </si>
  <si>
    <t>Příjezdy</t>
  </si>
  <si>
    <t>Výjezdy</t>
  </si>
  <si>
    <t>K A L K U L A Č K A   M O B I L I T</t>
  </si>
  <si>
    <t>6.</t>
  </si>
  <si>
    <t>milník</t>
  </si>
  <si>
    <t>výstup</t>
  </si>
  <si>
    <t>výsledek</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</si>
  <si>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</si>
  <si>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</si>
  <si>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</si>
  <si>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</si>
  <si>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</si>
  <si>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</si>
  <si>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</si>
  <si>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</si>
  <si>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</si>
  <si>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</si>
  <si>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</si>
  <si>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</si>
  <si>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</si>
  <si>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</si>
  <si>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</si>
  <si>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</si>
  <si>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</si>
  <si>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</si>
  <si>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</si>
  <si>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</si>
  <si>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</si>
  <si>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</si>
  <si>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</si>
  <si>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</si>
  <si>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</si>
  <si>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</si>
  <si>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</si>
  <si>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</si>
  <si>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</si>
  <si>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</si>
  <si>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</si>
  <si>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</si>
  <si>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</si>
  <si>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</si>
  <si>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</si>
  <si>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</si>
  <si>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</si>
  <si>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</si>
  <si>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</si>
  <si>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</si>
  <si>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</si>
  <si>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</si>
  <si>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</si>
  <si>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</si>
  <si>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celkem</t>
  </si>
  <si>
    <t>SOUHRN:</t>
  </si>
  <si>
    <t>za všechny měsíce</t>
  </si>
  <si>
    <t>Hodnoty nekopírujte a nepřesunujte, vždy je ručně vepište.</t>
  </si>
  <si>
    <t>Země</t>
  </si>
  <si>
    <t>Korekční koeficient</t>
  </si>
  <si>
    <t>částka na měsíc</t>
  </si>
  <si>
    <t>Částka za rodinu</t>
  </si>
  <si>
    <t>S rodinou</t>
  </si>
  <si>
    <t xml:space="preserve">Lucembursko               </t>
  </si>
  <si>
    <t xml:space="preserve">Nizozemsko                  </t>
  </si>
  <si>
    <t xml:space="preserve">Velká Británie              </t>
  </si>
  <si>
    <t xml:space="preserve">Albánie                           </t>
  </si>
  <si>
    <t xml:space="preserve">Austrálie                        </t>
  </si>
  <si>
    <t xml:space="preserve">Brazílie                            </t>
  </si>
  <si>
    <t xml:space="preserve">Bulharsko                       </t>
  </si>
  <si>
    <t xml:space="preserve">Černá Hora                    </t>
  </si>
  <si>
    <t xml:space="preserve">Čína                                  </t>
  </si>
  <si>
    <t xml:space="preserve">Dánsko                            </t>
  </si>
  <si>
    <t xml:space="preserve">Estonsko                         </t>
  </si>
  <si>
    <t xml:space="preserve">Finsko                             </t>
  </si>
  <si>
    <t xml:space="preserve">Francie                            </t>
  </si>
  <si>
    <t xml:space="preserve">Chorvatsko                    </t>
  </si>
  <si>
    <t xml:space="preserve">Indie                                </t>
  </si>
  <si>
    <t xml:space="preserve">Izrael                               </t>
  </si>
  <si>
    <t xml:space="preserve">Itálie                                </t>
  </si>
  <si>
    <t xml:space="preserve">Indonésie                      </t>
  </si>
  <si>
    <t xml:space="preserve">Irsko                                 </t>
  </si>
  <si>
    <t xml:space="preserve">Japonsko                        </t>
  </si>
  <si>
    <t xml:space="preserve">Kanada                            </t>
  </si>
  <si>
    <t xml:space="preserve">Litva                                 </t>
  </si>
  <si>
    <t xml:space="preserve">Maďarsko                      </t>
  </si>
  <si>
    <t xml:space="preserve">Malta                               </t>
  </si>
  <si>
    <t xml:space="preserve">Mexiko                            </t>
  </si>
  <si>
    <t xml:space="preserve">Norsko                            </t>
  </si>
  <si>
    <t xml:space="preserve">Polsko                             </t>
  </si>
  <si>
    <t xml:space="preserve">Portugalsko                   </t>
  </si>
  <si>
    <t xml:space="preserve">Rusko                              </t>
  </si>
  <si>
    <t xml:space="preserve">Řecko                              </t>
  </si>
  <si>
    <t xml:space="preserve">Slovensko                      </t>
  </si>
  <si>
    <t xml:space="preserve">Slovinsko                       </t>
  </si>
  <si>
    <t xml:space="preserve">Španělsko                      </t>
  </si>
  <si>
    <t xml:space="preserve">USA                                  </t>
  </si>
  <si>
    <t xml:space="preserve">Vietnam                         </t>
  </si>
  <si>
    <t>Cena jednotky za rodinu</t>
  </si>
  <si>
    <t>Částka za mobilitu</t>
  </si>
  <si>
    <t>Cena jednotky za mobilitu</t>
  </si>
  <si>
    <t>Počet měsíců mobility = počet jednotek</t>
  </si>
  <si>
    <t>počet měsíců pobytu rodiny = počet jednotek</t>
  </si>
  <si>
    <t>vyberte 
ze seznamu</t>
  </si>
  <si>
    <t>jednotka za mobilitu</t>
  </si>
  <si>
    <t>jednotka za rodinu</t>
  </si>
  <si>
    <t>vyplňte číslo 
do 24</t>
  </si>
  <si>
    <t>úroveň rozpočtu    1.2.1.X</t>
  </si>
  <si>
    <t>úroveň rozpočtu    1.2.2.X</t>
  </si>
  <si>
    <t>Požadovaná částka celkem
 = 
náklady na aktivitu celkem</t>
  </si>
  <si>
    <t>úroveň rozpočtu    1.1.1.X</t>
  </si>
  <si>
    <t>úroveň rozpočtu    1.1.2.X</t>
  </si>
  <si>
    <t>země</t>
  </si>
  <si>
    <t>jiná země       *</t>
  </si>
  <si>
    <t>* výjezd do jiné země nutno konzultovat s ŘO</t>
  </si>
  <si>
    <t>mobilita</t>
  </si>
  <si>
    <t>ostatní</t>
  </si>
  <si>
    <t>rodina</t>
  </si>
  <si>
    <t>kurz</t>
  </si>
  <si>
    <t>příjezdy</t>
  </si>
  <si>
    <t>výjezdy</t>
  </si>
  <si>
    <t>Úvazek</t>
  </si>
  <si>
    <t>úroveň rozpočtu    1.3.1.X</t>
  </si>
  <si>
    <t>úroveň rozpočtu    1.3.2.X</t>
  </si>
  <si>
    <t>úroveň rozpočtu    1.4.1.X</t>
  </si>
  <si>
    <t>úroveň rozpočtu    1.4.2.X</t>
  </si>
  <si>
    <t>Identifikace mobility</t>
  </si>
  <si>
    <t>junioři</t>
  </si>
  <si>
    <t xml:space="preserve">Alžírsko                           </t>
  </si>
  <si>
    <t xml:space="preserve">Angola                            </t>
  </si>
  <si>
    <t xml:space="preserve">Argentina                      </t>
  </si>
  <si>
    <t xml:space="preserve">Arménie                         </t>
  </si>
  <si>
    <t xml:space="preserve">Ázerbájdžán                  </t>
  </si>
  <si>
    <t xml:space="preserve">Bangladéš                      </t>
  </si>
  <si>
    <t xml:space="preserve">Barbados                        </t>
  </si>
  <si>
    <t xml:space="preserve">Belgie                              </t>
  </si>
  <si>
    <t xml:space="preserve">Belize                              </t>
  </si>
  <si>
    <t xml:space="preserve">Bělorusko                      </t>
  </si>
  <si>
    <t xml:space="preserve">Benin                               </t>
  </si>
  <si>
    <t xml:space="preserve">Bermudy                        </t>
  </si>
  <si>
    <t xml:space="preserve">Bolívie                             </t>
  </si>
  <si>
    <t xml:space="preserve">Botswana                       </t>
  </si>
  <si>
    <t xml:space="preserve">Burkina Faso                 </t>
  </si>
  <si>
    <t xml:space="preserve">Čad                                   </t>
  </si>
  <si>
    <t xml:space="preserve">Dem rep Kongo           </t>
  </si>
  <si>
    <t xml:space="preserve">Dominikánská rep      </t>
  </si>
  <si>
    <t xml:space="preserve">Džibutsko                       </t>
  </si>
  <si>
    <t xml:space="preserve">Egypt                                </t>
  </si>
  <si>
    <t xml:space="preserve">Ekvádor                           </t>
  </si>
  <si>
    <t xml:space="preserve">Eritrea                             </t>
  </si>
  <si>
    <t xml:space="preserve">Etiopie                            </t>
  </si>
  <si>
    <t xml:space="preserve">Faerské ostrovy          </t>
  </si>
  <si>
    <t xml:space="preserve">Fidži                                 </t>
  </si>
  <si>
    <t xml:space="preserve">Filipíny                            </t>
  </si>
  <si>
    <t xml:space="preserve">Gabon                             </t>
  </si>
  <si>
    <t xml:space="preserve">Gambie                           </t>
  </si>
  <si>
    <t xml:space="preserve">Ghana                              </t>
  </si>
  <si>
    <t xml:space="preserve">Gruzie                              </t>
  </si>
  <si>
    <t xml:space="preserve">Guatemala                     </t>
  </si>
  <si>
    <t xml:space="preserve">Guinea                            </t>
  </si>
  <si>
    <t xml:space="preserve">Guinea-Bissau             </t>
  </si>
  <si>
    <t xml:space="preserve">Guyana                           </t>
  </si>
  <si>
    <t xml:space="preserve">Haiti                                 </t>
  </si>
  <si>
    <t xml:space="preserve">Honduras                       </t>
  </si>
  <si>
    <t xml:space="preserve">Hongkong                      </t>
  </si>
  <si>
    <t xml:space="preserve">Chile                                </t>
  </si>
  <si>
    <t xml:space="preserve">Island                               </t>
  </si>
  <si>
    <t xml:space="preserve">Jamajka                          </t>
  </si>
  <si>
    <t xml:space="preserve">Jemen                             </t>
  </si>
  <si>
    <t xml:space="preserve">Jihoafrická rep             </t>
  </si>
  <si>
    <t xml:space="preserve">Jižní Korea                     </t>
  </si>
  <si>
    <t xml:space="preserve">Jordánsko                      </t>
  </si>
  <si>
    <t xml:space="preserve">Kambodža                     </t>
  </si>
  <si>
    <t xml:space="preserve">Kamerun                        </t>
  </si>
  <si>
    <t xml:space="preserve">Kapverdy                        </t>
  </si>
  <si>
    <t xml:space="preserve">Kazachstán                    </t>
  </si>
  <si>
    <t xml:space="preserve">Keňa                                 </t>
  </si>
  <si>
    <t xml:space="preserve">Kolumbie                       </t>
  </si>
  <si>
    <t xml:space="preserve">Kongo                              </t>
  </si>
  <si>
    <t xml:space="preserve">Kostarika                        </t>
  </si>
  <si>
    <t xml:space="preserve">Kuba                                 </t>
  </si>
  <si>
    <t xml:space="preserve">Kypr                                  </t>
  </si>
  <si>
    <t xml:space="preserve">Kyrgyzstán                     </t>
  </si>
  <si>
    <t xml:space="preserve">Laos                                  </t>
  </si>
  <si>
    <t xml:space="preserve">Lesotho                           </t>
  </si>
  <si>
    <t xml:space="preserve">Libanon                           </t>
  </si>
  <si>
    <t xml:space="preserve">Libérie                             </t>
  </si>
  <si>
    <t xml:space="preserve">Libye                                </t>
  </si>
  <si>
    <t xml:space="preserve">Lichtenštejnsko          </t>
  </si>
  <si>
    <t xml:space="preserve">Lotyšsko                         </t>
  </si>
  <si>
    <t xml:space="preserve">Madagaskar                  </t>
  </si>
  <si>
    <t xml:space="preserve">Makedonská rep         </t>
  </si>
  <si>
    <t xml:space="preserve">Malajsie                         </t>
  </si>
  <si>
    <t xml:space="preserve">Malawi                            </t>
  </si>
  <si>
    <t xml:space="preserve">Mali                                  </t>
  </si>
  <si>
    <t xml:space="preserve">Maroko                           </t>
  </si>
  <si>
    <t xml:space="preserve">Mauricius                       </t>
  </si>
  <si>
    <t xml:space="preserve">Mauritánie                    </t>
  </si>
  <si>
    <t xml:space="preserve">Moldavsko                     </t>
  </si>
  <si>
    <t xml:space="preserve">Mosambik                     </t>
  </si>
  <si>
    <t xml:space="preserve">Namibie                         </t>
  </si>
  <si>
    <t xml:space="preserve">Německo                       </t>
  </si>
  <si>
    <t xml:space="preserve">Nepál                              </t>
  </si>
  <si>
    <t xml:space="preserve">Niger                               </t>
  </si>
  <si>
    <t xml:space="preserve">Nigérie                            </t>
  </si>
  <si>
    <t xml:space="preserve">Nikaragua                      </t>
  </si>
  <si>
    <t xml:space="preserve">Nová Kaledonie          </t>
  </si>
  <si>
    <t xml:space="preserve">Nový Zéland                 </t>
  </si>
  <si>
    <t xml:space="preserve">Pákistán                          </t>
  </si>
  <si>
    <t xml:space="preserve">Palestinská aut úz      </t>
  </si>
  <si>
    <t xml:space="preserve">Panama                           </t>
  </si>
  <si>
    <t xml:space="preserve">Papua-Nová Guinea   </t>
  </si>
  <si>
    <t xml:space="preserve">Paraguay                        </t>
  </si>
  <si>
    <t xml:space="preserve">Peru                                 </t>
  </si>
  <si>
    <t xml:space="preserve">Pobřeží slonoviny      </t>
  </si>
  <si>
    <t xml:space="preserve">Rakousko                       </t>
  </si>
  <si>
    <t xml:space="preserve">Rumunsko                     </t>
  </si>
  <si>
    <t xml:space="preserve">Rwanda                          </t>
  </si>
  <si>
    <t xml:space="preserve">Salvador                         </t>
  </si>
  <si>
    <t xml:space="preserve">Samoa                             </t>
  </si>
  <si>
    <t xml:space="preserve">Saúdská Arábie           </t>
  </si>
  <si>
    <t xml:space="preserve">Senegal                          </t>
  </si>
  <si>
    <t xml:space="preserve">Sierra Leone                 </t>
  </si>
  <si>
    <t xml:space="preserve">Singapur                         </t>
  </si>
  <si>
    <t xml:space="preserve">Srbsko                             </t>
  </si>
  <si>
    <t xml:space="preserve">Srí Lanka                         </t>
  </si>
  <si>
    <t xml:space="preserve">Středoafrická rep       </t>
  </si>
  <si>
    <t xml:space="preserve">Súdán                              </t>
  </si>
  <si>
    <t xml:space="preserve">Surinam                          </t>
  </si>
  <si>
    <t xml:space="preserve">Svazijsko                        </t>
  </si>
  <si>
    <t xml:space="preserve">Sýrie                                 </t>
  </si>
  <si>
    <t xml:space="preserve">Šalomounovy ostrovy </t>
  </si>
  <si>
    <t xml:space="preserve">Švédsko                          </t>
  </si>
  <si>
    <t xml:space="preserve">Švýcarsko                       </t>
  </si>
  <si>
    <t xml:space="preserve">Tádžikistán                    </t>
  </si>
  <si>
    <t xml:space="preserve">Tanzanie                         </t>
  </si>
  <si>
    <t xml:space="preserve">Thajsko                           </t>
  </si>
  <si>
    <t xml:space="preserve">Tchaj-wan                      </t>
  </si>
  <si>
    <t xml:space="preserve">Togo                                 </t>
  </si>
  <si>
    <t xml:space="preserve">Tonga                               </t>
  </si>
  <si>
    <t xml:space="preserve">Trinidad a Tobago      </t>
  </si>
  <si>
    <t xml:space="preserve">Tunisko                           </t>
  </si>
  <si>
    <t xml:space="preserve">Turecko                          </t>
  </si>
  <si>
    <t xml:space="preserve">Uganda                           </t>
  </si>
  <si>
    <t xml:space="preserve">Ukrajina                          </t>
  </si>
  <si>
    <t xml:space="preserve">Uruguay                          </t>
  </si>
  <si>
    <t xml:space="preserve">Uzbekistán                    </t>
  </si>
  <si>
    <t xml:space="preserve">Vanuatu                         </t>
  </si>
  <si>
    <t xml:space="preserve">Venezuela                     </t>
  </si>
  <si>
    <t xml:space="preserve">Východní Timor           </t>
  </si>
  <si>
    <t xml:space="preserve">Zambie                            </t>
  </si>
  <si>
    <t xml:space="preserve">Zimbabwe                     </t>
  </si>
  <si>
    <t xml:space="preserve">Bosna a Hercegovina </t>
  </si>
  <si>
    <t>částka na měsíc x úvazek</t>
  </si>
  <si>
    <t xml:space="preserve">za všechny měsíce </t>
  </si>
  <si>
    <t>51.</t>
  </si>
  <si>
    <t>52.</t>
  </si>
  <si>
    <t>53.</t>
  </si>
  <si>
    <t>54.</t>
  </si>
  <si>
    <t>55.</t>
  </si>
  <si>
    <t>56.</t>
  </si>
  <si>
    <t>57.</t>
  </si>
  <si>
    <t>58.</t>
  </si>
  <si>
    <t>59.</t>
  </si>
  <si>
    <t>60.</t>
  </si>
  <si>
    <t>Splněna bagatelní podpora / minimální doba realizace mobility</t>
  </si>
  <si>
    <t>1. ZoR</t>
  </si>
  <si>
    <t>2. ZoR</t>
  </si>
  <si>
    <t>3. ZoR</t>
  </si>
  <si>
    <t>4. ZoR</t>
  </si>
  <si>
    <t>5. ZoR</t>
  </si>
  <si>
    <t>6. ZoR</t>
  </si>
  <si>
    <t>7. ZoR</t>
  </si>
  <si>
    <t>8. ZoR</t>
  </si>
  <si>
    <t>9. ZoR</t>
  </si>
  <si>
    <t>Celkem
za projekt</t>
  </si>
  <si>
    <t>Celkem za projekt</t>
  </si>
  <si>
    <t>Měsíc 1</t>
  </si>
  <si>
    <t>Měsíc 2</t>
  </si>
  <si>
    <t>Měsíc 3</t>
  </si>
  <si>
    <t>Měsíc 4</t>
  </si>
  <si>
    <t>Měsíc 5</t>
  </si>
  <si>
    <t>Měsíc 6</t>
  </si>
  <si>
    <t>Měsíc 7</t>
  </si>
  <si>
    <t>Měsíc 8</t>
  </si>
  <si>
    <t>Mobilita</t>
  </si>
  <si>
    <t>Podpůrný nástroj pro rodinu</t>
  </si>
  <si>
    <t>Počet dosažených jednotek</t>
  </si>
  <si>
    <t>Částka dosažených jednotek</t>
  </si>
  <si>
    <t>Nevyčerpáno jednotek</t>
  </si>
  <si>
    <t>Nevyčerpaná částka</t>
  </si>
  <si>
    <t>Ne</t>
  </si>
  <si>
    <t>Počet dosažených jednotek 
v ZoR</t>
  </si>
  <si>
    <t xml:space="preserve">Částka dosažených jednotek v ZoR </t>
  </si>
  <si>
    <t>Podpůrný nástroj</t>
  </si>
  <si>
    <t>Podpůrný nástroj (Ano/Ne)</t>
  </si>
  <si>
    <t>Doba přerušení (v hod.)</t>
  </si>
  <si>
    <t>FPD</t>
  </si>
  <si>
    <t>Počet dosažených jednotek 
v ZoR 
(bez zádržného)</t>
  </si>
  <si>
    <t>Částka dosažených jednotek v ZoR 
(bez zádržného)</t>
  </si>
  <si>
    <t>Počet dosažených jednotek 
v ZoR (bez zádržného)</t>
  </si>
  <si>
    <t xml:space="preserve">Počet dosažených jednotek 
v ZoR </t>
  </si>
  <si>
    <t>Návratová fáze</t>
  </si>
  <si>
    <t>Doba přerušení 
(v hod.)</t>
  </si>
  <si>
    <t>Popůrný nástroj</t>
  </si>
  <si>
    <t>Ano</t>
  </si>
  <si>
    <t>Počet organizací, jejichž pracovníci zvýšili svou kvalifikaci ve VaV, jeho řízení a oblastech souvisejících</t>
  </si>
  <si>
    <t>5 46 01</t>
  </si>
  <si>
    <t>Počet studentů výzkumně zaměřených studijních programů a Ph.D. studentů, kteří se zúčastnili stáže</t>
  </si>
  <si>
    <t>Je vybraný výzkumný pracovník 
studentem 
Ph.D.?</t>
  </si>
  <si>
    <t>2 08 00</t>
  </si>
  <si>
    <t>2 08 10</t>
  </si>
  <si>
    <t>6 00 00</t>
  </si>
  <si>
    <t>2 04 03</t>
  </si>
  <si>
    <t>2 04 15</t>
  </si>
  <si>
    <t>Číslo ZoR,
ve které je požadováno proplacení návratové fáze</t>
  </si>
  <si>
    <t xml:space="preserve"> + návratová fáze</t>
  </si>
  <si>
    <t>CELKEM V ZOR</t>
  </si>
  <si>
    <t>Částka dosažených jednotek v ZoR</t>
  </si>
  <si>
    <t>Pokud je v poli rozevírací seznam, použijte ho, pole nevypisujte.</t>
  </si>
  <si>
    <t>Základní pravidla pro vyplňování kalkulačky:</t>
  </si>
  <si>
    <t>Vyplňují se vždy pouze bílé buňky.</t>
  </si>
  <si>
    <t>Po vyplnění uvedených informací se automaticky doplní následující:</t>
  </si>
  <si>
    <t>5 43 10</t>
  </si>
  <si>
    <t>Fond pracovní doby (včetně svátků)</t>
  </si>
  <si>
    <t>Výstupové indikátory</t>
  </si>
  <si>
    <t>Výstupový indikátor</t>
  </si>
  <si>
    <t>Výsledkový indikátor</t>
  </si>
  <si>
    <t>Milníkový indikátor</t>
  </si>
  <si>
    <t>Naplněn</t>
  </si>
  <si>
    <t>Nenaplněn</t>
  </si>
  <si>
    <t>KA</t>
  </si>
  <si>
    <t>↓</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</si>
  <si>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</si>
  <si>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</si>
  <si>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</si>
  <si>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</si>
  <si>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</si>
  <si>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</si>
  <si>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</si>
  <si>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</si>
  <si>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</si>
  <si>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</si>
  <si>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</si>
  <si>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</si>
  <si>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</si>
  <si>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</si>
  <si>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</si>
  <si>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</si>
  <si>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</si>
  <si>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</si>
  <si>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</si>
  <si>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</si>
  <si>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</si>
  <si>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</si>
  <si>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</si>
  <si>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</si>
  <si>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</si>
  <si>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</si>
  <si>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</si>
  <si>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</si>
  <si>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</si>
  <si>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</si>
  <si>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</si>
  <si>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</si>
  <si>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</si>
  <si>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</si>
  <si>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</si>
  <si>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</si>
  <si>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</si>
  <si>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</si>
  <si>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</si>
  <si>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</si>
  <si>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vyberte Ano/Ne</t>
  </si>
  <si>
    <t>Splněny podmínky návratové fáze</t>
  </si>
  <si>
    <t>Minimální personální náklady</t>
  </si>
  <si>
    <t xml:space="preserve">Pomůcka pro sestavení a realizaci projektu zjednodušeného vykazování </t>
  </si>
  <si>
    <t>Počet podpořených spoluprací</t>
  </si>
  <si>
    <t>Rozpočet</t>
  </si>
  <si>
    <t>Výsledkové indikátory</t>
  </si>
  <si>
    <t>DŮLEŽITÉ ODKAZY:</t>
  </si>
  <si>
    <t>Manuál</t>
  </si>
  <si>
    <t>Postup vyplňování kalkulačky při přípravě Žádosti o podporu (ŽoP):</t>
  </si>
  <si>
    <t>V odkazech na listu Úvod zvolte prokliky na příjezdy a výjezdy, případně dole na liště zvolte konkrétní listy.</t>
  </si>
  <si>
    <t>(Poznámka: Hodnota v buňce Počet měsíců pobytu rodiny nesmí být vyšší než hodnota v buňce Počet měsíců mobility.)</t>
  </si>
  <si>
    <t xml:space="preserve"> - Celková částka za rodinu;</t>
  </si>
  <si>
    <t xml:space="preserve"> - Cena jednotky - částka za měsíc;</t>
  </si>
  <si>
    <t xml:space="preserve"> - Celková částka za mobilitu;</t>
  </si>
  <si>
    <t xml:space="preserve"> - Cena jednotky za rodinu - částka na měsíc;</t>
  </si>
  <si>
    <t xml:space="preserve"> - Požadovaná částka celkem - náklady na aktivitu celkem;</t>
  </si>
  <si>
    <t>Postup vyplňování kalkulačky při realizaci projektu:</t>
  </si>
  <si>
    <r>
      <t xml:space="preserve">Vypočítané hodnoty uveďte v žádosti o podporu v IS KP14+. Jedná se o </t>
    </r>
    <r>
      <rPr>
        <b/>
        <sz val="12"/>
        <color theme="1"/>
        <rFont val="Arial"/>
        <family val="2"/>
        <charset val="238"/>
      </rPr>
      <t>plánované hodnoty.</t>
    </r>
  </si>
  <si>
    <t xml:space="preserve"> - Zpráva o realizaci (ZoR) - v jednotlivých ZoR uveďte:</t>
  </si>
  <si>
    <t>(Poznámka: Tuto položku je možné vyplnit až po výběru konkrétního pracovníka, tudíž většinou až během realizace projektu.)</t>
  </si>
  <si>
    <t>(Poznámka: U výsledkových indikátorů je relevantní hodnota v součtovém řádku, který se nachází ve spodní části tabulky.)</t>
  </si>
  <si>
    <t xml:space="preserve"> - Plánované hodnoty výstupových, výsledkových a milníkových indikátorů, kterých bude dosaženo při splnění uvedených mobilit;</t>
  </si>
  <si>
    <t>(Poznámka: Po zvolení možnosti Ano se zabělí celý řádek dané mobility v rámci jednotlivých Zpráv o realizaci, které je tudíž možné začít vyplňovat.)</t>
  </si>
  <si>
    <t>(Poznámka: U příjezdů se FPD vyplňuje svodně za celý měsíc pro všechny mobility; u výjezdů je nutné vyplnit FPD každé mobility, neboť každá země má jiný FPD.)</t>
  </si>
  <si>
    <t>(Poznámka: Pokud v daném měsíci neproběhlo žádné přerušení, je nutné vyplnit nulu.)</t>
  </si>
  <si>
    <t>(Poznámka: Po zvolení možnosti Ano se zabělí řádek dané mobility v rámci tabulky pro návratovou fázi, který je tudíž možné vyplňovat.)</t>
  </si>
  <si>
    <t xml:space="preserve"> - Počet dosažených jednotek v ZoR (pro mobilitu a podpůrný nástroj);</t>
  </si>
  <si>
    <t xml:space="preserve"> - Částka dosažených jednotek v ZoR (pro mobilitu a podpůrný nástroj);</t>
  </si>
  <si>
    <t xml:space="preserve"> - Počet dosažených jednotek v návratové fázi (pro mobilitu a podpůrný nástroj);</t>
  </si>
  <si>
    <t xml:space="preserve"> - Částka dosažených jednotek v návratové fázi (pro mobilitu a podpůrný nástroj);</t>
  </si>
  <si>
    <t xml:space="preserve"> - Součty za každou ZoR i návratovou fázi (ve spodní části tabulek);</t>
  </si>
  <si>
    <t xml:space="preserve"> - Součty za dosavadní realizaci (poslední tabulka vpravo);</t>
  </si>
  <si>
    <t xml:space="preserve"> - Hodnoty vykázaných a naplněných indikátorů po splnění stanovených podmínek.</t>
  </si>
  <si>
    <r>
      <t xml:space="preserve"> - </t>
    </r>
    <r>
      <rPr>
        <b/>
        <sz val="12"/>
        <color theme="1"/>
        <rFont val="Arial"/>
        <family val="2"/>
        <charset val="238"/>
      </rPr>
      <t>S rodinou</t>
    </r>
    <r>
      <rPr>
        <sz val="12"/>
        <color theme="1"/>
        <rFont val="Arial"/>
        <family val="2"/>
        <charset val="238"/>
      </rPr>
      <t xml:space="preserve"> - uveďte, zda je plánováno využít podpůrný nástroj pro rodinu (výběr z možností Ano a Ne);</t>
    </r>
  </si>
  <si>
    <r>
      <t xml:space="preserve"> - </t>
    </r>
    <r>
      <rPr>
        <b/>
        <sz val="12"/>
        <color theme="1"/>
        <rFont val="Arial"/>
        <family val="2"/>
        <charset val="238"/>
      </rPr>
      <t>Počet měsíců pobytu rodiny = počet jednotek</t>
    </r>
    <r>
      <rPr>
        <sz val="12"/>
        <color theme="1"/>
        <rFont val="Arial"/>
        <family val="2"/>
        <charset val="238"/>
      </rPr>
      <t xml:space="preserve"> - uveďte hodnotu v rozmezí 1 - 24 zachycující plánovaný počet měsíců využití podpůrného nástroje;</t>
    </r>
  </si>
  <si>
    <r>
      <t xml:space="preserve"> - </t>
    </r>
    <r>
      <rPr>
        <b/>
        <sz val="12"/>
        <color theme="1"/>
        <rFont val="Arial"/>
        <family val="2"/>
        <charset val="238"/>
      </rPr>
      <t>Je vybraný výzkumný pracovník studentem Ph.D.?</t>
    </r>
    <r>
      <rPr>
        <sz val="12"/>
        <color theme="1"/>
        <rFont val="Arial"/>
        <family val="2"/>
        <charset val="238"/>
      </rPr>
      <t xml:space="preserve"> - zvolte Ano či Ne (tato položka je relevantní pouze pro KA3);</t>
    </r>
  </si>
  <si>
    <r>
      <t xml:space="preserve"> - </t>
    </r>
    <r>
      <rPr>
        <b/>
        <sz val="12"/>
        <color theme="1"/>
        <rFont val="Arial"/>
        <family val="2"/>
        <charset val="238"/>
      </rPr>
      <t>Splněna bagatelní podpora / minimální doba realizace mobility</t>
    </r>
    <r>
      <rPr>
        <sz val="12"/>
        <color theme="1"/>
        <rFont val="Arial"/>
        <family val="2"/>
        <charset val="238"/>
      </rPr>
      <t xml:space="preserve"> - zvolte možnost Ano, pokud je u dané mobility splněna podmínka bagatelní podpory;</t>
    </r>
  </si>
  <si>
    <r>
      <t xml:space="preserve"> - </t>
    </r>
    <r>
      <rPr>
        <b/>
        <sz val="12"/>
        <color theme="1"/>
        <rFont val="Arial"/>
        <family val="2"/>
        <charset val="238"/>
      </rPr>
      <t>Fond pracovní doby (FPD)</t>
    </r>
    <r>
      <rPr>
        <sz val="12"/>
        <color theme="1"/>
        <rFont val="Arial"/>
        <family val="2"/>
        <charset val="238"/>
      </rPr>
      <t xml:space="preserve"> - uveďte počet hodin fondu pracovní doby daného měsíce včetně svátků a při úvazku 1,00; </t>
    </r>
  </si>
  <si>
    <r>
      <t xml:space="preserve"> - </t>
    </r>
    <r>
      <rPr>
        <b/>
        <sz val="12"/>
        <color theme="1"/>
        <rFont val="Arial"/>
        <family val="2"/>
        <charset val="238"/>
      </rPr>
      <t>Doba přerušení (v hod.)</t>
    </r>
    <r>
      <rPr>
        <sz val="12"/>
        <color theme="1"/>
        <rFont val="Arial"/>
        <family val="2"/>
        <charset val="238"/>
      </rPr>
      <t xml:space="preserve"> - uveďte počet hodin přerušení mobility v souladu s PpŽP - specifická část, kapitola 7.1.1.</t>
    </r>
  </si>
  <si>
    <r>
      <t xml:space="preserve"> - </t>
    </r>
    <r>
      <rPr>
        <b/>
        <sz val="12"/>
        <color theme="1"/>
        <rFont val="Arial"/>
        <family val="2"/>
        <charset val="238"/>
      </rPr>
      <t>Podpůrný nástroj (Ano/Ne)</t>
    </r>
    <r>
      <rPr>
        <sz val="12"/>
        <color theme="1"/>
        <rFont val="Arial"/>
        <family val="2"/>
        <charset val="238"/>
      </rPr>
      <t xml:space="preserve"> - zvolte, zda byl v daném měsíci využit podpůrný nástroj pro rodinu;</t>
    </r>
  </si>
  <si>
    <r>
      <t xml:space="preserve"> - </t>
    </r>
    <r>
      <rPr>
        <b/>
        <sz val="12"/>
        <color theme="1"/>
        <rFont val="Arial"/>
        <family val="2"/>
        <charset val="238"/>
      </rPr>
      <t>Fond pracovní doby (FPD)</t>
    </r>
    <r>
      <rPr>
        <sz val="12"/>
        <color theme="1"/>
        <rFont val="Arial"/>
        <family val="2"/>
        <charset val="238"/>
      </rPr>
      <t xml:space="preserve"> - stejně jako u ZoR uveďte počet hodin FPD daného měsíce včetně svátků a při úvazku 1,00;</t>
    </r>
  </si>
  <si>
    <r>
      <t xml:space="preserve"> - </t>
    </r>
    <r>
      <rPr>
        <b/>
        <sz val="12"/>
        <color theme="1"/>
        <rFont val="Arial"/>
        <family val="2"/>
        <charset val="238"/>
      </rPr>
      <t>Číslo ZoR, ve které je požadováno proplacení návratové fáze</t>
    </r>
    <r>
      <rPr>
        <sz val="12"/>
        <color theme="1"/>
        <rFont val="Arial"/>
        <family val="2"/>
        <charset val="238"/>
      </rPr>
      <t xml:space="preserve"> - zvolte číslo ZoR, v rámci které je daná návratová fáze vykazována a požadována k proplacení;</t>
    </r>
  </si>
  <si>
    <r>
      <t xml:space="preserve"> - </t>
    </r>
    <r>
      <rPr>
        <b/>
        <sz val="12"/>
        <color theme="1"/>
        <rFont val="Arial"/>
        <family val="2"/>
        <charset val="238"/>
      </rPr>
      <t>Splněny podmínky návratové fáze (Ano/Ne)</t>
    </r>
    <r>
      <rPr>
        <sz val="12"/>
        <color theme="1"/>
        <rFont val="Arial"/>
        <family val="2"/>
        <charset val="238"/>
      </rPr>
      <t xml:space="preserve"> - zvolte, zda byly u dané mobility splněny podmínky návratové fáze (v souladu s PpŽP - specifická část, kapitola 5.2.4);</t>
    </r>
  </si>
  <si>
    <t>zpět na úvodní stranu</t>
  </si>
  <si>
    <t>x</t>
  </si>
  <si>
    <t xml:space="preserve">Výše úvazku </t>
  </si>
  <si>
    <r>
      <t xml:space="preserve"> - </t>
    </r>
    <r>
      <rPr>
        <b/>
        <sz val="12"/>
        <color theme="1"/>
        <rFont val="Arial"/>
        <family val="2"/>
        <charset val="238"/>
      </rPr>
      <t>Identifikace mobility</t>
    </r>
    <r>
      <rPr>
        <sz val="12"/>
        <color theme="1"/>
        <rFont val="Arial"/>
        <family val="2"/>
        <charset val="238"/>
      </rPr>
      <t xml:space="preserve"> - uveďte stručnou a jednoznačnou charakteristiku mobility (číslo mobility, kdo, kam, odkud, obor atd.);</t>
    </r>
  </si>
  <si>
    <t>Korekční koeficient země</t>
  </si>
  <si>
    <t>MANUÁL K VYPLŇOVÁNÍ KALKULAČKY MOBILIT</t>
  </si>
  <si>
    <t>Případné změny projektu, ke kterým dojde během realizace projektu, je nutné provést i v kalkulačce, a to konkrétně v levé části, která byla určena pro přípravu ŽoP, viz výše.</t>
  </si>
  <si>
    <t>zpět nahoru</t>
  </si>
  <si>
    <t>Příjezdy seniorů</t>
  </si>
  <si>
    <t>Výjezdy juniorů</t>
  </si>
  <si>
    <t>Výjezdy seniorů</t>
  </si>
  <si>
    <t>Fond pracovní doby (včetně svátků, 
při úvazku 1,0)</t>
  </si>
  <si>
    <t xml:space="preserve">Počet dosažených jednotek </t>
  </si>
  <si>
    <t>Doba přerušení (v hod.)*</t>
  </si>
  <si>
    <t>*pokud v daném měsíci nebyl výkon mobility přerušen, je nutné uvést nulu.</t>
  </si>
  <si>
    <t>Měsíc 9</t>
  </si>
  <si>
    <t>Měsíc 10</t>
  </si>
  <si>
    <t>Měsíc 11</t>
  </si>
  <si>
    <t>Měsíc 12</t>
  </si>
  <si>
    <t>Belgie                              1,193</t>
  </si>
  <si>
    <t>Bulharsko                       0,853</t>
  </si>
  <si>
    <t>Dánsko                            1,615</t>
  </si>
  <si>
    <t>Estonsko                         0,934</t>
  </si>
  <si>
    <t>Finsko                             1,391</t>
  </si>
  <si>
    <t>Francie                            1,325</t>
  </si>
  <si>
    <t>Chorvatsko                    1,163</t>
  </si>
  <si>
    <t>Irsko                                 1,354</t>
  </si>
  <si>
    <t>Itálie                                1,273</t>
  </si>
  <si>
    <t>Kypr                                  1,095</t>
  </si>
  <si>
    <t>Litva                                 0,872</t>
  </si>
  <si>
    <t>Lotyšsko                         0,906</t>
  </si>
  <si>
    <t>Lucembursko               1,193</t>
  </si>
  <si>
    <t>Maďarsko                      0,909</t>
  </si>
  <si>
    <t>Malta                               1,069</t>
  </si>
  <si>
    <t>Německo                       1,179</t>
  </si>
  <si>
    <t>Nizozemsko                  1,245</t>
  </si>
  <si>
    <t>Polsko                             0,912</t>
  </si>
  <si>
    <t>Portugalsko                   1,063</t>
  </si>
  <si>
    <t>Rakousko                       1,251</t>
  </si>
  <si>
    <t>Rumunsko                     0,815</t>
  </si>
  <si>
    <t>Řecko                              1,106</t>
  </si>
  <si>
    <t>Slovensko                      0,986</t>
  </si>
  <si>
    <t>Slovinsko                       1,027</t>
  </si>
  <si>
    <t>Španělsko                      1,165</t>
  </si>
  <si>
    <t>Švédsko                          1,333</t>
  </si>
  <si>
    <t>Velká Británie              1,436</t>
  </si>
  <si>
    <t>Členské státy EU</t>
  </si>
  <si>
    <t>Z toho:</t>
  </si>
  <si>
    <t>Celkem Mobilita + Podpůrný nástroj</t>
  </si>
  <si>
    <t>Výjezdy v rámci EU</t>
  </si>
  <si>
    <t>Výjezdy mimo EU</t>
  </si>
  <si>
    <t>Celkem Mobilita + Podpůrný nástroj pro rodinu</t>
  </si>
  <si>
    <t>Z toho</t>
  </si>
  <si>
    <t>Celková vyčerpaná částka v rámci výjezdů mimo EU (včetně podpůrného nástroje pro rodinu):</t>
  </si>
  <si>
    <t>Druh nepřítomnosti</t>
  </si>
  <si>
    <t>dovolená (nad alikvotní část)</t>
  </si>
  <si>
    <t>pracovní neschopnost do 14 dnů (včetně)</t>
  </si>
  <si>
    <t>NE</t>
  </si>
  <si>
    <t>ANO</t>
  </si>
  <si>
    <t>pracovní neschopnost od 14 dnů do 2 měsíců (včetně)</t>
  </si>
  <si>
    <t>pracovní neschopnost po 2 měsících</t>
  </si>
  <si>
    <t>nepřítomnost bez platu/náhrady platu (mzdy) např. neplacené volno</t>
  </si>
  <si>
    <t>Započítává/nezapočítává se
do plnění jednotky (případně včetně podpůrného nástroje)</t>
  </si>
  <si>
    <t>Plnění jednotek (FPD = fond pracovní doby v daném měsíci včetně svátků - při úvazku 1,0)</t>
  </si>
  <si>
    <t>Plnění jednotek</t>
  </si>
  <si>
    <t>*Přerušení je nutné do kalkulačky započítat vždy jako celkový hodinový úvazek pro daný den v souladu s pracovně právními dokumenty zaměstnance.</t>
  </si>
  <si>
    <t>dovolená (alikvotní část)</t>
  </si>
  <si>
    <t>překážka v práci, za niž náleží plat/mzda a náhrada platu/mzdy hrazená zaměstnavatelem</t>
  </si>
  <si>
    <t>Bez přerušení</t>
  </si>
  <si>
    <t>Přerušení uvést v kalkulačce</t>
  </si>
  <si>
    <t>Zadávání přerušení
do kalkulačky</t>
  </si>
  <si>
    <t>Přerušení uvést v kalkulačce*</t>
  </si>
  <si>
    <t>Platná cílová hodnota</t>
  </si>
  <si>
    <t>V kalkulačce</t>
  </si>
  <si>
    <t>Rozdíl</t>
  </si>
  <si>
    <t>Vyčerpáno/Naplněno</t>
  </si>
  <si>
    <t>Na listu Úvod vyplňte hodnoty rozpočtu a indikátorů ve sloupci Platná cílová hodnota (musí být v souladu s uzavřeným právním aktem, případně následnými schválenými změnami).</t>
  </si>
  <si>
    <t>Příjezdy juniorů
(KA1)</t>
  </si>
  <si>
    <t>Příjezdy seniorů
(KA1)</t>
  </si>
  <si>
    <t>Výjezdy juniorů
(KA2)</t>
  </si>
  <si>
    <t>Výjezdy seniorů 
(KA2)</t>
  </si>
  <si>
    <t>vyplňte číslo
12 - 24</t>
  </si>
  <si>
    <t>vyplňte číslo  
12 - 24</t>
  </si>
  <si>
    <t>vyplňte číslo 
12 - 24</t>
  </si>
  <si>
    <r>
      <t xml:space="preserve"> - </t>
    </r>
    <r>
      <rPr>
        <b/>
        <sz val="12"/>
        <color theme="1"/>
        <rFont val="Arial"/>
        <family val="2"/>
        <charset val="238"/>
      </rPr>
      <t>Počet měsíců mobility = počet jednotek</t>
    </r>
    <r>
      <rPr>
        <sz val="12"/>
        <color theme="1"/>
        <rFont val="Arial"/>
        <family val="2"/>
        <charset val="238"/>
      </rPr>
      <t xml:space="preserve"> - uveďte hodnotu v rozmezí 12 - 24 zachycující plánovaný počet měsíců mobility;</t>
    </r>
  </si>
  <si>
    <r>
      <t xml:space="preserve"> - </t>
    </r>
    <r>
      <rPr>
        <b/>
        <sz val="12"/>
        <rFont val="Arial"/>
        <family val="2"/>
        <charset val="238"/>
      </rPr>
      <t>Úvazek</t>
    </r>
    <r>
      <rPr>
        <sz val="12"/>
        <rFont val="Arial"/>
        <family val="2"/>
        <charset val="238"/>
      </rPr>
      <t xml:space="preserve"> - v rámci mobilit MSCA-IF se vždy jedná o celý úvazek, proto je v tabulce předvyplněna hodnota 1,0.</t>
    </r>
  </si>
  <si>
    <t xml:space="preserve"> - Návratová fáze - relevantní pouze pro výjezdy (tedy KA2) - u výjezdů je poslední jednotka každé mobility použita jako "zádržné", které se vyplácí až po splnění podmínek návratové fáze.</t>
  </si>
  <si>
    <t>Příjezdy juniorů</t>
  </si>
  <si>
    <r>
      <t xml:space="preserve"> - </t>
    </r>
    <r>
      <rPr>
        <b/>
        <sz val="12"/>
        <color theme="1"/>
        <rFont val="Arial"/>
        <family val="2"/>
        <charset val="238"/>
      </rPr>
      <t>Země</t>
    </r>
    <r>
      <rPr>
        <sz val="12"/>
        <color theme="1"/>
        <rFont val="Arial"/>
        <family val="2"/>
        <charset val="238"/>
      </rPr>
      <t xml:space="preserve"> - uveďte místo, kam je v plánu mobilitu uskutečnit - výběr z nabízeného seznamu (tato položka není relevantní pro příjezdy, tedy KA1);</t>
    </r>
  </si>
  <si>
    <t xml:space="preserve"> - Korekční koeficient - v závislosti na uvedené zemi výjezdu (relevantní pouze pro výjezdy, tedy KA2);</t>
  </si>
  <si>
    <t>Na jednotlivých listech vyplňte levou část kalkulačky (sloupce A-R pro KA1 a A-U pro KA2). Jedná se o následující údaje:</t>
  </si>
  <si>
    <t>Na jednotlivých listech vyplňujte především pravou část kalkulačky (sloupce U-KE pro KA1 a Z-OY pro KA2). Jedná se o následující údaje:</t>
  </si>
  <si>
    <t>Proto se návratová fáze vyplňuje v samostatné tabulce (sloupce OP-OY pro KA2). Konkrétně se vyplňuje:</t>
  </si>
  <si>
    <t>výzvy č. 02_18_070 OP VVV</t>
  </si>
  <si>
    <r>
      <t xml:space="preserve">Dokument KALKULAČKA MOBILIT je </t>
    </r>
    <r>
      <rPr>
        <b/>
        <sz val="14"/>
        <color theme="1"/>
        <rFont val="Segoe UI"/>
        <family val="2"/>
        <charset val="238"/>
      </rPr>
      <t>povinnou přílohou</t>
    </r>
    <r>
      <rPr>
        <sz val="14"/>
        <color theme="1"/>
        <rFont val="Segoe UI"/>
        <family val="2"/>
        <charset val="238"/>
      </rPr>
      <t xml:space="preserve"> Žádosti o podporu ve výzvě č. 02_18_070 Mezinárodní mobilita výzkumných pracovníků - MSCA-IF II Operačního programu Výzkum, vývoj a vzdělávání (OP VVV).</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</si>
</sst>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 &quot;Kč&quot;"/>
    <numFmt numFmtId="165" formatCode="0.000"/>
    <numFmt numFmtId="166" formatCode="#&quot; &quot;##&quot; &quot;##"/>
    <numFmt numFmtId="167" formatCode="#,##0.0"/>
    <numFmt numFmtId="168" formatCode="#,##0.000"/>
    <numFmt numFmtId="169" formatCode="#,##0.00\ &quot;Kč&quot;"/>
    <numFmt numFmtId="170" formatCode="0.0"/>
  </numFmts>
  <fonts count="63" x14ac:knownFonts="1">
    <font>
      <sz val="11"/>
      <color theme="1"/>
      <name val="Calibri"/>
      <family val="2"/>
      <charset val="238"/>
      <scheme val="minor"/>
    </font>
    <font>
      <b/>
      <sz val="28"/>
      <color theme="1"/>
      <name val="Segoe UI"/>
      <family val="2"/>
      <charset val="238"/>
    </font>
    <font>
      <sz val="11"/>
      <color theme="1"/>
      <name val="Arial"/>
      <family val="2"/>
      <charset val="238"/>
    </font>
    <font>
      <b/>
      <sz val="16"/>
      <color theme="0"/>
      <name val="Segoe UI"/>
      <family val="2"/>
      <charset val="238"/>
    </font>
    <font>
      <u/>
      <sz val="11"/>
      <color theme="10"/>
      <name val="Calibri"/>
      <family val="2"/>
      <charset val="238"/>
      <scheme val="minor"/>
    </font>
    <font>
      <b/>
      <sz val="11"/>
      <color theme="1"/>
      <name val="Calibri"/>
      <family val="2"/>
      <charset val="238"/>
      <scheme val="minor"/>
    </font>
    <font>
      <u/>
      <sz val="10"/>
      <color theme="10"/>
      <name val="Calibri"/>
      <family val="2"/>
      <charset val="238"/>
      <scheme val="minor"/>
    </font>
    <font>
      <sz val="11"/>
      <color indexed="8"/>
      <name val="Calibri"/>
      <family val="2"/>
      <charset val="238"/>
    </font>
    <font>
      <sz val="12"/>
      <color theme="1"/>
      <name val="Calibri"/>
      <family val="2"/>
      <charset val="238"/>
      <scheme val="minor"/>
    </font>
    <font>
      <b/>
      <sz val="14"/>
      <color theme="1"/>
      <name val="Calibri"/>
      <family val="2"/>
      <charset val="238"/>
      <scheme val="minor"/>
    </font>
    <font>
      <sz val="10"/>
      <color theme="1"/>
      <name val="Calibri"/>
      <family val="2"/>
      <charset val="238"/>
      <scheme val="minor"/>
    </font>
    <font>
      <sz val="10"/>
      <color theme="0" tint="-0.249977111117893"/>
      <name val="Calibri"/>
      <family val="2"/>
      <charset val="238"/>
      <scheme val="minor"/>
    </font>
    <font>
      <i/>
      <sz val="10"/>
      <color theme="1"/>
      <name val="Calibri"/>
      <family val="2"/>
      <charset val="238"/>
      <scheme val="minor"/>
    </font>
    <font>
      <sz val="10"/>
      <name val="Calibri"/>
      <family val="2"/>
      <charset val="238"/>
      <scheme val="minor"/>
    </font>
    <font>
      <b/>
      <sz val="18"/>
      <color theme="1"/>
      <name val="Calibri"/>
      <family val="2"/>
      <charset val="238"/>
      <scheme val="minor"/>
    </font>
    <font>
      <b/>
      <i/>
      <sz val="14"/>
      <color theme="1"/>
      <name val="Calibri"/>
      <family val="2"/>
      <charset val="238"/>
      <scheme val="minor"/>
    </font>
    <font>
      <b/>
      <sz val="12"/>
      <name val="Calibri"/>
      <family val="2"/>
      <charset val="238"/>
      <scheme val="minor"/>
    </font>
    <font>
      <b/>
      <sz val="10"/>
      <name val="Calibri"/>
      <family val="2"/>
      <charset val="238"/>
      <scheme val="minor"/>
    </font>
    <font>
      <b/>
      <sz val="12"/>
      <color theme="1"/>
      <name val="Calibri"/>
      <family val="2"/>
      <charset val="238"/>
      <scheme val="minor"/>
    </font>
    <font>
      <sz val="9"/>
      <color theme="1"/>
      <name val="Calibri"/>
      <family val="2"/>
      <charset val="238"/>
      <scheme val="minor"/>
    </font>
    <font>
      <b/>
      <sz val="11"/>
      <color theme="1"/>
      <name val="Arial"/>
      <family val="2"/>
      <charset val="238"/>
    </font>
    <font>
      <b/>
      <sz val="20"/>
      <color theme="1"/>
      <name val="Calibri"/>
      <family val="2"/>
      <charset val="238"/>
      <scheme val="minor"/>
    </font>
    <font>
      <b/>
      <sz val="14"/>
      <name val="Calibri"/>
      <family val="2"/>
      <charset val="238"/>
      <scheme val="minor"/>
    </font>
    <font>
      <u/>
      <sz val="10"/>
      <name val="Calibri"/>
      <family val="2"/>
      <charset val="238"/>
      <scheme val="minor"/>
    </font>
    <font>
      <i/>
      <sz val="10"/>
      <name val="Calibri"/>
      <family val="2"/>
      <charset val="238"/>
      <scheme val="minor"/>
    </font>
    <font>
      <b/>
      <sz val="20"/>
      <name val="Calibri"/>
      <family val="2"/>
      <charset val="238"/>
      <scheme val="minor"/>
    </font>
    <font>
      <b/>
      <sz val="11"/>
      <name val="Calibri"/>
      <family val="2"/>
      <charset val="238"/>
      <scheme val="minor"/>
    </font>
    <font>
      <b/>
      <i/>
      <sz val="14"/>
      <name val="Calibri"/>
      <family val="2"/>
      <charset val="238"/>
      <scheme val="minor"/>
    </font>
    <font>
      <sz val="12"/>
      <name val="Calibri"/>
      <family val="2"/>
      <charset val="238"/>
      <scheme val="minor"/>
    </font>
    <font>
      <sz val="11"/>
      <name val="Calibri"/>
      <family val="2"/>
      <charset val="238"/>
      <scheme val="minor"/>
    </font>
    <font>
      <b/>
      <sz val="18"/>
      <name val="Calibri"/>
      <family val="2"/>
      <charset val="238"/>
      <scheme val="minor"/>
    </font>
    <font>
      <b/>
      <sz val="10"/>
      <color theme="1"/>
      <name val="Calibri"/>
      <family val="2"/>
      <charset val="238"/>
      <scheme val="minor"/>
    </font>
    <font>
      <b/>
      <sz val="16"/>
      <color theme="1"/>
      <name val="Calibri"/>
      <family val="2"/>
      <charset val="238"/>
      <scheme val="minor"/>
    </font>
    <font>
      <b/>
      <sz val="22"/>
      <color theme="1"/>
      <name val="Calibri"/>
      <family val="2"/>
      <charset val="238"/>
      <scheme val="minor"/>
    </font>
    <font>
      <b/>
      <sz val="9"/>
      <color theme="1"/>
      <name val="Calibri"/>
      <family val="2"/>
      <charset val="238"/>
      <scheme val="minor"/>
    </font>
    <font>
      <sz val="8"/>
      <color theme="1"/>
      <name val="Calibri"/>
      <family val="2"/>
      <charset val="238"/>
      <scheme val="minor"/>
    </font>
    <font>
      <sz val="8"/>
      <name val="Calibri"/>
      <family val="2"/>
      <charset val="238"/>
      <scheme val="minor"/>
    </font>
    <font>
      <b/>
      <sz val="18"/>
      <color theme="0"/>
      <name val="Arial"/>
      <family val="2"/>
      <charset val="238"/>
    </font>
    <font>
      <b/>
      <sz val="12"/>
      <color theme="1"/>
      <name val="Arial"/>
      <family val="2"/>
      <charset val="238"/>
    </font>
    <font>
      <sz val="24"/>
      <color theme="1"/>
      <name val="Arial"/>
      <family val="2"/>
      <charset val="238"/>
    </font>
    <font>
      <b/>
      <sz val="18"/>
      <color theme="1"/>
      <name val="Arial"/>
      <family val="2"/>
      <charset val="238"/>
    </font>
    <font>
      <b/>
      <sz val="14"/>
      <color theme="1"/>
      <name val="Arial"/>
      <family val="2"/>
      <charset val="238"/>
    </font>
    <font>
      <b/>
      <sz val="22"/>
      <color theme="0"/>
      <name val="Calibri"/>
      <family val="2"/>
      <charset val="238"/>
      <scheme val="minor"/>
    </font>
    <font>
      <b/>
      <sz val="9"/>
      <name val="Calibri"/>
      <family val="2"/>
      <charset val="238"/>
      <scheme val="minor"/>
    </font>
    <font>
      <sz val="12"/>
      <name val="Calibri"/>
      <family val="2"/>
      <charset val="238"/>
    </font>
    <font>
      <sz val="9"/>
      <name val="Calibri"/>
      <family val="2"/>
      <charset val="238"/>
      <scheme val="minor"/>
    </font>
    <font>
      <sz val="14"/>
      <color theme="1"/>
      <name val="Arial"/>
      <family val="2"/>
      <charset val="238"/>
    </font>
    <font>
      <b/>
      <sz val="14"/>
      <color theme="0"/>
      <name val="Arial"/>
      <family val="2"/>
      <charset val="238"/>
    </font>
    <font>
      <b/>
      <sz val="13"/>
      <color rgb="FF003399"/>
      <name val="Segoe UI"/>
      <family val="2"/>
      <charset val="238"/>
    </font>
    <font>
      <i/>
      <sz val="12"/>
      <color theme="1"/>
      <name val="Segoe UI"/>
      <family val="2"/>
      <charset val="238"/>
    </font>
    <font>
      <sz val="12"/>
      <color theme="1"/>
      <name val="Arial"/>
      <family val="2"/>
      <charset val="238"/>
    </font>
    <font>
      <b/>
      <sz val="12"/>
      <color rgb="FFFF0000"/>
      <name val="Arial"/>
      <family val="2"/>
      <charset val="238"/>
    </font>
    <font>
      <sz val="11"/>
      <name val="Arial"/>
      <family val="2"/>
      <charset val="238"/>
    </font>
    <font>
      <sz val="11"/>
      <color theme="0"/>
      <name val="Arial"/>
      <family val="2"/>
      <charset val="238"/>
    </font>
    <font>
      <b/>
      <sz val="12"/>
      <color theme="0"/>
      <name val="Arial"/>
      <family val="2"/>
      <charset val="238"/>
    </font>
    <font>
      <b/>
      <sz val="14"/>
      <color theme="4" tint="-0.249977111117893"/>
      <name val="Arial"/>
      <family val="2"/>
      <charset val="238"/>
    </font>
    <font>
      <b/>
      <sz val="24"/>
      <color theme="4" tint="-0.249977111117893"/>
      <name val="Segoe UI"/>
      <family val="2"/>
      <charset val="238"/>
    </font>
    <font>
      <b/>
      <sz val="18"/>
      <color theme="4" tint="-0.249977111117893"/>
      <name val="Arial"/>
      <family val="2"/>
      <charset val="238"/>
    </font>
    <font>
      <sz val="9"/>
      <color indexed="81"/>
      <name val="Tahoma"/>
      <family val="2"/>
      <charset val="238"/>
    </font>
    <font>
      <sz val="14"/>
      <color theme="1"/>
      <name val="Segoe UI"/>
      <family val="2"/>
      <charset val="238"/>
    </font>
    <font>
      <b/>
      <sz val="14"/>
      <color theme="1"/>
      <name val="Segoe UI"/>
      <family val="2"/>
      <charset val="238"/>
    </font>
    <font>
      <sz val="12"/>
      <name val="Arial"/>
      <family val="2"/>
      <charset val="238"/>
    </font>
    <font>
      <b/>
      <sz val="12"/>
      <name val="Arial"/>
      <family val="2"/>
      <charset val="238"/>
    </font>
  </fonts>
  <fills count="29">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0" tint="-0.249977111117893"/>
        <bgColor indexed="64"/>
      </patternFill>
    </fill>
    <fill>
      <patternFill patternType="solid">
        <fgColor rgb="FFFFD1FF"/>
        <bgColor indexed="64"/>
      </patternFill>
    </fill>
    <fill>
      <patternFill patternType="solid">
        <fgColor rgb="FFFFAFFF"/>
        <bgColor indexed="64"/>
      </patternFill>
    </fill>
    <fill>
      <patternFill patternType="solid">
        <fgColor theme="9" tint="0.79998168889431442"/>
        <bgColor indexed="64"/>
      </patternFill>
    </fill>
    <fill>
      <patternFill patternType="solid">
        <fgColor rgb="FFFF9933"/>
        <bgColor indexed="64"/>
      </patternFill>
    </fill>
    <fill>
      <patternFill patternType="solid">
        <fgColor rgb="FF996633"/>
        <bgColor indexed="64"/>
      </patternFill>
    </fill>
    <fill>
      <patternFill patternType="solid">
        <fgColor rgb="FFCC9900"/>
        <bgColor indexed="64"/>
      </patternFill>
    </fill>
    <fill>
      <patternFill patternType="solid">
        <fgColor rgb="FFFFC000"/>
        <bgColor indexed="64"/>
      </patternFill>
    </fill>
    <fill>
      <patternFill patternType="solid">
        <fgColor rgb="FFFF6699"/>
        <bgColor indexed="64"/>
      </patternFill>
    </fill>
    <fill>
      <patternFill patternType="solid">
        <fgColor theme="7" tint="0.59999389629810485"/>
        <bgColor indexed="64"/>
      </patternFill>
    </fill>
    <fill>
      <patternFill patternType="solid">
        <fgColor rgb="FFFFCC99"/>
        <bgColor indexed="64"/>
      </patternFill>
    </fill>
    <fill>
      <patternFill patternType="solid">
        <fgColor rgb="FFFF99CC"/>
        <bgColor indexed="64"/>
      </patternFill>
    </fill>
    <fill>
      <patternFill patternType="solid">
        <fgColor rgb="FFCC3399"/>
        <bgColor indexed="64"/>
      </patternFill>
    </fill>
    <fill>
      <patternFill patternType="solid">
        <fgColor rgb="FFF1C5E2"/>
        <bgColor indexed="64"/>
      </patternFill>
    </fill>
    <fill>
      <patternFill patternType="solid">
        <fgColor rgb="FFE183C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1"/>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FF00"/>
        <bgColor indexed="64"/>
      </patternFill>
    </fill>
    <fill>
      <patternFill patternType="solid">
        <fgColor theme="4" tint="0.39997558519241921"/>
        <bgColor indexed="64"/>
      </patternFill>
    </fill>
  </fills>
  <borders count="1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double">
        <color indexed="64"/>
      </left>
      <right style="medium">
        <color indexed="64"/>
      </right>
      <top/>
      <bottom/>
      <diagonal/>
    </border>
    <border>
      <left style="thin">
        <color indexed="64"/>
      </left>
      <right style="thin">
        <color indexed="64"/>
      </right>
      <top style="thin">
        <color indexed="64"/>
      </top>
      <bottom style="thin">
        <color indexed="64"/>
      </bottom>
      <diagonal/>
    </border>
    <border>
      <left style="double">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double">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style="double">
        <color indexed="64"/>
      </right>
      <top style="thin">
        <color indexed="64"/>
      </top>
      <bottom/>
      <diagonal/>
    </border>
    <border>
      <left style="medium">
        <color indexed="64"/>
      </left>
      <right style="double">
        <color indexed="64"/>
      </right>
      <top/>
      <bottom/>
      <diagonal/>
    </border>
    <border>
      <left style="medium">
        <color indexed="64"/>
      </left>
      <right style="double">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medium">
        <color indexed="64"/>
      </bottom>
      <diagonal/>
    </border>
    <border>
      <left style="double">
        <color indexed="64"/>
      </left>
      <right/>
      <top style="medium">
        <color indexed="64"/>
      </top>
      <bottom style="thin">
        <color indexed="64"/>
      </bottom>
      <diagonal/>
    </border>
    <border>
      <left style="double">
        <color indexed="64"/>
      </left>
      <right/>
      <top/>
      <bottom style="medium">
        <color indexed="64"/>
      </bottom>
      <diagonal/>
    </border>
    <border>
      <left style="double">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indexed="64"/>
      </left>
      <right style="thin">
        <color indexed="64"/>
      </right>
      <top/>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theme="0"/>
      </right>
      <top style="thin">
        <color theme="0"/>
      </top>
      <bottom style="thin">
        <color theme="0"/>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s>
  <cellStyleXfs count="3">
    <xf numFmtId="0" fontId="0" fillId="0" borderId="0"/>
    <xf numFmtId="0" fontId="4" fillId="0" borderId="0" applyNumberFormat="0" applyFill="0" applyBorder="0" applyAlignment="0" applyProtection="0"/>
    <xf numFmtId="0" fontId="7" fillId="0" borderId="0"/>
  </cellStyleXfs>
  <cellXfs count="1208">
    <xf numFmtId="0" fontId="0" fillId="0" borderId="0" xfId="0"/>
    <xf numFmtId="0" fontId="10" fillId="4" borderId="0" xfId="0" applyFont="1" applyFill="1" applyBorder="1" applyProtection="1">
      <protection hidden="1"/>
    </xf>
    <xf numFmtId="0" fontId="10" fillId="4" borderId="0" xfId="0" applyFont="1" applyFill="1" applyProtection="1">
      <protection hidden="1"/>
    </xf>
    <xf numFmtId="0" fontId="11" fillId="4" borderId="0" xfId="0" applyFont="1" applyFill="1" applyProtection="1">
      <protection hidden="1"/>
    </xf>
    <xf numFmtId="0" fontId="10" fillId="4" borderId="0" xfId="0" applyFont="1" applyFill="1" applyBorder="1" applyAlignment="1" applyProtection="1">
      <alignment vertical="center"/>
      <protection hidden="1"/>
    </xf>
    <xf numFmtId="0" fontId="9" fillId="4" borderId="0" xfId="0" applyFont="1" applyFill="1" applyBorder="1" applyAlignment="1" applyProtection="1">
      <alignment vertical="center"/>
      <protection hidden="1"/>
    </xf>
    <xf numFmtId="0" fontId="12" fillId="4" borderId="0" xfId="0" applyFont="1" applyFill="1" applyAlignment="1" applyProtection="1">
      <alignment horizontal="center" vertical="center"/>
      <protection hidden="1"/>
    </xf>
    <xf numFmtId="0" fontId="6" fillId="4" borderId="19" xfId="1" applyFont="1" applyFill="1" applyBorder="1" applyAlignment="1" applyProtection="1">
      <alignment horizontal="center" vertical="top"/>
      <protection hidden="1"/>
    </xf>
    <xf numFmtId="0" fontId="10" fillId="4" borderId="0" xfId="0" applyFont="1" applyFill="1" applyAlignment="1" applyProtection="1">
      <alignment horizontal="center" vertical="center"/>
      <protection hidden="1"/>
    </xf>
    <xf numFmtId="0" fontId="6" fillId="4" borderId="0" xfId="1" applyFont="1" applyFill="1" applyBorder="1" applyAlignment="1" applyProtection="1">
      <alignment horizontal="center" vertical="center"/>
      <protection hidden="1"/>
    </xf>
    <xf numFmtId="0" fontId="10" fillId="4" borderId="0" xfId="0" applyFont="1" applyFill="1" applyBorder="1" applyAlignment="1" applyProtection="1">
      <alignment horizontal="center" vertical="center"/>
      <protection hidden="1"/>
    </xf>
    <xf numFmtId="3" fontId="10" fillId="4" borderId="0" xfId="0" applyNumberFormat="1" applyFont="1" applyFill="1" applyAlignment="1" applyProtection="1">
      <alignment horizontal="center" vertical="center"/>
      <protection hidden="1"/>
    </xf>
    <xf numFmtId="0" fontId="10" fillId="4" borderId="0" xfId="0" applyFont="1" applyFill="1" applyAlignment="1" applyProtection="1">
      <alignment horizontal="left" vertical="center"/>
      <protection hidden="1"/>
    </xf>
    <xf numFmtId="165" fontId="0" fillId="0" borderId="0" xfId="0" applyNumberFormat="1"/>
    <xf numFmtId="0" fontId="0" fillId="0" borderId="38" xfId="0" applyFont="1" applyBorder="1" applyAlignment="1" applyProtection="1">
      <alignment horizontal="center" vertical="center"/>
      <protection locked="0" hidden="1"/>
    </xf>
    <xf numFmtId="0" fontId="2" fillId="2" borderId="0" xfId="0" applyFont="1" applyFill="1" applyProtection="1">
      <protection hidden="1"/>
    </xf>
    <xf numFmtId="0" fontId="2" fillId="2" borderId="4" xfId="0" applyFont="1" applyFill="1" applyBorder="1" applyProtection="1">
      <protection hidden="1"/>
    </xf>
    <xf numFmtId="0" fontId="2" fillId="2" borderId="0" xfId="0" applyFont="1" applyFill="1" applyBorder="1" applyProtection="1">
      <protection hidden="1"/>
    </xf>
    <xf numFmtId="0" fontId="2" fillId="2" borderId="5" xfId="0" applyFont="1" applyFill="1" applyBorder="1" applyProtection="1">
      <protection hidden="1"/>
    </xf>
    <xf numFmtId="0" fontId="2" fillId="2" borderId="6" xfId="0" applyFont="1" applyFill="1" applyBorder="1" applyProtection="1">
      <protection hidden="1"/>
    </xf>
    <xf numFmtId="0" fontId="2" fillId="2" borderId="7" xfId="0" applyFont="1" applyFill="1" applyBorder="1" applyProtection="1">
      <protection hidden="1"/>
    </xf>
    <xf numFmtId="0" fontId="2" fillId="2" borderId="8" xfId="0" applyFont="1" applyFill="1" applyBorder="1" applyProtection="1">
      <protection hidden="1"/>
    </xf>
    <xf numFmtId="0" fontId="2" fillId="2" borderId="0" xfId="0" applyFont="1" applyFill="1" applyBorder="1" applyAlignment="1" applyProtection="1">
      <alignment horizontal="center" vertical="top"/>
      <protection hidden="1"/>
    </xf>
    <xf numFmtId="0" fontId="10" fillId="0" borderId="0" xfId="0" applyFont="1" applyFill="1" applyBorder="1" applyAlignment="1" applyProtection="1">
      <alignment vertical="center"/>
      <protection hidden="1"/>
    </xf>
    <xf numFmtId="0" fontId="0" fillId="0" borderId="38" xfId="0" applyFont="1" applyFill="1" applyBorder="1" applyAlignment="1" applyProtection="1">
      <alignment horizontal="center" vertical="center"/>
      <protection hidden="1"/>
    </xf>
    <xf numFmtId="0" fontId="13" fillId="4" borderId="0" xfId="0" applyFont="1" applyFill="1" applyProtection="1">
      <protection hidden="1"/>
    </xf>
    <xf numFmtId="0" fontId="13" fillId="4" borderId="0" xfId="0" applyFont="1" applyFill="1" applyBorder="1" applyAlignment="1" applyProtection="1">
      <alignment vertical="center"/>
      <protection hidden="1"/>
    </xf>
    <xf numFmtId="0" fontId="22" fillId="4" borderId="0" xfId="0"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13" fillId="4" borderId="0" xfId="0" applyFont="1" applyFill="1" applyBorder="1" applyProtection="1">
      <protection hidden="1"/>
    </xf>
    <xf numFmtId="0" fontId="6" fillId="4" borderId="0" xfId="1" applyFont="1" applyFill="1" applyBorder="1" applyAlignment="1" applyProtection="1">
      <alignment horizontal="left" vertical="top"/>
      <protection hidden="1"/>
    </xf>
    <xf numFmtId="0" fontId="0" fillId="7" borderId="22" xfId="0" applyFill="1" applyBorder="1"/>
    <xf numFmtId="0" fontId="6" fillId="4" borderId="19" xfId="1" applyFont="1" applyFill="1" applyBorder="1" applyAlignment="1" applyProtection="1">
      <alignment horizontal="left" vertical="top"/>
      <protection hidden="1"/>
    </xf>
    <xf numFmtId="0" fontId="2" fillId="2" borderId="0" xfId="0" applyFont="1" applyFill="1" applyBorder="1" applyAlignment="1" applyProtection="1">
      <alignment vertical="center"/>
      <protection hidden="1"/>
    </xf>
    <xf numFmtId="0" fontId="13" fillId="12" borderId="0" xfId="0" applyFont="1" applyFill="1" applyBorder="1" applyAlignment="1" applyProtection="1">
      <alignment horizontal="center" vertical="center"/>
      <protection hidden="1"/>
    </xf>
    <xf numFmtId="0" fontId="15" fillId="8" borderId="13" xfId="0" applyFont="1" applyFill="1" applyBorder="1" applyAlignment="1" applyProtection="1">
      <alignment horizontal="center" vertical="center"/>
      <protection hidden="1"/>
    </xf>
    <xf numFmtId="0" fontId="9" fillId="8" borderId="0" xfId="0" applyFont="1" applyFill="1" applyBorder="1" applyAlignment="1" applyProtection="1">
      <alignment vertical="center"/>
      <protection hidden="1"/>
    </xf>
    <xf numFmtId="0" fontId="12" fillId="8" borderId="18" xfId="0" applyFont="1" applyFill="1" applyBorder="1" applyAlignment="1" applyProtection="1">
      <alignment horizontal="center" vertical="center"/>
      <protection hidden="1"/>
    </xf>
    <xf numFmtId="0" fontId="9" fillId="8" borderId="0" xfId="0" applyFont="1" applyFill="1" applyAlignment="1" applyProtection="1">
      <alignment horizontal="center" vertical="top"/>
      <protection hidden="1"/>
    </xf>
    <xf numFmtId="0" fontId="12" fillId="8" borderId="13" xfId="0" applyFont="1" applyFill="1" applyBorder="1" applyAlignment="1" applyProtection="1">
      <alignment horizontal="center" vertical="center"/>
      <protection hidden="1"/>
    </xf>
    <xf numFmtId="0" fontId="10" fillId="8" borderId="11" xfId="0" applyFont="1" applyFill="1" applyBorder="1" applyProtection="1">
      <protection hidden="1"/>
    </xf>
    <xf numFmtId="0" fontId="10" fillId="8" borderId="45" xfId="0" applyFont="1" applyFill="1" applyBorder="1" applyAlignment="1" applyProtection="1">
      <alignment horizontal="center" vertical="center"/>
      <protection hidden="1"/>
    </xf>
    <xf numFmtId="0" fontId="10" fillId="8" borderId="11" xfId="0" applyFont="1" applyFill="1" applyBorder="1" applyAlignment="1" applyProtection="1">
      <alignment horizontal="center" vertical="center"/>
      <protection hidden="1"/>
    </xf>
    <xf numFmtId="0" fontId="21" fillId="8" borderId="13" xfId="0" applyFont="1" applyFill="1" applyBorder="1" applyAlignment="1" applyProtection="1">
      <alignment horizontal="center" vertical="center" wrapText="1"/>
      <protection hidden="1"/>
    </xf>
    <xf numFmtId="0" fontId="10" fillId="8" borderId="19" xfId="0" applyFont="1" applyFill="1" applyBorder="1" applyAlignment="1" applyProtection="1">
      <alignment horizontal="center" vertical="center" wrapText="1"/>
      <protection hidden="1"/>
    </xf>
    <xf numFmtId="0" fontId="5" fillId="8" borderId="12" xfId="0" applyFont="1" applyFill="1" applyBorder="1" applyAlignment="1" applyProtection="1">
      <alignment horizontal="center" vertical="center"/>
      <protection hidden="1"/>
    </xf>
    <xf numFmtId="0" fontId="5" fillId="8" borderId="14" xfId="0" applyFont="1" applyFill="1" applyBorder="1" applyAlignment="1" applyProtection="1">
      <alignment horizontal="center" vertical="center"/>
      <protection hidden="1"/>
    </xf>
    <xf numFmtId="0" fontId="10" fillId="11" borderId="18" xfId="0" applyFont="1" applyFill="1" applyBorder="1" applyAlignment="1" applyProtection="1">
      <alignment horizontal="center" vertical="center" wrapText="1"/>
      <protection hidden="1"/>
    </xf>
    <xf numFmtId="0" fontId="10" fillId="11" borderId="35" xfId="0" applyFont="1" applyFill="1" applyBorder="1" applyAlignment="1" applyProtection="1">
      <alignment horizontal="center" vertical="center" wrapText="1"/>
      <protection hidden="1"/>
    </xf>
    <xf numFmtId="0" fontId="10" fillId="11" borderId="0" xfId="0" applyFont="1" applyFill="1" applyBorder="1" applyAlignment="1" applyProtection="1">
      <alignment horizontal="center" vertical="center" wrapText="1"/>
      <protection hidden="1"/>
    </xf>
    <xf numFmtId="0" fontId="17" fillId="11" borderId="9" xfId="0" applyFont="1" applyFill="1" applyBorder="1" applyAlignment="1" applyProtection="1">
      <alignment horizontal="center" vertical="center"/>
      <protection hidden="1"/>
    </xf>
    <xf numFmtId="0" fontId="9" fillId="11" borderId="10" xfId="0" applyFont="1" applyFill="1" applyBorder="1" applyAlignment="1" applyProtection="1">
      <alignment vertical="center"/>
      <protection hidden="1"/>
    </xf>
    <xf numFmtId="164" fontId="16" fillId="11" borderId="51" xfId="0" applyNumberFormat="1" applyFont="1" applyFill="1" applyBorder="1" applyAlignment="1" applyProtection="1">
      <alignment horizontal="center" vertical="center"/>
      <protection hidden="1"/>
    </xf>
    <xf numFmtId="0" fontId="16" fillId="11" borderId="22" xfId="0" applyFont="1" applyFill="1" applyBorder="1" applyAlignment="1" applyProtection="1">
      <alignment horizontal="center" vertical="center"/>
      <protection hidden="1"/>
    </xf>
    <xf numFmtId="0" fontId="18" fillId="11" borderId="37" xfId="0" applyFont="1" applyFill="1" applyBorder="1" applyAlignment="1" applyProtection="1">
      <alignment horizontal="center" vertical="center"/>
      <protection hidden="1"/>
    </xf>
    <xf numFmtId="1" fontId="18" fillId="11" borderId="36" xfId="0" applyNumberFormat="1" applyFont="1" applyFill="1" applyBorder="1" applyAlignment="1" applyProtection="1">
      <alignment horizontal="center" vertical="center"/>
      <protection hidden="1"/>
    </xf>
    <xf numFmtId="0" fontId="0" fillId="13" borderId="25" xfId="0" applyFont="1" applyFill="1" applyBorder="1" applyAlignment="1" applyProtection="1">
      <alignment horizontal="center" vertical="center"/>
      <protection locked="0"/>
    </xf>
    <xf numFmtId="164" fontId="0" fillId="13" borderId="16" xfId="0" applyNumberFormat="1" applyFont="1" applyFill="1" applyBorder="1" applyAlignment="1" applyProtection="1">
      <alignment horizontal="center" vertical="center"/>
      <protection hidden="1"/>
    </xf>
    <xf numFmtId="0" fontId="0" fillId="13" borderId="3" xfId="0" applyFont="1" applyFill="1" applyBorder="1" applyAlignment="1" applyProtection="1">
      <alignment horizontal="center" vertical="center"/>
      <protection hidden="1"/>
    </xf>
    <xf numFmtId="0" fontId="0" fillId="13" borderId="3" xfId="0" applyFont="1" applyFill="1" applyBorder="1" applyAlignment="1" applyProtection="1">
      <alignment horizontal="center" vertical="center"/>
      <protection locked="0"/>
    </xf>
    <xf numFmtId="164" fontId="0" fillId="13" borderId="33" xfId="0" applyNumberFormat="1" applyFont="1" applyFill="1" applyBorder="1" applyAlignment="1" applyProtection="1">
      <alignment horizontal="center" vertical="center"/>
      <protection hidden="1"/>
    </xf>
    <xf numFmtId="164" fontId="0" fillId="13" borderId="43" xfId="0" applyNumberFormat="1" applyFont="1" applyFill="1" applyBorder="1" applyAlignment="1" applyProtection="1">
      <alignment horizontal="center" vertical="center"/>
      <protection hidden="1"/>
    </xf>
    <xf numFmtId="164" fontId="0" fillId="13" borderId="39" xfId="0" applyNumberFormat="1" applyFont="1" applyFill="1" applyBorder="1" applyAlignment="1" applyProtection="1">
      <alignment horizontal="center" vertical="center"/>
      <protection hidden="1"/>
    </xf>
    <xf numFmtId="164" fontId="0" fillId="13" borderId="34" xfId="0" applyNumberFormat="1" applyFont="1" applyFill="1" applyBorder="1" applyAlignment="1" applyProtection="1">
      <alignment horizontal="center" vertical="center"/>
      <protection hidden="1"/>
    </xf>
    <xf numFmtId="164" fontId="0" fillId="13" borderId="41" xfId="0" applyNumberFormat="1" applyFont="1" applyFill="1" applyBorder="1" applyAlignment="1" applyProtection="1">
      <alignment horizontal="center" vertical="center"/>
      <protection hidden="1"/>
    </xf>
    <xf numFmtId="0" fontId="8" fillId="13" borderId="29" xfId="0" applyFont="1" applyFill="1" applyBorder="1" applyAlignment="1" applyProtection="1">
      <alignment horizontal="center" vertical="center"/>
      <protection hidden="1"/>
    </xf>
    <xf numFmtId="0" fontId="17" fillId="10" borderId="9" xfId="0" applyFont="1" applyFill="1" applyBorder="1" applyAlignment="1" applyProtection="1">
      <alignment horizontal="center" vertical="center"/>
      <protection hidden="1"/>
    </xf>
    <xf numFmtId="164" fontId="16" fillId="10" borderId="51" xfId="0" applyNumberFormat="1" applyFont="1" applyFill="1" applyBorder="1" applyAlignment="1" applyProtection="1">
      <alignment horizontal="center" vertical="center"/>
      <protection hidden="1"/>
    </xf>
    <xf numFmtId="0" fontId="16" fillId="10" borderId="22" xfId="0" applyFont="1" applyFill="1" applyBorder="1" applyAlignment="1" applyProtection="1">
      <alignment horizontal="center" vertical="center"/>
      <protection hidden="1"/>
    </xf>
    <xf numFmtId="0" fontId="17" fillId="15" borderId="9" xfId="0" applyFont="1" applyFill="1" applyBorder="1" applyAlignment="1" applyProtection="1">
      <alignment horizontal="center" vertical="center"/>
      <protection hidden="1"/>
    </xf>
    <xf numFmtId="0" fontId="13" fillId="16" borderId="0" xfId="0" applyFont="1" applyFill="1" applyBorder="1" applyAlignment="1" applyProtection="1">
      <alignment horizontal="center" vertical="center"/>
      <protection hidden="1"/>
    </xf>
    <xf numFmtId="0" fontId="12" fillId="16" borderId="13" xfId="0" applyFont="1" applyFill="1" applyBorder="1" applyAlignment="1" applyProtection="1">
      <alignment horizontal="center" vertical="center"/>
      <protection hidden="1"/>
    </xf>
    <xf numFmtId="0" fontId="12" fillId="16" borderId="18" xfId="0" applyFont="1" applyFill="1" applyBorder="1" applyAlignment="1" applyProtection="1">
      <alignment horizontal="center" vertical="center"/>
      <protection hidden="1"/>
    </xf>
    <xf numFmtId="0" fontId="5" fillId="16" borderId="14" xfId="0" applyFont="1" applyFill="1" applyBorder="1" applyAlignment="1" applyProtection="1">
      <alignment horizontal="center" vertical="center"/>
      <protection hidden="1"/>
    </xf>
    <xf numFmtId="0" fontId="10" fillId="16" borderId="11" xfId="0" applyFont="1" applyFill="1" applyBorder="1" applyAlignment="1" applyProtection="1">
      <alignment horizontal="left" vertical="center"/>
      <protection hidden="1"/>
    </xf>
    <xf numFmtId="0" fontId="10" fillId="16" borderId="45" xfId="0" applyFont="1" applyFill="1" applyBorder="1" applyAlignment="1" applyProtection="1">
      <alignment horizontal="center" vertical="center"/>
      <protection hidden="1"/>
    </xf>
    <xf numFmtId="0" fontId="10" fillId="16" borderId="11" xfId="0" applyFont="1" applyFill="1" applyBorder="1" applyAlignment="1" applyProtection="1">
      <alignment horizontal="center" vertical="center"/>
      <protection hidden="1"/>
    </xf>
    <xf numFmtId="0" fontId="14" fillId="16" borderId="13" xfId="0" applyFont="1" applyFill="1" applyBorder="1" applyAlignment="1" applyProtection="1">
      <alignment horizontal="center" vertical="center" wrapText="1"/>
      <protection hidden="1"/>
    </xf>
    <xf numFmtId="0" fontId="5" fillId="16" borderId="0" xfId="0" applyFont="1" applyFill="1" applyBorder="1" applyAlignment="1" applyProtection="1">
      <alignment horizontal="center" vertical="center" wrapText="1"/>
      <protection hidden="1"/>
    </xf>
    <xf numFmtId="0" fontId="10" fillId="16" borderId="19" xfId="0" applyFont="1" applyFill="1" applyBorder="1" applyAlignment="1" applyProtection="1">
      <alignment horizontal="center" vertical="center" wrapText="1"/>
      <protection hidden="1"/>
    </xf>
    <xf numFmtId="164" fontId="0" fillId="17" borderId="16" xfId="0" applyNumberFormat="1" applyFont="1" applyFill="1" applyBorder="1" applyAlignment="1" applyProtection="1">
      <alignment horizontal="center" vertical="center"/>
      <protection hidden="1"/>
    </xf>
    <xf numFmtId="164" fontId="0" fillId="17" borderId="33" xfId="0" applyNumberFormat="1" applyFont="1" applyFill="1" applyBorder="1" applyAlignment="1" applyProtection="1">
      <alignment horizontal="center" vertical="center"/>
      <protection hidden="1"/>
    </xf>
    <xf numFmtId="164" fontId="0" fillId="17" borderId="43" xfId="0" applyNumberFormat="1" applyFont="1" applyFill="1" applyBorder="1" applyAlignment="1" applyProtection="1">
      <alignment horizontal="center" vertical="center"/>
      <protection hidden="1"/>
    </xf>
    <xf numFmtId="164" fontId="0" fillId="17" borderId="39" xfId="0" applyNumberFormat="1" applyFont="1" applyFill="1" applyBorder="1" applyAlignment="1" applyProtection="1">
      <alignment horizontal="center" vertical="center"/>
      <protection hidden="1"/>
    </xf>
    <xf numFmtId="164" fontId="0" fillId="17" borderId="34" xfId="0" applyNumberFormat="1" applyFont="1" applyFill="1" applyBorder="1" applyAlignment="1" applyProtection="1">
      <alignment horizontal="center" vertical="center"/>
      <protection hidden="1"/>
    </xf>
    <xf numFmtId="0" fontId="8" fillId="17" borderId="27" xfId="0" applyFont="1" applyFill="1" applyBorder="1" applyAlignment="1" applyProtection="1">
      <alignment horizontal="center" vertical="center"/>
      <protection hidden="1"/>
    </xf>
    <xf numFmtId="0" fontId="10" fillId="18" borderId="18" xfId="0" applyFont="1" applyFill="1" applyBorder="1" applyAlignment="1" applyProtection="1">
      <alignment horizontal="center" vertical="center" wrapText="1"/>
      <protection hidden="1"/>
    </xf>
    <xf numFmtId="0" fontId="10" fillId="18" borderId="35" xfId="0" applyFont="1" applyFill="1" applyBorder="1" applyAlignment="1" applyProtection="1">
      <alignment horizontal="center" vertical="center" wrapText="1"/>
      <protection hidden="1"/>
    </xf>
    <xf numFmtId="0" fontId="17" fillId="18" borderId="9" xfId="0" applyFont="1" applyFill="1" applyBorder="1" applyAlignment="1" applyProtection="1">
      <alignment horizontal="center" vertical="center"/>
      <protection hidden="1"/>
    </xf>
    <xf numFmtId="0" fontId="9" fillId="18" borderId="10" xfId="0" applyFont="1" applyFill="1" applyBorder="1" applyAlignment="1" applyProtection="1">
      <alignment horizontal="left" vertical="center"/>
      <protection hidden="1"/>
    </xf>
    <xf numFmtId="0" fontId="9" fillId="16" borderId="19" xfId="0" applyFont="1" applyFill="1" applyBorder="1" applyAlignment="1" applyProtection="1">
      <alignment horizontal="center" vertical="top"/>
      <protection hidden="1"/>
    </xf>
    <xf numFmtId="168" fontId="0" fillId="0" borderId="16" xfId="0" applyNumberFormat="1" applyBorder="1"/>
    <xf numFmtId="0" fontId="23" fillId="4" borderId="19" xfId="1" applyFont="1" applyFill="1" applyBorder="1" applyAlignment="1" applyProtection="1">
      <alignment horizontal="left" vertical="top"/>
      <protection hidden="1"/>
    </xf>
    <xf numFmtId="0" fontId="23" fillId="4" borderId="19" xfId="1" applyFont="1" applyFill="1" applyBorder="1" applyAlignment="1" applyProtection="1">
      <alignment horizontal="center" vertical="top"/>
      <protection hidden="1"/>
    </xf>
    <xf numFmtId="0" fontId="13" fillId="4" borderId="0" xfId="0" applyFont="1" applyFill="1" applyBorder="1" applyAlignment="1" applyProtection="1">
      <alignment horizontal="center" vertical="center"/>
      <protection hidden="1"/>
    </xf>
    <xf numFmtId="0" fontId="13" fillId="4" borderId="0" xfId="0" applyFont="1" applyFill="1" applyAlignment="1" applyProtection="1">
      <alignment horizontal="center" vertical="center"/>
      <protection hidden="1"/>
    </xf>
    <xf numFmtId="3" fontId="13" fillId="4" borderId="0" xfId="0" applyNumberFormat="1" applyFont="1" applyFill="1" applyAlignment="1" applyProtection="1">
      <alignment horizontal="center" vertical="center"/>
      <protection hidden="1"/>
    </xf>
    <xf numFmtId="0" fontId="24" fillId="9" borderId="13" xfId="0" applyFont="1" applyFill="1" applyBorder="1" applyAlignment="1" applyProtection="1">
      <alignment horizontal="center" vertical="center"/>
      <protection hidden="1"/>
    </xf>
    <xf numFmtId="0" fontId="13" fillId="9" borderId="11" xfId="0" applyFont="1" applyFill="1" applyBorder="1" applyProtection="1">
      <protection hidden="1"/>
    </xf>
    <xf numFmtId="0" fontId="13" fillId="9" borderId="45" xfId="0" applyFont="1" applyFill="1" applyBorder="1" applyAlignment="1" applyProtection="1">
      <alignment horizontal="center" vertical="center"/>
      <protection hidden="1"/>
    </xf>
    <xf numFmtId="0" fontId="13" fillId="9" borderId="11" xfId="0" applyFont="1" applyFill="1" applyBorder="1" applyAlignment="1" applyProtection="1">
      <alignment horizontal="center" vertical="center"/>
      <protection hidden="1"/>
    </xf>
    <xf numFmtId="0" fontId="25" fillId="9" borderId="13" xfId="0" applyFont="1" applyFill="1" applyBorder="1" applyAlignment="1" applyProtection="1">
      <alignment horizontal="center" vertical="center" wrapText="1"/>
      <protection hidden="1"/>
    </xf>
    <xf numFmtId="0" fontId="27" fillId="9" borderId="13" xfId="0" applyFont="1" applyFill="1" applyBorder="1" applyAlignment="1" applyProtection="1">
      <alignment horizontal="center" vertical="center"/>
      <protection hidden="1"/>
    </xf>
    <xf numFmtId="0" fontId="22" fillId="9" borderId="0" xfId="0" applyFont="1" applyFill="1" applyBorder="1" applyAlignment="1" applyProtection="1">
      <alignment vertical="center"/>
      <protection hidden="1"/>
    </xf>
    <xf numFmtId="0" fontId="24" fillId="9" borderId="18" xfId="0" applyFont="1" applyFill="1" applyBorder="1" applyAlignment="1" applyProtection="1">
      <alignment horizontal="center" vertical="center"/>
      <protection hidden="1"/>
    </xf>
    <xf numFmtId="0" fontId="22" fillId="9" borderId="0" xfId="0" applyFont="1" applyFill="1" applyAlignment="1" applyProtection="1">
      <alignment horizontal="center" vertical="top"/>
      <protection hidden="1"/>
    </xf>
    <xf numFmtId="0" fontId="13" fillId="10" borderId="18" xfId="0" applyFont="1" applyFill="1" applyBorder="1" applyAlignment="1" applyProtection="1">
      <alignment horizontal="center" vertical="center" wrapText="1"/>
      <protection hidden="1"/>
    </xf>
    <xf numFmtId="0" fontId="13" fillId="10" borderId="35" xfId="0" applyFont="1" applyFill="1" applyBorder="1" applyAlignment="1" applyProtection="1">
      <alignment horizontal="center" vertical="center" wrapText="1"/>
      <protection hidden="1"/>
    </xf>
    <xf numFmtId="0" fontId="13" fillId="10" borderId="0" xfId="0" applyFont="1" applyFill="1" applyBorder="1" applyAlignment="1" applyProtection="1">
      <alignment horizontal="center" vertical="center" wrapText="1"/>
      <protection hidden="1"/>
    </xf>
    <xf numFmtId="0" fontId="13" fillId="9" borderId="19" xfId="0" applyFont="1" applyFill="1" applyBorder="1" applyAlignment="1" applyProtection="1">
      <alignment horizontal="center" vertical="center" wrapText="1"/>
      <protection hidden="1"/>
    </xf>
    <xf numFmtId="0" fontId="26" fillId="9" borderId="12" xfId="0" applyFont="1" applyFill="1" applyBorder="1" applyAlignment="1" applyProtection="1">
      <alignment horizontal="center" vertical="center"/>
      <protection hidden="1"/>
    </xf>
    <xf numFmtId="0" fontId="29" fillId="14" borderId="25" xfId="0" applyFont="1" applyFill="1" applyBorder="1" applyAlignment="1" applyProtection="1">
      <alignment horizontal="center" vertical="center"/>
      <protection locked="0"/>
    </xf>
    <xf numFmtId="164" fontId="29" fillId="14" borderId="16" xfId="0" applyNumberFormat="1" applyFont="1" applyFill="1" applyBorder="1" applyAlignment="1" applyProtection="1">
      <alignment horizontal="center" vertical="center"/>
      <protection hidden="1"/>
    </xf>
    <xf numFmtId="0" fontId="29" fillId="0" borderId="38" xfId="0" applyFont="1" applyBorder="1" applyAlignment="1" applyProtection="1">
      <alignment horizontal="center" vertical="center"/>
      <protection locked="0" hidden="1"/>
    </xf>
    <xf numFmtId="164" fontId="29" fillId="14" borderId="43" xfId="0" applyNumberFormat="1" applyFont="1" applyFill="1" applyBorder="1" applyAlignment="1" applyProtection="1">
      <alignment horizontal="center" vertical="center"/>
      <protection hidden="1"/>
    </xf>
    <xf numFmtId="164" fontId="29" fillId="14" borderId="33" xfId="0" applyNumberFormat="1" applyFont="1" applyFill="1" applyBorder="1" applyAlignment="1" applyProtection="1">
      <alignment horizontal="center" vertical="center"/>
      <protection hidden="1"/>
    </xf>
    <xf numFmtId="0" fontId="28" fillId="14" borderId="27" xfId="0" applyFont="1" applyFill="1" applyBorder="1" applyAlignment="1" applyProtection="1">
      <alignment horizontal="center" vertical="center"/>
      <protection hidden="1"/>
    </xf>
    <xf numFmtId="0" fontId="28" fillId="14" borderId="29" xfId="0" applyFont="1" applyFill="1" applyBorder="1" applyAlignment="1" applyProtection="1">
      <alignment horizontal="center" vertical="center"/>
      <protection hidden="1"/>
    </xf>
    <xf numFmtId="0" fontId="26" fillId="9" borderId="14" xfId="0" applyFont="1" applyFill="1" applyBorder="1" applyAlignment="1" applyProtection="1">
      <alignment horizontal="center" vertical="center"/>
      <protection hidden="1"/>
    </xf>
    <xf numFmtId="0" fontId="29" fillId="14" borderId="3" xfId="0" applyFont="1" applyFill="1" applyBorder="1" applyAlignment="1" applyProtection="1">
      <alignment horizontal="center" vertical="center"/>
      <protection hidden="1"/>
    </xf>
    <xf numFmtId="0" fontId="29" fillId="0" borderId="38" xfId="0" applyFont="1" applyFill="1" applyBorder="1" applyAlignment="1" applyProtection="1">
      <alignment horizontal="center" vertical="center"/>
      <protection hidden="1"/>
    </xf>
    <xf numFmtId="164" fontId="29" fillId="14" borderId="39" xfId="0" applyNumberFormat="1" applyFont="1" applyFill="1" applyBorder="1" applyAlignment="1" applyProtection="1">
      <alignment horizontal="center" vertical="center"/>
      <protection hidden="1"/>
    </xf>
    <xf numFmtId="0" fontId="29" fillId="14" borderId="3" xfId="0" applyFont="1" applyFill="1" applyBorder="1" applyAlignment="1" applyProtection="1">
      <alignment horizontal="center" vertical="center"/>
      <protection locked="0"/>
    </xf>
    <xf numFmtId="164" fontId="29" fillId="14" borderId="34" xfId="0" applyNumberFormat="1" applyFont="1" applyFill="1" applyBorder="1" applyAlignment="1" applyProtection="1">
      <alignment horizontal="center" vertical="center"/>
      <protection hidden="1"/>
    </xf>
    <xf numFmtId="0" fontId="22" fillId="10" borderId="10" xfId="0" applyFont="1" applyFill="1" applyBorder="1" applyAlignment="1" applyProtection="1">
      <alignment vertical="center"/>
      <protection hidden="1"/>
    </xf>
    <xf numFmtId="0" fontId="16" fillId="10" borderId="37" xfId="0" applyFont="1" applyFill="1" applyBorder="1" applyAlignment="1" applyProtection="1">
      <alignment horizontal="center" vertical="center"/>
      <protection hidden="1"/>
    </xf>
    <xf numFmtId="1" fontId="16" fillId="10" borderId="36" xfId="0" applyNumberFormat="1" applyFont="1" applyFill="1" applyBorder="1" applyAlignment="1" applyProtection="1">
      <alignment horizontal="center" vertical="center"/>
      <protection hidden="1"/>
    </xf>
    <xf numFmtId="0" fontId="24" fillId="4" borderId="0" xfId="0" applyFont="1" applyFill="1" applyAlignment="1" applyProtection="1">
      <alignment horizontal="center" vertical="center"/>
      <protection hidden="1"/>
    </xf>
    <xf numFmtId="0" fontId="0" fillId="0" borderId="38" xfId="0" applyFont="1" applyBorder="1" applyAlignment="1" applyProtection="1">
      <alignment horizontal="center" vertical="center"/>
      <protection hidden="1"/>
    </xf>
    <xf numFmtId="0" fontId="23" fillId="4" borderId="0" xfId="1" applyFont="1" applyFill="1" applyBorder="1" applyAlignment="1" applyProtection="1">
      <alignment horizontal="left" vertical="top"/>
      <protection hidden="1"/>
    </xf>
    <xf numFmtId="0" fontId="23" fillId="4" borderId="0" xfId="1" applyFont="1" applyFill="1" applyBorder="1" applyAlignment="1" applyProtection="1">
      <alignment horizontal="center" vertical="center"/>
      <protection hidden="1"/>
    </xf>
    <xf numFmtId="0" fontId="24" fillId="12" borderId="13" xfId="0" applyFont="1" applyFill="1" applyBorder="1" applyAlignment="1" applyProtection="1">
      <alignment horizontal="center" vertical="center"/>
      <protection hidden="1"/>
    </xf>
    <xf numFmtId="0" fontId="13" fillId="12" borderId="11" xfId="0" applyFont="1" applyFill="1" applyBorder="1" applyAlignment="1" applyProtection="1">
      <alignment horizontal="left" vertical="center"/>
      <protection hidden="1"/>
    </xf>
    <xf numFmtId="0" fontId="13" fillId="12" borderId="45" xfId="0" applyFont="1" applyFill="1" applyBorder="1" applyAlignment="1" applyProtection="1">
      <alignment horizontal="center" vertical="center"/>
      <protection hidden="1"/>
    </xf>
    <xf numFmtId="0" fontId="13" fillId="12" borderId="11" xfId="0" applyFont="1" applyFill="1" applyBorder="1" applyAlignment="1" applyProtection="1">
      <alignment horizontal="center" vertical="center"/>
      <protection hidden="1"/>
    </xf>
    <xf numFmtId="0" fontId="30" fillId="12" borderId="13" xfId="0" applyFont="1" applyFill="1" applyBorder="1" applyAlignment="1" applyProtection="1">
      <alignment horizontal="center" vertical="center" wrapText="1"/>
      <protection hidden="1"/>
    </xf>
    <xf numFmtId="0" fontId="26" fillId="12" borderId="0" xfId="0" applyFont="1" applyFill="1" applyBorder="1" applyAlignment="1" applyProtection="1">
      <alignment horizontal="center" vertical="center" wrapText="1"/>
      <protection hidden="1"/>
    </xf>
    <xf numFmtId="0" fontId="24" fillId="12" borderId="18" xfId="0" applyFont="1" applyFill="1" applyBorder="1" applyAlignment="1" applyProtection="1">
      <alignment horizontal="center" vertical="center"/>
      <protection hidden="1"/>
    </xf>
    <xf numFmtId="0" fontId="22" fillId="12" borderId="19" xfId="0" applyFont="1" applyFill="1" applyBorder="1" applyAlignment="1" applyProtection="1">
      <alignment horizontal="center" vertical="top"/>
      <protection hidden="1"/>
    </xf>
    <xf numFmtId="0" fontId="22" fillId="12" borderId="56" xfId="0" applyFont="1" applyFill="1" applyBorder="1" applyAlignment="1" applyProtection="1">
      <alignment horizontal="center" vertical="top"/>
      <protection hidden="1"/>
    </xf>
    <xf numFmtId="0" fontId="13" fillId="15" borderId="18" xfId="0" applyFont="1" applyFill="1" applyBorder="1" applyAlignment="1" applyProtection="1">
      <alignment horizontal="center" vertical="center" wrapText="1"/>
      <protection hidden="1"/>
    </xf>
    <xf numFmtId="0" fontId="13" fillId="6" borderId="19" xfId="0" applyFont="1" applyFill="1" applyBorder="1" applyAlignment="1" applyProtection="1">
      <alignment horizontal="center" vertical="center" wrapText="1"/>
      <protection hidden="1"/>
    </xf>
    <xf numFmtId="0" fontId="13" fillId="12" borderId="19" xfId="0" applyFont="1" applyFill="1" applyBorder="1" applyAlignment="1" applyProtection="1">
      <alignment horizontal="center" vertical="center" wrapText="1"/>
      <protection hidden="1"/>
    </xf>
    <xf numFmtId="0" fontId="13" fillId="15" borderId="35" xfId="0" applyFont="1" applyFill="1" applyBorder="1" applyAlignment="1" applyProtection="1">
      <alignment horizontal="center" vertical="center" wrapText="1"/>
      <protection hidden="1"/>
    </xf>
    <xf numFmtId="0" fontId="26" fillId="12" borderId="12" xfId="0" applyFont="1" applyFill="1" applyBorder="1" applyAlignment="1" applyProtection="1">
      <alignment horizontal="center" vertical="center"/>
      <protection hidden="1"/>
    </xf>
    <xf numFmtId="164" fontId="29" fillId="5" borderId="16" xfId="0" applyNumberFormat="1" applyFont="1" applyFill="1" applyBorder="1" applyAlignment="1" applyProtection="1">
      <alignment horizontal="center" vertical="center"/>
      <protection hidden="1"/>
    </xf>
    <xf numFmtId="164" fontId="29" fillId="5" borderId="26" xfId="0" applyNumberFormat="1" applyFont="1" applyFill="1" applyBorder="1" applyAlignment="1" applyProtection="1">
      <alignment horizontal="center" vertical="center"/>
      <protection hidden="1"/>
    </xf>
    <xf numFmtId="164" fontId="29" fillId="5" borderId="42" xfId="0" applyNumberFormat="1" applyFont="1" applyFill="1" applyBorder="1" applyAlignment="1" applyProtection="1">
      <alignment horizontal="center" vertical="center"/>
      <protection hidden="1"/>
    </xf>
    <xf numFmtId="164" fontId="29" fillId="5" borderId="33" xfId="0" applyNumberFormat="1" applyFont="1" applyFill="1" applyBorder="1" applyAlignment="1" applyProtection="1">
      <alignment horizontal="center" vertical="center"/>
      <protection hidden="1"/>
    </xf>
    <xf numFmtId="0" fontId="28" fillId="5" borderId="27" xfId="0" applyFont="1" applyFill="1" applyBorder="1" applyAlignment="1" applyProtection="1">
      <alignment horizontal="center" vertical="center"/>
      <protection hidden="1"/>
    </xf>
    <xf numFmtId="0" fontId="26" fillId="12" borderId="14" xfId="0" applyFont="1" applyFill="1" applyBorder="1" applyAlignment="1" applyProtection="1">
      <alignment horizontal="center" vertical="center"/>
      <protection hidden="1"/>
    </xf>
    <xf numFmtId="164" fontId="29" fillId="0" borderId="38" xfId="0" applyNumberFormat="1" applyFont="1" applyFill="1" applyBorder="1" applyAlignment="1" applyProtection="1">
      <alignment horizontal="center" vertical="center"/>
      <protection hidden="1"/>
    </xf>
    <xf numFmtId="164" fontId="29" fillId="5" borderId="43" xfId="0" applyNumberFormat="1" applyFont="1" applyFill="1" applyBorder="1" applyAlignment="1" applyProtection="1">
      <alignment horizontal="center" vertical="center"/>
      <protection hidden="1"/>
    </xf>
    <xf numFmtId="164" fontId="29" fillId="0" borderId="39" xfId="0" applyNumberFormat="1" applyFont="1" applyFill="1" applyBorder="1" applyAlignment="1" applyProtection="1">
      <alignment horizontal="center" vertical="center"/>
      <protection hidden="1"/>
    </xf>
    <xf numFmtId="0" fontId="28" fillId="0" borderId="27" xfId="0" applyFont="1" applyFill="1" applyBorder="1" applyAlignment="1" applyProtection="1">
      <alignment horizontal="center" vertical="center"/>
      <protection hidden="1"/>
    </xf>
    <xf numFmtId="164" fontId="29" fillId="5" borderId="34" xfId="0" applyNumberFormat="1" applyFont="1" applyFill="1" applyBorder="1" applyAlignment="1" applyProtection="1">
      <alignment horizontal="center" vertical="center"/>
      <protection hidden="1"/>
    </xf>
    <xf numFmtId="164" fontId="29" fillId="0" borderId="16" xfId="0" applyNumberFormat="1" applyFont="1" applyFill="1" applyBorder="1" applyAlignment="1" applyProtection="1">
      <alignment horizontal="center" vertical="center"/>
      <protection hidden="1"/>
    </xf>
    <xf numFmtId="164" fontId="29" fillId="0" borderId="34" xfId="0" applyNumberFormat="1" applyFont="1" applyFill="1" applyBorder="1" applyAlignment="1" applyProtection="1">
      <alignment horizontal="center" vertical="center"/>
      <protection hidden="1"/>
    </xf>
    <xf numFmtId="164" fontId="29" fillId="0" borderId="40" xfId="0" applyNumberFormat="1" applyFont="1" applyFill="1" applyBorder="1" applyAlignment="1" applyProtection="1">
      <alignment horizontal="center" vertical="center"/>
      <protection hidden="1"/>
    </xf>
    <xf numFmtId="164" fontId="29" fillId="0" borderId="41" xfId="0" applyNumberFormat="1" applyFont="1" applyFill="1" applyBorder="1" applyAlignment="1" applyProtection="1">
      <alignment horizontal="center" vertical="center"/>
      <protection hidden="1"/>
    </xf>
    <xf numFmtId="0" fontId="22" fillId="15" borderId="10" xfId="0" applyFont="1" applyFill="1" applyBorder="1" applyAlignment="1" applyProtection="1">
      <alignment horizontal="left" vertical="center"/>
      <protection hidden="1"/>
    </xf>
    <xf numFmtId="0" fontId="13" fillId="4" borderId="0" xfId="0" applyFont="1" applyFill="1" applyAlignment="1" applyProtection="1">
      <alignment horizontal="left" vertical="center"/>
      <protection hidden="1"/>
    </xf>
    <xf numFmtId="0" fontId="32" fillId="12" borderId="22" xfId="0" applyFont="1" applyFill="1" applyBorder="1" applyAlignment="1" applyProtection="1">
      <alignment horizontal="center" vertical="center"/>
      <protection hidden="1"/>
    </xf>
    <xf numFmtId="0" fontId="32" fillId="12" borderId="22" xfId="0" applyFont="1" applyFill="1" applyBorder="1" applyAlignment="1" applyProtection="1">
      <alignment vertical="center"/>
      <protection hidden="1"/>
    </xf>
    <xf numFmtId="0" fontId="10" fillId="2" borderId="60" xfId="0" applyFont="1" applyFill="1" applyBorder="1" applyAlignment="1" applyProtection="1">
      <alignment horizontal="center" vertical="center"/>
      <protection locked="0" hidden="1"/>
    </xf>
    <xf numFmtId="0" fontId="10" fillId="2" borderId="33" xfId="0" applyFont="1" applyFill="1" applyBorder="1" applyAlignment="1" applyProtection="1">
      <alignment horizontal="center" vertical="center"/>
      <protection locked="0" hidden="1"/>
    </xf>
    <xf numFmtId="2" fontId="10" fillId="5" borderId="67" xfId="0" applyNumberFormat="1" applyFont="1" applyFill="1" applyBorder="1" applyAlignment="1" applyProtection="1">
      <alignment horizontal="center" vertical="center"/>
      <protection hidden="1"/>
    </xf>
    <xf numFmtId="169" fontId="10" fillId="5" borderId="68" xfId="0" applyNumberFormat="1" applyFont="1" applyFill="1" applyBorder="1" applyAlignment="1" applyProtection="1">
      <alignment horizontal="center" vertical="center"/>
      <protection hidden="1"/>
    </xf>
    <xf numFmtId="0" fontId="10" fillId="2" borderId="67" xfId="0" applyFont="1" applyFill="1" applyBorder="1" applyAlignment="1" applyProtection="1">
      <alignment horizontal="center" vertical="center"/>
      <protection locked="0" hidden="1"/>
    </xf>
    <xf numFmtId="0" fontId="10" fillId="2" borderId="68" xfId="0" applyFont="1" applyFill="1" applyBorder="1" applyAlignment="1" applyProtection="1">
      <alignment horizontal="center" vertical="center"/>
      <protection locked="0" hidden="1"/>
    </xf>
    <xf numFmtId="2" fontId="10" fillId="15" borderId="67" xfId="0" applyNumberFormat="1" applyFont="1" applyFill="1" applyBorder="1" applyAlignment="1" applyProtection="1">
      <alignment horizontal="center" vertical="center"/>
      <protection hidden="1"/>
    </xf>
    <xf numFmtId="169" fontId="10" fillId="15" borderId="6" xfId="0" applyNumberFormat="1" applyFont="1" applyFill="1" applyBorder="1" applyAlignment="1" applyProtection="1">
      <alignment horizontal="center" vertical="center"/>
      <protection hidden="1"/>
    </xf>
    <xf numFmtId="2" fontId="10" fillId="15" borderId="8" xfId="0" applyNumberFormat="1" applyFont="1" applyFill="1" applyBorder="1" applyAlignment="1" applyProtection="1">
      <alignment horizontal="center" vertical="center"/>
      <protection hidden="1"/>
    </xf>
    <xf numFmtId="0" fontId="10" fillId="2" borderId="34" xfId="0" applyFont="1" applyFill="1" applyBorder="1" applyAlignment="1" applyProtection="1">
      <alignment horizontal="center" vertical="center"/>
      <protection hidden="1"/>
    </xf>
    <xf numFmtId="0" fontId="10" fillId="2" borderId="60" xfId="0" applyFont="1" applyFill="1" applyBorder="1" applyAlignment="1" applyProtection="1">
      <alignment horizontal="center" vertical="center"/>
      <protection hidden="1"/>
    </xf>
    <xf numFmtId="0" fontId="10" fillId="2" borderId="43" xfId="0" applyFont="1" applyFill="1" applyBorder="1" applyAlignment="1" applyProtection="1">
      <alignment horizontal="center" vertical="center"/>
      <protection hidden="1"/>
    </xf>
    <xf numFmtId="0" fontId="10" fillId="2" borderId="34" xfId="0" applyFont="1" applyFill="1" applyBorder="1" applyAlignment="1" applyProtection="1">
      <alignment horizontal="center" vertical="center"/>
      <protection locked="0" hidden="1"/>
    </xf>
    <xf numFmtId="0" fontId="10" fillId="2" borderId="43" xfId="0" applyFont="1" applyFill="1" applyBorder="1" applyAlignment="1" applyProtection="1">
      <alignment horizontal="center" vertical="center"/>
      <protection locked="0" hidden="1"/>
    </xf>
    <xf numFmtId="0" fontId="10" fillId="2" borderId="69" xfId="0" applyFont="1" applyFill="1" applyBorder="1" applyAlignment="1" applyProtection="1">
      <alignment horizontal="center" vertical="center"/>
      <protection locked="0" hidden="1"/>
    </xf>
    <xf numFmtId="0" fontId="10" fillId="2" borderId="63" xfId="0" applyFont="1" applyFill="1" applyBorder="1" applyAlignment="1" applyProtection="1">
      <alignment horizontal="center" vertical="center"/>
      <protection locked="0" hidden="1"/>
    </xf>
    <xf numFmtId="0" fontId="10" fillId="2" borderId="44" xfId="0" applyFont="1" applyFill="1" applyBorder="1" applyAlignment="1" applyProtection="1">
      <alignment horizontal="center" vertical="center"/>
      <protection locked="0" hidden="1"/>
    </xf>
    <xf numFmtId="0" fontId="9" fillId="15" borderId="9" xfId="0" applyFont="1" applyFill="1" applyBorder="1" applyAlignment="1" applyProtection="1">
      <alignment horizontal="left" vertical="center" indent="1"/>
      <protection hidden="1"/>
    </xf>
    <xf numFmtId="0" fontId="9" fillId="15" borderId="10" xfId="0" applyFont="1" applyFill="1" applyBorder="1" applyAlignment="1" applyProtection="1">
      <alignment horizontal="left" vertical="center"/>
      <protection hidden="1"/>
    </xf>
    <xf numFmtId="0" fontId="9" fillId="15" borderId="10" xfId="0" applyFont="1" applyFill="1" applyBorder="1" applyAlignment="1" applyProtection="1">
      <alignment vertical="center"/>
      <protection hidden="1"/>
    </xf>
    <xf numFmtId="0" fontId="9" fillId="15" borderId="11" xfId="0" applyFont="1" applyFill="1" applyBorder="1" applyAlignment="1" applyProtection="1">
      <alignment vertical="center"/>
      <protection hidden="1"/>
    </xf>
    <xf numFmtId="0" fontId="9" fillId="15" borderId="58" xfId="0" applyFont="1" applyFill="1" applyBorder="1" applyAlignment="1" applyProtection="1">
      <alignment vertical="center"/>
      <protection hidden="1"/>
    </xf>
    <xf numFmtId="2" fontId="10" fillId="5" borderId="8" xfId="0" applyNumberFormat="1" applyFont="1" applyFill="1" applyBorder="1" applyAlignment="1" applyProtection="1">
      <alignment horizontal="center" vertical="center"/>
      <protection hidden="1"/>
    </xf>
    <xf numFmtId="0" fontId="9" fillId="15" borderId="10" xfId="0" applyFont="1" applyFill="1" applyBorder="1" applyAlignment="1" applyProtection="1">
      <alignment horizontal="left" vertical="center" indent="1"/>
      <protection hidden="1"/>
    </xf>
    <xf numFmtId="0" fontId="10" fillId="2" borderId="71" xfId="0" applyFont="1" applyFill="1" applyBorder="1" applyAlignment="1" applyProtection="1">
      <alignment horizontal="center" vertical="center"/>
      <protection locked="0" hidden="1"/>
    </xf>
    <xf numFmtId="0" fontId="10" fillId="12" borderId="60" xfId="0" applyFont="1" applyFill="1" applyBorder="1" applyAlignment="1" applyProtection="1">
      <alignment horizontal="center" vertical="center"/>
      <protection hidden="1"/>
    </xf>
    <xf numFmtId="0" fontId="9" fillId="15" borderId="9" xfId="0" applyFont="1" applyFill="1" applyBorder="1" applyAlignment="1" applyProtection="1">
      <alignment horizontal="left" vertical="center" indent="2"/>
      <protection hidden="1"/>
    </xf>
    <xf numFmtId="2" fontId="16" fillId="15" borderId="73" xfId="0" applyNumberFormat="1" applyFont="1" applyFill="1" applyBorder="1" applyAlignment="1" applyProtection="1">
      <alignment horizontal="center" vertical="center"/>
      <protection hidden="1"/>
    </xf>
    <xf numFmtId="169" fontId="16" fillId="15" borderId="74" xfId="0" applyNumberFormat="1" applyFont="1" applyFill="1" applyBorder="1" applyAlignment="1" applyProtection="1">
      <alignment horizontal="center" vertical="center"/>
      <protection hidden="1"/>
    </xf>
    <xf numFmtId="0" fontId="32" fillId="16" borderId="22" xfId="0" applyFont="1" applyFill="1" applyBorder="1" applyAlignment="1" applyProtection="1">
      <alignment horizontal="center" vertical="center"/>
      <protection hidden="1"/>
    </xf>
    <xf numFmtId="0" fontId="32" fillId="16" borderId="22" xfId="0" applyFont="1" applyFill="1" applyBorder="1" applyAlignment="1" applyProtection="1">
      <alignment vertical="center"/>
      <protection hidden="1"/>
    </xf>
    <xf numFmtId="0" fontId="10" fillId="2" borderId="1" xfId="0" applyFont="1" applyFill="1" applyBorder="1" applyAlignment="1" applyProtection="1">
      <alignment horizontal="center" vertical="center"/>
      <protection locked="0" hidden="1"/>
    </xf>
    <xf numFmtId="2" fontId="10" fillId="17" borderId="67" xfId="0" applyNumberFormat="1" applyFont="1" applyFill="1" applyBorder="1" applyAlignment="1" applyProtection="1">
      <alignment horizontal="center" vertical="center"/>
      <protection hidden="1"/>
    </xf>
    <xf numFmtId="2" fontId="10" fillId="18" borderId="67" xfId="0" applyNumberFormat="1" applyFont="1" applyFill="1" applyBorder="1" applyAlignment="1" applyProtection="1">
      <alignment horizontal="center" vertical="center"/>
      <protection hidden="1"/>
    </xf>
    <xf numFmtId="169" fontId="10" fillId="18" borderId="6" xfId="0" applyNumberFormat="1" applyFont="1" applyFill="1" applyBorder="1" applyAlignment="1" applyProtection="1">
      <alignment horizontal="center" vertical="center"/>
      <protection hidden="1"/>
    </xf>
    <xf numFmtId="2" fontId="10" fillId="18" borderId="8" xfId="0" applyNumberFormat="1" applyFont="1" applyFill="1" applyBorder="1" applyAlignment="1" applyProtection="1">
      <alignment horizontal="center" vertical="center"/>
      <protection hidden="1"/>
    </xf>
    <xf numFmtId="0" fontId="9" fillId="18" borderId="9" xfId="0" applyFont="1" applyFill="1" applyBorder="1" applyAlignment="1" applyProtection="1">
      <alignment horizontal="left" vertical="center" indent="1"/>
      <protection hidden="1"/>
    </xf>
    <xf numFmtId="0" fontId="10" fillId="2" borderId="1" xfId="0" applyFont="1" applyFill="1" applyBorder="1" applyAlignment="1" applyProtection="1">
      <alignment horizontal="center" vertical="center"/>
      <protection hidden="1"/>
    </xf>
    <xf numFmtId="0" fontId="10" fillId="16" borderId="60" xfId="0" applyFont="1" applyFill="1" applyBorder="1" applyAlignment="1" applyProtection="1">
      <alignment horizontal="center" vertical="center"/>
      <protection hidden="1"/>
    </xf>
    <xf numFmtId="0" fontId="9" fillId="18" borderId="45" xfId="0" applyFont="1" applyFill="1" applyBorder="1" applyAlignment="1" applyProtection="1">
      <alignment horizontal="left" vertical="center" indent="2"/>
      <protection hidden="1"/>
    </xf>
    <xf numFmtId="0" fontId="9" fillId="18" borderId="11" xfId="0" applyFont="1" applyFill="1" applyBorder="1" applyAlignment="1" applyProtection="1">
      <alignment vertical="center"/>
      <protection hidden="1"/>
    </xf>
    <xf numFmtId="0" fontId="10" fillId="2" borderId="77" xfId="0" applyFont="1" applyFill="1" applyBorder="1" applyAlignment="1" applyProtection="1">
      <alignment horizontal="center" vertical="center"/>
      <protection locked="0" hidden="1"/>
    </xf>
    <xf numFmtId="0" fontId="10" fillId="2" borderId="79" xfId="0" applyFont="1" applyFill="1" applyBorder="1" applyAlignment="1" applyProtection="1">
      <alignment horizontal="center" vertical="center"/>
      <protection locked="0" hidden="1"/>
    </xf>
    <xf numFmtId="0" fontId="9" fillId="18" borderId="10" xfId="0" applyFont="1" applyFill="1" applyBorder="1" applyAlignment="1" applyProtection="1">
      <alignment horizontal="left" vertical="center" indent="1"/>
      <protection hidden="1"/>
    </xf>
    <xf numFmtId="2" fontId="16" fillId="18" borderId="73" xfId="0" applyNumberFormat="1" applyFont="1" applyFill="1" applyBorder="1" applyAlignment="1" applyProtection="1">
      <alignment horizontal="center" vertical="center"/>
      <protection hidden="1"/>
    </xf>
    <xf numFmtId="169" fontId="16" fillId="18" borderId="74" xfId="0" applyNumberFormat="1" applyFont="1" applyFill="1" applyBorder="1" applyAlignment="1" applyProtection="1">
      <alignment horizontal="center" vertical="center"/>
      <protection hidden="1"/>
    </xf>
    <xf numFmtId="0" fontId="10" fillId="2" borderId="52" xfId="0" applyFont="1" applyFill="1" applyBorder="1" applyAlignment="1" applyProtection="1">
      <alignment horizontal="center" vertical="center"/>
      <protection locked="0" hidden="1"/>
    </xf>
    <xf numFmtId="169" fontId="10" fillId="17" borderId="43" xfId="0" applyNumberFormat="1" applyFont="1" applyFill="1" applyBorder="1" applyAlignment="1" applyProtection="1">
      <alignment horizontal="center" vertical="center"/>
      <protection hidden="1"/>
    </xf>
    <xf numFmtId="169" fontId="10" fillId="17" borderId="6" xfId="0" applyNumberFormat="1" applyFont="1" applyFill="1" applyBorder="1" applyAlignment="1" applyProtection="1">
      <alignment horizontal="center" vertical="center"/>
      <protection hidden="1"/>
    </xf>
    <xf numFmtId="0" fontId="9" fillId="18" borderId="58" xfId="0" applyFont="1" applyFill="1" applyBorder="1" applyAlignment="1" applyProtection="1">
      <alignment vertical="center"/>
      <protection hidden="1"/>
    </xf>
    <xf numFmtId="169" fontId="10" fillId="17" borderId="79" xfId="0" applyNumberFormat="1" applyFont="1" applyFill="1" applyBorder="1" applyAlignment="1" applyProtection="1">
      <alignment horizontal="center" vertical="center"/>
      <protection hidden="1"/>
    </xf>
    <xf numFmtId="0" fontId="22" fillId="16" borderId="9" xfId="0" applyFont="1" applyFill="1" applyBorder="1" applyAlignment="1" applyProtection="1">
      <alignment horizontal="center" vertical="center"/>
      <protection hidden="1"/>
    </xf>
    <xf numFmtId="2" fontId="16" fillId="16" borderId="73" xfId="0" applyNumberFormat="1" applyFont="1" applyFill="1" applyBorder="1" applyAlignment="1" applyProtection="1">
      <alignment horizontal="center" vertical="center"/>
      <protection hidden="1"/>
    </xf>
    <xf numFmtId="169" fontId="16" fillId="16" borderId="75" xfId="0" applyNumberFormat="1" applyFont="1" applyFill="1" applyBorder="1" applyAlignment="1" applyProtection="1">
      <alignment horizontal="center" vertical="center"/>
      <protection hidden="1"/>
    </xf>
    <xf numFmtId="169" fontId="16" fillId="16" borderId="74" xfId="0" applyNumberFormat="1" applyFont="1" applyFill="1" applyBorder="1" applyAlignment="1" applyProtection="1">
      <alignment horizontal="center" vertical="center"/>
      <protection hidden="1"/>
    </xf>
    <xf numFmtId="0" fontId="22" fillId="12" borderId="9" xfId="0" applyFont="1" applyFill="1" applyBorder="1" applyAlignment="1" applyProtection="1">
      <alignment horizontal="center" vertical="center"/>
      <protection hidden="1"/>
    </xf>
    <xf numFmtId="2" fontId="16" fillId="12" borderId="73" xfId="0" applyNumberFormat="1" applyFont="1" applyFill="1" applyBorder="1" applyAlignment="1" applyProtection="1">
      <alignment horizontal="center" vertical="center"/>
      <protection hidden="1"/>
    </xf>
    <xf numFmtId="169" fontId="16" fillId="12" borderId="75" xfId="0" applyNumberFormat="1" applyFont="1" applyFill="1" applyBorder="1" applyAlignment="1" applyProtection="1">
      <alignment horizontal="center" vertical="center"/>
      <protection hidden="1"/>
    </xf>
    <xf numFmtId="169" fontId="16" fillId="12" borderId="74" xfId="0" applyNumberFormat="1" applyFont="1" applyFill="1" applyBorder="1" applyAlignment="1" applyProtection="1">
      <alignment horizontal="center" vertical="center"/>
      <protection hidden="1"/>
    </xf>
    <xf numFmtId="0" fontId="10" fillId="2" borderId="6" xfId="0" applyFont="1" applyFill="1" applyBorder="1" applyAlignment="1" applyProtection="1">
      <alignment horizontal="center" vertical="center"/>
      <protection locked="0" hidden="1"/>
    </xf>
    <xf numFmtId="0" fontId="32" fillId="8" borderId="22" xfId="0" applyFont="1" applyFill="1" applyBorder="1" applyAlignment="1" applyProtection="1">
      <alignment horizontal="center" vertical="center"/>
      <protection hidden="1"/>
    </xf>
    <xf numFmtId="0" fontId="32" fillId="8" borderId="22" xfId="0" applyFont="1" applyFill="1" applyBorder="1" applyAlignment="1" applyProtection="1">
      <alignment vertical="center"/>
      <protection hidden="1"/>
    </xf>
    <xf numFmtId="2" fontId="10" fillId="13" borderId="67" xfId="0" applyNumberFormat="1" applyFont="1" applyFill="1" applyBorder="1" applyAlignment="1" applyProtection="1">
      <alignment horizontal="center" vertical="center"/>
      <protection hidden="1"/>
    </xf>
    <xf numFmtId="169" fontId="10" fillId="13" borderId="68" xfId="0" applyNumberFormat="1" applyFont="1" applyFill="1" applyBorder="1" applyAlignment="1" applyProtection="1">
      <alignment horizontal="center" vertical="center"/>
      <protection hidden="1"/>
    </xf>
    <xf numFmtId="2" fontId="10" fillId="11" borderId="67" xfId="0" applyNumberFormat="1" applyFont="1" applyFill="1" applyBorder="1" applyAlignment="1" applyProtection="1">
      <alignment horizontal="center" vertical="center"/>
      <protection hidden="1"/>
    </xf>
    <xf numFmtId="169" fontId="10" fillId="11" borderId="6" xfId="0" applyNumberFormat="1" applyFont="1" applyFill="1" applyBorder="1" applyAlignment="1" applyProtection="1">
      <alignment horizontal="center" vertical="center"/>
      <protection hidden="1"/>
    </xf>
    <xf numFmtId="2" fontId="10" fillId="11" borderId="8" xfId="0" applyNumberFormat="1" applyFont="1" applyFill="1" applyBorder="1" applyAlignment="1" applyProtection="1">
      <alignment horizontal="center" vertical="center"/>
      <protection hidden="1"/>
    </xf>
    <xf numFmtId="0" fontId="9" fillId="11" borderId="19" xfId="0" applyFont="1" applyFill="1" applyBorder="1" applyAlignment="1" applyProtection="1">
      <alignment horizontal="left" vertical="center"/>
      <protection hidden="1"/>
    </xf>
    <xf numFmtId="0" fontId="9" fillId="11" borderId="19" xfId="0" applyFont="1" applyFill="1" applyBorder="1" applyAlignment="1" applyProtection="1">
      <alignment horizontal="left" vertical="center" indent="1"/>
      <protection hidden="1"/>
    </xf>
    <xf numFmtId="0" fontId="16" fillId="15" borderId="22" xfId="0" applyFont="1" applyFill="1" applyBorder="1" applyAlignment="1" applyProtection="1">
      <alignment horizontal="center" vertical="center"/>
      <protection hidden="1"/>
    </xf>
    <xf numFmtId="0" fontId="16" fillId="15" borderId="10" xfId="0" applyFont="1" applyFill="1" applyBorder="1" applyAlignment="1" applyProtection="1">
      <alignment horizontal="center" vertical="center"/>
      <protection hidden="1"/>
    </xf>
    <xf numFmtId="164" fontId="16" fillId="15" borderId="10" xfId="0" applyNumberFormat="1" applyFont="1" applyFill="1" applyBorder="1" applyAlignment="1" applyProtection="1">
      <alignment horizontal="center" vertical="center"/>
      <protection hidden="1"/>
    </xf>
    <xf numFmtId="164" fontId="16" fillId="15" borderId="22" xfId="0" applyNumberFormat="1" applyFont="1" applyFill="1" applyBorder="1" applyAlignment="1" applyProtection="1">
      <alignment horizontal="center" vertical="center"/>
      <protection hidden="1"/>
    </xf>
    <xf numFmtId="0" fontId="16" fillId="18" borderId="10" xfId="0" applyFont="1" applyFill="1" applyBorder="1" applyAlignment="1" applyProtection="1">
      <alignment horizontal="center" vertical="center"/>
      <protection hidden="1"/>
    </xf>
    <xf numFmtId="164" fontId="16" fillId="18" borderId="10" xfId="0" applyNumberFormat="1" applyFont="1" applyFill="1" applyBorder="1" applyAlignment="1" applyProtection="1">
      <alignment horizontal="center" vertical="center"/>
      <protection hidden="1"/>
    </xf>
    <xf numFmtId="164" fontId="16" fillId="18" borderId="22" xfId="0" applyNumberFormat="1" applyFont="1" applyFill="1" applyBorder="1" applyAlignment="1" applyProtection="1">
      <alignment horizontal="center" vertical="center"/>
      <protection hidden="1"/>
    </xf>
    <xf numFmtId="0" fontId="16" fillId="18" borderId="22" xfId="0" applyFont="1" applyFill="1" applyBorder="1" applyAlignment="1" applyProtection="1">
      <alignment horizontal="center" vertical="center"/>
      <protection hidden="1"/>
    </xf>
    <xf numFmtId="1" fontId="16" fillId="11" borderId="10" xfId="0" applyNumberFormat="1" applyFont="1" applyFill="1" applyBorder="1" applyAlignment="1" applyProtection="1">
      <alignment horizontal="center" vertical="center"/>
      <protection hidden="1"/>
    </xf>
    <xf numFmtId="0" fontId="16" fillId="11" borderId="10" xfId="0" applyFont="1" applyFill="1" applyBorder="1" applyAlignment="1" applyProtection="1">
      <alignment horizontal="center" vertical="center"/>
      <protection hidden="1"/>
    </xf>
    <xf numFmtId="164" fontId="16" fillId="11" borderId="10" xfId="0" applyNumberFormat="1" applyFont="1" applyFill="1" applyBorder="1" applyAlignment="1" applyProtection="1">
      <alignment horizontal="center" vertical="center"/>
      <protection hidden="1"/>
    </xf>
    <xf numFmtId="1" fontId="16" fillId="10" borderId="10" xfId="0" applyNumberFormat="1" applyFont="1" applyFill="1" applyBorder="1" applyAlignment="1" applyProtection="1">
      <alignment horizontal="center" vertical="center"/>
      <protection hidden="1"/>
    </xf>
    <xf numFmtId="0" fontId="16" fillId="10" borderId="10" xfId="0" applyFont="1" applyFill="1" applyBorder="1" applyAlignment="1" applyProtection="1">
      <alignment horizontal="center" vertical="center"/>
      <protection hidden="1"/>
    </xf>
    <xf numFmtId="164" fontId="16" fillId="10" borderId="10" xfId="0" applyNumberFormat="1" applyFont="1" applyFill="1" applyBorder="1" applyAlignment="1" applyProtection="1">
      <alignment horizontal="center" vertical="center"/>
      <protection hidden="1"/>
    </xf>
    <xf numFmtId="2" fontId="16" fillId="11" borderId="73" xfId="0" applyNumberFormat="1" applyFont="1" applyFill="1" applyBorder="1" applyAlignment="1" applyProtection="1">
      <alignment horizontal="center" vertical="center"/>
      <protection hidden="1"/>
    </xf>
    <xf numFmtId="169" fontId="16" fillId="11" borderId="74" xfId="0" applyNumberFormat="1" applyFont="1" applyFill="1" applyBorder="1" applyAlignment="1" applyProtection="1">
      <alignment horizontal="center" vertical="center"/>
      <protection hidden="1"/>
    </xf>
    <xf numFmtId="0" fontId="9" fillId="11" borderId="11" xfId="0" applyFont="1" applyFill="1" applyBorder="1" applyAlignment="1" applyProtection="1">
      <alignment vertical="center"/>
      <protection hidden="1"/>
    </xf>
    <xf numFmtId="0" fontId="9" fillId="11" borderId="58" xfId="0" applyFont="1" applyFill="1" applyBorder="1" applyAlignment="1" applyProtection="1">
      <alignment vertical="center"/>
      <protection hidden="1"/>
    </xf>
    <xf numFmtId="169" fontId="10" fillId="13" borderId="6" xfId="0" applyNumberFormat="1" applyFont="1" applyFill="1" applyBorder="1" applyAlignment="1" applyProtection="1">
      <alignment horizontal="center" vertical="center"/>
      <protection hidden="1"/>
    </xf>
    <xf numFmtId="2" fontId="10" fillId="13" borderId="8" xfId="0" applyNumberFormat="1" applyFont="1" applyFill="1" applyBorder="1" applyAlignment="1" applyProtection="1">
      <alignment horizontal="center" vertical="center"/>
      <protection hidden="1"/>
    </xf>
    <xf numFmtId="0" fontId="9" fillId="11" borderId="18" xfId="0" applyFont="1" applyFill="1" applyBorder="1" applyAlignment="1" applyProtection="1">
      <alignment horizontal="left" vertical="center" indent="1"/>
      <protection hidden="1"/>
    </xf>
    <xf numFmtId="0" fontId="22" fillId="11" borderId="9" xfId="0" applyFont="1" applyFill="1" applyBorder="1" applyAlignment="1" applyProtection="1">
      <alignment horizontal="left" vertical="center" indent="1"/>
      <protection hidden="1"/>
    </xf>
    <xf numFmtId="169" fontId="10" fillId="11" borderId="68" xfId="0" applyNumberFormat="1" applyFont="1" applyFill="1" applyBorder="1" applyAlignment="1" applyProtection="1">
      <alignment horizontal="center" vertical="center"/>
      <protection hidden="1"/>
    </xf>
    <xf numFmtId="0" fontId="22" fillId="8" borderId="9" xfId="0" applyFont="1" applyFill="1" applyBorder="1" applyAlignment="1" applyProtection="1">
      <alignment horizontal="center" vertical="center"/>
      <protection hidden="1"/>
    </xf>
    <xf numFmtId="2" fontId="16" fillId="8" borderId="73" xfId="0" applyNumberFormat="1" applyFont="1" applyFill="1" applyBorder="1" applyAlignment="1" applyProtection="1">
      <alignment horizontal="center" vertical="center"/>
      <protection hidden="1"/>
    </xf>
    <xf numFmtId="169" fontId="16" fillId="8" borderId="75" xfId="0" applyNumberFormat="1" applyFont="1" applyFill="1" applyBorder="1" applyAlignment="1" applyProtection="1">
      <alignment horizontal="center" vertical="center"/>
      <protection hidden="1"/>
    </xf>
    <xf numFmtId="169" fontId="16" fillId="8" borderId="74" xfId="0" applyNumberFormat="1" applyFont="1" applyFill="1" applyBorder="1" applyAlignment="1" applyProtection="1">
      <alignment horizontal="center" vertical="center"/>
      <protection hidden="1"/>
    </xf>
    <xf numFmtId="0" fontId="9" fillId="10" borderId="18" xfId="0" applyFont="1" applyFill="1" applyBorder="1" applyAlignment="1" applyProtection="1">
      <alignment horizontal="left" vertical="center" indent="1"/>
      <protection hidden="1"/>
    </xf>
    <xf numFmtId="0" fontId="9" fillId="10" borderId="19" xfId="0" applyFont="1" applyFill="1" applyBorder="1" applyAlignment="1" applyProtection="1">
      <alignment horizontal="left" vertical="center" indent="1"/>
      <protection hidden="1"/>
    </xf>
    <xf numFmtId="0" fontId="9" fillId="10" borderId="19" xfId="0" applyFont="1" applyFill="1" applyBorder="1" applyAlignment="1" applyProtection="1">
      <alignment horizontal="left" vertical="center"/>
      <protection hidden="1"/>
    </xf>
    <xf numFmtId="2" fontId="16" fillId="10" borderId="73" xfId="0" applyNumberFormat="1" applyFont="1" applyFill="1" applyBorder="1" applyAlignment="1" applyProtection="1">
      <alignment horizontal="center" vertical="center"/>
      <protection hidden="1"/>
    </xf>
    <xf numFmtId="169" fontId="16" fillId="10" borderId="74" xfId="0" applyNumberFormat="1" applyFont="1" applyFill="1" applyBorder="1" applyAlignment="1" applyProtection="1">
      <alignment horizontal="center" vertical="center"/>
      <protection hidden="1"/>
    </xf>
    <xf numFmtId="0" fontId="32" fillId="9" borderId="22" xfId="0" applyFont="1" applyFill="1" applyBorder="1" applyAlignment="1" applyProtection="1">
      <alignment horizontal="center" vertical="center"/>
      <protection hidden="1"/>
    </xf>
    <xf numFmtId="0" fontId="32" fillId="9" borderId="22" xfId="0" applyFont="1" applyFill="1" applyBorder="1" applyAlignment="1" applyProtection="1">
      <alignment vertical="center"/>
      <protection hidden="1"/>
    </xf>
    <xf numFmtId="0" fontId="22" fillId="9" borderId="9" xfId="0" applyFont="1" applyFill="1" applyBorder="1" applyAlignment="1" applyProtection="1">
      <alignment horizontal="center" vertical="center"/>
      <protection hidden="1"/>
    </xf>
    <xf numFmtId="2" fontId="16" fillId="9" borderId="73" xfId="0" applyNumberFormat="1" applyFont="1" applyFill="1" applyBorder="1" applyAlignment="1" applyProtection="1">
      <alignment horizontal="center" vertical="center"/>
      <protection hidden="1"/>
    </xf>
    <xf numFmtId="169" fontId="16" fillId="9" borderId="75" xfId="0" applyNumberFormat="1" applyFont="1" applyFill="1" applyBorder="1" applyAlignment="1" applyProtection="1">
      <alignment horizontal="center" vertical="center"/>
      <protection hidden="1"/>
    </xf>
    <xf numFmtId="0" fontId="9" fillId="10" borderId="11" xfId="0" applyFont="1" applyFill="1" applyBorder="1" applyAlignment="1" applyProtection="1">
      <alignment vertical="center"/>
      <protection hidden="1"/>
    </xf>
    <xf numFmtId="0" fontId="9" fillId="10" borderId="58" xfId="0" applyFont="1" applyFill="1" applyBorder="1" applyAlignment="1" applyProtection="1">
      <alignment vertical="center"/>
      <protection hidden="1"/>
    </xf>
    <xf numFmtId="0" fontId="22" fillId="10" borderId="9" xfId="0" applyFont="1" applyFill="1" applyBorder="1" applyAlignment="1" applyProtection="1">
      <alignment horizontal="left" vertical="center" indent="1"/>
      <protection hidden="1"/>
    </xf>
    <xf numFmtId="0" fontId="9" fillId="10" borderId="10" xfId="0" applyFont="1" applyFill="1" applyBorder="1" applyAlignment="1" applyProtection="1">
      <alignment vertical="center"/>
      <protection hidden="1"/>
    </xf>
    <xf numFmtId="2" fontId="10" fillId="10" borderId="67" xfId="0" applyNumberFormat="1" applyFont="1" applyFill="1" applyBorder="1" applyAlignment="1" applyProtection="1">
      <alignment horizontal="center" vertical="center"/>
      <protection hidden="1"/>
    </xf>
    <xf numFmtId="169" fontId="10" fillId="10" borderId="68" xfId="0" applyNumberFormat="1" applyFont="1" applyFill="1" applyBorder="1" applyAlignment="1" applyProtection="1">
      <alignment horizontal="center" vertical="center"/>
      <protection hidden="1"/>
    </xf>
    <xf numFmtId="2" fontId="10" fillId="10" borderId="8" xfId="0" applyNumberFormat="1" applyFont="1" applyFill="1" applyBorder="1" applyAlignment="1" applyProtection="1">
      <alignment horizontal="center" vertical="center"/>
      <protection hidden="1"/>
    </xf>
    <xf numFmtId="169" fontId="10" fillId="10" borderId="6" xfId="0" applyNumberFormat="1" applyFont="1" applyFill="1" applyBorder="1" applyAlignment="1" applyProtection="1">
      <alignment horizontal="center" vertical="center"/>
      <protection hidden="1"/>
    </xf>
    <xf numFmtId="2" fontId="10" fillId="14" borderId="8" xfId="0" applyNumberFormat="1" applyFont="1" applyFill="1" applyBorder="1" applyAlignment="1" applyProtection="1">
      <alignment horizontal="center" vertical="center"/>
      <protection hidden="1"/>
    </xf>
    <xf numFmtId="169" fontId="10" fillId="14" borderId="6" xfId="0" applyNumberFormat="1" applyFont="1" applyFill="1" applyBorder="1" applyAlignment="1" applyProtection="1">
      <alignment horizontal="center" vertical="center"/>
      <protection hidden="1"/>
    </xf>
    <xf numFmtId="2" fontId="10" fillId="14" borderId="67" xfId="0" applyNumberFormat="1" applyFont="1" applyFill="1" applyBorder="1" applyAlignment="1" applyProtection="1">
      <alignment horizontal="center" vertical="center"/>
      <protection hidden="1"/>
    </xf>
    <xf numFmtId="169" fontId="10" fillId="14" borderId="68" xfId="0" applyNumberFormat="1" applyFont="1" applyFill="1" applyBorder="1" applyAlignment="1" applyProtection="1">
      <alignment horizontal="center" vertical="center"/>
      <protection hidden="1"/>
    </xf>
    <xf numFmtId="0" fontId="10" fillId="2" borderId="24" xfId="0" applyFont="1" applyFill="1" applyBorder="1" applyAlignment="1" applyProtection="1">
      <alignment horizontal="center" vertical="center"/>
      <protection locked="0" hidden="1"/>
    </xf>
    <xf numFmtId="0" fontId="10" fillId="2" borderId="27" xfId="0" applyFont="1" applyFill="1" applyBorder="1" applyAlignment="1" applyProtection="1">
      <alignment horizontal="center" vertical="center"/>
      <protection locked="0" hidden="1"/>
    </xf>
    <xf numFmtId="0" fontId="19" fillId="2" borderId="0" xfId="0" applyFont="1" applyFill="1" applyBorder="1" applyAlignment="1" applyProtection="1">
      <alignment vertical="top" wrapText="1"/>
      <protection hidden="1"/>
    </xf>
    <xf numFmtId="166" fontId="20" fillId="2" borderId="0" xfId="2" applyNumberFormat="1" applyFont="1" applyFill="1" applyBorder="1" applyAlignment="1" applyProtection="1">
      <alignment horizontal="left" vertical="center" wrapText="1"/>
      <protection hidden="1"/>
    </xf>
    <xf numFmtId="0" fontId="35" fillId="2" borderId="0" xfId="0" applyFont="1" applyFill="1" applyBorder="1" applyAlignment="1" applyProtection="1">
      <alignment horizontal="left" vertical="center" wrapText="1"/>
      <protection hidden="1"/>
    </xf>
    <xf numFmtId="0" fontId="10" fillId="11" borderId="81" xfId="0" applyFont="1" applyFill="1" applyBorder="1" applyAlignment="1" applyProtection="1">
      <alignment horizontal="center" vertical="center" wrapText="1"/>
      <protection hidden="1"/>
    </xf>
    <xf numFmtId="1" fontId="8" fillId="13" borderId="27" xfId="0" applyNumberFormat="1" applyFont="1" applyFill="1" applyBorder="1" applyAlignment="1" applyProtection="1">
      <alignment horizontal="center" vertical="center"/>
      <protection hidden="1"/>
    </xf>
    <xf numFmtId="1" fontId="8" fillId="13" borderId="29" xfId="0" applyNumberFormat="1" applyFont="1" applyFill="1" applyBorder="1" applyAlignment="1" applyProtection="1">
      <alignment horizontal="center" vertical="center"/>
      <protection hidden="1"/>
    </xf>
    <xf numFmtId="1" fontId="8" fillId="13" borderId="17" xfId="0" applyNumberFormat="1" applyFont="1" applyFill="1" applyBorder="1" applyAlignment="1" applyProtection="1">
      <alignment horizontal="center" vertical="center"/>
      <protection hidden="1"/>
    </xf>
    <xf numFmtId="1" fontId="18" fillId="11" borderId="37" xfId="0" applyNumberFormat="1" applyFont="1" applyFill="1" applyBorder="1" applyAlignment="1" applyProtection="1">
      <alignment horizontal="center" vertical="center"/>
      <protection hidden="1"/>
    </xf>
    <xf numFmtId="169" fontId="10" fillId="2" borderId="33" xfId="0" applyNumberFormat="1" applyFont="1" applyFill="1" applyBorder="1" applyAlignment="1" applyProtection="1">
      <alignment horizontal="center" vertical="center"/>
      <protection locked="0" hidden="1"/>
    </xf>
    <xf numFmtId="169" fontId="10" fillId="2" borderId="34" xfId="0" applyNumberFormat="1" applyFont="1" applyFill="1" applyBorder="1" applyAlignment="1" applyProtection="1">
      <alignment horizontal="center" vertical="center"/>
      <protection locked="0" hidden="1"/>
    </xf>
    <xf numFmtId="169" fontId="10" fillId="2" borderId="69" xfId="0" applyNumberFormat="1" applyFont="1" applyFill="1" applyBorder="1" applyAlignment="1" applyProtection="1">
      <alignment horizontal="center" vertical="center"/>
      <protection locked="0" hidden="1"/>
    </xf>
    <xf numFmtId="169" fontId="16" fillId="4" borderId="0" xfId="0" applyNumberFormat="1" applyFont="1" applyFill="1" applyBorder="1" applyAlignment="1" applyProtection="1">
      <alignment horizontal="center" vertical="center"/>
      <protection hidden="1"/>
    </xf>
    <xf numFmtId="0" fontId="9" fillId="13" borderId="18" xfId="0" applyFont="1" applyFill="1" applyBorder="1" applyAlignment="1" applyProtection="1">
      <alignment horizontal="left" vertical="center" indent="1"/>
      <protection hidden="1"/>
    </xf>
    <xf numFmtId="0" fontId="9" fillId="13" borderId="19" xfId="0" applyFont="1" applyFill="1" applyBorder="1" applyAlignment="1" applyProtection="1">
      <alignment horizontal="left" vertical="center" indent="1"/>
      <protection hidden="1"/>
    </xf>
    <xf numFmtId="0" fontId="9" fillId="13" borderId="19" xfId="0" applyFont="1" applyFill="1" applyBorder="1" applyAlignment="1" applyProtection="1">
      <alignment horizontal="left" vertical="center"/>
      <protection hidden="1"/>
    </xf>
    <xf numFmtId="2" fontId="16" fillId="13" borderId="73" xfId="0" applyNumberFormat="1" applyFont="1" applyFill="1" applyBorder="1" applyAlignment="1" applyProtection="1">
      <alignment horizontal="center" vertical="center"/>
      <protection hidden="1"/>
    </xf>
    <xf numFmtId="169" fontId="16" fillId="13" borderId="74" xfId="0" applyNumberFormat="1" applyFont="1" applyFill="1" applyBorder="1" applyAlignment="1" applyProtection="1">
      <alignment horizontal="center" vertical="center"/>
      <protection hidden="1"/>
    </xf>
    <xf numFmtId="0" fontId="9" fillId="14" borderId="18" xfId="0" applyFont="1" applyFill="1" applyBorder="1" applyAlignment="1" applyProtection="1">
      <alignment horizontal="left" vertical="center" indent="1"/>
      <protection hidden="1"/>
    </xf>
    <xf numFmtId="0" fontId="9" fillId="14" borderId="19" xfId="0" applyFont="1" applyFill="1" applyBorder="1" applyAlignment="1" applyProtection="1">
      <alignment horizontal="left" vertical="center" indent="1"/>
      <protection hidden="1"/>
    </xf>
    <xf numFmtId="0" fontId="9" fillId="14" borderId="19" xfId="0" applyFont="1" applyFill="1" applyBorder="1" applyAlignment="1" applyProtection="1">
      <alignment horizontal="left" vertical="center"/>
      <protection hidden="1"/>
    </xf>
    <xf numFmtId="2" fontId="16" fillId="14" borderId="73" xfId="0" applyNumberFormat="1" applyFont="1" applyFill="1" applyBorder="1" applyAlignment="1" applyProtection="1">
      <alignment horizontal="center" vertical="center"/>
      <protection hidden="1"/>
    </xf>
    <xf numFmtId="169" fontId="16" fillId="14" borderId="74" xfId="0" applyNumberFormat="1" applyFont="1" applyFill="1" applyBorder="1" applyAlignment="1" applyProtection="1">
      <alignment horizontal="center" vertical="center"/>
      <protection hidden="1"/>
    </xf>
    <xf numFmtId="1" fontId="0" fillId="0" borderId="26" xfId="0" applyNumberFormat="1" applyFont="1" applyBorder="1" applyAlignment="1" applyProtection="1">
      <alignment horizontal="center" vertical="center"/>
      <protection locked="0"/>
    </xf>
    <xf numFmtId="0" fontId="0" fillId="0" borderId="57" xfId="0" applyFont="1" applyBorder="1" applyProtection="1">
      <protection locked="0"/>
    </xf>
    <xf numFmtId="1" fontId="0" fillId="0" borderId="16" xfId="0" applyNumberFormat="1" applyFont="1" applyBorder="1" applyAlignment="1" applyProtection="1">
      <alignment horizontal="center" vertical="center"/>
      <protection locked="0"/>
    </xf>
    <xf numFmtId="0" fontId="0" fillId="0" borderId="1" xfId="0" applyFont="1" applyBorder="1" applyProtection="1">
      <protection locked="0"/>
    </xf>
    <xf numFmtId="164" fontId="0" fillId="2" borderId="38" xfId="0" applyNumberFormat="1" applyFont="1" applyFill="1" applyBorder="1" applyAlignment="1" applyProtection="1">
      <alignment horizontal="center" vertical="center"/>
      <protection locked="0"/>
    </xf>
    <xf numFmtId="0" fontId="0" fillId="0" borderId="26" xfId="0" applyFont="1" applyBorder="1" applyAlignment="1" applyProtection="1">
      <alignment horizontal="center" vertical="center"/>
      <protection locked="0"/>
    </xf>
    <xf numFmtId="0" fontId="0" fillId="0" borderId="38" xfId="0" applyFont="1" applyBorder="1" applyAlignment="1" applyProtection="1">
      <alignment horizontal="center" vertical="center"/>
      <protection locked="0"/>
    </xf>
    <xf numFmtId="164" fontId="0" fillId="2" borderId="16" xfId="0" applyNumberFormat="1" applyFont="1" applyFill="1" applyBorder="1" applyAlignment="1" applyProtection="1">
      <alignment horizontal="center" vertical="center"/>
      <protection locked="0"/>
    </xf>
    <xf numFmtId="0" fontId="0" fillId="0" borderId="16" xfId="0" applyFont="1" applyBorder="1" applyAlignment="1" applyProtection="1">
      <alignment horizontal="center" vertical="center"/>
      <protection locked="0"/>
    </xf>
    <xf numFmtId="0" fontId="29" fillId="0" borderId="26" xfId="0" applyFont="1" applyBorder="1" applyAlignment="1" applyProtection="1">
      <alignment horizontal="center" vertical="center"/>
      <protection locked="0"/>
    </xf>
    <xf numFmtId="0" fontId="29" fillId="0" borderId="38"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1" fontId="29" fillId="0" borderId="26" xfId="0" applyNumberFormat="1" applyFont="1" applyBorder="1" applyAlignment="1" applyProtection="1">
      <alignment horizontal="center" vertical="center"/>
      <protection locked="0"/>
    </xf>
    <xf numFmtId="0" fontId="29" fillId="0" borderId="50" xfId="0" applyFont="1" applyBorder="1" applyProtection="1">
      <protection locked="0"/>
    </xf>
    <xf numFmtId="1" fontId="29" fillId="0" borderId="16" xfId="0" applyNumberFormat="1" applyFont="1" applyBorder="1" applyAlignment="1" applyProtection="1">
      <alignment horizontal="center" vertical="center"/>
      <protection locked="0"/>
    </xf>
    <xf numFmtId="0" fontId="29" fillId="0" borderId="1" xfId="0" applyFont="1" applyBorder="1" applyProtection="1">
      <protection locked="0"/>
    </xf>
    <xf numFmtId="0" fontId="28" fillId="2" borderId="0" xfId="0" applyFont="1" applyFill="1" applyBorder="1" applyAlignment="1" applyProtection="1">
      <alignment horizontal="center" vertical="center"/>
      <protection hidden="1"/>
    </xf>
    <xf numFmtId="0" fontId="10" fillId="12" borderId="60" xfId="0" applyFont="1" applyFill="1" applyBorder="1" applyAlignment="1" applyProtection="1">
      <alignment horizontal="center" vertical="center" wrapText="1"/>
      <protection hidden="1"/>
    </xf>
    <xf numFmtId="0" fontId="9" fillId="11" borderId="9" xfId="0" applyFont="1" applyFill="1" applyBorder="1" applyAlignment="1" applyProtection="1">
      <alignment horizontal="left" vertical="center" indent="2"/>
      <protection hidden="1"/>
    </xf>
    <xf numFmtId="0" fontId="10" fillId="11" borderId="10" xfId="0" applyFont="1" applyFill="1" applyBorder="1" applyAlignment="1" applyProtection="1">
      <alignment horizontal="center" vertical="center"/>
      <protection hidden="1"/>
    </xf>
    <xf numFmtId="0" fontId="9" fillId="11" borderId="51" xfId="0" applyFont="1" applyFill="1" applyBorder="1" applyAlignment="1" applyProtection="1">
      <alignment vertical="center"/>
      <protection hidden="1"/>
    </xf>
    <xf numFmtId="0" fontId="10" fillId="2" borderId="16" xfId="0" applyFont="1" applyFill="1" applyBorder="1" applyAlignment="1" applyProtection="1">
      <alignment horizontal="center" vertical="center"/>
      <protection locked="0" hidden="1"/>
    </xf>
    <xf numFmtId="0" fontId="10" fillId="2" borderId="38" xfId="0" applyFont="1" applyFill="1" applyBorder="1" applyAlignment="1" applyProtection="1">
      <alignment horizontal="center" vertical="center"/>
      <protection locked="0" hidden="1"/>
    </xf>
    <xf numFmtId="0" fontId="10" fillId="2" borderId="72" xfId="0" applyFont="1" applyFill="1" applyBorder="1" applyAlignment="1" applyProtection="1">
      <alignment horizontal="center" vertical="center"/>
      <protection locked="0" hidden="1"/>
    </xf>
    <xf numFmtId="0" fontId="10" fillId="2" borderId="97" xfId="0" applyFont="1" applyFill="1" applyBorder="1" applyAlignment="1" applyProtection="1">
      <alignment horizontal="center" vertical="center"/>
      <protection locked="0" hidden="1"/>
    </xf>
    <xf numFmtId="0" fontId="10" fillId="2" borderId="4" xfId="0" applyFont="1" applyFill="1" applyBorder="1" applyAlignment="1" applyProtection="1">
      <alignment horizontal="center" vertical="center"/>
      <protection locked="0" hidden="1"/>
    </xf>
    <xf numFmtId="0" fontId="9" fillId="13" borderId="9" xfId="0" applyFont="1" applyFill="1" applyBorder="1" applyAlignment="1" applyProtection="1">
      <alignment horizontal="left" vertical="center" indent="1"/>
      <protection hidden="1"/>
    </xf>
    <xf numFmtId="0" fontId="9" fillId="13" borderId="10" xfId="0" applyFont="1" applyFill="1" applyBorder="1" applyAlignment="1" applyProtection="1">
      <alignment horizontal="left" vertical="center"/>
      <protection hidden="1"/>
    </xf>
    <xf numFmtId="0" fontId="9" fillId="13" borderId="10" xfId="0" applyFont="1" applyFill="1" applyBorder="1" applyAlignment="1" applyProtection="1">
      <alignment horizontal="left" vertical="center" indent="1"/>
      <protection hidden="1"/>
    </xf>
    <xf numFmtId="0" fontId="10" fillId="2" borderId="59" xfId="0" applyFont="1" applyFill="1" applyBorder="1" applyAlignment="1" applyProtection="1">
      <alignment horizontal="center" vertical="center"/>
      <protection locked="0" hidden="1"/>
    </xf>
    <xf numFmtId="0" fontId="10" fillId="2" borderId="26" xfId="0" applyFont="1" applyFill="1" applyBorder="1" applyAlignment="1" applyProtection="1">
      <alignment horizontal="center" vertical="center"/>
      <protection locked="0" hidden="1"/>
    </xf>
    <xf numFmtId="0" fontId="10" fillId="2" borderId="42" xfId="0" applyFont="1" applyFill="1" applyBorder="1" applyAlignment="1" applyProtection="1">
      <alignment horizontal="center" vertical="center"/>
      <protection locked="0" hidden="1"/>
    </xf>
    <xf numFmtId="0" fontId="10" fillId="2" borderId="88" xfId="0" applyFont="1" applyFill="1" applyBorder="1" applyAlignment="1" applyProtection="1">
      <alignment horizontal="center" vertical="center"/>
      <protection locked="0" hidden="1"/>
    </xf>
    <xf numFmtId="0" fontId="10" fillId="2" borderId="76" xfId="0" applyFont="1" applyFill="1" applyBorder="1" applyAlignment="1" applyProtection="1">
      <alignment horizontal="center" vertical="center"/>
      <protection locked="0" hidden="1"/>
    </xf>
    <xf numFmtId="0" fontId="10" fillId="2" borderId="8" xfId="0" applyFont="1" applyFill="1" applyBorder="1" applyAlignment="1" applyProtection="1">
      <alignment horizontal="center" vertical="center"/>
      <protection locked="0" hidden="1"/>
    </xf>
    <xf numFmtId="0" fontId="10" fillId="2" borderId="25" xfId="0" applyFont="1" applyFill="1" applyBorder="1" applyAlignment="1" applyProtection="1">
      <alignment horizontal="center" vertical="center"/>
      <protection locked="0" hidden="1"/>
    </xf>
    <xf numFmtId="0" fontId="10" fillId="2" borderId="66" xfId="0" applyFont="1" applyFill="1" applyBorder="1" applyAlignment="1" applyProtection="1">
      <alignment horizontal="center" vertical="center"/>
      <protection locked="0" hidden="1"/>
    </xf>
    <xf numFmtId="0" fontId="10" fillId="2" borderId="81" xfId="0" applyFont="1" applyFill="1" applyBorder="1" applyAlignment="1" applyProtection="1">
      <alignment horizontal="center" vertical="center"/>
      <protection locked="0" hidden="1"/>
    </xf>
    <xf numFmtId="0" fontId="10" fillId="2" borderId="5" xfId="0" applyFont="1" applyFill="1" applyBorder="1" applyAlignment="1" applyProtection="1">
      <alignment horizontal="center" vertical="center"/>
      <protection locked="0" hidden="1"/>
    </xf>
    <xf numFmtId="0" fontId="10" fillId="11" borderId="11" xfId="0" applyFont="1" applyFill="1" applyBorder="1" applyAlignment="1" applyProtection="1">
      <alignment horizontal="center" vertical="center"/>
      <protection hidden="1"/>
    </xf>
    <xf numFmtId="0" fontId="10" fillId="2" borderId="21" xfId="0" applyFont="1" applyFill="1" applyBorder="1" applyAlignment="1" applyProtection="1">
      <alignment horizontal="center" vertical="center"/>
      <protection locked="0" hidden="1"/>
    </xf>
    <xf numFmtId="0" fontId="10" fillId="2" borderId="80" xfId="0" applyFont="1" applyFill="1" applyBorder="1" applyAlignment="1" applyProtection="1">
      <alignment horizontal="center" vertical="center"/>
      <protection locked="0" hidden="1"/>
    </xf>
    <xf numFmtId="0" fontId="10" fillId="2" borderId="28" xfId="0" applyFont="1" applyFill="1" applyBorder="1" applyAlignment="1" applyProtection="1">
      <alignment horizontal="center" vertical="center"/>
      <protection locked="0" hidden="1"/>
    </xf>
    <xf numFmtId="0" fontId="10" fillId="2" borderId="40" xfId="0" applyFont="1" applyFill="1" applyBorder="1" applyAlignment="1" applyProtection="1">
      <alignment horizontal="center" vertical="center"/>
      <protection locked="0" hidden="1"/>
    </xf>
    <xf numFmtId="0" fontId="10" fillId="2" borderId="13" xfId="0" applyFont="1" applyFill="1" applyBorder="1" applyAlignment="1" applyProtection="1">
      <alignment horizontal="center" vertical="center"/>
      <protection locked="0" hidden="1"/>
    </xf>
    <xf numFmtId="0" fontId="22" fillId="11" borderId="10" xfId="0" applyFont="1" applyFill="1" applyBorder="1" applyAlignment="1" applyProtection="1">
      <alignment horizontal="left" vertical="center" indent="1"/>
      <protection hidden="1"/>
    </xf>
    <xf numFmtId="0" fontId="10" fillId="0" borderId="59" xfId="0" applyFont="1" applyFill="1" applyBorder="1" applyAlignment="1" applyProtection="1">
      <alignment horizontal="center" vertical="center" wrapText="1"/>
      <protection locked="0" hidden="1"/>
    </xf>
    <xf numFmtId="0" fontId="10" fillId="0" borderId="63" xfId="0" applyFont="1" applyFill="1" applyBorder="1" applyAlignment="1" applyProtection="1">
      <alignment horizontal="center" vertical="center" wrapText="1"/>
      <protection locked="0" hidden="1"/>
    </xf>
    <xf numFmtId="0" fontId="10" fillId="0" borderId="60" xfId="0" applyFont="1" applyFill="1" applyBorder="1" applyAlignment="1" applyProtection="1">
      <alignment horizontal="center" vertical="center" wrapText="1"/>
      <protection locked="0" hidden="1"/>
    </xf>
    <xf numFmtId="0" fontId="10" fillId="0" borderId="77" xfId="0" applyFont="1" applyFill="1" applyBorder="1" applyAlignment="1" applyProtection="1">
      <alignment horizontal="center" vertical="center" wrapText="1"/>
      <protection locked="0" hidden="1"/>
    </xf>
    <xf numFmtId="0" fontId="9" fillId="10" borderId="9" xfId="0" applyFont="1" applyFill="1" applyBorder="1" applyAlignment="1" applyProtection="1">
      <alignment horizontal="left" vertical="center" indent="2"/>
      <protection hidden="1"/>
    </xf>
    <xf numFmtId="0" fontId="10" fillId="10" borderId="10" xfId="0" applyFont="1" applyFill="1" applyBorder="1" applyAlignment="1" applyProtection="1">
      <alignment horizontal="center" vertical="center"/>
      <protection hidden="1"/>
    </xf>
    <xf numFmtId="0" fontId="9" fillId="10" borderId="51" xfId="0" applyFont="1" applyFill="1" applyBorder="1" applyAlignment="1" applyProtection="1">
      <alignment vertical="center"/>
      <protection hidden="1"/>
    </xf>
    <xf numFmtId="0" fontId="9" fillId="14" borderId="9" xfId="0" applyFont="1" applyFill="1" applyBorder="1" applyAlignment="1" applyProtection="1">
      <alignment horizontal="left" vertical="center" indent="1"/>
      <protection hidden="1"/>
    </xf>
    <xf numFmtId="0" fontId="9" fillId="14" borderId="10" xfId="0" applyFont="1" applyFill="1" applyBorder="1" applyAlignment="1" applyProtection="1">
      <alignment horizontal="left" vertical="center"/>
      <protection hidden="1"/>
    </xf>
    <xf numFmtId="0" fontId="9" fillId="14" borderId="10" xfId="0" applyFont="1" applyFill="1" applyBorder="1" applyAlignment="1" applyProtection="1">
      <alignment horizontal="left" vertical="center" indent="1"/>
      <protection hidden="1"/>
    </xf>
    <xf numFmtId="0" fontId="22" fillId="10" borderId="19" xfId="0" applyFont="1" applyFill="1" applyBorder="1" applyAlignment="1" applyProtection="1">
      <alignment horizontal="left" vertical="center" indent="1"/>
      <protection hidden="1"/>
    </xf>
    <xf numFmtId="0" fontId="9" fillId="10" borderId="19" xfId="0" applyFont="1" applyFill="1" applyBorder="1" applyAlignment="1" applyProtection="1">
      <alignment vertical="center"/>
      <protection hidden="1"/>
    </xf>
    <xf numFmtId="0" fontId="0" fillId="4" borderId="0" xfId="0" applyFill="1"/>
    <xf numFmtId="0" fontId="43" fillId="9" borderId="77" xfId="0" applyFont="1" applyFill="1" applyBorder="1" applyAlignment="1" applyProtection="1">
      <alignment horizontal="center" vertical="center"/>
      <protection hidden="1"/>
    </xf>
    <xf numFmtId="0" fontId="43" fillId="9" borderId="79" xfId="0" applyFont="1" applyFill="1" applyBorder="1" applyAlignment="1" applyProtection="1">
      <alignment horizontal="center" vertical="center"/>
      <protection hidden="1"/>
    </xf>
    <xf numFmtId="3" fontId="10" fillId="14" borderId="42" xfId="0" applyNumberFormat="1" applyFont="1" applyFill="1" applyBorder="1" applyAlignment="1" applyProtection="1">
      <alignment horizontal="center" vertical="center"/>
      <protection hidden="1"/>
    </xf>
    <xf numFmtId="3" fontId="10" fillId="14" borderId="43" xfId="0" applyNumberFormat="1" applyFont="1" applyFill="1" applyBorder="1" applyAlignment="1" applyProtection="1">
      <alignment horizontal="center" vertical="center"/>
      <protection hidden="1"/>
    </xf>
    <xf numFmtId="3" fontId="10" fillId="14" borderId="44" xfId="0" applyNumberFormat="1" applyFont="1" applyFill="1" applyBorder="1" applyAlignment="1" applyProtection="1">
      <alignment horizontal="center" vertical="center"/>
      <protection hidden="1"/>
    </xf>
    <xf numFmtId="3" fontId="16" fillId="9" borderId="73" xfId="0" applyNumberFormat="1" applyFont="1" applyFill="1" applyBorder="1" applyAlignment="1" applyProtection="1">
      <alignment horizontal="center" vertical="center"/>
      <protection hidden="1"/>
    </xf>
    <xf numFmtId="3" fontId="16" fillId="9" borderId="74" xfId="0" applyNumberFormat="1" applyFont="1" applyFill="1" applyBorder="1" applyAlignment="1" applyProtection="1">
      <alignment horizontal="center" vertical="center"/>
      <protection hidden="1"/>
    </xf>
    <xf numFmtId="3" fontId="10" fillId="14" borderId="57" xfId="0" applyNumberFormat="1" applyFont="1" applyFill="1" applyBorder="1" applyAlignment="1" applyProtection="1">
      <alignment horizontal="center" vertical="center"/>
      <protection hidden="1"/>
    </xf>
    <xf numFmtId="3" fontId="10" fillId="14" borderId="1" xfId="0" applyNumberFormat="1" applyFont="1" applyFill="1" applyBorder="1" applyAlignment="1" applyProtection="1">
      <alignment horizontal="center" vertical="center"/>
      <protection hidden="1"/>
    </xf>
    <xf numFmtId="3" fontId="10" fillId="14" borderId="78" xfId="0" applyNumberFormat="1" applyFont="1" applyFill="1" applyBorder="1" applyAlignment="1" applyProtection="1">
      <alignment horizontal="center" vertical="center"/>
      <protection hidden="1"/>
    </xf>
    <xf numFmtId="3" fontId="16" fillId="9" borderId="65" xfId="0" applyNumberFormat="1" applyFont="1" applyFill="1" applyBorder="1" applyAlignment="1" applyProtection="1">
      <alignment horizontal="center" vertical="center"/>
      <protection hidden="1"/>
    </xf>
    <xf numFmtId="3" fontId="16" fillId="9" borderId="81" xfId="0" applyNumberFormat="1" applyFont="1" applyFill="1" applyBorder="1" applyAlignment="1" applyProtection="1">
      <alignment horizontal="center" vertical="center"/>
      <protection hidden="1"/>
    </xf>
    <xf numFmtId="3" fontId="28" fillId="14" borderId="17" xfId="0" applyNumberFormat="1" applyFont="1" applyFill="1" applyBorder="1" applyAlignment="1" applyProtection="1">
      <alignment horizontal="center" vertical="center"/>
      <protection hidden="1"/>
    </xf>
    <xf numFmtId="0" fontId="44" fillId="14" borderId="29" xfId="0" applyFont="1" applyFill="1" applyBorder="1" applyAlignment="1" applyProtection="1">
      <alignment horizontal="center" vertical="center"/>
      <protection hidden="1"/>
    </xf>
    <xf numFmtId="0" fontId="17" fillId="10" borderId="24" xfId="0" applyFont="1" applyFill="1" applyBorder="1" applyAlignment="1" applyProtection="1">
      <alignment horizontal="center" vertical="center"/>
      <protection hidden="1"/>
    </xf>
    <xf numFmtId="0" fontId="17" fillId="10" borderId="84" xfId="0" applyFont="1" applyFill="1" applyBorder="1" applyAlignment="1" applyProtection="1">
      <alignment horizontal="center" vertical="center"/>
      <protection hidden="1"/>
    </xf>
    <xf numFmtId="0" fontId="17" fillId="10" borderId="82" xfId="0" applyFont="1" applyFill="1" applyBorder="1" applyAlignment="1" applyProtection="1">
      <alignment horizontal="center" vertical="center"/>
      <protection hidden="1"/>
    </xf>
    <xf numFmtId="0" fontId="31" fillId="18" borderId="24" xfId="0" applyFont="1" applyFill="1" applyBorder="1" applyAlignment="1" applyProtection="1">
      <alignment horizontal="center" vertical="center"/>
      <protection hidden="1"/>
    </xf>
    <xf numFmtId="0" fontId="31" fillId="18" borderId="82" xfId="0" applyFont="1" applyFill="1" applyBorder="1" applyAlignment="1" applyProtection="1">
      <alignment horizontal="center" vertical="center"/>
      <protection hidden="1"/>
    </xf>
    <xf numFmtId="0" fontId="17" fillId="15" borderId="24" xfId="0" applyFont="1" applyFill="1" applyBorder="1" applyAlignment="1" applyProtection="1">
      <alignment horizontal="center" vertical="center"/>
      <protection hidden="1"/>
    </xf>
    <xf numFmtId="0" fontId="17" fillId="15" borderId="82" xfId="0" applyFont="1" applyFill="1" applyBorder="1" applyAlignment="1" applyProtection="1">
      <alignment horizontal="center" vertical="center"/>
      <protection hidden="1"/>
    </xf>
    <xf numFmtId="0" fontId="16" fillId="12" borderId="18" xfId="0" applyFont="1" applyFill="1" applyBorder="1" applyAlignment="1" applyProtection="1">
      <alignment horizontal="center" vertical="center"/>
      <protection hidden="1"/>
    </xf>
    <xf numFmtId="0" fontId="16" fillId="12" borderId="83" xfId="0" applyFont="1" applyFill="1" applyBorder="1" applyAlignment="1" applyProtection="1">
      <alignment horizontal="center" vertical="center"/>
      <protection hidden="1"/>
    </xf>
    <xf numFmtId="0" fontId="18" fillId="16" borderId="18" xfId="0" applyFont="1" applyFill="1" applyBorder="1" applyAlignment="1" applyProtection="1">
      <alignment horizontal="center" vertical="center"/>
      <protection hidden="1"/>
    </xf>
    <xf numFmtId="0" fontId="18" fillId="16" borderId="83" xfId="0" applyFont="1" applyFill="1" applyBorder="1" applyAlignment="1" applyProtection="1">
      <alignment horizontal="center" vertical="center"/>
      <protection hidden="1"/>
    </xf>
    <xf numFmtId="0" fontId="18" fillId="8" borderId="18" xfId="0" applyFont="1" applyFill="1" applyBorder="1" applyAlignment="1" applyProtection="1">
      <alignment horizontal="center" vertical="center"/>
      <protection hidden="1"/>
    </xf>
    <xf numFmtId="0" fontId="18" fillId="8" borderId="85" xfId="0" applyFont="1" applyFill="1" applyBorder="1" applyAlignment="1" applyProtection="1">
      <alignment horizontal="center" vertical="center"/>
      <protection hidden="1"/>
    </xf>
    <xf numFmtId="0" fontId="18" fillId="8" borderId="86" xfId="0" applyFont="1" applyFill="1" applyBorder="1" applyAlignment="1" applyProtection="1">
      <alignment horizontal="center" vertical="center"/>
      <protection hidden="1"/>
    </xf>
    <xf numFmtId="0" fontId="31" fillId="11" borderId="24" xfId="0" applyFont="1" applyFill="1" applyBorder="1" applyAlignment="1" applyProtection="1">
      <alignment horizontal="center" vertical="center"/>
      <protection hidden="1"/>
    </xf>
    <xf numFmtId="0" fontId="31" fillId="11" borderId="84" xfId="0" applyFont="1" applyFill="1" applyBorder="1" applyAlignment="1" applyProtection="1">
      <alignment horizontal="center" vertical="center"/>
      <protection hidden="1"/>
    </xf>
    <xf numFmtId="0" fontId="31" fillId="11" borderId="82" xfId="0" applyFont="1" applyFill="1" applyBorder="1" applyAlignment="1" applyProtection="1">
      <alignment horizontal="center" vertical="center"/>
      <protection hidden="1"/>
    </xf>
    <xf numFmtId="0" fontId="16" fillId="9" borderId="18" xfId="0" applyFont="1" applyFill="1" applyBorder="1" applyAlignment="1" applyProtection="1">
      <alignment horizontal="center" vertical="center"/>
      <protection hidden="1"/>
    </xf>
    <xf numFmtId="0" fontId="16" fillId="9" borderId="85" xfId="0" applyFont="1" applyFill="1" applyBorder="1" applyAlignment="1" applyProtection="1">
      <alignment horizontal="center" vertical="center"/>
      <protection hidden="1"/>
    </xf>
    <xf numFmtId="0" fontId="16" fillId="9" borderId="86" xfId="0" applyFont="1" applyFill="1" applyBorder="1" applyAlignment="1" applyProtection="1">
      <alignment horizontal="center" vertical="center"/>
      <protection hidden="1"/>
    </xf>
    <xf numFmtId="0" fontId="43" fillId="8" borderId="77" xfId="0" applyFont="1" applyFill="1" applyBorder="1" applyAlignment="1" applyProtection="1">
      <alignment horizontal="center" vertical="center"/>
      <protection hidden="1"/>
    </xf>
    <xf numFmtId="0" fontId="43" fillId="8" borderId="79" xfId="0" applyFont="1" applyFill="1" applyBorder="1" applyAlignment="1" applyProtection="1">
      <alignment horizontal="center" vertical="center"/>
      <protection hidden="1"/>
    </xf>
    <xf numFmtId="3" fontId="16" fillId="8" borderId="65" xfId="0" applyNumberFormat="1" applyFont="1" applyFill="1" applyBorder="1" applyAlignment="1" applyProtection="1">
      <alignment horizontal="center" vertical="center"/>
      <protection hidden="1"/>
    </xf>
    <xf numFmtId="3" fontId="16" fillId="8" borderId="81" xfId="0" applyNumberFormat="1" applyFont="1" applyFill="1" applyBorder="1" applyAlignment="1" applyProtection="1">
      <alignment horizontal="center" vertical="center"/>
      <protection hidden="1"/>
    </xf>
    <xf numFmtId="3" fontId="16" fillId="8" borderId="73" xfId="0" applyNumberFormat="1" applyFont="1" applyFill="1" applyBorder="1" applyAlignment="1" applyProtection="1">
      <alignment horizontal="center" vertical="center"/>
      <protection hidden="1"/>
    </xf>
    <xf numFmtId="3" fontId="16" fillId="8" borderId="74" xfId="0" applyNumberFormat="1" applyFont="1" applyFill="1" applyBorder="1" applyAlignment="1" applyProtection="1">
      <alignment horizontal="center" vertical="center"/>
      <protection hidden="1"/>
    </xf>
    <xf numFmtId="3" fontId="10" fillId="10" borderId="59" xfId="0" applyNumberFormat="1" applyFont="1" applyFill="1" applyBorder="1" applyAlignment="1" applyProtection="1">
      <alignment horizontal="center" vertical="center"/>
      <protection hidden="1"/>
    </xf>
    <xf numFmtId="3" fontId="10" fillId="10" borderId="60" xfId="0" applyNumberFormat="1" applyFont="1" applyFill="1" applyBorder="1" applyAlignment="1" applyProtection="1">
      <alignment horizontal="center" vertical="center"/>
      <protection hidden="1"/>
    </xf>
    <xf numFmtId="3" fontId="10" fillId="10" borderId="63" xfId="0" applyNumberFormat="1" applyFont="1" applyFill="1" applyBorder="1" applyAlignment="1" applyProtection="1">
      <alignment horizontal="center" vertical="center"/>
      <protection hidden="1"/>
    </xf>
    <xf numFmtId="3" fontId="10" fillId="10" borderId="25" xfId="0" applyNumberFormat="1" applyFont="1" applyFill="1" applyBorder="1" applyAlignment="1" applyProtection="1">
      <alignment horizontal="center" vertical="center"/>
      <protection hidden="1"/>
    </xf>
    <xf numFmtId="3" fontId="10" fillId="10" borderId="3" xfId="0" applyNumberFormat="1" applyFont="1" applyFill="1" applyBorder="1" applyAlignment="1" applyProtection="1">
      <alignment horizontal="center" vertical="center"/>
      <protection hidden="1"/>
    </xf>
    <xf numFmtId="3" fontId="10" fillId="10" borderId="64" xfId="0" applyNumberFormat="1" applyFont="1" applyFill="1" applyBorder="1" applyAlignment="1" applyProtection="1">
      <alignment horizontal="center" vertical="center"/>
      <protection hidden="1"/>
    </xf>
    <xf numFmtId="3" fontId="10" fillId="11" borderId="59" xfId="0" applyNumberFormat="1" applyFont="1" applyFill="1" applyBorder="1" applyAlignment="1" applyProtection="1">
      <alignment horizontal="center" vertical="center"/>
      <protection hidden="1"/>
    </xf>
    <xf numFmtId="3" fontId="10" fillId="11" borderId="60" xfId="0" applyNumberFormat="1" applyFont="1" applyFill="1" applyBorder="1" applyAlignment="1" applyProtection="1">
      <alignment horizontal="center" vertical="center"/>
      <protection hidden="1"/>
    </xf>
    <xf numFmtId="3" fontId="10" fillId="11" borderId="63" xfId="0" applyNumberFormat="1" applyFont="1" applyFill="1" applyBorder="1" applyAlignment="1" applyProtection="1">
      <alignment horizontal="center" vertical="center"/>
      <protection hidden="1"/>
    </xf>
    <xf numFmtId="3" fontId="10" fillId="13" borderId="43" xfId="0" applyNumberFormat="1" applyFont="1" applyFill="1" applyBorder="1" applyAlignment="1" applyProtection="1">
      <alignment horizontal="center" vertical="center"/>
      <protection hidden="1"/>
    </xf>
    <xf numFmtId="3" fontId="10" fillId="13" borderId="44" xfId="0" applyNumberFormat="1" applyFont="1" applyFill="1" applyBorder="1" applyAlignment="1" applyProtection="1">
      <alignment horizontal="center" vertical="center"/>
      <protection hidden="1"/>
    </xf>
    <xf numFmtId="3" fontId="10" fillId="13" borderId="57" xfId="0" applyNumberFormat="1" applyFont="1" applyFill="1" applyBorder="1" applyAlignment="1" applyProtection="1">
      <alignment horizontal="center" vertical="center"/>
      <protection hidden="1"/>
    </xf>
    <xf numFmtId="3" fontId="10" fillId="13" borderId="1" xfId="0" applyNumberFormat="1" applyFont="1" applyFill="1" applyBorder="1" applyAlignment="1" applyProtection="1">
      <alignment horizontal="center" vertical="center"/>
      <protection hidden="1"/>
    </xf>
    <xf numFmtId="3" fontId="10" fillId="13" borderId="78" xfId="0" applyNumberFormat="1" applyFont="1" applyFill="1" applyBorder="1" applyAlignment="1" applyProtection="1">
      <alignment horizontal="center" vertical="center"/>
      <protection hidden="1"/>
    </xf>
    <xf numFmtId="3" fontId="10" fillId="13" borderId="42" xfId="0" applyNumberFormat="1" applyFont="1" applyFill="1" applyBorder="1" applyAlignment="1" applyProtection="1">
      <alignment horizontal="center" vertical="center"/>
      <protection hidden="1"/>
    </xf>
    <xf numFmtId="3" fontId="10" fillId="18" borderId="60" xfId="0" applyNumberFormat="1" applyFont="1" applyFill="1" applyBorder="1" applyAlignment="1" applyProtection="1">
      <alignment horizontal="center" vertical="center"/>
      <protection hidden="1"/>
    </xf>
    <xf numFmtId="3" fontId="10" fillId="18" borderId="3" xfId="0" applyNumberFormat="1" applyFont="1" applyFill="1" applyBorder="1" applyAlignment="1" applyProtection="1">
      <alignment horizontal="center" vertical="center"/>
      <protection hidden="1"/>
    </xf>
    <xf numFmtId="3" fontId="10" fillId="5" borderId="43" xfId="0" applyNumberFormat="1" applyFont="1" applyFill="1" applyBorder="1" applyAlignment="1" applyProtection="1">
      <alignment horizontal="center" vertical="center"/>
      <protection hidden="1"/>
    </xf>
    <xf numFmtId="0" fontId="43" fillId="16" borderId="63" xfId="0" applyFont="1" applyFill="1" applyBorder="1" applyAlignment="1" applyProtection="1">
      <alignment horizontal="center" vertical="center"/>
      <protection hidden="1"/>
    </xf>
    <xf numFmtId="0" fontId="43" fillId="16" borderId="44" xfId="0" applyFont="1" applyFill="1" applyBorder="1" applyAlignment="1" applyProtection="1">
      <alignment horizontal="center" vertical="center"/>
      <protection hidden="1"/>
    </xf>
    <xf numFmtId="3" fontId="16" fillId="16" borderId="73" xfId="0" applyNumberFormat="1" applyFont="1" applyFill="1" applyBorder="1" applyAlignment="1" applyProtection="1">
      <alignment horizontal="center" vertical="center"/>
      <protection hidden="1"/>
    </xf>
    <xf numFmtId="3" fontId="16" fillId="16" borderId="74" xfId="0" applyNumberFormat="1" applyFont="1" applyFill="1" applyBorder="1" applyAlignment="1" applyProtection="1">
      <alignment horizontal="center" vertical="center"/>
      <protection hidden="1"/>
    </xf>
    <xf numFmtId="169" fontId="10" fillId="5" borderId="6" xfId="0" applyNumberFormat="1" applyFont="1" applyFill="1" applyBorder="1" applyAlignment="1" applyProtection="1">
      <alignment horizontal="center" vertical="center"/>
      <protection hidden="1"/>
    </xf>
    <xf numFmtId="3" fontId="10" fillId="18" borderId="67" xfId="0" applyNumberFormat="1" applyFont="1" applyFill="1" applyBorder="1" applyAlignment="1" applyProtection="1">
      <alignment horizontal="center" vertical="center"/>
      <protection hidden="1"/>
    </xf>
    <xf numFmtId="3" fontId="10" fillId="5" borderId="68" xfId="0" applyNumberFormat="1" applyFont="1" applyFill="1" applyBorder="1" applyAlignment="1" applyProtection="1">
      <alignment horizontal="center" vertical="center"/>
      <protection hidden="1"/>
    </xf>
    <xf numFmtId="3" fontId="10" fillId="18" borderId="8" xfId="0" applyNumberFormat="1" applyFont="1" applyFill="1" applyBorder="1" applyAlignment="1" applyProtection="1">
      <alignment horizontal="center" vertical="center"/>
      <protection hidden="1"/>
    </xf>
    <xf numFmtId="3" fontId="16" fillId="12" borderId="73" xfId="0" applyNumberFormat="1" applyFont="1" applyFill="1" applyBorder="1" applyAlignment="1" applyProtection="1">
      <alignment horizontal="center" vertical="center"/>
      <protection hidden="1"/>
    </xf>
    <xf numFmtId="3" fontId="16" fillId="12" borderId="74" xfId="0" applyNumberFormat="1" applyFont="1" applyFill="1" applyBorder="1" applyAlignment="1" applyProtection="1">
      <alignment horizontal="center" vertical="center"/>
      <protection hidden="1"/>
    </xf>
    <xf numFmtId="0" fontId="43" fillId="12" borderId="63" xfId="0" applyFont="1" applyFill="1" applyBorder="1" applyAlignment="1" applyProtection="1">
      <alignment horizontal="center" vertical="center"/>
      <protection hidden="1"/>
    </xf>
    <xf numFmtId="0" fontId="43" fillId="12" borderId="44" xfId="0" applyFont="1" applyFill="1" applyBorder="1" applyAlignment="1" applyProtection="1">
      <alignment horizontal="center" vertical="center"/>
      <protection hidden="1"/>
    </xf>
    <xf numFmtId="3" fontId="10" fillId="15" borderId="67" xfId="0" applyNumberFormat="1" applyFont="1" applyFill="1" applyBorder="1" applyAlignment="1" applyProtection="1">
      <alignment horizontal="center" vertical="center"/>
      <protection hidden="1"/>
    </xf>
    <xf numFmtId="3" fontId="10" fillId="15" borderId="60" xfId="0" applyNumberFormat="1" applyFont="1" applyFill="1" applyBorder="1" applyAlignment="1" applyProtection="1">
      <alignment horizontal="center" vertical="center"/>
      <protection hidden="1"/>
    </xf>
    <xf numFmtId="3" fontId="10" fillId="15" borderId="8" xfId="0" applyNumberFormat="1" applyFont="1" applyFill="1" applyBorder="1" applyAlignment="1" applyProtection="1">
      <alignment horizontal="center" vertical="center"/>
      <protection hidden="1"/>
    </xf>
    <xf numFmtId="3" fontId="10" fillId="15" borderId="3" xfId="0" applyNumberFormat="1" applyFont="1" applyFill="1" applyBorder="1" applyAlignment="1" applyProtection="1">
      <alignment horizontal="center" vertical="center"/>
      <protection hidden="1"/>
    </xf>
    <xf numFmtId="164" fontId="29" fillId="5" borderId="40" xfId="0" applyNumberFormat="1" applyFont="1" applyFill="1" applyBorder="1" applyAlignment="1" applyProtection="1">
      <alignment horizontal="center" vertical="center"/>
      <protection hidden="1"/>
    </xf>
    <xf numFmtId="164" fontId="29" fillId="5" borderId="41" xfId="0" applyNumberFormat="1" applyFont="1" applyFill="1" applyBorder="1" applyAlignment="1" applyProtection="1">
      <alignment horizontal="center" vertical="center"/>
      <protection hidden="1"/>
    </xf>
    <xf numFmtId="164" fontId="29" fillId="5" borderId="79" xfId="0" applyNumberFormat="1" applyFont="1" applyFill="1" applyBorder="1" applyAlignment="1" applyProtection="1">
      <alignment horizontal="center" vertical="center"/>
      <protection hidden="1"/>
    </xf>
    <xf numFmtId="164" fontId="0" fillId="17" borderId="79" xfId="0" applyNumberFormat="1" applyFont="1" applyFill="1" applyBorder="1" applyAlignment="1" applyProtection="1">
      <alignment horizontal="center" vertical="center"/>
      <protection hidden="1"/>
    </xf>
    <xf numFmtId="2" fontId="10" fillId="17" borderId="77" xfId="0" applyNumberFormat="1" applyFont="1" applyFill="1" applyBorder="1" applyAlignment="1" applyProtection="1">
      <alignment horizontal="center" vertical="center"/>
      <protection hidden="1"/>
    </xf>
    <xf numFmtId="2" fontId="10" fillId="17" borderId="72" xfId="0" applyNumberFormat="1" applyFont="1" applyFill="1" applyBorder="1" applyAlignment="1" applyProtection="1">
      <alignment horizontal="center" vertical="center"/>
      <protection hidden="1"/>
    </xf>
    <xf numFmtId="0" fontId="0" fillId="0" borderId="97" xfId="0" applyFont="1" applyBorder="1" applyAlignment="1" applyProtection="1">
      <alignment horizontal="center" vertical="center"/>
      <protection hidden="1"/>
    </xf>
    <xf numFmtId="164" fontId="0" fillId="17" borderId="40" xfId="0" applyNumberFormat="1" applyFont="1" applyFill="1" applyBorder="1" applyAlignment="1" applyProtection="1">
      <alignment horizontal="center" vertical="center"/>
      <protection hidden="1"/>
    </xf>
    <xf numFmtId="164" fontId="0" fillId="17" borderId="41" xfId="0" applyNumberFormat="1" applyFont="1" applyFill="1" applyBorder="1" applyAlignment="1" applyProtection="1">
      <alignment horizontal="center" vertical="center"/>
      <protection hidden="1"/>
    </xf>
    <xf numFmtId="0" fontId="13" fillId="10" borderId="20" xfId="0" applyFont="1" applyFill="1" applyBorder="1" applyAlignment="1" applyProtection="1">
      <alignment horizontal="center" vertical="center" wrapText="1"/>
      <protection hidden="1"/>
    </xf>
    <xf numFmtId="0" fontId="45" fillId="10" borderId="20" xfId="0" applyFont="1" applyFill="1" applyBorder="1" applyAlignment="1" applyProtection="1">
      <alignment horizontal="center" vertical="center" wrapText="1"/>
      <protection hidden="1"/>
    </xf>
    <xf numFmtId="0" fontId="10" fillId="11" borderId="20" xfId="0" applyFont="1" applyFill="1" applyBorder="1" applyAlignment="1" applyProtection="1">
      <alignment horizontal="center" vertical="center" wrapText="1"/>
      <protection hidden="1"/>
    </xf>
    <xf numFmtId="0" fontId="19" fillId="11" borderId="20" xfId="0" applyFont="1" applyFill="1" applyBorder="1" applyAlignment="1" applyProtection="1">
      <alignment horizontal="center" vertical="center" wrapText="1"/>
      <protection hidden="1"/>
    </xf>
    <xf numFmtId="0" fontId="10" fillId="18" borderId="20" xfId="0" applyFont="1" applyFill="1" applyBorder="1" applyAlignment="1" applyProtection="1">
      <alignment horizontal="center" vertical="center" wrapText="1"/>
      <protection hidden="1"/>
    </xf>
    <xf numFmtId="0" fontId="13" fillId="15" borderId="20" xfId="0" applyFont="1" applyFill="1" applyBorder="1" applyAlignment="1" applyProtection="1">
      <alignment horizontal="center" vertical="center" wrapText="1"/>
      <protection hidden="1"/>
    </xf>
    <xf numFmtId="0" fontId="3" fillId="2" borderId="0" xfId="0" applyFont="1" applyFill="1" applyBorder="1" applyAlignment="1" applyProtection="1">
      <alignment vertical="center"/>
      <protection hidden="1"/>
    </xf>
    <xf numFmtId="0" fontId="2" fillId="2" borderId="54" xfId="0" applyFont="1" applyFill="1" applyBorder="1" applyProtection="1">
      <protection hidden="1"/>
    </xf>
    <xf numFmtId="0" fontId="2" fillId="2" borderId="52" xfId="0" applyFont="1" applyFill="1" applyBorder="1" applyProtection="1">
      <protection hidden="1"/>
    </xf>
    <xf numFmtId="0" fontId="2" fillId="2" borderId="53" xfId="0" applyFont="1" applyFill="1" applyBorder="1" applyProtection="1">
      <protection hidden="1"/>
    </xf>
    <xf numFmtId="0" fontId="2" fillId="19" borderId="0" xfId="0" applyFont="1" applyFill="1" applyBorder="1" applyProtection="1">
      <protection hidden="1"/>
    </xf>
    <xf numFmtId="0" fontId="2" fillId="19" borderId="5" xfId="0" applyFont="1" applyFill="1" applyBorder="1" applyProtection="1">
      <protection hidden="1"/>
    </xf>
    <xf numFmtId="166" fontId="38" fillId="19" borderId="0" xfId="2" applyNumberFormat="1" applyFont="1" applyFill="1" applyBorder="1" applyAlignment="1" applyProtection="1">
      <alignment vertical="center"/>
      <protection hidden="1"/>
    </xf>
    <xf numFmtId="166" fontId="38" fillId="19" borderId="0" xfId="2" applyNumberFormat="1" applyFont="1" applyFill="1" applyBorder="1" applyAlignment="1" applyProtection="1">
      <alignment vertical="center" wrapText="1"/>
      <protection hidden="1"/>
    </xf>
    <xf numFmtId="166" fontId="38" fillId="19" borderId="5" xfId="2" applyNumberFormat="1" applyFont="1" applyFill="1" applyBorder="1" applyAlignment="1" applyProtection="1">
      <alignment vertical="center" wrapText="1"/>
      <protection hidden="1"/>
    </xf>
    <xf numFmtId="0" fontId="19" fillId="19" borderId="0" xfId="0" applyFont="1" applyFill="1" applyBorder="1" applyAlignment="1" applyProtection="1">
      <alignment vertical="top" wrapText="1"/>
      <protection hidden="1"/>
    </xf>
    <xf numFmtId="166" fontId="20" fillId="19" borderId="0" xfId="2" applyNumberFormat="1" applyFont="1" applyFill="1" applyBorder="1" applyAlignment="1" applyProtection="1">
      <alignment horizontal="left" vertical="center" wrapText="1"/>
      <protection hidden="1"/>
    </xf>
    <xf numFmtId="0" fontId="35" fillId="19" borderId="0" xfId="0" applyFont="1" applyFill="1" applyBorder="1" applyAlignment="1" applyProtection="1">
      <alignment horizontal="left" vertical="center" wrapText="1"/>
      <protection hidden="1"/>
    </xf>
    <xf numFmtId="0" fontId="2" fillId="19" borderId="0" xfId="0" applyFont="1" applyFill="1" applyBorder="1" applyAlignment="1" applyProtection="1">
      <alignment horizontal="center" vertical="top"/>
      <protection hidden="1"/>
    </xf>
    <xf numFmtId="166" fontId="38" fillId="19" borderId="5" xfId="2" applyNumberFormat="1" applyFont="1" applyFill="1" applyBorder="1" applyAlignment="1" applyProtection="1">
      <alignment vertical="center"/>
      <protection hidden="1"/>
    </xf>
    <xf numFmtId="0" fontId="2" fillId="20" borderId="0" xfId="0" applyFont="1" applyFill="1" applyBorder="1" applyProtection="1">
      <protection hidden="1"/>
    </xf>
    <xf numFmtId="0" fontId="2" fillId="20" borderId="5" xfId="0" applyFont="1" applyFill="1" applyBorder="1" applyProtection="1">
      <protection hidden="1"/>
    </xf>
    <xf numFmtId="166" fontId="38" fillId="20" borderId="0" xfId="2" applyNumberFormat="1" applyFont="1" applyFill="1" applyBorder="1" applyAlignment="1" applyProtection="1">
      <alignment vertical="center"/>
      <protection hidden="1"/>
    </xf>
    <xf numFmtId="166" fontId="38" fillId="20" borderId="5" xfId="2" applyNumberFormat="1" applyFont="1" applyFill="1" applyBorder="1" applyAlignment="1" applyProtection="1">
      <alignment vertical="center"/>
      <protection hidden="1"/>
    </xf>
    <xf numFmtId="0" fontId="19" fillId="20" borderId="0" xfId="0" applyFont="1" applyFill="1" applyBorder="1" applyAlignment="1" applyProtection="1">
      <alignment vertical="top" wrapText="1"/>
      <protection hidden="1"/>
    </xf>
    <xf numFmtId="0" fontId="2" fillId="20" borderId="0" xfId="0" applyFont="1" applyFill="1" applyBorder="1" applyAlignment="1" applyProtection="1">
      <protection hidden="1"/>
    </xf>
    <xf numFmtId="0" fontId="38" fillId="20" borderId="0" xfId="0" applyFont="1" applyFill="1" applyBorder="1" applyAlignment="1" applyProtection="1">
      <protection hidden="1"/>
    </xf>
    <xf numFmtId="0" fontId="2" fillId="21" borderId="0" xfId="0" applyFont="1" applyFill="1" applyBorder="1" applyProtection="1">
      <protection hidden="1"/>
    </xf>
    <xf numFmtId="166" fontId="20" fillId="21" borderId="0" xfId="2" applyNumberFormat="1" applyFont="1" applyFill="1" applyBorder="1" applyAlignment="1" applyProtection="1">
      <alignment horizontal="left" vertical="center" wrapText="1"/>
      <protection hidden="1"/>
    </xf>
    <xf numFmtId="0" fontId="35" fillId="21" borderId="0" xfId="0" applyFont="1" applyFill="1" applyBorder="1" applyAlignment="1" applyProtection="1">
      <alignment horizontal="left" vertical="center" wrapText="1"/>
      <protection hidden="1"/>
    </xf>
    <xf numFmtId="0" fontId="19" fillId="21" borderId="0" xfId="0" applyFont="1" applyFill="1" applyBorder="1" applyAlignment="1" applyProtection="1">
      <alignment vertical="top" wrapText="1"/>
      <protection hidden="1"/>
    </xf>
    <xf numFmtId="0" fontId="2" fillId="21" borderId="0" xfId="0" applyFont="1" applyFill="1" applyBorder="1" applyAlignment="1" applyProtection="1">
      <alignment horizontal="center" vertical="center"/>
      <protection hidden="1"/>
    </xf>
    <xf numFmtId="166" fontId="38" fillId="21" borderId="0" xfId="2" applyNumberFormat="1" applyFont="1" applyFill="1" applyBorder="1" applyAlignment="1" applyProtection="1">
      <alignment vertical="center"/>
      <protection hidden="1"/>
    </xf>
    <xf numFmtId="166" fontId="38" fillId="21" borderId="0" xfId="2" applyNumberFormat="1" applyFont="1" applyFill="1" applyBorder="1" applyAlignment="1" applyProtection="1">
      <alignment vertical="center" wrapText="1"/>
      <protection hidden="1"/>
    </xf>
    <xf numFmtId="166" fontId="38" fillId="21" borderId="5" xfId="2" applyNumberFormat="1" applyFont="1" applyFill="1" applyBorder="1" applyAlignment="1" applyProtection="1">
      <alignment vertical="center" wrapText="1"/>
      <protection hidden="1"/>
    </xf>
    <xf numFmtId="0" fontId="20" fillId="20" borderId="0" xfId="0" applyFont="1" applyFill="1" applyBorder="1" applyProtection="1">
      <protection hidden="1"/>
    </xf>
    <xf numFmtId="0" fontId="20" fillId="19" borderId="0" xfId="0" applyFont="1" applyFill="1" applyBorder="1" applyProtection="1">
      <protection hidden="1"/>
    </xf>
    <xf numFmtId="0" fontId="20" fillId="21" borderId="0" xfId="0" applyFont="1" applyFill="1" applyBorder="1" applyProtection="1">
      <protection hidden="1"/>
    </xf>
    <xf numFmtId="3" fontId="2" fillId="21" borderId="0" xfId="0" applyNumberFormat="1" applyFont="1" applyFill="1" applyBorder="1" applyProtection="1">
      <protection hidden="1"/>
    </xf>
    <xf numFmtId="3" fontId="2" fillId="2" borderId="0" xfId="0" applyNumberFormat="1" applyFont="1" applyFill="1" applyBorder="1" applyProtection="1">
      <protection hidden="1"/>
    </xf>
    <xf numFmtId="3" fontId="2" fillId="19" borderId="0" xfId="0" applyNumberFormat="1" applyFont="1" applyFill="1" applyBorder="1" applyProtection="1">
      <protection hidden="1"/>
    </xf>
    <xf numFmtId="3" fontId="2" fillId="20" borderId="0" xfId="0" applyNumberFormat="1" applyFont="1" applyFill="1" applyBorder="1" applyProtection="1">
      <protection hidden="1"/>
    </xf>
    <xf numFmtId="3" fontId="2" fillId="21" borderId="0" xfId="0" applyNumberFormat="1" applyFont="1" applyFill="1" applyBorder="1" applyAlignment="1" applyProtection="1">
      <alignment horizontal="center" vertical="center"/>
      <protection hidden="1"/>
    </xf>
    <xf numFmtId="3" fontId="2" fillId="19" borderId="0" xfId="0" applyNumberFormat="1" applyFont="1" applyFill="1" applyBorder="1" applyAlignment="1" applyProtection="1">
      <alignment horizontal="center" vertical="center"/>
      <protection hidden="1"/>
    </xf>
    <xf numFmtId="3" fontId="2" fillId="20" borderId="0" xfId="0" applyNumberFormat="1" applyFont="1" applyFill="1" applyBorder="1" applyAlignment="1" applyProtection="1">
      <alignment horizontal="center" vertical="center"/>
      <protection hidden="1"/>
    </xf>
    <xf numFmtId="0" fontId="42" fillId="2" borderId="4" xfId="1" applyFont="1" applyFill="1" applyBorder="1" applyAlignment="1" applyProtection="1">
      <alignment vertical="center"/>
      <protection hidden="1"/>
    </xf>
    <xf numFmtId="0" fontId="40" fillId="2" borderId="0" xfId="0" applyFont="1" applyFill="1" applyBorder="1" applyAlignment="1" applyProtection="1">
      <alignment vertical="center"/>
      <protection hidden="1"/>
    </xf>
    <xf numFmtId="0" fontId="46" fillId="2" borderId="0" xfId="0" applyFont="1" applyFill="1" applyProtection="1">
      <protection hidden="1"/>
    </xf>
    <xf numFmtId="0" fontId="47" fillId="2" borderId="0" xfId="0" applyFont="1" applyFill="1" applyBorder="1" applyAlignment="1" applyProtection="1">
      <alignment horizontal="center" vertical="top"/>
      <protection hidden="1"/>
    </xf>
    <xf numFmtId="0" fontId="46" fillId="2" borderId="0" xfId="0" applyFont="1" applyFill="1" applyBorder="1" applyAlignment="1" applyProtection="1">
      <alignment vertical="center"/>
      <protection hidden="1"/>
    </xf>
    <xf numFmtId="0" fontId="46" fillId="2" borderId="0" xfId="0" applyFont="1" applyFill="1" applyBorder="1" applyProtection="1">
      <protection hidden="1"/>
    </xf>
    <xf numFmtId="0" fontId="46" fillId="2" borderId="89" xfId="0" applyFont="1" applyFill="1" applyBorder="1" applyProtection="1">
      <protection hidden="1"/>
    </xf>
    <xf numFmtId="0" fontId="46" fillId="2" borderId="90" xfId="0" applyFont="1" applyFill="1" applyBorder="1" applyProtection="1">
      <protection hidden="1"/>
    </xf>
    <xf numFmtId="0" fontId="47" fillId="2" borderId="90" xfId="0" applyFont="1" applyFill="1" applyBorder="1" applyAlignment="1" applyProtection="1">
      <alignment vertical="top"/>
      <protection hidden="1"/>
    </xf>
    <xf numFmtId="0" fontId="46" fillId="2" borderId="92" xfId="0" applyFont="1" applyFill="1" applyBorder="1" applyProtection="1">
      <protection hidden="1"/>
    </xf>
    <xf numFmtId="0" fontId="46" fillId="2" borderId="95" xfId="0" applyFont="1" applyFill="1" applyBorder="1" applyProtection="1">
      <protection hidden="1"/>
    </xf>
    <xf numFmtId="0" fontId="46" fillId="2" borderId="95" xfId="0" applyFont="1" applyFill="1" applyBorder="1" applyAlignment="1" applyProtection="1">
      <alignment vertical="center"/>
      <protection hidden="1"/>
    </xf>
    <xf numFmtId="0" fontId="38" fillId="2" borderId="0" xfId="0" applyFont="1" applyFill="1" applyBorder="1" applyAlignment="1" applyProtection="1">
      <alignment horizontal="center" vertical="center"/>
      <protection hidden="1"/>
    </xf>
    <xf numFmtId="0" fontId="50" fillId="2" borderId="0" xfId="0" applyFont="1" applyFill="1" applyBorder="1" applyAlignment="1" applyProtection="1">
      <alignment vertical="center"/>
      <protection hidden="1"/>
    </xf>
    <xf numFmtId="0" fontId="50" fillId="2" borderId="0" xfId="0" applyFont="1" applyFill="1" applyProtection="1">
      <protection hidden="1"/>
    </xf>
    <xf numFmtId="0" fontId="28" fillId="2" borderId="0" xfId="0" applyFont="1" applyFill="1" applyBorder="1" applyAlignment="1" applyProtection="1">
      <alignment vertical="center" wrapText="1"/>
      <protection hidden="1"/>
    </xf>
    <xf numFmtId="0" fontId="50" fillId="2" borderId="0" xfId="0" applyFont="1" applyFill="1" applyAlignment="1" applyProtection="1">
      <alignment horizontal="left" indent="1"/>
      <protection hidden="1"/>
    </xf>
    <xf numFmtId="0" fontId="53" fillId="22" borderId="0" xfId="0" applyFont="1" applyFill="1" applyBorder="1" applyProtection="1">
      <protection hidden="1"/>
    </xf>
    <xf numFmtId="0" fontId="53" fillId="22" borderId="0" xfId="0" applyFont="1" applyFill="1" applyBorder="1" applyAlignment="1" applyProtection="1">
      <alignment vertical="center"/>
      <protection hidden="1"/>
    </xf>
    <xf numFmtId="3" fontId="53" fillId="22" borderId="0" xfId="0" applyNumberFormat="1" applyFont="1" applyFill="1" applyBorder="1" applyAlignment="1" applyProtection="1">
      <alignment vertical="center"/>
      <protection hidden="1"/>
    </xf>
    <xf numFmtId="4" fontId="53" fillId="22" borderId="0" xfId="0" applyNumberFormat="1" applyFont="1" applyFill="1" applyBorder="1" applyAlignment="1" applyProtection="1">
      <alignment horizontal="center" vertical="center"/>
      <protection hidden="1"/>
    </xf>
    <xf numFmtId="0" fontId="54" fillId="22" borderId="0" xfId="0" applyFont="1" applyFill="1" applyBorder="1" applyAlignment="1" applyProtection="1">
      <alignment horizontal="left" vertical="center"/>
      <protection hidden="1"/>
    </xf>
    <xf numFmtId="0" fontId="50" fillId="2" borderId="0" xfId="0" applyFont="1" applyFill="1" applyAlignment="1" applyProtection="1">
      <alignment horizontal="left" indent="2"/>
      <protection hidden="1"/>
    </xf>
    <xf numFmtId="0" fontId="52" fillId="2" borderId="0" xfId="0" applyFont="1" applyFill="1" applyProtection="1">
      <protection hidden="1"/>
    </xf>
    <xf numFmtId="0" fontId="38" fillId="2" borderId="0" xfId="0" applyFont="1" applyFill="1" applyProtection="1">
      <protection hidden="1"/>
    </xf>
    <xf numFmtId="0" fontId="0" fillId="0" borderId="0" xfId="0" applyProtection="1">
      <protection hidden="1"/>
    </xf>
    <xf numFmtId="0" fontId="0" fillId="2" borderId="0" xfId="0" applyFill="1" applyBorder="1" applyProtection="1">
      <protection hidden="1"/>
    </xf>
    <xf numFmtId="0" fontId="0" fillId="2" borderId="0" xfId="0" applyFill="1" applyBorder="1" applyAlignment="1" applyProtection="1">
      <alignment vertical="center"/>
      <protection hidden="1"/>
    </xf>
    <xf numFmtId="0" fontId="56" fillId="2" borderId="0" xfId="0" applyFont="1" applyFill="1" applyAlignment="1" applyProtection="1">
      <alignment vertical="top"/>
      <protection hidden="1"/>
    </xf>
    <xf numFmtId="0" fontId="39" fillId="2" borderId="0" xfId="0" applyFont="1" applyFill="1" applyAlignment="1" applyProtection="1">
      <protection hidden="1"/>
    </xf>
    <xf numFmtId="0" fontId="46" fillId="2" borderId="91" xfId="0" applyFont="1" applyFill="1" applyBorder="1" applyProtection="1">
      <protection hidden="1"/>
    </xf>
    <xf numFmtId="0" fontId="41" fillId="2" borderId="0" xfId="0" applyFont="1" applyFill="1" applyBorder="1" applyProtection="1">
      <protection hidden="1"/>
    </xf>
    <xf numFmtId="0" fontId="46" fillId="2" borderId="93" xfId="0" applyFont="1" applyFill="1" applyBorder="1" applyProtection="1">
      <protection hidden="1"/>
    </xf>
    <xf numFmtId="0" fontId="41" fillId="2" borderId="0" xfId="0" applyFont="1" applyFill="1" applyBorder="1" applyAlignment="1" applyProtection="1">
      <alignment horizontal="center"/>
      <protection hidden="1"/>
    </xf>
    <xf numFmtId="0" fontId="46" fillId="2" borderId="94" xfId="0" applyFont="1" applyFill="1" applyBorder="1" applyProtection="1">
      <protection hidden="1"/>
    </xf>
    <xf numFmtId="0" fontId="46" fillId="2" borderId="96" xfId="0" applyFont="1" applyFill="1" applyBorder="1" applyProtection="1">
      <protection hidden="1"/>
    </xf>
    <xf numFmtId="0" fontId="55" fillId="2" borderId="0" xfId="0" applyFont="1" applyFill="1" applyProtection="1">
      <protection hidden="1"/>
    </xf>
    <xf numFmtId="0" fontId="51" fillId="2" borderId="0" xfId="0" applyFont="1" applyFill="1" applyAlignment="1" applyProtection="1">
      <alignment horizontal="left" indent="1"/>
      <protection hidden="1"/>
    </xf>
    <xf numFmtId="0" fontId="29" fillId="0" borderId="97" xfId="0" applyFont="1" applyBorder="1" applyAlignment="1" applyProtection="1">
      <alignment horizontal="center" vertical="center"/>
      <protection hidden="1"/>
    </xf>
    <xf numFmtId="0" fontId="29" fillId="0" borderId="40" xfId="0" applyFont="1" applyBorder="1" applyAlignment="1" applyProtection="1">
      <alignment horizontal="center" vertical="center"/>
      <protection hidden="1"/>
    </xf>
    <xf numFmtId="0" fontId="10" fillId="2" borderId="20" xfId="0" applyFont="1" applyFill="1" applyBorder="1" applyAlignment="1" applyProtection="1">
      <alignment horizontal="center" vertical="center"/>
      <protection hidden="1"/>
    </xf>
    <xf numFmtId="0" fontId="10" fillId="2" borderId="63" xfId="0" applyFont="1" applyFill="1" applyBorder="1" applyAlignment="1" applyProtection="1">
      <alignment horizontal="center" vertical="center"/>
      <protection hidden="1"/>
    </xf>
    <xf numFmtId="0" fontId="10" fillId="2" borderId="44" xfId="0" applyFont="1" applyFill="1" applyBorder="1" applyAlignment="1" applyProtection="1">
      <alignment horizontal="center" vertical="center"/>
      <protection hidden="1"/>
    </xf>
    <xf numFmtId="0" fontId="29" fillId="0" borderId="38" xfId="0" applyFont="1" applyBorder="1" applyAlignment="1" applyProtection="1">
      <alignment horizontal="center" vertical="center"/>
      <protection hidden="1"/>
    </xf>
    <xf numFmtId="0" fontId="29" fillId="0" borderId="16" xfId="0" applyFont="1" applyBorder="1" applyAlignment="1" applyProtection="1">
      <alignment horizontal="center" vertical="center"/>
      <protection hidden="1"/>
    </xf>
    <xf numFmtId="0" fontId="29" fillId="0" borderId="28" xfId="0" applyFont="1" applyFill="1" applyBorder="1" applyAlignment="1" applyProtection="1">
      <alignment horizontal="left" vertical="center"/>
      <protection hidden="1"/>
    </xf>
    <xf numFmtId="0" fontId="29" fillId="0" borderId="0" xfId="0" applyFont="1" applyFill="1" applyBorder="1" applyAlignment="1" applyProtection="1">
      <alignment horizontal="left" vertical="center"/>
      <protection hidden="1"/>
    </xf>
    <xf numFmtId="0" fontId="29" fillId="0" borderId="40" xfId="0" applyFont="1" applyFill="1" applyBorder="1" applyAlignment="1" applyProtection="1">
      <alignment horizontal="center" vertical="center"/>
      <protection hidden="1"/>
    </xf>
    <xf numFmtId="0" fontId="29" fillId="0" borderId="21" xfId="0" applyFont="1" applyFill="1" applyBorder="1" applyAlignment="1" applyProtection="1">
      <alignment horizontal="left" vertical="center"/>
      <protection hidden="1"/>
    </xf>
    <xf numFmtId="0" fontId="29" fillId="0" borderId="7" xfId="0" applyFont="1" applyFill="1" applyBorder="1" applyAlignment="1" applyProtection="1">
      <alignment horizontal="left" vertical="center"/>
      <protection hidden="1"/>
    </xf>
    <xf numFmtId="0" fontId="29" fillId="0" borderId="16" xfId="0" applyFont="1" applyFill="1" applyBorder="1" applyAlignment="1" applyProtection="1">
      <alignment horizontal="center" vertical="center"/>
      <protection hidden="1"/>
    </xf>
    <xf numFmtId="0" fontId="29" fillId="0" borderId="27" xfId="0" applyFont="1" applyFill="1" applyBorder="1" applyAlignment="1" applyProtection="1">
      <alignment horizontal="left" vertical="center"/>
      <protection hidden="1"/>
    </xf>
    <xf numFmtId="0" fontId="0" fillId="0" borderId="27" xfId="0" applyFont="1" applyFill="1" applyBorder="1" applyAlignment="1" applyProtection="1">
      <alignment horizontal="left" vertical="center"/>
      <protection hidden="1"/>
    </xf>
    <xf numFmtId="0" fontId="0" fillId="0" borderId="7" xfId="0" applyFont="1" applyFill="1" applyBorder="1" applyAlignment="1" applyProtection="1">
      <alignment horizontal="left" vertical="center"/>
      <protection hidden="1"/>
    </xf>
    <xf numFmtId="1" fontId="0" fillId="0" borderId="16" xfId="0" applyNumberFormat="1" applyFont="1" applyFill="1" applyBorder="1" applyAlignment="1" applyProtection="1">
      <alignment horizontal="center" vertical="center"/>
      <protection hidden="1"/>
    </xf>
    <xf numFmtId="0" fontId="0" fillId="0" borderId="21" xfId="0" applyFont="1" applyFill="1" applyBorder="1" applyAlignment="1" applyProtection="1">
      <alignment horizontal="left" vertical="center"/>
      <protection hidden="1"/>
    </xf>
    <xf numFmtId="0" fontId="0" fillId="0" borderId="16" xfId="0" applyFont="1" applyFill="1" applyBorder="1" applyAlignment="1" applyProtection="1">
      <alignment horizontal="center" vertical="center"/>
      <protection hidden="1"/>
    </xf>
    <xf numFmtId="0" fontId="0" fillId="0" borderId="16" xfId="0" applyFont="1" applyBorder="1" applyAlignment="1" applyProtection="1">
      <alignment horizontal="center" vertical="center"/>
      <protection hidden="1"/>
    </xf>
    <xf numFmtId="0" fontId="10" fillId="2" borderId="77" xfId="0" applyFont="1" applyFill="1" applyBorder="1" applyAlignment="1" applyProtection="1">
      <alignment horizontal="center" vertical="center"/>
      <protection hidden="1"/>
    </xf>
    <xf numFmtId="0" fontId="10" fillId="2" borderId="79" xfId="0" applyFont="1" applyFill="1" applyBorder="1" applyAlignment="1" applyProtection="1">
      <alignment horizontal="center" vertical="center"/>
      <protection hidden="1"/>
    </xf>
    <xf numFmtId="0" fontId="10" fillId="2" borderId="52" xfId="0" applyFont="1" applyFill="1" applyBorder="1" applyAlignment="1" applyProtection="1">
      <alignment horizontal="center" vertical="center"/>
      <protection hidden="1"/>
    </xf>
    <xf numFmtId="0" fontId="0" fillId="0" borderId="40" xfId="0" applyFont="1" applyBorder="1" applyAlignment="1" applyProtection="1">
      <alignment horizontal="center" vertical="center"/>
      <protection hidden="1"/>
    </xf>
    <xf numFmtId="0" fontId="0" fillId="0" borderId="27" xfId="0" applyFont="1" applyFill="1" applyBorder="1" applyProtection="1">
      <protection hidden="1"/>
    </xf>
    <xf numFmtId="0" fontId="0" fillId="0" borderId="7" xfId="0" applyFont="1" applyFill="1" applyBorder="1" applyProtection="1">
      <protection hidden="1"/>
    </xf>
    <xf numFmtId="1" fontId="0" fillId="0" borderId="38" xfId="0" applyNumberFormat="1" applyFont="1" applyFill="1" applyBorder="1" applyAlignment="1" applyProtection="1">
      <alignment horizontal="center" vertical="center"/>
      <protection hidden="1"/>
    </xf>
    <xf numFmtId="0" fontId="0" fillId="0" borderId="4" xfId="0" applyFont="1" applyFill="1" applyBorder="1" applyProtection="1">
      <protection hidden="1"/>
    </xf>
    <xf numFmtId="164" fontId="0" fillId="2" borderId="38" xfId="0" applyNumberFormat="1" applyFont="1" applyFill="1" applyBorder="1" applyAlignment="1" applyProtection="1">
      <alignment horizontal="center" vertical="center"/>
      <protection hidden="1"/>
    </xf>
    <xf numFmtId="0" fontId="10" fillId="2" borderId="67" xfId="0" applyFont="1" applyFill="1" applyBorder="1" applyAlignment="1" applyProtection="1">
      <alignment horizontal="center" vertical="center"/>
      <protection hidden="1"/>
    </xf>
    <xf numFmtId="0" fontId="10" fillId="2" borderId="38" xfId="0" applyFont="1" applyFill="1" applyBorder="1" applyAlignment="1" applyProtection="1">
      <alignment horizontal="center" vertical="center"/>
      <protection hidden="1"/>
    </xf>
    <xf numFmtId="0" fontId="10" fillId="2" borderId="6" xfId="0" applyFont="1" applyFill="1" applyBorder="1" applyAlignment="1" applyProtection="1">
      <alignment horizontal="center" vertical="center"/>
      <protection hidden="1"/>
    </xf>
    <xf numFmtId="0" fontId="10" fillId="2" borderId="72" xfId="0" applyFont="1" applyFill="1" applyBorder="1" applyAlignment="1" applyProtection="1">
      <alignment horizontal="center" vertical="center"/>
      <protection hidden="1"/>
    </xf>
    <xf numFmtId="0" fontId="10" fillId="2" borderId="97" xfId="0" applyFont="1" applyFill="1" applyBorder="1" applyAlignment="1" applyProtection="1">
      <alignment horizontal="center" vertical="center"/>
      <protection hidden="1"/>
    </xf>
    <xf numFmtId="0" fontId="10" fillId="2" borderId="76" xfId="0" applyFont="1" applyFill="1" applyBorder="1" applyAlignment="1" applyProtection="1">
      <alignment horizontal="center" vertical="center"/>
      <protection hidden="1"/>
    </xf>
    <xf numFmtId="0" fontId="10" fillId="2" borderId="8" xfId="0" applyFont="1" applyFill="1" applyBorder="1" applyAlignment="1" applyProtection="1">
      <alignment horizontal="center" vertical="center"/>
      <protection hidden="1"/>
    </xf>
    <xf numFmtId="0" fontId="10" fillId="2" borderId="68" xfId="0" applyFont="1" applyFill="1" applyBorder="1" applyAlignment="1" applyProtection="1">
      <alignment horizontal="center" vertical="center"/>
      <protection hidden="1"/>
    </xf>
    <xf numFmtId="0" fontId="10" fillId="2" borderId="21" xfId="0" applyFont="1" applyFill="1" applyBorder="1" applyAlignment="1" applyProtection="1">
      <alignment horizontal="center" vertical="center"/>
      <protection hidden="1"/>
    </xf>
    <xf numFmtId="0" fontId="10" fillId="2" borderId="99" xfId="0" applyFont="1" applyFill="1" applyBorder="1" applyAlignment="1" applyProtection="1">
      <alignment horizontal="center" vertical="center"/>
      <protection hidden="1"/>
    </xf>
    <xf numFmtId="0" fontId="10" fillId="2" borderId="61" xfId="0" applyFont="1" applyFill="1" applyBorder="1" applyAlignment="1" applyProtection="1">
      <alignment horizontal="center" vertical="center"/>
      <protection hidden="1"/>
    </xf>
    <xf numFmtId="0" fontId="10" fillId="2" borderId="27" xfId="0" applyFont="1" applyFill="1" applyBorder="1" applyAlignment="1" applyProtection="1">
      <alignment horizontal="center" vertical="center"/>
      <protection hidden="1"/>
    </xf>
    <xf numFmtId="0" fontId="10" fillId="0" borderId="72" xfId="0" applyFont="1" applyFill="1" applyBorder="1" applyAlignment="1" applyProtection="1">
      <alignment horizontal="center" vertical="center" wrapText="1"/>
      <protection hidden="1"/>
    </xf>
    <xf numFmtId="0" fontId="10" fillId="2" borderId="16" xfId="0" applyFont="1" applyFill="1" applyBorder="1" applyAlignment="1" applyProtection="1">
      <alignment horizontal="center" vertical="center"/>
      <protection hidden="1"/>
    </xf>
    <xf numFmtId="169" fontId="10" fillId="2" borderId="34" xfId="0" applyNumberFormat="1" applyFont="1" applyFill="1" applyBorder="1" applyAlignment="1" applyProtection="1">
      <alignment horizontal="center" vertical="center"/>
      <protection hidden="1"/>
    </xf>
    <xf numFmtId="0" fontId="0" fillId="0" borderId="1" xfId="0" applyFont="1" applyFill="1" applyBorder="1" applyProtection="1">
      <protection hidden="1"/>
    </xf>
    <xf numFmtId="164" fontId="0" fillId="2" borderId="16" xfId="0" applyNumberFormat="1" applyFont="1" applyFill="1" applyBorder="1" applyAlignment="1" applyProtection="1">
      <alignment horizontal="center" vertical="center"/>
      <protection hidden="1"/>
    </xf>
    <xf numFmtId="0" fontId="10" fillId="0" borderId="60" xfId="0" applyFont="1" applyFill="1" applyBorder="1" applyAlignment="1" applyProtection="1">
      <alignment horizontal="center" vertical="center" wrapText="1"/>
      <protection hidden="1"/>
    </xf>
    <xf numFmtId="0" fontId="0" fillId="0" borderId="0" xfId="0" applyFont="1" applyFill="1" applyBorder="1" applyProtection="1">
      <protection hidden="1"/>
    </xf>
    <xf numFmtId="1" fontId="0" fillId="0" borderId="40" xfId="0" applyNumberFormat="1" applyFont="1" applyFill="1" applyBorder="1" applyAlignment="1" applyProtection="1">
      <alignment horizontal="center" vertical="center"/>
      <protection hidden="1"/>
    </xf>
    <xf numFmtId="0" fontId="0" fillId="0" borderId="6" xfId="0" applyFont="1" applyFill="1" applyBorder="1" applyProtection="1">
      <protection hidden="1"/>
    </xf>
    <xf numFmtId="164" fontId="0" fillId="2" borderId="40" xfId="0" applyNumberFormat="1" applyFont="1" applyFill="1" applyBorder="1" applyAlignment="1" applyProtection="1">
      <alignment horizontal="center" vertical="center"/>
      <protection hidden="1"/>
    </xf>
    <xf numFmtId="0" fontId="0" fillId="0" borderId="40" xfId="0" applyFont="1" applyFill="1" applyBorder="1" applyAlignment="1" applyProtection="1">
      <alignment horizontal="center" vertical="center"/>
      <protection hidden="1"/>
    </xf>
    <xf numFmtId="1" fontId="0" fillId="0" borderId="16" xfId="0" applyNumberFormat="1" applyFont="1" applyBorder="1" applyAlignment="1" applyProtection="1">
      <alignment horizontal="center" vertical="center"/>
      <protection hidden="1"/>
    </xf>
    <xf numFmtId="0" fontId="0" fillId="0" borderId="1" xfId="0" applyFont="1" applyBorder="1" applyProtection="1">
      <protection hidden="1"/>
    </xf>
    <xf numFmtId="0" fontId="29" fillId="0" borderId="27" xfId="0" applyFont="1" applyFill="1" applyBorder="1" applyProtection="1">
      <protection hidden="1"/>
    </xf>
    <xf numFmtId="0" fontId="29" fillId="0" borderId="7" xfId="0" applyFont="1" applyFill="1" applyBorder="1" applyProtection="1">
      <protection hidden="1"/>
    </xf>
    <xf numFmtId="1" fontId="29" fillId="0" borderId="38" xfId="0" applyNumberFormat="1" applyFont="1" applyFill="1" applyBorder="1" applyAlignment="1" applyProtection="1">
      <alignment horizontal="center" vertical="center"/>
      <protection hidden="1"/>
    </xf>
    <xf numFmtId="0" fontId="29" fillId="0" borderId="1" xfId="0" applyFont="1" applyFill="1" applyBorder="1" applyProtection="1">
      <protection hidden="1"/>
    </xf>
    <xf numFmtId="1" fontId="29" fillId="0" borderId="16" xfId="0" applyNumberFormat="1" applyFont="1" applyFill="1" applyBorder="1" applyAlignment="1" applyProtection="1">
      <alignment horizontal="center" vertical="center"/>
      <protection hidden="1"/>
    </xf>
    <xf numFmtId="1" fontId="29" fillId="0" borderId="16" xfId="0" applyNumberFormat="1" applyFont="1" applyBorder="1" applyAlignment="1" applyProtection="1">
      <alignment horizontal="center" vertical="center"/>
      <protection hidden="1"/>
    </xf>
    <xf numFmtId="0" fontId="29" fillId="0" borderId="1" xfId="0" applyFont="1" applyBorder="1" applyProtection="1">
      <protection hidden="1"/>
    </xf>
    <xf numFmtId="0" fontId="0" fillId="4" borderId="0" xfId="0" applyFill="1" applyAlignment="1" applyProtection="1">
      <alignment horizontal="center" vertical="center" wrapText="1"/>
      <protection hidden="1"/>
    </xf>
    <xf numFmtId="0" fontId="0" fillId="23" borderId="46" xfId="0" applyFill="1" applyBorder="1" applyAlignment="1" applyProtection="1">
      <alignment horizontal="center" vertical="center" wrapText="1"/>
      <protection hidden="1"/>
    </xf>
    <xf numFmtId="0" fontId="0" fillId="23" borderId="13" xfId="0" applyFill="1" applyBorder="1" applyAlignment="1" applyProtection="1">
      <alignment horizontal="center" vertical="center" wrapText="1"/>
      <protection hidden="1"/>
    </xf>
    <xf numFmtId="0" fontId="5" fillId="23" borderId="99" xfId="0" applyFont="1" applyFill="1" applyBorder="1" applyAlignment="1" applyProtection="1">
      <alignment horizontal="center" vertical="center" wrapText="1"/>
      <protection hidden="1"/>
    </xf>
    <xf numFmtId="0" fontId="10" fillId="26" borderId="6" xfId="0" applyFont="1" applyFill="1" applyBorder="1" applyAlignment="1" applyProtection="1">
      <alignment horizontal="center" vertical="center"/>
      <protection hidden="1"/>
    </xf>
    <xf numFmtId="0" fontId="0" fillId="4" borderId="0" xfId="0" applyFill="1" applyAlignment="1" applyProtection="1">
      <alignment vertical="center"/>
      <protection hidden="1"/>
    </xf>
    <xf numFmtId="0" fontId="0" fillId="23" borderId="45" xfId="0" applyFill="1" applyBorder="1" applyAlignment="1" applyProtection="1">
      <alignment vertical="center"/>
      <protection hidden="1"/>
    </xf>
    <xf numFmtId="0" fontId="0" fillId="23" borderId="11" xfId="0" applyFill="1" applyBorder="1" applyAlignment="1" applyProtection="1">
      <alignment vertical="center"/>
      <protection hidden="1"/>
    </xf>
    <xf numFmtId="0" fontId="0" fillId="23" borderId="58" xfId="0" applyFill="1" applyBorder="1" applyAlignment="1" applyProtection="1">
      <alignment vertical="center"/>
      <protection hidden="1"/>
    </xf>
    <xf numFmtId="0" fontId="5" fillId="23" borderId="60" xfId="0" applyFont="1" applyFill="1" applyBorder="1" applyAlignment="1" applyProtection="1">
      <alignment horizontal="center" vertical="center"/>
      <protection hidden="1"/>
    </xf>
    <xf numFmtId="0" fontId="10" fillId="26" borderId="8" xfId="0" applyFont="1" applyFill="1" applyBorder="1" applyAlignment="1" applyProtection="1">
      <alignment horizontal="center" vertical="center"/>
      <protection hidden="1"/>
    </xf>
    <xf numFmtId="169" fontId="31" fillId="26" borderId="71" xfId="0" applyNumberFormat="1" applyFont="1" applyFill="1" applyBorder="1" applyAlignment="1" applyProtection="1">
      <alignment vertical="center"/>
      <protection hidden="1"/>
    </xf>
    <xf numFmtId="0" fontId="5" fillId="23" borderId="63" xfId="0" applyFont="1" applyFill="1" applyBorder="1" applyAlignment="1" applyProtection="1">
      <alignment horizontal="center" vertical="center"/>
      <protection hidden="1"/>
    </xf>
    <xf numFmtId="169" fontId="31" fillId="26" borderId="106" xfId="0" applyNumberFormat="1" applyFont="1" applyFill="1" applyBorder="1" applyAlignment="1" applyProtection="1">
      <alignment vertical="center"/>
      <protection hidden="1"/>
    </xf>
    <xf numFmtId="0" fontId="0" fillId="4" borderId="0" xfId="0" applyFill="1" applyAlignment="1" applyProtection="1">
      <alignment horizontal="center" vertical="center"/>
      <protection hidden="1"/>
    </xf>
    <xf numFmtId="0" fontId="5" fillId="23" borderId="2" xfId="0" applyFont="1" applyFill="1" applyBorder="1" applyAlignment="1" applyProtection="1">
      <alignment horizontal="left" vertical="center"/>
      <protection hidden="1"/>
    </xf>
    <xf numFmtId="0" fontId="5" fillId="23" borderId="107" xfId="0" applyFont="1" applyFill="1" applyBorder="1" applyAlignment="1" applyProtection="1">
      <alignment horizontal="left" vertical="center"/>
      <protection hidden="1"/>
    </xf>
    <xf numFmtId="0" fontId="4" fillId="4" borderId="0" xfId="1" applyFill="1" applyBorder="1" applyAlignment="1" applyProtection="1">
      <alignment horizontal="left" vertical="center"/>
      <protection hidden="1"/>
    </xf>
    <xf numFmtId="0" fontId="18" fillId="18" borderId="36" xfId="0" applyFont="1" applyFill="1" applyBorder="1" applyAlignment="1" applyProtection="1">
      <alignment horizontal="center" vertical="center"/>
      <protection hidden="1"/>
    </xf>
    <xf numFmtId="0" fontId="8" fillId="17" borderId="17" xfId="0" applyFont="1" applyFill="1" applyBorder="1" applyAlignment="1" applyProtection="1">
      <alignment horizontal="center" vertical="center"/>
      <protection hidden="1"/>
    </xf>
    <xf numFmtId="0" fontId="28" fillId="5" borderId="17" xfId="0" applyFont="1" applyFill="1" applyBorder="1" applyAlignment="1" applyProtection="1">
      <alignment horizontal="center" vertical="center"/>
      <protection hidden="1"/>
    </xf>
    <xf numFmtId="0" fontId="28" fillId="0" borderId="17" xfId="0" applyFont="1" applyFill="1" applyBorder="1" applyAlignment="1" applyProtection="1">
      <alignment horizontal="center" vertical="center"/>
      <protection hidden="1"/>
    </xf>
    <xf numFmtId="0" fontId="16" fillId="15" borderId="36" xfId="0" applyFont="1" applyFill="1" applyBorder="1" applyAlignment="1" applyProtection="1">
      <alignment horizontal="center" vertical="center"/>
      <protection hidden="1"/>
    </xf>
    <xf numFmtId="0" fontId="21" fillId="23" borderId="0" xfId="0" applyFont="1" applyFill="1" applyBorder="1" applyAlignment="1" applyProtection="1">
      <alignment horizontal="center" vertical="center"/>
      <protection hidden="1"/>
    </xf>
    <xf numFmtId="0" fontId="0" fillId="23" borderId="0" xfId="0" applyFill="1" applyBorder="1" applyAlignment="1" applyProtection="1">
      <alignment horizontal="center" vertical="center" wrapText="1"/>
      <protection hidden="1"/>
    </xf>
    <xf numFmtId="0" fontId="0" fillId="4" borderId="0" xfId="0" applyFill="1" applyBorder="1" applyAlignment="1" applyProtection="1">
      <alignment vertical="center"/>
      <protection hidden="1"/>
    </xf>
    <xf numFmtId="0" fontId="34" fillId="4" borderId="0" xfId="0" applyFont="1" applyFill="1" applyBorder="1" applyAlignment="1" applyProtection="1">
      <alignment vertical="center" wrapText="1"/>
      <protection hidden="1"/>
    </xf>
    <xf numFmtId="2" fontId="10" fillId="26" borderId="16" xfId="0" applyNumberFormat="1" applyFont="1" applyFill="1" applyBorder="1" applyAlignment="1" applyProtection="1">
      <alignment horizontal="center" vertical="center"/>
      <protection hidden="1"/>
    </xf>
    <xf numFmtId="2" fontId="10" fillId="26" borderId="88" xfId="0" applyNumberFormat="1" applyFont="1" applyFill="1" applyBorder="1" applyAlignment="1" applyProtection="1">
      <alignment horizontal="center" vertical="center"/>
      <protection hidden="1"/>
    </xf>
    <xf numFmtId="0" fontId="10" fillId="2" borderId="4" xfId="0" applyFont="1" applyFill="1" applyBorder="1" applyAlignment="1" applyProtection="1">
      <alignment horizontal="left" vertical="center"/>
      <protection locked="0" hidden="1"/>
    </xf>
    <xf numFmtId="0" fontId="10" fillId="2" borderId="78" xfId="0" applyFont="1" applyFill="1" applyBorder="1" applyAlignment="1" applyProtection="1">
      <alignment horizontal="left" vertical="center"/>
      <protection locked="0" hidden="1"/>
    </xf>
    <xf numFmtId="0" fontId="0" fillId="4" borderId="0" xfId="0" applyFill="1" applyAlignment="1" applyProtection="1">
      <alignment horizontal="left" vertical="center"/>
      <protection hidden="1"/>
    </xf>
    <xf numFmtId="2" fontId="10" fillId="13" borderId="72" xfId="0" applyNumberFormat="1" applyFont="1" applyFill="1" applyBorder="1" applyAlignment="1" applyProtection="1">
      <alignment horizontal="center" vertical="center"/>
      <protection hidden="1"/>
    </xf>
    <xf numFmtId="0" fontId="10" fillId="26" borderId="5" xfId="0" applyFont="1" applyFill="1" applyBorder="1" applyAlignment="1" applyProtection="1">
      <alignment vertical="center"/>
      <protection locked="0" hidden="1"/>
    </xf>
    <xf numFmtId="0" fontId="10" fillId="26" borderId="64" xfId="0" applyFont="1" applyFill="1" applyBorder="1" applyAlignment="1" applyProtection="1">
      <alignment vertical="center"/>
      <protection locked="0" hidden="1"/>
    </xf>
    <xf numFmtId="2" fontId="10" fillId="14" borderId="72" xfId="0" applyNumberFormat="1" applyFont="1" applyFill="1" applyBorder="1" applyAlignment="1" applyProtection="1">
      <alignment horizontal="center" vertical="center"/>
      <protection hidden="1"/>
    </xf>
    <xf numFmtId="165" fontId="5" fillId="27" borderId="0" xfId="0" applyNumberFormat="1" applyFont="1" applyFill="1"/>
    <xf numFmtId="169" fontId="16" fillId="13" borderId="43" xfId="0" applyNumberFormat="1" applyFont="1" applyFill="1" applyBorder="1" applyAlignment="1" applyProtection="1">
      <alignment horizontal="center" vertical="center"/>
      <protection hidden="1"/>
    </xf>
    <xf numFmtId="169" fontId="18" fillId="11" borderId="87" xfId="0" applyNumberFormat="1" applyFont="1" applyFill="1" applyBorder="1" applyAlignment="1" applyProtection="1">
      <alignment horizontal="center" vertical="center"/>
      <protection hidden="1"/>
    </xf>
    <xf numFmtId="169" fontId="16" fillId="13" borderId="44" xfId="0" applyNumberFormat="1" applyFont="1" applyFill="1" applyBorder="1" applyAlignment="1" applyProtection="1">
      <alignment horizontal="center" vertical="center"/>
      <protection hidden="1"/>
    </xf>
    <xf numFmtId="169" fontId="18" fillId="10" borderId="87" xfId="0" applyNumberFormat="1" applyFont="1" applyFill="1" applyBorder="1" applyAlignment="1" applyProtection="1">
      <alignment horizontal="center" vertical="center"/>
      <protection hidden="1"/>
    </xf>
    <xf numFmtId="169" fontId="16" fillId="14" borderId="43" xfId="0" applyNumberFormat="1" applyFont="1" applyFill="1" applyBorder="1" applyAlignment="1" applyProtection="1">
      <alignment horizontal="center" vertical="center"/>
      <protection hidden="1"/>
    </xf>
    <xf numFmtId="169" fontId="16" fillId="14" borderId="44" xfId="0" applyNumberFormat="1" applyFont="1" applyFill="1" applyBorder="1" applyAlignment="1" applyProtection="1">
      <alignment horizontal="center" vertical="center"/>
      <protection hidden="1"/>
    </xf>
    <xf numFmtId="0" fontId="2" fillId="2" borderId="0" xfId="0" applyFont="1" applyFill="1" applyAlignment="1" applyProtection="1">
      <alignment vertical="center"/>
      <protection hidden="1"/>
    </xf>
    <xf numFmtId="0" fontId="2" fillId="2" borderId="4" xfId="0" applyFont="1" applyFill="1" applyBorder="1" applyAlignment="1" applyProtection="1">
      <alignment vertical="center"/>
      <protection hidden="1"/>
    </xf>
    <xf numFmtId="0" fontId="2" fillId="13" borderId="0" xfId="0" applyFont="1" applyFill="1" applyBorder="1" applyAlignment="1" applyProtection="1">
      <alignment vertical="center"/>
      <protection hidden="1"/>
    </xf>
    <xf numFmtId="0" fontId="2" fillId="2" borderId="5" xfId="0" applyFont="1" applyFill="1" applyBorder="1" applyAlignment="1" applyProtection="1">
      <alignment vertical="center"/>
      <protection hidden="1"/>
    </xf>
    <xf numFmtId="0" fontId="20" fillId="13" borderId="0" xfId="0" applyFont="1" applyFill="1" applyBorder="1" applyAlignment="1" applyProtection="1">
      <alignment vertical="center"/>
      <protection hidden="1"/>
    </xf>
    <xf numFmtId="0" fontId="2" fillId="13" borderId="0" xfId="0" applyFont="1" applyFill="1" applyAlignment="1" applyProtection="1">
      <alignment vertical="center"/>
      <protection hidden="1"/>
    </xf>
    <xf numFmtId="0" fontId="50" fillId="2" borderId="0" xfId="0" applyFont="1" applyFill="1" applyBorder="1" applyAlignment="1" applyProtection="1">
      <alignment horizontal="center" vertical="center"/>
      <protection hidden="1"/>
    </xf>
    <xf numFmtId="0" fontId="50" fillId="2" borderId="0" xfId="0" applyFont="1" applyFill="1" applyBorder="1" applyProtection="1">
      <protection hidden="1"/>
    </xf>
    <xf numFmtId="0" fontId="50" fillId="2" borderId="0" xfId="0" applyFont="1" applyFill="1" applyBorder="1" applyAlignment="1" applyProtection="1">
      <alignment horizontal="center" vertical="center" wrapText="1"/>
      <protection hidden="1"/>
    </xf>
    <xf numFmtId="0" fontId="50" fillId="2" borderId="0" xfId="0" applyFont="1" applyFill="1" applyBorder="1" applyAlignment="1" applyProtection="1">
      <protection hidden="1"/>
    </xf>
    <xf numFmtId="0" fontId="20" fillId="2" borderId="0" xfId="0" applyFont="1" applyFill="1" applyBorder="1" applyAlignment="1" applyProtection="1">
      <alignment vertical="center"/>
      <protection hidden="1"/>
    </xf>
    <xf numFmtId="0" fontId="20" fillId="2" borderId="0" xfId="0" applyFont="1" applyFill="1" applyBorder="1" applyAlignment="1" applyProtection="1">
      <alignment horizontal="center" vertical="center"/>
      <protection hidden="1"/>
    </xf>
    <xf numFmtId="0" fontId="13" fillId="9" borderId="35" xfId="0" applyFont="1" applyFill="1" applyBorder="1" applyAlignment="1" applyProtection="1">
      <alignment horizontal="center" vertical="center" wrapText="1"/>
      <protection hidden="1"/>
    </xf>
    <xf numFmtId="0" fontId="10" fillId="8" borderId="55" xfId="0" applyFont="1" applyFill="1" applyBorder="1" applyAlignment="1" applyProtection="1">
      <alignment horizontal="center" vertical="center" wrapText="1"/>
      <protection hidden="1"/>
    </xf>
    <xf numFmtId="0" fontId="10" fillId="16" borderId="55" xfId="0" applyFont="1" applyFill="1" applyBorder="1" applyAlignment="1" applyProtection="1">
      <alignment horizontal="center" vertical="center" wrapText="1"/>
      <protection hidden="1"/>
    </xf>
    <xf numFmtId="1" fontId="0" fillId="5" borderId="16" xfId="0" applyNumberFormat="1" applyFont="1" applyFill="1" applyBorder="1" applyAlignment="1" applyProtection="1">
      <alignment horizontal="center" vertical="center"/>
      <protection hidden="1"/>
    </xf>
    <xf numFmtId="1" fontId="0" fillId="17" borderId="16" xfId="0" applyNumberFormat="1" applyFont="1" applyFill="1" applyBorder="1" applyAlignment="1" applyProtection="1">
      <alignment horizontal="center" vertical="center"/>
      <protection hidden="1"/>
    </xf>
    <xf numFmtId="4" fontId="0" fillId="13" borderId="16" xfId="0" applyNumberFormat="1" applyFont="1" applyFill="1" applyBorder="1" applyAlignment="1" applyProtection="1">
      <alignment horizontal="center" vertical="center"/>
      <protection hidden="1"/>
    </xf>
    <xf numFmtId="4" fontId="0" fillId="13" borderId="26" xfId="0" applyNumberFormat="1" applyFont="1" applyFill="1" applyBorder="1" applyAlignment="1" applyProtection="1">
      <alignment horizontal="center" vertical="center"/>
      <protection hidden="1"/>
    </xf>
    <xf numFmtId="4" fontId="0" fillId="17" borderId="26" xfId="0" applyNumberFormat="1" applyFont="1" applyFill="1" applyBorder="1" applyAlignment="1" applyProtection="1">
      <alignment horizontal="center" vertical="center"/>
      <protection hidden="1"/>
    </xf>
    <xf numFmtId="4" fontId="0" fillId="17" borderId="16" xfId="0" applyNumberFormat="1" applyFont="1" applyFill="1" applyBorder="1" applyAlignment="1" applyProtection="1">
      <alignment horizontal="center" vertical="center"/>
      <protection hidden="1"/>
    </xf>
    <xf numFmtId="4" fontId="29" fillId="14" borderId="16" xfId="0" applyNumberFormat="1" applyFont="1" applyFill="1" applyBorder="1" applyAlignment="1" applyProtection="1">
      <alignment horizontal="center" vertical="center"/>
      <protection hidden="1"/>
    </xf>
    <xf numFmtId="4" fontId="29" fillId="14" borderId="26" xfId="0" applyNumberFormat="1" applyFont="1" applyFill="1" applyBorder="1" applyAlignment="1" applyProtection="1">
      <alignment horizontal="center" vertical="center"/>
      <protection hidden="1"/>
    </xf>
    <xf numFmtId="4" fontId="0" fillId="5" borderId="26" xfId="0" applyNumberFormat="1" applyFont="1" applyFill="1" applyBorder="1" applyAlignment="1" applyProtection="1">
      <alignment horizontal="center" vertical="center"/>
      <protection hidden="1"/>
    </xf>
    <xf numFmtId="4" fontId="0" fillId="5" borderId="16" xfId="0" applyNumberFormat="1" applyFont="1" applyFill="1" applyBorder="1" applyAlignment="1" applyProtection="1">
      <alignment horizontal="center" vertical="center"/>
      <protection hidden="1"/>
    </xf>
    <xf numFmtId="0" fontId="13" fillId="12" borderId="35" xfId="0" applyFont="1" applyFill="1" applyBorder="1" applyAlignment="1" applyProtection="1">
      <alignment horizontal="center" vertical="center" wrapText="1"/>
      <protection hidden="1"/>
    </xf>
    <xf numFmtId="164" fontId="0" fillId="5" borderId="16" xfId="0" applyNumberFormat="1" applyFont="1" applyFill="1" applyBorder="1" applyAlignment="1" applyProtection="1">
      <alignment horizontal="center" vertical="center"/>
      <protection hidden="1"/>
    </xf>
    <xf numFmtId="0" fontId="61" fillId="2" borderId="0" xfId="0" applyFont="1" applyFill="1" applyProtection="1">
      <protection hidden="1"/>
    </xf>
    <xf numFmtId="170" fontId="10" fillId="26" borderId="16" xfId="0" applyNumberFormat="1" applyFont="1" applyFill="1" applyBorder="1" applyAlignment="1" applyProtection="1">
      <alignment horizontal="center" vertical="center"/>
      <protection hidden="1"/>
    </xf>
    <xf numFmtId="170" fontId="10" fillId="26" borderId="88" xfId="0" applyNumberFormat="1" applyFont="1" applyFill="1" applyBorder="1" applyAlignment="1" applyProtection="1">
      <alignment horizontal="center" vertical="center"/>
      <protection hidden="1"/>
    </xf>
    <xf numFmtId="0" fontId="5" fillId="23" borderId="67" xfId="0" applyFont="1" applyFill="1" applyBorder="1" applyAlignment="1" applyProtection="1">
      <alignment horizontal="center" vertical="center"/>
      <protection hidden="1"/>
    </xf>
    <xf numFmtId="0" fontId="5" fillId="23" borderId="7" xfId="0" applyFont="1" applyFill="1" applyBorder="1" applyAlignment="1" applyProtection="1">
      <alignment horizontal="left" vertical="center"/>
      <protection hidden="1"/>
    </xf>
    <xf numFmtId="170" fontId="10" fillId="26" borderId="38" xfId="0" applyNumberFormat="1" applyFont="1" applyFill="1" applyBorder="1" applyAlignment="1" applyProtection="1">
      <alignment horizontal="center" vertical="center"/>
      <protection hidden="1"/>
    </xf>
    <xf numFmtId="2" fontId="10" fillId="26" borderId="38" xfId="0" applyNumberFormat="1" applyFont="1" applyFill="1" applyBorder="1" applyAlignment="1" applyProtection="1">
      <alignment horizontal="center" vertical="center"/>
      <protection hidden="1"/>
    </xf>
    <xf numFmtId="169" fontId="31" fillId="26" borderId="109" xfId="0" applyNumberFormat="1" applyFont="1" applyFill="1" applyBorder="1" applyAlignment="1" applyProtection="1">
      <alignment vertical="center"/>
      <protection hidden="1"/>
    </xf>
    <xf numFmtId="0" fontId="13" fillId="25" borderId="55" xfId="0" applyFont="1" applyFill="1" applyBorder="1" applyAlignment="1" applyProtection="1">
      <alignment horizontal="center" vertical="center" wrapText="1"/>
      <protection hidden="1"/>
    </xf>
    <xf numFmtId="0" fontId="26" fillId="9" borderId="0" xfId="0" applyFont="1" applyFill="1" applyBorder="1" applyAlignment="1" applyProtection="1">
      <alignment horizontal="center" vertical="center" wrapText="1"/>
      <protection hidden="1"/>
    </xf>
    <xf numFmtId="0" fontId="26" fillId="9" borderId="0" xfId="0" applyFont="1" applyFill="1" applyAlignment="1" applyProtection="1">
      <alignment horizontal="center" vertical="center" wrapText="1"/>
      <protection hidden="1"/>
    </xf>
    <xf numFmtId="0" fontId="22" fillId="9" borderId="0" xfId="0" applyFont="1" applyFill="1" applyBorder="1" applyAlignment="1" applyProtection="1">
      <alignment horizontal="center" vertical="center"/>
      <protection hidden="1"/>
    </xf>
    <xf numFmtId="0" fontId="9" fillId="13" borderId="19" xfId="0" applyFont="1" applyFill="1" applyBorder="1" applyAlignment="1" applyProtection="1">
      <alignment horizontal="right" vertical="center" indent="1"/>
      <protection hidden="1"/>
    </xf>
    <xf numFmtId="0" fontId="9" fillId="11" borderId="19" xfId="0" applyFont="1" applyFill="1" applyBorder="1" applyAlignment="1" applyProtection="1">
      <alignment horizontal="right" vertical="center" indent="1"/>
      <protection hidden="1"/>
    </xf>
    <xf numFmtId="0" fontId="9" fillId="13" borderId="51" xfId="0" applyFont="1" applyFill="1" applyBorder="1" applyAlignment="1" applyProtection="1">
      <alignment horizontal="right" vertical="center" indent="1"/>
      <protection hidden="1"/>
    </xf>
    <xf numFmtId="0" fontId="9" fillId="13" borderId="56" xfId="0" applyFont="1" applyFill="1" applyBorder="1" applyAlignment="1" applyProtection="1">
      <alignment horizontal="right" vertical="center" indent="1"/>
      <protection hidden="1"/>
    </xf>
    <xf numFmtId="0" fontId="9" fillId="11" borderId="56" xfId="0" applyFont="1" applyFill="1" applyBorder="1" applyAlignment="1" applyProtection="1">
      <alignment horizontal="right" vertical="center" indent="1"/>
      <protection hidden="1"/>
    </xf>
    <xf numFmtId="0" fontId="9" fillId="14" borderId="51" xfId="0" applyFont="1" applyFill="1" applyBorder="1" applyAlignment="1" applyProtection="1">
      <alignment horizontal="right" vertical="center" indent="1"/>
      <protection hidden="1"/>
    </xf>
    <xf numFmtId="0" fontId="9" fillId="14" borderId="19" xfId="0" applyFont="1" applyFill="1" applyBorder="1" applyAlignment="1" applyProtection="1">
      <alignment horizontal="right" vertical="center" indent="1"/>
      <protection hidden="1"/>
    </xf>
    <xf numFmtId="0" fontId="9" fillId="10" borderId="19" xfId="0" applyFont="1" applyFill="1" applyBorder="1" applyAlignment="1" applyProtection="1">
      <alignment horizontal="right" vertical="center" indent="1"/>
      <protection hidden="1"/>
    </xf>
    <xf numFmtId="164" fontId="29" fillId="14" borderId="38" xfId="0" applyNumberFormat="1" applyFont="1" applyFill="1" applyBorder="1" applyAlignment="1" applyProtection="1">
      <alignment horizontal="center" vertical="center"/>
      <protection hidden="1"/>
    </xf>
    <xf numFmtId="0" fontId="17" fillId="10" borderId="98" xfId="0" applyFont="1" applyFill="1" applyBorder="1" applyAlignment="1" applyProtection="1">
      <alignment horizontal="center" vertical="center"/>
      <protection hidden="1"/>
    </xf>
    <xf numFmtId="0" fontId="36" fillId="10" borderId="54" xfId="0" applyFont="1" applyFill="1" applyBorder="1" applyAlignment="1" applyProtection="1">
      <alignment horizontal="center" vertical="center" wrapText="1"/>
      <protection hidden="1"/>
    </xf>
    <xf numFmtId="0" fontId="36" fillId="10" borderId="0" xfId="0" applyFont="1" applyFill="1" applyBorder="1" applyAlignment="1" applyProtection="1">
      <alignment horizontal="center" vertical="center" wrapText="1"/>
      <protection hidden="1"/>
    </xf>
    <xf numFmtId="0" fontId="36" fillId="10" borderId="7" xfId="0" applyFont="1" applyFill="1" applyBorder="1" applyAlignment="1" applyProtection="1">
      <alignment horizontal="center" vertical="center" wrapText="1"/>
      <protection hidden="1"/>
    </xf>
    <xf numFmtId="0" fontId="16" fillId="9" borderId="19" xfId="0" applyFont="1" applyFill="1" applyBorder="1" applyAlignment="1" applyProtection="1">
      <alignment horizontal="center" vertical="center"/>
      <protection hidden="1"/>
    </xf>
    <xf numFmtId="0" fontId="28" fillId="14" borderId="7" xfId="0" applyFont="1" applyFill="1" applyBorder="1" applyAlignment="1" applyProtection="1">
      <alignment horizontal="center" vertical="center"/>
      <protection hidden="1"/>
    </xf>
    <xf numFmtId="168" fontId="0" fillId="0" borderId="0" xfId="0" applyNumberFormat="1"/>
    <xf numFmtId="0" fontId="4" fillId="2" borderId="0" xfId="1" applyFill="1" applyBorder="1" applyAlignment="1" applyProtection="1">
      <alignment horizontal="left" vertical="top"/>
      <protection hidden="1"/>
    </xf>
    <xf numFmtId="0" fontId="2" fillId="2" borderId="1" xfId="0" applyFont="1" applyFill="1" applyBorder="1" applyAlignment="1" applyProtection="1">
      <alignment horizontal="center"/>
      <protection locked="0" hidden="1"/>
    </xf>
    <xf numFmtId="0" fontId="2" fillId="2" borderId="2" xfId="0" applyFont="1" applyFill="1" applyBorder="1" applyAlignment="1" applyProtection="1">
      <alignment horizontal="center"/>
      <protection locked="0" hidden="1"/>
    </xf>
    <xf numFmtId="0" fontId="2" fillId="2" borderId="3" xfId="0" applyFont="1" applyFill="1" applyBorder="1" applyAlignment="1" applyProtection="1">
      <alignment horizontal="center"/>
      <protection locked="0" hidden="1"/>
    </xf>
    <xf numFmtId="0" fontId="2" fillId="2" borderId="1" xfId="0" applyFont="1" applyFill="1" applyBorder="1" applyAlignment="1" applyProtection="1">
      <alignment horizontal="center" vertical="center"/>
      <protection locked="0" hidden="1"/>
    </xf>
    <xf numFmtId="0" fontId="2" fillId="2" borderId="2" xfId="0" applyFont="1" applyFill="1" applyBorder="1" applyAlignment="1" applyProtection="1">
      <alignment horizontal="center" vertical="center"/>
      <protection locked="0" hidden="1"/>
    </xf>
    <xf numFmtId="0" fontId="2" fillId="2" borderId="3" xfId="0" applyFont="1" applyFill="1" applyBorder="1" applyAlignment="1" applyProtection="1">
      <alignment horizontal="center" vertical="center"/>
      <protection locked="0" hidden="1"/>
    </xf>
    <xf numFmtId="3" fontId="2" fillId="20" borderId="1" xfId="0" applyNumberFormat="1" applyFont="1" applyFill="1" applyBorder="1" applyAlignment="1" applyProtection="1">
      <alignment horizontal="center" vertical="center"/>
      <protection hidden="1"/>
    </xf>
    <xf numFmtId="3" fontId="2" fillId="20" borderId="2" xfId="0" applyNumberFormat="1" applyFont="1" applyFill="1" applyBorder="1" applyAlignment="1" applyProtection="1">
      <alignment horizontal="center" vertical="center"/>
      <protection hidden="1"/>
    </xf>
    <xf numFmtId="3" fontId="2" fillId="20" borderId="3" xfId="0" applyNumberFormat="1" applyFont="1" applyFill="1" applyBorder="1" applyAlignment="1" applyProtection="1">
      <alignment horizontal="center" vertical="center"/>
      <protection hidden="1"/>
    </xf>
    <xf numFmtId="0" fontId="35" fillId="20" borderId="0" xfId="0" applyFont="1" applyFill="1" applyBorder="1" applyAlignment="1" applyProtection="1">
      <alignment horizontal="left" vertical="top" wrapText="1"/>
      <protection hidden="1"/>
    </xf>
    <xf numFmtId="0" fontId="38" fillId="28" borderId="16" xfId="0" applyFont="1" applyFill="1" applyBorder="1" applyAlignment="1" applyProtection="1">
      <alignment horizontal="center" vertical="center" wrapText="1"/>
      <protection hidden="1"/>
    </xf>
    <xf numFmtId="0" fontId="38" fillId="28" borderId="40" xfId="0" applyFont="1" applyFill="1" applyBorder="1" applyAlignment="1" applyProtection="1">
      <alignment horizontal="center" vertical="center" wrapText="1"/>
      <protection hidden="1"/>
    </xf>
    <xf numFmtId="0" fontId="50" fillId="2" borderId="52" xfId="0" applyFont="1" applyFill="1" applyBorder="1" applyAlignment="1" applyProtection="1">
      <alignment horizontal="center" vertical="center" wrapText="1"/>
      <protection hidden="1"/>
    </xf>
    <xf numFmtId="0" fontId="50" fillId="2" borderId="54" xfId="0" applyFont="1" applyFill="1" applyBorder="1" applyAlignment="1" applyProtection="1">
      <alignment horizontal="center" vertical="center" wrapText="1"/>
      <protection hidden="1"/>
    </xf>
    <xf numFmtId="0" fontId="50" fillId="2" borderId="53" xfId="0" applyFont="1" applyFill="1" applyBorder="1" applyAlignment="1" applyProtection="1">
      <alignment horizontal="center" vertical="center" wrapText="1"/>
      <protection hidden="1"/>
    </xf>
    <xf numFmtId="0" fontId="50" fillId="2" borderId="4" xfId="0" applyFont="1" applyFill="1" applyBorder="1" applyAlignment="1" applyProtection="1">
      <alignment horizontal="center" vertical="center" wrapText="1"/>
      <protection hidden="1"/>
    </xf>
    <xf numFmtId="0" fontId="50" fillId="2" borderId="0" xfId="0" applyFont="1" applyFill="1" applyBorder="1" applyAlignment="1" applyProtection="1">
      <alignment horizontal="center" vertical="center" wrapText="1"/>
      <protection hidden="1"/>
    </xf>
    <xf numFmtId="0" fontId="50" fillId="2" borderId="5" xfId="0" applyFont="1" applyFill="1" applyBorder="1" applyAlignment="1" applyProtection="1">
      <alignment horizontal="center" vertical="center" wrapText="1"/>
      <protection hidden="1"/>
    </xf>
    <xf numFmtId="0" fontId="50" fillId="2" borderId="6" xfId="0" applyFont="1" applyFill="1" applyBorder="1" applyAlignment="1" applyProtection="1">
      <alignment horizontal="center" vertical="center" wrapText="1"/>
      <protection hidden="1"/>
    </xf>
    <xf numFmtId="0" fontId="50" fillId="2" borderId="7" xfId="0" applyFont="1" applyFill="1" applyBorder="1" applyAlignment="1" applyProtection="1">
      <alignment horizontal="center" vertical="center" wrapText="1"/>
      <protection hidden="1"/>
    </xf>
    <xf numFmtId="0" fontId="50" fillId="2" borderId="8" xfId="0" applyFont="1" applyFill="1" applyBorder="1" applyAlignment="1" applyProtection="1">
      <alignment horizontal="center" vertical="center" wrapText="1"/>
      <protection hidden="1"/>
    </xf>
    <xf numFmtId="0" fontId="50" fillId="2" borderId="52" xfId="0" applyFont="1" applyFill="1" applyBorder="1" applyAlignment="1" applyProtection="1">
      <alignment horizontal="center" vertical="center"/>
      <protection hidden="1"/>
    </xf>
    <xf numFmtId="0" fontId="50" fillId="2" borderId="54" xfId="0" applyFont="1" applyFill="1" applyBorder="1" applyAlignment="1" applyProtection="1">
      <alignment horizontal="center" vertical="center"/>
      <protection hidden="1"/>
    </xf>
    <xf numFmtId="0" fontId="50" fillId="2" borderId="53" xfId="0" applyFont="1" applyFill="1" applyBorder="1" applyAlignment="1" applyProtection="1">
      <alignment horizontal="center" vertical="center"/>
      <protection hidden="1"/>
    </xf>
    <xf numFmtId="0" fontId="50" fillId="2" borderId="4" xfId="0" applyFont="1" applyFill="1" applyBorder="1" applyAlignment="1" applyProtection="1">
      <alignment horizontal="center" vertical="center"/>
      <protection hidden="1"/>
    </xf>
    <xf numFmtId="0" fontId="50" fillId="2" borderId="0" xfId="0" applyFont="1" applyFill="1" applyBorder="1" applyAlignment="1" applyProtection="1">
      <alignment horizontal="center" vertical="center"/>
      <protection hidden="1"/>
    </xf>
    <xf numFmtId="0" fontId="50" fillId="2" borderId="5" xfId="0" applyFont="1" applyFill="1" applyBorder="1" applyAlignment="1" applyProtection="1">
      <alignment horizontal="center" vertical="center"/>
      <protection hidden="1"/>
    </xf>
    <xf numFmtId="0" fontId="50" fillId="2" borderId="6" xfId="0" applyFont="1" applyFill="1" applyBorder="1" applyAlignment="1" applyProtection="1">
      <alignment horizontal="center" vertical="center"/>
      <protection hidden="1"/>
    </xf>
    <xf numFmtId="0" fontId="50" fillId="2" borderId="7" xfId="0" applyFont="1" applyFill="1" applyBorder="1" applyAlignment="1" applyProtection="1">
      <alignment horizontal="center" vertical="center"/>
      <protection hidden="1"/>
    </xf>
    <xf numFmtId="0" fontId="50" fillId="2" borderId="8" xfId="0" applyFont="1" applyFill="1" applyBorder="1" applyAlignment="1" applyProtection="1">
      <alignment horizontal="center" vertical="center"/>
      <protection hidden="1"/>
    </xf>
    <xf numFmtId="4" fontId="20" fillId="13" borderId="1" xfId="0" applyNumberFormat="1" applyFont="1" applyFill="1" applyBorder="1" applyAlignment="1" applyProtection="1">
      <alignment horizontal="center" vertical="center"/>
      <protection hidden="1"/>
    </xf>
    <xf numFmtId="4" fontId="20" fillId="13" borderId="2" xfId="0" applyNumberFormat="1" applyFont="1" applyFill="1" applyBorder="1" applyAlignment="1" applyProtection="1">
      <alignment horizontal="center" vertical="center"/>
      <protection hidden="1"/>
    </xf>
    <xf numFmtId="4" fontId="20" fillId="13" borderId="3" xfId="0" applyNumberFormat="1" applyFont="1" applyFill="1" applyBorder="1" applyAlignment="1" applyProtection="1">
      <alignment horizontal="center" vertical="center"/>
      <protection hidden="1"/>
    </xf>
    <xf numFmtId="0" fontId="38" fillId="28" borderId="52" xfId="0" applyFont="1" applyFill="1" applyBorder="1" applyAlignment="1" applyProtection="1">
      <alignment horizontal="center" vertical="center"/>
      <protection hidden="1"/>
    </xf>
    <xf numFmtId="0" fontId="38" fillId="28" borderId="54" xfId="0" applyFont="1" applyFill="1" applyBorder="1" applyAlignment="1" applyProtection="1">
      <alignment horizontal="center" vertical="center"/>
      <protection hidden="1"/>
    </xf>
    <xf numFmtId="0" fontId="38" fillId="28" borderId="53" xfId="0" applyFont="1" applyFill="1" applyBorder="1" applyAlignment="1" applyProtection="1">
      <alignment horizontal="center" vertical="center"/>
      <protection hidden="1"/>
    </xf>
    <xf numFmtId="0" fontId="38" fillId="28" borderId="4" xfId="0" applyFont="1" applyFill="1" applyBorder="1" applyAlignment="1" applyProtection="1">
      <alignment horizontal="center" vertical="center"/>
      <protection hidden="1"/>
    </xf>
    <xf numFmtId="0" fontId="38" fillId="28" borderId="0" xfId="0" applyFont="1" applyFill="1" applyBorder="1" applyAlignment="1" applyProtection="1">
      <alignment horizontal="center" vertical="center"/>
      <protection hidden="1"/>
    </xf>
    <xf numFmtId="0" fontId="38" fillId="28" borderId="5" xfId="0" applyFont="1" applyFill="1" applyBorder="1" applyAlignment="1" applyProtection="1">
      <alignment horizontal="center" vertical="center"/>
      <protection hidden="1"/>
    </xf>
    <xf numFmtId="0" fontId="38" fillId="28" borderId="6" xfId="0" applyFont="1" applyFill="1" applyBorder="1" applyAlignment="1" applyProtection="1">
      <alignment horizontal="center" vertical="center"/>
      <protection hidden="1"/>
    </xf>
    <xf numFmtId="0" fontId="38" fillId="28" borderId="7" xfId="0" applyFont="1" applyFill="1" applyBorder="1" applyAlignment="1" applyProtection="1">
      <alignment horizontal="center" vertical="center"/>
      <protection hidden="1"/>
    </xf>
    <xf numFmtId="0" fontId="38" fillId="28" borderId="8" xfId="0" applyFont="1" applyFill="1" applyBorder="1" applyAlignment="1" applyProtection="1">
      <alignment horizontal="center" vertical="center"/>
      <protection hidden="1"/>
    </xf>
    <xf numFmtId="0" fontId="38" fillId="2" borderId="0" xfId="0" applyFont="1" applyFill="1" applyBorder="1" applyAlignment="1" applyProtection="1">
      <alignment horizontal="center" vertical="center" wrapText="1"/>
      <protection hidden="1"/>
    </xf>
    <xf numFmtId="0" fontId="37" fillId="12" borderId="52" xfId="1" applyFont="1" applyFill="1" applyBorder="1" applyAlignment="1" applyProtection="1">
      <alignment horizontal="center" vertical="center" wrapText="1"/>
      <protection hidden="1"/>
    </xf>
    <xf numFmtId="0" fontId="37" fillId="12" borderId="54" xfId="1" applyFont="1" applyFill="1" applyBorder="1" applyAlignment="1" applyProtection="1">
      <alignment horizontal="center" vertical="center" wrapText="1"/>
      <protection hidden="1"/>
    </xf>
    <xf numFmtId="0" fontId="37" fillId="12" borderId="53" xfId="1" applyFont="1" applyFill="1" applyBorder="1" applyAlignment="1" applyProtection="1">
      <alignment horizontal="center" vertical="center"/>
      <protection hidden="1"/>
    </xf>
    <xf numFmtId="0" fontId="37" fillId="12" borderId="4" xfId="1" applyFont="1" applyFill="1" applyBorder="1" applyAlignment="1" applyProtection="1">
      <alignment horizontal="center" vertical="center"/>
      <protection hidden="1"/>
    </xf>
    <xf numFmtId="0" fontId="37" fillId="12" borderId="0" xfId="1" applyFont="1" applyFill="1" applyBorder="1" applyAlignment="1" applyProtection="1">
      <alignment horizontal="center" vertical="center"/>
      <protection hidden="1"/>
    </xf>
    <xf numFmtId="0" fontId="37" fillId="12" borderId="5" xfId="1" applyFont="1" applyFill="1" applyBorder="1" applyAlignment="1" applyProtection="1">
      <alignment horizontal="center" vertical="center"/>
      <protection hidden="1"/>
    </xf>
    <xf numFmtId="0" fontId="37" fillId="12" borderId="6" xfId="1" applyFont="1" applyFill="1" applyBorder="1" applyAlignment="1" applyProtection="1">
      <alignment horizontal="center" vertical="center"/>
      <protection hidden="1"/>
    </xf>
    <xf numFmtId="0" fontId="37" fillId="12" borderId="7" xfId="1" applyFont="1" applyFill="1" applyBorder="1" applyAlignment="1" applyProtection="1">
      <alignment horizontal="center" vertical="center"/>
      <protection hidden="1"/>
    </xf>
    <xf numFmtId="0" fontId="37" fillId="12" borderId="8" xfId="1" applyFont="1" applyFill="1" applyBorder="1" applyAlignment="1" applyProtection="1">
      <alignment horizontal="center" vertical="center"/>
      <protection hidden="1"/>
    </xf>
    <xf numFmtId="0" fontId="37" fillId="16" borderId="16" xfId="1" applyFont="1" applyFill="1" applyBorder="1" applyAlignment="1" applyProtection="1">
      <alignment horizontal="center" vertical="center" wrapText="1"/>
      <protection hidden="1"/>
    </xf>
    <xf numFmtId="0" fontId="37" fillId="16" borderId="16" xfId="1" applyFont="1" applyFill="1" applyBorder="1" applyAlignment="1" applyProtection="1">
      <alignment horizontal="center" vertical="center"/>
      <protection hidden="1"/>
    </xf>
    <xf numFmtId="0" fontId="37" fillId="8" borderId="52" xfId="1" applyFont="1" applyFill="1" applyBorder="1" applyAlignment="1" applyProtection="1">
      <alignment horizontal="center" vertical="center" wrapText="1"/>
      <protection hidden="1"/>
    </xf>
    <xf numFmtId="0" fontId="37" fillId="8" borderId="54" xfId="1" applyFont="1" applyFill="1" applyBorder="1" applyAlignment="1" applyProtection="1">
      <alignment horizontal="center" vertical="center"/>
      <protection hidden="1"/>
    </xf>
    <xf numFmtId="0" fontId="37" fillId="8" borderId="53" xfId="1" applyFont="1" applyFill="1" applyBorder="1" applyAlignment="1" applyProtection="1">
      <alignment horizontal="center" vertical="center"/>
      <protection hidden="1"/>
    </xf>
    <xf numFmtId="0" fontId="37" fillId="8" borderId="4" xfId="1" applyFont="1" applyFill="1" applyBorder="1" applyAlignment="1" applyProtection="1">
      <alignment horizontal="center" vertical="center"/>
      <protection hidden="1"/>
    </xf>
    <xf numFmtId="0" fontId="37" fillId="8" borderId="0" xfId="1" applyFont="1" applyFill="1" applyBorder="1" applyAlignment="1" applyProtection="1">
      <alignment horizontal="center" vertical="center"/>
      <protection hidden="1"/>
    </xf>
    <xf numFmtId="0" fontId="37" fillId="8" borderId="5" xfId="1" applyFont="1" applyFill="1" applyBorder="1" applyAlignment="1" applyProtection="1">
      <alignment horizontal="center" vertical="center"/>
      <protection hidden="1"/>
    </xf>
    <xf numFmtId="0" fontId="37" fillId="8" borderId="6" xfId="1" applyFont="1" applyFill="1" applyBorder="1" applyAlignment="1" applyProtection="1">
      <alignment horizontal="center" vertical="center"/>
      <protection hidden="1"/>
    </xf>
    <xf numFmtId="0" fontId="37" fillId="8" borderId="7" xfId="1" applyFont="1" applyFill="1" applyBorder="1" applyAlignment="1" applyProtection="1">
      <alignment horizontal="center" vertical="center"/>
      <protection hidden="1"/>
    </xf>
    <xf numFmtId="0" fontId="37" fillId="8" borderId="8" xfId="1" applyFont="1" applyFill="1" applyBorder="1" applyAlignment="1" applyProtection="1">
      <alignment horizontal="center" vertical="center"/>
      <protection hidden="1"/>
    </xf>
    <xf numFmtId="0" fontId="35" fillId="19" borderId="0" xfId="0" applyFont="1" applyFill="1" applyBorder="1" applyAlignment="1" applyProtection="1">
      <alignment horizontal="left" vertical="top" wrapText="1"/>
      <protection hidden="1"/>
    </xf>
    <xf numFmtId="3" fontId="2" fillId="19" borderId="1" xfId="0" applyNumberFormat="1" applyFont="1" applyFill="1" applyBorder="1" applyAlignment="1" applyProtection="1">
      <alignment horizontal="center" vertical="center"/>
      <protection hidden="1"/>
    </xf>
    <xf numFmtId="3" fontId="2" fillId="19" borderId="2" xfId="0" applyNumberFormat="1" applyFont="1" applyFill="1" applyBorder="1" applyAlignment="1" applyProtection="1">
      <alignment horizontal="center" vertical="center"/>
      <protection hidden="1"/>
    </xf>
    <xf numFmtId="3" fontId="2" fillId="19" borderId="3" xfId="0" applyNumberFormat="1" applyFont="1" applyFill="1" applyBorder="1" applyAlignment="1" applyProtection="1">
      <alignment horizontal="center" vertical="center"/>
      <protection hidden="1"/>
    </xf>
    <xf numFmtId="166" fontId="38" fillId="19" borderId="0" xfId="2" applyNumberFormat="1" applyFont="1" applyFill="1" applyBorder="1" applyAlignment="1" applyProtection="1">
      <alignment horizontal="left" vertical="center"/>
      <protection hidden="1"/>
    </xf>
    <xf numFmtId="166" fontId="38" fillId="19" borderId="5" xfId="2" applyNumberFormat="1" applyFont="1" applyFill="1" applyBorder="1" applyAlignment="1" applyProtection="1">
      <alignment horizontal="left" vertical="center"/>
      <protection hidden="1"/>
    </xf>
    <xf numFmtId="0" fontId="20" fillId="2" borderId="1" xfId="0" applyFont="1" applyFill="1" applyBorder="1" applyAlignment="1" applyProtection="1">
      <alignment horizontal="center" vertical="center"/>
      <protection hidden="1"/>
    </xf>
    <xf numFmtId="0" fontId="20" fillId="2" borderId="2" xfId="0" applyFont="1" applyFill="1" applyBorder="1" applyAlignment="1" applyProtection="1">
      <alignment horizontal="center" vertical="center"/>
      <protection hidden="1"/>
    </xf>
    <xf numFmtId="0" fontId="20" fillId="2" borderId="3" xfId="0" applyFont="1" applyFill="1" applyBorder="1" applyAlignment="1" applyProtection="1">
      <alignment horizontal="center" vertical="center"/>
      <protection hidden="1"/>
    </xf>
    <xf numFmtId="0" fontId="57" fillId="2" borderId="16" xfId="1" applyFont="1" applyFill="1" applyBorder="1" applyAlignment="1" applyProtection="1">
      <alignment horizontal="center" vertical="center" wrapText="1"/>
      <protection hidden="1"/>
    </xf>
    <xf numFmtId="4" fontId="52" fillId="2" borderId="100" xfId="0" applyNumberFormat="1" applyFont="1" applyFill="1" applyBorder="1" applyAlignment="1" applyProtection="1">
      <alignment horizontal="center" vertical="center"/>
      <protection locked="0" hidden="1"/>
    </xf>
    <xf numFmtId="4" fontId="52" fillId="2" borderId="101" xfId="0" applyNumberFormat="1" applyFont="1" applyFill="1" applyBorder="1" applyAlignment="1" applyProtection="1">
      <alignment horizontal="center" vertical="center"/>
      <protection locked="0" hidden="1"/>
    </xf>
    <xf numFmtId="4" fontId="52" fillId="2" borderId="102" xfId="0" applyNumberFormat="1" applyFont="1" applyFill="1" applyBorder="1" applyAlignment="1" applyProtection="1">
      <alignment horizontal="center" vertical="center"/>
      <protection locked="0" hidden="1"/>
    </xf>
    <xf numFmtId="0" fontId="54" fillId="22" borderId="0" xfId="0" applyFont="1" applyFill="1" applyBorder="1" applyAlignment="1" applyProtection="1">
      <alignment horizontal="left" vertical="center"/>
      <protection hidden="1"/>
    </xf>
    <xf numFmtId="0" fontId="2" fillId="19" borderId="1" xfId="0" applyFont="1" applyFill="1" applyBorder="1" applyAlignment="1" applyProtection="1">
      <alignment horizontal="center" vertical="center"/>
      <protection hidden="1"/>
    </xf>
    <xf numFmtId="0" fontId="2" fillId="19" borderId="2" xfId="0" applyFont="1" applyFill="1" applyBorder="1" applyAlignment="1" applyProtection="1">
      <alignment horizontal="center" vertical="center"/>
      <protection hidden="1"/>
    </xf>
    <xf numFmtId="0" fontId="2" fillId="19" borderId="3" xfId="0" applyFont="1" applyFill="1" applyBorder="1" applyAlignment="1" applyProtection="1">
      <alignment horizontal="center" vertical="center"/>
      <protection hidden="1"/>
    </xf>
    <xf numFmtId="0" fontId="37" fillId="24" borderId="16" xfId="1" applyFont="1" applyFill="1" applyBorder="1" applyAlignment="1" applyProtection="1">
      <alignment horizontal="center" vertical="center" wrapText="1"/>
      <protection hidden="1"/>
    </xf>
    <xf numFmtId="3" fontId="2" fillId="20" borderId="16" xfId="0" applyNumberFormat="1" applyFont="1" applyFill="1" applyBorder="1" applyAlignment="1" applyProtection="1">
      <alignment horizontal="center" vertical="center"/>
      <protection hidden="1"/>
    </xf>
    <xf numFmtId="3" fontId="2" fillId="2" borderId="16" xfId="0" applyNumberFormat="1" applyFont="1" applyFill="1" applyBorder="1" applyAlignment="1" applyProtection="1">
      <alignment horizontal="center" vertical="center"/>
      <protection locked="0" hidden="1"/>
    </xf>
    <xf numFmtId="0" fontId="37" fillId="9" borderId="52" xfId="1" applyFont="1" applyFill="1" applyBorder="1" applyAlignment="1" applyProtection="1">
      <alignment horizontal="center" vertical="center" wrapText="1"/>
      <protection hidden="1"/>
    </xf>
    <xf numFmtId="0" fontId="37" fillId="9" borderId="54" xfId="1" applyFont="1" applyFill="1" applyBorder="1" applyAlignment="1" applyProtection="1">
      <alignment horizontal="center" vertical="center" wrapText="1"/>
      <protection hidden="1"/>
    </xf>
    <xf numFmtId="0" fontId="37" fillId="9" borderId="53" xfId="1" applyFont="1" applyFill="1" applyBorder="1" applyAlignment="1" applyProtection="1">
      <alignment horizontal="center" vertical="center"/>
      <protection hidden="1"/>
    </xf>
    <xf numFmtId="0" fontId="37" fillId="9" borderId="4" xfId="1" applyFont="1" applyFill="1" applyBorder="1" applyAlignment="1" applyProtection="1">
      <alignment horizontal="center" vertical="center"/>
      <protection hidden="1"/>
    </xf>
    <xf numFmtId="0" fontId="37" fillId="9" borderId="0" xfId="1" applyFont="1" applyFill="1" applyBorder="1" applyAlignment="1" applyProtection="1">
      <alignment horizontal="center" vertical="center"/>
      <protection hidden="1"/>
    </xf>
    <xf numFmtId="0" fontId="37" fillId="9" borderId="5" xfId="1" applyFont="1" applyFill="1" applyBorder="1" applyAlignment="1" applyProtection="1">
      <alignment horizontal="center" vertical="center"/>
      <protection hidden="1"/>
    </xf>
    <xf numFmtId="0" fontId="37" fillId="9" borderId="6" xfId="1" applyFont="1" applyFill="1" applyBorder="1" applyAlignment="1" applyProtection="1">
      <alignment horizontal="center" vertical="center"/>
      <protection hidden="1"/>
    </xf>
    <xf numFmtId="0" fontId="37" fillId="9" borderId="7" xfId="1" applyFont="1" applyFill="1" applyBorder="1" applyAlignment="1" applyProtection="1">
      <alignment horizontal="center" vertical="center"/>
      <protection hidden="1"/>
    </xf>
    <xf numFmtId="0" fontId="37" fillId="9" borderId="8" xfId="1" applyFont="1" applyFill="1" applyBorder="1" applyAlignment="1" applyProtection="1">
      <alignment horizontal="center" vertical="center"/>
      <protection hidden="1"/>
    </xf>
    <xf numFmtId="0" fontId="3" fillId="3" borderId="16" xfId="0" applyFont="1" applyFill="1" applyBorder="1" applyAlignment="1" applyProtection="1">
      <alignment horizontal="center" vertical="top"/>
      <protection hidden="1"/>
    </xf>
    <xf numFmtId="3" fontId="2" fillId="21" borderId="16" xfId="0" applyNumberFormat="1" applyFont="1" applyFill="1" applyBorder="1" applyAlignment="1" applyProtection="1">
      <alignment horizontal="center" vertical="center"/>
      <protection hidden="1"/>
    </xf>
    <xf numFmtId="3" fontId="2" fillId="19" borderId="16" xfId="0" applyNumberFormat="1" applyFont="1" applyFill="1" applyBorder="1" applyAlignment="1" applyProtection="1">
      <alignment horizontal="center" vertical="center"/>
      <protection hidden="1"/>
    </xf>
    <xf numFmtId="4" fontId="53" fillId="22" borderId="103" xfId="0" applyNumberFormat="1" applyFont="1" applyFill="1" applyBorder="1" applyAlignment="1" applyProtection="1">
      <alignment horizontal="center" vertical="center"/>
      <protection hidden="1"/>
    </xf>
    <xf numFmtId="4" fontId="53" fillId="22" borderId="104" xfId="0" applyNumberFormat="1" applyFont="1" applyFill="1" applyBorder="1" applyAlignment="1" applyProtection="1">
      <alignment horizontal="center" vertical="center"/>
      <protection hidden="1"/>
    </xf>
    <xf numFmtId="4" fontId="53" fillId="22" borderId="105" xfId="0" applyNumberFormat="1" applyFont="1" applyFill="1" applyBorder="1" applyAlignment="1" applyProtection="1">
      <alignment horizontal="center" vertical="center"/>
      <protection hidden="1"/>
    </xf>
    <xf numFmtId="4" fontId="53" fillId="22" borderId="100" xfId="0" applyNumberFormat="1" applyFont="1" applyFill="1" applyBorder="1" applyAlignment="1" applyProtection="1">
      <alignment horizontal="center" vertical="center"/>
      <protection hidden="1"/>
    </xf>
    <xf numFmtId="4" fontId="53" fillId="22" borderId="101" xfId="0" applyNumberFormat="1" applyFont="1" applyFill="1" applyBorder="1" applyAlignment="1" applyProtection="1">
      <alignment horizontal="center" vertical="center"/>
      <protection hidden="1"/>
    </xf>
    <xf numFmtId="4" fontId="53" fillId="22" borderId="102" xfId="0" applyNumberFormat="1" applyFont="1" applyFill="1" applyBorder="1" applyAlignment="1" applyProtection="1">
      <alignment horizontal="center" vertical="center"/>
      <protection hidden="1"/>
    </xf>
    <xf numFmtId="3" fontId="2" fillId="21" borderId="1" xfId="0" applyNumberFormat="1" applyFont="1" applyFill="1" applyBorder="1" applyAlignment="1" applyProtection="1">
      <alignment horizontal="center" vertical="center"/>
      <protection hidden="1"/>
    </xf>
    <xf numFmtId="3" fontId="2" fillId="21" borderId="2" xfId="0" applyNumberFormat="1" applyFont="1" applyFill="1" applyBorder="1" applyAlignment="1" applyProtection="1">
      <alignment horizontal="center" vertical="center"/>
      <protection hidden="1"/>
    </xf>
    <xf numFmtId="3" fontId="2" fillId="21" borderId="3" xfId="0" applyNumberFormat="1" applyFont="1" applyFill="1" applyBorder="1" applyAlignment="1" applyProtection="1">
      <alignment horizontal="center" vertical="center"/>
      <protection hidden="1"/>
    </xf>
    <xf numFmtId="1" fontId="2" fillId="21" borderId="1" xfId="0" applyNumberFormat="1" applyFont="1" applyFill="1" applyBorder="1" applyAlignment="1" applyProtection="1">
      <alignment horizontal="center" vertical="center"/>
      <protection hidden="1"/>
    </xf>
    <xf numFmtId="1" fontId="2" fillId="21" borderId="2" xfId="0" applyNumberFormat="1" applyFont="1" applyFill="1" applyBorder="1" applyAlignment="1" applyProtection="1">
      <alignment horizontal="center" vertical="center"/>
      <protection hidden="1"/>
    </xf>
    <xf numFmtId="1" fontId="2" fillId="21" borderId="3" xfId="0" applyNumberFormat="1" applyFont="1" applyFill="1" applyBorder="1" applyAlignment="1" applyProtection="1">
      <alignment horizontal="center" vertical="center"/>
      <protection hidden="1"/>
    </xf>
    <xf numFmtId="0" fontId="35" fillId="21" borderId="0" xfId="0" applyFont="1" applyFill="1" applyBorder="1" applyAlignment="1" applyProtection="1">
      <alignment horizontal="left" vertical="top" wrapText="1"/>
      <protection hidden="1"/>
    </xf>
    <xf numFmtId="0" fontId="1" fillId="2" borderId="0" xfId="0" applyFont="1" applyFill="1" applyAlignment="1" applyProtection="1">
      <alignment horizontal="left" vertical="top"/>
      <protection hidden="1"/>
    </xf>
    <xf numFmtId="0" fontId="48" fillId="2" borderId="0" xfId="0" applyFont="1" applyFill="1" applyAlignment="1" applyProtection="1">
      <alignment horizontal="left" vertical="center" shrinkToFit="1"/>
      <protection hidden="1"/>
    </xf>
    <xf numFmtId="0" fontId="49" fillId="0" borderId="0" xfId="0" applyFont="1" applyFill="1" applyAlignment="1" applyProtection="1">
      <alignment horizontal="left" vertical="center"/>
      <protection hidden="1"/>
    </xf>
    <xf numFmtId="0" fontId="59" fillId="2" borderId="0" xfId="0" applyFont="1" applyFill="1" applyAlignment="1" applyProtection="1">
      <alignment horizontal="left" vertical="center" wrapText="1"/>
      <protection hidden="1"/>
    </xf>
    <xf numFmtId="0" fontId="3" fillId="3" borderId="16" xfId="0" applyFont="1" applyFill="1" applyBorder="1" applyAlignment="1" applyProtection="1">
      <alignment horizontal="center" vertical="center"/>
      <protection hidden="1"/>
    </xf>
    <xf numFmtId="0" fontId="2" fillId="20" borderId="1" xfId="0" applyFont="1" applyFill="1" applyBorder="1" applyAlignment="1" applyProtection="1">
      <alignment horizontal="center" vertical="center"/>
      <protection hidden="1"/>
    </xf>
    <xf numFmtId="0" fontId="2" fillId="20" borderId="2" xfId="0" applyFont="1" applyFill="1" applyBorder="1" applyAlignment="1" applyProtection="1">
      <alignment horizontal="center" vertical="center"/>
      <protection hidden="1"/>
    </xf>
    <xf numFmtId="0" fontId="2" fillId="20" borderId="3" xfId="0" applyFont="1" applyFill="1" applyBorder="1" applyAlignment="1" applyProtection="1">
      <alignment horizontal="center" vertical="center"/>
      <protection hidden="1"/>
    </xf>
    <xf numFmtId="0" fontId="35" fillId="20" borderId="0" xfId="0" applyFont="1" applyFill="1" applyBorder="1" applyAlignment="1" applyProtection="1">
      <alignment horizontal="left" vertical="top"/>
      <protection hidden="1"/>
    </xf>
    <xf numFmtId="0" fontId="50" fillId="2" borderId="16" xfId="0" applyFont="1" applyFill="1" applyBorder="1" applyAlignment="1" applyProtection="1">
      <alignment horizontal="center" vertical="center"/>
      <protection hidden="1"/>
    </xf>
    <xf numFmtId="0" fontId="10" fillId="15" borderId="24" xfId="0" applyFont="1" applyFill="1" applyBorder="1" applyAlignment="1" applyProtection="1">
      <alignment horizontal="center" vertical="center" wrapText="1"/>
      <protection hidden="1"/>
    </xf>
    <xf numFmtId="0" fontId="10" fillId="15" borderId="70" xfId="0" applyFont="1" applyFill="1" applyBorder="1" applyAlignment="1" applyProtection="1">
      <alignment horizontal="center" vertical="center" wrapText="1"/>
      <protection hidden="1"/>
    </xf>
    <xf numFmtId="0" fontId="35" fillId="12" borderId="60" xfId="0" applyFont="1" applyFill="1" applyBorder="1" applyAlignment="1" applyProtection="1">
      <alignment horizontal="center" vertical="center" textRotation="90" wrapText="1"/>
      <protection hidden="1"/>
    </xf>
    <xf numFmtId="0" fontId="35" fillId="12" borderId="63" xfId="0" applyFont="1" applyFill="1" applyBorder="1" applyAlignment="1" applyProtection="1">
      <alignment horizontal="center" vertical="center" textRotation="90" wrapText="1"/>
      <protection hidden="1"/>
    </xf>
    <xf numFmtId="0" fontId="35" fillId="12" borderId="43" xfId="0" applyFont="1" applyFill="1" applyBorder="1" applyAlignment="1" applyProtection="1">
      <alignment horizontal="center" vertical="center" textRotation="90" wrapText="1"/>
      <protection hidden="1"/>
    </xf>
    <xf numFmtId="0" fontId="35" fillId="12" borderId="44" xfId="0" applyFont="1" applyFill="1" applyBorder="1" applyAlignment="1" applyProtection="1">
      <alignment horizontal="center" vertical="center" textRotation="90" wrapText="1"/>
      <protection hidden="1"/>
    </xf>
    <xf numFmtId="0" fontId="18" fillId="15" borderId="59" xfId="0" applyFont="1" applyFill="1" applyBorder="1" applyAlignment="1" applyProtection="1">
      <alignment horizontal="center" vertical="center" wrapText="1"/>
      <protection hidden="1"/>
    </xf>
    <xf numFmtId="0" fontId="18" fillId="15" borderId="42" xfId="0" applyFont="1" applyFill="1" applyBorder="1" applyAlignment="1" applyProtection="1">
      <alignment horizontal="center" vertical="center" wrapText="1"/>
      <protection hidden="1"/>
    </xf>
    <xf numFmtId="0" fontId="34" fillId="12" borderId="3" xfId="0" applyFont="1" applyFill="1" applyBorder="1" applyAlignment="1" applyProtection="1">
      <alignment horizontal="center" vertical="center" wrapText="1"/>
      <protection hidden="1"/>
    </xf>
    <xf numFmtId="0" fontId="34" fillId="12" borderId="64"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4" xfId="0" applyFont="1" applyFill="1" applyBorder="1" applyAlignment="1" applyProtection="1">
      <alignment horizontal="center" vertical="center" wrapText="1"/>
      <protection hidden="1"/>
    </xf>
    <xf numFmtId="0" fontId="34" fillId="12" borderId="60" xfId="0" applyFont="1" applyFill="1" applyBorder="1" applyAlignment="1" applyProtection="1">
      <alignment horizontal="center" vertical="center" wrapText="1"/>
      <protection hidden="1"/>
    </xf>
    <xf numFmtId="0" fontId="34" fillId="12" borderId="63" xfId="0" applyFont="1" applyFill="1" applyBorder="1" applyAlignment="1" applyProtection="1">
      <alignment horizontal="center" vertical="center" wrapText="1"/>
      <protection hidden="1"/>
    </xf>
    <xf numFmtId="0" fontId="18" fillId="15" borderId="25" xfId="0" applyFont="1" applyFill="1" applyBorder="1" applyAlignment="1" applyProtection="1">
      <alignment horizontal="center" vertical="center" wrapText="1"/>
      <protection hidden="1"/>
    </xf>
    <xf numFmtId="0" fontId="29" fillId="0" borderId="28" xfId="0" applyFont="1" applyBorder="1" applyAlignment="1" applyProtection="1">
      <alignment horizontal="left" vertical="center"/>
      <protection hidden="1"/>
    </xf>
    <xf numFmtId="0" fontId="29" fillId="0" borderId="53" xfId="0" applyFont="1" applyBorder="1" applyAlignment="1" applyProtection="1">
      <alignment horizontal="left" vertical="center"/>
      <protection hidden="1"/>
    </xf>
    <xf numFmtId="0" fontId="29" fillId="0" borderId="21" xfId="0" applyFont="1" applyBorder="1" applyAlignment="1" applyProtection="1">
      <alignment horizontal="left" vertical="center"/>
      <protection locked="0"/>
    </xf>
    <xf numFmtId="0" fontId="29" fillId="0" borderId="3" xfId="0" applyFont="1" applyBorder="1" applyAlignment="1" applyProtection="1">
      <alignment horizontal="left" vertical="center"/>
      <protection locked="0"/>
    </xf>
    <xf numFmtId="0" fontId="36" fillId="15" borderId="23" xfId="0" applyFont="1" applyFill="1" applyBorder="1" applyAlignment="1" applyProtection="1">
      <alignment horizontal="center" vertical="center" wrapText="1"/>
      <protection hidden="1"/>
    </xf>
    <xf numFmtId="0" fontId="36" fillId="15" borderId="15" xfId="0" applyFont="1" applyFill="1" applyBorder="1" applyAlignment="1" applyProtection="1">
      <alignment horizontal="center" vertical="center" wrapText="1"/>
      <protection hidden="1"/>
    </xf>
    <xf numFmtId="0" fontId="36" fillId="15" borderId="47" xfId="0" applyFont="1" applyFill="1" applyBorder="1" applyAlignment="1" applyProtection="1">
      <alignment horizontal="center" vertical="center" wrapText="1"/>
      <protection hidden="1"/>
    </xf>
    <xf numFmtId="0" fontId="36" fillId="15" borderId="48" xfId="0" applyFont="1" applyFill="1" applyBorder="1" applyAlignment="1" applyProtection="1">
      <alignment horizontal="center" vertical="center" wrapText="1"/>
      <protection hidden="1"/>
    </xf>
    <xf numFmtId="0" fontId="36" fillId="15" borderId="49" xfId="0" applyFont="1" applyFill="1" applyBorder="1" applyAlignment="1" applyProtection="1">
      <alignment horizontal="center" vertical="center" wrapText="1"/>
      <protection hidden="1"/>
    </xf>
    <xf numFmtId="0" fontId="31" fillId="12" borderId="12" xfId="0" applyFont="1" applyFill="1" applyBorder="1" applyAlignment="1" applyProtection="1">
      <alignment horizontal="center" vertical="center" wrapText="1"/>
      <protection hidden="1"/>
    </xf>
    <xf numFmtId="0" fontId="31" fillId="12" borderId="14" xfId="0" applyFont="1" applyFill="1" applyBorder="1" applyAlignment="1" applyProtection="1">
      <alignment horizontal="center" vertical="center" wrapText="1"/>
      <protection hidden="1"/>
    </xf>
    <xf numFmtId="0" fontId="4" fillId="4" borderId="19" xfId="1" applyFill="1" applyBorder="1" applyAlignment="1" applyProtection="1">
      <alignment horizontal="left" vertical="top"/>
      <protection hidden="1"/>
    </xf>
    <xf numFmtId="0" fontId="16" fillId="12" borderId="12" xfId="0" applyFont="1" applyFill="1" applyBorder="1" applyAlignment="1" applyProtection="1">
      <alignment horizontal="center" vertical="center" wrapText="1"/>
      <protection hidden="1"/>
    </xf>
    <xf numFmtId="0" fontId="16" fillId="12" borderId="14" xfId="0" applyFont="1" applyFill="1" applyBorder="1" applyAlignment="1" applyProtection="1">
      <alignment horizontal="center" vertical="center" wrapText="1"/>
      <protection hidden="1"/>
    </xf>
    <xf numFmtId="0" fontId="16" fillId="12" borderId="20" xfId="0" applyFont="1" applyFill="1" applyBorder="1" applyAlignment="1" applyProtection="1">
      <alignment horizontal="center" vertical="center" wrapText="1"/>
      <protection hidden="1"/>
    </xf>
    <xf numFmtId="0" fontId="25" fillId="15" borderId="12" xfId="0" applyFont="1" applyFill="1" applyBorder="1" applyAlignment="1" applyProtection="1">
      <alignment horizontal="center" vertical="center" wrapText="1"/>
      <protection hidden="1"/>
    </xf>
    <xf numFmtId="0" fontId="25" fillId="15" borderId="20" xfId="0" applyFont="1" applyFill="1" applyBorder="1" applyAlignment="1" applyProtection="1">
      <alignment horizontal="center" vertical="center" wrapText="1"/>
      <protection hidden="1"/>
    </xf>
    <xf numFmtId="0" fontId="22" fillId="12" borderId="13" xfId="0" applyFont="1" applyFill="1" applyBorder="1" applyAlignment="1" applyProtection="1">
      <alignment horizontal="center" vertical="center" wrapText="1"/>
      <protection hidden="1"/>
    </xf>
    <xf numFmtId="0" fontId="22" fillId="12" borderId="0" xfId="0" applyFont="1" applyFill="1" applyBorder="1" applyAlignment="1" applyProtection="1">
      <alignment horizontal="center" vertical="center" wrapText="1"/>
      <protection hidden="1"/>
    </xf>
    <xf numFmtId="0" fontId="22" fillId="12" borderId="46" xfId="0" applyFont="1" applyFill="1" applyBorder="1" applyAlignment="1" applyProtection="1">
      <alignment horizontal="center" vertical="center" wrapText="1"/>
      <protection hidden="1"/>
    </xf>
    <xf numFmtId="0" fontId="26" fillId="12" borderId="13" xfId="0" applyFont="1" applyFill="1" applyBorder="1" applyAlignment="1" applyProtection="1">
      <alignment horizontal="center" vertical="center" wrapText="1"/>
      <protection hidden="1"/>
    </xf>
    <xf numFmtId="0" fontId="26" fillId="12" borderId="0" xfId="0" applyFont="1" applyFill="1" applyBorder="1" applyAlignment="1" applyProtection="1">
      <alignment horizontal="center" vertical="center" wrapText="1"/>
      <protection hidden="1"/>
    </xf>
    <xf numFmtId="0" fontId="26" fillId="12" borderId="0" xfId="0" applyFont="1" applyFill="1" applyAlignment="1" applyProtection="1">
      <alignment horizontal="center" vertical="center" wrapText="1"/>
      <protection hidden="1"/>
    </xf>
    <xf numFmtId="0" fontId="26" fillId="12" borderId="46" xfId="0" applyFont="1" applyFill="1" applyBorder="1" applyAlignment="1" applyProtection="1">
      <alignment horizontal="center" vertical="center" wrapText="1"/>
      <protection hidden="1"/>
    </xf>
    <xf numFmtId="164" fontId="29" fillId="0" borderId="27" xfId="0" applyNumberFormat="1" applyFont="1" applyBorder="1" applyAlignment="1" applyProtection="1">
      <alignment horizontal="left" vertical="center"/>
      <protection locked="0"/>
    </xf>
    <xf numFmtId="0" fontId="29" fillId="0" borderId="8" xfId="0" applyFont="1" applyBorder="1" applyAlignment="1" applyProtection="1">
      <alignment horizontal="left" vertical="center"/>
      <protection locked="0"/>
    </xf>
    <xf numFmtId="0" fontId="34" fillId="12" borderId="59" xfId="0" applyFont="1" applyFill="1" applyBorder="1" applyAlignment="1" applyProtection="1">
      <alignment horizontal="center" vertical="center" wrapText="1"/>
      <protection hidden="1"/>
    </xf>
    <xf numFmtId="0" fontId="34" fillId="12" borderId="57" xfId="0" applyFont="1" applyFill="1" applyBorder="1" applyAlignment="1" applyProtection="1">
      <alignment horizontal="center" vertical="center" wrapText="1"/>
      <protection hidden="1"/>
    </xf>
    <xf numFmtId="0" fontId="34" fillId="12" borderId="78" xfId="0" applyFont="1" applyFill="1" applyBorder="1" applyAlignment="1" applyProtection="1">
      <alignment horizontal="center" vertical="center" wrapText="1"/>
      <protection hidden="1"/>
    </xf>
    <xf numFmtId="0" fontId="29" fillId="0" borderId="21" xfId="0" applyFont="1" applyBorder="1" applyAlignment="1" applyProtection="1">
      <alignment horizontal="left" vertical="center"/>
      <protection hidden="1"/>
    </xf>
    <xf numFmtId="0" fontId="29" fillId="0" borderId="3" xfId="0" applyFont="1" applyBorder="1" applyAlignment="1" applyProtection="1">
      <alignment horizontal="left" vertical="center"/>
      <protection hidden="1"/>
    </xf>
    <xf numFmtId="0" fontId="22" fillId="15" borderId="59" xfId="0" applyFont="1" applyFill="1" applyBorder="1" applyAlignment="1" applyProtection="1">
      <alignment horizontal="center" vertical="center"/>
      <protection hidden="1"/>
    </xf>
    <xf numFmtId="0" fontId="22" fillId="15" borderId="42" xfId="0" applyFont="1" applyFill="1" applyBorder="1" applyAlignment="1" applyProtection="1">
      <alignment horizontal="center" vertical="center"/>
      <protection hidden="1"/>
    </xf>
    <xf numFmtId="0" fontId="30" fillId="15" borderId="60" xfId="0" applyFont="1" applyFill="1" applyBorder="1" applyAlignment="1" applyProtection="1">
      <alignment horizontal="center" vertical="center"/>
      <protection hidden="1"/>
    </xf>
    <xf numFmtId="0" fontId="30" fillId="15" borderId="43" xfId="0" applyFont="1" applyFill="1" applyBorder="1" applyAlignment="1" applyProtection="1">
      <alignment horizontal="center" vertical="center"/>
      <protection hidden="1"/>
    </xf>
    <xf numFmtId="0" fontId="33" fillId="12" borderId="45" xfId="0" applyFont="1" applyFill="1" applyBorder="1" applyAlignment="1" applyProtection="1">
      <alignment horizontal="center" vertical="center"/>
      <protection hidden="1"/>
    </xf>
    <xf numFmtId="0" fontId="33" fillId="12" borderId="11" xfId="0" applyFont="1" applyFill="1" applyBorder="1" applyAlignment="1" applyProtection="1">
      <alignment horizontal="center" vertical="center"/>
      <protection hidden="1"/>
    </xf>
    <xf numFmtId="0" fontId="33" fillId="12" borderId="58" xfId="0" applyFont="1" applyFill="1" applyBorder="1" applyAlignment="1" applyProtection="1">
      <alignment horizontal="center" vertical="center"/>
      <protection hidden="1"/>
    </xf>
    <xf numFmtId="0" fontId="33" fillId="12" borderId="18" xfId="0" applyFont="1" applyFill="1" applyBorder="1" applyAlignment="1" applyProtection="1">
      <alignment horizontal="center" vertical="center"/>
      <protection hidden="1"/>
    </xf>
    <xf numFmtId="0" fontId="33" fillId="12" borderId="19" xfId="0" applyFont="1" applyFill="1" applyBorder="1" applyAlignment="1" applyProtection="1">
      <alignment horizontal="center" vertical="center"/>
      <protection hidden="1"/>
    </xf>
    <xf numFmtId="0" fontId="33" fillId="12" borderId="0" xfId="0" applyFont="1" applyFill="1" applyBorder="1" applyAlignment="1" applyProtection="1">
      <alignment horizontal="center" vertical="center"/>
      <protection hidden="1"/>
    </xf>
    <xf numFmtId="0" fontId="33" fillId="12" borderId="46" xfId="0" applyFont="1" applyFill="1" applyBorder="1" applyAlignment="1" applyProtection="1">
      <alignment horizontal="center" vertical="center"/>
      <protection hidden="1"/>
    </xf>
    <xf numFmtId="0" fontId="32" fillId="12" borderId="12" xfId="0" applyFont="1" applyFill="1" applyBorder="1" applyAlignment="1" applyProtection="1">
      <alignment horizontal="center" vertical="center" wrapText="1"/>
      <protection hidden="1"/>
    </xf>
    <xf numFmtId="0" fontId="32" fillId="12" borderId="20" xfId="0" applyFont="1" applyFill="1" applyBorder="1" applyAlignment="1" applyProtection="1">
      <alignment horizontal="center" vertical="center" wrapText="1"/>
      <protection hidden="1"/>
    </xf>
    <xf numFmtId="0" fontId="14" fillId="15" borderId="9" xfId="0" applyFont="1" applyFill="1" applyBorder="1" applyAlignment="1" applyProtection="1">
      <alignment horizontal="center" vertical="center"/>
      <protection hidden="1"/>
    </xf>
    <xf numFmtId="0" fontId="14" fillId="15" borderId="10" xfId="0" applyFont="1" applyFill="1" applyBorder="1" applyAlignment="1" applyProtection="1">
      <alignment horizontal="center" vertical="center"/>
      <protection hidden="1"/>
    </xf>
    <xf numFmtId="0" fontId="14" fillId="15" borderId="11" xfId="0" applyFont="1" applyFill="1" applyBorder="1" applyAlignment="1" applyProtection="1">
      <alignment horizontal="center" vertical="center"/>
      <protection hidden="1"/>
    </xf>
    <xf numFmtId="0" fontId="14" fillId="15" borderId="58" xfId="0" applyFont="1" applyFill="1" applyBorder="1" applyAlignment="1" applyProtection="1">
      <alignment horizontal="center" vertical="center"/>
      <protection hidden="1"/>
    </xf>
    <xf numFmtId="0" fontId="34" fillId="12" borderId="61" xfId="0" applyFont="1" applyFill="1" applyBorder="1" applyAlignment="1" applyProtection="1">
      <alignment horizontal="center" vertical="center" wrapText="1"/>
      <protection hidden="1"/>
    </xf>
    <xf numFmtId="0" fontId="34" fillId="12" borderId="65" xfId="0" applyFont="1" applyFill="1" applyBorder="1" applyAlignment="1" applyProtection="1">
      <alignment horizontal="center" vertical="center" wrapText="1"/>
      <protection hidden="1"/>
    </xf>
    <xf numFmtId="0" fontId="34" fillId="12" borderId="50" xfId="0" applyFont="1" applyFill="1" applyBorder="1" applyAlignment="1" applyProtection="1">
      <alignment horizontal="center" vertical="center" wrapText="1"/>
      <protection hidden="1"/>
    </xf>
    <xf numFmtId="0" fontId="34" fillId="12" borderId="35" xfId="0" applyFont="1" applyFill="1" applyBorder="1" applyAlignment="1" applyProtection="1">
      <alignment horizontal="center" vertical="center" wrapText="1"/>
      <protection hidden="1"/>
    </xf>
    <xf numFmtId="0" fontId="16" fillId="15" borderId="9" xfId="0" applyFont="1" applyFill="1" applyBorder="1" applyAlignment="1" applyProtection="1">
      <alignment horizontal="center" vertical="center"/>
      <protection hidden="1"/>
    </xf>
    <xf numFmtId="0" fontId="16" fillId="15" borderId="10" xfId="0" applyFont="1" applyFill="1" applyBorder="1" applyAlignment="1" applyProtection="1">
      <alignment horizontal="center" vertical="center"/>
      <protection hidden="1"/>
    </xf>
    <xf numFmtId="0" fontId="16" fillId="15" borderId="108" xfId="0" applyFont="1" applyFill="1" applyBorder="1" applyAlignment="1" applyProtection="1">
      <alignment horizontal="center" vertical="center"/>
      <protection hidden="1"/>
    </xf>
    <xf numFmtId="0" fontId="22" fillId="12" borderId="9" xfId="0" applyFont="1" applyFill="1" applyBorder="1" applyAlignment="1" applyProtection="1">
      <alignment horizontal="center" vertical="center"/>
      <protection hidden="1"/>
    </xf>
    <xf numFmtId="0" fontId="22" fillId="12" borderId="10" xfId="0" applyFont="1" applyFill="1" applyBorder="1" applyAlignment="1" applyProtection="1">
      <alignment horizontal="center" vertical="center"/>
      <protection hidden="1"/>
    </xf>
    <xf numFmtId="169" fontId="22" fillId="12" borderId="75" xfId="0" applyNumberFormat="1" applyFont="1" applyFill="1" applyBorder="1" applyAlignment="1" applyProtection="1">
      <alignment horizontal="center" vertical="center"/>
      <protection hidden="1"/>
    </xf>
    <xf numFmtId="169" fontId="22" fillId="12" borderId="51" xfId="0" applyNumberFormat="1" applyFont="1" applyFill="1" applyBorder="1" applyAlignment="1" applyProtection="1">
      <alignment horizontal="center" vertical="center"/>
      <protection hidden="1"/>
    </xf>
    <xf numFmtId="0" fontId="34" fillId="12" borderId="42" xfId="0" applyFont="1" applyFill="1" applyBorder="1" applyAlignment="1" applyProtection="1">
      <alignment horizontal="center" vertical="center" wrapText="1"/>
      <protection hidden="1"/>
    </xf>
    <xf numFmtId="0" fontId="34" fillId="12" borderId="62" xfId="0" applyFont="1" applyFill="1" applyBorder="1" applyAlignment="1" applyProtection="1">
      <alignment horizontal="center" vertical="center" wrapText="1"/>
      <protection hidden="1"/>
    </xf>
    <xf numFmtId="0" fontId="34" fillId="12" borderId="66" xfId="0" applyFont="1" applyFill="1" applyBorder="1" applyAlignment="1" applyProtection="1">
      <alignment horizontal="center" vertical="center" wrapText="1"/>
      <protection hidden="1"/>
    </xf>
    <xf numFmtId="0" fontId="10" fillId="18" borderId="59" xfId="0" applyFont="1" applyFill="1" applyBorder="1" applyAlignment="1" applyProtection="1">
      <alignment horizontal="center" vertical="center" wrapText="1"/>
      <protection hidden="1"/>
    </xf>
    <xf numFmtId="0" fontId="10" fillId="18" borderId="42" xfId="0" applyFont="1" applyFill="1" applyBorder="1" applyAlignment="1" applyProtection="1">
      <alignment horizontal="center" vertical="center" wrapText="1"/>
      <protection hidden="1"/>
    </xf>
    <xf numFmtId="0" fontId="35" fillId="16" borderId="60" xfId="0" applyFont="1" applyFill="1" applyBorder="1" applyAlignment="1" applyProtection="1">
      <alignment horizontal="center" vertical="center" textRotation="90" wrapText="1"/>
      <protection hidden="1"/>
    </xf>
    <xf numFmtId="0" fontId="35" fillId="16" borderId="63" xfId="0" applyFont="1" applyFill="1" applyBorder="1" applyAlignment="1" applyProtection="1">
      <alignment horizontal="center" vertical="center" textRotation="90" wrapText="1"/>
      <protection hidden="1"/>
    </xf>
    <xf numFmtId="0" fontId="35" fillId="16" borderId="43" xfId="0" applyFont="1" applyFill="1" applyBorder="1" applyAlignment="1" applyProtection="1">
      <alignment horizontal="center" vertical="center" textRotation="90" wrapText="1"/>
      <protection hidden="1"/>
    </xf>
    <xf numFmtId="0" fontId="35" fillId="16" borderId="44" xfId="0" applyFont="1" applyFill="1" applyBorder="1" applyAlignment="1" applyProtection="1">
      <alignment horizontal="center" vertical="center" textRotation="90" wrapText="1"/>
      <protection hidden="1"/>
    </xf>
    <xf numFmtId="0" fontId="18" fillId="18" borderId="59" xfId="0" applyFont="1" applyFill="1" applyBorder="1" applyAlignment="1" applyProtection="1">
      <alignment horizontal="center" vertical="center" wrapText="1"/>
      <protection hidden="1"/>
    </xf>
    <xf numFmtId="0" fontId="18" fillId="18" borderId="42" xfId="0" applyFont="1" applyFill="1" applyBorder="1" applyAlignment="1" applyProtection="1">
      <alignment horizontal="center" vertical="center" wrapText="1"/>
      <protection hidden="1"/>
    </xf>
    <xf numFmtId="0" fontId="34" fillId="16" borderId="60" xfId="0" applyFont="1" applyFill="1" applyBorder="1" applyAlignment="1" applyProtection="1">
      <alignment horizontal="center" vertical="center" wrapText="1"/>
      <protection hidden="1"/>
    </xf>
    <xf numFmtId="0" fontId="34" fillId="16" borderId="63" xfId="0" applyFont="1" applyFill="1" applyBorder="1" applyAlignment="1" applyProtection="1">
      <alignment horizontal="center" vertical="center" wrapText="1"/>
      <protection hidden="1"/>
    </xf>
    <xf numFmtId="0" fontId="34" fillId="16" borderId="43" xfId="0" applyFont="1" applyFill="1" applyBorder="1" applyAlignment="1" applyProtection="1">
      <alignment horizontal="center" vertical="center" wrapText="1"/>
      <protection hidden="1"/>
    </xf>
    <xf numFmtId="0" fontId="34" fillId="16" borderId="44" xfId="0" applyFont="1" applyFill="1" applyBorder="1" applyAlignment="1" applyProtection="1">
      <alignment horizontal="center" vertical="center" wrapText="1"/>
      <protection hidden="1"/>
    </xf>
    <xf numFmtId="0" fontId="31" fillId="16" borderId="12" xfId="0" applyFont="1" applyFill="1" applyBorder="1" applyAlignment="1" applyProtection="1">
      <alignment horizontal="center" vertical="center" wrapText="1"/>
      <protection hidden="1"/>
    </xf>
    <xf numFmtId="0" fontId="31" fillId="16" borderId="14" xfId="0" applyFont="1" applyFill="1" applyBorder="1" applyAlignment="1" applyProtection="1">
      <alignment horizontal="center" vertical="center" wrapText="1"/>
      <protection hidden="1"/>
    </xf>
    <xf numFmtId="0" fontId="0" fillId="0" borderId="21" xfId="0" applyFont="1" applyBorder="1" applyAlignment="1" applyProtection="1">
      <alignment horizontal="left" vertical="center"/>
      <protection locked="0"/>
    </xf>
    <xf numFmtId="0" fontId="0" fillId="0" borderId="3" xfId="0" applyFont="1" applyBorder="1" applyAlignment="1" applyProtection="1">
      <alignment horizontal="left" vertical="center"/>
      <protection locked="0"/>
    </xf>
    <xf numFmtId="0" fontId="0" fillId="0" borderId="21" xfId="0" applyFont="1" applyBorder="1" applyAlignment="1" applyProtection="1">
      <alignment horizontal="left" vertical="center"/>
      <protection hidden="1"/>
    </xf>
    <xf numFmtId="0" fontId="0" fillId="0" borderId="3" xfId="0" applyFont="1" applyBorder="1" applyAlignment="1" applyProtection="1">
      <alignment horizontal="left" vertical="center"/>
      <protection hidden="1"/>
    </xf>
    <xf numFmtId="0" fontId="0" fillId="0" borderId="24" xfId="0" applyFont="1" applyBorder="1" applyAlignment="1" applyProtection="1">
      <alignment horizontal="left" vertical="center"/>
      <protection locked="0"/>
    </xf>
    <xf numFmtId="0" fontId="0" fillId="0" borderId="25" xfId="0" applyFont="1" applyBorder="1" applyAlignment="1" applyProtection="1">
      <alignment horizontal="left" vertical="center"/>
      <protection locked="0"/>
    </xf>
    <xf numFmtId="0" fontId="35" fillId="18" borderId="47" xfId="0" applyFont="1" applyFill="1" applyBorder="1" applyAlignment="1" applyProtection="1">
      <alignment horizontal="center" vertical="center" wrapText="1"/>
      <protection hidden="1"/>
    </xf>
    <xf numFmtId="0" fontId="35" fillId="18" borderId="48" xfId="0" applyFont="1" applyFill="1" applyBorder="1" applyAlignment="1" applyProtection="1">
      <alignment horizontal="center" vertical="center" wrapText="1"/>
      <protection hidden="1"/>
    </xf>
    <xf numFmtId="0" fontId="35" fillId="18" borderId="49" xfId="0" applyFont="1" applyFill="1" applyBorder="1" applyAlignment="1" applyProtection="1">
      <alignment horizontal="center" vertical="center" wrapText="1"/>
      <protection hidden="1"/>
    </xf>
    <xf numFmtId="0" fontId="35" fillId="18" borderId="23" xfId="0" applyFont="1" applyFill="1" applyBorder="1" applyAlignment="1" applyProtection="1">
      <alignment horizontal="center" vertical="center" wrapText="1"/>
      <protection hidden="1"/>
    </xf>
    <xf numFmtId="0" fontId="35" fillId="18" borderId="15" xfId="0" applyFont="1" applyFill="1" applyBorder="1" applyAlignment="1" applyProtection="1">
      <alignment horizontal="center" vertical="center" wrapText="1"/>
      <protection hidden="1"/>
    </xf>
    <xf numFmtId="0" fontId="18" fillId="16" borderId="12" xfId="0" applyFont="1" applyFill="1" applyBorder="1" applyAlignment="1" applyProtection="1">
      <alignment horizontal="center" vertical="center" wrapText="1"/>
      <protection hidden="1"/>
    </xf>
    <xf numFmtId="0" fontId="18" fillId="16" borderId="14" xfId="0" applyFont="1" applyFill="1" applyBorder="1" applyAlignment="1" applyProtection="1">
      <alignment horizontal="center" vertical="center" wrapText="1"/>
      <protection hidden="1"/>
    </xf>
    <xf numFmtId="0" fontId="18" fillId="16" borderId="20" xfId="0" applyFont="1" applyFill="1" applyBorder="1" applyAlignment="1" applyProtection="1">
      <alignment horizontal="center" vertical="center" wrapText="1"/>
      <protection hidden="1"/>
    </xf>
    <xf numFmtId="0" fontId="21" fillId="18" borderId="12" xfId="0" applyFont="1" applyFill="1" applyBorder="1" applyAlignment="1" applyProtection="1">
      <alignment horizontal="center" vertical="center" wrapText="1"/>
      <protection hidden="1"/>
    </xf>
    <xf numFmtId="0" fontId="21" fillId="18" borderId="20" xfId="0" applyFont="1" applyFill="1" applyBorder="1" applyAlignment="1" applyProtection="1">
      <alignment horizontal="center" vertical="center" wrapText="1"/>
      <protection hidden="1"/>
    </xf>
    <xf numFmtId="0" fontId="9" fillId="16" borderId="13" xfId="0" applyFont="1" applyFill="1" applyBorder="1" applyAlignment="1" applyProtection="1">
      <alignment horizontal="center" vertical="center" wrapText="1"/>
      <protection hidden="1"/>
    </xf>
    <xf numFmtId="0" fontId="9" fillId="16" borderId="0" xfId="0" applyFont="1" applyFill="1" applyBorder="1" applyAlignment="1" applyProtection="1">
      <alignment horizontal="center" vertical="center" wrapText="1"/>
      <protection hidden="1"/>
    </xf>
    <xf numFmtId="0" fontId="9" fillId="16" borderId="46" xfId="0" applyFont="1" applyFill="1" applyBorder="1" applyAlignment="1" applyProtection="1">
      <alignment horizontal="center" vertical="center" wrapText="1"/>
      <protection hidden="1"/>
    </xf>
    <xf numFmtId="0" fontId="5" fillId="16" borderId="0" xfId="0" applyFont="1" applyFill="1" applyBorder="1" applyAlignment="1" applyProtection="1">
      <alignment horizontal="center" vertical="center" wrapText="1"/>
      <protection hidden="1"/>
    </xf>
    <xf numFmtId="0" fontId="5" fillId="16" borderId="46" xfId="0" applyFont="1" applyFill="1" applyBorder="1" applyAlignment="1" applyProtection="1">
      <alignment horizontal="center" vertical="center" wrapText="1"/>
      <protection hidden="1"/>
    </xf>
    <xf numFmtId="0" fontId="5" fillId="16" borderId="13" xfId="0" applyFont="1" applyFill="1" applyBorder="1" applyAlignment="1" applyProtection="1">
      <alignment horizontal="center" vertical="center" wrapText="1"/>
      <protection hidden="1"/>
    </xf>
    <xf numFmtId="0" fontId="5" fillId="16" borderId="0" xfId="0" applyFont="1" applyFill="1" applyAlignment="1" applyProtection="1">
      <alignment horizontal="center" vertical="center" wrapText="1"/>
      <protection hidden="1"/>
    </xf>
    <xf numFmtId="0" fontId="32" fillId="16" borderId="12" xfId="0" applyFont="1" applyFill="1" applyBorder="1" applyAlignment="1" applyProtection="1">
      <alignment horizontal="center" vertical="center" wrapText="1"/>
      <protection hidden="1"/>
    </xf>
    <xf numFmtId="0" fontId="32" fillId="16" borderId="20" xfId="0" applyFont="1" applyFill="1" applyBorder="1" applyAlignment="1" applyProtection="1">
      <alignment horizontal="center" vertical="center" wrapText="1"/>
      <protection hidden="1"/>
    </xf>
    <xf numFmtId="0" fontId="14" fillId="18" borderId="9" xfId="0" applyFont="1" applyFill="1" applyBorder="1" applyAlignment="1" applyProtection="1">
      <alignment horizontal="center" vertical="center"/>
      <protection hidden="1"/>
    </xf>
    <xf numFmtId="0" fontId="14" fillId="18" borderId="10" xfId="0" applyFont="1" applyFill="1" applyBorder="1" applyAlignment="1" applyProtection="1">
      <alignment horizontal="center" vertical="center"/>
      <protection hidden="1"/>
    </xf>
    <xf numFmtId="0" fontId="14" fillId="18" borderId="11" xfId="0" applyFont="1" applyFill="1" applyBorder="1" applyAlignment="1" applyProtection="1">
      <alignment horizontal="center" vertical="center"/>
      <protection hidden="1"/>
    </xf>
    <xf numFmtId="0" fontId="14" fillId="18" borderId="58" xfId="0" applyFont="1" applyFill="1" applyBorder="1" applyAlignment="1" applyProtection="1">
      <alignment horizontal="center" vertical="center"/>
      <protection hidden="1"/>
    </xf>
    <xf numFmtId="0" fontId="34" fillId="16" borderId="61" xfId="0" applyFont="1" applyFill="1" applyBorder="1" applyAlignment="1" applyProtection="1">
      <alignment horizontal="center" vertical="center" wrapText="1"/>
      <protection hidden="1"/>
    </xf>
    <xf numFmtId="0" fontId="34" fillId="16" borderId="65" xfId="0" applyFont="1" applyFill="1" applyBorder="1" applyAlignment="1" applyProtection="1">
      <alignment horizontal="center" vertical="center" wrapText="1"/>
      <protection hidden="1"/>
    </xf>
    <xf numFmtId="0" fontId="34" fillId="16" borderId="50" xfId="0" applyFont="1" applyFill="1" applyBorder="1" applyAlignment="1" applyProtection="1">
      <alignment horizontal="center" vertical="center" wrapText="1"/>
      <protection hidden="1"/>
    </xf>
    <xf numFmtId="0" fontId="34" fillId="16" borderId="35" xfId="0" applyFont="1" applyFill="1" applyBorder="1" applyAlignment="1" applyProtection="1">
      <alignment horizontal="center" vertical="center" wrapText="1"/>
      <protection hidden="1"/>
    </xf>
    <xf numFmtId="0" fontId="34" fillId="16" borderId="59" xfId="0" applyFont="1" applyFill="1" applyBorder="1" applyAlignment="1" applyProtection="1">
      <alignment horizontal="center" vertical="center" wrapText="1"/>
      <protection hidden="1"/>
    </xf>
    <xf numFmtId="0" fontId="34" fillId="16" borderId="42" xfId="0" applyFont="1" applyFill="1" applyBorder="1" applyAlignment="1" applyProtection="1">
      <alignment horizontal="center" vertical="center" wrapText="1"/>
      <protection hidden="1"/>
    </xf>
    <xf numFmtId="0" fontId="34" fillId="16" borderId="62" xfId="0" applyFont="1" applyFill="1" applyBorder="1" applyAlignment="1" applyProtection="1">
      <alignment horizontal="center" vertical="center" wrapText="1"/>
      <protection hidden="1"/>
    </xf>
    <xf numFmtId="0" fontId="34" fillId="16" borderId="66" xfId="0" applyFont="1" applyFill="1" applyBorder="1" applyAlignment="1" applyProtection="1">
      <alignment horizontal="center" vertical="center" wrapText="1"/>
      <protection hidden="1"/>
    </xf>
    <xf numFmtId="0" fontId="34" fillId="16" borderId="57" xfId="0" applyFont="1" applyFill="1" applyBorder="1" applyAlignment="1" applyProtection="1">
      <alignment horizontal="center" vertical="center" wrapText="1"/>
      <protection hidden="1"/>
    </xf>
    <xf numFmtId="0" fontId="34" fillId="16" borderId="78" xfId="0" applyFont="1" applyFill="1" applyBorder="1" applyAlignment="1" applyProtection="1">
      <alignment horizontal="center" vertical="center" wrapText="1"/>
      <protection hidden="1"/>
    </xf>
    <xf numFmtId="0" fontId="35" fillId="16" borderId="1" xfId="0" applyFont="1" applyFill="1" applyBorder="1" applyAlignment="1" applyProtection="1">
      <alignment horizontal="center" vertical="center" textRotation="90" wrapText="1"/>
      <protection hidden="1"/>
    </xf>
    <xf numFmtId="0" fontId="35" fillId="16" borderId="78" xfId="0" applyFont="1" applyFill="1" applyBorder="1" applyAlignment="1" applyProtection="1">
      <alignment horizontal="center" vertical="center" textRotation="90" wrapText="1"/>
      <protection hidden="1"/>
    </xf>
    <xf numFmtId="0" fontId="22" fillId="18" borderId="59" xfId="0" applyFont="1" applyFill="1" applyBorder="1" applyAlignment="1" applyProtection="1">
      <alignment horizontal="center" vertical="center"/>
      <protection hidden="1"/>
    </xf>
    <xf numFmtId="0" fontId="22" fillId="18" borderId="42" xfId="0" applyFont="1" applyFill="1" applyBorder="1" applyAlignment="1" applyProtection="1">
      <alignment horizontal="center" vertical="center"/>
      <protection hidden="1"/>
    </xf>
    <xf numFmtId="0" fontId="30" fillId="18" borderId="60" xfId="0" applyFont="1" applyFill="1" applyBorder="1" applyAlignment="1" applyProtection="1">
      <alignment horizontal="center" vertical="center"/>
      <protection hidden="1"/>
    </xf>
    <xf numFmtId="0" fontId="30" fillId="18" borderId="43" xfId="0" applyFont="1" applyFill="1" applyBorder="1" applyAlignment="1" applyProtection="1">
      <alignment horizontal="center" vertical="center"/>
      <protection hidden="1"/>
    </xf>
    <xf numFmtId="0" fontId="33" fillId="16" borderId="45" xfId="0" applyFont="1" applyFill="1" applyBorder="1" applyAlignment="1" applyProtection="1">
      <alignment horizontal="center" vertical="center"/>
      <protection hidden="1"/>
    </xf>
    <xf numFmtId="0" fontId="33" fillId="16" borderId="11" xfId="0" applyFont="1" applyFill="1" applyBorder="1" applyAlignment="1" applyProtection="1">
      <alignment horizontal="center" vertical="center"/>
      <protection hidden="1"/>
    </xf>
    <xf numFmtId="0" fontId="33" fillId="16" borderId="58" xfId="0" applyFont="1" applyFill="1" applyBorder="1" applyAlignment="1" applyProtection="1">
      <alignment horizontal="center" vertical="center"/>
      <protection hidden="1"/>
    </xf>
    <xf numFmtId="0" fontId="33" fillId="16" borderId="18" xfId="0" applyFont="1" applyFill="1" applyBorder="1" applyAlignment="1" applyProtection="1">
      <alignment horizontal="center" vertical="center"/>
      <protection hidden="1"/>
    </xf>
    <xf numFmtId="0" fontId="33" fillId="16" borderId="19" xfId="0" applyFont="1" applyFill="1" applyBorder="1" applyAlignment="1" applyProtection="1">
      <alignment horizontal="center" vertical="center"/>
      <protection hidden="1"/>
    </xf>
    <xf numFmtId="0" fontId="33" fillId="16" borderId="0" xfId="0" applyFont="1" applyFill="1" applyBorder="1" applyAlignment="1" applyProtection="1">
      <alignment horizontal="center" vertical="center"/>
      <protection hidden="1"/>
    </xf>
    <xf numFmtId="0" fontId="33" fillId="16" borderId="46" xfId="0" applyFont="1" applyFill="1" applyBorder="1" applyAlignment="1" applyProtection="1">
      <alignment horizontal="center" vertical="center"/>
      <protection hidden="1"/>
    </xf>
    <xf numFmtId="0" fontId="16" fillId="18" borderId="9" xfId="0" applyFont="1" applyFill="1" applyBorder="1" applyAlignment="1" applyProtection="1">
      <alignment horizontal="center" vertical="center"/>
      <protection hidden="1"/>
    </xf>
    <xf numFmtId="0" fontId="16" fillId="18" borderId="10" xfId="0" applyFont="1" applyFill="1" applyBorder="1" applyAlignment="1" applyProtection="1">
      <alignment horizontal="center" vertical="center"/>
      <protection hidden="1"/>
    </xf>
    <xf numFmtId="0" fontId="16" fillId="18" borderId="108" xfId="0" applyFont="1" applyFill="1" applyBorder="1" applyAlignment="1" applyProtection="1">
      <alignment horizontal="center" vertical="center"/>
      <protection hidden="1"/>
    </xf>
    <xf numFmtId="0" fontId="22" fillId="16" borderId="9" xfId="0" applyFont="1" applyFill="1" applyBorder="1" applyAlignment="1" applyProtection="1">
      <alignment horizontal="center" vertical="center"/>
      <protection hidden="1"/>
    </xf>
    <xf numFmtId="0" fontId="22" fillId="16" borderId="10" xfId="0" applyFont="1" applyFill="1" applyBorder="1" applyAlignment="1" applyProtection="1">
      <alignment horizontal="center" vertical="center"/>
      <protection hidden="1"/>
    </xf>
    <xf numFmtId="169" fontId="22" fillId="16" borderId="75" xfId="0" applyNumberFormat="1" applyFont="1" applyFill="1" applyBorder="1" applyAlignment="1" applyProtection="1">
      <alignment horizontal="center" vertical="center"/>
      <protection hidden="1"/>
    </xf>
    <xf numFmtId="169" fontId="22" fillId="16" borderId="51" xfId="0" applyNumberFormat="1" applyFont="1" applyFill="1" applyBorder="1" applyAlignment="1" applyProtection="1">
      <alignment horizontal="center" vertical="center"/>
      <protection hidden="1"/>
    </xf>
    <xf numFmtId="0" fontId="10" fillId="8" borderId="43" xfId="0" applyFont="1" applyFill="1" applyBorder="1" applyAlignment="1" applyProtection="1">
      <alignment horizontal="center" vertical="center" textRotation="90" wrapText="1"/>
      <protection hidden="1"/>
    </xf>
    <xf numFmtId="0" fontId="10" fillId="8" borderId="44" xfId="0" applyFont="1" applyFill="1" applyBorder="1" applyAlignment="1" applyProtection="1">
      <alignment horizontal="center" vertical="center" textRotation="90" wrapText="1"/>
      <protection hidden="1"/>
    </xf>
    <xf numFmtId="0" fontId="10" fillId="8" borderId="60" xfId="0" applyFont="1" applyFill="1" applyBorder="1" applyAlignment="1" applyProtection="1">
      <alignment horizontal="center" vertical="center" textRotation="90" wrapText="1"/>
      <protection hidden="1"/>
    </xf>
    <xf numFmtId="0" fontId="10" fillId="8" borderId="63" xfId="0" applyFont="1" applyFill="1" applyBorder="1" applyAlignment="1" applyProtection="1">
      <alignment horizontal="center" vertical="center" textRotation="90" wrapText="1"/>
      <protection hidden="1"/>
    </xf>
    <xf numFmtId="0" fontId="10" fillId="8" borderId="16" xfId="0" applyFont="1" applyFill="1" applyBorder="1" applyAlignment="1" applyProtection="1">
      <alignment horizontal="center" vertical="center" textRotation="90" wrapText="1"/>
      <protection hidden="1"/>
    </xf>
    <xf numFmtId="0" fontId="10" fillId="8" borderId="88" xfId="0" applyFont="1" applyFill="1" applyBorder="1" applyAlignment="1" applyProtection="1">
      <alignment horizontal="center" vertical="center" textRotation="90" wrapText="1"/>
      <protection hidden="1"/>
    </xf>
    <xf numFmtId="0" fontId="10" fillId="11" borderId="45" xfId="0" applyFont="1" applyFill="1" applyBorder="1" applyAlignment="1" applyProtection="1">
      <alignment horizontal="center" vertical="center" wrapText="1"/>
      <protection hidden="1"/>
    </xf>
    <xf numFmtId="0" fontId="10" fillId="11" borderId="11" xfId="0" applyFont="1" applyFill="1" applyBorder="1" applyAlignment="1" applyProtection="1">
      <alignment horizontal="center" vertical="center" wrapText="1"/>
      <protection hidden="1"/>
    </xf>
    <xf numFmtId="0" fontId="10" fillId="11" borderId="58" xfId="0" applyFont="1" applyFill="1" applyBorder="1" applyAlignment="1" applyProtection="1">
      <alignment horizontal="center" vertical="center" wrapText="1"/>
      <protection hidden="1"/>
    </xf>
    <xf numFmtId="0" fontId="10" fillId="8" borderId="77" xfId="0" applyFont="1" applyFill="1" applyBorder="1" applyAlignment="1" applyProtection="1">
      <alignment horizontal="center" vertical="center" textRotation="90" wrapText="1"/>
      <protection hidden="1"/>
    </xf>
    <xf numFmtId="0" fontId="10" fillId="8" borderId="40" xfId="0" applyFont="1" applyFill="1" applyBorder="1" applyAlignment="1" applyProtection="1">
      <alignment horizontal="center" vertical="center" textRotation="90" wrapText="1"/>
      <protection hidden="1"/>
    </xf>
    <xf numFmtId="0" fontId="10" fillId="8" borderId="79" xfId="0" applyFont="1" applyFill="1" applyBorder="1" applyAlignment="1" applyProtection="1">
      <alignment horizontal="center" vertical="center" textRotation="90" wrapText="1"/>
      <protection hidden="1"/>
    </xf>
    <xf numFmtId="0" fontId="10" fillId="8" borderId="1" xfId="0" applyFont="1" applyFill="1" applyBorder="1" applyAlignment="1" applyProtection="1">
      <alignment horizontal="center" vertical="center" textRotation="90" wrapText="1"/>
      <protection hidden="1"/>
    </xf>
    <xf numFmtId="0" fontId="10" fillId="8" borderId="52" xfId="0" applyFont="1" applyFill="1" applyBorder="1" applyAlignment="1" applyProtection="1">
      <alignment horizontal="center" vertical="center" textRotation="90" wrapText="1"/>
      <protection hidden="1"/>
    </xf>
    <xf numFmtId="0" fontId="18" fillId="11" borderId="61" xfId="0" applyFont="1" applyFill="1" applyBorder="1" applyAlignment="1" applyProtection="1">
      <alignment horizontal="center" vertical="center" wrapText="1"/>
      <protection hidden="1"/>
    </xf>
    <xf numFmtId="0" fontId="18" fillId="11" borderId="99" xfId="0" applyFont="1" applyFill="1" applyBorder="1" applyAlignment="1" applyProtection="1">
      <alignment horizontal="center" vertical="center" wrapText="1"/>
      <protection hidden="1"/>
    </xf>
    <xf numFmtId="0" fontId="18" fillId="8" borderId="59" xfId="0" applyFont="1" applyFill="1" applyBorder="1" applyAlignment="1" applyProtection="1">
      <alignment horizontal="center" vertical="center"/>
      <protection hidden="1"/>
    </xf>
    <xf numFmtId="0" fontId="18" fillId="8" borderId="26" xfId="0" applyFont="1" applyFill="1" applyBorder="1" applyAlignment="1" applyProtection="1">
      <alignment horizontal="center" vertical="center"/>
      <protection hidden="1"/>
    </xf>
    <xf numFmtId="0" fontId="18" fillId="8" borderId="42" xfId="0" applyFont="1" applyFill="1" applyBorder="1" applyAlignment="1" applyProtection="1">
      <alignment horizontal="center" vertical="center"/>
      <protection hidden="1"/>
    </xf>
    <xf numFmtId="0" fontId="18" fillId="13" borderId="60" xfId="0" applyFont="1" applyFill="1" applyBorder="1" applyAlignment="1" applyProtection="1">
      <alignment horizontal="center" vertical="center"/>
      <protection hidden="1"/>
    </xf>
    <xf numFmtId="0" fontId="18" fillId="13" borderId="16" xfId="0" applyFont="1" applyFill="1" applyBorder="1" applyAlignment="1" applyProtection="1">
      <alignment horizontal="center" vertical="center"/>
      <protection hidden="1"/>
    </xf>
    <xf numFmtId="0" fontId="18" fillId="13" borderId="63" xfId="0" applyFont="1" applyFill="1" applyBorder="1" applyAlignment="1" applyProtection="1">
      <alignment horizontal="center" vertical="center"/>
      <protection hidden="1"/>
    </xf>
    <xf numFmtId="0" fontId="18" fillId="13" borderId="88" xfId="0" applyFont="1" applyFill="1" applyBorder="1" applyAlignment="1" applyProtection="1">
      <alignment horizontal="center" vertical="center"/>
      <protection hidden="1"/>
    </xf>
    <xf numFmtId="0" fontId="0" fillId="0" borderId="21" xfId="0" applyFont="1" applyBorder="1" applyProtection="1">
      <protection hidden="1"/>
    </xf>
    <xf numFmtId="0" fontId="0" fillId="0" borderId="3" xfId="0" applyFont="1" applyBorder="1" applyProtection="1">
      <protection hidden="1"/>
    </xf>
    <xf numFmtId="0" fontId="31" fillId="8" borderId="12" xfId="0" applyFont="1" applyFill="1" applyBorder="1" applyAlignment="1" applyProtection="1">
      <alignment horizontal="center" vertical="center" wrapText="1"/>
      <protection hidden="1"/>
    </xf>
    <xf numFmtId="0" fontId="31" fillId="8" borderId="14" xfId="0" applyFont="1" applyFill="1" applyBorder="1" applyAlignment="1" applyProtection="1">
      <alignment horizontal="center" vertical="center" wrapText="1"/>
      <protection hidden="1"/>
    </xf>
    <xf numFmtId="0" fontId="0" fillId="0" borderId="21" xfId="0" applyFont="1" applyBorder="1" applyProtection="1">
      <protection locked="0"/>
    </xf>
    <xf numFmtId="0" fontId="0" fillId="0" borderId="3" xfId="0" applyFont="1" applyBorder="1" applyProtection="1">
      <protection locked="0"/>
    </xf>
    <xf numFmtId="0" fontId="10" fillId="8" borderId="78" xfId="0" applyFont="1" applyFill="1" applyBorder="1" applyAlignment="1" applyProtection="1">
      <alignment horizontal="center" vertical="center" textRotation="90" wrapText="1"/>
      <protection hidden="1"/>
    </xf>
    <xf numFmtId="0" fontId="35" fillId="11" borderId="30" xfId="0" applyFont="1" applyFill="1" applyBorder="1" applyAlignment="1" applyProtection="1">
      <alignment horizontal="center" vertical="center" wrapText="1"/>
      <protection hidden="1"/>
    </xf>
    <xf numFmtId="0" fontId="35" fillId="11" borderId="31" xfId="0" applyFont="1" applyFill="1" applyBorder="1" applyAlignment="1" applyProtection="1">
      <alignment horizontal="center" vertical="center" wrapText="1"/>
      <protection hidden="1"/>
    </xf>
    <xf numFmtId="0" fontId="35" fillId="11" borderId="32" xfId="0" applyFont="1" applyFill="1" applyBorder="1" applyAlignment="1" applyProtection="1">
      <alignment horizontal="center" vertical="center" wrapText="1"/>
      <protection hidden="1"/>
    </xf>
    <xf numFmtId="0" fontId="5" fillId="8" borderId="13" xfId="0" applyFont="1" applyFill="1" applyBorder="1" applyAlignment="1" applyProtection="1">
      <alignment horizontal="center" vertical="center" wrapText="1"/>
      <protection hidden="1"/>
    </xf>
    <xf numFmtId="0" fontId="5" fillId="8" borderId="0" xfId="0" applyFont="1" applyFill="1" applyBorder="1" applyAlignment="1" applyProtection="1">
      <alignment horizontal="center" vertical="center" wrapText="1"/>
      <protection hidden="1"/>
    </xf>
    <xf numFmtId="0" fontId="5" fillId="8" borderId="0" xfId="0" applyFont="1" applyFill="1" applyAlignment="1" applyProtection="1">
      <alignment horizontal="center" vertical="center" wrapText="1"/>
      <protection hidden="1"/>
    </xf>
    <xf numFmtId="0" fontId="35" fillId="11" borderId="28" xfId="0" applyFont="1" applyFill="1" applyBorder="1" applyAlignment="1" applyProtection="1">
      <alignment horizontal="center" vertical="center" wrapText="1"/>
      <protection hidden="1"/>
    </xf>
    <xf numFmtId="0" fontId="35" fillId="11" borderId="13" xfId="0" applyFont="1" applyFill="1" applyBorder="1" applyAlignment="1" applyProtection="1">
      <alignment horizontal="center" vertical="center" wrapText="1"/>
      <protection hidden="1"/>
    </xf>
    <xf numFmtId="0" fontId="35" fillId="11" borderId="27" xfId="0" applyFont="1" applyFill="1" applyBorder="1" applyAlignment="1" applyProtection="1">
      <alignment horizontal="center" vertical="center" wrapText="1"/>
      <protection hidden="1"/>
    </xf>
    <xf numFmtId="0" fontId="18" fillId="8" borderId="12" xfId="0" applyFont="1" applyFill="1" applyBorder="1" applyAlignment="1" applyProtection="1">
      <alignment horizontal="center" vertical="center" wrapText="1"/>
      <protection hidden="1"/>
    </xf>
    <xf numFmtId="0" fontId="18" fillId="8" borderId="14" xfId="0" applyFont="1" applyFill="1" applyBorder="1" applyAlignment="1" applyProtection="1">
      <alignment horizontal="center" vertical="center" wrapText="1"/>
      <protection hidden="1"/>
    </xf>
    <xf numFmtId="0" fontId="18" fillId="8" borderId="20" xfId="0" applyFont="1" applyFill="1" applyBorder="1" applyAlignment="1" applyProtection="1">
      <alignment horizontal="center" vertical="center" wrapText="1"/>
      <protection hidden="1"/>
    </xf>
    <xf numFmtId="0" fontId="9" fillId="8" borderId="13" xfId="0" applyFont="1" applyFill="1" applyBorder="1" applyAlignment="1" applyProtection="1">
      <alignment horizontal="center" vertical="center"/>
      <protection hidden="1"/>
    </xf>
    <xf numFmtId="0" fontId="9" fillId="8" borderId="0" xfId="0" applyFont="1" applyFill="1" applyBorder="1" applyAlignment="1" applyProtection="1">
      <alignment horizontal="center" vertical="center"/>
      <protection hidden="1"/>
    </xf>
    <xf numFmtId="0" fontId="9" fillId="8" borderId="46" xfId="0" applyFont="1" applyFill="1" applyBorder="1" applyAlignment="1" applyProtection="1">
      <alignment horizontal="center" vertical="center"/>
      <protection hidden="1"/>
    </xf>
    <xf numFmtId="0" fontId="10" fillId="11" borderId="25" xfId="0" applyFont="1" applyFill="1" applyBorder="1" applyAlignment="1" applyProtection="1">
      <alignment horizontal="center" vertical="center" wrapText="1"/>
      <protection hidden="1"/>
    </xf>
    <xf numFmtId="0" fontId="10" fillId="11" borderId="26" xfId="0" applyFont="1" applyFill="1" applyBorder="1" applyAlignment="1" applyProtection="1">
      <alignment horizontal="center" vertical="center" wrapText="1"/>
      <protection hidden="1"/>
    </xf>
    <xf numFmtId="0" fontId="10" fillId="11" borderId="42" xfId="0" applyFont="1" applyFill="1" applyBorder="1" applyAlignment="1" applyProtection="1">
      <alignment horizontal="center" vertical="center" wrapText="1"/>
      <protection hidden="1"/>
    </xf>
    <xf numFmtId="0" fontId="10" fillId="8" borderId="3" xfId="0" applyFont="1" applyFill="1" applyBorder="1" applyAlignment="1" applyProtection="1">
      <alignment horizontal="center" vertical="center" textRotation="90" wrapText="1"/>
      <protection hidden="1"/>
    </xf>
    <xf numFmtId="0" fontId="10" fillId="8" borderId="53" xfId="0" applyFont="1" applyFill="1" applyBorder="1" applyAlignment="1" applyProtection="1">
      <alignment horizontal="center" vertical="center" textRotation="90" wrapText="1"/>
      <protection hidden="1"/>
    </xf>
    <xf numFmtId="0" fontId="34" fillId="8" borderId="43" xfId="0" applyFont="1" applyFill="1" applyBorder="1" applyAlignment="1" applyProtection="1">
      <alignment horizontal="center" vertical="center" wrapText="1"/>
      <protection hidden="1"/>
    </xf>
    <xf numFmtId="0" fontId="34" fillId="8" borderId="44" xfId="0" applyFont="1" applyFill="1" applyBorder="1" applyAlignment="1" applyProtection="1">
      <alignment horizontal="center" vertical="center" wrapText="1"/>
      <protection hidden="1"/>
    </xf>
    <xf numFmtId="0" fontId="32" fillId="8" borderId="12" xfId="0" applyFont="1" applyFill="1" applyBorder="1" applyAlignment="1" applyProtection="1">
      <alignment horizontal="center" vertical="center" wrapText="1"/>
      <protection hidden="1"/>
    </xf>
    <xf numFmtId="0" fontId="32" fillId="8" borderId="18" xfId="0" applyFont="1" applyFill="1" applyBorder="1" applyAlignment="1" applyProtection="1">
      <alignment horizontal="center" vertical="center" wrapText="1"/>
      <protection hidden="1"/>
    </xf>
    <xf numFmtId="0" fontId="18" fillId="11" borderId="67" xfId="0" applyFont="1" applyFill="1" applyBorder="1" applyAlignment="1" applyProtection="1">
      <alignment horizontal="center" vertical="center" wrapText="1"/>
      <protection hidden="1"/>
    </xf>
    <xf numFmtId="0" fontId="18" fillId="11" borderId="68" xfId="0" applyFont="1" applyFill="1" applyBorder="1" applyAlignment="1" applyProtection="1">
      <alignment horizontal="center" vertical="center" wrapText="1"/>
      <protection hidden="1"/>
    </xf>
    <xf numFmtId="0" fontId="34" fillId="8" borderId="60" xfId="0" applyFont="1" applyFill="1" applyBorder="1" applyAlignment="1" applyProtection="1">
      <alignment horizontal="center" vertical="center" wrapText="1"/>
      <protection hidden="1"/>
    </xf>
    <xf numFmtId="0" fontId="34" fillId="8" borderId="63" xfId="0" applyFont="1" applyFill="1" applyBorder="1" applyAlignment="1" applyProtection="1">
      <alignment horizontal="center" vertical="center" wrapText="1"/>
      <protection hidden="1"/>
    </xf>
    <xf numFmtId="0" fontId="9" fillId="11" borderId="45" xfId="0" applyFont="1" applyFill="1" applyBorder="1" applyAlignment="1" applyProtection="1">
      <alignment horizontal="center" vertical="center"/>
      <protection hidden="1"/>
    </xf>
    <xf numFmtId="0" fontId="9" fillId="11" borderId="11" xfId="0" applyFont="1" applyFill="1" applyBorder="1" applyAlignment="1" applyProtection="1">
      <alignment horizontal="center" vertical="center"/>
      <protection hidden="1"/>
    </xf>
    <xf numFmtId="0" fontId="9" fillId="11" borderId="10" xfId="0" applyFont="1" applyFill="1" applyBorder="1" applyAlignment="1" applyProtection="1">
      <alignment horizontal="center" vertical="center"/>
      <protection hidden="1"/>
    </xf>
    <xf numFmtId="0" fontId="9" fillId="11" borderId="51" xfId="0" applyFont="1" applyFill="1" applyBorder="1" applyAlignment="1" applyProtection="1">
      <alignment horizontal="center" vertical="center"/>
      <protection hidden="1"/>
    </xf>
    <xf numFmtId="0" fontId="34" fillId="11" borderId="12" xfId="0" applyFont="1" applyFill="1" applyBorder="1" applyAlignment="1" applyProtection="1">
      <alignment horizontal="center" vertical="center" wrapText="1"/>
      <protection hidden="1"/>
    </xf>
    <xf numFmtId="0" fontId="34" fillId="11" borderId="14" xfId="0" applyFont="1" applyFill="1" applyBorder="1" applyAlignment="1" applyProtection="1">
      <alignment horizontal="center" vertical="center" wrapText="1"/>
      <protection hidden="1"/>
    </xf>
    <xf numFmtId="0" fontId="18" fillId="11" borderId="8" xfId="0" applyFont="1" applyFill="1" applyBorder="1" applyAlignment="1" applyProtection="1">
      <alignment horizontal="center" vertical="center" wrapText="1"/>
      <protection hidden="1"/>
    </xf>
    <xf numFmtId="0" fontId="34" fillId="8" borderId="3" xfId="0" applyFont="1" applyFill="1" applyBorder="1" applyAlignment="1" applyProtection="1">
      <alignment horizontal="center" vertical="center" wrapText="1"/>
      <protection hidden="1"/>
    </xf>
    <xf numFmtId="0" fontId="34" fillId="8" borderId="64" xfId="0" applyFont="1" applyFill="1" applyBorder="1" applyAlignment="1" applyProtection="1">
      <alignment horizontal="center" vertical="center" wrapText="1"/>
      <protection hidden="1"/>
    </xf>
    <xf numFmtId="0" fontId="18" fillId="11" borderId="59" xfId="0" applyFont="1" applyFill="1" applyBorder="1" applyAlignment="1" applyProtection="1">
      <alignment horizontal="center" vertical="center" wrapText="1"/>
      <protection hidden="1"/>
    </xf>
    <xf numFmtId="0" fontId="18" fillId="11" borderId="42" xfId="0" applyFont="1" applyFill="1" applyBorder="1" applyAlignment="1" applyProtection="1">
      <alignment horizontal="center" vertical="center" wrapText="1"/>
      <protection hidden="1"/>
    </xf>
    <xf numFmtId="0" fontId="35" fillId="11" borderId="23" xfId="0" applyFont="1" applyFill="1" applyBorder="1" applyAlignment="1" applyProtection="1">
      <alignment horizontal="center" vertical="center" wrapText="1"/>
      <protection hidden="1"/>
    </xf>
    <xf numFmtId="0" fontId="35" fillId="11" borderId="15" xfId="0" applyFont="1" applyFill="1" applyBorder="1" applyAlignment="1" applyProtection="1">
      <alignment horizontal="center" vertical="center" wrapText="1"/>
      <protection hidden="1"/>
    </xf>
    <xf numFmtId="0" fontId="35" fillId="11" borderId="17" xfId="0" applyFont="1" applyFill="1" applyBorder="1" applyAlignment="1" applyProtection="1">
      <alignment horizontal="center" vertical="center" wrapText="1"/>
      <protection hidden="1"/>
    </xf>
    <xf numFmtId="0" fontId="21" fillId="11" borderId="12" xfId="0" applyFont="1" applyFill="1" applyBorder="1" applyAlignment="1" applyProtection="1">
      <alignment horizontal="center" vertical="center" wrapText="1"/>
      <protection hidden="1"/>
    </xf>
    <xf numFmtId="0" fontId="21" fillId="11" borderId="18" xfId="0" applyFont="1" applyFill="1" applyBorder="1" applyAlignment="1" applyProtection="1">
      <alignment horizontal="center" vertical="center" wrapText="1"/>
      <protection hidden="1"/>
    </xf>
    <xf numFmtId="0" fontId="0" fillId="0" borderId="24" xfId="0" applyFont="1" applyBorder="1" applyProtection="1">
      <protection locked="0"/>
    </xf>
    <xf numFmtId="0" fontId="0" fillId="0" borderId="25" xfId="0" applyFont="1" applyBorder="1" applyProtection="1">
      <protection locked="0"/>
    </xf>
    <xf numFmtId="0" fontId="31" fillId="8" borderId="87" xfId="0" applyFont="1" applyFill="1" applyBorder="1" applyAlignment="1" applyProtection="1">
      <alignment horizontal="center" vertical="center" wrapText="1"/>
      <protection hidden="1"/>
    </xf>
    <xf numFmtId="0" fontId="31" fillId="8" borderId="76" xfId="0" applyFont="1" applyFill="1" applyBorder="1" applyAlignment="1" applyProtection="1">
      <alignment horizontal="center" vertical="center" wrapText="1"/>
      <protection hidden="1"/>
    </xf>
    <xf numFmtId="0" fontId="32" fillId="8" borderId="20" xfId="0" applyFont="1" applyFill="1" applyBorder="1" applyAlignment="1" applyProtection="1">
      <alignment horizontal="center" vertical="center" wrapText="1"/>
      <protection hidden="1"/>
    </xf>
    <xf numFmtId="0" fontId="14" fillId="11" borderId="9" xfId="0" applyFont="1" applyFill="1" applyBorder="1" applyAlignment="1" applyProtection="1">
      <alignment horizontal="center" vertical="center"/>
      <protection hidden="1"/>
    </xf>
    <xf numFmtId="0" fontId="14" fillId="11" borderId="10" xfId="0" applyFont="1" applyFill="1" applyBorder="1" applyAlignment="1" applyProtection="1">
      <alignment horizontal="center" vertical="center"/>
      <protection hidden="1"/>
    </xf>
    <xf numFmtId="0" fontId="14" fillId="11" borderId="11" xfId="0" applyFont="1" applyFill="1" applyBorder="1" applyAlignment="1" applyProtection="1">
      <alignment horizontal="center" vertical="center"/>
      <protection hidden="1"/>
    </xf>
    <xf numFmtId="0" fontId="14" fillId="11" borderId="58" xfId="0" applyFont="1" applyFill="1" applyBorder="1" applyAlignment="1" applyProtection="1">
      <alignment horizontal="center" vertical="center"/>
      <protection hidden="1"/>
    </xf>
    <xf numFmtId="0" fontId="34" fillId="8" borderId="61" xfId="0" applyFont="1" applyFill="1" applyBorder="1" applyAlignment="1" applyProtection="1">
      <alignment horizontal="center" vertical="center" wrapText="1"/>
      <protection hidden="1"/>
    </xf>
    <xf numFmtId="0" fontId="34" fillId="8" borderId="65" xfId="0" applyFont="1" applyFill="1" applyBorder="1" applyAlignment="1" applyProtection="1">
      <alignment horizontal="center" vertical="center" wrapText="1"/>
      <protection hidden="1"/>
    </xf>
    <xf numFmtId="0" fontId="34" fillId="8" borderId="50" xfId="0" applyFont="1" applyFill="1" applyBorder="1" applyAlignment="1" applyProtection="1">
      <alignment horizontal="center" vertical="center" wrapText="1"/>
      <protection hidden="1"/>
    </xf>
    <xf numFmtId="0" fontId="34" fillId="8" borderId="35" xfId="0" applyFont="1" applyFill="1" applyBorder="1" applyAlignment="1" applyProtection="1">
      <alignment horizontal="center" vertical="center" wrapText="1"/>
      <protection hidden="1"/>
    </xf>
    <xf numFmtId="0" fontId="34" fillId="8" borderId="59" xfId="0" applyFont="1" applyFill="1" applyBorder="1" applyAlignment="1" applyProtection="1">
      <alignment horizontal="center" vertical="center" wrapText="1"/>
      <protection hidden="1"/>
    </xf>
    <xf numFmtId="0" fontId="34" fillId="8" borderId="42" xfId="0" applyFont="1" applyFill="1" applyBorder="1" applyAlignment="1" applyProtection="1">
      <alignment horizontal="center" vertical="center" wrapText="1"/>
      <protection hidden="1"/>
    </xf>
    <xf numFmtId="0" fontId="34" fillId="8" borderId="62" xfId="0" applyFont="1" applyFill="1" applyBorder="1" applyAlignment="1" applyProtection="1">
      <alignment horizontal="center" vertical="center" wrapText="1"/>
      <protection hidden="1"/>
    </xf>
    <xf numFmtId="0" fontId="34" fillId="8" borderId="66" xfId="0" applyFont="1" applyFill="1" applyBorder="1" applyAlignment="1" applyProtection="1">
      <alignment horizontal="center" vertical="center" wrapText="1"/>
      <protection hidden="1"/>
    </xf>
    <xf numFmtId="0" fontId="22" fillId="11" borderId="73" xfId="0" applyFont="1" applyFill="1" applyBorder="1" applyAlignment="1" applyProtection="1">
      <alignment horizontal="center" vertical="center"/>
      <protection hidden="1"/>
    </xf>
    <xf numFmtId="0" fontId="22" fillId="11" borderId="74" xfId="0" applyFont="1" applyFill="1" applyBorder="1" applyAlignment="1" applyProtection="1">
      <alignment horizontal="center" vertical="center"/>
      <protection hidden="1"/>
    </xf>
    <xf numFmtId="0" fontId="30" fillId="11" borderId="67" xfId="0" applyFont="1" applyFill="1" applyBorder="1" applyAlignment="1" applyProtection="1">
      <alignment horizontal="center" vertical="center"/>
      <protection hidden="1"/>
    </xf>
    <xf numFmtId="0" fontId="30" fillId="11" borderId="68" xfId="0" applyFont="1" applyFill="1" applyBorder="1" applyAlignment="1" applyProtection="1">
      <alignment horizontal="center" vertical="center"/>
      <protection hidden="1"/>
    </xf>
    <xf numFmtId="0" fontId="33" fillId="8" borderId="45" xfId="0" applyFont="1" applyFill="1" applyBorder="1" applyAlignment="1" applyProtection="1">
      <alignment horizontal="center" vertical="center"/>
      <protection hidden="1"/>
    </xf>
    <xf numFmtId="0" fontId="33" fillId="8" borderId="11" xfId="0" applyFont="1" applyFill="1" applyBorder="1" applyAlignment="1" applyProtection="1">
      <alignment horizontal="center" vertical="center"/>
      <protection hidden="1"/>
    </xf>
    <xf numFmtId="0" fontId="33" fillId="8" borderId="58" xfId="0" applyFont="1" applyFill="1" applyBorder="1" applyAlignment="1" applyProtection="1">
      <alignment horizontal="center" vertical="center"/>
      <protection hidden="1"/>
    </xf>
    <xf numFmtId="0" fontId="33" fillId="8" borderId="18" xfId="0" applyFont="1" applyFill="1" applyBorder="1" applyAlignment="1" applyProtection="1">
      <alignment horizontal="center" vertical="center"/>
      <protection hidden="1"/>
    </xf>
    <xf numFmtId="0" fontId="33" fillId="8" borderId="19" xfId="0" applyFont="1" applyFill="1" applyBorder="1" applyAlignment="1" applyProtection="1">
      <alignment horizontal="center" vertical="center"/>
      <protection hidden="1"/>
    </xf>
    <xf numFmtId="0" fontId="33" fillId="8" borderId="56" xfId="0" applyFont="1" applyFill="1" applyBorder="1" applyAlignment="1" applyProtection="1">
      <alignment horizontal="center" vertical="center"/>
      <protection hidden="1"/>
    </xf>
    <xf numFmtId="169" fontId="22" fillId="8" borderId="26" xfId="0" applyNumberFormat="1" applyFont="1" applyFill="1" applyBorder="1" applyAlignment="1" applyProtection="1">
      <alignment horizontal="center" vertical="center"/>
      <protection hidden="1"/>
    </xf>
    <xf numFmtId="169" fontId="22" fillId="8" borderId="42" xfId="0" applyNumberFormat="1" applyFont="1" applyFill="1" applyBorder="1" applyAlignment="1" applyProtection="1">
      <alignment horizontal="center" vertical="center"/>
      <protection hidden="1"/>
    </xf>
    <xf numFmtId="169" fontId="22" fillId="8" borderId="40" xfId="0" applyNumberFormat="1" applyFont="1" applyFill="1" applyBorder="1" applyAlignment="1" applyProtection="1">
      <alignment horizontal="center" vertical="center"/>
      <protection hidden="1"/>
    </xf>
    <xf numFmtId="169" fontId="22" fillId="8" borderId="79" xfId="0" applyNumberFormat="1" applyFont="1" applyFill="1" applyBorder="1" applyAlignment="1" applyProtection="1">
      <alignment horizontal="center" vertical="center"/>
      <protection hidden="1"/>
    </xf>
    <xf numFmtId="0" fontId="22" fillId="8" borderId="59" xfId="0" applyFont="1" applyFill="1" applyBorder="1" applyAlignment="1" applyProtection="1">
      <alignment horizontal="center" vertical="center"/>
      <protection hidden="1"/>
    </xf>
    <xf numFmtId="0" fontId="22" fillId="8" borderId="26" xfId="0" applyFont="1" applyFill="1" applyBorder="1" applyAlignment="1" applyProtection="1">
      <alignment horizontal="center" vertical="center"/>
      <protection hidden="1"/>
    </xf>
    <xf numFmtId="0" fontId="22" fillId="8" borderId="77" xfId="0" applyFont="1" applyFill="1" applyBorder="1" applyAlignment="1" applyProtection="1">
      <alignment horizontal="center" vertical="center"/>
      <protection hidden="1"/>
    </xf>
    <xf numFmtId="0" fontId="22" fillId="8" borderId="40" xfId="0" applyFont="1" applyFill="1" applyBorder="1" applyAlignment="1" applyProtection="1">
      <alignment horizontal="center" vertical="center"/>
      <protection hidden="1"/>
    </xf>
    <xf numFmtId="0" fontId="18" fillId="13" borderId="26" xfId="0" applyFont="1" applyFill="1" applyBorder="1" applyAlignment="1" applyProtection="1">
      <alignment horizontal="center" vertical="center"/>
      <protection hidden="1"/>
    </xf>
    <xf numFmtId="0" fontId="14" fillId="11" borderId="59" xfId="0" applyFont="1" applyFill="1" applyBorder="1" applyAlignment="1" applyProtection="1">
      <alignment horizontal="center" vertical="center"/>
      <protection hidden="1"/>
    </xf>
    <xf numFmtId="0" fontId="14" fillId="11" borderId="26" xfId="0" applyFont="1" applyFill="1" applyBorder="1" applyAlignment="1" applyProtection="1">
      <alignment horizontal="center" vertical="center"/>
      <protection hidden="1"/>
    </xf>
    <xf numFmtId="0" fontId="14" fillId="11" borderId="63" xfId="0" applyFont="1" applyFill="1" applyBorder="1" applyAlignment="1" applyProtection="1">
      <alignment horizontal="center" vertical="center"/>
      <protection hidden="1"/>
    </xf>
    <xf numFmtId="0" fontId="14" fillId="11" borderId="88" xfId="0" applyFont="1" applyFill="1" applyBorder="1" applyAlignment="1" applyProtection="1">
      <alignment horizontal="center" vertical="center"/>
      <protection hidden="1"/>
    </xf>
    <xf numFmtId="169" fontId="18" fillId="13" borderId="88" xfId="0" applyNumberFormat="1" applyFont="1" applyFill="1" applyBorder="1" applyAlignment="1" applyProtection="1">
      <alignment horizontal="center" vertical="center"/>
      <protection hidden="1"/>
    </xf>
    <xf numFmtId="0" fontId="18" fillId="13" borderId="44" xfId="0" applyFont="1" applyFill="1" applyBorder="1" applyAlignment="1" applyProtection="1">
      <alignment horizontal="center" vertical="center"/>
      <protection hidden="1"/>
    </xf>
    <xf numFmtId="169" fontId="18" fillId="13" borderId="26" xfId="0" applyNumberFormat="1" applyFont="1" applyFill="1" applyBorder="1" applyAlignment="1" applyProtection="1">
      <alignment horizontal="center" vertical="center"/>
      <protection hidden="1"/>
    </xf>
    <xf numFmtId="0" fontId="18" fillId="13" borderId="42" xfId="0" applyFont="1" applyFill="1" applyBorder="1" applyAlignment="1" applyProtection="1">
      <alignment horizontal="center" vertical="center"/>
      <protection hidden="1"/>
    </xf>
    <xf numFmtId="0" fontId="10" fillId="9" borderId="1" xfId="0" applyFont="1" applyFill="1" applyBorder="1" applyAlignment="1" applyProtection="1">
      <alignment horizontal="center" vertical="center" textRotation="90" wrapText="1"/>
      <protection hidden="1"/>
    </xf>
    <xf numFmtId="0" fontId="10" fillId="9" borderId="52" xfId="0" applyFont="1" applyFill="1" applyBorder="1" applyAlignment="1" applyProtection="1">
      <alignment horizontal="center" vertical="center" textRotation="90" wrapText="1"/>
      <protection hidden="1"/>
    </xf>
    <xf numFmtId="0" fontId="10" fillId="9" borderId="60" xfId="0" applyFont="1" applyFill="1" applyBorder="1" applyAlignment="1" applyProtection="1">
      <alignment horizontal="center" vertical="center" textRotation="90" wrapText="1"/>
      <protection hidden="1"/>
    </xf>
    <xf numFmtId="0" fontId="10" fillId="9" borderId="77" xfId="0" applyFont="1" applyFill="1" applyBorder="1" applyAlignment="1" applyProtection="1">
      <alignment horizontal="center" vertical="center" textRotation="90" wrapText="1"/>
      <protection hidden="1"/>
    </xf>
    <xf numFmtId="0" fontId="10" fillId="9" borderId="16" xfId="0" applyFont="1" applyFill="1" applyBorder="1" applyAlignment="1" applyProtection="1">
      <alignment horizontal="center" vertical="center" textRotation="90" wrapText="1"/>
      <protection hidden="1"/>
    </xf>
    <xf numFmtId="0" fontId="10" fillId="9" borderId="40" xfId="0" applyFont="1" applyFill="1" applyBorder="1" applyAlignment="1" applyProtection="1">
      <alignment horizontal="center" vertical="center" textRotation="90" wrapText="1"/>
      <protection hidden="1"/>
    </xf>
    <xf numFmtId="0" fontId="10" fillId="9" borderId="43" xfId="0" applyFont="1" applyFill="1" applyBorder="1" applyAlignment="1" applyProtection="1">
      <alignment horizontal="center" vertical="center" textRotation="90" wrapText="1"/>
      <protection hidden="1"/>
    </xf>
    <xf numFmtId="0" fontId="10" fillId="9" borderId="79" xfId="0" applyFont="1" applyFill="1" applyBorder="1" applyAlignment="1" applyProtection="1">
      <alignment horizontal="center" vertical="center" textRotation="90" wrapText="1"/>
      <protection hidden="1"/>
    </xf>
    <xf numFmtId="0" fontId="10" fillId="10" borderId="45" xfId="0" applyFont="1" applyFill="1" applyBorder="1" applyAlignment="1" applyProtection="1">
      <alignment horizontal="center" vertical="center" wrapText="1"/>
      <protection hidden="1"/>
    </xf>
    <xf numFmtId="0" fontId="10" fillId="10" borderId="11" xfId="0" applyFont="1" applyFill="1" applyBorder="1" applyAlignment="1" applyProtection="1">
      <alignment horizontal="center" vertical="center" wrapText="1"/>
      <protection hidden="1"/>
    </xf>
    <xf numFmtId="0" fontId="10" fillId="10" borderId="58" xfId="0" applyFont="1" applyFill="1" applyBorder="1" applyAlignment="1" applyProtection="1">
      <alignment horizontal="center" vertical="center" wrapText="1"/>
      <protection hidden="1"/>
    </xf>
    <xf numFmtId="0" fontId="31" fillId="9" borderId="12" xfId="0" applyFont="1" applyFill="1" applyBorder="1" applyAlignment="1" applyProtection="1">
      <alignment horizontal="center" vertical="center" wrapText="1"/>
      <protection hidden="1"/>
    </xf>
    <xf numFmtId="0" fontId="31" fillId="9" borderId="14" xfId="0" applyFont="1" applyFill="1" applyBorder="1" applyAlignment="1" applyProtection="1">
      <alignment horizontal="center" vertical="center" wrapText="1"/>
      <protection hidden="1"/>
    </xf>
    <xf numFmtId="0" fontId="34" fillId="10" borderId="12" xfId="0" applyFont="1" applyFill="1" applyBorder="1" applyAlignment="1" applyProtection="1">
      <alignment horizontal="center" vertical="center" wrapText="1"/>
      <protection hidden="1"/>
    </xf>
    <xf numFmtId="0" fontId="34" fillId="10" borderId="14" xfId="0" applyFont="1" applyFill="1" applyBorder="1" applyAlignment="1" applyProtection="1">
      <alignment horizontal="center" vertical="center" wrapText="1"/>
      <protection hidden="1"/>
    </xf>
    <xf numFmtId="0" fontId="29" fillId="0" borderId="21" xfId="0" applyFont="1" applyBorder="1" applyProtection="1">
      <protection hidden="1"/>
    </xf>
    <xf numFmtId="0" fontId="29" fillId="0" borderId="3" xfId="0" applyFont="1" applyBorder="1" applyProtection="1">
      <protection hidden="1"/>
    </xf>
    <xf numFmtId="0" fontId="29" fillId="0" borderId="21" xfId="0" applyFont="1" applyBorder="1" applyProtection="1">
      <protection locked="0"/>
    </xf>
    <xf numFmtId="0" fontId="29" fillId="0" borderId="3" xfId="0" applyFont="1" applyBorder="1" applyProtection="1">
      <protection locked="0"/>
    </xf>
    <xf numFmtId="0" fontId="10" fillId="9" borderId="78" xfId="0" applyFont="1" applyFill="1" applyBorder="1" applyAlignment="1" applyProtection="1">
      <alignment horizontal="center" vertical="center" textRotation="90" wrapText="1"/>
      <protection hidden="1"/>
    </xf>
    <xf numFmtId="0" fontId="34" fillId="9" borderId="60" xfId="0" applyFont="1" applyFill="1" applyBorder="1" applyAlignment="1" applyProtection="1">
      <alignment horizontal="center" vertical="center" wrapText="1"/>
      <protection hidden="1"/>
    </xf>
    <xf numFmtId="0" fontId="34" fillId="9" borderId="63" xfId="0" applyFont="1" applyFill="1" applyBorder="1" applyAlignment="1" applyProtection="1">
      <alignment horizontal="center" vertical="center" wrapText="1"/>
      <protection hidden="1"/>
    </xf>
    <xf numFmtId="0" fontId="18" fillId="10" borderId="59" xfId="0" applyFont="1" applyFill="1" applyBorder="1" applyAlignment="1" applyProtection="1">
      <alignment horizontal="center" vertical="center" wrapText="1"/>
      <protection hidden="1"/>
    </xf>
    <xf numFmtId="0" fontId="18" fillId="10" borderId="42" xfId="0" applyFont="1" applyFill="1" applyBorder="1" applyAlignment="1" applyProtection="1">
      <alignment horizontal="center" vertical="center" wrapText="1"/>
      <protection hidden="1"/>
    </xf>
    <xf numFmtId="0" fontId="34" fillId="9" borderId="43" xfId="0" applyFont="1" applyFill="1" applyBorder="1" applyAlignment="1" applyProtection="1">
      <alignment horizontal="center" vertical="center" wrapText="1"/>
      <protection hidden="1"/>
    </xf>
    <xf numFmtId="0" fontId="34" fillId="9" borderId="44" xfId="0" applyFont="1" applyFill="1" applyBorder="1" applyAlignment="1" applyProtection="1">
      <alignment horizontal="center" vertical="center" wrapText="1"/>
      <protection hidden="1"/>
    </xf>
    <xf numFmtId="0" fontId="10" fillId="9" borderId="63" xfId="0" applyFont="1" applyFill="1" applyBorder="1" applyAlignment="1" applyProtection="1">
      <alignment horizontal="center" vertical="center" textRotation="90" wrapText="1"/>
      <protection hidden="1"/>
    </xf>
    <xf numFmtId="0" fontId="10" fillId="9" borderId="88" xfId="0" applyFont="1" applyFill="1" applyBorder="1" applyAlignment="1" applyProtection="1">
      <alignment horizontal="center" vertical="center" textRotation="90" wrapText="1"/>
      <protection hidden="1"/>
    </xf>
    <xf numFmtId="0" fontId="10" fillId="9" borderId="44" xfId="0" applyFont="1" applyFill="1" applyBorder="1" applyAlignment="1" applyProtection="1">
      <alignment horizontal="center" vertical="center" textRotation="90" wrapText="1"/>
      <protection hidden="1"/>
    </xf>
    <xf numFmtId="0" fontId="9" fillId="10" borderId="45" xfId="0" applyFont="1" applyFill="1" applyBorder="1" applyAlignment="1" applyProtection="1">
      <alignment horizontal="center" vertical="center"/>
      <protection hidden="1"/>
    </xf>
    <xf numFmtId="0" fontId="9" fillId="10" borderId="10" xfId="0" applyFont="1" applyFill="1" applyBorder="1" applyAlignment="1" applyProtection="1">
      <alignment horizontal="center" vertical="center"/>
      <protection hidden="1"/>
    </xf>
    <xf numFmtId="0" fontId="9" fillId="10" borderId="51" xfId="0" applyFont="1" applyFill="1" applyBorder="1" applyAlignment="1" applyProtection="1">
      <alignment horizontal="center" vertical="center"/>
      <protection hidden="1"/>
    </xf>
    <xf numFmtId="0" fontId="10" fillId="10" borderId="98" xfId="0" applyFont="1" applyFill="1" applyBorder="1" applyAlignment="1" applyProtection="1">
      <alignment horizontal="center" vertical="center" wrapText="1"/>
      <protection hidden="1"/>
    </xf>
    <xf numFmtId="0" fontId="10" fillId="10" borderId="70" xfId="0" applyFont="1" applyFill="1" applyBorder="1" applyAlignment="1" applyProtection="1">
      <alignment horizontal="center" vertical="center" wrapText="1"/>
      <protection hidden="1"/>
    </xf>
    <xf numFmtId="0" fontId="10" fillId="9" borderId="53" xfId="0" applyFont="1" applyFill="1" applyBorder="1" applyAlignment="1" applyProtection="1">
      <alignment horizontal="center" vertical="center" textRotation="90" wrapText="1"/>
      <protection hidden="1"/>
    </xf>
    <xf numFmtId="0" fontId="10" fillId="9" borderId="5" xfId="0" applyFont="1" applyFill="1" applyBorder="1" applyAlignment="1" applyProtection="1">
      <alignment horizontal="center" vertical="center" textRotation="90" wrapText="1"/>
      <protection hidden="1"/>
    </xf>
    <xf numFmtId="0" fontId="10" fillId="9" borderId="76" xfId="0" applyFont="1" applyFill="1" applyBorder="1" applyAlignment="1" applyProtection="1">
      <alignment horizontal="center" vertical="center" textRotation="90" wrapText="1"/>
      <protection hidden="1"/>
    </xf>
    <xf numFmtId="0" fontId="10" fillId="9" borderId="72" xfId="0" applyFont="1" applyFill="1" applyBorder="1" applyAlignment="1" applyProtection="1">
      <alignment horizontal="center" vertical="center" textRotation="90" wrapText="1"/>
      <protection hidden="1"/>
    </xf>
    <xf numFmtId="0" fontId="14" fillId="10" borderId="18" xfId="0" applyFont="1" applyFill="1" applyBorder="1" applyAlignment="1" applyProtection="1">
      <alignment horizontal="center" vertical="center"/>
      <protection hidden="1"/>
    </xf>
    <xf numFmtId="0" fontId="14" fillId="10" borderId="19" xfId="0" applyFont="1" applyFill="1" applyBorder="1" applyAlignment="1" applyProtection="1">
      <alignment horizontal="center" vertical="center"/>
      <protection hidden="1"/>
    </xf>
    <xf numFmtId="0" fontId="14" fillId="10" borderId="0" xfId="0" applyFont="1" applyFill="1" applyBorder="1" applyAlignment="1" applyProtection="1">
      <alignment horizontal="center" vertical="center"/>
      <protection hidden="1"/>
    </xf>
    <xf numFmtId="0" fontId="34" fillId="9" borderId="61" xfId="0" applyFont="1" applyFill="1" applyBorder="1" applyAlignment="1" applyProtection="1">
      <alignment horizontal="center" vertical="center" wrapText="1"/>
      <protection hidden="1"/>
    </xf>
    <xf numFmtId="0" fontId="34" fillId="9" borderId="65" xfId="0" applyFont="1" applyFill="1" applyBorder="1" applyAlignment="1" applyProtection="1">
      <alignment horizontal="center" vertical="center" wrapText="1"/>
      <protection hidden="1"/>
    </xf>
    <xf numFmtId="0" fontId="34" fillId="9" borderId="50" xfId="0" applyFont="1" applyFill="1" applyBorder="1" applyAlignment="1" applyProtection="1">
      <alignment horizontal="center" vertical="center" wrapText="1"/>
      <protection hidden="1"/>
    </xf>
    <xf numFmtId="0" fontId="34" fillId="9" borderId="35" xfId="0" applyFont="1" applyFill="1" applyBorder="1" applyAlignment="1" applyProtection="1">
      <alignment horizontal="center" vertical="center" wrapText="1"/>
      <protection hidden="1"/>
    </xf>
    <xf numFmtId="0" fontId="34" fillId="9" borderId="59" xfId="0" applyFont="1" applyFill="1" applyBorder="1" applyAlignment="1" applyProtection="1">
      <alignment horizontal="center" vertical="center" wrapText="1"/>
      <protection hidden="1"/>
    </xf>
    <xf numFmtId="0" fontId="34" fillId="9" borderId="42" xfId="0" applyFont="1" applyFill="1" applyBorder="1" applyAlignment="1" applyProtection="1">
      <alignment horizontal="center" vertical="center" wrapText="1"/>
      <protection hidden="1"/>
    </xf>
    <xf numFmtId="0" fontId="34" fillId="9" borderId="62" xfId="0" applyFont="1" applyFill="1" applyBorder="1" applyAlignment="1" applyProtection="1">
      <alignment horizontal="center" vertical="center" wrapText="1"/>
      <protection hidden="1"/>
    </xf>
    <xf numFmtId="0" fontId="34" fillId="9" borderId="66" xfId="0" applyFont="1" applyFill="1" applyBorder="1" applyAlignment="1" applyProtection="1">
      <alignment horizontal="center" vertical="center" wrapText="1"/>
      <protection hidden="1"/>
    </xf>
    <xf numFmtId="0" fontId="34" fillId="9" borderId="57" xfId="0" applyFont="1" applyFill="1" applyBorder="1" applyAlignment="1" applyProtection="1">
      <alignment horizontal="center" vertical="center" wrapText="1"/>
      <protection hidden="1"/>
    </xf>
    <xf numFmtId="0" fontId="34" fillId="9" borderId="78" xfId="0" applyFont="1" applyFill="1" applyBorder="1" applyAlignment="1" applyProtection="1">
      <alignment horizontal="center" vertical="center" wrapText="1"/>
      <protection hidden="1"/>
    </xf>
    <xf numFmtId="0" fontId="32" fillId="9" borderId="12" xfId="0" applyFont="1" applyFill="1" applyBorder="1" applyAlignment="1" applyProtection="1">
      <alignment horizontal="center" vertical="center" wrapText="1"/>
      <protection hidden="1"/>
    </xf>
    <xf numFmtId="0" fontId="32" fillId="9" borderId="18" xfId="0" applyFont="1" applyFill="1" applyBorder="1" applyAlignment="1" applyProtection="1">
      <alignment horizontal="center" vertical="center" wrapText="1"/>
      <protection hidden="1"/>
    </xf>
    <xf numFmtId="0" fontId="26" fillId="9" borderId="0" xfId="0" applyFont="1" applyFill="1" applyBorder="1" applyAlignment="1" applyProtection="1">
      <alignment horizontal="center" vertical="center" wrapText="1"/>
      <protection hidden="1"/>
    </xf>
    <xf numFmtId="0" fontId="26" fillId="9" borderId="0" xfId="0" applyFont="1" applyFill="1" applyAlignment="1" applyProtection="1">
      <alignment horizontal="center" vertical="center" wrapText="1"/>
      <protection hidden="1"/>
    </xf>
    <xf numFmtId="0" fontId="36" fillId="10" borderId="23" xfId="0" applyFont="1" applyFill="1" applyBorder="1" applyAlignment="1" applyProtection="1">
      <alignment horizontal="center" vertical="center" wrapText="1"/>
      <protection hidden="1"/>
    </xf>
    <xf numFmtId="0" fontId="36" fillId="10" borderId="15" xfId="0" applyFont="1" applyFill="1" applyBorder="1" applyAlignment="1" applyProtection="1">
      <alignment horizontal="center" vertical="center" wrapText="1"/>
      <protection hidden="1"/>
    </xf>
    <xf numFmtId="0" fontId="36" fillId="10" borderId="17" xfId="0" applyFont="1" applyFill="1" applyBorder="1" applyAlignment="1" applyProtection="1">
      <alignment horizontal="center" vertical="center" wrapText="1"/>
      <protection hidden="1"/>
    </xf>
    <xf numFmtId="0" fontId="16" fillId="9" borderId="12" xfId="0" applyFont="1" applyFill="1" applyBorder="1" applyAlignment="1" applyProtection="1">
      <alignment horizontal="center" vertical="center" wrapText="1"/>
      <protection hidden="1"/>
    </xf>
    <xf numFmtId="0" fontId="16" fillId="9" borderId="14" xfId="0" applyFont="1" applyFill="1" applyBorder="1" applyAlignment="1" applyProtection="1">
      <alignment horizontal="center" vertical="center" wrapText="1"/>
      <protection hidden="1"/>
    </xf>
    <xf numFmtId="0" fontId="16" fillId="9" borderId="20" xfId="0" applyFont="1" applyFill="1" applyBorder="1" applyAlignment="1" applyProtection="1">
      <alignment horizontal="center" vertical="center" wrapText="1"/>
      <protection hidden="1"/>
    </xf>
    <xf numFmtId="0" fontId="29" fillId="0" borderId="24" xfId="0" applyFont="1" applyBorder="1" applyProtection="1">
      <protection locked="0"/>
    </xf>
    <xf numFmtId="0" fontId="29" fillId="0" borderId="25" xfId="0" applyFont="1" applyBorder="1" applyProtection="1">
      <protection locked="0"/>
    </xf>
    <xf numFmtId="167" fontId="29" fillId="0" borderId="21" xfId="0" applyNumberFormat="1" applyFont="1" applyBorder="1" applyProtection="1">
      <protection locked="0"/>
    </xf>
    <xf numFmtId="0" fontId="36" fillId="10" borderId="28" xfId="0" applyFont="1" applyFill="1" applyBorder="1" applyAlignment="1" applyProtection="1">
      <alignment horizontal="center" vertical="center" wrapText="1"/>
      <protection hidden="1"/>
    </xf>
    <xf numFmtId="0" fontId="36" fillId="10" borderId="13" xfId="0" applyFont="1" applyFill="1" applyBorder="1" applyAlignment="1" applyProtection="1">
      <alignment horizontal="center" vertical="center" wrapText="1"/>
      <protection hidden="1"/>
    </xf>
    <xf numFmtId="0" fontId="36" fillId="10" borderId="27" xfId="0" applyFont="1" applyFill="1" applyBorder="1" applyAlignment="1" applyProtection="1">
      <alignment horizontal="center" vertical="center" wrapText="1"/>
      <protection hidden="1"/>
    </xf>
    <xf numFmtId="0" fontId="36" fillId="10" borderId="30" xfId="0" applyFont="1" applyFill="1" applyBorder="1" applyAlignment="1" applyProtection="1">
      <alignment horizontal="center" vertical="center" wrapText="1"/>
      <protection hidden="1"/>
    </xf>
    <xf numFmtId="0" fontId="36" fillId="10" borderId="31" xfId="0" applyFont="1" applyFill="1" applyBorder="1" applyAlignment="1" applyProtection="1">
      <alignment horizontal="center" vertical="center" wrapText="1"/>
      <protection hidden="1"/>
    </xf>
    <xf numFmtId="0" fontId="36" fillId="10" borderId="32" xfId="0" applyFont="1" applyFill="1" applyBorder="1" applyAlignment="1" applyProtection="1">
      <alignment horizontal="center" vertical="center" wrapText="1"/>
      <protection hidden="1"/>
    </xf>
    <xf numFmtId="0" fontId="26" fillId="9" borderId="13" xfId="0" applyFont="1" applyFill="1" applyBorder="1" applyAlignment="1" applyProtection="1">
      <alignment horizontal="center" vertical="center" wrapText="1"/>
      <protection hidden="1"/>
    </xf>
    <xf numFmtId="0" fontId="25" fillId="10" borderId="12" xfId="0" applyFont="1" applyFill="1" applyBorder="1" applyAlignment="1" applyProtection="1">
      <alignment horizontal="center" vertical="center" wrapText="1"/>
      <protection hidden="1"/>
    </xf>
    <xf numFmtId="0" fontId="25" fillId="10" borderId="18" xfId="0" applyFont="1" applyFill="1" applyBorder="1" applyAlignment="1" applyProtection="1">
      <alignment horizontal="center" vertical="center" wrapText="1"/>
      <protection hidden="1"/>
    </xf>
    <xf numFmtId="0" fontId="22" fillId="9" borderId="13" xfId="0" applyFont="1" applyFill="1" applyBorder="1" applyAlignment="1" applyProtection="1">
      <alignment horizontal="center" vertical="center"/>
      <protection hidden="1"/>
    </xf>
    <xf numFmtId="0" fontId="22" fillId="9" borderId="0" xfId="0" applyFont="1" applyFill="1" applyBorder="1" applyAlignment="1" applyProtection="1">
      <alignment horizontal="center" vertical="center"/>
      <protection hidden="1"/>
    </xf>
    <xf numFmtId="0" fontId="22" fillId="9" borderId="46" xfId="0" applyFont="1" applyFill="1" applyBorder="1" applyAlignment="1" applyProtection="1">
      <alignment horizontal="center" vertical="center"/>
      <protection hidden="1"/>
    </xf>
    <xf numFmtId="0" fontId="30" fillId="10" borderId="67" xfId="0" applyFont="1" applyFill="1" applyBorder="1" applyAlignment="1" applyProtection="1">
      <alignment horizontal="center" vertical="center"/>
      <protection hidden="1"/>
    </xf>
    <xf numFmtId="0" fontId="30" fillId="10" borderId="68" xfId="0" applyFont="1" applyFill="1" applyBorder="1" applyAlignment="1" applyProtection="1">
      <alignment horizontal="center" vertical="center"/>
      <protection hidden="1"/>
    </xf>
    <xf numFmtId="0" fontId="22" fillId="10" borderId="73" xfId="0" applyFont="1" applyFill="1" applyBorder="1" applyAlignment="1" applyProtection="1">
      <alignment horizontal="center" vertical="center"/>
      <protection hidden="1"/>
    </xf>
    <xf numFmtId="0" fontId="22" fillId="10" borderId="74" xfId="0" applyFont="1" applyFill="1" applyBorder="1" applyAlignment="1" applyProtection="1">
      <alignment horizontal="center" vertical="center"/>
      <protection hidden="1"/>
    </xf>
    <xf numFmtId="0" fontId="33" fillId="9" borderId="45" xfId="0" applyFont="1" applyFill="1" applyBorder="1" applyAlignment="1" applyProtection="1">
      <alignment horizontal="center" vertical="center"/>
      <protection hidden="1"/>
    </xf>
    <xf numFmtId="0" fontId="33" fillId="9" borderId="11" xfId="0" applyFont="1" applyFill="1" applyBorder="1" applyAlignment="1" applyProtection="1">
      <alignment horizontal="center" vertical="center"/>
      <protection hidden="1"/>
    </xf>
    <xf numFmtId="0" fontId="33" fillId="9" borderId="58" xfId="0" applyFont="1" applyFill="1" applyBorder="1" applyAlignment="1" applyProtection="1">
      <alignment horizontal="center" vertical="center"/>
      <protection hidden="1"/>
    </xf>
    <xf numFmtId="0" fontId="33" fillId="9" borderId="18" xfId="0" applyFont="1" applyFill="1" applyBorder="1" applyAlignment="1" applyProtection="1">
      <alignment horizontal="center" vertical="center"/>
      <protection hidden="1"/>
    </xf>
    <xf numFmtId="0" fontId="33" fillId="9" borderId="19" xfId="0" applyFont="1" applyFill="1" applyBorder="1" applyAlignment="1" applyProtection="1">
      <alignment horizontal="center" vertical="center"/>
      <protection hidden="1"/>
    </xf>
    <xf numFmtId="0" fontId="33" fillId="9" borderId="0" xfId="0" applyFont="1" applyFill="1" applyBorder="1" applyAlignment="1" applyProtection="1">
      <alignment horizontal="center" vertical="center"/>
      <protection hidden="1"/>
    </xf>
    <xf numFmtId="0" fontId="33" fillId="9" borderId="46" xfId="0" applyFont="1" applyFill="1" applyBorder="1" applyAlignment="1" applyProtection="1">
      <alignment horizontal="center" vertical="center"/>
      <protection hidden="1"/>
    </xf>
    <xf numFmtId="0" fontId="32" fillId="9" borderId="20" xfId="0" applyFont="1" applyFill="1" applyBorder="1" applyAlignment="1" applyProtection="1">
      <alignment horizontal="center" vertical="center" wrapText="1"/>
      <protection hidden="1"/>
    </xf>
    <xf numFmtId="0" fontId="14" fillId="10" borderId="46" xfId="0" applyFont="1" applyFill="1" applyBorder="1" applyAlignment="1" applyProtection="1">
      <alignment horizontal="center" vertical="center"/>
      <protection hidden="1"/>
    </xf>
    <xf numFmtId="0" fontId="18" fillId="10" borderId="61" xfId="0" applyFont="1" applyFill="1" applyBorder="1" applyAlignment="1" applyProtection="1">
      <alignment horizontal="center" vertical="center" wrapText="1"/>
      <protection hidden="1"/>
    </xf>
    <xf numFmtId="0" fontId="18" fillId="10" borderId="99" xfId="0" applyFont="1" applyFill="1" applyBorder="1" applyAlignment="1" applyProtection="1">
      <alignment horizontal="center" vertical="center" wrapText="1"/>
      <protection hidden="1"/>
    </xf>
    <xf numFmtId="0" fontId="18" fillId="9" borderId="59" xfId="0" applyFont="1" applyFill="1" applyBorder="1" applyAlignment="1" applyProtection="1">
      <alignment horizontal="center" vertical="center"/>
      <protection hidden="1"/>
    </xf>
    <xf numFmtId="0" fontId="18" fillId="9" borderId="26" xfId="0" applyFont="1" applyFill="1" applyBorder="1" applyAlignment="1" applyProtection="1">
      <alignment horizontal="center" vertical="center"/>
      <protection hidden="1"/>
    </xf>
    <xf numFmtId="0" fontId="18" fillId="9" borderId="42" xfId="0" applyFont="1" applyFill="1" applyBorder="1" applyAlignment="1" applyProtection="1">
      <alignment horizontal="center" vertical="center"/>
      <protection hidden="1"/>
    </xf>
    <xf numFmtId="0" fontId="18" fillId="14" borderId="60" xfId="0" applyFont="1" applyFill="1" applyBorder="1" applyAlignment="1" applyProtection="1">
      <alignment horizontal="center" vertical="center"/>
      <protection hidden="1"/>
    </xf>
    <xf numFmtId="0" fontId="18" fillId="14" borderId="16" xfId="0" applyFont="1" applyFill="1" applyBorder="1" applyAlignment="1" applyProtection="1">
      <alignment horizontal="center" vertical="center"/>
      <protection hidden="1"/>
    </xf>
    <xf numFmtId="0" fontId="18" fillId="14" borderId="63" xfId="0" applyFont="1" applyFill="1" applyBorder="1" applyAlignment="1" applyProtection="1">
      <alignment horizontal="center" vertical="center"/>
      <protection hidden="1"/>
    </xf>
    <xf numFmtId="0" fontId="18" fillId="14" borderId="88" xfId="0" applyFont="1" applyFill="1" applyBorder="1" applyAlignment="1" applyProtection="1">
      <alignment horizontal="center" vertical="center"/>
      <protection hidden="1"/>
    </xf>
    <xf numFmtId="0" fontId="22" fillId="9" borderId="59" xfId="0" applyFont="1" applyFill="1" applyBorder="1" applyAlignment="1" applyProtection="1">
      <alignment horizontal="center" vertical="center"/>
      <protection hidden="1"/>
    </xf>
    <xf numFmtId="0" fontId="22" fillId="9" borderId="26" xfId="0" applyFont="1" applyFill="1" applyBorder="1" applyAlignment="1" applyProtection="1">
      <alignment horizontal="center" vertical="center"/>
      <protection hidden="1"/>
    </xf>
    <xf numFmtId="0" fontId="22" fillId="9" borderId="77" xfId="0" applyFont="1" applyFill="1" applyBorder="1" applyAlignment="1" applyProtection="1">
      <alignment horizontal="center" vertical="center"/>
      <protection hidden="1"/>
    </xf>
    <xf numFmtId="0" fontId="22" fillId="9" borderId="40" xfId="0" applyFont="1" applyFill="1" applyBorder="1" applyAlignment="1" applyProtection="1">
      <alignment horizontal="center" vertical="center"/>
      <protection hidden="1"/>
    </xf>
    <xf numFmtId="169" fontId="22" fillId="9" borderId="26" xfId="0" applyNumberFormat="1" applyFont="1" applyFill="1" applyBorder="1" applyAlignment="1" applyProtection="1">
      <alignment horizontal="center" vertical="center"/>
      <protection hidden="1"/>
    </xf>
    <xf numFmtId="169" fontId="22" fillId="9" borderId="42" xfId="0" applyNumberFormat="1" applyFont="1" applyFill="1" applyBorder="1" applyAlignment="1" applyProtection="1">
      <alignment horizontal="center" vertical="center"/>
      <protection hidden="1"/>
    </xf>
    <xf numFmtId="169" fontId="22" fillId="9" borderId="40" xfId="0" applyNumberFormat="1" applyFont="1" applyFill="1" applyBorder="1" applyAlignment="1" applyProtection="1">
      <alignment horizontal="center" vertical="center"/>
      <protection hidden="1"/>
    </xf>
    <xf numFmtId="169" fontId="22" fillId="9" borderId="79" xfId="0" applyNumberFormat="1" applyFont="1" applyFill="1" applyBorder="1" applyAlignment="1" applyProtection="1">
      <alignment horizontal="center" vertical="center"/>
      <protection hidden="1"/>
    </xf>
    <xf numFmtId="0" fontId="14" fillId="10" borderId="59" xfId="0" applyFont="1" applyFill="1" applyBorder="1" applyAlignment="1" applyProtection="1">
      <alignment horizontal="center" vertical="center"/>
      <protection hidden="1"/>
    </xf>
    <xf numFmtId="0" fontId="14" fillId="10" borderId="26" xfId="0" applyFont="1" applyFill="1" applyBorder="1" applyAlignment="1" applyProtection="1">
      <alignment horizontal="center" vertical="center"/>
      <protection hidden="1"/>
    </xf>
    <xf numFmtId="0" fontId="14" fillId="10" borderId="63" xfId="0" applyFont="1" applyFill="1" applyBorder="1" applyAlignment="1" applyProtection="1">
      <alignment horizontal="center" vertical="center"/>
      <protection hidden="1"/>
    </xf>
    <xf numFmtId="0" fontId="14" fillId="10" borderId="88" xfId="0" applyFont="1" applyFill="1" applyBorder="1" applyAlignment="1" applyProtection="1">
      <alignment horizontal="center" vertical="center"/>
      <protection hidden="1"/>
    </xf>
    <xf numFmtId="0" fontId="18" fillId="14" borderId="26" xfId="0" applyFont="1" applyFill="1" applyBorder="1" applyAlignment="1" applyProtection="1">
      <alignment horizontal="center" vertical="center"/>
      <protection hidden="1"/>
    </xf>
    <xf numFmtId="169" fontId="18" fillId="14" borderId="26" xfId="0" applyNumberFormat="1" applyFont="1" applyFill="1" applyBorder="1" applyAlignment="1" applyProtection="1">
      <alignment horizontal="center" vertical="center"/>
      <protection hidden="1"/>
    </xf>
    <xf numFmtId="0" fontId="18" fillId="14" borderId="42" xfId="0" applyFont="1" applyFill="1" applyBorder="1" applyAlignment="1" applyProtection="1">
      <alignment horizontal="center" vertical="center"/>
      <protection hidden="1"/>
    </xf>
    <xf numFmtId="169" fontId="18" fillId="14" borderId="88" xfId="0" applyNumberFormat="1" applyFont="1" applyFill="1" applyBorder="1" applyAlignment="1" applyProtection="1">
      <alignment horizontal="center" vertical="center"/>
      <protection hidden="1"/>
    </xf>
    <xf numFmtId="0" fontId="18" fillId="14" borderId="44" xfId="0" applyFont="1" applyFill="1" applyBorder="1" applyAlignment="1" applyProtection="1">
      <alignment horizontal="center" vertical="center"/>
      <protection hidden="1"/>
    </xf>
    <xf numFmtId="0" fontId="4" fillId="4" borderId="0" xfId="1" applyFill="1" applyBorder="1" applyAlignment="1" applyProtection="1">
      <alignment horizontal="left" vertical="center"/>
      <protection hidden="1"/>
    </xf>
    <xf numFmtId="0" fontId="5" fillId="23" borderId="25" xfId="0" applyFont="1" applyFill="1" applyBorder="1" applyAlignment="1" applyProtection="1">
      <alignment horizontal="center" vertical="center" wrapText="1"/>
      <protection hidden="1"/>
    </xf>
    <xf numFmtId="0" fontId="5" fillId="23" borderId="64" xfId="0" applyFont="1" applyFill="1" applyBorder="1" applyAlignment="1" applyProtection="1">
      <alignment horizontal="center" vertical="center" wrapText="1"/>
      <protection hidden="1"/>
    </xf>
    <xf numFmtId="0" fontId="5" fillId="23" borderId="42" xfId="0" applyFont="1" applyFill="1" applyBorder="1" applyAlignment="1" applyProtection="1">
      <alignment horizontal="center" vertical="center" wrapText="1"/>
      <protection hidden="1"/>
    </xf>
    <xf numFmtId="0" fontId="5" fillId="23" borderId="44" xfId="0" applyFont="1" applyFill="1" applyBorder="1" applyAlignment="1" applyProtection="1">
      <alignment horizontal="center" vertical="center" wrapText="1"/>
      <protection hidden="1"/>
    </xf>
    <xf numFmtId="0" fontId="21" fillId="25" borderId="9" xfId="0" applyFont="1" applyFill="1" applyBorder="1" applyAlignment="1" applyProtection="1">
      <alignment horizontal="center" vertical="center"/>
      <protection hidden="1"/>
    </xf>
    <xf numFmtId="0" fontId="21" fillId="25" borderId="10" xfId="0" applyFont="1" applyFill="1" applyBorder="1" applyAlignment="1" applyProtection="1">
      <alignment horizontal="center" vertical="center"/>
      <protection hidden="1"/>
    </xf>
    <xf numFmtId="0" fontId="21" fillId="25" borderId="51" xfId="0" applyFont="1" applyFill="1" applyBorder="1" applyAlignment="1" applyProtection="1">
      <alignment horizontal="center" vertical="center"/>
      <protection hidden="1"/>
    </xf>
    <xf numFmtId="0" fontId="5" fillId="23" borderId="45" xfId="0" applyFont="1" applyFill="1" applyBorder="1" applyAlignment="1" applyProtection="1">
      <alignment horizontal="center" vertical="center" wrapText="1"/>
      <protection hidden="1"/>
    </xf>
    <xf numFmtId="0" fontId="5" fillId="23" borderId="62" xfId="0" applyFont="1" applyFill="1" applyBorder="1" applyAlignment="1" applyProtection="1">
      <alignment horizontal="center" vertical="center" wrapText="1"/>
      <protection hidden="1"/>
    </xf>
    <xf numFmtId="0" fontId="5" fillId="23" borderId="18" xfId="0" applyFont="1" applyFill="1" applyBorder="1" applyAlignment="1" applyProtection="1">
      <alignment horizontal="center" vertical="center" wrapText="1"/>
      <protection hidden="1"/>
    </xf>
    <xf numFmtId="0" fontId="5" fillId="23" borderId="66" xfId="0" applyFont="1" applyFill="1" applyBorder="1" applyAlignment="1" applyProtection="1">
      <alignment horizontal="center" vertical="center" wrapText="1"/>
      <protection hidden="1"/>
    </xf>
    <xf numFmtId="0" fontId="5" fillId="23" borderId="26" xfId="0" applyFont="1" applyFill="1" applyBorder="1" applyAlignment="1" applyProtection="1">
      <alignment horizontal="center" vertical="center" wrapText="1"/>
      <protection hidden="1"/>
    </xf>
    <xf numFmtId="0" fontId="5" fillId="23" borderId="88" xfId="0" applyFont="1" applyFill="1" applyBorder="1" applyAlignment="1" applyProtection="1">
      <alignment horizontal="center" vertical="center" wrapText="1"/>
      <protection hidden="1"/>
    </xf>
    <xf numFmtId="0" fontId="5" fillId="23" borderId="99" xfId="0" applyFont="1" applyFill="1" applyBorder="1" applyAlignment="1" applyProtection="1">
      <alignment horizontal="center" vertical="center" wrapText="1"/>
      <protection hidden="1"/>
    </xf>
    <xf numFmtId="0" fontId="5" fillId="23" borderId="55" xfId="0" applyFont="1" applyFill="1" applyBorder="1" applyAlignment="1" applyProtection="1">
      <alignment horizontal="center" vertical="center" wrapText="1"/>
      <protection hidden="1"/>
    </xf>
  </cellXfs>
  <cellStyles count="3">
    <cellStyle name="Excel Built-in Normal 1" xfId="2"/>
    <cellStyle name="Hypertextový odkaz" xfId="1" builtinId="8"/>
    <cellStyle name="Normální" xfId="0" builtinId="0"/>
  </cellStyles>
  <dxfs count="1807">
    <dxf>
      <fill>
        <patternFill>
          <bgColor rgb="FFFF5B5B"/>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92D050"/>
        </patternFill>
      </fill>
    </dxf>
    <dxf>
      <fill>
        <patternFill>
          <bgColor rgb="FF92D050"/>
        </patternFill>
      </fill>
    </dxf>
    <dxf>
      <fill>
        <patternFill patternType="none">
          <bgColor auto="1"/>
        </patternFill>
      </fill>
    </dxf>
    <dxf>
      <fill>
        <patternFill>
          <bgColor rgb="FFFF505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rgb="FFFF5B5B"/>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rgb="FFFF3300"/>
        </patternFill>
      </fill>
    </dxf>
    <dxf>
      <fill>
        <patternFill>
          <bgColor rgb="FFFF3300"/>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2D050"/>
        </patternFill>
      </fill>
    </dxf>
    <dxf>
      <fill>
        <patternFill>
          <bgColor rgb="FF92D050"/>
        </patternFill>
      </fill>
    </dxf>
    <dxf>
      <fill>
        <patternFill>
          <bgColor rgb="FFFF5B5B"/>
        </patternFill>
      </fill>
    </dxf>
    <dxf>
      <fill>
        <patternFill>
          <bgColor theme="0" tint="-0.24994659260841701"/>
        </patternFill>
      </fill>
    </dxf>
    <dxf>
      <fill>
        <patternFill>
          <bgColor rgb="FFFF5B5B"/>
        </patternFill>
      </fill>
    </dxf>
    <dxf>
      <fill>
        <patternFill patternType="none">
          <bgColor auto="1"/>
        </patternFill>
      </fill>
    </dxf>
    <dxf>
      <fill>
        <patternFill>
          <bgColor rgb="FFFF505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92D050"/>
        </patternFill>
      </fill>
    </dxf>
    <dxf>
      <fill>
        <patternFill>
          <bgColor rgb="FF92D050"/>
        </patternFill>
      </fill>
    </dxf>
    <dxf>
      <fill>
        <patternFill>
          <bgColor rgb="FFFF5B5B"/>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92D050"/>
        </patternFill>
      </fill>
    </dxf>
    <dxf>
      <fill>
        <patternFill>
          <bgColor rgb="FF92D050"/>
        </patternFill>
      </fill>
    </dxf>
    <dxf>
      <fill>
        <patternFill>
          <bgColor rgb="FF92D05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92D050"/>
        </patternFill>
      </fill>
    </dxf>
    <dxf>
      <fill>
        <patternFill>
          <bgColor rgb="FF92D050"/>
        </patternFill>
      </fill>
    </dxf>
    <dxf>
      <fill>
        <patternFill>
          <bgColor rgb="FFFF5B5B"/>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CC99"/>
      <color rgb="FFFFD1FF"/>
      <color rgb="FFCC3399"/>
      <color rgb="FFFF6699"/>
      <color rgb="FFF1C5E2"/>
      <color rgb="FFFF9933"/>
      <color rgb="FF996633"/>
      <color rgb="FFCC9900"/>
      <color rgb="FFE183C2"/>
      <color rgb="FFFF5B5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53976</xdr:colOff>
      <xdr:row>0</xdr:row>
      <xdr:rowOff>123824</xdr:rowOff>
    </xdr:from>
    <xdr:to>
      <xdr:col>27</xdr:col>
      <xdr:colOff>152400</xdr:colOff>
      <xdr:row>3</xdr:row>
      <xdr:rowOff>270264</xdr:rowOff>
    </xdr:to>
    <xdr:pic>
      <xdr:nvPicPr>
        <xdr:cNvPr id="7" name="Obrázek 6"/>
        <xdr:cNvPicPr>
          <a:picLocks noChangeAspect="1"/>
        </xdr:cNvPicPr>
      </xdr:nvPicPr>
      <xdr:blipFill>
        <a:blip xmlns:r="http://schemas.openxmlformats.org/officeDocument/2006/relationships" r:embed="rId1"/>
        <a:stretch>
          <a:fillRect/>
        </a:stretch>
      </xdr:blipFill>
      <xdr:spPr>
        <a:xfrm>
          <a:off x="215901" y="123824"/>
          <a:ext cx="9823449" cy="689365"/>
        </a:xfrm>
        <a:prstGeom prst="rect">
          <a:avLst/>
        </a:prstGeom>
      </xdr:spPr>
    </xdr:pic>
    <xdr:clientData/>
  </xdr:twoCellAnchor>
  <xdr:twoCellAnchor editAs="oneCell">
    <xdr:from>
      <xdr:col>16</xdr:col>
      <xdr:colOff>390525</xdr:colOff>
      <xdr:row>4</xdr:row>
      <xdr:rowOff>64820</xdr:rowOff>
    </xdr:from>
    <xdr:to>
      <xdr:col>27</xdr:col>
      <xdr:colOff>285750</xdr:colOff>
      <xdr:row>6</xdr:row>
      <xdr:rowOff>833</xdr:rowOff>
    </xdr:to>
    <xdr:pic>
      <xdr:nvPicPr>
        <xdr:cNvPr id="9" name="Obrázek 8" descr="http://www.msmt.cz/uploads/OP_VVV/Pravidla_pro_publicitu/logolinky/Logolink_OP_VVV_hor_barva_cz.jp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287" t="15693" r="2703" b="12178"/>
        <a:stretch/>
      </xdr:blipFill>
      <xdr:spPr bwMode="auto">
        <a:xfrm>
          <a:off x="5991225" y="941120"/>
          <a:ext cx="4086225" cy="6884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dimension ref="B4:AN168"/>
  <sheetViews>
    <sheetView tabSelected="1" zoomScale="85" zoomScaleNormal="85" workbookViewId="0">
      <selection activeCell="H23" sqref="H23:J23"/>
    </sheetView>
  </sheetViews>
  <sheetFormatPr defaultRowHeight="14.25" x14ac:dyDescent="0.2"/>
  <cols>
    <col min="1" max="1" width="2.42578125" style="15" customWidth="1"/>
    <col min="2" max="2" width="4.5703125" style="15" customWidth="1"/>
    <col min="3" max="3" width="2.85546875" style="15" customWidth="1"/>
    <col min="4" max="6" width="7" style="15" customWidth="1"/>
    <col min="7" max="7" width="1.85546875" style="15" customWidth="1"/>
    <col min="8" max="10" width="7" style="15" customWidth="1"/>
    <col min="11" max="11" width="1.85546875" style="15" customWidth="1"/>
    <col min="12" max="14" width="7" style="15" customWidth="1"/>
    <col min="15" max="15" width="1.85546875" style="15" customWidth="1"/>
    <col min="16" max="18" width="7" style="15" customWidth="1"/>
    <col min="19" max="19" width="2" style="15" customWidth="1"/>
    <col min="20" max="22" width="7" style="15" customWidth="1"/>
    <col min="23" max="23" width="2" style="15" customWidth="1"/>
    <col min="24" max="26" width="7" style="15" customWidth="1"/>
    <col min="27" max="27" width="2.85546875" style="15" customWidth="1"/>
    <col min="28" max="28" width="4.5703125" style="15" customWidth="1"/>
    <col min="29" max="29" width="10.28515625" style="15" customWidth="1"/>
    <col min="30" max="30" width="1.5703125" style="15" customWidth="1"/>
    <col min="31" max="34" width="9.140625" style="15"/>
    <col min="35" max="35" width="9.140625" style="15" customWidth="1"/>
    <col min="36" max="36" width="18.85546875" style="15" customWidth="1"/>
    <col min="37" max="16384" width="9.140625" style="15"/>
  </cols>
  <sheetData>
    <row r="4" spans="2:33" ht="26.25" customHeight="1" x14ac:dyDescent="0.2"/>
    <row r="5" spans="2:33" ht="40.5" x14ac:dyDescent="0.2">
      <c r="B5" s="799" t="s">
        <v>11</v>
      </c>
      <c r="C5" s="799"/>
      <c r="D5" s="799"/>
      <c r="E5" s="799"/>
      <c r="F5" s="799"/>
      <c r="G5" s="799"/>
      <c r="H5" s="799"/>
      <c r="I5" s="799"/>
      <c r="J5" s="799"/>
      <c r="K5" s="799"/>
      <c r="L5" s="799"/>
      <c r="M5" s="799"/>
      <c r="N5" s="799"/>
      <c r="O5" s="799"/>
      <c r="P5" s="799"/>
      <c r="Q5" s="799"/>
      <c r="R5" s="799"/>
      <c r="S5" s="799"/>
      <c r="T5" s="799"/>
      <c r="U5" s="799"/>
      <c r="V5" s="799"/>
      <c r="W5" s="799"/>
      <c r="X5" s="799"/>
      <c r="Y5" s="799"/>
      <c r="Z5" s="799"/>
      <c r="AA5" s="799"/>
      <c r="AB5" s="799"/>
    </row>
    <row r="6" spans="2:33" ht="18.75" x14ac:dyDescent="0.25">
      <c r="B6" s="800" t="s">
        <v>382</v>
      </c>
      <c r="C6" s="800"/>
      <c r="D6" s="800"/>
      <c r="E6" s="800"/>
      <c r="F6" s="800"/>
      <c r="G6" s="800"/>
      <c r="H6" s="800"/>
      <c r="I6" s="800"/>
      <c r="J6" s="800"/>
      <c r="K6" s="800"/>
      <c r="L6" s="800"/>
      <c r="M6" s="800"/>
      <c r="N6" s="800"/>
      <c r="O6" s="800"/>
      <c r="P6" s="800"/>
      <c r="Q6" s="800"/>
      <c r="R6" s="800"/>
      <c r="S6" s="800"/>
      <c r="T6" s="800"/>
      <c r="U6" s="800"/>
      <c r="V6" s="800"/>
      <c r="W6" s="800"/>
      <c r="X6" s="800"/>
      <c r="Y6" s="800"/>
      <c r="Z6" s="800"/>
      <c r="AA6" s="800"/>
      <c r="AB6" s="800"/>
      <c r="AC6" s="17"/>
      <c r="AG6" s="518"/>
    </row>
    <row r="7" spans="2:33" ht="17.25" x14ac:dyDescent="0.2">
      <c r="B7" s="801" t="s">
        <v>516</v>
      </c>
      <c r="C7" s="801"/>
      <c r="D7" s="801"/>
      <c r="E7" s="801"/>
      <c r="F7" s="801"/>
      <c r="G7" s="801"/>
      <c r="H7" s="801"/>
      <c r="I7" s="801"/>
      <c r="J7" s="801"/>
      <c r="K7" s="801"/>
      <c r="L7" s="801"/>
      <c r="M7" s="801"/>
      <c r="N7" s="801"/>
      <c r="O7" s="801"/>
      <c r="P7" s="801"/>
      <c r="Q7" s="801"/>
      <c r="R7" s="801"/>
      <c r="S7" s="801"/>
      <c r="T7" s="801"/>
      <c r="U7" s="801"/>
      <c r="V7" s="801"/>
      <c r="W7" s="801"/>
      <c r="X7" s="801"/>
      <c r="Y7" s="801"/>
      <c r="Z7" s="801"/>
      <c r="AA7" s="801"/>
      <c r="AB7" s="801"/>
      <c r="AC7" s="17"/>
    </row>
    <row r="8" spans="2:33" ht="45" customHeight="1" x14ac:dyDescent="0.25">
      <c r="B8" s="802" t="s">
        <v>517</v>
      </c>
      <c r="C8" s="802"/>
      <c r="D8" s="802"/>
      <c r="E8" s="802"/>
      <c r="F8" s="802"/>
      <c r="G8" s="802"/>
      <c r="H8" s="802"/>
      <c r="I8" s="802"/>
      <c r="J8" s="802"/>
      <c r="K8" s="802"/>
      <c r="L8" s="802"/>
      <c r="M8" s="802"/>
      <c r="N8" s="802"/>
      <c r="O8" s="802"/>
      <c r="P8" s="802"/>
      <c r="Q8" s="802"/>
      <c r="R8" s="802"/>
      <c r="S8" s="802"/>
      <c r="T8" s="802"/>
      <c r="U8" s="802"/>
      <c r="V8" s="802"/>
      <c r="W8" s="802"/>
      <c r="X8" s="802"/>
      <c r="Y8" s="802"/>
      <c r="Z8" s="802"/>
      <c r="AA8" s="802"/>
      <c r="AB8" s="802"/>
      <c r="AC8" s="33"/>
      <c r="AG8" s="518"/>
    </row>
    <row r="9" spans="2:33" ht="15" customHeight="1" x14ac:dyDescent="0.2">
      <c r="B9" s="17"/>
      <c r="C9" s="17"/>
      <c r="D9" s="17"/>
      <c r="E9" s="17"/>
      <c r="F9" s="17"/>
      <c r="G9" s="17"/>
      <c r="H9" s="17"/>
      <c r="I9" s="17"/>
      <c r="J9" s="17"/>
      <c r="K9" s="17"/>
      <c r="L9" s="17"/>
      <c r="M9" s="17"/>
      <c r="N9" s="17"/>
      <c r="O9" s="17"/>
      <c r="P9" s="17"/>
      <c r="Q9" s="17"/>
      <c r="R9" s="17"/>
      <c r="S9" s="17"/>
      <c r="AC9" s="33"/>
    </row>
    <row r="10" spans="2:33" ht="28.5" customHeight="1" x14ac:dyDescent="0.2">
      <c r="B10" s="803" t="s">
        <v>386</v>
      </c>
      <c r="C10" s="803"/>
      <c r="D10" s="803"/>
      <c r="E10" s="803"/>
      <c r="F10" s="803"/>
      <c r="G10" s="803"/>
      <c r="H10" s="803"/>
      <c r="I10" s="803"/>
      <c r="J10" s="803"/>
      <c r="K10" s="803"/>
      <c r="L10" s="803"/>
      <c r="M10" s="803"/>
      <c r="N10" s="803"/>
      <c r="O10" s="803"/>
      <c r="P10" s="803"/>
      <c r="Q10" s="803"/>
      <c r="R10" s="803"/>
      <c r="S10" s="803"/>
      <c r="T10" s="803"/>
      <c r="U10" s="803"/>
      <c r="V10" s="803"/>
      <c r="W10" s="803"/>
      <c r="X10" s="803"/>
      <c r="Y10" s="803"/>
      <c r="Z10" s="803"/>
      <c r="AA10" s="803"/>
      <c r="AB10" s="803"/>
      <c r="AC10" s="33"/>
    </row>
    <row r="11" spans="2:33" ht="15" customHeight="1" x14ac:dyDescent="0.2">
      <c r="B11" s="456"/>
      <c r="C11" s="455"/>
      <c r="D11" s="455"/>
      <c r="E11" s="455"/>
      <c r="F11" s="455"/>
      <c r="G11" s="455"/>
      <c r="H11" s="455"/>
      <c r="I11" s="455"/>
      <c r="J11" s="455"/>
      <c r="K11" s="455"/>
      <c r="L11" s="455"/>
      <c r="M11" s="455"/>
      <c r="N11" s="455"/>
      <c r="O11" s="455"/>
      <c r="P11" s="455"/>
      <c r="Q11" s="455"/>
      <c r="R11" s="455"/>
      <c r="S11" s="455"/>
      <c r="T11" s="455"/>
      <c r="U11" s="455"/>
      <c r="V11" s="455"/>
      <c r="W11" s="455"/>
      <c r="X11" s="455"/>
      <c r="Y11" s="455"/>
      <c r="Z11" s="455"/>
      <c r="AA11" s="455"/>
      <c r="AB11" s="457"/>
      <c r="AC11" s="33"/>
    </row>
    <row r="12" spans="2:33" ht="19.5" customHeight="1" x14ac:dyDescent="0.2">
      <c r="B12" s="493"/>
      <c r="C12" s="17"/>
      <c r="D12" s="763" t="s">
        <v>387</v>
      </c>
      <c r="E12" s="763"/>
      <c r="F12" s="763"/>
      <c r="G12" s="494"/>
      <c r="H12" s="734" t="s">
        <v>500</v>
      </c>
      <c r="I12" s="735"/>
      <c r="J12" s="736"/>
      <c r="K12" s="17"/>
      <c r="L12" s="743" t="s">
        <v>501</v>
      </c>
      <c r="M12" s="743"/>
      <c r="N12" s="743"/>
      <c r="O12" s="17"/>
      <c r="P12" s="745" t="s">
        <v>502</v>
      </c>
      <c r="Q12" s="746"/>
      <c r="R12" s="747"/>
      <c r="S12" s="17"/>
      <c r="T12" s="774" t="s">
        <v>503</v>
      </c>
      <c r="U12" s="775"/>
      <c r="V12" s="776"/>
      <c r="X12" s="771" t="s">
        <v>381</v>
      </c>
      <c r="Y12" s="771"/>
      <c r="Z12" s="771"/>
      <c r="AA12" s="17"/>
      <c r="AB12" s="18"/>
      <c r="AC12" s="33"/>
    </row>
    <row r="13" spans="2:33" ht="19.5" customHeight="1" x14ac:dyDescent="0.2">
      <c r="B13" s="16"/>
      <c r="C13" s="17"/>
      <c r="D13" s="763"/>
      <c r="E13" s="763"/>
      <c r="F13" s="763"/>
      <c r="G13" s="494"/>
      <c r="H13" s="737"/>
      <c r="I13" s="738"/>
      <c r="J13" s="739"/>
      <c r="K13" s="17"/>
      <c r="L13" s="744"/>
      <c r="M13" s="744"/>
      <c r="N13" s="744"/>
      <c r="O13" s="17"/>
      <c r="P13" s="748"/>
      <c r="Q13" s="749"/>
      <c r="R13" s="750"/>
      <c r="S13" s="17"/>
      <c r="T13" s="777"/>
      <c r="U13" s="778"/>
      <c r="V13" s="779"/>
      <c r="X13" s="771"/>
      <c r="Y13" s="771"/>
      <c r="Z13" s="771"/>
      <c r="AA13" s="17"/>
      <c r="AB13" s="18"/>
    </row>
    <row r="14" spans="2:33" ht="19.5" customHeight="1" x14ac:dyDescent="0.2">
      <c r="B14" s="16"/>
      <c r="C14" s="17"/>
      <c r="D14" s="763"/>
      <c r="E14" s="763"/>
      <c r="F14" s="763"/>
      <c r="G14" s="494"/>
      <c r="H14" s="737"/>
      <c r="I14" s="738"/>
      <c r="J14" s="739"/>
      <c r="K14" s="17"/>
      <c r="L14" s="744"/>
      <c r="M14" s="744"/>
      <c r="N14" s="744"/>
      <c r="O14" s="17"/>
      <c r="P14" s="748"/>
      <c r="Q14" s="749"/>
      <c r="R14" s="750"/>
      <c r="S14" s="17"/>
      <c r="T14" s="777"/>
      <c r="U14" s="778"/>
      <c r="V14" s="779"/>
      <c r="X14" s="771"/>
      <c r="Y14" s="771"/>
      <c r="Z14" s="771"/>
      <c r="AA14" s="17"/>
      <c r="AB14" s="18"/>
    </row>
    <row r="15" spans="2:33" ht="19.5" customHeight="1" x14ac:dyDescent="0.2">
      <c r="B15" s="16"/>
      <c r="C15" s="17"/>
      <c r="D15" s="763"/>
      <c r="E15" s="763"/>
      <c r="F15" s="763"/>
      <c r="G15" s="494"/>
      <c r="H15" s="740"/>
      <c r="I15" s="741"/>
      <c r="J15" s="742"/>
      <c r="K15" s="17"/>
      <c r="L15" s="744"/>
      <c r="M15" s="744"/>
      <c r="N15" s="744"/>
      <c r="O15" s="17"/>
      <c r="P15" s="751"/>
      <c r="Q15" s="752"/>
      <c r="R15" s="753"/>
      <c r="S15" s="17"/>
      <c r="T15" s="780"/>
      <c r="U15" s="781"/>
      <c r="V15" s="782"/>
      <c r="X15" s="771"/>
      <c r="Y15" s="771"/>
      <c r="Z15" s="771"/>
      <c r="AA15" s="17"/>
      <c r="AB15" s="18"/>
    </row>
    <row r="16" spans="2:33" ht="16.5" customHeight="1" x14ac:dyDescent="0.2">
      <c r="B16" s="19"/>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1"/>
    </row>
    <row r="17" spans="2:40" s="17" customFormat="1" x14ac:dyDescent="0.2"/>
    <row r="18" spans="2:40" ht="25.5" x14ac:dyDescent="0.2">
      <c r="B18" s="783" t="s">
        <v>61</v>
      </c>
      <c r="C18" s="783"/>
      <c r="D18" s="783"/>
      <c r="E18" s="783"/>
      <c r="F18" s="783"/>
      <c r="G18" s="783"/>
      <c r="H18" s="783"/>
      <c r="I18" s="783"/>
      <c r="J18" s="783"/>
      <c r="K18" s="783"/>
      <c r="L18" s="783"/>
      <c r="M18" s="783"/>
      <c r="N18" s="783"/>
      <c r="O18" s="783"/>
      <c r="P18" s="783"/>
      <c r="Q18" s="783"/>
      <c r="R18" s="783"/>
      <c r="S18" s="783"/>
      <c r="T18" s="783"/>
      <c r="U18" s="783"/>
      <c r="V18" s="783"/>
      <c r="W18" s="783"/>
      <c r="X18" s="783"/>
      <c r="Y18" s="783"/>
      <c r="Z18" s="783"/>
      <c r="AA18" s="783"/>
      <c r="AB18" s="783"/>
      <c r="AC18" s="454"/>
    </row>
    <row r="19" spans="2:40" ht="15" customHeight="1" x14ac:dyDescent="0.2">
      <c r="B19" s="456"/>
      <c r="C19" s="455"/>
      <c r="D19" s="455"/>
      <c r="E19" s="455"/>
      <c r="F19" s="455"/>
      <c r="G19" s="455"/>
      <c r="H19" s="455"/>
      <c r="I19" s="455"/>
      <c r="J19" s="455"/>
      <c r="K19" s="455"/>
      <c r="L19" s="455"/>
      <c r="M19" s="455"/>
      <c r="N19" s="455"/>
      <c r="O19" s="455"/>
      <c r="P19" s="455"/>
      <c r="Q19" s="455"/>
      <c r="R19" s="455"/>
      <c r="S19" s="455"/>
      <c r="T19" s="455"/>
      <c r="U19" s="455"/>
      <c r="V19" s="455"/>
      <c r="W19" s="455"/>
      <c r="X19" s="455"/>
      <c r="Y19" s="455"/>
      <c r="Z19" s="455"/>
      <c r="AA19" s="455"/>
      <c r="AB19" s="457"/>
      <c r="AC19" s="17"/>
    </row>
    <row r="20" spans="2:40" s="635" customFormat="1" ht="15" customHeight="1" x14ac:dyDescent="0.25">
      <c r="B20" s="636"/>
      <c r="C20" s="33"/>
      <c r="D20" s="33"/>
      <c r="E20" s="33"/>
      <c r="F20" s="33"/>
      <c r="G20" s="645"/>
      <c r="H20" s="760" t="s">
        <v>495</v>
      </c>
      <c r="I20" s="761"/>
      <c r="J20" s="762"/>
      <c r="K20" s="33"/>
      <c r="L20" s="760" t="s">
        <v>496</v>
      </c>
      <c r="M20" s="761"/>
      <c r="N20" s="762"/>
      <c r="O20" s="33"/>
      <c r="P20" s="760" t="s">
        <v>497</v>
      </c>
      <c r="Q20" s="761"/>
      <c r="R20" s="762"/>
      <c r="S20" s="33"/>
      <c r="T20" s="760" t="s">
        <v>498</v>
      </c>
      <c r="U20" s="761"/>
      <c r="V20" s="762"/>
      <c r="W20" s="33"/>
      <c r="X20" s="760" t="s">
        <v>497</v>
      </c>
      <c r="Y20" s="761"/>
      <c r="Z20" s="762"/>
      <c r="AA20" s="646"/>
      <c r="AB20" s="638"/>
      <c r="AC20" s="33"/>
    </row>
    <row r="21" spans="2:40" ht="15" customHeight="1" x14ac:dyDescent="0.2">
      <c r="B21" s="16"/>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8"/>
      <c r="AC21" s="17"/>
    </row>
    <row r="22" spans="2:40" ht="7.5" customHeight="1" x14ac:dyDescent="0.2">
      <c r="B22" s="16"/>
      <c r="C22" s="510"/>
      <c r="D22" s="510"/>
      <c r="E22" s="510"/>
      <c r="F22" s="510"/>
      <c r="G22" s="510"/>
      <c r="H22" s="510"/>
      <c r="I22" s="510"/>
      <c r="J22" s="510"/>
      <c r="K22" s="510"/>
      <c r="L22" s="510"/>
      <c r="M22" s="510"/>
      <c r="N22" s="510"/>
      <c r="O22" s="510"/>
      <c r="P22" s="510"/>
      <c r="Q22" s="510"/>
      <c r="R22" s="510"/>
      <c r="S22" s="510"/>
      <c r="T22" s="510"/>
      <c r="U22" s="510"/>
      <c r="V22" s="510"/>
      <c r="W22" s="510"/>
      <c r="X22" s="510"/>
      <c r="Y22" s="510"/>
      <c r="Z22" s="510"/>
      <c r="AA22" s="510"/>
      <c r="AB22" s="18"/>
      <c r="AC22" s="17"/>
    </row>
    <row r="23" spans="2:40" ht="15" customHeight="1" x14ac:dyDescent="0.25">
      <c r="B23" s="16"/>
      <c r="C23" s="510"/>
      <c r="D23" s="767" t="s">
        <v>384</v>
      </c>
      <c r="E23" s="767"/>
      <c r="F23" s="767"/>
      <c r="G23" s="511"/>
      <c r="H23" s="764"/>
      <c r="I23" s="765"/>
      <c r="J23" s="766"/>
      <c r="K23" s="510"/>
      <c r="L23" s="789">
        <f>'KA1_příjezdy juniorů'!O207+'KA1_příjezdy seniorů'!O207+'KA2_výjezdy juniorů'!P206+'KA2_výjezdy seniorů'!P206</f>
        <v>0</v>
      </c>
      <c r="M23" s="790"/>
      <c r="N23" s="791"/>
      <c r="O23" s="512"/>
      <c r="P23" s="786">
        <f>H23-L23</f>
        <v>0</v>
      </c>
      <c r="Q23" s="787"/>
      <c r="R23" s="788"/>
      <c r="S23" s="510"/>
      <c r="T23" s="786">
        <f>'KA1_příjezdy juniorů'!KI207+'KA1_příjezdy juniorů'!KM207+'KA1_příjezdy seniorů'!KI207+'KA1_příjezdy seniorů'!KM207+'KA2_výjezdy juniorů'!PC206+'KA2_výjezdy juniorů'!PG206+'KA2_výjezdy seniorů'!PC206+'KA2_výjezdy seniorů'!PG206</f>
        <v>0</v>
      </c>
      <c r="U23" s="787"/>
      <c r="V23" s="788"/>
      <c r="W23" s="510"/>
      <c r="X23" s="786">
        <f>L23-T23</f>
        <v>0</v>
      </c>
      <c r="Y23" s="787"/>
      <c r="Z23" s="788"/>
      <c r="AA23" s="513"/>
      <c r="AB23" s="18"/>
      <c r="AC23" s="17"/>
      <c r="AD23" s="17"/>
      <c r="AE23" s="17"/>
      <c r="AI23" s="519"/>
      <c r="AJ23" s="519"/>
      <c r="AK23" s="519"/>
      <c r="AL23" s="519"/>
      <c r="AM23" s="519"/>
      <c r="AN23" s="519"/>
    </row>
    <row r="24" spans="2:40" ht="7.5" customHeight="1" x14ac:dyDescent="0.25">
      <c r="B24" s="16"/>
      <c r="C24" s="510"/>
      <c r="D24" s="514"/>
      <c r="E24" s="514"/>
      <c r="F24" s="514"/>
      <c r="G24" s="511"/>
      <c r="H24" s="513"/>
      <c r="I24" s="513"/>
      <c r="J24" s="513"/>
      <c r="K24" s="510"/>
      <c r="L24" s="513"/>
      <c r="M24" s="513"/>
      <c r="N24" s="513"/>
      <c r="O24" s="512"/>
      <c r="P24" s="513"/>
      <c r="Q24" s="513"/>
      <c r="R24" s="513"/>
      <c r="S24" s="510"/>
      <c r="T24" s="513"/>
      <c r="U24" s="513"/>
      <c r="V24" s="513"/>
      <c r="W24" s="510"/>
      <c r="X24" s="513"/>
      <c r="Y24" s="513"/>
      <c r="Z24" s="513"/>
      <c r="AA24" s="513"/>
      <c r="AB24" s="18"/>
      <c r="AC24" s="17"/>
      <c r="AD24" s="17"/>
      <c r="AE24" s="17"/>
      <c r="AI24" s="519"/>
      <c r="AJ24" s="519"/>
      <c r="AK24" s="519"/>
      <c r="AL24" s="519"/>
      <c r="AM24" s="519"/>
      <c r="AN24" s="519"/>
    </row>
    <row r="25" spans="2:40" ht="15" customHeight="1" x14ac:dyDescent="0.2">
      <c r="B25" s="16"/>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8"/>
      <c r="AC25" s="17"/>
      <c r="AD25" s="17"/>
      <c r="AE25" s="17"/>
      <c r="AK25" s="520"/>
    </row>
    <row r="26" spans="2:40" ht="15" customHeight="1" x14ac:dyDescent="0.25">
      <c r="B26" s="16"/>
      <c r="C26" s="475"/>
      <c r="D26" s="485" t="s">
        <v>334</v>
      </c>
      <c r="E26" s="476"/>
      <c r="F26" s="477"/>
      <c r="G26" s="477"/>
      <c r="H26" s="477"/>
      <c r="I26" s="477"/>
      <c r="J26" s="477"/>
      <c r="K26" s="478"/>
      <c r="L26" s="479"/>
      <c r="M26" s="479"/>
      <c r="N26" s="479"/>
      <c r="O26" s="478"/>
      <c r="P26" s="478"/>
      <c r="Q26" s="478"/>
      <c r="R26" s="475"/>
      <c r="S26" s="475"/>
      <c r="T26" s="475"/>
      <c r="U26" s="475"/>
      <c r="V26" s="475"/>
      <c r="W26" s="475"/>
      <c r="X26" s="475"/>
      <c r="Y26" s="475"/>
      <c r="Z26" s="475"/>
      <c r="AA26" s="475"/>
      <c r="AB26" s="18"/>
      <c r="AC26" s="17"/>
      <c r="AD26" s="17"/>
      <c r="AE26" s="17"/>
      <c r="AK26" s="520"/>
    </row>
    <row r="27" spans="2:40" ht="15" customHeight="1" x14ac:dyDescent="0.2">
      <c r="B27" s="16"/>
      <c r="C27" s="475"/>
      <c r="D27" s="475"/>
      <c r="E27" s="476"/>
      <c r="F27" s="477"/>
      <c r="G27" s="477"/>
      <c r="H27" s="477"/>
      <c r="I27" s="477"/>
      <c r="J27" s="477"/>
      <c r="K27" s="478"/>
      <c r="L27" s="479"/>
      <c r="M27" s="479"/>
      <c r="N27" s="479"/>
      <c r="O27" s="478"/>
      <c r="P27" s="478"/>
      <c r="Q27" s="478"/>
      <c r="R27" s="475"/>
      <c r="S27" s="475"/>
      <c r="T27" s="475"/>
      <c r="U27" s="475"/>
      <c r="V27" s="475"/>
      <c r="W27" s="475"/>
      <c r="X27" s="475"/>
      <c r="Y27" s="475"/>
      <c r="Z27" s="475"/>
      <c r="AA27" s="475"/>
      <c r="AB27" s="18"/>
      <c r="AC27" s="17"/>
      <c r="AD27" s="17"/>
      <c r="AE27" s="17"/>
      <c r="AK27" s="520"/>
    </row>
    <row r="28" spans="2:40" ht="15" customHeight="1" x14ac:dyDescent="0.25">
      <c r="B28" s="16"/>
      <c r="C28" s="475"/>
      <c r="D28" s="480" t="s">
        <v>318</v>
      </c>
      <c r="E28" s="481"/>
      <c r="F28" s="481"/>
      <c r="G28" s="482"/>
      <c r="H28" s="691"/>
      <c r="I28" s="692"/>
      <c r="J28" s="693"/>
      <c r="K28" s="478"/>
      <c r="L28" s="795">
        <f>'KA2_výjezdy juniorů'!U206+'KA2_výjezdy seniorů'!U206</f>
        <v>0</v>
      </c>
      <c r="M28" s="796"/>
      <c r="N28" s="797"/>
      <c r="O28" s="478"/>
      <c r="P28" s="792">
        <f>H28-L28</f>
        <v>0</v>
      </c>
      <c r="Q28" s="793"/>
      <c r="R28" s="794"/>
      <c r="S28" s="475"/>
      <c r="T28" s="784">
        <f>'KA2_výjezdy juniorů'!PP206+'KA2_výjezdy seniorů'!PN206</f>
        <v>0</v>
      </c>
      <c r="U28" s="784"/>
      <c r="V28" s="784"/>
      <c r="W28" s="486"/>
      <c r="X28" s="784">
        <f>L28-T28</f>
        <v>0</v>
      </c>
      <c r="Y28" s="784"/>
      <c r="Z28" s="784"/>
      <c r="AA28" s="490"/>
      <c r="AB28" s="18"/>
      <c r="AC28" s="17"/>
      <c r="AD28" s="17"/>
      <c r="AE28" s="17"/>
      <c r="AF28" s="17"/>
      <c r="AG28" s="17"/>
      <c r="AH28" s="17"/>
      <c r="AK28" s="519"/>
    </row>
    <row r="29" spans="2:40" ht="15" customHeight="1" x14ac:dyDescent="0.2">
      <c r="B29" s="16"/>
      <c r="C29" s="475"/>
      <c r="D29" s="798" t="str">
        <f>'KA2_výjezdy seniorů'!U3</f>
        <v>Celkový počet účastníků</v>
      </c>
      <c r="E29" s="798"/>
      <c r="F29" s="798"/>
      <c r="G29" s="798"/>
      <c r="H29" s="798"/>
      <c r="I29" s="798"/>
      <c r="J29" s="798"/>
      <c r="K29" s="798"/>
      <c r="L29" s="798"/>
      <c r="M29" s="798"/>
      <c r="N29" s="798"/>
      <c r="O29" s="798"/>
      <c r="P29" s="798"/>
      <c r="Q29" s="798"/>
      <c r="R29" s="798"/>
      <c r="S29" s="475"/>
      <c r="T29" s="486"/>
      <c r="U29" s="486"/>
      <c r="V29" s="486"/>
      <c r="W29" s="486"/>
      <c r="X29" s="486"/>
      <c r="Y29" s="486"/>
      <c r="Z29" s="486"/>
      <c r="AA29" s="486"/>
      <c r="AB29" s="18"/>
    </row>
    <row r="30" spans="2:40" ht="15" customHeight="1" x14ac:dyDescent="0.2">
      <c r="B30" s="16"/>
      <c r="C30" s="17"/>
      <c r="D30" s="285"/>
      <c r="E30" s="285"/>
      <c r="F30" s="286"/>
      <c r="G30" s="286"/>
      <c r="H30" s="286"/>
      <c r="I30" s="286"/>
      <c r="J30" s="286"/>
      <c r="K30" s="284"/>
      <c r="L30" s="22"/>
      <c r="M30" s="284"/>
      <c r="N30" s="284"/>
      <c r="O30" s="284"/>
      <c r="P30" s="284"/>
      <c r="Q30" s="284"/>
      <c r="R30" s="17"/>
      <c r="S30" s="17"/>
      <c r="T30" s="487"/>
      <c r="U30" s="487"/>
      <c r="V30" s="487"/>
      <c r="W30" s="487"/>
      <c r="X30" s="487"/>
      <c r="Y30" s="487"/>
      <c r="Z30" s="487"/>
      <c r="AA30" s="487"/>
      <c r="AB30" s="18"/>
    </row>
    <row r="31" spans="2:40" ht="15" customHeight="1" x14ac:dyDescent="0.25">
      <c r="B31" s="16"/>
      <c r="C31" s="458"/>
      <c r="D31" s="484" t="s">
        <v>331</v>
      </c>
      <c r="E31" s="458"/>
      <c r="F31" s="458"/>
      <c r="G31" s="458"/>
      <c r="H31" s="458"/>
      <c r="I31" s="458"/>
      <c r="J31" s="458"/>
      <c r="K31" s="458"/>
      <c r="L31" s="458"/>
      <c r="M31" s="458"/>
      <c r="N31" s="458"/>
      <c r="O31" s="458"/>
      <c r="P31" s="458"/>
      <c r="Q31" s="458"/>
      <c r="R31" s="458"/>
      <c r="S31" s="458"/>
      <c r="T31" s="488"/>
      <c r="U31" s="488"/>
      <c r="V31" s="488"/>
      <c r="W31" s="488"/>
      <c r="X31" s="488"/>
      <c r="Y31" s="488"/>
      <c r="Z31" s="488"/>
      <c r="AA31" s="488"/>
      <c r="AB31" s="18"/>
    </row>
    <row r="32" spans="2:40" ht="15" customHeight="1" x14ac:dyDescent="0.2">
      <c r="B32" s="16"/>
      <c r="C32" s="458"/>
      <c r="D32" s="458"/>
      <c r="E32" s="458"/>
      <c r="F32" s="458"/>
      <c r="G32" s="458"/>
      <c r="H32" s="458"/>
      <c r="I32" s="458"/>
      <c r="J32" s="458"/>
      <c r="K32" s="458"/>
      <c r="L32" s="458"/>
      <c r="M32" s="458"/>
      <c r="N32" s="458"/>
      <c r="O32" s="458"/>
      <c r="P32" s="458"/>
      <c r="Q32" s="458"/>
      <c r="R32" s="458"/>
      <c r="S32" s="458"/>
      <c r="T32" s="488"/>
      <c r="U32" s="488"/>
      <c r="V32" s="488"/>
      <c r="W32" s="488"/>
      <c r="X32" s="488"/>
      <c r="Y32" s="488"/>
      <c r="Z32" s="488"/>
      <c r="AA32" s="488"/>
      <c r="AB32" s="18"/>
    </row>
    <row r="33" spans="2:36" ht="15" customHeight="1" x14ac:dyDescent="0.2">
      <c r="B33" s="16"/>
      <c r="C33" s="458"/>
      <c r="D33" s="460" t="s">
        <v>319</v>
      </c>
      <c r="E33" s="461"/>
      <c r="F33" s="461"/>
      <c r="G33" s="462"/>
      <c r="H33" s="691"/>
      <c r="I33" s="692"/>
      <c r="J33" s="693"/>
      <c r="K33" s="458"/>
      <c r="L33" s="768">
        <f>'KA1_příjezdy juniorů'!Q207+'KA1_příjezdy seniorů'!Q207</f>
        <v>0</v>
      </c>
      <c r="M33" s="769"/>
      <c r="N33" s="770"/>
      <c r="O33" s="463"/>
      <c r="P33" s="755">
        <f>H33-L33</f>
        <v>0</v>
      </c>
      <c r="Q33" s="756"/>
      <c r="R33" s="757"/>
      <c r="S33" s="459"/>
      <c r="T33" s="785">
        <f>'KA1_příjezdy juniorů'!KP207+'KA1_příjezdy seniorů'!KP207</f>
        <v>0</v>
      </c>
      <c r="U33" s="785"/>
      <c r="V33" s="785"/>
      <c r="W33" s="488"/>
      <c r="X33" s="785">
        <f>L33-T33</f>
        <v>0</v>
      </c>
      <c r="Y33" s="785"/>
      <c r="Z33" s="785"/>
      <c r="AA33" s="491"/>
      <c r="AB33" s="18"/>
    </row>
    <row r="34" spans="2:36" ht="15" customHeight="1" x14ac:dyDescent="0.2">
      <c r="B34" s="16"/>
      <c r="C34" s="458"/>
      <c r="D34" s="754" t="str">
        <f>'KA1_příjezdy seniorů'!Q3</f>
        <v>Počet služeb poskytovaných nově příchozími výzkumnými pracovníky ze zahraničí</v>
      </c>
      <c r="E34" s="754"/>
      <c r="F34" s="754"/>
      <c r="G34" s="754"/>
      <c r="H34" s="754"/>
      <c r="I34" s="754"/>
      <c r="J34" s="754"/>
      <c r="K34" s="754"/>
      <c r="L34" s="754"/>
      <c r="M34" s="754"/>
      <c r="N34" s="754"/>
      <c r="O34" s="754"/>
      <c r="P34" s="754"/>
      <c r="Q34" s="754"/>
      <c r="R34" s="754"/>
      <c r="S34" s="458"/>
      <c r="T34" s="488"/>
      <c r="U34" s="488"/>
      <c r="V34" s="488"/>
      <c r="W34" s="488"/>
      <c r="X34" s="488"/>
      <c r="Y34" s="488"/>
      <c r="Z34" s="488"/>
      <c r="AA34" s="488"/>
      <c r="AB34" s="18"/>
      <c r="AJ34" s="520"/>
    </row>
    <row r="35" spans="2:36" ht="15" customHeight="1" x14ac:dyDescent="0.2">
      <c r="B35" s="16"/>
      <c r="C35" s="458"/>
      <c r="D35" s="464"/>
      <c r="E35" s="464"/>
      <c r="F35" s="465"/>
      <c r="G35" s="465"/>
      <c r="H35" s="465"/>
      <c r="I35" s="465"/>
      <c r="J35" s="465"/>
      <c r="K35" s="463"/>
      <c r="L35" s="466"/>
      <c r="M35" s="463"/>
      <c r="N35" s="463"/>
      <c r="O35" s="463"/>
      <c r="P35" s="463"/>
      <c r="Q35" s="463"/>
      <c r="R35" s="458"/>
      <c r="S35" s="458"/>
      <c r="T35" s="488"/>
      <c r="U35" s="488"/>
      <c r="V35" s="488"/>
      <c r="W35" s="488"/>
      <c r="X35" s="488"/>
      <c r="Y35" s="488"/>
      <c r="Z35" s="488"/>
      <c r="AA35" s="488"/>
      <c r="AB35" s="18"/>
      <c r="AJ35" s="520"/>
    </row>
    <row r="36" spans="2:36" ht="15" customHeight="1" x14ac:dyDescent="0.2">
      <c r="B36" s="16"/>
      <c r="C36" s="458"/>
      <c r="D36" s="460" t="s">
        <v>316</v>
      </c>
      <c r="E36" s="460"/>
      <c r="F36" s="460"/>
      <c r="G36" s="467"/>
      <c r="H36" s="691"/>
      <c r="I36" s="692"/>
      <c r="J36" s="693"/>
      <c r="K36" s="463"/>
      <c r="L36" s="768">
        <f>'KA2_výjezdy juniorů'!R206+'KA2_výjezdy seniorů'!R206</f>
        <v>0</v>
      </c>
      <c r="M36" s="769"/>
      <c r="N36" s="770"/>
      <c r="O36" s="463"/>
      <c r="P36" s="755">
        <f>H36-L36</f>
        <v>0</v>
      </c>
      <c r="Q36" s="756"/>
      <c r="R36" s="757"/>
      <c r="S36" s="459"/>
      <c r="T36" s="785">
        <f>'KA2_výjezdy juniorů'!PJ206+'KA2_výjezdy seniorů'!PJ206</f>
        <v>0</v>
      </c>
      <c r="U36" s="785"/>
      <c r="V36" s="785"/>
      <c r="W36" s="488"/>
      <c r="X36" s="785">
        <f>L36-T36</f>
        <v>0</v>
      </c>
      <c r="Y36" s="785"/>
      <c r="Z36" s="785"/>
      <c r="AA36" s="491"/>
      <c r="AB36" s="18"/>
      <c r="AJ36" s="520"/>
    </row>
    <row r="37" spans="2:36" ht="15" customHeight="1" x14ac:dyDescent="0.25">
      <c r="B37" s="16"/>
      <c r="C37" s="458"/>
      <c r="D37" s="754" t="str">
        <f>'KA2_výjezdy seniorů'!R3</f>
        <v>Počet podpořených výzkumných a akademických pracovníků</v>
      </c>
      <c r="E37" s="754"/>
      <c r="F37" s="754"/>
      <c r="G37" s="754"/>
      <c r="H37" s="754"/>
      <c r="I37" s="754"/>
      <c r="J37" s="754"/>
      <c r="K37" s="754"/>
      <c r="L37" s="754"/>
      <c r="M37" s="754"/>
      <c r="N37" s="754"/>
      <c r="O37" s="754"/>
      <c r="P37" s="754"/>
      <c r="Q37" s="754"/>
      <c r="R37" s="754"/>
      <c r="S37" s="458"/>
      <c r="T37" s="488"/>
      <c r="U37" s="488"/>
      <c r="V37" s="488"/>
      <c r="W37" s="488"/>
      <c r="X37" s="488"/>
      <c r="Y37" s="488"/>
      <c r="Z37" s="488"/>
      <c r="AA37" s="488"/>
      <c r="AB37" s="18"/>
      <c r="AJ37" s="519"/>
    </row>
    <row r="38" spans="2:36" ht="15" hidden="1" customHeight="1" x14ac:dyDescent="0.2">
      <c r="B38" s="16"/>
      <c r="C38" s="458"/>
      <c r="D38" s="464"/>
      <c r="E38" s="464"/>
      <c r="F38" s="465"/>
      <c r="G38" s="465"/>
      <c r="H38" s="465"/>
      <c r="I38" s="465"/>
      <c r="J38" s="465"/>
      <c r="K38" s="463"/>
      <c r="L38" s="466"/>
      <c r="M38" s="463"/>
      <c r="N38" s="463"/>
      <c r="O38" s="463"/>
      <c r="P38" s="463"/>
      <c r="Q38" s="463"/>
      <c r="R38" s="458"/>
      <c r="S38" s="458"/>
      <c r="T38" s="488"/>
      <c r="U38" s="488"/>
      <c r="V38" s="488"/>
      <c r="W38" s="488"/>
      <c r="X38" s="488"/>
      <c r="Y38" s="488"/>
      <c r="Z38" s="488"/>
      <c r="AA38" s="488"/>
      <c r="AB38" s="18"/>
    </row>
    <row r="39" spans="2:36" ht="15" hidden="1" customHeight="1" x14ac:dyDescent="0.2">
      <c r="B39" s="16"/>
      <c r="C39" s="458"/>
      <c r="D39" s="758" t="s">
        <v>313</v>
      </c>
      <c r="E39" s="758"/>
      <c r="F39" s="758"/>
      <c r="G39" s="759"/>
      <c r="H39" s="691"/>
      <c r="I39" s="692"/>
      <c r="J39" s="693"/>
      <c r="K39" s="463"/>
      <c r="L39" s="768">
        <f>'KA2_výjezdy juniorů'!R208+'KA2_výjezdy seniorů'!R208</f>
        <v>0</v>
      </c>
      <c r="M39" s="769"/>
      <c r="N39" s="770"/>
      <c r="O39" s="463"/>
      <c r="P39" s="755">
        <f>H39-L39</f>
        <v>0</v>
      </c>
      <c r="Q39" s="756"/>
      <c r="R39" s="757"/>
      <c r="S39" s="459"/>
      <c r="T39" s="785">
        <f>'KA2_výjezdy juniorů'!PL206</f>
        <v>0</v>
      </c>
      <c r="U39" s="785"/>
      <c r="V39" s="785"/>
      <c r="W39" s="488"/>
      <c r="X39" s="785">
        <f>L39-T39</f>
        <v>0</v>
      </c>
      <c r="Y39" s="785"/>
      <c r="Z39" s="785"/>
      <c r="AA39" s="491"/>
      <c r="AB39" s="18"/>
    </row>
    <row r="40" spans="2:36" ht="15" hidden="1" customHeight="1" x14ac:dyDescent="0.2">
      <c r="B40" s="16"/>
      <c r="C40" s="458"/>
      <c r="D40" s="754" t="str">
        <f>'KA2_výjezdy juniorů'!S3</f>
        <v>Počet studentů výzkumně zaměřených studijních programů a Ph.D. studentů, kteří se zúčastnili stáže</v>
      </c>
      <c r="E40" s="754"/>
      <c r="F40" s="754"/>
      <c r="G40" s="754"/>
      <c r="H40" s="754"/>
      <c r="I40" s="754"/>
      <c r="J40" s="754"/>
      <c r="K40" s="754"/>
      <c r="L40" s="754"/>
      <c r="M40" s="754"/>
      <c r="N40" s="754"/>
      <c r="O40" s="754"/>
      <c r="P40" s="754"/>
      <c r="Q40" s="754"/>
      <c r="R40" s="754"/>
      <c r="S40" s="458"/>
      <c r="T40" s="488"/>
      <c r="U40" s="488"/>
      <c r="V40" s="488"/>
      <c r="W40" s="488"/>
      <c r="X40" s="488"/>
      <c r="Y40" s="488"/>
      <c r="Z40" s="488"/>
      <c r="AA40" s="488"/>
      <c r="AB40" s="18"/>
    </row>
    <row r="41" spans="2:36" ht="15" customHeight="1" x14ac:dyDescent="0.2">
      <c r="B41" s="16"/>
      <c r="C41" s="17"/>
      <c r="D41" s="17"/>
      <c r="E41" s="17"/>
      <c r="F41" s="17"/>
      <c r="G41" s="17"/>
      <c r="H41" s="17"/>
      <c r="I41" s="17"/>
      <c r="J41" s="17"/>
      <c r="K41" s="17"/>
      <c r="L41" s="17"/>
      <c r="M41" s="17"/>
      <c r="N41" s="17"/>
      <c r="O41" s="17"/>
      <c r="P41" s="17"/>
      <c r="Q41" s="17"/>
      <c r="R41" s="17"/>
      <c r="S41" s="17"/>
      <c r="T41" s="487"/>
      <c r="U41" s="487"/>
      <c r="V41" s="487"/>
      <c r="W41" s="487"/>
      <c r="X41" s="487"/>
      <c r="Y41" s="487"/>
      <c r="Z41" s="487"/>
      <c r="AA41" s="487"/>
      <c r="AB41" s="18"/>
    </row>
    <row r="42" spans="2:36" ht="15" customHeight="1" x14ac:dyDescent="0.25">
      <c r="B42" s="16"/>
      <c r="C42" s="468"/>
      <c r="D42" s="483" t="s">
        <v>385</v>
      </c>
      <c r="E42" s="468"/>
      <c r="F42" s="468"/>
      <c r="G42" s="468"/>
      <c r="H42" s="468"/>
      <c r="I42" s="468"/>
      <c r="J42" s="468"/>
      <c r="K42" s="468"/>
      <c r="L42" s="468"/>
      <c r="M42" s="468"/>
      <c r="N42" s="468"/>
      <c r="O42" s="468"/>
      <c r="P42" s="468"/>
      <c r="Q42" s="468"/>
      <c r="R42" s="468"/>
      <c r="S42" s="468"/>
      <c r="T42" s="489"/>
      <c r="U42" s="489"/>
      <c r="V42" s="489"/>
      <c r="W42" s="489"/>
      <c r="X42" s="489"/>
      <c r="Y42" s="489"/>
      <c r="Z42" s="489"/>
      <c r="AA42" s="489"/>
      <c r="AB42" s="18"/>
    </row>
    <row r="43" spans="2:36" ht="15" customHeight="1" x14ac:dyDescent="0.2">
      <c r="B43" s="16"/>
      <c r="C43" s="468"/>
      <c r="D43" s="468"/>
      <c r="E43" s="468"/>
      <c r="F43" s="468"/>
      <c r="G43" s="468"/>
      <c r="H43" s="468"/>
      <c r="I43" s="468"/>
      <c r="J43" s="468"/>
      <c r="K43" s="468"/>
      <c r="L43" s="468"/>
      <c r="M43" s="468"/>
      <c r="N43" s="468"/>
      <c r="O43" s="468"/>
      <c r="P43" s="468"/>
      <c r="Q43" s="468"/>
      <c r="R43" s="468"/>
      <c r="S43" s="468"/>
      <c r="T43" s="489"/>
      <c r="U43" s="489"/>
      <c r="V43" s="489"/>
      <c r="W43" s="489"/>
      <c r="X43" s="489"/>
      <c r="Y43" s="489"/>
      <c r="Z43" s="489"/>
      <c r="AA43" s="489"/>
      <c r="AB43" s="18"/>
    </row>
    <row r="44" spans="2:36" ht="15" customHeight="1" x14ac:dyDescent="0.2">
      <c r="B44" s="16"/>
      <c r="C44" s="468"/>
      <c r="D44" s="470" t="s">
        <v>317</v>
      </c>
      <c r="E44" s="470"/>
      <c r="F44" s="470"/>
      <c r="G44" s="471"/>
      <c r="H44" s="691"/>
      <c r="I44" s="692"/>
      <c r="J44" s="693"/>
      <c r="K44" s="472"/>
      <c r="L44" s="804">
        <f>IF(('KA2_výjezdy seniorů'!T206+'KA2_výjezdy juniorů'!T206)&gt;0,1,0)</f>
        <v>0</v>
      </c>
      <c r="M44" s="805"/>
      <c r="N44" s="806"/>
      <c r="O44" s="472"/>
      <c r="P44" s="697">
        <f>H44-L44</f>
        <v>0</v>
      </c>
      <c r="Q44" s="698"/>
      <c r="R44" s="699"/>
      <c r="S44" s="469"/>
      <c r="T44" s="772">
        <f>IF(OR('KA2_výjezdy juniorů'!PN206=1,'KA2_výjezdy seniorů'!PL206=1),IF(('KA2_výjezdy juniorů'!PJ206+'KA2_výjezdy juniorů'!PL206+'KA2_výjezdy seniorů'!PJ206)/('KA2_výjezdy juniorů'!R206+'KA2_výjezdy juniorů'!S206+'KA2_výjezdy seniorů'!R206)&gt;=50%,1,0),0)</f>
        <v>0</v>
      </c>
      <c r="U44" s="772"/>
      <c r="V44" s="772"/>
      <c r="W44" s="489"/>
      <c r="X44" s="772">
        <f>L44-T44</f>
        <v>0</v>
      </c>
      <c r="Y44" s="772"/>
      <c r="Z44" s="772"/>
      <c r="AA44" s="492"/>
      <c r="AB44" s="18"/>
    </row>
    <row r="45" spans="2:36" ht="15" customHeight="1" x14ac:dyDescent="0.2">
      <c r="B45" s="16"/>
      <c r="C45" s="468"/>
      <c r="D45" s="700" t="str">
        <f>'KA2_výjezdy seniorů'!T3</f>
        <v>Počet organizací, jejichž pracovníci zvýšili svou kvalifikaci ve VaV, jeho řízení a oblastech souvisejících</v>
      </c>
      <c r="E45" s="700"/>
      <c r="F45" s="700"/>
      <c r="G45" s="700"/>
      <c r="H45" s="700"/>
      <c r="I45" s="700"/>
      <c r="J45" s="700"/>
      <c r="K45" s="700"/>
      <c r="L45" s="700"/>
      <c r="M45" s="700"/>
      <c r="N45" s="700"/>
      <c r="O45" s="700"/>
      <c r="P45" s="700"/>
      <c r="Q45" s="700"/>
      <c r="R45" s="700"/>
      <c r="S45" s="468"/>
      <c r="T45" s="489"/>
      <c r="U45" s="489"/>
      <c r="V45" s="489"/>
      <c r="W45" s="489"/>
      <c r="X45" s="489"/>
      <c r="Y45" s="489"/>
      <c r="Z45" s="489"/>
      <c r="AA45" s="489"/>
      <c r="AB45" s="18"/>
    </row>
    <row r="46" spans="2:36" ht="15" customHeight="1" x14ac:dyDescent="0.2">
      <c r="B46" s="16"/>
      <c r="C46" s="468"/>
      <c r="D46" s="473"/>
      <c r="E46" s="468"/>
      <c r="F46" s="468"/>
      <c r="G46" s="468"/>
      <c r="H46" s="468"/>
      <c r="I46" s="468"/>
      <c r="J46" s="468"/>
      <c r="K46" s="468"/>
      <c r="L46" s="468"/>
      <c r="M46" s="468"/>
      <c r="N46" s="468"/>
      <c r="O46" s="468"/>
      <c r="P46" s="468"/>
      <c r="Q46" s="468"/>
      <c r="R46" s="468"/>
      <c r="S46" s="468"/>
      <c r="T46" s="489"/>
      <c r="U46" s="489"/>
      <c r="V46" s="489"/>
      <c r="W46" s="489"/>
      <c r="X46" s="489"/>
      <c r="Y46" s="489"/>
      <c r="Z46" s="489"/>
      <c r="AA46" s="489"/>
      <c r="AB46" s="18"/>
    </row>
    <row r="47" spans="2:36" ht="15" customHeight="1" x14ac:dyDescent="0.2">
      <c r="B47" s="16"/>
      <c r="C47" s="468"/>
      <c r="D47" s="470" t="s">
        <v>320</v>
      </c>
      <c r="E47" s="470"/>
      <c r="F47" s="470"/>
      <c r="G47" s="471"/>
      <c r="H47" s="691"/>
      <c r="I47" s="692"/>
      <c r="J47" s="693"/>
      <c r="K47" s="468"/>
      <c r="L47" s="804">
        <f>IF('KA1_příjezdy seniorů'!R207+'KA1_příjezdy juniorů'!R207&gt;0,1,0)</f>
        <v>0</v>
      </c>
      <c r="M47" s="805"/>
      <c r="N47" s="806"/>
      <c r="O47" s="472"/>
      <c r="P47" s="697">
        <f>H47-L47</f>
        <v>0</v>
      </c>
      <c r="Q47" s="698"/>
      <c r="R47" s="699"/>
      <c r="S47" s="469"/>
      <c r="T47" s="772">
        <f>IF(OR('KA1_příjezdy juniorů'!KR207=1,'KA1_příjezdy seniorů'!KR207=1),IF(('KA1_příjezdy juniorů'!KP207+'KA1_příjezdy seniorů'!KP207)/('KA1_příjezdy juniorů'!Q207+'KA1_příjezdy seniorů'!Q207)&gt;=50%,1,0),0)</f>
        <v>0</v>
      </c>
      <c r="U47" s="772"/>
      <c r="V47" s="772"/>
      <c r="W47" s="489"/>
      <c r="X47" s="772">
        <f>L47-T47</f>
        <v>0</v>
      </c>
      <c r="Y47" s="772"/>
      <c r="Z47" s="772"/>
      <c r="AA47" s="492"/>
      <c r="AB47" s="18"/>
    </row>
    <row r="48" spans="2:36" ht="15" customHeight="1" x14ac:dyDescent="0.2">
      <c r="B48" s="16"/>
      <c r="C48" s="468"/>
      <c r="D48" s="807" t="str">
        <f>'KA1_příjezdy seniorů'!R3</f>
        <v>Počet výzkumných organizací s nově příchozími výzkumnými pracovníky ze zahraničí nebo ze soukromého sektoru</v>
      </c>
      <c r="E48" s="807"/>
      <c r="F48" s="807"/>
      <c r="G48" s="807"/>
      <c r="H48" s="807"/>
      <c r="I48" s="807"/>
      <c r="J48" s="807"/>
      <c r="K48" s="807"/>
      <c r="L48" s="807"/>
      <c r="M48" s="807"/>
      <c r="N48" s="807"/>
      <c r="O48" s="807"/>
      <c r="P48" s="807"/>
      <c r="Q48" s="807"/>
      <c r="R48" s="807"/>
      <c r="S48" s="468"/>
      <c r="T48" s="489"/>
      <c r="U48" s="489"/>
      <c r="V48" s="489"/>
      <c r="W48" s="489"/>
      <c r="X48" s="489"/>
      <c r="Y48" s="489"/>
      <c r="Z48" s="489"/>
      <c r="AA48" s="489"/>
      <c r="AB48" s="18"/>
    </row>
    <row r="49" spans="2:28" ht="15" customHeight="1" x14ac:dyDescent="0.2">
      <c r="B49" s="16"/>
      <c r="C49" s="468"/>
      <c r="D49" s="468"/>
      <c r="E49" s="468"/>
      <c r="F49" s="468"/>
      <c r="G49" s="468"/>
      <c r="H49" s="468"/>
      <c r="I49" s="468"/>
      <c r="J49" s="468"/>
      <c r="K49" s="468"/>
      <c r="L49" s="468"/>
      <c r="M49" s="468"/>
      <c r="N49" s="468"/>
      <c r="O49" s="468"/>
      <c r="P49" s="468"/>
      <c r="Q49" s="468"/>
      <c r="R49" s="468"/>
      <c r="S49" s="468"/>
      <c r="T49" s="489"/>
      <c r="U49" s="489"/>
      <c r="V49" s="489"/>
      <c r="W49" s="489"/>
      <c r="X49" s="489"/>
      <c r="Y49" s="489"/>
      <c r="Z49" s="489"/>
      <c r="AA49" s="489"/>
      <c r="AB49" s="18"/>
    </row>
    <row r="50" spans="2:28" ht="15" customHeight="1" x14ac:dyDescent="0.25">
      <c r="B50" s="16"/>
      <c r="C50" s="468"/>
      <c r="D50" s="474" t="s">
        <v>329</v>
      </c>
      <c r="E50" s="468"/>
      <c r="F50" s="468"/>
      <c r="G50" s="468"/>
      <c r="H50" s="691"/>
      <c r="I50" s="692"/>
      <c r="J50" s="693"/>
      <c r="K50" s="468"/>
      <c r="L50" s="694"/>
      <c r="M50" s="695"/>
      <c r="N50" s="696"/>
      <c r="O50" s="472"/>
      <c r="P50" s="697">
        <f>H50-L50</f>
        <v>0</v>
      </c>
      <c r="Q50" s="698"/>
      <c r="R50" s="699"/>
      <c r="S50" s="468"/>
      <c r="T50" s="773"/>
      <c r="U50" s="773"/>
      <c r="V50" s="773"/>
      <c r="W50" s="489"/>
      <c r="X50" s="772">
        <f>L50-T50</f>
        <v>0</v>
      </c>
      <c r="Y50" s="772"/>
      <c r="Z50" s="772"/>
      <c r="AA50" s="492"/>
      <c r="AB50" s="18"/>
    </row>
    <row r="51" spans="2:28" ht="15" customHeight="1" x14ac:dyDescent="0.2">
      <c r="B51" s="16"/>
      <c r="C51" s="468"/>
      <c r="D51" s="700" t="s">
        <v>383</v>
      </c>
      <c r="E51" s="700"/>
      <c r="F51" s="700"/>
      <c r="G51" s="700"/>
      <c r="H51" s="700"/>
      <c r="I51" s="700"/>
      <c r="J51" s="700"/>
      <c r="K51" s="700"/>
      <c r="L51" s="700"/>
      <c r="M51" s="700"/>
      <c r="N51" s="700"/>
      <c r="O51" s="700"/>
      <c r="P51" s="700"/>
      <c r="Q51" s="700"/>
      <c r="R51" s="700"/>
      <c r="S51" s="468"/>
      <c r="T51" s="468"/>
      <c r="U51" s="468"/>
      <c r="V51" s="468"/>
      <c r="W51" s="468"/>
      <c r="X51" s="468"/>
      <c r="Y51" s="468"/>
      <c r="Z51" s="468"/>
      <c r="AA51" s="468"/>
      <c r="AB51" s="18"/>
    </row>
    <row r="52" spans="2:28" ht="15" customHeight="1" x14ac:dyDescent="0.2">
      <c r="B52" s="19"/>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1"/>
    </row>
    <row r="54" spans="2:28" x14ac:dyDescent="0.2">
      <c r="B54" s="456"/>
      <c r="C54" s="455"/>
      <c r="D54" s="455"/>
      <c r="E54" s="455"/>
      <c r="F54" s="455"/>
      <c r="G54" s="455"/>
      <c r="H54" s="455"/>
      <c r="I54" s="455"/>
      <c r="J54" s="455"/>
      <c r="K54" s="455"/>
      <c r="L54" s="455"/>
      <c r="M54" s="455"/>
      <c r="N54" s="455"/>
      <c r="O54" s="455"/>
      <c r="P54" s="455"/>
      <c r="Q54" s="455"/>
      <c r="R54" s="455"/>
      <c r="S54" s="455"/>
      <c r="T54" s="455"/>
      <c r="U54" s="455"/>
      <c r="V54" s="455"/>
      <c r="W54" s="455"/>
      <c r="X54" s="455"/>
      <c r="Y54" s="455"/>
      <c r="Z54" s="455"/>
      <c r="AA54" s="455"/>
      <c r="AB54" s="457"/>
    </row>
    <row r="55" spans="2:28" s="635" customFormat="1" ht="8.25" customHeight="1" x14ac:dyDescent="0.25">
      <c r="B55" s="636"/>
      <c r="C55" s="637"/>
      <c r="D55" s="637"/>
      <c r="E55" s="637"/>
      <c r="F55" s="637"/>
      <c r="G55" s="637"/>
      <c r="H55" s="637"/>
      <c r="I55" s="637"/>
      <c r="J55" s="637"/>
      <c r="K55" s="637"/>
      <c r="L55" s="637"/>
      <c r="M55" s="637"/>
      <c r="N55" s="637"/>
      <c r="O55" s="637"/>
      <c r="P55" s="637"/>
      <c r="Q55" s="637"/>
      <c r="R55" s="637"/>
      <c r="S55" s="637"/>
      <c r="T55" s="637"/>
      <c r="U55" s="637"/>
      <c r="V55" s="637"/>
      <c r="W55" s="637"/>
      <c r="X55" s="637"/>
      <c r="Y55" s="637"/>
      <c r="Z55" s="637"/>
      <c r="AA55" s="637"/>
      <c r="AB55" s="638"/>
    </row>
    <row r="56" spans="2:28" s="635" customFormat="1" ht="22.5" customHeight="1" x14ac:dyDescent="0.25">
      <c r="B56" s="636"/>
      <c r="C56" s="637"/>
      <c r="D56" s="639" t="s">
        <v>476</v>
      </c>
      <c r="E56" s="637"/>
      <c r="F56" s="637"/>
      <c r="G56" s="637"/>
      <c r="H56" s="637"/>
      <c r="I56" s="637"/>
      <c r="J56" s="637"/>
      <c r="K56" s="637"/>
      <c r="L56" s="637"/>
      <c r="M56" s="637"/>
      <c r="N56" s="637"/>
      <c r="O56" s="637"/>
      <c r="P56" s="637"/>
      <c r="Q56" s="637"/>
      <c r="R56" s="637"/>
      <c r="S56" s="637"/>
      <c r="T56" s="640"/>
      <c r="U56" s="640"/>
      <c r="V56" s="721">
        <f>'KA2_výjezdy juniorů'!PF211+'KA2_výjezdy seniorů'!PF211</f>
        <v>0</v>
      </c>
      <c r="W56" s="722"/>
      <c r="X56" s="722"/>
      <c r="Y56" s="722"/>
      <c r="Z56" s="723"/>
      <c r="AA56" s="637"/>
      <c r="AB56" s="638"/>
    </row>
    <row r="57" spans="2:28" s="635" customFormat="1" ht="8.25" customHeight="1" x14ac:dyDescent="0.25">
      <c r="B57" s="636"/>
      <c r="C57" s="637"/>
      <c r="D57" s="637"/>
      <c r="E57" s="637"/>
      <c r="F57" s="637"/>
      <c r="G57" s="637"/>
      <c r="H57" s="637"/>
      <c r="I57" s="637"/>
      <c r="J57" s="637"/>
      <c r="K57" s="637"/>
      <c r="L57" s="637"/>
      <c r="M57" s="637"/>
      <c r="N57" s="637"/>
      <c r="O57" s="637"/>
      <c r="P57" s="637"/>
      <c r="Q57" s="637"/>
      <c r="R57" s="637"/>
      <c r="S57" s="637"/>
      <c r="T57" s="637"/>
      <c r="U57" s="637"/>
      <c r="V57" s="637"/>
      <c r="W57" s="637"/>
      <c r="X57" s="637"/>
      <c r="Y57" s="637"/>
      <c r="Z57" s="637"/>
      <c r="AA57" s="637"/>
      <c r="AB57" s="638"/>
    </row>
    <row r="58" spans="2:28" x14ac:dyDescent="0.2">
      <c r="B58" s="19"/>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1"/>
    </row>
    <row r="59" spans="2:28" ht="8.25" customHeight="1" x14ac:dyDescent="0.2"/>
    <row r="60" spans="2:28" ht="24" customHeight="1" x14ac:dyDescent="0.2">
      <c r="B60" s="690" t="s">
        <v>430</v>
      </c>
      <c r="C60" s="690"/>
      <c r="D60" s="690"/>
      <c r="E60" s="690"/>
    </row>
    <row r="61" spans="2:28" ht="45" customHeight="1" thickBot="1" x14ac:dyDescent="0.45">
      <c r="C61" s="521" t="s">
        <v>428</v>
      </c>
      <c r="D61" s="516"/>
      <c r="E61" s="522"/>
      <c r="F61" s="522"/>
      <c r="G61" s="522"/>
      <c r="H61" s="522"/>
      <c r="I61" s="522"/>
      <c r="J61" s="522"/>
      <c r="K61" s="522"/>
      <c r="L61" s="522"/>
      <c r="M61" s="522"/>
      <c r="N61" s="522"/>
      <c r="O61" s="522"/>
      <c r="P61" s="522"/>
      <c r="Q61" s="522"/>
      <c r="R61" s="522"/>
      <c r="S61" s="522"/>
      <c r="T61" s="522"/>
      <c r="U61" s="522"/>
      <c r="V61" s="522"/>
      <c r="W61" s="522"/>
      <c r="X61" s="522"/>
      <c r="Y61" s="522"/>
      <c r="Z61" s="522"/>
      <c r="AA61" s="522"/>
    </row>
    <row r="62" spans="2:28" s="495" customFormat="1" ht="18" x14ac:dyDescent="0.25">
      <c r="C62" s="499"/>
      <c r="D62" s="500"/>
      <c r="E62" s="501"/>
      <c r="F62" s="501"/>
      <c r="G62" s="501"/>
      <c r="H62" s="501"/>
      <c r="I62" s="501"/>
      <c r="J62" s="501"/>
      <c r="K62" s="501"/>
      <c r="L62" s="501"/>
      <c r="M62" s="501"/>
      <c r="N62" s="501"/>
      <c r="O62" s="501"/>
      <c r="P62" s="501"/>
      <c r="Q62" s="501"/>
      <c r="R62" s="523"/>
    </row>
    <row r="63" spans="2:28" s="495" customFormat="1" ht="18" x14ac:dyDescent="0.25">
      <c r="C63" s="502"/>
      <c r="D63" s="524" t="s">
        <v>326</v>
      </c>
      <c r="E63" s="498"/>
      <c r="F63" s="496"/>
      <c r="G63" s="496"/>
      <c r="H63" s="496"/>
      <c r="I63" s="496"/>
      <c r="J63" s="496"/>
      <c r="K63" s="496"/>
      <c r="L63" s="496"/>
      <c r="M63" s="496"/>
      <c r="N63" s="496"/>
      <c r="O63" s="496"/>
      <c r="P63" s="496"/>
      <c r="Q63" s="496"/>
      <c r="R63" s="525"/>
    </row>
    <row r="64" spans="2:28" s="495" customFormat="1" ht="18" x14ac:dyDescent="0.25">
      <c r="C64" s="502"/>
      <c r="D64" s="526" t="s">
        <v>4</v>
      </c>
      <c r="E64" s="498" t="s">
        <v>327</v>
      </c>
      <c r="F64" s="498"/>
      <c r="G64" s="497"/>
      <c r="H64" s="497"/>
      <c r="I64" s="497"/>
      <c r="J64" s="497"/>
      <c r="K64" s="497"/>
      <c r="L64" s="497"/>
      <c r="M64" s="497"/>
      <c r="N64" s="497"/>
      <c r="O64" s="497"/>
      <c r="P64" s="497"/>
      <c r="Q64" s="497"/>
      <c r="R64" s="525"/>
    </row>
    <row r="65" spans="3:18" s="495" customFormat="1" ht="18" x14ac:dyDescent="0.25">
      <c r="C65" s="502"/>
      <c r="D65" s="526" t="s">
        <v>5</v>
      </c>
      <c r="E65" s="497" t="s">
        <v>63</v>
      </c>
      <c r="F65" s="498"/>
      <c r="G65" s="497"/>
      <c r="H65" s="497"/>
      <c r="I65" s="497"/>
      <c r="J65" s="497"/>
      <c r="K65" s="497"/>
      <c r="L65" s="497"/>
      <c r="M65" s="497"/>
      <c r="N65" s="497"/>
      <c r="O65" s="497"/>
      <c r="P65" s="497"/>
      <c r="Q65" s="497"/>
      <c r="R65" s="525"/>
    </row>
    <row r="66" spans="3:18" s="495" customFormat="1" ht="18" x14ac:dyDescent="0.25">
      <c r="C66" s="502"/>
      <c r="D66" s="526" t="s">
        <v>6</v>
      </c>
      <c r="E66" s="497" t="s">
        <v>325</v>
      </c>
      <c r="F66" s="498"/>
      <c r="G66" s="497"/>
      <c r="H66" s="497"/>
      <c r="I66" s="497"/>
      <c r="J66" s="497"/>
      <c r="K66" s="497"/>
      <c r="L66" s="497"/>
      <c r="M66" s="497"/>
      <c r="N66" s="497"/>
      <c r="O66" s="497"/>
      <c r="P66" s="497"/>
      <c r="Q66" s="497"/>
      <c r="R66" s="525"/>
    </row>
    <row r="67" spans="3:18" s="495" customFormat="1" ht="18.75" thickBot="1" x14ac:dyDescent="0.3">
      <c r="C67" s="527"/>
      <c r="D67" s="503"/>
      <c r="E67" s="503"/>
      <c r="F67" s="503"/>
      <c r="G67" s="504"/>
      <c r="H67" s="504"/>
      <c r="I67" s="504"/>
      <c r="J67" s="504"/>
      <c r="K67" s="504"/>
      <c r="L67" s="504"/>
      <c r="M67" s="504"/>
      <c r="N67" s="504"/>
      <c r="O67" s="504"/>
      <c r="P67" s="504"/>
      <c r="Q67" s="504"/>
      <c r="R67" s="528"/>
    </row>
    <row r="68" spans="3:18" s="495" customFormat="1" ht="18" x14ac:dyDescent="0.25">
      <c r="D68" s="524"/>
      <c r="E68" s="498"/>
      <c r="F68" s="497"/>
      <c r="G68" s="497"/>
      <c r="H68" s="497"/>
      <c r="I68" s="497"/>
      <c r="J68" s="497"/>
      <c r="K68" s="497"/>
      <c r="L68" s="497"/>
      <c r="M68" s="497"/>
      <c r="N68" s="497"/>
      <c r="O68" s="497"/>
      <c r="P68" s="497"/>
      <c r="Q68" s="497"/>
    </row>
    <row r="69" spans="3:18" s="495" customFormat="1" ht="18" x14ac:dyDescent="0.25">
      <c r="C69" s="529" t="s">
        <v>388</v>
      </c>
      <c r="D69" s="507"/>
      <c r="E69" s="498"/>
      <c r="F69" s="497"/>
      <c r="G69" s="497"/>
      <c r="H69" s="497"/>
      <c r="I69" s="497"/>
      <c r="J69" s="497"/>
      <c r="K69" s="497"/>
      <c r="L69" s="497"/>
      <c r="M69" s="497"/>
      <c r="N69" s="497"/>
      <c r="O69" s="497"/>
      <c r="P69" s="497"/>
      <c r="Q69" s="497"/>
    </row>
    <row r="70" spans="3:18" s="495" customFormat="1" ht="18" x14ac:dyDescent="0.25">
      <c r="C70" s="505" t="s">
        <v>4</v>
      </c>
      <c r="D70" s="506" t="s">
        <v>389</v>
      </c>
      <c r="E70" s="498"/>
      <c r="F70" s="497"/>
      <c r="G70" s="497"/>
      <c r="H70" s="497"/>
      <c r="I70" s="497"/>
      <c r="J70" s="497"/>
      <c r="K70" s="497"/>
      <c r="L70" s="497"/>
      <c r="M70" s="497"/>
      <c r="N70" s="497"/>
      <c r="O70" s="497"/>
      <c r="P70" s="497"/>
      <c r="Q70" s="497"/>
    </row>
    <row r="71" spans="3:18" s="495" customFormat="1" ht="18" x14ac:dyDescent="0.25">
      <c r="C71" s="505" t="s">
        <v>5</v>
      </c>
      <c r="D71" s="507" t="s">
        <v>513</v>
      </c>
      <c r="E71" s="498"/>
      <c r="F71" s="497"/>
      <c r="G71" s="497"/>
      <c r="H71" s="497"/>
      <c r="I71" s="497"/>
      <c r="J71" s="497"/>
      <c r="K71" s="497"/>
      <c r="L71" s="497"/>
      <c r="M71" s="497"/>
      <c r="N71" s="497"/>
      <c r="O71" s="497"/>
      <c r="P71" s="497"/>
      <c r="Q71" s="497"/>
    </row>
    <row r="72" spans="3:18" s="495" customFormat="1" ht="18" x14ac:dyDescent="0.25">
      <c r="C72" s="507"/>
      <c r="D72" s="507" t="s">
        <v>426</v>
      </c>
      <c r="E72" s="498"/>
      <c r="F72" s="497"/>
      <c r="G72" s="497"/>
      <c r="H72" s="497"/>
      <c r="I72" s="497"/>
      <c r="J72" s="497"/>
      <c r="K72" s="497"/>
      <c r="L72" s="497"/>
      <c r="M72" s="497"/>
      <c r="N72" s="497"/>
      <c r="O72" s="497"/>
      <c r="P72" s="497"/>
      <c r="Q72" s="497"/>
    </row>
    <row r="73" spans="3:18" s="495" customFormat="1" ht="18" x14ac:dyDescent="0.25">
      <c r="C73" s="507"/>
      <c r="D73" s="507" t="s">
        <v>507</v>
      </c>
      <c r="F73" s="497"/>
      <c r="G73" s="497"/>
      <c r="H73" s="497"/>
      <c r="I73" s="497"/>
      <c r="J73" s="497"/>
      <c r="K73" s="497"/>
      <c r="L73" s="497"/>
      <c r="M73" s="497"/>
      <c r="N73" s="497"/>
      <c r="O73" s="497"/>
      <c r="P73" s="497"/>
      <c r="Q73" s="497"/>
    </row>
    <row r="74" spans="3:18" s="495" customFormat="1" ht="18" x14ac:dyDescent="0.25">
      <c r="C74" s="507"/>
      <c r="D74" s="507" t="s">
        <v>413</v>
      </c>
      <c r="F74" s="497"/>
      <c r="G74" s="497"/>
      <c r="H74" s="497"/>
      <c r="I74" s="497"/>
      <c r="J74" s="497"/>
      <c r="K74" s="497"/>
      <c r="L74" s="497"/>
      <c r="M74" s="497"/>
      <c r="N74" s="497"/>
      <c r="O74" s="497"/>
      <c r="P74" s="497"/>
      <c r="Q74" s="497"/>
    </row>
    <row r="75" spans="3:18" s="495" customFormat="1" ht="18" x14ac:dyDescent="0.25">
      <c r="C75" s="507"/>
      <c r="D75" s="507" t="s">
        <v>414</v>
      </c>
      <c r="F75" s="497"/>
      <c r="G75" s="497"/>
      <c r="H75" s="497"/>
      <c r="I75" s="497"/>
      <c r="J75" s="497"/>
      <c r="K75" s="497"/>
      <c r="L75" s="497"/>
      <c r="M75" s="497"/>
      <c r="N75" s="497"/>
      <c r="O75" s="497"/>
      <c r="P75" s="497"/>
      <c r="Q75" s="497"/>
    </row>
    <row r="76" spans="3:18" s="495" customFormat="1" ht="18" x14ac:dyDescent="0.25">
      <c r="C76" s="507"/>
      <c r="D76" s="509" t="s">
        <v>390</v>
      </c>
      <c r="F76" s="497"/>
      <c r="G76" s="497"/>
      <c r="H76" s="497"/>
      <c r="I76" s="497"/>
      <c r="J76" s="497"/>
      <c r="K76" s="497"/>
      <c r="L76" s="497"/>
      <c r="M76" s="497"/>
      <c r="N76" s="497"/>
      <c r="O76" s="497"/>
      <c r="P76" s="497"/>
      <c r="Q76" s="497"/>
    </row>
    <row r="77" spans="3:18" s="495" customFormat="1" ht="18" x14ac:dyDescent="0.25">
      <c r="C77" s="507"/>
      <c r="D77" s="662" t="s">
        <v>508</v>
      </c>
      <c r="F77" s="497"/>
      <c r="G77" s="497"/>
      <c r="H77" s="497"/>
      <c r="I77" s="497"/>
      <c r="J77" s="497"/>
      <c r="K77" s="497"/>
      <c r="L77" s="497"/>
      <c r="M77" s="497"/>
      <c r="N77" s="497"/>
      <c r="O77" s="497"/>
      <c r="P77" s="497"/>
      <c r="Q77" s="497"/>
    </row>
    <row r="78" spans="3:18" s="495" customFormat="1" ht="18" x14ac:dyDescent="0.25">
      <c r="C78" s="507"/>
      <c r="D78" s="507" t="s">
        <v>511</v>
      </c>
      <c r="F78" s="497"/>
      <c r="G78" s="497"/>
      <c r="H78" s="497"/>
      <c r="I78" s="497"/>
      <c r="J78" s="497"/>
      <c r="K78" s="497"/>
      <c r="L78" s="497"/>
      <c r="M78" s="497"/>
      <c r="N78" s="497"/>
      <c r="O78" s="497"/>
      <c r="P78" s="497"/>
      <c r="Q78" s="497"/>
    </row>
    <row r="79" spans="3:18" s="495" customFormat="1" ht="18" hidden="1" x14ac:dyDescent="0.25">
      <c r="C79" s="507"/>
      <c r="D79" s="507" t="s">
        <v>415</v>
      </c>
      <c r="F79" s="497"/>
      <c r="G79" s="497"/>
      <c r="H79" s="497"/>
      <c r="I79" s="497"/>
      <c r="J79" s="497"/>
      <c r="K79" s="497"/>
      <c r="L79" s="497"/>
      <c r="M79" s="497"/>
      <c r="N79" s="497"/>
      <c r="O79" s="497"/>
      <c r="P79" s="497"/>
      <c r="Q79" s="497"/>
    </row>
    <row r="80" spans="3:18" s="495" customFormat="1" ht="18" hidden="1" x14ac:dyDescent="0.25">
      <c r="D80" s="509" t="s">
        <v>399</v>
      </c>
      <c r="F80" s="497"/>
      <c r="G80" s="497"/>
      <c r="H80" s="497"/>
      <c r="I80" s="497"/>
      <c r="J80" s="497"/>
      <c r="K80" s="497"/>
      <c r="L80" s="497"/>
      <c r="M80" s="497"/>
      <c r="N80" s="497"/>
      <c r="O80" s="497"/>
      <c r="P80" s="497"/>
      <c r="Q80" s="497"/>
    </row>
    <row r="81" spans="3:29" s="507" customFormat="1" ht="15.75" x14ac:dyDescent="0.2">
      <c r="C81" s="505" t="s">
        <v>6</v>
      </c>
      <c r="D81" s="507" t="s">
        <v>328</v>
      </c>
      <c r="F81" s="506"/>
      <c r="G81" s="506"/>
      <c r="H81" s="506"/>
      <c r="I81" s="506"/>
      <c r="J81" s="506"/>
      <c r="K81" s="506"/>
      <c r="L81" s="506"/>
      <c r="M81" s="506"/>
      <c r="N81" s="506"/>
      <c r="O81" s="506"/>
      <c r="P81" s="506"/>
      <c r="Q81" s="506"/>
    </row>
    <row r="82" spans="3:29" s="507" customFormat="1" ht="15" x14ac:dyDescent="0.2">
      <c r="D82" s="507" t="s">
        <v>392</v>
      </c>
      <c r="F82" s="506"/>
      <c r="G82" s="506"/>
      <c r="H82" s="506"/>
      <c r="I82" s="506"/>
      <c r="J82" s="506"/>
      <c r="K82" s="506"/>
      <c r="L82" s="506"/>
      <c r="M82" s="506"/>
      <c r="N82" s="506"/>
      <c r="O82" s="506"/>
      <c r="P82" s="506"/>
      <c r="Q82" s="506"/>
    </row>
    <row r="83" spans="3:29" s="507" customFormat="1" ht="15" x14ac:dyDescent="0.2">
      <c r="D83" s="507" t="s">
        <v>393</v>
      </c>
      <c r="F83" s="506"/>
      <c r="G83" s="506"/>
      <c r="H83" s="506"/>
      <c r="I83" s="506"/>
      <c r="J83" s="506"/>
      <c r="K83" s="506"/>
      <c r="L83" s="506"/>
      <c r="M83" s="506"/>
      <c r="N83" s="506"/>
      <c r="O83" s="506"/>
      <c r="P83" s="506"/>
      <c r="Q83" s="506"/>
    </row>
    <row r="84" spans="3:29" s="507" customFormat="1" ht="15" x14ac:dyDescent="0.2">
      <c r="D84" s="507" t="s">
        <v>394</v>
      </c>
    </row>
    <row r="85" spans="3:29" s="507" customFormat="1" ht="15" x14ac:dyDescent="0.2">
      <c r="D85" s="507" t="s">
        <v>391</v>
      </c>
    </row>
    <row r="86" spans="3:29" s="507" customFormat="1" ht="15.75" x14ac:dyDescent="0.2">
      <c r="D86" s="507" t="s">
        <v>395</v>
      </c>
      <c r="L86" s="322"/>
      <c r="M86" s="322"/>
    </row>
    <row r="87" spans="3:29" s="507" customFormat="1" ht="15.75" x14ac:dyDescent="0.2">
      <c r="D87" s="507" t="s">
        <v>512</v>
      </c>
      <c r="L87" s="508"/>
      <c r="M87" s="508"/>
    </row>
    <row r="88" spans="3:29" s="507" customFormat="1" ht="15.75" x14ac:dyDescent="0.2">
      <c r="D88" s="507" t="s">
        <v>401</v>
      </c>
      <c r="L88" s="508"/>
      <c r="M88" s="508"/>
    </row>
    <row r="89" spans="3:29" s="507" customFormat="1" ht="15.75" x14ac:dyDescent="0.2">
      <c r="D89" s="509" t="s">
        <v>400</v>
      </c>
      <c r="L89" s="508"/>
      <c r="M89" s="508"/>
    </row>
    <row r="90" spans="3:29" s="507" customFormat="1" ht="15.75" x14ac:dyDescent="0.25">
      <c r="C90" s="517" t="s">
        <v>7</v>
      </c>
      <c r="D90" s="507" t="s">
        <v>397</v>
      </c>
      <c r="L90" s="508"/>
      <c r="M90" s="508"/>
    </row>
    <row r="91" spans="3:29" s="507" customFormat="1" ht="15.75" x14ac:dyDescent="0.2">
      <c r="L91" s="508"/>
      <c r="M91" s="508"/>
    </row>
    <row r="92" spans="3:29" s="507" customFormat="1" ht="18" x14ac:dyDescent="0.25">
      <c r="C92" s="529" t="s">
        <v>396</v>
      </c>
      <c r="L92" s="508"/>
      <c r="M92" s="508"/>
    </row>
    <row r="93" spans="3:29" s="507" customFormat="1" ht="15.75" x14ac:dyDescent="0.2">
      <c r="C93" s="505" t="s">
        <v>4</v>
      </c>
      <c r="D93" s="507" t="s">
        <v>499</v>
      </c>
      <c r="L93" s="508"/>
      <c r="M93" s="508"/>
    </row>
    <row r="94" spans="3:29" s="507" customFormat="1" ht="15.75" x14ac:dyDescent="0.2">
      <c r="C94" s="505" t="s">
        <v>5</v>
      </c>
      <c r="D94" s="506" t="s">
        <v>389</v>
      </c>
      <c r="L94" s="508"/>
      <c r="M94" s="508"/>
    </row>
    <row r="95" spans="3:29" s="507" customFormat="1" ht="18" x14ac:dyDescent="0.25">
      <c r="C95" s="505" t="s">
        <v>6</v>
      </c>
      <c r="D95" s="507" t="s">
        <v>514</v>
      </c>
      <c r="L95" s="508"/>
      <c r="M95" s="508"/>
      <c r="AC95" s="498"/>
    </row>
    <row r="96" spans="3:29" s="507" customFormat="1" ht="15.75" x14ac:dyDescent="0.25">
      <c r="D96" s="507" t="s">
        <v>416</v>
      </c>
      <c r="M96" s="322"/>
    </row>
    <row r="97" spans="4:24" s="507" customFormat="1" ht="15.75" x14ac:dyDescent="0.2">
      <c r="D97" s="509" t="s">
        <v>402</v>
      </c>
      <c r="M97" s="322"/>
    </row>
    <row r="98" spans="4:24" s="507" customFormat="1" ht="15" x14ac:dyDescent="0.2">
      <c r="D98" s="507" t="s">
        <v>398</v>
      </c>
    </row>
    <row r="99" spans="4:24" s="507" customFormat="1" ht="15.75" x14ac:dyDescent="0.25">
      <c r="E99" s="507" t="s">
        <v>417</v>
      </c>
    </row>
    <row r="100" spans="4:24" s="507" customFormat="1" ht="15" x14ac:dyDescent="0.2">
      <c r="E100" s="509" t="s">
        <v>403</v>
      </c>
    </row>
    <row r="101" spans="4:24" s="507" customFormat="1" ht="15.75" x14ac:dyDescent="0.25">
      <c r="E101" s="507" t="s">
        <v>418</v>
      </c>
    </row>
    <row r="102" spans="4:24" s="507" customFormat="1" ht="15.75" x14ac:dyDescent="0.25">
      <c r="E102" s="530" t="s">
        <v>404</v>
      </c>
    </row>
    <row r="103" spans="4:24" s="507" customFormat="1" ht="9.75" customHeight="1" x14ac:dyDescent="0.25">
      <c r="E103" s="530"/>
    </row>
    <row r="104" spans="4:24" s="507" customFormat="1" ht="15" customHeight="1" x14ac:dyDescent="0.2">
      <c r="E104" s="724" t="s">
        <v>477</v>
      </c>
      <c r="F104" s="725"/>
      <c r="G104" s="725"/>
      <c r="H104" s="725"/>
      <c r="I104" s="725"/>
      <c r="J104" s="725"/>
      <c r="K104" s="726"/>
      <c r="L104" s="701" t="s">
        <v>485</v>
      </c>
      <c r="M104" s="701"/>
      <c r="N104" s="701"/>
      <c r="O104" s="701"/>
      <c r="P104" s="701"/>
      <c r="Q104" s="701"/>
      <c r="R104" s="701" t="s">
        <v>493</v>
      </c>
      <c r="S104" s="701"/>
      <c r="T104" s="701"/>
      <c r="U104" s="701"/>
      <c r="V104" s="701"/>
      <c r="W104" s="701"/>
      <c r="X104" s="733"/>
    </row>
    <row r="105" spans="4:24" s="507" customFormat="1" ht="15" x14ac:dyDescent="0.2">
      <c r="E105" s="727"/>
      <c r="F105" s="728"/>
      <c r="G105" s="728"/>
      <c r="H105" s="728"/>
      <c r="I105" s="728"/>
      <c r="J105" s="728"/>
      <c r="K105" s="729"/>
      <c r="L105" s="701"/>
      <c r="M105" s="701"/>
      <c r="N105" s="701"/>
      <c r="O105" s="701"/>
      <c r="P105" s="701"/>
      <c r="Q105" s="701"/>
      <c r="R105" s="701"/>
      <c r="S105" s="701"/>
      <c r="T105" s="701"/>
      <c r="U105" s="701"/>
      <c r="V105" s="701"/>
      <c r="W105" s="701"/>
      <c r="X105" s="733"/>
    </row>
    <row r="106" spans="4:24" s="507" customFormat="1" ht="15.75" customHeight="1" x14ac:dyDescent="0.2">
      <c r="E106" s="730"/>
      <c r="F106" s="731"/>
      <c r="G106" s="731"/>
      <c r="H106" s="731"/>
      <c r="I106" s="731"/>
      <c r="J106" s="731"/>
      <c r="K106" s="732"/>
      <c r="L106" s="701"/>
      <c r="M106" s="701"/>
      <c r="N106" s="701"/>
      <c r="O106" s="701"/>
      <c r="P106" s="701"/>
      <c r="Q106" s="701"/>
      <c r="R106" s="702"/>
      <c r="S106" s="702"/>
      <c r="T106" s="702"/>
      <c r="U106" s="702"/>
      <c r="V106" s="702"/>
      <c r="W106" s="702"/>
      <c r="X106" s="733"/>
    </row>
    <row r="107" spans="4:24" s="507" customFormat="1" ht="15.75" customHeight="1" x14ac:dyDescent="0.2">
      <c r="E107" s="712" t="s">
        <v>489</v>
      </c>
      <c r="F107" s="713"/>
      <c r="G107" s="713"/>
      <c r="H107" s="713"/>
      <c r="I107" s="713"/>
      <c r="J107" s="713"/>
      <c r="K107" s="714"/>
      <c r="L107" s="808" t="s">
        <v>481</v>
      </c>
      <c r="M107" s="808"/>
      <c r="N107" s="808"/>
      <c r="O107" s="808"/>
      <c r="P107" s="808"/>
      <c r="Q107" s="808"/>
      <c r="R107" s="712" t="s">
        <v>491</v>
      </c>
      <c r="S107" s="713"/>
      <c r="T107" s="713"/>
      <c r="U107" s="713"/>
      <c r="V107" s="713"/>
      <c r="W107" s="714"/>
    </row>
    <row r="108" spans="4:24" s="507" customFormat="1" ht="15.75" customHeight="1" x14ac:dyDescent="0.2">
      <c r="E108" s="715"/>
      <c r="F108" s="716"/>
      <c r="G108" s="716"/>
      <c r="H108" s="716"/>
      <c r="I108" s="716"/>
      <c r="J108" s="716"/>
      <c r="K108" s="717"/>
      <c r="L108" s="808"/>
      <c r="M108" s="808"/>
      <c r="N108" s="808"/>
      <c r="O108" s="808"/>
      <c r="P108" s="808"/>
      <c r="Q108" s="808"/>
      <c r="R108" s="715"/>
      <c r="S108" s="716"/>
      <c r="T108" s="716"/>
      <c r="U108" s="716"/>
      <c r="V108" s="716"/>
      <c r="W108" s="717"/>
    </row>
    <row r="109" spans="4:24" s="507" customFormat="1" ht="15.75" customHeight="1" x14ac:dyDescent="0.2">
      <c r="E109" s="718"/>
      <c r="F109" s="719"/>
      <c r="G109" s="719"/>
      <c r="H109" s="719"/>
      <c r="I109" s="719"/>
      <c r="J109" s="719"/>
      <c r="K109" s="720"/>
      <c r="L109" s="808"/>
      <c r="M109" s="808"/>
      <c r="N109" s="808"/>
      <c r="O109" s="808"/>
      <c r="P109" s="808"/>
      <c r="Q109" s="808"/>
      <c r="R109" s="718"/>
      <c r="S109" s="719"/>
      <c r="T109" s="719"/>
      <c r="U109" s="719"/>
      <c r="V109" s="719"/>
      <c r="W109" s="720"/>
    </row>
    <row r="110" spans="4:24" s="507" customFormat="1" ht="15.75" customHeight="1" x14ac:dyDescent="0.2">
      <c r="E110" s="703" t="s">
        <v>478</v>
      </c>
      <c r="F110" s="704"/>
      <c r="G110" s="704"/>
      <c r="H110" s="704"/>
      <c r="I110" s="704"/>
      <c r="J110" s="704"/>
      <c r="K110" s="705"/>
      <c r="L110" s="808" t="s">
        <v>480</v>
      </c>
      <c r="M110" s="808"/>
      <c r="N110" s="808"/>
      <c r="O110" s="808"/>
      <c r="P110" s="808"/>
      <c r="Q110" s="808"/>
      <c r="R110" s="712" t="s">
        <v>494</v>
      </c>
      <c r="S110" s="713"/>
      <c r="T110" s="713"/>
      <c r="U110" s="713"/>
      <c r="V110" s="713"/>
      <c r="W110" s="714"/>
    </row>
    <row r="111" spans="4:24" s="507" customFormat="1" ht="15.75" customHeight="1" x14ac:dyDescent="0.2">
      <c r="E111" s="706"/>
      <c r="F111" s="707"/>
      <c r="G111" s="707"/>
      <c r="H111" s="707"/>
      <c r="I111" s="707"/>
      <c r="J111" s="707"/>
      <c r="K111" s="708"/>
      <c r="L111" s="808"/>
      <c r="M111" s="808"/>
      <c r="N111" s="808"/>
      <c r="O111" s="808"/>
      <c r="P111" s="808"/>
      <c r="Q111" s="808"/>
      <c r="R111" s="715"/>
      <c r="S111" s="716"/>
      <c r="T111" s="716"/>
      <c r="U111" s="716"/>
      <c r="V111" s="716"/>
      <c r="W111" s="717"/>
    </row>
    <row r="112" spans="4:24" s="507" customFormat="1" ht="15.75" customHeight="1" x14ac:dyDescent="0.2">
      <c r="E112" s="709"/>
      <c r="F112" s="710"/>
      <c r="G112" s="710"/>
      <c r="H112" s="710"/>
      <c r="I112" s="710"/>
      <c r="J112" s="710"/>
      <c r="K112" s="711"/>
      <c r="L112" s="808"/>
      <c r="M112" s="808"/>
      <c r="N112" s="808"/>
      <c r="O112" s="808"/>
      <c r="P112" s="808"/>
      <c r="Q112" s="808"/>
      <c r="R112" s="718"/>
      <c r="S112" s="719"/>
      <c r="T112" s="719"/>
      <c r="U112" s="719"/>
      <c r="V112" s="719"/>
      <c r="W112" s="720"/>
    </row>
    <row r="113" spans="5:23" s="507" customFormat="1" ht="15.75" customHeight="1" x14ac:dyDescent="0.2">
      <c r="E113" s="703" t="s">
        <v>479</v>
      </c>
      <c r="F113" s="704"/>
      <c r="G113" s="704"/>
      <c r="H113" s="704"/>
      <c r="I113" s="704"/>
      <c r="J113" s="704"/>
      <c r="K113" s="705"/>
      <c r="L113" s="808" t="s">
        <v>481</v>
      </c>
      <c r="M113" s="808"/>
      <c r="N113" s="808"/>
      <c r="O113" s="808"/>
      <c r="P113" s="808"/>
      <c r="Q113" s="808"/>
      <c r="R113" s="712" t="s">
        <v>491</v>
      </c>
      <c r="S113" s="713"/>
      <c r="T113" s="713"/>
      <c r="U113" s="713"/>
      <c r="V113" s="713"/>
      <c r="W113" s="714"/>
    </row>
    <row r="114" spans="5:23" s="507" customFormat="1" ht="15.75" customHeight="1" x14ac:dyDescent="0.2">
      <c r="E114" s="706"/>
      <c r="F114" s="707"/>
      <c r="G114" s="707"/>
      <c r="H114" s="707"/>
      <c r="I114" s="707"/>
      <c r="J114" s="707"/>
      <c r="K114" s="708"/>
      <c r="L114" s="808"/>
      <c r="M114" s="808"/>
      <c r="N114" s="808"/>
      <c r="O114" s="808"/>
      <c r="P114" s="808"/>
      <c r="Q114" s="808"/>
      <c r="R114" s="715"/>
      <c r="S114" s="716"/>
      <c r="T114" s="716"/>
      <c r="U114" s="716"/>
      <c r="V114" s="716"/>
      <c r="W114" s="717"/>
    </row>
    <row r="115" spans="5:23" s="507" customFormat="1" ht="15.75" customHeight="1" x14ac:dyDescent="0.2">
      <c r="E115" s="709"/>
      <c r="F115" s="710"/>
      <c r="G115" s="710"/>
      <c r="H115" s="710"/>
      <c r="I115" s="710"/>
      <c r="J115" s="710"/>
      <c r="K115" s="711"/>
      <c r="L115" s="808"/>
      <c r="M115" s="808"/>
      <c r="N115" s="808"/>
      <c r="O115" s="808"/>
      <c r="P115" s="808"/>
      <c r="Q115" s="808"/>
      <c r="R115" s="718"/>
      <c r="S115" s="719"/>
      <c r="T115" s="719"/>
      <c r="U115" s="719"/>
      <c r="V115" s="719"/>
      <c r="W115" s="720"/>
    </row>
    <row r="116" spans="5:23" s="507" customFormat="1" ht="15.75" customHeight="1" x14ac:dyDescent="0.2">
      <c r="E116" s="703" t="s">
        <v>482</v>
      </c>
      <c r="F116" s="704"/>
      <c r="G116" s="704"/>
      <c r="H116" s="704"/>
      <c r="I116" s="704"/>
      <c r="J116" s="704"/>
      <c r="K116" s="705"/>
      <c r="L116" s="808" t="s">
        <v>480</v>
      </c>
      <c r="M116" s="808"/>
      <c r="N116" s="808"/>
      <c r="O116" s="808"/>
      <c r="P116" s="808"/>
      <c r="Q116" s="808"/>
      <c r="R116" s="712" t="s">
        <v>492</v>
      </c>
      <c r="S116" s="713"/>
      <c r="T116" s="713"/>
      <c r="U116" s="713"/>
      <c r="V116" s="713"/>
      <c r="W116" s="714"/>
    </row>
    <row r="117" spans="5:23" s="507" customFormat="1" ht="15.75" customHeight="1" x14ac:dyDescent="0.2">
      <c r="E117" s="706"/>
      <c r="F117" s="707"/>
      <c r="G117" s="707"/>
      <c r="H117" s="707"/>
      <c r="I117" s="707"/>
      <c r="J117" s="707"/>
      <c r="K117" s="708"/>
      <c r="L117" s="808"/>
      <c r="M117" s="808"/>
      <c r="N117" s="808"/>
      <c r="O117" s="808"/>
      <c r="P117" s="808"/>
      <c r="Q117" s="808"/>
      <c r="R117" s="715"/>
      <c r="S117" s="716"/>
      <c r="T117" s="716"/>
      <c r="U117" s="716"/>
      <c r="V117" s="716"/>
      <c r="W117" s="717"/>
    </row>
    <row r="118" spans="5:23" s="507" customFormat="1" ht="15.75" customHeight="1" x14ac:dyDescent="0.2">
      <c r="E118" s="709"/>
      <c r="F118" s="710"/>
      <c r="G118" s="710"/>
      <c r="H118" s="710"/>
      <c r="I118" s="710"/>
      <c r="J118" s="710"/>
      <c r="K118" s="711"/>
      <c r="L118" s="808"/>
      <c r="M118" s="808"/>
      <c r="N118" s="808"/>
      <c r="O118" s="808"/>
      <c r="P118" s="808"/>
      <c r="Q118" s="808"/>
      <c r="R118" s="718"/>
      <c r="S118" s="719"/>
      <c r="T118" s="719"/>
      <c r="U118" s="719"/>
      <c r="V118" s="719"/>
      <c r="W118" s="720"/>
    </row>
    <row r="119" spans="5:23" s="507" customFormat="1" ht="15.75" customHeight="1" x14ac:dyDescent="0.2">
      <c r="E119" s="703" t="s">
        <v>483</v>
      </c>
      <c r="F119" s="704"/>
      <c r="G119" s="704"/>
      <c r="H119" s="704"/>
      <c r="I119" s="704"/>
      <c r="J119" s="704"/>
      <c r="K119" s="705"/>
      <c r="L119" s="808" t="s">
        <v>480</v>
      </c>
      <c r="M119" s="808"/>
      <c r="N119" s="808"/>
      <c r="O119" s="808"/>
      <c r="P119" s="808"/>
      <c r="Q119" s="808"/>
      <c r="R119" s="712" t="s">
        <v>492</v>
      </c>
      <c r="S119" s="713"/>
      <c r="T119" s="713"/>
      <c r="U119" s="713"/>
      <c r="V119" s="713"/>
      <c r="W119" s="714"/>
    </row>
    <row r="120" spans="5:23" s="507" customFormat="1" ht="15.75" customHeight="1" x14ac:dyDescent="0.2">
      <c r="E120" s="706"/>
      <c r="F120" s="707"/>
      <c r="G120" s="707"/>
      <c r="H120" s="707"/>
      <c r="I120" s="707"/>
      <c r="J120" s="707"/>
      <c r="K120" s="708"/>
      <c r="L120" s="808"/>
      <c r="M120" s="808"/>
      <c r="N120" s="808"/>
      <c r="O120" s="808"/>
      <c r="P120" s="808"/>
      <c r="Q120" s="808"/>
      <c r="R120" s="715"/>
      <c r="S120" s="716"/>
      <c r="T120" s="716"/>
      <c r="U120" s="716"/>
      <c r="V120" s="716"/>
      <c r="W120" s="717"/>
    </row>
    <row r="121" spans="5:23" s="507" customFormat="1" ht="15.75" customHeight="1" x14ac:dyDescent="0.2">
      <c r="E121" s="709"/>
      <c r="F121" s="710"/>
      <c r="G121" s="710"/>
      <c r="H121" s="710"/>
      <c r="I121" s="710"/>
      <c r="J121" s="710"/>
      <c r="K121" s="711"/>
      <c r="L121" s="808"/>
      <c r="M121" s="808"/>
      <c r="N121" s="808"/>
      <c r="O121" s="808"/>
      <c r="P121" s="808"/>
      <c r="Q121" s="808"/>
      <c r="R121" s="718"/>
      <c r="S121" s="719"/>
      <c r="T121" s="719"/>
      <c r="U121" s="719"/>
      <c r="V121" s="719"/>
      <c r="W121" s="720"/>
    </row>
    <row r="122" spans="5:23" s="507" customFormat="1" ht="15.75" customHeight="1" x14ac:dyDescent="0.2">
      <c r="E122" s="703" t="s">
        <v>490</v>
      </c>
      <c r="F122" s="704"/>
      <c r="G122" s="704"/>
      <c r="H122" s="704"/>
      <c r="I122" s="704"/>
      <c r="J122" s="704"/>
      <c r="K122" s="705"/>
      <c r="L122" s="808" t="s">
        <v>481</v>
      </c>
      <c r="M122" s="808"/>
      <c r="N122" s="808"/>
      <c r="O122" s="808"/>
      <c r="P122" s="808"/>
      <c r="Q122" s="808"/>
      <c r="R122" s="712" t="s">
        <v>491</v>
      </c>
      <c r="S122" s="713"/>
      <c r="T122" s="713"/>
      <c r="U122" s="713"/>
      <c r="V122" s="713"/>
      <c r="W122" s="714"/>
    </row>
    <row r="123" spans="5:23" s="507" customFormat="1" ht="15.75" customHeight="1" x14ac:dyDescent="0.2">
      <c r="E123" s="706"/>
      <c r="F123" s="707"/>
      <c r="G123" s="707"/>
      <c r="H123" s="707"/>
      <c r="I123" s="707"/>
      <c r="J123" s="707"/>
      <c r="K123" s="708"/>
      <c r="L123" s="808"/>
      <c r="M123" s="808"/>
      <c r="N123" s="808"/>
      <c r="O123" s="808"/>
      <c r="P123" s="808"/>
      <c r="Q123" s="808"/>
      <c r="R123" s="715"/>
      <c r="S123" s="716"/>
      <c r="T123" s="716"/>
      <c r="U123" s="716"/>
      <c r="V123" s="716"/>
      <c r="W123" s="717"/>
    </row>
    <row r="124" spans="5:23" s="507" customFormat="1" ht="15.75" customHeight="1" x14ac:dyDescent="0.2">
      <c r="E124" s="709"/>
      <c r="F124" s="710"/>
      <c r="G124" s="710"/>
      <c r="H124" s="710"/>
      <c r="I124" s="710"/>
      <c r="J124" s="710"/>
      <c r="K124" s="711"/>
      <c r="L124" s="808"/>
      <c r="M124" s="808"/>
      <c r="N124" s="808"/>
      <c r="O124" s="808"/>
      <c r="P124" s="808"/>
      <c r="Q124" s="808"/>
      <c r="R124" s="718"/>
      <c r="S124" s="719"/>
      <c r="T124" s="719"/>
      <c r="U124" s="719"/>
      <c r="V124" s="719"/>
      <c r="W124" s="720"/>
    </row>
    <row r="125" spans="5:23" s="507" customFormat="1" ht="15.75" customHeight="1" x14ac:dyDescent="0.2">
      <c r="E125" s="703" t="s">
        <v>484</v>
      </c>
      <c r="F125" s="704"/>
      <c r="G125" s="704"/>
      <c r="H125" s="704"/>
      <c r="I125" s="704"/>
      <c r="J125" s="704"/>
      <c r="K125" s="705"/>
      <c r="L125" s="808" t="s">
        <v>480</v>
      </c>
      <c r="M125" s="808"/>
      <c r="N125" s="808"/>
      <c r="O125" s="808"/>
      <c r="P125" s="808"/>
      <c r="Q125" s="808"/>
      <c r="R125" s="712" t="s">
        <v>494</v>
      </c>
      <c r="S125" s="713"/>
      <c r="T125" s="713"/>
      <c r="U125" s="713"/>
      <c r="V125" s="713"/>
      <c r="W125" s="714"/>
    </row>
    <row r="126" spans="5:23" s="507" customFormat="1" ht="15.75" customHeight="1" x14ac:dyDescent="0.2">
      <c r="E126" s="706"/>
      <c r="F126" s="707"/>
      <c r="G126" s="707"/>
      <c r="H126" s="707"/>
      <c r="I126" s="707"/>
      <c r="J126" s="707"/>
      <c r="K126" s="708"/>
      <c r="L126" s="808"/>
      <c r="M126" s="808"/>
      <c r="N126" s="808"/>
      <c r="O126" s="808"/>
      <c r="P126" s="808"/>
      <c r="Q126" s="808"/>
      <c r="R126" s="715"/>
      <c r="S126" s="716"/>
      <c r="T126" s="716"/>
      <c r="U126" s="716"/>
      <c r="V126" s="716"/>
      <c r="W126" s="717"/>
    </row>
    <row r="127" spans="5:23" s="507" customFormat="1" ht="15.75" customHeight="1" x14ac:dyDescent="0.2">
      <c r="E127" s="709"/>
      <c r="F127" s="710"/>
      <c r="G127" s="710"/>
      <c r="H127" s="710"/>
      <c r="I127" s="710"/>
      <c r="J127" s="710"/>
      <c r="K127" s="711"/>
      <c r="L127" s="808"/>
      <c r="M127" s="808"/>
      <c r="N127" s="808"/>
      <c r="O127" s="808"/>
      <c r="P127" s="808"/>
      <c r="Q127" s="808"/>
      <c r="R127" s="718"/>
      <c r="S127" s="719"/>
      <c r="T127" s="719"/>
      <c r="U127" s="719"/>
      <c r="V127" s="719"/>
      <c r="W127" s="720"/>
    </row>
    <row r="128" spans="5:23" s="507" customFormat="1" ht="15.75" customHeight="1" x14ac:dyDescent="0.2">
      <c r="E128" s="509" t="s">
        <v>488</v>
      </c>
      <c r="F128" s="643"/>
      <c r="G128" s="643"/>
      <c r="H128" s="643"/>
      <c r="I128" s="643"/>
      <c r="J128" s="643"/>
      <c r="K128" s="643"/>
      <c r="L128" s="641"/>
      <c r="M128" s="641"/>
      <c r="N128" s="641"/>
      <c r="O128" s="641"/>
      <c r="P128" s="641"/>
      <c r="Q128" s="641"/>
      <c r="R128" s="644"/>
      <c r="S128" s="644"/>
      <c r="T128" s="644"/>
      <c r="U128" s="642"/>
    </row>
    <row r="129" spans="3:21" s="507" customFormat="1" ht="5.25" customHeight="1" x14ac:dyDescent="0.25">
      <c r="E129" s="530"/>
      <c r="R129" s="642"/>
      <c r="S129" s="642"/>
      <c r="T129" s="642"/>
      <c r="U129" s="642"/>
    </row>
    <row r="130" spans="3:21" s="507" customFormat="1" ht="15.75" x14ac:dyDescent="0.25">
      <c r="E130" s="507" t="s">
        <v>419</v>
      </c>
    </row>
    <row r="131" spans="3:21" s="507" customFormat="1" ht="15" x14ac:dyDescent="0.2">
      <c r="D131" s="507" t="s">
        <v>509</v>
      </c>
    </row>
    <row r="132" spans="3:21" s="507" customFormat="1" ht="15" x14ac:dyDescent="0.2">
      <c r="D132" s="515" t="s">
        <v>515</v>
      </c>
    </row>
    <row r="133" spans="3:21" s="507" customFormat="1" ht="15.75" x14ac:dyDescent="0.25">
      <c r="E133" s="507" t="s">
        <v>422</v>
      </c>
    </row>
    <row r="134" spans="3:21" s="507" customFormat="1" ht="15" x14ac:dyDescent="0.2">
      <c r="E134" s="509" t="s">
        <v>405</v>
      </c>
    </row>
    <row r="135" spans="3:21" s="507" customFormat="1" ht="15.75" x14ac:dyDescent="0.25">
      <c r="E135" s="507" t="s">
        <v>420</v>
      </c>
    </row>
    <row r="136" spans="3:21" s="507" customFormat="1" ht="15.75" x14ac:dyDescent="0.25">
      <c r="E136" s="507" t="s">
        <v>418</v>
      </c>
    </row>
    <row r="137" spans="3:21" s="507" customFormat="1" ht="15.75" x14ac:dyDescent="0.25">
      <c r="E137" s="507" t="s">
        <v>419</v>
      </c>
    </row>
    <row r="138" spans="3:21" s="507" customFormat="1" ht="15.75" x14ac:dyDescent="0.25">
      <c r="E138" s="507" t="s">
        <v>421</v>
      </c>
    </row>
    <row r="139" spans="3:21" s="507" customFormat="1" ht="15.75" x14ac:dyDescent="0.2">
      <c r="C139" s="505" t="s">
        <v>7</v>
      </c>
      <c r="D139" s="507" t="s">
        <v>328</v>
      </c>
    </row>
    <row r="140" spans="3:21" s="507" customFormat="1" ht="15" x14ac:dyDescent="0.2">
      <c r="D140" s="507" t="s">
        <v>406</v>
      </c>
    </row>
    <row r="141" spans="3:21" s="507" customFormat="1" ht="15" x14ac:dyDescent="0.2">
      <c r="D141" s="507" t="s">
        <v>407</v>
      </c>
    </row>
    <row r="142" spans="3:21" s="507" customFormat="1" ht="15" x14ac:dyDescent="0.2">
      <c r="D142" s="507" t="s">
        <v>408</v>
      </c>
    </row>
    <row r="143" spans="3:21" s="507" customFormat="1" ht="15" x14ac:dyDescent="0.2">
      <c r="D143" s="507" t="s">
        <v>409</v>
      </c>
    </row>
    <row r="144" spans="3:21" s="507" customFormat="1" ht="15" x14ac:dyDescent="0.2">
      <c r="D144" s="507" t="s">
        <v>410</v>
      </c>
    </row>
    <row r="145" spans="2:5" s="507" customFormat="1" ht="15" x14ac:dyDescent="0.2">
      <c r="D145" s="507" t="s">
        <v>411</v>
      </c>
    </row>
    <row r="146" spans="2:5" s="507" customFormat="1" ht="15" x14ac:dyDescent="0.2">
      <c r="D146" s="507" t="s">
        <v>412</v>
      </c>
    </row>
    <row r="147" spans="2:5" s="507" customFormat="1" ht="15.75" x14ac:dyDescent="0.25">
      <c r="C147" s="517" t="s">
        <v>8</v>
      </c>
      <c r="D147" s="507" t="s">
        <v>429</v>
      </c>
    </row>
    <row r="148" spans="2:5" s="507" customFormat="1" ht="15" x14ac:dyDescent="0.2"/>
    <row r="149" spans="2:5" s="507" customFormat="1" ht="15" x14ac:dyDescent="0.2">
      <c r="B149" s="690" t="s">
        <v>430</v>
      </c>
      <c r="C149" s="690"/>
      <c r="D149" s="690"/>
      <c r="E149" s="690"/>
    </row>
    <row r="150" spans="2:5" s="507" customFormat="1" ht="15" x14ac:dyDescent="0.2"/>
    <row r="151" spans="2:5" s="507" customFormat="1" ht="15" x14ac:dyDescent="0.2"/>
    <row r="152" spans="2:5" s="507" customFormat="1" ht="15" x14ac:dyDescent="0.2"/>
    <row r="153" spans="2:5" s="507" customFormat="1" ht="15" x14ac:dyDescent="0.2"/>
    <row r="154" spans="2:5" s="507" customFormat="1" ht="15" x14ac:dyDescent="0.2"/>
    <row r="155" spans="2:5" s="507" customFormat="1" ht="15" x14ac:dyDescent="0.2"/>
    <row r="156" spans="2:5" s="507" customFormat="1" ht="15" x14ac:dyDescent="0.2"/>
    <row r="157" spans="2:5" s="507" customFormat="1" ht="15" x14ac:dyDescent="0.2"/>
    <row r="158" spans="2:5" s="507" customFormat="1" ht="15" x14ac:dyDescent="0.2"/>
    <row r="159" spans="2:5" s="507" customFormat="1" ht="15" x14ac:dyDescent="0.2"/>
    <row r="160" spans="2:5" s="507" customFormat="1" ht="15" x14ac:dyDescent="0.2"/>
    <row r="161" s="507" customFormat="1" ht="15" x14ac:dyDescent="0.2"/>
    <row r="162" s="507" customFormat="1" ht="15" x14ac:dyDescent="0.2"/>
    <row r="163" s="507" customFormat="1" ht="15" x14ac:dyDescent="0.2"/>
    <row r="164" s="507" customFormat="1" ht="15" x14ac:dyDescent="0.2"/>
    <row r="165" s="507" customFormat="1" ht="15" x14ac:dyDescent="0.2"/>
    <row r="166" s="507" customFormat="1" ht="15" x14ac:dyDescent="0.2"/>
    <row r="167" s="507" customFormat="1" ht="15" x14ac:dyDescent="0.2"/>
    <row r="168" s="507" customFormat="1" ht="15" x14ac:dyDescent="0.2"/>
  </sheetData>
  <sheetProtection algorithmName="SHA-512" hashValue="1Ps+YIZfg/HghXoGH42zd8E2wLND2Epvpqc8l5/Q7fvVijBTMyijIFtunNJeHzGj8b8nNB9PQjnC3XlnTRd4XA==" saltValue="9sBaoazp4IjvqlFIS2Nw9w==" spinCount="100000" sheet="1" objects="1" scenarios="1"/>
  <mergeCells count="94">
    <mergeCell ref="L104:Q106"/>
    <mergeCell ref="L125:Q127"/>
    <mergeCell ref="L122:Q124"/>
    <mergeCell ref="L119:Q121"/>
    <mergeCell ref="L116:Q118"/>
    <mergeCell ref="L113:Q115"/>
    <mergeCell ref="L110:Q112"/>
    <mergeCell ref="L107:Q109"/>
    <mergeCell ref="T44:V44"/>
    <mergeCell ref="L44:N44"/>
    <mergeCell ref="D48:R48"/>
    <mergeCell ref="D34:R34"/>
    <mergeCell ref="P47:R47"/>
    <mergeCell ref="P36:R36"/>
    <mergeCell ref="P44:R44"/>
    <mergeCell ref="P39:R39"/>
    <mergeCell ref="H47:J47"/>
    <mergeCell ref="D45:R45"/>
    <mergeCell ref="L47:N47"/>
    <mergeCell ref="H44:J44"/>
    <mergeCell ref="B5:AB5"/>
    <mergeCell ref="B6:AB6"/>
    <mergeCell ref="B7:AB7"/>
    <mergeCell ref="B8:AB8"/>
    <mergeCell ref="B10:AB10"/>
    <mergeCell ref="X23:Z23"/>
    <mergeCell ref="X20:Z20"/>
    <mergeCell ref="T20:V20"/>
    <mergeCell ref="L36:N36"/>
    <mergeCell ref="L20:N20"/>
    <mergeCell ref="P20:R20"/>
    <mergeCell ref="T23:V23"/>
    <mergeCell ref="L23:N23"/>
    <mergeCell ref="P23:R23"/>
    <mergeCell ref="P28:R28"/>
    <mergeCell ref="L28:N28"/>
    <mergeCell ref="D29:R29"/>
    <mergeCell ref="L33:N33"/>
    <mergeCell ref="X12:Z15"/>
    <mergeCell ref="X44:Z44"/>
    <mergeCell ref="T47:V47"/>
    <mergeCell ref="X47:Z47"/>
    <mergeCell ref="T50:V50"/>
    <mergeCell ref="X50:Z50"/>
    <mergeCell ref="T12:V15"/>
    <mergeCell ref="B18:AB18"/>
    <mergeCell ref="T28:V28"/>
    <mergeCell ref="X28:Z28"/>
    <mergeCell ref="T33:V33"/>
    <mergeCell ref="X33:Z33"/>
    <mergeCell ref="T36:V36"/>
    <mergeCell ref="X36:Z36"/>
    <mergeCell ref="T39:V39"/>
    <mergeCell ref="X39:Z39"/>
    <mergeCell ref="H12:J15"/>
    <mergeCell ref="L12:N15"/>
    <mergeCell ref="P12:R15"/>
    <mergeCell ref="D40:R40"/>
    <mergeCell ref="P33:R33"/>
    <mergeCell ref="H39:J39"/>
    <mergeCell ref="D37:R37"/>
    <mergeCell ref="D39:G39"/>
    <mergeCell ref="H20:J20"/>
    <mergeCell ref="D12:F15"/>
    <mergeCell ref="H23:J23"/>
    <mergeCell ref="D23:F23"/>
    <mergeCell ref="H28:J28"/>
    <mergeCell ref="H33:J33"/>
    <mergeCell ref="L39:N39"/>
    <mergeCell ref="H36:J36"/>
    <mergeCell ref="X104:X106"/>
    <mergeCell ref="R125:W127"/>
    <mergeCell ref="R122:W124"/>
    <mergeCell ref="R119:W121"/>
    <mergeCell ref="R116:W118"/>
    <mergeCell ref="R113:W115"/>
    <mergeCell ref="R110:W112"/>
    <mergeCell ref="R107:W109"/>
    <mergeCell ref="B60:E60"/>
    <mergeCell ref="B149:E149"/>
    <mergeCell ref="H50:J50"/>
    <mergeCell ref="L50:N50"/>
    <mergeCell ref="P50:R50"/>
    <mergeCell ref="D51:R51"/>
    <mergeCell ref="R104:W106"/>
    <mergeCell ref="E110:K112"/>
    <mergeCell ref="E107:K109"/>
    <mergeCell ref="V56:Z56"/>
    <mergeCell ref="E104:K106"/>
    <mergeCell ref="E125:K127"/>
    <mergeCell ref="E122:K124"/>
    <mergeCell ref="E119:K121"/>
    <mergeCell ref="E116:K118"/>
    <mergeCell ref="E113:K115"/>
  </mergeCells>
  <conditionalFormatting sqref="P23:R24 P33:R33 P47:R47 P36:R36 P44:R44 P39:R39 P28:R28 X23:AA24">
    <cfRule type="cellIs" dxfId="1806" priority="18" operator="lessThan">
      <formula>0</formula>
    </cfRule>
  </conditionalFormatting>
  <conditionalFormatting sqref="P50:R50">
    <cfRule type="cellIs" dxfId="1805" priority="8" operator="lessThan">
      <formula>0</formula>
    </cfRule>
  </conditionalFormatting>
  <conditionalFormatting sqref="X28:AA28">
    <cfRule type="cellIs" dxfId="1804" priority="7" operator="lessThan">
      <formula>0</formula>
    </cfRule>
  </conditionalFormatting>
  <conditionalFormatting sqref="X33:AA33">
    <cfRule type="cellIs" dxfId="1803" priority="6" operator="lessThan">
      <formula>0</formula>
    </cfRule>
  </conditionalFormatting>
  <conditionalFormatting sqref="X36:AA36">
    <cfRule type="cellIs" dxfId="1802" priority="5" operator="lessThan">
      <formula>0</formula>
    </cfRule>
  </conditionalFormatting>
  <conditionalFormatting sqref="X39:AA39">
    <cfRule type="cellIs" dxfId="1801" priority="4" operator="lessThan">
      <formula>0</formula>
    </cfRule>
  </conditionalFormatting>
  <conditionalFormatting sqref="X50:AA50">
    <cfRule type="cellIs" dxfId="1800" priority="1" operator="lessThan">
      <formula>0</formula>
    </cfRule>
  </conditionalFormatting>
  <conditionalFormatting sqref="X44:AA44">
    <cfRule type="cellIs" dxfId="1799" priority="3" operator="lessThan">
      <formula>0</formula>
    </cfRule>
  </conditionalFormatting>
  <conditionalFormatting sqref="X47:AA47">
    <cfRule type="cellIs" dxfId="1798" priority="2" operator="lessThan">
      <formula>0</formula>
    </cfRule>
  </conditionalFormatting>
  <hyperlinks>
    <hyperlink ref="H12" location="'příjezdy post-doků do ČR'!A1" display="post-dok"/>
    <hyperlink ref="L12:N15" location="'KA1_příjezdy seniorů'!A1" display="'KA1_příjezdy seniorů'!A1"/>
    <hyperlink ref="P12:R15" location="'KA2_výjezdy juniorů'!A1" display="'KA2_výjezdy juniorů'!A1"/>
    <hyperlink ref="T12:V15" location="'KA2_výjezdy seniorů'!A1" display="'KA2_výjezdy seniorů'!A1"/>
    <hyperlink ref="H12:J15" location="'KA1_příjezdy juniorů'!A1" display="'KA1_příjezdy juniorů'!A1"/>
    <hyperlink ref="D12:F15" location="Úvod!A80" display="Manuál"/>
    <hyperlink ref="X12:Z15" location="MPN!A1" display="Minimální personální náklady"/>
    <hyperlink ref="B60:E60" location="Úvod!A1" display="zpět na hlavní stranu"/>
    <hyperlink ref="B149:E149" location="Úvod!A1" display="zpět na hlavní stranu"/>
  </hyperlinks>
  <pageMargins left="0.51181102362204722" right="0.51181102362204722" top="0.78740157480314965" bottom="0.39370078740157483" header="0.31496062992125984" footer="0.31496062992125984"/>
  <pageSetup paperSize="9" orientation="portrait" r:id="rId1"/>
  <ignoredErrors>
    <ignoredError sqref="D33 D36 D44 D47" twoDigitTextYear="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B1:KT212"/>
  <sheetViews>
    <sheetView zoomScale="80" zoomScaleNormal="80" workbookViewId="0">
      <pane xSplit="4" ySplit="6" topLeftCell="E7" activePane="bottomRight" state="frozen"/>
      <selection pane="topRight" activeCell="E1" sqref="E1"/>
      <selection pane="bottomLeft" activeCell="A7" sqref="A7"/>
      <selection pane="bottomRight" activeCell="C7" sqref="C7:D7"/>
    </sheetView>
  </sheetViews>
  <sheetFormatPr defaultRowHeight="12.75" outlineLevelCol="1" x14ac:dyDescent="0.2"/>
  <cols>
    <col min="1" max="1" width="2.42578125" style="29" customWidth="1"/>
    <col min="2" max="2" width="4.28515625" style="127" customWidth="1"/>
    <col min="3" max="3" width="40.7109375" style="161" customWidth="1"/>
    <col min="4" max="4" width="2.7109375" style="161" customWidth="1"/>
    <col min="5" max="5" width="16.85546875" style="95" customWidth="1"/>
    <col min="6" max="6" width="10.85546875" style="95" customWidth="1"/>
    <col min="7" max="7" width="4" style="95" hidden="1" customWidth="1"/>
    <col min="8" max="8" width="6.42578125" style="95" hidden="1" customWidth="1"/>
    <col min="9" max="9" width="11.7109375" style="95" customWidth="1"/>
    <col min="10" max="10" width="15.28515625" style="95" customWidth="1"/>
    <col min="11" max="11" width="13" style="95" customWidth="1"/>
    <col min="12" max="13" width="14.7109375" style="95" customWidth="1"/>
    <col min="14" max="14" width="14.42578125" style="95" customWidth="1"/>
    <col min="15" max="15" width="15.7109375" style="96" customWidth="1"/>
    <col min="16" max="16" width="2.85546875" style="25" customWidth="1"/>
    <col min="17" max="18" width="15.140625" style="95" customWidth="1"/>
    <col min="19" max="19" width="2.5703125" style="29" customWidth="1"/>
    <col min="20" max="20" width="8.140625" style="29" hidden="1" customWidth="1"/>
    <col min="21" max="21" width="12.140625" style="10" customWidth="1"/>
    <col min="22" max="22" width="2.140625" style="10" customWidth="1"/>
    <col min="23" max="23" width="9.42578125" style="10" customWidth="1"/>
    <col min="24" max="24" width="6.28515625" style="10" customWidth="1" outlineLevel="1"/>
    <col min="25" max="25" width="6.140625" style="10" customWidth="1" outlineLevel="1"/>
    <col min="26" max="26" width="6.28515625" style="10" customWidth="1" outlineLevel="1"/>
    <col min="27" max="27" width="6.140625" style="10" customWidth="1" outlineLevel="1"/>
    <col min="28" max="28" width="6.28515625" style="10" customWidth="1" outlineLevel="1"/>
    <col min="29" max="29" width="6.140625" style="10" customWidth="1" outlineLevel="1"/>
    <col min="30" max="30" width="6.28515625" style="10" customWidth="1" outlineLevel="1"/>
    <col min="31" max="31" width="6.140625" style="10" customWidth="1" outlineLevel="1"/>
    <col min="32" max="32" width="6.28515625" style="10" customWidth="1" outlineLevel="1"/>
    <col min="33" max="33" width="6.140625" style="10" customWidth="1" outlineLevel="1"/>
    <col min="34" max="34" width="6.28515625" style="10" customWidth="1" outlineLevel="1"/>
    <col min="35" max="35" width="6.140625" style="10" customWidth="1" outlineLevel="1"/>
    <col min="36" max="36" width="6.28515625" style="10" customWidth="1" outlineLevel="1"/>
    <col min="37" max="37" width="6.140625" style="10" customWidth="1" outlineLevel="1"/>
    <col min="38" max="38" width="6.28515625" style="10" customWidth="1" outlineLevel="1"/>
    <col min="39" max="39" width="6.140625" style="10" customWidth="1" outlineLevel="1"/>
    <col min="40" max="40" width="6.28515625" style="10" customWidth="1" outlineLevel="1"/>
    <col min="41" max="41" width="6.140625" style="10" customWidth="1" outlineLevel="1"/>
    <col min="42" max="42" width="6.28515625" style="10" customWidth="1" outlineLevel="1"/>
    <col min="43" max="43" width="6.140625" style="10" customWidth="1" outlineLevel="1"/>
    <col min="44" max="44" width="6.28515625" style="10" customWidth="1" outlineLevel="1"/>
    <col min="45" max="45" width="6.140625" style="10" customWidth="1" outlineLevel="1"/>
    <col min="46" max="46" width="6.28515625" style="10" customWidth="1" outlineLevel="1"/>
    <col min="47" max="47" width="6.140625" style="10" customWidth="1" outlineLevel="1"/>
    <col min="48" max="48" width="8.85546875" style="10" customWidth="1" outlineLevel="1"/>
    <col min="49" max="49" width="18.140625" style="10" customWidth="1" outlineLevel="1"/>
    <col min="50" max="50" width="8.85546875" style="10" customWidth="1" outlineLevel="1"/>
    <col min="51" max="51" width="18.140625" style="10" customWidth="1" outlineLevel="1"/>
    <col min="52" max="52" width="3.140625" style="1" customWidth="1"/>
    <col min="53" max="53" width="9.42578125" style="1" customWidth="1"/>
    <col min="54" max="54" width="6.28515625" style="10" customWidth="1" outlineLevel="1"/>
    <col min="55" max="55" width="6.140625" style="10" customWidth="1" outlineLevel="1"/>
    <col min="56" max="56" width="6.28515625" style="10" customWidth="1" outlineLevel="1"/>
    <col min="57" max="57" width="6.140625" style="10" customWidth="1" outlineLevel="1"/>
    <col min="58" max="58" width="6.28515625" style="10" customWidth="1" outlineLevel="1"/>
    <col min="59" max="59" width="6.140625" style="10" customWidth="1" outlineLevel="1"/>
    <col min="60" max="60" width="6.28515625" style="10" customWidth="1" outlineLevel="1"/>
    <col min="61" max="61" width="6.140625" style="10" customWidth="1" outlineLevel="1"/>
    <col min="62" max="62" width="6.28515625" style="10" customWidth="1" outlineLevel="1"/>
    <col min="63" max="63" width="6.140625" style="10" customWidth="1" outlineLevel="1"/>
    <col min="64" max="64" width="6.28515625" style="10" customWidth="1" outlineLevel="1"/>
    <col min="65" max="65" width="6.140625" style="10" customWidth="1" outlineLevel="1"/>
    <col min="66" max="66" width="6.28515625" style="10" customWidth="1" outlineLevel="1"/>
    <col min="67" max="67" width="6.140625" style="10" customWidth="1" outlineLevel="1"/>
    <col min="68" max="68" width="6.28515625" style="10" customWidth="1" outlineLevel="1"/>
    <col min="69" max="69" width="6.140625" style="10" customWidth="1" outlineLevel="1"/>
    <col min="70" max="70" width="6.28515625" style="10" customWidth="1" outlineLevel="1"/>
    <col min="71" max="71" width="6.140625" style="10" customWidth="1" outlineLevel="1"/>
    <col min="72" max="72" width="6.28515625" style="10" customWidth="1" outlineLevel="1"/>
    <col min="73" max="73" width="6.140625" style="10" customWidth="1" outlineLevel="1"/>
    <col min="74" max="74" width="6.28515625" style="10" customWidth="1" outlineLevel="1"/>
    <col min="75" max="75" width="6.140625" style="10" customWidth="1" outlineLevel="1"/>
    <col min="76" max="76" width="6.28515625" style="10" customWidth="1" outlineLevel="1"/>
    <col min="77" max="77" width="6.140625" style="10" customWidth="1" outlineLevel="1"/>
    <col min="78" max="78" width="8.85546875" style="10" customWidth="1" outlineLevel="1"/>
    <col min="79" max="79" width="18.140625" style="10" customWidth="1" outlineLevel="1"/>
    <col min="80" max="80" width="8.85546875" style="10" customWidth="1" outlineLevel="1"/>
    <col min="81" max="81" width="18.140625" style="10" customWidth="1" outlineLevel="1"/>
    <col min="82" max="82" width="3.140625" style="1" customWidth="1"/>
    <col min="83" max="83" width="9.42578125" style="1" customWidth="1"/>
    <col min="84" max="84" width="6.28515625" style="10" customWidth="1" outlineLevel="1"/>
    <col min="85" max="85" width="6.140625" style="10" customWidth="1" outlineLevel="1"/>
    <col min="86" max="86" width="6.28515625" style="10" customWidth="1" outlineLevel="1"/>
    <col min="87" max="87" width="6.140625" style="10" customWidth="1" outlineLevel="1"/>
    <col min="88" max="88" width="6.28515625" style="10" customWidth="1" outlineLevel="1"/>
    <col min="89" max="89" width="6.140625" style="10" customWidth="1" outlineLevel="1"/>
    <col min="90" max="90" width="6.28515625" style="10" customWidth="1" outlineLevel="1"/>
    <col min="91" max="91" width="6.140625" style="10" customWidth="1" outlineLevel="1"/>
    <col min="92" max="92" width="6.28515625" style="10" customWidth="1" outlineLevel="1"/>
    <col min="93" max="93" width="6.140625" style="10" customWidth="1" outlineLevel="1"/>
    <col min="94" max="94" width="6.28515625" style="10" customWidth="1" outlineLevel="1"/>
    <col min="95" max="95" width="6.140625" style="10" customWidth="1" outlineLevel="1"/>
    <col min="96" max="96" width="6.28515625" style="10" customWidth="1" outlineLevel="1"/>
    <col min="97" max="97" width="6.140625" style="10" customWidth="1" outlineLevel="1"/>
    <col min="98" max="98" width="6.28515625" style="10" customWidth="1" outlineLevel="1"/>
    <col min="99" max="99" width="6.140625" style="10" customWidth="1" outlineLevel="1"/>
    <col min="100" max="100" width="6.28515625" style="10" customWidth="1" outlineLevel="1"/>
    <col min="101" max="101" width="6.140625" style="10" customWidth="1" outlineLevel="1"/>
    <col min="102" max="102" width="6.28515625" style="10" customWidth="1" outlineLevel="1"/>
    <col min="103" max="103" width="6.140625" style="10" customWidth="1" outlineLevel="1"/>
    <col min="104" max="104" width="6.28515625" style="10" customWidth="1" outlineLevel="1"/>
    <col min="105" max="105" width="6.140625" style="10" customWidth="1" outlineLevel="1"/>
    <col min="106" max="106" width="6.28515625" style="10" customWidth="1" outlineLevel="1"/>
    <col min="107" max="107" width="6.140625" style="10" customWidth="1" outlineLevel="1"/>
    <col min="108" max="108" width="8.85546875" style="10" customWidth="1" outlineLevel="1"/>
    <col min="109" max="109" width="18.140625" style="10" customWidth="1" outlineLevel="1"/>
    <col min="110" max="110" width="8.85546875" style="10" customWidth="1" outlineLevel="1"/>
    <col min="111" max="111" width="18.140625" style="10" customWidth="1" outlineLevel="1"/>
    <col min="112" max="112" width="3.140625" style="1" customWidth="1"/>
    <col min="113" max="113" width="9.42578125" style="1" customWidth="1"/>
    <col min="114" max="114" width="6.28515625" style="10" customWidth="1" outlineLevel="1"/>
    <col min="115" max="115" width="6.140625" style="10" customWidth="1" outlineLevel="1"/>
    <col min="116" max="116" width="6.28515625" style="10" customWidth="1" outlineLevel="1"/>
    <col min="117" max="117" width="6.140625" style="10" customWidth="1" outlineLevel="1"/>
    <col min="118" max="118" width="6.28515625" style="10" customWidth="1" outlineLevel="1"/>
    <col min="119" max="119" width="6.140625" style="10" customWidth="1" outlineLevel="1"/>
    <col min="120" max="120" width="6.28515625" style="10" customWidth="1" outlineLevel="1"/>
    <col min="121" max="121" width="6.140625" style="10" customWidth="1" outlineLevel="1"/>
    <col min="122" max="122" width="6.28515625" style="10" customWidth="1" outlineLevel="1"/>
    <col min="123" max="123" width="6.140625" style="10" customWidth="1" outlineLevel="1"/>
    <col min="124" max="124" width="6.28515625" style="10" customWidth="1" outlineLevel="1"/>
    <col min="125" max="125" width="6.140625" style="10" customWidth="1" outlineLevel="1"/>
    <col min="126" max="126" width="6.28515625" style="10" customWidth="1" outlineLevel="1"/>
    <col min="127" max="127" width="6.140625" style="10" customWidth="1" outlineLevel="1"/>
    <col min="128" max="128" width="6.28515625" style="10" customWidth="1" outlineLevel="1"/>
    <col min="129" max="129" width="6.140625" style="10" customWidth="1" outlineLevel="1"/>
    <col min="130" max="130" width="6.28515625" style="10" customWidth="1" outlineLevel="1"/>
    <col min="131" max="131" width="6.140625" style="10" customWidth="1" outlineLevel="1"/>
    <col min="132" max="132" width="6.28515625" style="10" customWidth="1" outlineLevel="1"/>
    <col min="133" max="133" width="6.140625" style="10" customWidth="1" outlineLevel="1"/>
    <col min="134" max="134" width="6.28515625" style="10" customWidth="1" outlineLevel="1"/>
    <col min="135" max="135" width="6.140625" style="10" customWidth="1" outlineLevel="1"/>
    <col min="136" max="136" width="6.28515625" style="10" customWidth="1" outlineLevel="1"/>
    <col min="137" max="137" width="6.140625" style="10" customWidth="1" outlineLevel="1"/>
    <col min="138" max="138" width="8.85546875" style="10" customWidth="1" outlineLevel="1"/>
    <col min="139" max="139" width="18.140625" style="10" customWidth="1" outlineLevel="1"/>
    <col min="140" max="140" width="8.85546875" style="10" customWidth="1" outlineLevel="1"/>
    <col min="141" max="141" width="18.140625" style="10" customWidth="1" outlineLevel="1"/>
    <col min="142" max="142" width="3.7109375" style="1" customWidth="1"/>
    <col min="143" max="143" width="9.42578125" style="1" customWidth="1"/>
    <col min="144" max="144" width="6.28515625" style="10" customWidth="1" outlineLevel="1"/>
    <col min="145" max="145" width="6.140625" style="10" customWidth="1" outlineLevel="1"/>
    <col min="146" max="146" width="6.28515625" style="10" customWidth="1" outlineLevel="1"/>
    <col min="147" max="147" width="6.140625" style="10" customWidth="1" outlineLevel="1"/>
    <col min="148" max="148" width="6.28515625" style="10" customWidth="1" outlineLevel="1"/>
    <col min="149" max="149" width="6.140625" style="10" customWidth="1" outlineLevel="1"/>
    <col min="150" max="150" width="6.28515625" style="10" customWidth="1" outlineLevel="1"/>
    <col min="151" max="151" width="6.140625" style="10" customWidth="1" outlineLevel="1"/>
    <col min="152" max="152" width="6.28515625" style="10" customWidth="1" outlineLevel="1"/>
    <col min="153" max="153" width="6.140625" style="10" customWidth="1" outlineLevel="1"/>
    <col min="154" max="154" width="6.28515625" style="10" customWidth="1" outlineLevel="1"/>
    <col min="155" max="155" width="6.140625" style="10" customWidth="1" outlineLevel="1"/>
    <col min="156" max="156" width="6.28515625" style="10" customWidth="1" outlineLevel="1"/>
    <col min="157" max="157" width="6.140625" style="10" customWidth="1" outlineLevel="1"/>
    <col min="158" max="158" width="6.28515625" style="10" customWidth="1" outlineLevel="1"/>
    <col min="159" max="159" width="6.140625" style="10" customWidth="1" outlineLevel="1"/>
    <col min="160" max="160" width="6.28515625" style="10" customWidth="1" outlineLevel="1"/>
    <col min="161" max="161" width="6.140625" style="10" customWidth="1" outlineLevel="1"/>
    <col min="162" max="162" width="6.28515625" style="10" customWidth="1" outlineLevel="1"/>
    <col min="163" max="163" width="6.140625" style="10" customWidth="1" outlineLevel="1"/>
    <col min="164" max="164" width="6.28515625" style="10" customWidth="1" outlineLevel="1"/>
    <col min="165" max="165" width="6.140625" style="10" customWidth="1" outlineLevel="1"/>
    <col min="166" max="166" width="6.28515625" style="10" customWidth="1" outlineLevel="1"/>
    <col min="167" max="167" width="6.140625" style="10" customWidth="1" outlineLevel="1"/>
    <col min="168" max="168" width="8.85546875" style="10" customWidth="1" outlineLevel="1"/>
    <col min="169" max="169" width="18.140625" style="10" customWidth="1" outlineLevel="1"/>
    <col min="170" max="170" width="8.85546875" style="10" customWidth="1" outlineLevel="1"/>
    <col min="171" max="171" width="18.140625" style="10" customWidth="1" outlineLevel="1"/>
    <col min="172" max="172" width="4.140625" style="1" customWidth="1"/>
    <col min="173" max="173" width="9.42578125" style="1" customWidth="1"/>
    <col min="174" max="174" width="6.28515625" style="10" customWidth="1" outlineLevel="1"/>
    <col min="175" max="175" width="6.140625" style="10" customWidth="1" outlineLevel="1"/>
    <col min="176" max="176" width="6.28515625" style="10" customWidth="1" outlineLevel="1"/>
    <col min="177" max="177" width="6.140625" style="10" customWidth="1" outlineLevel="1"/>
    <col min="178" max="178" width="6.28515625" style="10" customWidth="1" outlineLevel="1"/>
    <col min="179" max="179" width="6.140625" style="10" customWidth="1" outlineLevel="1"/>
    <col min="180" max="180" width="6.28515625" style="10" customWidth="1" outlineLevel="1"/>
    <col min="181" max="181" width="6.140625" style="10" customWidth="1" outlineLevel="1"/>
    <col min="182" max="182" width="6.28515625" style="10" customWidth="1" outlineLevel="1"/>
    <col min="183" max="183" width="6.140625" style="10" customWidth="1" outlineLevel="1"/>
    <col min="184" max="184" width="6.28515625" style="10" customWidth="1" outlineLevel="1"/>
    <col min="185" max="185" width="6.140625" style="10" customWidth="1" outlineLevel="1"/>
    <col min="186" max="186" width="6.28515625" style="10" customWidth="1" outlineLevel="1"/>
    <col min="187" max="187" width="6.140625" style="10" customWidth="1" outlineLevel="1"/>
    <col min="188" max="188" width="6.28515625" style="10" customWidth="1" outlineLevel="1"/>
    <col min="189" max="189" width="6.140625" style="10" customWidth="1" outlineLevel="1"/>
    <col min="190" max="190" width="6.28515625" style="10" customWidth="1" outlineLevel="1"/>
    <col min="191" max="191" width="6.140625" style="10" customWidth="1" outlineLevel="1"/>
    <col min="192" max="192" width="6.28515625" style="10" customWidth="1" outlineLevel="1"/>
    <col min="193" max="193" width="6.140625" style="10" customWidth="1" outlineLevel="1"/>
    <col min="194" max="194" width="6.28515625" style="10" customWidth="1" outlineLevel="1"/>
    <col min="195" max="195" width="6.140625" style="10" customWidth="1" outlineLevel="1"/>
    <col min="196" max="196" width="6.28515625" style="10" customWidth="1" outlineLevel="1"/>
    <col min="197" max="197" width="6.140625" style="10" customWidth="1" outlineLevel="1"/>
    <col min="198" max="198" width="8.85546875" style="10" customWidth="1" outlineLevel="1"/>
    <col min="199" max="199" width="18.140625" style="10" customWidth="1" outlineLevel="1"/>
    <col min="200" max="200" width="8.85546875" style="10" customWidth="1" outlineLevel="1"/>
    <col min="201" max="201" width="18.140625" style="10" customWidth="1" outlineLevel="1"/>
    <col min="202" max="202" width="3.5703125" style="1" customWidth="1"/>
    <col min="203" max="203" width="9.42578125" style="1" customWidth="1"/>
    <col min="204" max="204" width="6.28515625" style="10" customWidth="1" outlineLevel="1"/>
    <col min="205" max="205" width="6.140625" style="10" customWidth="1" outlineLevel="1"/>
    <col min="206" max="206" width="6.28515625" style="10" customWidth="1" outlineLevel="1"/>
    <col min="207" max="207" width="6.140625" style="10" customWidth="1" outlineLevel="1"/>
    <col min="208" max="208" width="6.28515625" style="10" customWidth="1" outlineLevel="1"/>
    <col min="209" max="209" width="6.140625" style="10" customWidth="1" outlineLevel="1"/>
    <col min="210" max="210" width="6.28515625" style="10" customWidth="1" outlineLevel="1"/>
    <col min="211" max="211" width="6.140625" style="10" customWidth="1" outlineLevel="1"/>
    <col min="212" max="212" width="6.28515625" style="10" customWidth="1" outlineLevel="1"/>
    <col min="213" max="213" width="6.140625" style="10" customWidth="1" outlineLevel="1"/>
    <col min="214" max="214" width="6.28515625" style="10" customWidth="1" outlineLevel="1"/>
    <col min="215" max="215" width="6.140625" style="10" customWidth="1" outlineLevel="1"/>
    <col min="216" max="216" width="6.28515625" style="10" customWidth="1" outlineLevel="1"/>
    <col min="217" max="217" width="6.140625" style="10" customWidth="1" outlineLevel="1"/>
    <col min="218" max="218" width="6.28515625" style="10" customWidth="1" outlineLevel="1"/>
    <col min="219" max="219" width="6.140625" style="10" customWidth="1" outlineLevel="1"/>
    <col min="220" max="220" width="6.28515625" style="10" customWidth="1" outlineLevel="1"/>
    <col min="221" max="221" width="6.140625" style="10" customWidth="1" outlineLevel="1"/>
    <col min="222" max="222" width="6.28515625" style="10" customWidth="1" outlineLevel="1"/>
    <col min="223" max="223" width="6.140625" style="10" customWidth="1" outlineLevel="1"/>
    <col min="224" max="224" width="6.28515625" style="10" customWidth="1" outlineLevel="1"/>
    <col min="225" max="225" width="6.140625" style="10" customWidth="1" outlineLevel="1"/>
    <col min="226" max="226" width="6.28515625" style="10" customWidth="1" outlineLevel="1"/>
    <col min="227" max="227" width="6.140625" style="10" customWidth="1" outlineLevel="1"/>
    <col min="228" max="228" width="8.85546875" style="10" customWidth="1" outlineLevel="1"/>
    <col min="229" max="229" width="18.140625" style="10" customWidth="1" outlineLevel="1"/>
    <col min="230" max="230" width="8.85546875" style="10" customWidth="1" outlineLevel="1"/>
    <col min="231" max="231" width="18.140625" style="10" customWidth="1" outlineLevel="1"/>
    <col min="232" max="232" width="4.28515625" style="1" customWidth="1"/>
    <col min="233" max="233" width="9.42578125" style="1" customWidth="1"/>
    <col min="234" max="234" width="6.28515625" style="10" customWidth="1" outlineLevel="1"/>
    <col min="235" max="235" width="6.140625" style="10" customWidth="1" outlineLevel="1"/>
    <col min="236" max="236" width="6.28515625" style="10" customWidth="1" outlineLevel="1"/>
    <col min="237" max="237" width="6.140625" style="10" customWidth="1" outlineLevel="1"/>
    <col min="238" max="238" width="6.28515625" style="10" customWidth="1" outlineLevel="1"/>
    <col min="239" max="239" width="6.140625" style="10" customWidth="1" outlineLevel="1"/>
    <col min="240" max="240" width="6.28515625" style="10" customWidth="1" outlineLevel="1"/>
    <col min="241" max="241" width="6.140625" style="10" customWidth="1" outlineLevel="1"/>
    <col min="242" max="242" width="6.28515625" style="10" customWidth="1" outlineLevel="1"/>
    <col min="243" max="243" width="6.140625" style="10" customWidth="1" outlineLevel="1"/>
    <col min="244" max="244" width="6.28515625" style="10" customWidth="1" outlineLevel="1"/>
    <col min="245" max="245" width="6.140625" style="10" customWidth="1" outlineLevel="1"/>
    <col min="246" max="246" width="6.28515625" style="10" customWidth="1" outlineLevel="1"/>
    <col min="247" max="247" width="6.140625" style="10" customWidth="1" outlineLevel="1"/>
    <col min="248" max="248" width="6.28515625" style="10" customWidth="1" outlineLevel="1"/>
    <col min="249" max="249" width="6.140625" style="10" customWidth="1" outlineLevel="1"/>
    <col min="250" max="250" width="6.28515625" style="10" customWidth="1" outlineLevel="1"/>
    <col min="251" max="251" width="6.140625" style="10" customWidth="1" outlineLevel="1"/>
    <col min="252" max="252" width="6.28515625" style="10" customWidth="1" outlineLevel="1"/>
    <col min="253" max="253" width="6.140625" style="10" customWidth="1" outlineLevel="1"/>
    <col min="254" max="254" width="6.28515625" style="10" customWidth="1" outlineLevel="1"/>
    <col min="255" max="255" width="6.140625" style="10" customWidth="1" outlineLevel="1"/>
    <col min="256" max="256" width="6.28515625" style="10" customWidth="1" outlineLevel="1"/>
    <col min="257" max="257" width="6.140625" style="10" customWidth="1" outlineLevel="1"/>
    <col min="258" max="258" width="10" style="10" customWidth="1" outlineLevel="1"/>
    <col min="259" max="259" width="18.140625" style="10" customWidth="1" outlineLevel="1"/>
    <col min="260" max="260" width="8.85546875" style="10" customWidth="1" outlineLevel="1"/>
    <col min="261" max="261" width="18.140625" style="10" customWidth="1" outlineLevel="1"/>
    <col min="262" max="262" width="3.5703125" style="1" customWidth="1"/>
    <col min="263" max="263" width="9.42578125" style="1" customWidth="1"/>
    <col min="264" max="264" width="6.28515625" style="10" customWidth="1" outlineLevel="1"/>
    <col min="265" max="265" width="6.140625" style="10" customWidth="1" outlineLevel="1"/>
    <col min="266" max="266" width="6.28515625" style="10" customWidth="1" outlineLevel="1"/>
    <col min="267" max="267" width="6.140625" style="10" customWidth="1" outlineLevel="1"/>
    <col min="268" max="268" width="6.28515625" style="10" customWidth="1" outlineLevel="1"/>
    <col min="269" max="269" width="6.140625" style="10" customWidth="1" outlineLevel="1"/>
    <col min="270" max="270" width="6.28515625" style="10" customWidth="1" outlineLevel="1"/>
    <col min="271" max="271" width="6.140625" style="10" customWidth="1" outlineLevel="1"/>
    <col min="272" max="272" width="6.28515625" style="10" customWidth="1" outlineLevel="1"/>
    <col min="273" max="273" width="6.140625" style="10" customWidth="1" outlineLevel="1"/>
    <col min="274" max="274" width="6.28515625" style="10" customWidth="1" outlineLevel="1"/>
    <col min="275" max="275" width="6.140625" style="10" customWidth="1" outlineLevel="1"/>
    <col min="276" max="276" width="6.28515625" style="10" customWidth="1" outlineLevel="1"/>
    <col min="277" max="277" width="6.140625" style="10" customWidth="1" outlineLevel="1"/>
    <col min="278" max="278" width="6.28515625" style="10" customWidth="1" outlineLevel="1"/>
    <col min="279" max="279" width="6.140625" style="10" customWidth="1" outlineLevel="1"/>
    <col min="280" max="280" width="6.28515625" style="10" customWidth="1" outlineLevel="1"/>
    <col min="281" max="281" width="6.140625" style="10" customWidth="1" outlineLevel="1"/>
    <col min="282" max="282" width="6.28515625" style="10" customWidth="1" outlineLevel="1"/>
    <col min="283" max="283" width="6.140625" style="10" customWidth="1" outlineLevel="1"/>
    <col min="284" max="284" width="6.28515625" style="10" customWidth="1" outlineLevel="1"/>
    <col min="285" max="285" width="6.140625" style="10" customWidth="1" outlineLevel="1"/>
    <col min="286" max="286" width="6.28515625" style="10" customWidth="1" outlineLevel="1"/>
    <col min="287" max="287" width="6.140625" style="10" customWidth="1" outlineLevel="1"/>
    <col min="288" max="288" width="10" style="10" customWidth="1" outlineLevel="1"/>
    <col min="289" max="289" width="18.140625" style="10" customWidth="1" outlineLevel="1"/>
    <col min="290" max="290" width="8.85546875" style="10" customWidth="1" outlineLevel="1"/>
    <col min="291" max="291" width="18.140625" style="10" customWidth="1" outlineLevel="1"/>
    <col min="292" max="292" width="3.7109375" style="1" customWidth="1"/>
    <col min="293" max="293" width="14.28515625" style="1" customWidth="1"/>
    <col min="294" max="294" width="11.7109375" style="1" customWidth="1" outlineLevel="1"/>
    <col min="295" max="295" width="17.5703125" style="1" customWidth="1" outlineLevel="1"/>
    <col min="296" max="296" width="11.7109375" style="1" customWidth="1" outlineLevel="1"/>
    <col min="297" max="297" width="17.5703125" style="1" customWidth="1" outlineLevel="1"/>
    <col min="298" max="298" width="11.7109375" style="1" customWidth="1" outlineLevel="1"/>
    <col min="299" max="299" width="17.5703125" style="1" customWidth="1" outlineLevel="1"/>
    <col min="300" max="300" width="11.7109375" style="1" customWidth="1" outlineLevel="1"/>
    <col min="301" max="301" width="17.5703125" style="1" customWidth="1" outlineLevel="1"/>
    <col min="302" max="305" width="12.85546875" style="1" customWidth="1" outlineLevel="1"/>
    <col min="306" max="306" width="4.85546875" style="1" customWidth="1"/>
    <col min="307" max="16384" width="9.140625" style="29"/>
  </cols>
  <sheetData>
    <row r="1" spans="2:306" ht="15.75" thickBot="1" x14ac:dyDescent="0.25">
      <c r="B1" s="835" t="s">
        <v>423</v>
      </c>
      <c r="C1" s="835"/>
      <c r="D1" s="835"/>
      <c r="E1" s="835"/>
      <c r="F1" s="129"/>
      <c r="G1" s="129"/>
      <c r="H1" s="129"/>
      <c r="I1" s="130"/>
      <c r="J1" s="94"/>
      <c r="K1" s="94"/>
      <c r="L1" s="94"/>
      <c r="M1" s="94"/>
    </row>
    <row r="2" spans="2:306" ht="24.95" customHeight="1" thickBot="1" x14ac:dyDescent="0.25">
      <c r="B2" s="131"/>
      <c r="C2" s="132"/>
      <c r="D2" s="132"/>
      <c r="E2" s="133"/>
      <c r="F2" s="134"/>
      <c r="G2" s="134"/>
      <c r="H2" s="134"/>
      <c r="I2" s="134"/>
      <c r="J2" s="134"/>
      <c r="K2" s="133"/>
      <c r="L2" s="134"/>
      <c r="M2" s="134"/>
      <c r="N2" s="134"/>
      <c r="O2" s="836" t="s">
        <v>115</v>
      </c>
      <c r="Q2" s="384" t="s">
        <v>14</v>
      </c>
      <c r="R2" s="385" t="s">
        <v>15</v>
      </c>
      <c r="U2" s="833" t="s">
        <v>271</v>
      </c>
      <c r="W2" s="162" t="s">
        <v>272</v>
      </c>
      <c r="X2" s="190" t="s">
        <v>486</v>
      </c>
      <c r="Y2" s="183"/>
      <c r="Z2" s="183"/>
      <c r="AA2" s="183"/>
      <c r="AB2" s="183"/>
      <c r="AC2" s="183"/>
      <c r="AD2" s="183"/>
      <c r="AE2" s="183"/>
      <c r="AF2" s="183"/>
      <c r="AG2" s="183"/>
      <c r="AH2" s="183"/>
      <c r="AI2" s="183"/>
      <c r="AJ2" s="183"/>
      <c r="AK2" s="183"/>
      <c r="AL2" s="183"/>
      <c r="AM2" s="183"/>
      <c r="AN2" s="183"/>
      <c r="AO2" s="183"/>
      <c r="AP2" s="183"/>
      <c r="AQ2" s="183"/>
      <c r="AR2" s="183"/>
      <c r="AS2" s="183"/>
      <c r="AT2" s="183"/>
      <c r="AU2" s="183"/>
      <c r="AV2" s="184"/>
      <c r="AW2" s="184"/>
      <c r="AX2" s="184"/>
      <c r="AY2" s="185"/>
      <c r="BA2" s="163" t="s">
        <v>273</v>
      </c>
      <c r="BB2" s="190" t="s">
        <v>486</v>
      </c>
      <c r="BC2" s="183"/>
      <c r="BD2" s="183"/>
      <c r="BE2" s="183"/>
      <c r="BF2" s="183"/>
      <c r="BG2" s="183"/>
      <c r="BH2" s="183"/>
      <c r="BI2" s="183"/>
      <c r="BJ2" s="183"/>
      <c r="BK2" s="183"/>
      <c r="BL2" s="183"/>
      <c r="BM2" s="183"/>
      <c r="BN2" s="183"/>
      <c r="BO2" s="183"/>
      <c r="BP2" s="183"/>
      <c r="BQ2" s="183"/>
      <c r="BR2" s="183"/>
      <c r="BS2" s="183"/>
      <c r="BT2" s="183"/>
      <c r="BU2" s="183"/>
      <c r="BV2" s="183"/>
      <c r="BW2" s="183"/>
      <c r="BX2" s="183"/>
      <c r="BY2" s="183"/>
      <c r="BZ2" s="184"/>
      <c r="CA2" s="184"/>
      <c r="CB2" s="184"/>
      <c r="CC2" s="185"/>
      <c r="CE2" s="163" t="s">
        <v>274</v>
      </c>
      <c r="CF2" s="190" t="s">
        <v>486</v>
      </c>
      <c r="CG2" s="183"/>
      <c r="CH2" s="183"/>
      <c r="CI2" s="183"/>
      <c r="CJ2" s="183"/>
      <c r="CK2" s="183"/>
      <c r="CL2" s="183"/>
      <c r="CM2" s="183"/>
      <c r="CN2" s="183"/>
      <c r="CO2" s="183"/>
      <c r="CP2" s="183"/>
      <c r="CQ2" s="183"/>
      <c r="CR2" s="183"/>
      <c r="CS2" s="183"/>
      <c r="CT2" s="183"/>
      <c r="CU2" s="183"/>
      <c r="CV2" s="183"/>
      <c r="CW2" s="183"/>
      <c r="CX2" s="183"/>
      <c r="CY2" s="183"/>
      <c r="CZ2" s="183"/>
      <c r="DA2" s="183"/>
      <c r="DB2" s="183"/>
      <c r="DC2" s="183"/>
      <c r="DD2" s="184"/>
      <c r="DE2" s="184"/>
      <c r="DF2" s="184"/>
      <c r="DG2" s="185"/>
      <c r="DI2" s="163" t="s">
        <v>275</v>
      </c>
      <c r="DJ2" s="190" t="s">
        <v>486</v>
      </c>
      <c r="DK2" s="183"/>
      <c r="DL2" s="183"/>
      <c r="DM2" s="183"/>
      <c r="DN2" s="183"/>
      <c r="DO2" s="183"/>
      <c r="DP2" s="183"/>
      <c r="DQ2" s="183"/>
      <c r="DR2" s="183"/>
      <c r="DS2" s="183"/>
      <c r="DT2" s="183"/>
      <c r="DU2" s="183"/>
      <c r="DV2" s="183"/>
      <c r="DW2" s="183"/>
      <c r="DX2" s="183"/>
      <c r="DY2" s="183"/>
      <c r="DZ2" s="183"/>
      <c r="EA2" s="183"/>
      <c r="EB2" s="183"/>
      <c r="EC2" s="183"/>
      <c r="ED2" s="183"/>
      <c r="EE2" s="183"/>
      <c r="EF2" s="183"/>
      <c r="EG2" s="183"/>
      <c r="EH2" s="184"/>
      <c r="EI2" s="184"/>
      <c r="EJ2" s="184"/>
      <c r="EK2" s="185"/>
      <c r="EM2" s="163" t="s">
        <v>276</v>
      </c>
      <c r="EN2" s="190" t="s">
        <v>486</v>
      </c>
      <c r="EO2" s="183"/>
      <c r="EP2" s="183"/>
      <c r="EQ2" s="183"/>
      <c r="ER2" s="183"/>
      <c r="ES2" s="183"/>
      <c r="ET2" s="183"/>
      <c r="EU2" s="183"/>
      <c r="EV2" s="183"/>
      <c r="EW2" s="183"/>
      <c r="EX2" s="183"/>
      <c r="EY2" s="183"/>
      <c r="EZ2" s="183"/>
      <c r="FA2" s="183"/>
      <c r="FB2" s="183"/>
      <c r="FC2" s="183"/>
      <c r="FD2" s="183"/>
      <c r="FE2" s="183"/>
      <c r="FF2" s="183"/>
      <c r="FG2" s="183"/>
      <c r="FH2" s="183"/>
      <c r="FI2" s="183"/>
      <c r="FJ2" s="183"/>
      <c r="FK2" s="183"/>
      <c r="FL2" s="184"/>
      <c r="FM2" s="184"/>
      <c r="FN2" s="184"/>
      <c r="FO2" s="185"/>
      <c r="FQ2" s="163" t="s">
        <v>277</v>
      </c>
      <c r="FR2" s="190" t="s">
        <v>486</v>
      </c>
      <c r="FS2" s="183"/>
      <c r="FT2" s="183"/>
      <c r="FU2" s="183"/>
      <c r="FV2" s="183"/>
      <c r="FW2" s="183"/>
      <c r="FX2" s="183"/>
      <c r="FY2" s="183"/>
      <c r="FZ2" s="183"/>
      <c r="GA2" s="183"/>
      <c r="GB2" s="183"/>
      <c r="GC2" s="183"/>
      <c r="GD2" s="183"/>
      <c r="GE2" s="183"/>
      <c r="GF2" s="183"/>
      <c r="GG2" s="183"/>
      <c r="GH2" s="183"/>
      <c r="GI2" s="183"/>
      <c r="GJ2" s="183"/>
      <c r="GK2" s="183"/>
      <c r="GL2" s="183"/>
      <c r="GM2" s="183"/>
      <c r="GN2" s="183"/>
      <c r="GO2" s="183"/>
      <c r="GP2" s="184"/>
      <c r="GQ2" s="184"/>
      <c r="GR2" s="184"/>
      <c r="GS2" s="185"/>
      <c r="GU2" s="163" t="s">
        <v>278</v>
      </c>
      <c r="GV2" s="190" t="s">
        <v>486</v>
      </c>
      <c r="GW2" s="183"/>
      <c r="GX2" s="183"/>
      <c r="GY2" s="183"/>
      <c r="GZ2" s="183"/>
      <c r="HA2" s="183"/>
      <c r="HB2" s="183"/>
      <c r="HC2" s="183"/>
      <c r="HD2" s="183"/>
      <c r="HE2" s="183"/>
      <c r="HF2" s="183"/>
      <c r="HG2" s="183"/>
      <c r="HH2" s="183"/>
      <c r="HI2" s="183"/>
      <c r="HJ2" s="183"/>
      <c r="HK2" s="183"/>
      <c r="HL2" s="183"/>
      <c r="HM2" s="183"/>
      <c r="HN2" s="183"/>
      <c r="HO2" s="183"/>
      <c r="HP2" s="183"/>
      <c r="HQ2" s="183"/>
      <c r="HR2" s="183"/>
      <c r="HS2" s="183"/>
      <c r="HT2" s="184"/>
      <c r="HU2" s="184"/>
      <c r="HV2" s="184"/>
      <c r="HW2" s="185"/>
      <c r="HY2" s="163" t="s">
        <v>279</v>
      </c>
      <c r="HZ2" s="190" t="s">
        <v>486</v>
      </c>
      <c r="IA2" s="183"/>
      <c r="IB2" s="183"/>
      <c r="IC2" s="183"/>
      <c r="ID2" s="183"/>
      <c r="IE2" s="183"/>
      <c r="IF2" s="183"/>
      <c r="IG2" s="183"/>
      <c r="IH2" s="183"/>
      <c r="II2" s="183"/>
      <c r="IJ2" s="183"/>
      <c r="IK2" s="183"/>
      <c r="IL2" s="183"/>
      <c r="IM2" s="183"/>
      <c r="IN2" s="183"/>
      <c r="IO2" s="183"/>
      <c r="IP2" s="183"/>
      <c r="IQ2" s="183"/>
      <c r="IR2" s="183"/>
      <c r="IS2" s="183"/>
      <c r="IT2" s="183"/>
      <c r="IU2" s="183"/>
      <c r="IV2" s="183"/>
      <c r="IW2" s="183"/>
      <c r="IX2" s="184"/>
      <c r="IY2" s="184"/>
      <c r="IZ2" s="184"/>
      <c r="JA2" s="185"/>
      <c r="JC2" s="163" t="s">
        <v>280</v>
      </c>
      <c r="JD2" s="190" t="s">
        <v>486</v>
      </c>
      <c r="JE2" s="183"/>
      <c r="JF2" s="183"/>
      <c r="JG2" s="183"/>
      <c r="JH2" s="183"/>
      <c r="JI2" s="183"/>
      <c r="JJ2" s="183"/>
      <c r="JK2" s="183"/>
      <c r="JL2" s="183"/>
      <c r="JM2" s="183"/>
      <c r="JN2" s="183"/>
      <c r="JO2" s="183"/>
      <c r="JP2" s="183"/>
      <c r="JQ2" s="183"/>
      <c r="JR2" s="183"/>
      <c r="JS2" s="183"/>
      <c r="JT2" s="183"/>
      <c r="JU2" s="183"/>
      <c r="JV2" s="183"/>
      <c r="JW2" s="183"/>
      <c r="JX2" s="183"/>
      <c r="JY2" s="183"/>
      <c r="JZ2" s="183"/>
      <c r="KA2" s="183"/>
      <c r="KB2" s="184"/>
      <c r="KC2" s="184"/>
      <c r="KD2" s="184"/>
      <c r="KE2" s="185"/>
      <c r="KG2" s="866" t="s">
        <v>281</v>
      </c>
      <c r="KH2" s="859" t="s">
        <v>282</v>
      </c>
      <c r="KI2" s="860"/>
      <c r="KJ2" s="860"/>
      <c r="KK2" s="860"/>
      <c r="KL2" s="860"/>
      <c r="KM2" s="860"/>
      <c r="KN2" s="860"/>
      <c r="KO2" s="860"/>
      <c r="KP2" s="860"/>
      <c r="KQ2" s="860"/>
      <c r="KR2" s="860"/>
      <c r="KS2" s="861"/>
    </row>
    <row r="3" spans="2:306" ht="24" customHeight="1" thickBot="1" x14ac:dyDescent="0.25">
      <c r="B3" s="131"/>
      <c r="C3" s="839" t="s">
        <v>9</v>
      </c>
      <c r="D3" s="135"/>
      <c r="E3" s="841" t="s">
        <v>116</v>
      </c>
      <c r="F3" s="842"/>
      <c r="G3" s="842"/>
      <c r="H3" s="842"/>
      <c r="I3" s="842"/>
      <c r="J3" s="843"/>
      <c r="K3" s="841" t="s">
        <v>117</v>
      </c>
      <c r="L3" s="842"/>
      <c r="M3" s="842"/>
      <c r="N3" s="843"/>
      <c r="O3" s="837"/>
      <c r="Q3" s="830" t="s">
        <v>2</v>
      </c>
      <c r="R3" s="828" t="s">
        <v>0</v>
      </c>
      <c r="U3" s="834"/>
      <c r="X3" s="809" t="s">
        <v>283</v>
      </c>
      <c r="Y3" s="810"/>
      <c r="Z3" s="809" t="s">
        <v>284</v>
      </c>
      <c r="AA3" s="810"/>
      <c r="AB3" s="809" t="s">
        <v>285</v>
      </c>
      <c r="AC3" s="810"/>
      <c r="AD3" s="809" t="s">
        <v>286</v>
      </c>
      <c r="AE3" s="810"/>
      <c r="AF3" s="809" t="s">
        <v>287</v>
      </c>
      <c r="AG3" s="810"/>
      <c r="AH3" s="809" t="s">
        <v>288</v>
      </c>
      <c r="AI3" s="810"/>
      <c r="AJ3" s="809" t="s">
        <v>289</v>
      </c>
      <c r="AK3" s="810"/>
      <c r="AL3" s="809" t="s">
        <v>290</v>
      </c>
      <c r="AM3" s="810"/>
      <c r="AN3" s="809" t="s">
        <v>438</v>
      </c>
      <c r="AO3" s="810"/>
      <c r="AP3" s="809" t="s">
        <v>439</v>
      </c>
      <c r="AQ3" s="810"/>
      <c r="AR3" s="809" t="s">
        <v>440</v>
      </c>
      <c r="AS3" s="810"/>
      <c r="AT3" s="809" t="s">
        <v>441</v>
      </c>
      <c r="AU3" s="810"/>
      <c r="AV3" s="823" t="s">
        <v>291</v>
      </c>
      <c r="AW3" s="816"/>
      <c r="AX3" s="815" t="s">
        <v>300</v>
      </c>
      <c r="AY3" s="816"/>
      <c r="BB3" s="809" t="s">
        <v>283</v>
      </c>
      <c r="BC3" s="810"/>
      <c r="BD3" s="809" t="s">
        <v>284</v>
      </c>
      <c r="BE3" s="810"/>
      <c r="BF3" s="809" t="s">
        <v>285</v>
      </c>
      <c r="BG3" s="810"/>
      <c r="BH3" s="809" t="s">
        <v>286</v>
      </c>
      <c r="BI3" s="810"/>
      <c r="BJ3" s="809" t="s">
        <v>287</v>
      </c>
      <c r="BK3" s="810"/>
      <c r="BL3" s="809" t="s">
        <v>288</v>
      </c>
      <c r="BM3" s="810"/>
      <c r="BN3" s="809" t="s">
        <v>289</v>
      </c>
      <c r="BO3" s="810"/>
      <c r="BP3" s="809" t="s">
        <v>290</v>
      </c>
      <c r="BQ3" s="810"/>
      <c r="BR3" s="809" t="s">
        <v>438</v>
      </c>
      <c r="BS3" s="810"/>
      <c r="BT3" s="809" t="s">
        <v>439</v>
      </c>
      <c r="BU3" s="810"/>
      <c r="BV3" s="809" t="s">
        <v>440</v>
      </c>
      <c r="BW3" s="810"/>
      <c r="BX3" s="809" t="s">
        <v>441</v>
      </c>
      <c r="BY3" s="810"/>
      <c r="BZ3" s="823" t="s">
        <v>291</v>
      </c>
      <c r="CA3" s="816"/>
      <c r="CB3" s="815" t="s">
        <v>300</v>
      </c>
      <c r="CC3" s="816"/>
      <c r="CF3" s="809" t="s">
        <v>283</v>
      </c>
      <c r="CG3" s="810"/>
      <c r="CH3" s="809" t="s">
        <v>284</v>
      </c>
      <c r="CI3" s="810"/>
      <c r="CJ3" s="809" t="s">
        <v>285</v>
      </c>
      <c r="CK3" s="810"/>
      <c r="CL3" s="809" t="s">
        <v>286</v>
      </c>
      <c r="CM3" s="810"/>
      <c r="CN3" s="809" t="s">
        <v>287</v>
      </c>
      <c r="CO3" s="810"/>
      <c r="CP3" s="809" t="s">
        <v>288</v>
      </c>
      <c r="CQ3" s="810"/>
      <c r="CR3" s="809" t="s">
        <v>289</v>
      </c>
      <c r="CS3" s="810"/>
      <c r="CT3" s="809" t="s">
        <v>290</v>
      </c>
      <c r="CU3" s="810"/>
      <c r="CV3" s="809" t="s">
        <v>438</v>
      </c>
      <c r="CW3" s="810"/>
      <c r="CX3" s="809" t="s">
        <v>439</v>
      </c>
      <c r="CY3" s="810"/>
      <c r="CZ3" s="809" t="s">
        <v>440</v>
      </c>
      <c r="DA3" s="810"/>
      <c r="DB3" s="809" t="s">
        <v>441</v>
      </c>
      <c r="DC3" s="810"/>
      <c r="DD3" s="823" t="s">
        <v>291</v>
      </c>
      <c r="DE3" s="816"/>
      <c r="DF3" s="815" t="s">
        <v>300</v>
      </c>
      <c r="DG3" s="816"/>
      <c r="DJ3" s="809" t="s">
        <v>283</v>
      </c>
      <c r="DK3" s="810"/>
      <c r="DL3" s="809" t="s">
        <v>284</v>
      </c>
      <c r="DM3" s="810"/>
      <c r="DN3" s="809" t="s">
        <v>285</v>
      </c>
      <c r="DO3" s="810"/>
      <c r="DP3" s="809" t="s">
        <v>286</v>
      </c>
      <c r="DQ3" s="810"/>
      <c r="DR3" s="809" t="s">
        <v>287</v>
      </c>
      <c r="DS3" s="810"/>
      <c r="DT3" s="809" t="s">
        <v>288</v>
      </c>
      <c r="DU3" s="810"/>
      <c r="DV3" s="809" t="s">
        <v>289</v>
      </c>
      <c r="DW3" s="810"/>
      <c r="DX3" s="809" t="s">
        <v>290</v>
      </c>
      <c r="DY3" s="810"/>
      <c r="DZ3" s="809" t="s">
        <v>438</v>
      </c>
      <c r="EA3" s="810"/>
      <c r="EB3" s="809" t="s">
        <v>439</v>
      </c>
      <c r="EC3" s="810"/>
      <c r="ED3" s="809" t="s">
        <v>440</v>
      </c>
      <c r="EE3" s="810"/>
      <c r="EF3" s="809" t="s">
        <v>441</v>
      </c>
      <c r="EG3" s="810"/>
      <c r="EH3" s="823" t="s">
        <v>291</v>
      </c>
      <c r="EI3" s="816"/>
      <c r="EJ3" s="815" t="s">
        <v>300</v>
      </c>
      <c r="EK3" s="816"/>
      <c r="EN3" s="809" t="s">
        <v>283</v>
      </c>
      <c r="EO3" s="810"/>
      <c r="EP3" s="809" t="s">
        <v>284</v>
      </c>
      <c r="EQ3" s="810"/>
      <c r="ER3" s="809" t="s">
        <v>285</v>
      </c>
      <c r="ES3" s="810"/>
      <c r="ET3" s="809" t="s">
        <v>286</v>
      </c>
      <c r="EU3" s="810"/>
      <c r="EV3" s="809" t="s">
        <v>287</v>
      </c>
      <c r="EW3" s="810"/>
      <c r="EX3" s="809" t="s">
        <v>288</v>
      </c>
      <c r="EY3" s="810"/>
      <c r="EZ3" s="809" t="s">
        <v>289</v>
      </c>
      <c r="FA3" s="810"/>
      <c r="FB3" s="809" t="s">
        <v>290</v>
      </c>
      <c r="FC3" s="810"/>
      <c r="FD3" s="809" t="s">
        <v>438</v>
      </c>
      <c r="FE3" s="810"/>
      <c r="FF3" s="809" t="s">
        <v>439</v>
      </c>
      <c r="FG3" s="810"/>
      <c r="FH3" s="809" t="s">
        <v>440</v>
      </c>
      <c r="FI3" s="810"/>
      <c r="FJ3" s="809" t="s">
        <v>441</v>
      </c>
      <c r="FK3" s="810"/>
      <c r="FL3" s="823" t="s">
        <v>291</v>
      </c>
      <c r="FM3" s="816"/>
      <c r="FN3" s="815" t="s">
        <v>300</v>
      </c>
      <c r="FO3" s="816"/>
      <c r="FR3" s="809" t="s">
        <v>283</v>
      </c>
      <c r="FS3" s="810"/>
      <c r="FT3" s="809" t="s">
        <v>284</v>
      </c>
      <c r="FU3" s="810"/>
      <c r="FV3" s="809" t="s">
        <v>285</v>
      </c>
      <c r="FW3" s="810"/>
      <c r="FX3" s="809" t="s">
        <v>286</v>
      </c>
      <c r="FY3" s="810"/>
      <c r="FZ3" s="809" t="s">
        <v>287</v>
      </c>
      <c r="GA3" s="810"/>
      <c r="GB3" s="809" t="s">
        <v>288</v>
      </c>
      <c r="GC3" s="810"/>
      <c r="GD3" s="809" t="s">
        <v>289</v>
      </c>
      <c r="GE3" s="810"/>
      <c r="GF3" s="809" t="s">
        <v>290</v>
      </c>
      <c r="GG3" s="810"/>
      <c r="GH3" s="809" t="s">
        <v>438</v>
      </c>
      <c r="GI3" s="810"/>
      <c r="GJ3" s="809" t="s">
        <v>439</v>
      </c>
      <c r="GK3" s="810"/>
      <c r="GL3" s="809" t="s">
        <v>440</v>
      </c>
      <c r="GM3" s="810"/>
      <c r="GN3" s="809" t="s">
        <v>441</v>
      </c>
      <c r="GO3" s="810"/>
      <c r="GP3" s="823" t="s">
        <v>291</v>
      </c>
      <c r="GQ3" s="816"/>
      <c r="GR3" s="815" t="s">
        <v>300</v>
      </c>
      <c r="GS3" s="816"/>
      <c r="GV3" s="809" t="s">
        <v>283</v>
      </c>
      <c r="GW3" s="810"/>
      <c r="GX3" s="809" t="s">
        <v>284</v>
      </c>
      <c r="GY3" s="810"/>
      <c r="GZ3" s="809" t="s">
        <v>285</v>
      </c>
      <c r="HA3" s="810"/>
      <c r="HB3" s="809" t="s">
        <v>286</v>
      </c>
      <c r="HC3" s="810"/>
      <c r="HD3" s="809" t="s">
        <v>287</v>
      </c>
      <c r="HE3" s="810"/>
      <c r="HF3" s="809" t="s">
        <v>288</v>
      </c>
      <c r="HG3" s="810"/>
      <c r="HH3" s="809" t="s">
        <v>289</v>
      </c>
      <c r="HI3" s="810"/>
      <c r="HJ3" s="809" t="s">
        <v>290</v>
      </c>
      <c r="HK3" s="810"/>
      <c r="HL3" s="809" t="s">
        <v>438</v>
      </c>
      <c r="HM3" s="810"/>
      <c r="HN3" s="809" t="s">
        <v>439</v>
      </c>
      <c r="HO3" s="810"/>
      <c r="HP3" s="809" t="s">
        <v>440</v>
      </c>
      <c r="HQ3" s="810"/>
      <c r="HR3" s="809" t="s">
        <v>441</v>
      </c>
      <c r="HS3" s="810"/>
      <c r="HT3" s="823" t="s">
        <v>291</v>
      </c>
      <c r="HU3" s="816"/>
      <c r="HV3" s="815" t="s">
        <v>300</v>
      </c>
      <c r="HW3" s="816"/>
      <c r="HZ3" s="809" t="s">
        <v>283</v>
      </c>
      <c r="IA3" s="810"/>
      <c r="IB3" s="809" t="s">
        <v>284</v>
      </c>
      <c r="IC3" s="810"/>
      <c r="ID3" s="809" t="s">
        <v>285</v>
      </c>
      <c r="IE3" s="810"/>
      <c r="IF3" s="809" t="s">
        <v>286</v>
      </c>
      <c r="IG3" s="810"/>
      <c r="IH3" s="809" t="s">
        <v>287</v>
      </c>
      <c r="II3" s="810"/>
      <c r="IJ3" s="809" t="s">
        <v>288</v>
      </c>
      <c r="IK3" s="810"/>
      <c r="IL3" s="809" t="s">
        <v>289</v>
      </c>
      <c r="IM3" s="810"/>
      <c r="IN3" s="809" t="s">
        <v>290</v>
      </c>
      <c r="IO3" s="810"/>
      <c r="IP3" s="809" t="s">
        <v>438</v>
      </c>
      <c r="IQ3" s="810"/>
      <c r="IR3" s="809" t="s">
        <v>439</v>
      </c>
      <c r="IS3" s="810"/>
      <c r="IT3" s="809" t="s">
        <v>440</v>
      </c>
      <c r="IU3" s="810"/>
      <c r="IV3" s="809" t="s">
        <v>441</v>
      </c>
      <c r="IW3" s="810"/>
      <c r="IX3" s="823" t="s">
        <v>291</v>
      </c>
      <c r="IY3" s="816"/>
      <c r="IZ3" s="815" t="s">
        <v>300</v>
      </c>
      <c r="JA3" s="816"/>
      <c r="JD3" s="809" t="s">
        <v>283</v>
      </c>
      <c r="JE3" s="810"/>
      <c r="JF3" s="809" t="s">
        <v>284</v>
      </c>
      <c r="JG3" s="810"/>
      <c r="JH3" s="809" t="s">
        <v>285</v>
      </c>
      <c r="JI3" s="810"/>
      <c r="JJ3" s="809" t="s">
        <v>286</v>
      </c>
      <c r="JK3" s="810"/>
      <c r="JL3" s="809" t="s">
        <v>287</v>
      </c>
      <c r="JM3" s="810"/>
      <c r="JN3" s="809" t="s">
        <v>288</v>
      </c>
      <c r="JO3" s="810"/>
      <c r="JP3" s="809" t="s">
        <v>289</v>
      </c>
      <c r="JQ3" s="810"/>
      <c r="JR3" s="809" t="s">
        <v>290</v>
      </c>
      <c r="JS3" s="810"/>
      <c r="JT3" s="809" t="s">
        <v>438</v>
      </c>
      <c r="JU3" s="810"/>
      <c r="JV3" s="809" t="s">
        <v>439</v>
      </c>
      <c r="JW3" s="810"/>
      <c r="JX3" s="809" t="s">
        <v>440</v>
      </c>
      <c r="JY3" s="810"/>
      <c r="JZ3" s="809" t="s">
        <v>441</v>
      </c>
      <c r="KA3" s="810"/>
      <c r="KB3" s="823" t="s">
        <v>291</v>
      </c>
      <c r="KC3" s="816"/>
      <c r="KD3" s="815" t="s">
        <v>300</v>
      </c>
      <c r="KE3" s="816"/>
      <c r="KG3" s="867"/>
      <c r="KH3" s="862"/>
      <c r="KI3" s="863"/>
      <c r="KJ3" s="863"/>
      <c r="KK3" s="863"/>
      <c r="KL3" s="863"/>
      <c r="KM3" s="863"/>
      <c r="KN3" s="863"/>
      <c r="KO3" s="863"/>
      <c r="KP3" s="864"/>
      <c r="KQ3" s="864"/>
      <c r="KR3" s="864"/>
      <c r="KS3" s="865"/>
    </row>
    <row r="4" spans="2:306" ht="27" customHeight="1" thickBot="1" x14ac:dyDescent="0.25">
      <c r="B4" s="131"/>
      <c r="C4" s="840"/>
      <c r="D4" s="135"/>
      <c r="E4" s="844" t="s">
        <v>107</v>
      </c>
      <c r="F4" s="845" t="s">
        <v>127</v>
      </c>
      <c r="G4" s="136"/>
      <c r="H4" s="136"/>
      <c r="I4" s="845" t="s">
        <v>106</v>
      </c>
      <c r="J4" s="845" t="s">
        <v>105</v>
      </c>
      <c r="K4" s="844" t="s">
        <v>68</v>
      </c>
      <c r="L4" s="845" t="s">
        <v>108</v>
      </c>
      <c r="M4" s="845" t="s">
        <v>104</v>
      </c>
      <c r="N4" s="847" t="s">
        <v>67</v>
      </c>
      <c r="O4" s="837"/>
      <c r="Q4" s="831"/>
      <c r="R4" s="829"/>
      <c r="U4" s="834"/>
      <c r="X4" s="323" t="s">
        <v>303</v>
      </c>
      <c r="Y4" s="188">
        <v>160</v>
      </c>
      <c r="Z4" s="189" t="s">
        <v>303</v>
      </c>
      <c r="AA4" s="177">
        <v>160</v>
      </c>
      <c r="AB4" s="189" t="s">
        <v>303</v>
      </c>
      <c r="AC4" s="177">
        <v>160</v>
      </c>
      <c r="AD4" s="189" t="s">
        <v>303</v>
      </c>
      <c r="AE4" s="177">
        <v>160</v>
      </c>
      <c r="AF4" s="189" t="s">
        <v>303</v>
      </c>
      <c r="AG4" s="177">
        <v>160</v>
      </c>
      <c r="AH4" s="189" t="s">
        <v>303</v>
      </c>
      <c r="AI4" s="177">
        <v>160</v>
      </c>
      <c r="AJ4" s="189" t="s">
        <v>303</v>
      </c>
      <c r="AK4" s="177">
        <v>160</v>
      </c>
      <c r="AL4" s="189" t="s">
        <v>303</v>
      </c>
      <c r="AM4" s="177">
        <v>160</v>
      </c>
      <c r="AN4" s="189" t="s">
        <v>303</v>
      </c>
      <c r="AO4" s="177">
        <v>160</v>
      </c>
      <c r="AP4" s="189" t="s">
        <v>303</v>
      </c>
      <c r="AQ4" s="177">
        <v>160</v>
      </c>
      <c r="AR4" s="189" t="s">
        <v>303</v>
      </c>
      <c r="AS4" s="177">
        <v>160</v>
      </c>
      <c r="AT4" s="189" t="s">
        <v>303</v>
      </c>
      <c r="AU4" s="177">
        <v>160</v>
      </c>
      <c r="AV4" s="817" t="s">
        <v>298</v>
      </c>
      <c r="AW4" s="819" t="s">
        <v>299</v>
      </c>
      <c r="AX4" s="821" t="s">
        <v>298</v>
      </c>
      <c r="AY4" s="819" t="s">
        <v>299</v>
      </c>
      <c r="BB4" s="189" t="s">
        <v>303</v>
      </c>
      <c r="BC4" s="188">
        <v>160</v>
      </c>
      <c r="BD4" s="189" t="s">
        <v>303</v>
      </c>
      <c r="BE4" s="177">
        <v>160</v>
      </c>
      <c r="BF4" s="189" t="s">
        <v>303</v>
      </c>
      <c r="BG4" s="177">
        <v>160</v>
      </c>
      <c r="BH4" s="189" t="s">
        <v>303</v>
      </c>
      <c r="BI4" s="177">
        <v>160</v>
      </c>
      <c r="BJ4" s="189" t="s">
        <v>303</v>
      </c>
      <c r="BK4" s="177">
        <v>160</v>
      </c>
      <c r="BL4" s="189" t="s">
        <v>303</v>
      </c>
      <c r="BM4" s="177">
        <v>160</v>
      </c>
      <c r="BN4" s="189" t="s">
        <v>303</v>
      </c>
      <c r="BO4" s="177">
        <v>160</v>
      </c>
      <c r="BP4" s="189" t="s">
        <v>303</v>
      </c>
      <c r="BQ4" s="177">
        <v>160</v>
      </c>
      <c r="BR4" s="189" t="s">
        <v>303</v>
      </c>
      <c r="BS4" s="177">
        <v>160</v>
      </c>
      <c r="BT4" s="189" t="s">
        <v>303</v>
      </c>
      <c r="BU4" s="177">
        <v>160</v>
      </c>
      <c r="BV4" s="189" t="s">
        <v>303</v>
      </c>
      <c r="BW4" s="177">
        <v>160</v>
      </c>
      <c r="BX4" s="189" t="s">
        <v>303</v>
      </c>
      <c r="BY4" s="177">
        <v>160</v>
      </c>
      <c r="BZ4" s="817" t="s">
        <v>298</v>
      </c>
      <c r="CA4" s="819" t="s">
        <v>299</v>
      </c>
      <c r="CB4" s="821" t="s">
        <v>298</v>
      </c>
      <c r="CC4" s="819" t="s">
        <v>299</v>
      </c>
      <c r="CF4" s="189" t="s">
        <v>303</v>
      </c>
      <c r="CG4" s="188">
        <v>160</v>
      </c>
      <c r="CH4" s="189" t="s">
        <v>303</v>
      </c>
      <c r="CI4" s="177">
        <v>160</v>
      </c>
      <c r="CJ4" s="189" t="s">
        <v>303</v>
      </c>
      <c r="CK4" s="177">
        <v>160</v>
      </c>
      <c r="CL4" s="189" t="s">
        <v>303</v>
      </c>
      <c r="CM4" s="177">
        <v>160</v>
      </c>
      <c r="CN4" s="189" t="s">
        <v>303</v>
      </c>
      <c r="CO4" s="177">
        <v>160</v>
      </c>
      <c r="CP4" s="189" t="s">
        <v>303</v>
      </c>
      <c r="CQ4" s="177">
        <v>160</v>
      </c>
      <c r="CR4" s="189" t="s">
        <v>303</v>
      </c>
      <c r="CS4" s="177">
        <v>160</v>
      </c>
      <c r="CT4" s="189" t="s">
        <v>303</v>
      </c>
      <c r="CU4" s="177">
        <v>160</v>
      </c>
      <c r="CV4" s="189" t="s">
        <v>303</v>
      </c>
      <c r="CW4" s="177">
        <v>160</v>
      </c>
      <c r="CX4" s="189" t="s">
        <v>303</v>
      </c>
      <c r="CY4" s="177">
        <v>160</v>
      </c>
      <c r="CZ4" s="189" t="s">
        <v>303</v>
      </c>
      <c r="DA4" s="177">
        <v>160</v>
      </c>
      <c r="DB4" s="189" t="s">
        <v>303</v>
      </c>
      <c r="DC4" s="177">
        <v>160</v>
      </c>
      <c r="DD4" s="817" t="s">
        <v>298</v>
      </c>
      <c r="DE4" s="819" t="s">
        <v>299</v>
      </c>
      <c r="DF4" s="821" t="s">
        <v>298</v>
      </c>
      <c r="DG4" s="819" t="s">
        <v>299</v>
      </c>
      <c r="DJ4" s="189" t="s">
        <v>303</v>
      </c>
      <c r="DK4" s="188">
        <v>160</v>
      </c>
      <c r="DL4" s="189" t="s">
        <v>303</v>
      </c>
      <c r="DM4" s="177">
        <v>160</v>
      </c>
      <c r="DN4" s="189" t="s">
        <v>303</v>
      </c>
      <c r="DO4" s="177">
        <v>160</v>
      </c>
      <c r="DP4" s="189" t="s">
        <v>303</v>
      </c>
      <c r="DQ4" s="177">
        <v>160</v>
      </c>
      <c r="DR4" s="189" t="s">
        <v>303</v>
      </c>
      <c r="DS4" s="177">
        <v>160</v>
      </c>
      <c r="DT4" s="189" t="s">
        <v>303</v>
      </c>
      <c r="DU4" s="177">
        <v>160</v>
      </c>
      <c r="DV4" s="189" t="s">
        <v>303</v>
      </c>
      <c r="DW4" s="177">
        <v>160</v>
      </c>
      <c r="DX4" s="189" t="s">
        <v>303</v>
      </c>
      <c r="DY4" s="177">
        <v>160</v>
      </c>
      <c r="DZ4" s="189" t="s">
        <v>303</v>
      </c>
      <c r="EA4" s="177">
        <v>160</v>
      </c>
      <c r="EB4" s="189" t="s">
        <v>303</v>
      </c>
      <c r="EC4" s="177">
        <v>160</v>
      </c>
      <c r="ED4" s="189" t="s">
        <v>303</v>
      </c>
      <c r="EE4" s="177">
        <v>160</v>
      </c>
      <c r="EF4" s="189" t="s">
        <v>303</v>
      </c>
      <c r="EG4" s="177">
        <v>160</v>
      </c>
      <c r="EH4" s="817" t="s">
        <v>298</v>
      </c>
      <c r="EI4" s="819" t="s">
        <v>299</v>
      </c>
      <c r="EJ4" s="821" t="s">
        <v>298</v>
      </c>
      <c r="EK4" s="819" t="s">
        <v>299</v>
      </c>
      <c r="EN4" s="189" t="s">
        <v>303</v>
      </c>
      <c r="EO4" s="188">
        <v>160</v>
      </c>
      <c r="EP4" s="189" t="s">
        <v>303</v>
      </c>
      <c r="EQ4" s="177">
        <v>160</v>
      </c>
      <c r="ER4" s="189" t="s">
        <v>303</v>
      </c>
      <c r="ES4" s="177">
        <v>160</v>
      </c>
      <c r="ET4" s="189" t="s">
        <v>303</v>
      </c>
      <c r="EU4" s="177">
        <v>160</v>
      </c>
      <c r="EV4" s="189" t="s">
        <v>303</v>
      </c>
      <c r="EW4" s="177">
        <v>160</v>
      </c>
      <c r="EX4" s="189" t="s">
        <v>303</v>
      </c>
      <c r="EY4" s="177">
        <v>160</v>
      </c>
      <c r="EZ4" s="189" t="s">
        <v>303</v>
      </c>
      <c r="FA4" s="177">
        <v>160</v>
      </c>
      <c r="FB4" s="189" t="s">
        <v>303</v>
      </c>
      <c r="FC4" s="177">
        <v>160</v>
      </c>
      <c r="FD4" s="189" t="s">
        <v>303</v>
      </c>
      <c r="FE4" s="177">
        <v>160</v>
      </c>
      <c r="FF4" s="189" t="s">
        <v>303</v>
      </c>
      <c r="FG4" s="177">
        <v>160</v>
      </c>
      <c r="FH4" s="189" t="s">
        <v>303</v>
      </c>
      <c r="FI4" s="177">
        <v>160</v>
      </c>
      <c r="FJ4" s="189" t="s">
        <v>303</v>
      </c>
      <c r="FK4" s="177">
        <v>160</v>
      </c>
      <c r="FL4" s="817" t="s">
        <v>298</v>
      </c>
      <c r="FM4" s="819" t="s">
        <v>299</v>
      </c>
      <c r="FN4" s="821" t="s">
        <v>298</v>
      </c>
      <c r="FO4" s="819" t="s">
        <v>299</v>
      </c>
      <c r="FR4" s="189" t="s">
        <v>303</v>
      </c>
      <c r="FS4" s="188">
        <v>160</v>
      </c>
      <c r="FT4" s="189" t="s">
        <v>303</v>
      </c>
      <c r="FU4" s="177">
        <v>160</v>
      </c>
      <c r="FV4" s="189" t="s">
        <v>303</v>
      </c>
      <c r="FW4" s="177">
        <v>160</v>
      </c>
      <c r="FX4" s="189" t="s">
        <v>303</v>
      </c>
      <c r="FY4" s="177">
        <v>160</v>
      </c>
      <c r="FZ4" s="189" t="s">
        <v>303</v>
      </c>
      <c r="GA4" s="177">
        <v>160</v>
      </c>
      <c r="GB4" s="189" t="s">
        <v>303</v>
      </c>
      <c r="GC4" s="177">
        <v>160</v>
      </c>
      <c r="GD4" s="189" t="s">
        <v>303</v>
      </c>
      <c r="GE4" s="177">
        <v>160</v>
      </c>
      <c r="GF4" s="189" t="s">
        <v>303</v>
      </c>
      <c r="GG4" s="177">
        <v>160</v>
      </c>
      <c r="GH4" s="189" t="s">
        <v>303</v>
      </c>
      <c r="GI4" s="177">
        <v>160</v>
      </c>
      <c r="GJ4" s="189" t="s">
        <v>303</v>
      </c>
      <c r="GK4" s="177">
        <v>160</v>
      </c>
      <c r="GL4" s="189" t="s">
        <v>303</v>
      </c>
      <c r="GM4" s="177">
        <v>160</v>
      </c>
      <c r="GN4" s="189" t="s">
        <v>303</v>
      </c>
      <c r="GO4" s="177">
        <v>160</v>
      </c>
      <c r="GP4" s="817" t="s">
        <v>298</v>
      </c>
      <c r="GQ4" s="819" t="s">
        <v>299</v>
      </c>
      <c r="GR4" s="821" t="s">
        <v>298</v>
      </c>
      <c r="GS4" s="819" t="s">
        <v>299</v>
      </c>
      <c r="GV4" s="189" t="s">
        <v>303</v>
      </c>
      <c r="GW4" s="188">
        <v>160</v>
      </c>
      <c r="GX4" s="189" t="s">
        <v>303</v>
      </c>
      <c r="GY4" s="177">
        <v>160</v>
      </c>
      <c r="GZ4" s="189" t="s">
        <v>303</v>
      </c>
      <c r="HA4" s="177">
        <v>160</v>
      </c>
      <c r="HB4" s="189" t="s">
        <v>303</v>
      </c>
      <c r="HC4" s="177">
        <v>160</v>
      </c>
      <c r="HD4" s="189" t="s">
        <v>303</v>
      </c>
      <c r="HE4" s="177">
        <v>160</v>
      </c>
      <c r="HF4" s="189" t="s">
        <v>303</v>
      </c>
      <c r="HG4" s="177">
        <v>160</v>
      </c>
      <c r="HH4" s="189" t="s">
        <v>303</v>
      </c>
      <c r="HI4" s="177">
        <v>160</v>
      </c>
      <c r="HJ4" s="189" t="s">
        <v>303</v>
      </c>
      <c r="HK4" s="177">
        <v>160</v>
      </c>
      <c r="HL4" s="189" t="s">
        <v>303</v>
      </c>
      <c r="HM4" s="177">
        <v>160</v>
      </c>
      <c r="HN4" s="189" t="s">
        <v>303</v>
      </c>
      <c r="HO4" s="177">
        <v>160</v>
      </c>
      <c r="HP4" s="189" t="s">
        <v>303</v>
      </c>
      <c r="HQ4" s="177">
        <v>160</v>
      </c>
      <c r="HR4" s="189" t="s">
        <v>303</v>
      </c>
      <c r="HS4" s="177">
        <v>160</v>
      </c>
      <c r="HT4" s="817" t="s">
        <v>298</v>
      </c>
      <c r="HU4" s="819" t="s">
        <v>299</v>
      </c>
      <c r="HV4" s="821" t="s">
        <v>298</v>
      </c>
      <c r="HW4" s="819" t="s">
        <v>299</v>
      </c>
      <c r="HZ4" s="189" t="s">
        <v>303</v>
      </c>
      <c r="IA4" s="188">
        <v>160</v>
      </c>
      <c r="IB4" s="189" t="s">
        <v>303</v>
      </c>
      <c r="IC4" s="177">
        <v>160</v>
      </c>
      <c r="ID4" s="189" t="s">
        <v>303</v>
      </c>
      <c r="IE4" s="177">
        <v>160</v>
      </c>
      <c r="IF4" s="189" t="s">
        <v>303</v>
      </c>
      <c r="IG4" s="177">
        <v>160</v>
      </c>
      <c r="IH4" s="189" t="s">
        <v>303</v>
      </c>
      <c r="II4" s="177">
        <v>160</v>
      </c>
      <c r="IJ4" s="189" t="s">
        <v>303</v>
      </c>
      <c r="IK4" s="177">
        <v>160</v>
      </c>
      <c r="IL4" s="189" t="s">
        <v>303</v>
      </c>
      <c r="IM4" s="177">
        <v>160</v>
      </c>
      <c r="IN4" s="189" t="s">
        <v>303</v>
      </c>
      <c r="IO4" s="177">
        <v>160</v>
      </c>
      <c r="IP4" s="189" t="s">
        <v>303</v>
      </c>
      <c r="IQ4" s="177">
        <v>160</v>
      </c>
      <c r="IR4" s="189" t="s">
        <v>303</v>
      </c>
      <c r="IS4" s="177">
        <v>160</v>
      </c>
      <c r="IT4" s="189" t="s">
        <v>303</v>
      </c>
      <c r="IU4" s="177">
        <v>160</v>
      </c>
      <c r="IV4" s="189" t="s">
        <v>303</v>
      </c>
      <c r="IW4" s="177">
        <v>160</v>
      </c>
      <c r="IX4" s="817" t="s">
        <v>298</v>
      </c>
      <c r="IY4" s="819" t="s">
        <v>299</v>
      </c>
      <c r="IZ4" s="821" t="s">
        <v>298</v>
      </c>
      <c r="JA4" s="819" t="s">
        <v>299</v>
      </c>
      <c r="JD4" s="189" t="s">
        <v>303</v>
      </c>
      <c r="JE4" s="188">
        <v>160</v>
      </c>
      <c r="JF4" s="189" t="s">
        <v>303</v>
      </c>
      <c r="JG4" s="177">
        <v>160</v>
      </c>
      <c r="JH4" s="189" t="s">
        <v>303</v>
      </c>
      <c r="JI4" s="177">
        <v>160</v>
      </c>
      <c r="JJ4" s="189" t="s">
        <v>303</v>
      </c>
      <c r="JK4" s="177">
        <v>160</v>
      </c>
      <c r="JL4" s="189" t="s">
        <v>303</v>
      </c>
      <c r="JM4" s="177">
        <v>160</v>
      </c>
      <c r="JN4" s="189" t="s">
        <v>303</v>
      </c>
      <c r="JO4" s="177">
        <v>160</v>
      </c>
      <c r="JP4" s="189" t="s">
        <v>303</v>
      </c>
      <c r="JQ4" s="177">
        <v>160</v>
      </c>
      <c r="JR4" s="189" t="s">
        <v>303</v>
      </c>
      <c r="JS4" s="177">
        <v>160</v>
      </c>
      <c r="JT4" s="189" t="s">
        <v>303</v>
      </c>
      <c r="JU4" s="177">
        <v>160</v>
      </c>
      <c r="JV4" s="189" t="s">
        <v>303</v>
      </c>
      <c r="JW4" s="177">
        <v>160</v>
      </c>
      <c r="JX4" s="189" t="s">
        <v>303</v>
      </c>
      <c r="JY4" s="177">
        <v>160</v>
      </c>
      <c r="JZ4" s="189" t="s">
        <v>303</v>
      </c>
      <c r="KA4" s="177">
        <v>160</v>
      </c>
      <c r="KB4" s="817" t="s">
        <v>298</v>
      </c>
      <c r="KC4" s="819" t="s">
        <v>299</v>
      </c>
      <c r="KD4" s="821" t="s">
        <v>298</v>
      </c>
      <c r="KE4" s="819" t="s">
        <v>299</v>
      </c>
      <c r="KH4" s="868" t="s">
        <v>291</v>
      </c>
      <c r="KI4" s="869"/>
      <c r="KJ4" s="870"/>
      <c r="KK4" s="871"/>
      <c r="KL4" s="868" t="s">
        <v>292</v>
      </c>
      <c r="KM4" s="869"/>
      <c r="KN4" s="870"/>
      <c r="KO4" s="870"/>
      <c r="KP4" s="855" t="s">
        <v>332</v>
      </c>
      <c r="KQ4" s="856"/>
      <c r="KR4" s="855" t="s">
        <v>333</v>
      </c>
      <c r="KS4" s="856"/>
    </row>
    <row r="5" spans="2:306" s="26" customFormat="1" ht="33" customHeight="1" x14ac:dyDescent="0.25">
      <c r="B5" s="131"/>
      <c r="C5" s="34"/>
      <c r="D5" s="34"/>
      <c r="E5" s="844"/>
      <c r="F5" s="845"/>
      <c r="G5" s="136"/>
      <c r="H5" s="136"/>
      <c r="I5" s="846"/>
      <c r="J5" s="846"/>
      <c r="K5" s="844"/>
      <c r="L5" s="845"/>
      <c r="M5" s="846"/>
      <c r="N5" s="847"/>
      <c r="O5" s="837"/>
      <c r="Q5" s="832"/>
      <c r="R5" s="829"/>
      <c r="U5" s="834"/>
      <c r="V5" s="10"/>
      <c r="W5" s="10"/>
      <c r="X5" s="811" t="s">
        <v>302</v>
      </c>
      <c r="Y5" s="813" t="s">
        <v>301</v>
      </c>
      <c r="Z5" s="811" t="s">
        <v>302</v>
      </c>
      <c r="AA5" s="813" t="s">
        <v>301</v>
      </c>
      <c r="AB5" s="811" t="s">
        <v>302</v>
      </c>
      <c r="AC5" s="813" t="s">
        <v>301</v>
      </c>
      <c r="AD5" s="811" t="s">
        <v>302</v>
      </c>
      <c r="AE5" s="813" t="s">
        <v>301</v>
      </c>
      <c r="AF5" s="811" t="s">
        <v>302</v>
      </c>
      <c r="AG5" s="813" t="s">
        <v>301</v>
      </c>
      <c r="AH5" s="811" t="s">
        <v>302</v>
      </c>
      <c r="AI5" s="813" t="s">
        <v>301</v>
      </c>
      <c r="AJ5" s="811" t="s">
        <v>302</v>
      </c>
      <c r="AK5" s="813" t="s">
        <v>301</v>
      </c>
      <c r="AL5" s="811" t="s">
        <v>302</v>
      </c>
      <c r="AM5" s="813" t="s">
        <v>301</v>
      </c>
      <c r="AN5" s="811" t="s">
        <v>302</v>
      </c>
      <c r="AO5" s="813" t="s">
        <v>301</v>
      </c>
      <c r="AP5" s="811" t="s">
        <v>302</v>
      </c>
      <c r="AQ5" s="813" t="s">
        <v>301</v>
      </c>
      <c r="AR5" s="811" t="s">
        <v>302</v>
      </c>
      <c r="AS5" s="813" t="s">
        <v>301</v>
      </c>
      <c r="AT5" s="811" t="s">
        <v>302</v>
      </c>
      <c r="AU5" s="813" t="s">
        <v>301</v>
      </c>
      <c r="AV5" s="817"/>
      <c r="AW5" s="819"/>
      <c r="AX5" s="821"/>
      <c r="AY5" s="819"/>
      <c r="AZ5" s="4"/>
      <c r="BA5" s="4"/>
      <c r="BB5" s="811" t="s">
        <v>302</v>
      </c>
      <c r="BC5" s="813" t="s">
        <v>301</v>
      </c>
      <c r="BD5" s="811" t="s">
        <v>302</v>
      </c>
      <c r="BE5" s="813" t="s">
        <v>301</v>
      </c>
      <c r="BF5" s="811" t="s">
        <v>302</v>
      </c>
      <c r="BG5" s="813" t="s">
        <v>301</v>
      </c>
      <c r="BH5" s="811" t="s">
        <v>302</v>
      </c>
      <c r="BI5" s="813" t="s">
        <v>301</v>
      </c>
      <c r="BJ5" s="811" t="s">
        <v>302</v>
      </c>
      <c r="BK5" s="813" t="s">
        <v>301</v>
      </c>
      <c r="BL5" s="811" t="s">
        <v>302</v>
      </c>
      <c r="BM5" s="813" t="s">
        <v>301</v>
      </c>
      <c r="BN5" s="811" t="s">
        <v>302</v>
      </c>
      <c r="BO5" s="813" t="s">
        <v>301</v>
      </c>
      <c r="BP5" s="811" t="s">
        <v>302</v>
      </c>
      <c r="BQ5" s="813" t="s">
        <v>301</v>
      </c>
      <c r="BR5" s="811" t="s">
        <v>302</v>
      </c>
      <c r="BS5" s="813" t="s">
        <v>301</v>
      </c>
      <c r="BT5" s="811" t="s">
        <v>302</v>
      </c>
      <c r="BU5" s="813" t="s">
        <v>301</v>
      </c>
      <c r="BV5" s="811" t="s">
        <v>302</v>
      </c>
      <c r="BW5" s="813" t="s">
        <v>301</v>
      </c>
      <c r="BX5" s="811" t="s">
        <v>302</v>
      </c>
      <c r="BY5" s="813" t="s">
        <v>301</v>
      </c>
      <c r="BZ5" s="817"/>
      <c r="CA5" s="819"/>
      <c r="CB5" s="821"/>
      <c r="CC5" s="819"/>
      <c r="CD5" s="4"/>
      <c r="CE5" s="4"/>
      <c r="CF5" s="811" t="s">
        <v>302</v>
      </c>
      <c r="CG5" s="813" t="s">
        <v>301</v>
      </c>
      <c r="CH5" s="811" t="s">
        <v>302</v>
      </c>
      <c r="CI5" s="813" t="s">
        <v>301</v>
      </c>
      <c r="CJ5" s="811" t="s">
        <v>302</v>
      </c>
      <c r="CK5" s="813" t="s">
        <v>301</v>
      </c>
      <c r="CL5" s="811" t="s">
        <v>302</v>
      </c>
      <c r="CM5" s="813" t="s">
        <v>301</v>
      </c>
      <c r="CN5" s="811" t="s">
        <v>302</v>
      </c>
      <c r="CO5" s="813" t="s">
        <v>301</v>
      </c>
      <c r="CP5" s="811" t="s">
        <v>302</v>
      </c>
      <c r="CQ5" s="813" t="s">
        <v>301</v>
      </c>
      <c r="CR5" s="811" t="s">
        <v>302</v>
      </c>
      <c r="CS5" s="813" t="s">
        <v>301</v>
      </c>
      <c r="CT5" s="811" t="s">
        <v>302</v>
      </c>
      <c r="CU5" s="813" t="s">
        <v>301</v>
      </c>
      <c r="CV5" s="811" t="s">
        <v>302</v>
      </c>
      <c r="CW5" s="813" t="s">
        <v>301</v>
      </c>
      <c r="CX5" s="811" t="s">
        <v>302</v>
      </c>
      <c r="CY5" s="813" t="s">
        <v>301</v>
      </c>
      <c r="CZ5" s="811" t="s">
        <v>302</v>
      </c>
      <c r="DA5" s="813" t="s">
        <v>301</v>
      </c>
      <c r="DB5" s="811" t="s">
        <v>302</v>
      </c>
      <c r="DC5" s="813" t="s">
        <v>301</v>
      </c>
      <c r="DD5" s="817"/>
      <c r="DE5" s="819"/>
      <c r="DF5" s="821"/>
      <c r="DG5" s="819"/>
      <c r="DH5" s="4"/>
      <c r="DI5" s="4"/>
      <c r="DJ5" s="811" t="s">
        <v>302</v>
      </c>
      <c r="DK5" s="813" t="s">
        <v>301</v>
      </c>
      <c r="DL5" s="811" t="s">
        <v>302</v>
      </c>
      <c r="DM5" s="813" t="s">
        <v>301</v>
      </c>
      <c r="DN5" s="811" t="s">
        <v>302</v>
      </c>
      <c r="DO5" s="813" t="s">
        <v>301</v>
      </c>
      <c r="DP5" s="811" t="s">
        <v>302</v>
      </c>
      <c r="DQ5" s="813" t="s">
        <v>301</v>
      </c>
      <c r="DR5" s="811" t="s">
        <v>302</v>
      </c>
      <c r="DS5" s="813" t="s">
        <v>301</v>
      </c>
      <c r="DT5" s="811" t="s">
        <v>302</v>
      </c>
      <c r="DU5" s="813" t="s">
        <v>301</v>
      </c>
      <c r="DV5" s="811" t="s">
        <v>302</v>
      </c>
      <c r="DW5" s="813" t="s">
        <v>301</v>
      </c>
      <c r="DX5" s="811" t="s">
        <v>302</v>
      </c>
      <c r="DY5" s="813" t="s">
        <v>301</v>
      </c>
      <c r="DZ5" s="811" t="s">
        <v>302</v>
      </c>
      <c r="EA5" s="813" t="s">
        <v>301</v>
      </c>
      <c r="EB5" s="811" t="s">
        <v>302</v>
      </c>
      <c r="EC5" s="813" t="s">
        <v>301</v>
      </c>
      <c r="ED5" s="811" t="s">
        <v>302</v>
      </c>
      <c r="EE5" s="813" t="s">
        <v>301</v>
      </c>
      <c r="EF5" s="811" t="s">
        <v>302</v>
      </c>
      <c r="EG5" s="813" t="s">
        <v>301</v>
      </c>
      <c r="EH5" s="817"/>
      <c r="EI5" s="819"/>
      <c r="EJ5" s="821"/>
      <c r="EK5" s="819"/>
      <c r="EL5" s="4"/>
      <c r="EM5" s="4"/>
      <c r="EN5" s="811" t="s">
        <v>302</v>
      </c>
      <c r="EO5" s="813" t="s">
        <v>301</v>
      </c>
      <c r="EP5" s="811" t="s">
        <v>302</v>
      </c>
      <c r="EQ5" s="813" t="s">
        <v>301</v>
      </c>
      <c r="ER5" s="811" t="s">
        <v>302</v>
      </c>
      <c r="ES5" s="813" t="s">
        <v>301</v>
      </c>
      <c r="ET5" s="811" t="s">
        <v>302</v>
      </c>
      <c r="EU5" s="813" t="s">
        <v>301</v>
      </c>
      <c r="EV5" s="811" t="s">
        <v>302</v>
      </c>
      <c r="EW5" s="813" t="s">
        <v>301</v>
      </c>
      <c r="EX5" s="811" t="s">
        <v>302</v>
      </c>
      <c r="EY5" s="813" t="s">
        <v>301</v>
      </c>
      <c r="EZ5" s="811" t="s">
        <v>302</v>
      </c>
      <c r="FA5" s="813" t="s">
        <v>301</v>
      </c>
      <c r="FB5" s="811" t="s">
        <v>302</v>
      </c>
      <c r="FC5" s="813" t="s">
        <v>301</v>
      </c>
      <c r="FD5" s="811" t="s">
        <v>302</v>
      </c>
      <c r="FE5" s="813" t="s">
        <v>301</v>
      </c>
      <c r="FF5" s="811" t="s">
        <v>302</v>
      </c>
      <c r="FG5" s="813" t="s">
        <v>301</v>
      </c>
      <c r="FH5" s="811" t="s">
        <v>302</v>
      </c>
      <c r="FI5" s="813" t="s">
        <v>301</v>
      </c>
      <c r="FJ5" s="811" t="s">
        <v>302</v>
      </c>
      <c r="FK5" s="813" t="s">
        <v>301</v>
      </c>
      <c r="FL5" s="817"/>
      <c r="FM5" s="819"/>
      <c r="FN5" s="821"/>
      <c r="FO5" s="819"/>
      <c r="FP5" s="4"/>
      <c r="FQ5" s="4"/>
      <c r="FR5" s="811" t="s">
        <v>302</v>
      </c>
      <c r="FS5" s="813" t="s">
        <v>301</v>
      </c>
      <c r="FT5" s="811" t="s">
        <v>302</v>
      </c>
      <c r="FU5" s="813" t="s">
        <v>301</v>
      </c>
      <c r="FV5" s="811" t="s">
        <v>302</v>
      </c>
      <c r="FW5" s="813" t="s">
        <v>301</v>
      </c>
      <c r="FX5" s="811" t="s">
        <v>302</v>
      </c>
      <c r="FY5" s="813" t="s">
        <v>301</v>
      </c>
      <c r="FZ5" s="811" t="s">
        <v>302</v>
      </c>
      <c r="GA5" s="813" t="s">
        <v>301</v>
      </c>
      <c r="GB5" s="811" t="s">
        <v>302</v>
      </c>
      <c r="GC5" s="813" t="s">
        <v>301</v>
      </c>
      <c r="GD5" s="811" t="s">
        <v>302</v>
      </c>
      <c r="GE5" s="813" t="s">
        <v>301</v>
      </c>
      <c r="GF5" s="811" t="s">
        <v>302</v>
      </c>
      <c r="GG5" s="813" t="s">
        <v>301</v>
      </c>
      <c r="GH5" s="811" t="s">
        <v>302</v>
      </c>
      <c r="GI5" s="813" t="s">
        <v>301</v>
      </c>
      <c r="GJ5" s="811" t="s">
        <v>302</v>
      </c>
      <c r="GK5" s="813" t="s">
        <v>301</v>
      </c>
      <c r="GL5" s="811" t="s">
        <v>302</v>
      </c>
      <c r="GM5" s="813" t="s">
        <v>301</v>
      </c>
      <c r="GN5" s="811" t="s">
        <v>302</v>
      </c>
      <c r="GO5" s="813" t="s">
        <v>301</v>
      </c>
      <c r="GP5" s="817"/>
      <c r="GQ5" s="819"/>
      <c r="GR5" s="821"/>
      <c r="GS5" s="819"/>
      <c r="GT5" s="4"/>
      <c r="GU5" s="4"/>
      <c r="GV5" s="811" t="s">
        <v>302</v>
      </c>
      <c r="GW5" s="813" t="s">
        <v>301</v>
      </c>
      <c r="GX5" s="811" t="s">
        <v>302</v>
      </c>
      <c r="GY5" s="813" t="s">
        <v>301</v>
      </c>
      <c r="GZ5" s="811" t="s">
        <v>302</v>
      </c>
      <c r="HA5" s="813" t="s">
        <v>301</v>
      </c>
      <c r="HB5" s="811" t="s">
        <v>302</v>
      </c>
      <c r="HC5" s="813" t="s">
        <v>301</v>
      </c>
      <c r="HD5" s="811" t="s">
        <v>302</v>
      </c>
      <c r="HE5" s="813" t="s">
        <v>301</v>
      </c>
      <c r="HF5" s="811" t="s">
        <v>302</v>
      </c>
      <c r="HG5" s="813" t="s">
        <v>301</v>
      </c>
      <c r="HH5" s="811" t="s">
        <v>302</v>
      </c>
      <c r="HI5" s="813" t="s">
        <v>301</v>
      </c>
      <c r="HJ5" s="811" t="s">
        <v>302</v>
      </c>
      <c r="HK5" s="813" t="s">
        <v>301</v>
      </c>
      <c r="HL5" s="811" t="s">
        <v>302</v>
      </c>
      <c r="HM5" s="813" t="s">
        <v>301</v>
      </c>
      <c r="HN5" s="811" t="s">
        <v>302</v>
      </c>
      <c r="HO5" s="813" t="s">
        <v>301</v>
      </c>
      <c r="HP5" s="811" t="s">
        <v>302</v>
      </c>
      <c r="HQ5" s="813" t="s">
        <v>301</v>
      </c>
      <c r="HR5" s="811" t="s">
        <v>302</v>
      </c>
      <c r="HS5" s="813" t="s">
        <v>301</v>
      </c>
      <c r="HT5" s="817"/>
      <c r="HU5" s="819"/>
      <c r="HV5" s="821"/>
      <c r="HW5" s="819"/>
      <c r="HX5" s="4"/>
      <c r="HY5" s="4"/>
      <c r="HZ5" s="811" t="s">
        <v>302</v>
      </c>
      <c r="IA5" s="813" t="s">
        <v>301</v>
      </c>
      <c r="IB5" s="811" t="s">
        <v>302</v>
      </c>
      <c r="IC5" s="813" t="s">
        <v>301</v>
      </c>
      <c r="ID5" s="811" t="s">
        <v>302</v>
      </c>
      <c r="IE5" s="813" t="s">
        <v>301</v>
      </c>
      <c r="IF5" s="811" t="s">
        <v>302</v>
      </c>
      <c r="IG5" s="813" t="s">
        <v>301</v>
      </c>
      <c r="IH5" s="811" t="s">
        <v>302</v>
      </c>
      <c r="II5" s="813" t="s">
        <v>301</v>
      </c>
      <c r="IJ5" s="811" t="s">
        <v>302</v>
      </c>
      <c r="IK5" s="813" t="s">
        <v>301</v>
      </c>
      <c r="IL5" s="811" t="s">
        <v>302</v>
      </c>
      <c r="IM5" s="813" t="s">
        <v>301</v>
      </c>
      <c r="IN5" s="811" t="s">
        <v>302</v>
      </c>
      <c r="IO5" s="813" t="s">
        <v>301</v>
      </c>
      <c r="IP5" s="811" t="s">
        <v>302</v>
      </c>
      <c r="IQ5" s="813" t="s">
        <v>301</v>
      </c>
      <c r="IR5" s="811" t="s">
        <v>302</v>
      </c>
      <c r="IS5" s="813" t="s">
        <v>301</v>
      </c>
      <c r="IT5" s="811" t="s">
        <v>302</v>
      </c>
      <c r="IU5" s="813" t="s">
        <v>301</v>
      </c>
      <c r="IV5" s="811" t="s">
        <v>302</v>
      </c>
      <c r="IW5" s="813" t="s">
        <v>301</v>
      </c>
      <c r="IX5" s="817"/>
      <c r="IY5" s="819"/>
      <c r="IZ5" s="821"/>
      <c r="JA5" s="819"/>
      <c r="JB5" s="4"/>
      <c r="JC5" s="4"/>
      <c r="JD5" s="811" t="s">
        <v>302</v>
      </c>
      <c r="JE5" s="813" t="s">
        <v>301</v>
      </c>
      <c r="JF5" s="811" t="s">
        <v>302</v>
      </c>
      <c r="JG5" s="813" t="s">
        <v>301</v>
      </c>
      <c r="JH5" s="811" t="s">
        <v>302</v>
      </c>
      <c r="JI5" s="813" t="s">
        <v>301</v>
      </c>
      <c r="JJ5" s="811" t="s">
        <v>302</v>
      </c>
      <c r="JK5" s="813" t="s">
        <v>301</v>
      </c>
      <c r="JL5" s="811" t="s">
        <v>302</v>
      </c>
      <c r="JM5" s="813" t="s">
        <v>301</v>
      </c>
      <c r="JN5" s="811" t="s">
        <v>302</v>
      </c>
      <c r="JO5" s="813" t="s">
        <v>301</v>
      </c>
      <c r="JP5" s="811" t="s">
        <v>302</v>
      </c>
      <c r="JQ5" s="813" t="s">
        <v>301</v>
      </c>
      <c r="JR5" s="811" t="s">
        <v>302</v>
      </c>
      <c r="JS5" s="813" t="s">
        <v>301</v>
      </c>
      <c r="JT5" s="811" t="s">
        <v>302</v>
      </c>
      <c r="JU5" s="813" t="s">
        <v>301</v>
      </c>
      <c r="JV5" s="811" t="s">
        <v>302</v>
      </c>
      <c r="JW5" s="813" t="s">
        <v>301</v>
      </c>
      <c r="JX5" s="811" t="s">
        <v>302</v>
      </c>
      <c r="JY5" s="813" t="s">
        <v>301</v>
      </c>
      <c r="JZ5" s="811" t="s">
        <v>302</v>
      </c>
      <c r="KA5" s="813" t="s">
        <v>301</v>
      </c>
      <c r="KB5" s="817"/>
      <c r="KC5" s="819"/>
      <c r="KD5" s="821"/>
      <c r="KE5" s="819"/>
      <c r="KF5" s="4"/>
      <c r="KG5" s="4"/>
      <c r="KH5" s="872" t="s">
        <v>293</v>
      </c>
      <c r="KI5" s="874" t="s">
        <v>294</v>
      </c>
      <c r="KJ5" s="850" t="s">
        <v>295</v>
      </c>
      <c r="KK5" s="883" t="s">
        <v>296</v>
      </c>
      <c r="KL5" s="884" t="s">
        <v>293</v>
      </c>
      <c r="KM5" s="874" t="s">
        <v>294</v>
      </c>
      <c r="KN5" s="850" t="s">
        <v>295</v>
      </c>
      <c r="KO5" s="851" t="s">
        <v>296</v>
      </c>
      <c r="KP5" s="857" t="s">
        <v>319</v>
      </c>
      <c r="KQ5" s="858"/>
      <c r="KR5" s="857" t="s">
        <v>320</v>
      </c>
      <c r="KS5" s="858"/>
      <c r="KT5" s="4"/>
    </row>
    <row r="6" spans="2:306" s="26" customFormat="1" ht="33" customHeight="1" thickBot="1" x14ac:dyDescent="0.3">
      <c r="B6" s="137"/>
      <c r="C6" s="138" t="s">
        <v>132</v>
      </c>
      <c r="D6" s="139"/>
      <c r="E6" s="140" t="s">
        <v>504</v>
      </c>
      <c r="F6" s="660"/>
      <c r="G6" s="141"/>
      <c r="H6" s="141"/>
      <c r="I6" s="660" t="s">
        <v>66</v>
      </c>
      <c r="J6" s="142" t="s">
        <v>62</v>
      </c>
      <c r="K6" s="140" t="s">
        <v>379</v>
      </c>
      <c r="L6" s="143" t="s">
        <v>112</v>
      </c>
      <c r="M6" s="142" t="s">
        <v>66</v>
      </c>
      <c r="N6" s="142" t="s">
        <v>62</v>
      </c>
      <c r="O6" s="838"/>
      <c r="Q6" s="386" t="s">
        <v>319</v>
      </c>
      <c r="R6" s="387" t="s">
        <v>320</v>
      </c>
      <c r="U6" s="453" t="s">
        <v>379</v>
      </c>
      <c r="V6" s="10"/>
      <c r="W6" s="10"/>
      <c r="X6" s="812"/>
      <c r="Y6" s="814"/>
      <c r="Z6" s="812"/>
      <c r="AA6" s="814"/>
      <c r="AB6" s="812"/>
      <c r="AC6" s="814"/>
      <c r="AD6" s="812"/>
      <c r="AE6" s="814"/>
      <c r="AF6" s="812"/>
      <c r="AG6" s="814"/>
      <c r="AH6" s="812"/>
      <c r="AI6" s="814"/>
      <c r="AJ6" s="812"/>
      <c r="AK6" s="814"/>
      <c r="AL6" s="812"/>
      <c r="AM6" s="814"/>
      <c r="AN6" s="812"/>
      <c r="AO6" s="814"/>
      <c r="AP6" s="812"/>
      <c r="AQ6" s="814"/>
      <c r="AR6" s="812"/>
      <c r="AS6" s="814"/>
      <c r="AT6" s="812"/>
      <c r="AU6" s="814"/>
      <c r="AV6" s="818"/>
      <c r="AW6" s="820"/>
      <c r="AX6" s="822"/>
      <c r="AY6" s="820"/>
      <c r="AZ6" s="4"/>
      <c r="BA6" s="4"/>
      <c r="BB6" s="812"/>
      <c r="BC6" s="814"/>
      <c r="BD6" s="812"/>
      <c r="BE6" s="814"/>
      <c r="BF6" s="812"/>
      <c r="BG6" s="814"/>
      <c r="BH6" s="812"/>
      <c r="BI6" s="814"/>
      <c r="BJ6" s="812"/>
      <c r="BK6" s="814"/>
      <c r="BL6" s="812"/>
      <c r="BM6" s="814"/>
      <c r="BN6" s="812"/>
      <c r="BO6" s="814"/>
      <c r="BP6" s="812"/>
      <c r="BQ6" s="814"/>
      <c r="BR6" s="812"/>
      <c r="BS6" s="814"/>
      <c r="BT6" s="812"/>
      <c r="BU6" s="814"/>
      <c r="BV6" s="812"/>
      <c r="BW6" s="814"/>
      <c r="BX6" s="812"/>
      <c r="BY6" s="814"/>
      <c r="BZ6" s="818"/>
      <c r="CA6" s="820"/>
      <c r="CB6" s="822"/>
      <c r="CC6" s="820"/>
      <c r="CD6" s="4"/>
      <c r="CE6" s="4"/>
      <c r="CF6" s="812"/>
      <c r="CG6" s="814"/>
      <c r="CH6" s="812"/>
      <c r="CI6" s="814"/>
      <c r="CJ6" s="812"/>
      <c r="CK6" s="814"/>
      <c r="CL6" s="812"/>
      <c r="CM6" s="814"/>
      <c r="CN6" s="812"/>
      <c r="CO6" s="814"/>
      <c r="CP6" s="812"/>
      <c r="CQ6" s="814"/>
      <c r="CR6" s="812"/>
      <c r="CS6" s="814"/>
      <c r="CT6" s="812"/>
      <c r="CU6" s="814"/>
      <c r="CV6" s="812"/>
      <c r="CW6" s="814"/>
      <c r="CX6" s="812"/>
      <c r="CY6" s="814"/>
      <c r="CZ6" s="812"/>
      <c r="DA6" s="814"/>
      <c r="DB6" s="812"/>
      <c r="DC6" s="814"/>
      <c r="DD6" s="818"/>
      <c r="DE6" s="820"/>
      <c r="DF6" s="822"/>
      <c r="DG6" s="820"/>
      <c r="DH6" s="4"/>
      <c r="DI6" s="4"/>
      <c r="DJ6" s="812"/>
      <c r="DK6" s="814"/>
      <c r="DL6" s="812"/>
      <c r="DM6" s="814"/>
      <c r="DN6" s="812"/>
      <c r="DO6" s="814"/>
      <c r="DP6" s="812"/>
      <c r="DQ6" s="814"/>
      <c r="DR6" s="812"/>
      <c r="DS6" s="814"/>
      <c r="DT6" s="812"/>
      <c r="DU6" s="814"/>
      <c r="DV6" s="812"/>
      <c r="DW6" s="814"/>
      <c r="DX6" s="812"/>
      <c r="DY6" s="814"/>
      <c r="DZ6" s="812"/>
      <c r="EA6" s="814"/>
      <c r="EB6" s="812"/>
      <c r="EC6" s="814"/>
      <c r="ED6" s="812"/>
      <c r="EE6" s="814"/>
      <c r="EF6" s="812"/>
      <c r="EG6" s="814"/>
      <c r="EH6" s="818"/>
      <c r="EI6" s="820"/>
      <c r="EJ6" s="822"/>
      <c r="EK6" s="820"/>
      <c r="EL6" s="4"/>
      <c r="EM6" s="4"/>
      <c r="EN6" s="812"/>
      <c r="EO6" s="814"/>
      <c r="EP6" s="812"/>
      <c r="EQ6" s="814"/>
      <c r="ER6" s="812"/>
      <c r="ES6" s="814"/>
      <c r="ET6" s="812"/>
      <c r="EU6" s="814"/>
      <c r="EV6" s="812"/>
      <c r="EW6" s="814"/>
      <c r="EX6" s="812"/>
      <c r="EY6" s="814"/>
      <c r="EZ6" s="812"/>
      <c r="FA6" s="814"/>
      <c r="FB6" s="812"/>
      <c r="FC6" s="814"/>
      <c r="FD6" s="812"/>
      <c r="FE6" s="814"/>
      <c r="FF6" s="812"/>
      <c r="FG6" s="814"/>
      <c r="FH6" s="812"/>
      <c r="FI6" s="814"/>
      <c r="FJ6" s="812"/>
      <c r="FK6" s="814"/>
      <c r="FL6" s="818"/>
      <c r="FM6" s="820"/>
      <c r="FN6" s="822"/>
      <c r="FO6" s="820"/>
      <c r="FP6" s="4"/>
      <c r="FQ6" s="4"/>
      <c r="FR6" s="812"/>
      <c r="FS6" s="814"/>
      <c r="FT6" s="812"/>
      <c r="FU6" s="814"/>
      <c r="FV6" s="812"/>
      <c r="FW6" s="814"/>
      <c r="FX6" s="812"/>
      <c r="FY6" s="814"/>
      <c r="FZ6" s="812"/>
      <c r="GA6" s="814"/>
      <c r="GB6" s="812"/>
      <c r="GC6" s="814"/>
      <c r="GD6" s="812"/>
      <c r="GE6" s="814"/>
      <c r="GF6" s="812"/>
      <c r="GG6" s="814"/>
      <c r="GH6" s="812"/>
      <c r="GI6" s="814"/>
      <c r="GJ6" s="812"/>
      <c r="GK6" s="814"/>
      <c r="GL6" s="812"/>
      <c r="GM6" s="814"/>
      <c r="GN6" s="812"/>
      <c r="GO6" s="814"/>
      <c r="GP6" s="818"/>
      <c r="GQ6" s="820"/>
      <c r="GR6" s="822"/>
      <c r="GS6" s="820"/>
      <c r="GT6" s="4"/>
      <c r="GU6" s="4"/>
      <c r="GV6" s="812"/>
      <c r="GW6" s="814"/>
      <c r="GX6" s="812"/>
      <c r="GY6" s="814"/>
      <c r="GZ6" s="812"/>
      <c r="HA6" s="814"/>
      <c r="HB6" s="812"/>
      <c r="HC6" s="814"/>
      <c r="HD6" s="812"/>
      <c r="HE6" s="814"/>
      <c r="HF6" s="812"/>
      <c r="HG6" s="814"/>
      <c r="HH6" s="812"/>
      <c r="HI6" s="814"/>
      <c r="HJ6" s="812"/>
      <c r="HK6" s="814"/>
      <c r="HL6" s="812"/>
      <c r="HM6" s="814"/>
      <c r="HN6" s="812"/>
      <c r="HO6" s="814"/>
      <c r="HP6" s="812"/>
      <c r="HQ6" s="814"/>
      <c r="HR6" s="812"/>
      <c r="HS6" s="814"/>
      <c r="HT6" s="818"/>
      <c r="HU6" s="820"/>
      <c r="HV6" s="822"/>
      <c r="HW6" s="820"/>
      <c r="HX6" s="4"/>
      <c r="HY6" s="4"/>
      <c r="HZ6" s="812"/>
      <c r="IA6" s="814"/>
      <c r="IB6" s="812"/>
      <c r="IC6" s="814"/>
      <c r="ID6" s="812"/>
      <c r="IE6" s="814"/>
      <c r="IF6" s="812"/>
      <c r="IG6" s="814"/>
      <c r="IH6" s="812"/>
      <c r="II6" s="814"/>
      <c r="IJ6" s="812"/>
      <c r="IK6" s="814"/>
      <c r="IL6" s="812"/>
      <c r="IM6" s="814"/>
      <c r="IN6" s="812"/>
      <c r="IO6" s="814"/>
      <c r="IP6" s="812"/>
      <c r="IQ6" s="814"/>
      <c r="IR6" s="812"/>
      <c r="IS6" s="814"/>
      <c r="IT6" s="812"/>
      <c r="IU6" s="814"/>
      <c r="IV6" s="812"/>
      <c r="IW6" s="814"/>
      <c r="IX6" s="818"/>
      <c r="IY6" s="820"/>
      <c r="IZ6" s="822"/>
      <c r="JA6" s="820"/>
      <c r="JB6" s="4"/>
      <c r="JC6" s="4"/>
      <c r="JD6" s="812"/>
      <c r="JE6" s="814"/>
      <c r="JF6" s="812"/>
      <c r="JG6" s="814"/>
      <c r="JH6" s="812"/>
      <c r="JI6" s="814"/>
      <c r="JJ6" s="812"/>
      <c r="JK6" s="814"/>
      <c r="JL6" s="812"/>
      <c r="JM6" s="814"/>
      <c r="JN6" s="812"/>
      <c r="JO6" s="814"/>
      <c r="JP6" s="812"/>
      <c r="JQ6" s="814"/>
      <c r="JR6" s="812"/>
      <c r="JS6" s="814"/>
      <c r="JT6" s="812"/>
      <c r="JU6" s="814"/>
      <c r="JV6" s="812"/>
      <c r="JW6" s="814"/>
      <c r="JX6" s="812"/>
      <c r="JY6" s="814"/>
      <c r="JZ6" s="812"/>
      <c r="KA6" s="814"/>
      <c r="KB6" s="818"/>
      <c r="KC6" s="820"/>
      <c r="KD6" s="822"/>
      <c r="KE6" s="820"/>
      <c r="KF6" s="4"/>
      <c r="KG6" s="4"/>
      <c r="KH6" s="873"/>
      <c r="KI6" s="875"/>
      <c r="KJ6" s="822"/>
      <c r="KK6" s="820"/>
      <c r="KL6" s="885"/>
      <c r="KM6" s="875"/>
      <c r="KN6" s="822"/>
      <c r="KO6" s="852"/>
      <c r="KP6" s="433" t="s">
        <v>335</v>
      </c>
      <c r="KQ6" s="434" t="s">
        <v>336</v>
      </c>
      <c r="KR6" s="433" t="s">
        <v>335</v>
      </c>
      <c r="KS6" s="434" t="s">
        <v>336</v>
      </c>
      <c r="KT6" s="4"/>
    </row>
    <row r="7" spans="2:306" s="26" customFormat="1" ht="16.5" customHeight="1" x14ac:dyDescent="0.25">
      <c r="B7" s="144" t="s">
        <v>4</v>
      </c>
      <c r="C7" s="848"/>
      <c r="D7" s="849"/>
      <c r="E7" s="315"/>
      <c r="F7" s="658">
        <v>1</v>
      </c>
      <c r="G7" s="113"/>
      <c r="H7" s="113"/>
      <c r="I7" s="661">
        <f>INT(ROUND(F7,2)*(IF(E7&gt;0,data!$J$12,0)))</f>
        <v>0</v>
      </c>
      <c r="J7" s="146">
        <f>E7*I7</f>
        <v>0</v>
      </c>
      <c r="K7" s="315"/>
      <c r="L7" s="316"/>
      <c r="M7" s="661">
        <f>INT(ROUND(F7,2)*(IF(E7&gt;0,(IF(K7="ano",data!$J$6,0)),0)))</f>
        <v>0</v>
      </c>
      <c r="N7" s="147">
        <f>IF(L7&gt;E7,M7*E7,M7*L7)</f>
        <v>0</v>
      </c>
      <c r="O7" s="148">
        <f>J7+N7</f>
        <v>0</v>
      </c>
      <c r="Q7" s="149" t="str">
        <f>IF(O7&gt;0,1,"")</f>
        <v/>
      </c>
      <c r="R7" s="612" t="s">
        <v>338</v>
      </c>
      <c r="T7" s="26">
        <f>IF(O7&gt;0,IF(ISTEXT(C7)=TRUE,0,1),0)</f>
        <v>0</v>
      </c>
      <c r="U7" s="165" t="s">
        <v>297</v>
      </c>
      <c r="V7" s="10"/>
      <c r="W7" s="10"/>
      <c r="X7" s="168"/>
      <c r="Y7" s="169"/>
      <c r="Z7" s="168"/>
      <c r="AA7" s="169"/>
      <c r="AB7" s="168"/>
      <c r="AC7" s="169"/>
      <c r="AD7" s="168"/>
      <c r="AE7" s="169"/>
      <c r="AF7" s="168"/>
      <c r="AG7" s="169"/>
      <c r="AH7" s="168"/>
      <c r="AI7" s="169"/>
      <c r="AJ7" s="168"/>
      <c r="AK7" s="169"/>
      <c r="AL7" s="168"/>
      <c r="AM7" s="169"/>
      <c r="AN7" s="168"/>
      <c r="AO7" s="169"/>
      <c r="AP7" s="168"/>
      <c r="AQ7" s="169"/>
      <c r="AR7" s="168"/>
      <c r="AS7" s="169"/>
      <c r="AT7" s="168"/>
      <c r="AU7" s="169"/>
      <c r="AV7" s="166">
        <f>FLOOR(IF($U7="Ne",0,IF(IF(X7="",0,((30/(Y$4*$F7)*(Y$4*$F7-X7))/30))+IF(Z7="",0,((30/(AA$4*$F7)*(AA$4*$F7-Z7))/30))+IF(AB7="",0,((30/(AC$4*$F7)*(AC$4*$F7-AB7))/30))+IF(AD7="",0,((30/(AE$4*$F7)*(AE$4*$F7-AD7))/30))+IF(AF7="",0,((30/(AG$4*$F7)*(AG$4*$F7-AF7))/30))+IF(AH7="",0,((30/(AI$4*$F7)*(AI$4*$F7-AH7))/30))+IF(AJ7="",0,((30/(AK$4*$F7)*(AK$4*$F7-AJ7))/30))+IF(AL7="",0,((30/(AM$4*$F7)*(AM$4*$F7-AL7))/30))+IF(AN7="",0,((30/(AO$4*$F7)*(AO$4*$F7-AN7))/30))+IF(AP7="",0,((30/(AQ$4*$F7)*(AQ$4*$F7-AP7))/30))+IF(AR7="",0,((30/(AS$4*$F7)*(AS$4*$F7-AR7))/30))+IF(AT7="",0,((30/(AU$4*$F7)*(AU$4*$F7-AT7))/30))&gt;($E7),$E7,IF(X7="",0,((30/(Y$4*$F7)*(Y$4*$F7-X7))/30))+IF(Z7="",0,((30/(AA$4*$F7)*(AA$4*$F7-Z7))/30))+IF(AB7="",0,((30/(AC$4*$F7)*(AC$4*$F7-AB7))/30))+IF(AD7="",0,((30/(AE$4*$F7)*(AE$4*$F7-AD7))/30))+IF(AF7="",0,((30/(AG$4*$F7)*(AG$4*$F7-AF7))/30))+IF(AH7="",0,((30/(AI$4*$F7)*(AI$4*$F7-AH7))/30))+IF(AJ7="",0,((30/(AK$4*$F7)*(AK$4*$F7-AJ7))/30))+IF(AL7="",0,((30/(AM$4*$F7)*(AM$4*$F7-AL7))/30))+IF(AN7="",0,((30/(AO$4*$F7)*(AO$4*$F7-AN7))/30))+IF(AP7="",0,((30/(AQ$4*$F7)*(AQ$4*$F7-AP7))/30))+IF(AR7="",0,((30/(AS$4*$F7)*(AS$4*$F7-AR7))/30))+IF(AT7="",0,((30/(AU$4*$F7)*(AU$4*$F7-AT7))/30)))),0.01)</f>
        <v>0</v>
      </c>
      <c r="AW7" s="167">
        <f>ROUND(AV7*$I7,2)</f>
        <v>0</v>
      </c>
      <c r="AX7" s="166">
        <f>FLOOR(IF($U7="Ne",0,IF(OR($L7=0,$L7=""),0,IF(IF(Y7="Ano",IF(X7="",0,((30/(Y$4*$F7)*(Y$4*$F7-X7))/30)),0)+IF(AA7="Ano",IF(Z7="",0,((30/(AA$4*$F7)*(AA$4*$F7-Z7))/30)),0)+IF(AC7="Ano",IF(AB7="",0,((30/(AC$4*$F7)*(AC$4*$F7-AB7))/30)),0)+IF(AE7="Ano",IF(AD7="",0,((30/(AE$4*$F7)*(AE$4*$F7-AD7))/30)),0)+IF(AG7="Ano",IF(AF7="",0,((30/(AG$4*$F7)*(AG$4*$F7-AF7))/30)),0)+IF(AI7="Ano",IF(AH7="",0,((30/(AI$4*$F7)*(AI$4*$F7-AH7))/30)),0)+IF(AK7="Ano",IF(AJ7="",0,((30/(AK$4*$F7)*(AK$4*$F7-AJ7))/30)),0)+IF(AM7="Ano",IF(AL7="",0,((30/(AM$4*$F7)*(AM$4*$F7-AL7))/30)),0)+IF(AO7="Ano",IF(AN7="",0,((30/(AO$4*$F7)*(AO$4*$F7-AN7))/30)),0)+IF(AQ7="Ano",IF(AP7="",0,((30/(AQ$4*$F7)*(AQ$4*$F7-AP7))/30)),0)+IF(AS7="Ano",IF(AR7="",0,((30/(AS$4*$F7)*(AS$4*$F7-AR7))/30)),0)+IF(AU7="Ano",IF(AT7="",0,((30/(AU$4*$F7)*(AU$4*$F7-AT7))/30)),0)&gt;($L7),$L7,IF(Y7="Ano",IF(X7="",0,((30/(Y$4*$F7)*(Y$4*$F7-X7))/30)),0)+IF(AA7="Ano",IF(Z7="",0,((30/(AA$4*$F7)*(AA$4*$F7-Z7))/30)),0)+IF(AC7="Ano",IF(AB7="",0,((30/(AC$4*$F7)*(AC$4*$F7-AB7))/30)),0)+IF(AE7="Ano",IF(AD7="",0,((30/(AE$4*$F7)*(AE$4*$F7-AD7))/30)),0)+IF(AG7="Ano",IF(AF7="",0,((30/(AG$4*$F7)*(AG$4*$F7-AF7))/30)),0)+IF(AI7="Ano",IF(AH7="",0,((30/(AI$4*$F7)*(AI$4*$F7-AH7))/30)),0)+IF(AK7="Ano",IF(AJ7="",0,((30/(AK$4*$F7)*(AK$4*$F7-AJ7))/30)),0)+IF(AM7="Ano",IF(AL7="",0,((30/(AM$4*$F7)*(AM$4*$F7-AL7))/30)),0)+IF(AO7="Ano",IF(AN7="",0,((30/(AO$4*$F7)*(AO$4*$F7-AN7))/30)),0)+IF(AQ7="Ano",IF(AP7="",0,((30/(AQ$4*$F7)*(AQ$4*$F7-AP7))/30)),0)+IF(AS7="Ano",IF(AR7="",0,((30/(AS$4*$F7)*(AS$4*$F7-AR7))/30)),0)+IF(AU7="Ano",IF(AT7="",0,((30/(AU$4*$F7)*(AU$4*$F7-AT7))/30)),0)))),0.01)</f>
        <v>0</v>
      </c>
      <c r="AY7" s="167">
        <f>ROUND(AX7*$M7,2)</f>
        <v>0</v>
      </c>
      <c r="AZ7" s="4"/>
      <c r="BA7" s="4"/>
      <c r="BB7" s="168"/>
      <c r="BC7" s="169"/>
      <c r="BD7" s="168"/>
      <c r="BE7" s="169"/>
      <c r="BF7" s="168"/>
      <c r="BG7" s="169"/>
      <c r="BH7" s="168"/>
      <c r="BI7" s="169"/>
      <c r="BJ7" s="168"/>
      <c r="BK7" s="169"/>
      <c r="BL7" s="168"/>
      <c r="BM7" s="169"/>
      <c r="BN7" s="168"/>
      <c r="BO7" s="169"/>
      <c r="BP7" s="168"/>
      <c r="BQ7" s="169"/>
      <c r="BR7" s="168"/>
      <c r="BS7" s="169"/>
      <c r="BT7" s="168"/>
      <c r="BU7" s="169"/>
      <c r="BV7" s="168"/>
      <c r="BW7" s="169"/>
      <c r="BX7" s="168"/>
      <c r="BY7" s="169"/>
      <c r="BZ7" s="166">
        <f>FLOOR(IF($U7="Ne",0,IF(IF(BB7="",0,((30/(BC$4*$F7)*(BC$4*$F7-BB7))/30))+IF(BD7="",0,((30/(BE$4*$F7)*(BE$4*$F7-BD7))/30))+IF(BF7="",0,((30/(BG$4*$F7)*(BG$4*$F7-BF7))/30))+IF(BH7="",0,((30/(BI$4*$F7)*(BI$4*$F7-BH7))/30))+IF(BJ7="",0,((30/(BK$4*$F7)*(BK$4*$F7-BJ7))/30))+IF(BL7="",0,((30/(BM$4*$F7)*(BM$4*$F7-BL7))/30))+IF(BN7="",0,((30/(BO$4*$F7)*(BO$4*$F7-BN7))/30))+IF(BP7="",0,((30/(BQ$4*$F7)*(BQ$4*$F7-BP7))/30))+IF(BR7="",0,((30/(BS$4*$F7)*(BS$4*$F7-BR7))/30))+IF(BT7="",0,((30/(BU$4*$F7)*(BU$4*$F7-BT7))/30))+IF(BV7="",0,((30/(BW$4*$F7)*(BW$4*$F7-BV7))/30))+IF(BX7="",0,((30/(BY$4*$F7)*(BY$4*$F7-BX7))/30))&gt;($E7-$AV7),$E7-$AV7,IF(BB7="",0,((30/(BC$4*$F7)*(BC$4*$F7-BB7))/30))+IF(BD7="",0,((30/(BE$4*$F7)*(BE$4*$F7-BD7))/30))+IF(BF7="",0,((30/(BG$4*$F7)*(BG$4*$F7-BF7))/30))+IF(BH7="",0,((30/(BI$4*$F7)*(BI$4*$F7-BH7))/30))+IF(BJ7="",0,((30/(BK$4*$F7)*(BK$4*$F7-BJ7))/30))+IF(BL7="",0,((30/(BM$4*$F7)*(BM$4*$F7-BL7))/30))+IF(BN7="",0,((30/(BO$4*$F7)*(BO$4*$F7-BN7))/30))+IF(BP7="",0,((30/(BQ$4*$F7)*(BQ$4*$F7-BP7))/30))+IF(BR7="",0,((30/(BS$4*$F7)*(BS$4*$F7-BR7))/30))+IF(BT7="",0,((30/(BU$4*$F7)*(BU$4*$F7-BT7))/30))+IF(BV7="",0,((30/(BW$4*$F7)*(BW$4*$F7-BV7))/30))+IF(BX7="",0,((30/(BY$4*$F7)*(BY$4*$F7-BX7))/30)))),0.01)</f>
        <v>0</v>
      </c>
      <c r="CA7" s="167">
        <f>ROUND(BZ7*$I7,2)</f>
        <v>0</v>
      </c>
      <c r="CB7" s="166">
        <f>FLOOR(IF($U7="Ne",0,IF(OR($L7=0,$L7=""),0,IF(IF(BC7="Ano",IF(BB7="",0,((30/(BC$4*$F7)*(BC$4*$F7-BB7))/30)),0)+IF(BE7="Ano",IF(BD7="",0,((30/(BE$4*$F7)*(BE$4*$F7-BD7))/30)),0)+IF(BG7="Ano",IF(BF7="",0,((30/(BG$4*$F7)*(BG$4*$F7-BF7))/30)),0)+IF(BI7="Ano",IF(BH7="",0,((30/(BI$4*$F7)*(BI$4*$F7-BH7))/30)),0)+IF(BK7="Ano",IF(BJ7="",0,((30/(BK$4*$F7)*(BK$4*$F7-BJ7))/30)),0)+IF(BM7="Ano",IF(BL7="",0,((30/(BM$4*$F7)*(BM$4*$F7-BL7))/30)),0)+IF(BO7="Ano",IF(BN7="",0,((30/(BO$4*$F7)*(BO$4*$F7-BN7))/30)),0)+IF(BQ7="Ano",IF(BP7="",0,((30/(BQ$4*$F7)*(BQ$4*$F7-BP7))/30)),0)+IF(BS7="Ano",IF(BR7="",0,((30/(BS$4*$F7)*(BS$4*$F7-BR7))/30)),0)+IF(BU7="Ano",IF(BT7="",0,((30/(BU$4*$F7)*(BU$4*$F7-BT7))/30)),0)+IF(BW7="Ano",IF(BV7="",0,((30/(BW$4*$F7)*(BW$4*$F7-BV7))/30)),0)+IF(BY7="Ano",IF(BX7="",0,((30/(BY$4*$F7)*(BY$4*$F7-BX7))/30)),0)&gt;($L7-$AX7),$L7-$AX7,IF(BC7="Ano",IF(BB7="",0,((30/(BC$4*$F7)*(BC$4*$F7-BB7))/30)),0)+IF(BE7="Ano",IF(BD7="",0,((30/(BE$4*$F7)*(BE$4*$F7-BD7))/30)),0)+IF(BG7="Ano",IF(BF7="",0,((30/(BG$4*$F7)*(BG$4*$F7-BF7))/30)),0)+IF(BI7="Ano",IF(BH7="",0,((30/(BI$4*$F7)*(BI$4*$F7-BH7))/30)),0)+IF(BK7="Ano",IF(BJ7="",0,((30/(BK$4*$F7)*(BK$4*$F7-BJ7))/30)),0)+IF(BM7="Ano",IF(BL7="",0,((30/(BM$4*$F7)*(BM$4*$F7-BL7))/30)),0)+IF(BO7="Ano",IF(BN7="",0,((30/(BO$4*$F7)*(BO$4*$F7-BN7))/30)),0)+IF(BQ7="Ano",IF(BP7="",0,((30/(BQ$4*$F7)*(BQ$4*$F7-BP7))/30)),0)+IF(BS7="Ano",IF(BR7="",0,((30/(BS$4*$F7)*(BS$4*$F7-BR7))/30)),0)+IF(BU7="Ano",IF(BT7="",0,((30/(BU$4*$F7)*(BU$4*$F7-BT7))/30)),0)+IF(BW7="Ano",IF(BV7="",0,((30/(BW$4*$F7)*(BW$4*$F7-BV7))/30)),0)+IF(BY7="Ano",IF(BX7="",0,((30/(BY$4*$F7)*(BY$4*$F7-BX7))/30)),0)))),0.01)</f>
        <v>0</v>
      </c>
      <c r="CC7" s="167">
        <f>ROUND(CB7*$M7,2)</f>
        <v>0</v>
      </c>
      <c r="CD7" s="4"/>
      <c r="CE7" s="4"/>
      <c r="CF7" s="168"/>
      <c r="CG7" s="169"/>
      <c r="CH7" s="168"/>
      <c r="CI7" s="169"/>
      <c r="CJ7" s="168"/>
      <c r="CK7" s="169"/>
      <c r="CL7" s="168"/>
      <c r="CM7" s="169"/>
      <c r="CN7" s="168"/>
      <c r="CO7" s="169"/>
      <c r="CP7" s="168"/>
      <c r="CQ7" s="169"/>
      <c r="CR7" s="168"/>
      <c r="CS7" s="169"/>
      <c r="CT7" s="168"/>
      <c r="CU7" s="169"/>
      <c r="CV7" s="168"/>
      <c r="CW7" s="169"/>
      <c r="CX7" s="168"/>
      <c r="CY7" s="169"/>
      <c r="CZ7" s="168"/>
      <c r="DA7" s="169"/>
      <c r="DB7" s="168"/>
      <c r="DC7" s="169"/>
      <c r="DD7" s="166">
        <f>FLOOR(IF($U7="Ne",0,IF(IF(CF7="",0,((30/(CG$4*$F7)*(CG$4*$F7-CF7))/30))+IF(CH7="",0,((30/(CI$4*$F7)*(CI$4*$F7-CH7))/30))+IF(CJ7="",0,((30/(CK$4*$F7)*(CK$4*$F7-CJ7))/30))+IF(CL7="",0,((30/(CM$4*$F7)*(CM$4*$F7-CL7))/30))+IF(CN7="",0,((30/(CO$4*$F7)*(CO$4*$F7-CN7))/30))+IF(CP7="",0,((30/(CQ$4*$F7)*(CQ$4*$F7-CP7))/30))+IF(CR7="",0,((30/(CS$4*$F7)*(CS$4*$F7-CR7))/30))+IF(CT7="",0,((30/(CU$4*$F7)*(CU$4*$F7-CT7))/30))+IF(CV7="",0,((30/(CW$4*$F7)*(CW$4*$F7-CV7))/30))+IF(CX7="",0,((30/(CY$4*$F7)*(CY$4*$F7-CX7))/30))+IF(CZ7="",0,((30/(DA$4*$F7)*(DA$4*$F7-CZ7))/30))+IF(DB7="",0,((30/(DC$4*$F7)*(DC$4*$F7-DB7))/30))&gt;($E7-$AV7-$BZ7),$E7-$AV7-$BZ7,IF(CF7="",0,((30/(CG$4*$F7)*(CG$4*$F7-CF7))/30))+IF(CH7="",0,((30/(CI$4*$F7)*(CI$4*$F7-CH7))/30))+IF(CJ7="",0,((30/(CK$4*$F7)*(CK$4*$F7-CJ7))/30))+IF(CL7="",0,((30/(CM$4*$F7)*(CM$4*$F7-CL7))/30))+IF(CN7="",0,((30/(CO$4*$F7)*(CO$4*$F7-CN7))/30))+IF(CP7="",0,((30/(CQ$4*$F7)*(CQ$4*$F7-CP7))/30))+IF(CR7="",0,((30/(CS$4*$F7)*(CS$4*$F7-CR7))/30))+IF(CT7="",0,((30/(CU$4*$F7)*(CU$4*$F7-CT7))/30))+IF(CV7="",0,((30/(CW$4*$F7)*(CW$4*$F7-CV7))/30))+IF(CX7="",0,((30/(CY$4*$F7)*(CY$4*$F7-CX7))/30))+IF(CZ7="",0,((30/(DA$4*$F7)*(DA$4*$F7-CZ7))/30))+IF(DB7="",0,((30/(DC$4*$F7)*(DC$4*$F7-DB7))/30)))),0.01)</f>
        <v>0</v>
      </c>
      <c r="DE7" s="167">
        <f>ROUND(DD7*$I7,2)</f>
        <v>0</v>
      </c>
      <c r="DF7" s="166">
        <f>FLOOR(IF($U7="Ne",0,IF(OR($L7=0,$L7=""),0,IF(IF(CG7="Ano",IF(CF7="",0,((30/(CG$4*$F7)*(CG$4*$F7-CF7))/30)),0)+IF(CI7="Ano",IF(CH7="",0,((30/(CI$4*$F7)*(CI$4*$F7-CH7))/30)),0)+IF(CK7="Ano",IF(CJ7="",0,((30/(CK$4*$F7)*(CK$4*$F7-CJ7))/30)),0)+IF(CM7="Ano",IF(CL7="",0,((30/(CM$4*$F7)*(CM$4*$F7-CL7))/30)),0)+IF(CO7="Ano",IF(CN7="",0,((30/(CO$4*$F7)*(CO$4*$F7-CN7))/30)),0)+IF(CQ7="Ano",IF(CP7="",0,((30/(CQ$4*$F7)*(CQ$4*$F7-CP7))/30)),0)+IF(CS7="Ano",IF(CR7="",0,((30/(CS$4*$F7)*(CS$4*$F7-CR7))/30)),0)+IF(CU7="Ano",IF(CT7="",0,((30/(CU$4*$F7)*(CU$4*$F7-CT7))/30)),0)+IF(CW7="Ano",IF(CV7="",0,((30/(CW$4*$F7)*(CW$4*$F7-CV7))/30)),0)+IF(CY7="Ano",IF(CX7="",0,((30/(CY$4*$F7)*(CY$4*$F7-CX7))/30)),0)+IF(DA7="Ano",IF(CZ7="",0,((30/(DA$4*$F7)*(DA$4*$F7-CZ7))/30)),0)+IF(DC7="Ano",IF(DB7="",0,((30/(DC$4*$F7)*(DC$4*$F7-DB7))/30)),0)&gt;($L7-$AX7-$CB7),$L7-$AX7-$CB7,IF(CG7="Ano",IF(CF7="",0,((30/(CG$4*$F7)*(CG$4*$F7-CF7))/30)),0)+IF(CI7="Ano",IF(CH7="",0,((30/(CI$4*$F7)*(CI$4*$F7-CH7))/30)),0)+IF(CK7="Ano",IF(CJ7="",0,((30/(CK$4*$F7)*(CK$4*$F7-CJ7))/30)),0)+IF(CM7="Ano",IF(CL7="",0,((30/(CM$4*$F7)*(CM$4*$F7-CL7))/30)),0)+IF(CO7="Ano",IF(CN7="",0,((30/(CO$4*$F7)*(CO$4*$F7-CN7))/30)),0)+IF(CQ7="Ano",IF(CP7="",0,((30/(CQ$4*$F7)*(CQ$4*$F7-CP7))/30)),0)+IF(CS7="Ano",IF(CR7="",0,((30/(CS$4*$F7)*(CS$4*$F7-CR7))/30)),0)+IF(CU7="Ano",IF(CT7="",0,((30/(CU$4*$F7)*(CU$4*$F7-CT7))/30)),0)+IF(CW7="Ano",IF(CV7="",0,((30/(CW$4*$F7)*(CW$4*$F7-CV7))/30)),0)+IF(CY7="Ano",IF(CX7="",0,((30/(CY$4*$F7)*(CY$4*$F7-CX7))/30)),0)+IF(DA7="Ano",IF(CZ7="",0,((30/(DA$4*$F7)*(DA$4*$F7-CZ7))/30)),0)+IF(DC7="Ano",IF(DB7="",0,((30/(DC$4*$F7)*(DC$4*$F7-DB7))/30)),0)))),0.01)</f>
        <v>0</v>
      </c>
      <c r="DG7" s="167">
        <f>ROUND(DF7*$M7,2)</f>
        <v>0</v>
      </c>
      <c r="DH7" s="4"/>
      <c r="DI7" s="4"/>
      <c r="DJ7" s="168"/>
      <c r="DK7" s="169"/>
      <c r="DL7" s="168"/>
      <c r="DM7" s="169"/>
      <c r="DN7" s="168"/>
      <c r="DO7" s="169"/>
      <c r="DP7" s="168"/>
      <c r="DQ7" s="169"/>
      <c r="DR7" s="168"/>
      <c r="DS7" s="169"/>
      <c r="DT7" s="168"/>
      <c r="DU7" s="169"/>
      <c r="DV7" s="168"/>
      <c r="DW7" s="169"/>
      <c r="DX7" s="168"/>
      <c r="DY7" s="169"/>
      <c r="DZ7" s="168"/>
      <c r="EA7" s="169"/>
      <c r="EB7" s="168"/>
      <c r="EC7" s="169"/>
      <c r="ED7" s="168"/>
      <c r="EE7" s="169"/>
      <c r="EF7" s="168"/>
      <c r="EG7" s="169"/>
      <c r="EH7" s="166">
        <f>FLOOR(IF($U7="Ne",0,IF(IF(DJ7="",0,((30/(DK$4*$F7)*(DK$4*$F7-DJ7))/30))+IF(DL7="",0,((30/(DM$4*$F7)*(DM$4*$F7-DL7))/30))+IF(DN7="",0,((30/(DO$4*$F7)*(DO$4*$F7-DN7))/30))+IF(DP7="",0,((30/(DQ$4*$F7)*(DQ$4*$F7-DP7))/30))+IF(DR7="",0,((30/(DS$4*$F7)*(DS$4*$F7-DR7))/30))+IF(DT7="",0,((30/(DU$4*$F7)*(DU$4*$F7-DT7))/30))+IF(DV7="",0,((30/(DW$4*$F7)*(DW$4*$F7-DV7))/30))+IF(DX7="",0,((30/(DY$4*$F7)*(DY$4*$F7-DX7))/30))+IF(DZ7="",0,((30/(EA$4*$F7)*(EA$4*$F7-DZ7))/30))+IF(EB7="",0,((30/(EC$4*$F7)*(EC$4*$F7-EB7))/30))+IF(ED7="",0,((30/(EE$4*$F7)*(EE$4*$F7-ED7))/30))+IF(EF7="",0,((30/(EG$4*$F7)*(EG$4*$F7-EF7))/30))&gt;($E7-$AV7-$BZ7-$DD7),$E7-$AV7-$BZ7-$DD7,IF(DJ7="",0,((30/(DK$4*$F7)*(DK$4*$F7-DJ7))/30))+IF(DL7="",0,((30/(DM$4*$F7)*(DM$4*$F7-DL7))/30))+IF(DN7="",0,((30/(DO$4*$F7)*(DO$4*$F7-DN7))/30))+IF(DP7="",0,((30/(DQ$4*$F7)*(DQ$4*$F7-DP7))/30))+IF(DR7="",0,((30/(DS$4*$F7)*(DS$4*$F7-DR7))/30))+IF(DT7="",0,((30/(DU$4*$F7)*(DU$4*$F7-DT7))/30))+IF(DV7="",0,((30/(DW$4*$F7)*(DW$4*$F7-DV7))/30))+IF(DX7="",0,((30/(DY$4*$F7)*(DY$4*$F7-DX7))/30))+IF(DZ7="",0,((30/(EA$4*$F7)*(EA$4*$F7-DZ7))/30))+IF(EB7="",0,((30/(EC$4*$F7)*(EC$4*$F7-EB7))/30))+IF(ED7="",0,((30/(EE$4*$F7)*(EE$4*$F7-ED7))/30))+IF(EF7="",0,((30/(EG$4*$F7)*(EG$4*$F7-EF7))/30)))),0.01)</f>
        <v>0</v>
      </c>
      <c r="EI7" s="167">
        <f>ROUND(EH7*$I7,2)</f>
        <v>0</v>
      </c>
      <c r="EJ7" s="166">
        <f>FLOOR(IF($U7="Ne",0,IF(OR($L7=0,$L7=""),0,IF(IF(DK7="Ano",IF(DJ7="",0,((30/(DK$4*$F7)*(DK$4*$F7-DJ7))/30)),0)+IF(DM7="Ano",IF(DL7="",0,((30/(DM$4*$F7)*(DM$4*$F7-DL7))/30)),0)+IF(DO7="Ano",IF(DN7="",0,((30/(DO$4*$F7)*(DO$4*$F7-DN7))/30)),0)+IF(DQ7="Ano",IF(DP7="",0,((30/(DQ$4*$F7)*(DQ$4*$F7-DP7))/30)),0)+IF(DS7="Ano",IF(DR7="",0,((30/(DS$4*$F7)*(DS$4*$F7-DR7))/30)),0)+IF(DU7="Ano",IF(DT7="",0,((30/(DU$4*$F7)*(DU$4*$F7-DT7))/30)),0)+IF(DW7="Ano",IF(DV7="",0,((30/(DW$4*$F7)*(DW$4*$F7-DV7))/30)),0)+IF(DY7="Ano",IF(DX7="",0,((30/(DY$4*$F7)*(DY$4*$F7-DX7))/30)),0)+IF(EA7="Ano",IF(DZ7="",0,((30/(EA$4*$F7)*(EA$4*$F7-DZ7))/30)),0)+IF(EC7="Ano",IF(EB7="",0,((30/(EC$4*$F7)*(EC$4*$F7-EB7))/30)),0)+IF(EE7="Ano",IF(ED7="",0,((30/(EE$4*$F7)*(EE$4*$F7-ED7))/30)),0)+IF(EG7="Ano",IF(EF7="",0,((30/(EG$4*$F7)*(EG$4*$F7-EF7))/30)),0)&gt;($L7-$AX7-$CB7-$DF7),$L7-$AX7-$CB7-$DF7,IF(DK7="Ano",IF(DJ7="",0,((30/(DK$4*$F7)*(DK$4*$F7-DJ7))/30)),0)+IF(DM7="Ano",IF(DL7="",0,((30/(DM$4*$F7)*(DM$4*$F7-DL7))/30)),0)+IF(DO7="Ano",IF(DN7="",0,((30/(DO$4*$F7)*(DO$4*$F7-DN7))/30)),0)+IF(DQ7="Ano",IF(DP7="",0,((30/(DQ$4*$F7)*(DQ$4*$F7-DP7))/30)),0)+IF(DS7="Ano",IF(DR7="",0,((30/(DS$4*$F7)*(DS$4*$F7-DR7))/30)),0)+IF(DU7="Ano",IF(DT7="",0,((30/(DU$4*$F7)*(DU$4*$F7-DT7))/30)),0)+IF(DW7="Ano",IF(DV7="",0,((30/(DW$4*$F7)*(DW$4*$F7-DV7))/30)),0)+IF(DY7="Ano",IF(DX7="",0,((30/(DY$4*$F7)*(DY$4*$F7-DX7))/30)),0)+IF(EA7="Ano",IF(DZ7="",0,((30/(EA$4*$F7)*(EA$4*$F7-DZ7))/30)),0)+IF(EC7="Ano",IF(EB7="",0,((30/(EC$4*$F7)*(EC$4*$F7-EB7))/30)),0)+IF(EE7="Ano",IF(ED7="",0,((30/(EE$4*$F7)*(EE$4*$F7-ED7))/30)),0)+IF(EG7="Ano",IF(EF7="",0,((30/(EG$4*$F7)*(EG$4*$F7-EF7))/30)),0)))),0.01)</f>
        <v>0</v>
      </c>
      <c r="EK7" s="167">
        <f>ROUND(EJ7*$M7,2)</f>
        <v>0</v>
      </c>
      <c r="EL7" s="4"/>
      <c r="EM7" s="4"/>
      <c r="EN7" s="168"/>
      <c r="EO7" s="169"/>
      <c r="EP7" s="168"/>
      <c r="EQ7" s="169"/>
      <c r="ER7" s="168"/>
      <c r="ES7" s="169"/>
      <c r="ET7" s="168"/>
      <c r="EU7" s="169"/>
      <c r="EV7" s="168"/>
      <c r="EW7" s="169"/>
      <c r="EX7" s="168"/>
      <c r="EY7" s="169"/>
      <c r="EZ7" s="168"/>
      <c r="FA7" s="169"/>
      <c r="FB7" s="168"/>
      <c r="FC7" s="169"/>
      <c r="FD7" s="168"/>
      <c r="FE7" s="169"/>
      <c r="FF7" s="168"/>
      <c r="FG7" s="169"/>
      <c r="FH7" s="168"/>
      <c r="FI7" s="169"/>
      <c r="FJ7" s="168"/>
      <c r="FK7" s="169"/>
      <c r="FL7" s="166">
        <f>FLOOR(IF($U7="Ne",0,IF(IF(EN7="",0,((30/(EO$4*$F7)*(EO$4*$F7-EN7))/30))+IF(EP7="",0,((30/(EQ$4*$F7)*(EQ$4*$F7-EP7))/30))+IF(ER7="",0,((30/(ES$4*$F7)*(ES$4*$F7-ER7))/30))+IF(ET7="",0,((30/(EU$4*$F7)*(EU$4*$F7-ET7))/30))+IF(EV7="",0,((30/(EW$4*$F7)*(EW$4*$F7-EV7))/30))+IF(EX7="",0,((30/(EY$4*$F7)*(EY$4*$F7-EX7))/30))+IF(EZ7="",0,((30/(FA$4*$F7)*(FA$4*$F7-EZ7))/30))+IF(FB7="",0,((30/(FC$4*$F7)*(FC$4*$F7-FB7))/30))+IF(FD7="",0,((30/(FE$4*$F7)*(FE$4*$F7-FD7))/30))+IF(FF7="",0,((30/(FG$4*$F7)*(FG$4*$F7-FF7))/30))+IF(FH7="",0,((30/(FI$4*$F7)*(FI$4*$F7-FH7))/30))+IF(FJ7="",0,((30/(FK$4*$F7)*(FK$4*$F7-FJ7))/30))&gt;($E7-$AV7-$BZ7-$DD7-$EH7),$E7-$AV7-$BZ7-$DD7-$EH7,IF(EN7="",0,((30/(EO$4*$F7)*(EO$4*$F7-EN7))/30))+IF(EP7="",0,((30/(EQ$4*$F7)*(EQ$4*$F7-EP7))/30))+IF(ER7="",0,((30/(ES$4*$F7)*(ES$4*$F7-ER7))/30))+IF(ET7="",0,((30/(EU$4*$F7)*(EU$4*$F7-ET7))/30))+IF(EV7="",0,((30/(EW$4*$F7)*(EW$4*$F7-EV7))/30))+IF(EX7="",0,((30/(EY$4*$F7)*(EY$4*$F7-EX7))/30))+IF(EZ7="",0,((30/(FA$4*$F7)*(FA$4*$F7-EZ7))/30))+IF(FB7="",0,((30/(FC$4*$F7)*(FC$4*$F7-FB7))/30))+IF(FD7="",0,((30/(FE$4*$F7)*(FE$4*$F7-FD7))/30))+IF(FF7="",0,((30/(FG$4*$F7)*(FG$4*$F7-FF7))/30))+IF(FH7="",0,((30/(FI$4*$F7)*(FI$4*$F7-FH7))/30))+IF(FJ7="",0,((30/(FK$4*$F7)*(FK$4*$F7-FJ7))/30)))),0.01)</f>
        <v>0</v>
      </c>
      <c r="FM7" s="167">
        <f>ROUND(FL7*$I7,2)</f>
        <v>0</v>
      </c>
      <c r="FN7" s="166">
        <f>FLOOR(IF($U7="Ne",0,IF(OR($L7=0,$L7=""),0,IF(IF(EO7="Ano",IF(EN7="",0,((30/(EO$4*$F7)*(EO$4*$F7-EN7))/30)),0)+IF(EQ7="Ano",IF(EP7="",0,((30/(EQ$4*$F7)*(EQ$4*$F7-EP7))/30)),0)+IF(ES7="Ano",IF(ER7="",0,((30/(ES$4*$F7)*(ES$4*$F7-ER7))/30)),0)+IF(EU7="Ano",IF(ET7="",0,((30/(EU$4*$F7)*(EU$4*$F7-ET7))/30)),0)+IF(EW7="Ano",IF(EV7="",0,((30/(EW$4*$F7)*(EW$4*$F7-EV7))/30)),0)+IF(EY7="Ano",IF(EX7="",0,((30/(EY$4*$F7)*(EY$4*$F7-EX7))/30)),0)+IF(FA7="Ano",IF(EZ7="",0,((30/(FA$4*$F7)*(FA$4*$F7-EZ7))/30)),0)+IF(FC7="Ano",IF(FB7="",0,((30/(FC$4*$F7)*(FC$4*$F7-FB7))/30)),0)+IF(FE7="Ano",IF(FD7="",0,((30/(FE$4*$F7)*(FE$4*$F7-FD7))/30)),0)+IF(FG7="Ano",IF(FF7="",0,((30/(FG$4*$F7)*(FG$4*$F7-FF7))/30)),0)+IF(FI7="Ano",IF(FH7="",0,((30/(FI$4*$F7)*(FI$4*$F7-FH7))/30)),0)+IF(FK7="Ano",IF(FJ7="",0,((30/(FK$4*$F7)*(FK$4*$F7-FJ7))/30)),0)&gt;($L7-$AX7-$CB7-$DF7-$EJ7),$L7-$AX7-$CB7-$DF7-$EJ7,IF(EO7="Ano",IF(EN7="",0,((30/(EO$4*$F7)*(EO$4*$F7-EN7))/30)),0)+IF(EQ7="Ano",IF(EP7="",0,((30/(EQ$4*$F7)*(EQ$4*$F7-EP7))/30)),0)+IF(ES7="Ano",IF(ER7="",0,((30/(ES$4*$F7)*(ES$4*$F7-ER7))/30)),0)+IF(EU7="Ano",IF(ET7="",0,((30/(EU$4*$F7)*(EU$4*$F7-ET7))/30)),0)+IF(EW7="Ano",IF(EV7="",0,((30/(EW$4*$F7)*(EW$4*$F7-EV7))/30)),0)+IF(EY7="Ano",IF(EX7="",0,((30/(EY$4*$F7)*(EY$4*$F7-EX7))/30)),0)+IF(FA7="Ano",IF(EZ7="",0,((30/(FA$4*$F7)*(FA$4*$F7-EZ7))/30)),0)+IF(FC7="Ano",IF(FB7="",0,((30/(FC$4*$F7)*(FC$4*$F7-FB7))/30)),0)+IF(FE7="Ano",IF(FD7="",0,((30/(FE$4*$F7)*(FE$4*$F7-FD7))/30)),0)+IF(FG7="Ano",IF(FF7="",0,((30/(FG$4*$F7)*(FG$4*$F7-FF7))/30)),0)+IF(FI7="Ano",IF(FH7="",0,((30/(FI$4*$F7)*(FI$4*$F7-FH7))/30)),0)+IF(FK7="Ano",IF(FJ7="",0,((30/(FK$4*$F7)*(FK$4*$F7-FJ7))/30)),0)))),0.01)</f>
        <v>0</v>
      </c>
      <c r="FO7" s="167">
        <f>ROUND(FN7*$M7,2)</f>
        <v>0</v>
      </c>
      <c r="FP7" s="4"/>
      <c r="FQ7" s="4"/>
      <c r="FR7" s="168"/>
      <c r="FS7" s="169"/>
      <c r="FT7" s="168"/>
      <c r="FU7" s="169"/>
      <c r="FV7" s="168"/>
      <c r="FW7" s="169"/>
      <c r="FX7" s="168"/>
      <c r="FY7" s="169"/>
      <c r="FZ7" s="168"/>
      <c r="GA7" s="169"/>
      <c r="GB7" s="168"/>
      <c r="GC7" s="169"/>
      <c r="GD7" s="168"/>
      <c r="GE7" s="169"/>
      <c r="GF7" s="168"/>
      <c r="GG7" s="169"/>
      <c r="GH7" s="168"/>
      <c r="GI7" s="169"/>
      <c r="GJ7" s="168"/>
      <c r="GK7" s="169"/>
      <c r="GL7" s="168"/>
      <c r="GM7" s="169"/>
      <c r="GN7" s="168"/>
      <c r="GO7" s="169"/>
      <c r="GP7" s="166">
        <f>FLOOR(IF($U7="Ne",0,IF(IF(FR7="",0,((30/(FS$4*$F7)*(FS$4*$F7-FR7))/30))+IF(FT7="",0,((30/(FU$4*$F7)*(FU$4*$F7-FT7))/30))+IF(FV7="",0,((30/(FW$4*$F7)*(FW$4*$F7-FV7))/30))+IF(FX7="",0,((30/(FY$4*$F7)*(FY$4*$F7-FX7))/30))+IF(FZ7="",0,((30/(GA$4*$F7)*(GA$4*$F7-FZ7))/30))+IF(GB7="",0,((30/(GC$4*$F7)*(GC$4*$F7-GB7))/30))+IF(GD7="",0,((30/(GE$4*$F7)*(GE$4*$F7-GD7))/30))+IF(GF7="",0,((30/(GG$4*$F7)*(GG$4*$F7-GF7))/30))+IF(GH7="",0,((30/(GI$4*$F7)*(GI$4*$F7-GH7))/30))+IF(GJ7="",0,((30/(GK$4*$F7)*(GK$4*$F7-GJ7))/30))+IF(GL7="",0,((30/(GM$4*$F7)*(GM$4*$F7-GL7))/30))+IF(GN7="",0,((30/(GO$4*$F7)*(GO$4*$F7-GN7))/30))&gt;($E7-$AV7-$BZ7-$DD7-$EH7-$FL7),$E7-$AV7-$BZ7-$DD7-$EH7-$FL7,IF(FR7="",0,((30/(FS$4*$F7)*(FS$4*$F7-FR7))/30))+IF(FT7="",0,((30/(FU$4*$F7)*(FU$4*$F7-FT7))/30))+IF(FV7="",0,((30/(FW$4*$F7)*(FW$4*$F7-FV7))/30))+IF(FX7="",0,((30/(FY$4*$F7)*(FY$4*$F7-FX7))/30))+IF(FZ7="",0,((30/(GA$4*$F7)*(GA$4*$F7-FZ7))/30))+IF(GB7="",0,((30/(GC$4*$F7)*(GC$4*$F7-GB7))/30))+IF(GD7="",0,((30/(GE$4*$F7)*(GE$4*$F7-GD7))/30))+IF(GF7="",0,((30/(GG$4*$F7)*(GG$4*$F7-GF7))/30))+IF(GH7="",0,((30/(GI$4*$F7)*(GI$4*$F7-GH7))/30))+IF(GJ7="",0,((30/(GK$4*$F7)*(GK$4*$F7-GJ7))/30))+IF(GL7="",0,((30/(GM$4*$F7)*(GM$4*$F7-GL7))/30))+IF(GN7="",0,((30/(GO$4*$F7)*(GO$4*$F7-GN7))/30)))),0.01)</f>
        <v>0</v>
      </c>
      <c r="GQ7" s="167">
        <f>ROUND(GP7*$I7,2)</f>
        <v>0</v>
      </c>
      <c r="GR7" s="166">
        <f>FLOOR(IF($U7="Ne",0,IF(OR($L7=0,$L7=""),0,IF(IF(FS7="Ano",IF(FR7="",0,((30/(FS$4*$F7)*(FS$4*$F7-FR7))/30)),0)+IF(FU7="Ano",IF(FT7="",0,((30/(FU$4*$F7)*(FU$4*$F7-FT7))/30)),0)+IF(FW7="Ano",IF(FV7="",0,((30/(FW$4*$F7)*(FW$4*$F7-FV7))/30)),0)+IF(FY7="Ano",IF(FX7="",0,((30/(FY$4*$F7)*(FY$4*$F7-FX7))/30)),0)+IF(GA7="Ano",IF(FZ7="",0,((30/(GA$4*$F7)*(GA$4*$F7-FZ7))/30)),0)+IF(GC7="Ano",IF(GB7="",0,((30/(GC$4*$F7)*(GC$4*$F7-GB7))/30)),0)+IF(GE7="Ano",IF(GD7="",0,((30/(GE$4*$F7)*(GE$4*$F7-GD7))/30)),0)+IF(GG7="Ano",IF(GF7="",0,((30/(GG$4*$F7)*(GG$4*$F7-GF7))/30)),0)+IF(GI7="Ano",IF(GH7="",0,((30/(GI$4*$F7)*(GI$4*$F7-GH7))/30)),0)+IF(GK7="Ano",IF(GJ7="",0,((30/(GK$4*$F7)*(GK$4*$F7-GJ7))/30)),0)+IF(GM7="Ano",IF(GL7="",0,((30/(GM$4*$F7)*(GM$4*$F7-GL7))/30)),0)+IF(GO7="Ano",IF(GN7="",0,((30/(GO$4*$F7)*(GO$4*$F7-GN7))/30)),0)&gt;($L7-$AX7-$CB7-$DF7-$EJ7-$FN7),$L7-$AX7-$CB7-$DF7-$EJ7-$FN7,IF(FS7="Ano",IF(FR7="",0,((30/(FS$4*$F7)*(FS$4*$F7-FR7))/30)),0)+IF(FU7="Ano",IF(FT7="",0,((30/(FU$4*$F7)*(FU$4*$F7-FT7))/30)),0)+IF(FW7="Ano",IF(FV7="",0,((30/(FW$4*$F7)*(FW$4*$F7-FV7))/30)),0)+IF(FY7="Ano",IF(FX7="",0,((30/(FY$4*$F7)*(FY$4*$F7-FX7))/30)),0)+IF(GA7="Ano",IF(FZ7="",0,((30/(GA$4*$F7)*(GA$4*$F7-FZ7))/30)),0)+IF(GC7="Ano",IF(GB7="",0,((30/(GC$4*$F7)*(GC$4*$F7-GB7))/30)),0)+IF(GE7="Ano",IF(GD7="",0,((30/(GE$4*$F7)*(GE$4*$F7-GD7))/30)),0)+IF(GG7="Ano",IF(GF7="",0,((30/(GG$4*$F7)*(GG$4*$F7-GF7))/30)),0)+IF(GI7="Ano",IF(GH7="",0,((30/(GI$4*$F7)*(GI$4*$F7-GH7))/30)),0)+IF(GK7="Ano",IF(GJ7="",0,((30/(GK$4*$F7)*(GK$4*$F7-GJ7))/30)),0)+IF(GM7="Ano",IF(GL7="",0,((30/(GM$4*$F7)*(GM$4*$F7-GL7))/30)),0)+IF(GO7="Ano",IF(GN7="",0,((30/(GO$4*$F7)*(GO$4*$F7-GN7))/30)),0)))),0.01)</f>
        <v>0</v>
      </c>
      <c r="GS7" s="167">
        <f>ROUND(GR7*$M7,2)</f>
        <v>0</v>
      </c>
      <c r="GT7" s="4"/>
      <c r="GU7" s="4"/>
      <c r="GV7" s="168"/>
      <c r="GW7" s="169"/>
      <c r="GX7" s="168"/>
      <c r="GY7" s="169"/>
      <c r="GZ7" s="168"/>
      <c r="HA7" s="169"/>
      <c r="HB7" s="168"/>
      <c r="HC7" s="169"/>
      <c r="HD7" s="168"/>
      <c r="HE7" s="169"/>
      <c r="HF7" s="168"/>
      <c r="HG7" s="169"/>
      <c r="HH7" s="168"/>
      <c r="HI7" s="169"/>
      <c r="HJ7" s="168"/>
      <c r="HK7" s="169"/>
      <c r="HL7" s="168"/>
      <c r="HM7" s="169"/>
      <c r="HN7" s="168"/>
      <c r="HO7" s="169"/>
      <c r="HP7" s="168"/>
      <c r="HQ7" s="169"/>
      <c r="HR7" s="168"/>
      <c r="HS7" s="169"/>
      <c r="HT7" s="166">
        <f>FLOOR(IF($U7="Ne",0,IF(IF(GV7="",0,((30/(GW$4*$F7)*(GW$4*$F7-GV7))/30))+IF(GX7="",0,((30/(GY$4*$F7)*(GY$4*$F7-GX7))/30))+IF(GZ7="",0,((30/(HA$4*$F7)*(HA$4*$F7-GZ7))/30))+IF(HB7="",0,((30/(HC$4*$F7)*(HC$4*$F7-HB7))/30))+IF(HD7="",0,((30/(HE$4*$F7)*(HE$4*$F7-HD7))/30))+IF(HF7="",0,((30/(HG$4*$F7)*(HG$4*$F7-HF7))/30))+IF(HH7="",0,((30/(HI$4*$F7)*(HI$4*$F7-HH7))/30))+IF(HJ7="",0,((30/(HK$4*$F7)*(HK$4*$F7-HJ7))/30))+IF(HL7="",0,((30/(HM$4*$F7)*(HM$4*$F7-HL7))/30))+IF(HN7="",0,((30/(HO$4*$F7)*(HO$4*$F7-HN7))/30))+IF(HP7="",0,((30/(HQ$4*$F7)*(HQ$4*$F7-HP7))/30))+IF(HR7="",0,((30/(HS$4*$F7)*(HS$4*$F7-HR7))/30))&gt;($E7-$AV7-$BZ7-$DD7-$EH7-$FL7-$GP7),$E7-$AV7-$BZ7-$DD7-$EH7-$FL7-$GP7,IF(GV7="",0,((30/(GW$4*$F7)*(GW$4*$F7-GV7))/30))+IF(GX7="",0,((30/(GY$4*$F7)*(GY$4*$F7-GX7))/30))+IF(GZ7="",0,((30/(HA$4*$F7)*(HA$4*$F7-GZ7))/30))+IF(HB7="",0,((30/(HC$4*$F7)*(HC$4*$F7-HB7))/30))+IF(HD7="",0,((30/(HE$4*$F7)*(HE$4*$F7-HD7))/30))+IF(HF7="",0,((30/(HG$4*$F7)*(HG$4*$F7-HF7))/30))+IF(HH7="",0,((30/(HI$4*$F7)*(HI$4*$F7-HH7))/30))+IF(HJ7="",0,((30/(HK$4*$F7)*(HK$4*$F7-HJ7))/30))+IF(HL7="",0,((30/(HM$4*$F7)*(HM$4*$F7-HL7))/30))+IF(HN7="",0,((30/(HO$4*$F7)*(HO$4*$F7-HN7))/30))+IF(HP7="",0,((30/(HQ$4*$F7)*(HQ$4*$F7-HP7))/30))+IF(HR7="",0,((30/(HS$4*$F7)*(HS$4*$F7-HR7))/30)))),0.01)</f>
        <v>0</v>
      </c>
      <c r="HU7" s="167">
        <f>ROUND(HT7*$I7,2)</f>
        <v>0</v>
      </c>
      <c r="HV7" s="166">
        <f>FLOOR(IF($U7="Ne",0,IF(OR($L7=0,$L7=""),0,IF(IF(GW7="Ano",IF(GV7="",0,((30/(GW$4*$F7)*(GW$4*$F7-GV7))/30)),0)+IF(GY7="Ano",IF(GX7="",0,((30/(GY$4*$F7)*(GY$4*$F7-GX7))/30)),0)+IF(HA7="Ano",IF(GZ7="",0,((30/(HA$4*$F7)*(HA$4*$F7-GZ7))/30)),0)+IF(HC7="Ano",IF(HB7="",0,((30/(HC$4*$F7)*(HC$4*$F7-HB7))/30)),0)+IF(HE7="Ano",IF(HD7="",0,((30/(HE$4*$F7)*(HE$4*$F7-HD7))/30)),0)+IF(HG7="Ano",IF(HF7="",0,((30/(HG$4*$F7)*(HG$4*$F7-HF7))/30)),0)+IF(HI7="Ano",IF(HH7="",0,((30/(HI$4*$F7)*(HI$4*$F7-HH7))/30)),0)+IF(HK7="Ano",IF(HJ7="",0,((30/(HK$4*$F7)*(HK$4*$F7-HJ7))/30)),0)+IF(HM7="Ano",IF(HL7="",0,((30/(HM$4*$F7)*(HM$4*$F7-HL7))/30)),0)+IF(HO7="Ano",IF(HN7="",0,((30/(HO$4*$F7)*(HO$4*$F7-HN7))/30)),0)+IF(HQ7="Ano",IF(HP7="",0,((30/(HQ$4*$F7)*(HQ$4*$F7-HP7))/30)),0)+IF(HS7="Ano",IF(HR7="",0,((30/(HS$4*$F7)*(HS$4*$F7-HR7))/30)),0)&gt;($L7-$AX7-$CB7-$DF7-$EJ7-$FN7-$GR7),$L7-$AX7-$CB7-$DF7-$EJ7-$FN7-$GR7,IF(GW7="Ano",IF(GV7="",0,((30/(GW$4*$F7)*(GW$4*$F7-GV7))/30)),0)+IF(GY7="Ano",IF(GX7="",0,((30/(GY$4*$F7)*(GY$4*$F7-GX7))/30)),0)+IF(HA7="Ano",IF(GZ7="",0,((30/(HA$4*$F7)*(HA$4*$F7-GZ7))/30)),0)+IF(HC7="Ano",IF(HB7="",0,((30/(HC$4*$F7)*(HC$4*$F7-HB7))/30)),0)+IF(HE7="Ano",IF(HD7="",0,((30/(HE$4*$F7)*(HE$4*$F7-HD7))/30)),0)+IF(HG7="Ano",IF(HF7="",0,((30/(HG$4*$F7)*(HG$4*$F7-HF7))/30)),0)+IF(HI7="Ano",IF(HH7="",0,((30/(HI$4*$F7)*(HI$4*$F7-HH7))/30)),0)+IF(HK7="Ano",IF(HJ7="",0,((30/(HK$4*$F7)*(HK$4*$F7-HJ7))/30)),0)+IF(HM7="Ano",IF(HL7="",0,((30/(HM$4*$F7)*(HM$4*$F7-HL7))/30)),0)+IF(HO7="Ano",IF(HN7="",0,((30/(HO$4*$F7)*(HO$4*$F7-HN7))/30)),0)+IF(HQ7="Ano",IF(HP7="",0,((30/(HQ$4*$F7)*(HQ$4*$F7-HP7))/30)),0)+IF(HS7="Ano",IF(HR7="",0,((30/(HS$4*$F7)*(HS$4*$F7-HR7))/30)),0)))),0.01)</f>
        <v>0</v>
      </c>
      <c r="HW7" s="167">
        <f>ROUND(HV7*$M7,2)</f>
        <v>0</v>
      </c>
      <c r="HX7" s="4"/>
      <c r="HY7" s="4"/>
      <c r="HZ7" s="168"/>
      <c r="IA7" s="169"/>
      <c r="IB7" s="168"/>
      <c r="IC7" s="169"/>
      <c r="ID7" s="168"/>
      <c r="IE7" s="169"/>
      <c r="IF7" s="168"/>
      <c r="IG7" s="169"/>
      <c r="IH7" s="168"/>
      <c r="II7" s="169"/>
      <c r="IJ7" s="168"/>
      <c r="IK7" s="169"/>
      <c r="IL7" s="168"/>
      <c r="IM7" s="169"/>
      <c r="IN7" s="168"/>
      <c r="IO7" s="169"/>
      <c r="IP7" s="168"/>
      <c r="IQ7" s="169"/>
      <c r="IR7" s="168"/>
      <c r="IS7" s="169"/>
      <c r="IT7" s="168"/>
      <c r="IU7" s="169"/>
      <c r="IV7" s="168"/>
      <c r="IW7" s="169"/>
      <c r="IX7" s="166">
        <f>FLOOR(IF($U7="Ne",0,IF(IF(HZ7="",0,((30/(IA$4*$F7)*(IA$4*$F7-HZ7))/30))+IF(IB7="",0,((30/(IC$4*$F7)*(IC$4*$F7-IB7))/30))+IF(ID7="",0,((30/(IE$4*$F7)*(IE$4*$F7-ID7))/30))+IF(IF7="",0,((30/(IG$4*$F7)*(IG$4*$F7-IF7))/30))+IF(IH7="",0,((30/(II$4*$F7)*(II$4*$F7-IH7))/30))+IF(IJ7="",0,((30/(IK$4*$F7)*(IK$4*$F7-IJ7))/30))+IF(IL7="",0,((30/(IM$4*$F7)*(IM$4*$F7-IL7))/30))+IF(IN7="",0,((30/(IO$4*$F7)*(IO$4*$F7-IN7))/30))+IF(IP7="",0,((30/(IQ$4*$F7)*(IQ$4*$F7-IP7))/30))+IF(IR7="",0,((30/(IS$4*$F7)*(IS$4*$F7-IR7))/30))+IF(IT7="",0,((30/(IU$4*$F7)*(IU$4*$F7-IT7))/30))+IF(IV7="",0,((30/(IW$4*$F7)*(IW$4*$F7-IV7))/30))&gt;($E7-$AV7-$BZ7-$DD7-$EH7-$FL7-$GP7-$HT7),$E7-$AV7-$BZ7-$DD7-$EH7-$FL7-$GP7-$HT7,IF(HZ7="",0,((30/(IA$4*$F7)*(IA$4*$F7-HZ7))/30))+IF(IB7="",0,((30/(IC$4*$F7)*(IC$4*$F7-IB7))/30))+IF(ID7="",0,((30/(IE$4*$F7)*(IE$4*$F7-ID7))/30))+IF(IF7="",0,((30/(IG$4*$F7)*(IG$4*$F7-IF7))/30))+IF(IH7="",0,((30/(II$4*$F7)*(II$4*$F7-IH7))/30))+IF(IJ7="",0,((30/(IK$4*$F7)*(IK$4*$F7-IJ7))/30))+IF(IL7="",0,((30/(IM$4*$F7)*(IM$4*$F7-IL7))/30))+IF(IN7="",0,((30/(IO$4*$F7)*(IO$4*$F7-IN7))/30))+IF(IP7="",0,((30/(IQ$4*$F7)*(IQ$4*$F7-IP7))/30))+IF(IR7="",0,((30/(IS$4*$F7)*(IS$4*$F7-IR7))/30))+IF(IT7="",0,((30/(IU$4*$F7)*(IU$4*$F7-IT7))/30))+IF(IV7="",0,((30/(IW$4*$F7)*(IW$4*$F7-IV7))/30)))),0.01)</f>
        <v>0</v>
      </c>
      <c r="IY7" s="167">
        <f>ROUND(IX7*$I7,2)</f>
        <v>0</v>
      </c>
      <c r="IZ7" s="166">
        <f>FLOOR(IF($U7="Ne",0,IF(OR($L7=0,$L7=""),0,IF(IF(IA7="Ano",IF(HZ7="",0,((30/(IA$4*$F7)*(IA$4*$F7-HZ7))/30)),0)+IF(IC7="Ano",IF(IB7="",0,((30/(IC$4*$F7)*(IC$4*$F7-IB7))/30)),0)+IF(IE7="Ano",IF(ID7="",0,((30/(IE$4*$F7)*(IE$4*$F7-ID7))/30)),0)+IF(IG7="Ano",IF(IF7="",0,((30/(IG$4*$F7)*(IG$4*$F7-IF7))/30)),0)+IF(II7="Ano",IF(IH7="",0,((30/(II$4*$F7)*(II$4*$F7-IH7))/30)),0)+IF(IK7="Ano",IF(IJ7="",0,((30/(IK$4*$F7)*(IK$4*$F7-IJ7))/30)),0)+IF(IM7="Ano",IF(IL7="",0,((30/(IM$4*$F7)*(IM$4*$F7-IL7))/30)),0)+IF(IO7="Ano",IF(IN7="",0,((30/(IO$4*$F7)*(IO$4*$F7-IN7))/30)),0)+IF(IQ7="Ano",IF(IP7="",0,((30/(IQ$4*$F7)*(IQ$4*$F7-IP7))/30)),0)+IF(IS7="Ano",IF(IR7="",0,((30/(IS$4*$F7)*(IS$4*$F7-IR7))/30)),0)+IF(IU7="Ano",IF(IT7="",0,((30/(IU$4*$F7)*(IU$4*$F7-IT7))/30)),0)+IF(IW7="Ano",IF(IV7="",0,((30/(IW$4*$F7)*(IW$4*$F7-IV7))/30)),0)&gt;($L7-$AX7-$CB7-$DF7-$EJ7-$FN7-$GR7-$HV7),$L7-$AX7-$CB7-$DF7-$EJ7-$FN7-$GR7-$HV7,IF(IA7="Ano",IF(HZ7="",0,((30/(IA$4*$F7)*(IA$4*$F7-HZ7))/30)),0)+IF(IC7="Ano",IF(IB7="",0,((30/(IC$4*$F7)*(IC$4*$F7-IB7))/30)),0)+IF(IE7="Ano",IF(ID7="",0,((30/(IE$4*$F7)*(IE$4*$F7-ID7))/30)),0)+IF(IG7="Ano",IF(IF7="",0,((30/(IG$4*$F7)*(IG$4*$F7-IF7))/30)),0)+IF(II7="Ano",IF(IH7="",0,((30/(II$4*$F7)*(II$4*$F7-IH7))/30)),0)+IF(IK7="Ano",IF(IJ7="",0,((30/(IK$4*$F7)*(IK$4*$F7-IJ7))/30)),0)+IF(IM7="Ano",IF(IL7="",0,((30/(IM$4*$F7)*(IM$4*$F7-IL7))/30)),0)+IF(IO7="Ano",IF(IN7="",0,((30/(IO$4*$F7)*(IO$4*$F7-IN7))/30)),0)+IF(IQ7="Ano",IF(IP7="",0,((30/(IQ$4*$F7)*(IQ$4*$F7-IP7))/30)),0)+IF(IS7="Ano",IF(IR7="",0,((30/(IS$4*$F7)*(IS$4*$F7-IR7))/30)),0)+IF(IU7="Ano",IF(IT7="",0,((30/(IU$4*$F7)*(IU$4*$F7-IT7))/30)),0)+IF(IW7="Ano",IF(IV7="",0,((30/(IW$4*$F7)*(IW$4*$F7-IV7))/30)),0)))),0.01)</f>
        <v>0</v>
      </c>
      <c r="JA7" s="167">
        <f>ROUND(IZ7*$M7,2)</f>
        <v>0</v>
      </c>
      <c r="JB7" s="4"/>
      <c r="JC7" s="4"/>
      <c r="JD7" s="168"/>
      <c r="JE7" s="169"/>
      <c r="JF7" s="168"/>
      <c r="JG7" s="169"/>
      <c r="JH7" s="168"/>
      <c r="JI7" s="169"/>
      <c r="JJ7" s="168"/>
      <c r="JK7" s="169"/>
      <c r="JL7" s="168"/>
      <c r="JM7" s="169"/>
      <c r="JN7" s="168"/>
      <c r="JO7" s="169"/>
      <c r="JP7" s="168"/>
      <c r="JQ7" s="169"/>
      <c r="JR7" s="168"/>
      <c r="JS7" s="169"/>
      <c r="JT7" s="168"/>
      <c r="JU7" s="169"/>
      <c r="JV7" s="168"/>
      <c r="JW7" s="169"/>
      <c r="JX7" s="168"/>
      <c r="JY7" s="169"/>
      <c r="JZ7" s="168"/>
      <c r="KA7" s="169"/>
      <c r="KB7" s="166">
        <f>FLOOR(IF($U7="Ne",0,IF(IF(JD7="",0,((30/(JE$4*$F7)*(JE$4*$F7-JD7))/30))+IF(JF7="",0,((30/(JG$4*$F7)*(JG$4*$F7-JF7))/30))+IF(JH7="",0,((30/(JI$4*$F7)*(JI$4*$F7-JH7))/30))+IF(JJ7="",0,((30/(JK$4*$F7)*(JK$4*$F7-JJ7))/30))+IF(JL7="",0,((30/(JM$4*$F7)*(JM$4*$F7-JL7))/30))+IF(JN7="",0,((30/(JO$4*$F7)*(JO$4*$F7-JN7))/30))+IF(JP7="",0,((30/(JQ$4*$F7)*(JQ$4*$F7-JP7))/30))+IF(JR7="",0,((30/(JS$4*$F7)*(JS$4*$F7-JR7))/30))+IF(JT7="",0,((30/(JU$4*$F7)*(JU$4*$F7-JT7))/30))+IF(JV7="",0,((30/(JW$4*$F7)*(JW$4*$F7-JV7))/30))+IF(JX7="",0,((30/(JY$4*$F7)*(JY$4*$F7-JX7))/30))+IF(JZ7="",0,((30/(KA$4*$F7)*(KA$4*$F7-JZ7))/30))&gt;($E7-$AV7-$BZ7-$DD7-$EH7-$FL7-$GP7-$HT7-$IX7),$E7-$AV7-$BZ7-$DD7-$EH7-$FL7-$GP7-$HT7-$IX7,IF(JD7="",0,((30/(JE$4*$F7)*(JE$4*$F7-JD7))/30))+IF(JF7="",0,((30/(JG$4*$F7)*(JG$4*$F7-JF7))/30))+IF(JH7="",0,((30/(JI$4*$F7)*(JI$4*$F7-JH7))/30))+IF(JJ7="",0,((30/(JK$4*$F7)*(JK$4*$F7-JJ7))/30))+IF(JL7="",0,((30/(JM$4*$F7)*(JM$4*$F7-JL7))/30))+IF(JN7="",0,((30/(JO$4*$F7)*(JO$4*$F7-JN7))/30))+IF(JP7="",0,((30/(JQ$4*$F7)*(JQ$4*$F7-JP7))/30))+IF(JR7="",0,((30/(JS$4*$F7)*(JS$4*$F7-JR7))/30))+IF(JT7="",0,((30/(JU$4*$F7)*(JU$4*$F7-JT7))/30))+IF(JV7="",0,((30/(JW$4*$F7)*(JW$4*$F7-JV7))/30))+IF(JX7="",0,((30/(JY$4*$F7)*(JY$4*$F7-JX7))/30))+IF(JZ7="",0,((30/(KA$4*$F7)*(KA$4*$F7-JZ7))/30)))),0.01)</f>
        <v>0</v>
      </c>
      <c r="KC7" s="167">
        <f>ROUND(KB7*$I7,2)</f>
        <v>0</v>
      </c>
      <c r="KD7" s="166">
        <f>FLOOR(IF($U7="Ne",0,IF(OR($L7=0,$L7=""),0,IF(IF(JE7="Ano",IF(JD7="",0,((30/(JE$4*$F7)*(JE$4*$F7-JD7))/30)),0)+IF(JG7="Ano",IF(JF7="",0,((30/(JG$4*$F7)*(JG$4*$F7-JF7))/30)),0)+IF(JI7="Ano",IF(JH7="",0,((30/(JI$4*$F7)*(JI$4*$F7-JH7))/30)),0)+IF(JK7="Ano",IF(JJ7="",0,((30/(JK$4*$F7)*(JK$4*$F7-JJ7))/30)),0)+IF(JM7="Ano",IF(JL7="",0,((30/(JM$4*$F7)*(JM$4*$F7-JL7))/30)),0)+IF(JO7="Ano",IF(JN7="",0,((30/(JO$4*$F7)*(JO$4*$F7-JN7))/30)),0)+IF(JQ7="Ano",IF(JP7="",0,((30/(JQ$4*$F7)*(JQ$4*$F7-JP7))/30)),0)+IF(JS7="Ano",IF(JR7="",0,((30/(JS$4*$F7)*(JS$4*$F7-JR7))/30)),0)+IF(JU7="Ano",IF(JT7="",0,((30/(JU$4*$F7)*(JU$4*$F7-JT7))/30)),0)+IF(JW7="Ano",IF(JV7="",0,((30/(JW$4*$F7)*(JW$4*$F7-JV7))/30)),0)+IF(JY7="Ano",IF(JX7="",0,((30/(JY$4*$F7)*(JY$4*$F7-JX7))/30)),0)+IF(KA7="Ano",IF(JZ7="",0,((30/(KA$4*$F7)*(KA$4*$F7-JZ7))/30)),0)&gt;($L7-$AX7-$CB7-$DF7-$EJ7-$FN7-$GR7-$HV7-$IZ7),$L7-$AX7-$CB7-$DF7-$EJ7-$FN7-$GR7-$HV7-$IZ7,IF(JE7="Ano",IF(JD7="",0,((30/(JE$4*$F7)*(JE$4*$F7-JD7))/30)),0)+IF(JG7="Ano",IF(JF7="",0,((30/(JG$4*$F7)*(JG$4*$F7-JF7))/30)),0)+IF(JI7="Ano",IF(JH7="",0,((30/(JI$4*$F7)*(JI$4*$F7-JH7))/30)),0)+IF(JK7="Ano",IF(JJ7="",0,((30/(JK$4*$F7)*(JK$4*$F7-JJ7))/30)),0)+IF(JM7="Ano",IF(JL7="",0,((30/(JM$4*$F7)*(JM$4*$F7-JL7))/30)),0)+IF(JO7="Ano",IF(JN7="",0,((30/(JO$4*$F7)*(JO$4*$F7-JN7))/30)),0)+IF(JQ7="Ano",IF(JP7="",0,((30/(JQ$4*$F7)*(JQ$4*$F7-JP7))/30)),0)+IF(JS7="Ano",IF(JR7="",0,((30/(JS$4*$F7)*(JS$4*$F7-JR7))/30)),0)+IF(JU7="Ano",IF(JT7="",0,((30/(JU$4*$F7)*(JU$4*$F7-JT7))/30)),0)+IF(JW7="Ano",IF(JV7="",0,((30/(JW$4*$F7)*(JW$4*$F7-JV7))/30)),0)+IF(JY7="Ano",IF(JX7="",0,((30/(JY$4*$F7)*(JY$4*$F7-JX7))/30)),0)+IF(KA7="Ano",IF(JZ7="",0,((30/(KA$4*$F7)*(KA$4*$F7-JZ7))/30)),0)))),0.01)</f>
        <v>0</v>
      </c>
      <c r="KE7" s="167">
        <f>ROUND(KD7*$M7,2)</f>
        <v>0</v>
      </c>
      <c r="KF7" s="4"/>
      <c r="KG7" s="4"/>
      <c r="KH7" s="170">
        <f t="shared" ref="KH7:KH38" si="0">AV7+BZ7+DD7+EH7+FL7+GP7+HT7+IX7+KB7</f>
        <v>0</v>
      </c>
      <c r="KI7" s="171">
        <f t="shared" ref="KI7:KI38" si="1">AW7+CA7+DE7+EI7+FM7+GQ7+HU7+IY7+KC7</f>
        <v>0</v>
      </c>
      <c r="KJ7" s="166">
        <f t="shared" ref="KJ7:KJ38" si="2">E7-KH7</f>
        <v>0</v>
      </c>
      <c r="KK7" s="167">
        <f t="shared" ref="KK7:KK38" si="3">J7-KI7</f>
        <v>0</v>
      </c>
      <c r="KL7" s="172">
        <f t="shared" ref="KL7:KL38" si="4">AX7+CB7+DF7+EJ7+FN7+GR7+HV7+IZ7+KD7</f>
        <v>0</v>
      </c>
      <c r="KM7" s="171">
        <f t="shared" ref="KM7:KM38" si="5">AY7+CC7+DG7+EK7+FO7+GS7+HW7+JA7+KE7</f>
        <v>0</v>
      </c>
      <c r="KN7" s="166">
        <f t="shared" ref="KN7:KN38" si="6">L7-KL7</f>
        <v>0</v>
      </c>
      <c r="KO7" s="167">
        <f t="shared" ref="KO7:KO38" si="7">N7-KM7</f>
        <v>0</v>
      </c>
      <c r="KP7" s="435">
        <f t="shared" ref="KP7:KP38" si="8">IF(Q7=1,IF(E7=KH7,1,0),0)</f>
        <v>0</v>
      </c>
      <c r="KQ7" s="429">
        <f t="shared" ref="KQ7:KQ38" si="9">IF(Q7=1,Q7-KP7,0)</f>
        <v>0</v>
      </c>
      <c r="KR7" s="437" t="s">
        <v>338</v>
      </c>
      <c r="KS7" s="429" t="s">
        <v>338</v>
      </c>
      <c r="KT7" s="4"/>
    </row>
    <row r="8" spans="2:306" s="26" customFormat="1" ht="16.5" hidden="1" customHeight="1" x14ac:dyDescent="0.25">
      <c r="B8" s="150"/>
      <c r="C8" s="544"/>
      <c r="D8" s="542"/>
      <c r="E8" s="120"/>
      <c r="F8" s="650"/>
      <c r="G8" s="120"/>
      <c r="H8" s="120"/>
      <c r="I8" s="661">
        <f>INT(ROUND(F8,2)*(IF(E8&gt;0,data!$J$12,0)))</f>
        <v>0</v>
      </c>
      <c r="J8" s="151"/>
      <c r="K8" s="120"/>
      <c r="L8" s="536"/>
      <c r="M8" s="661">
        <f>INT(ROUND(F8,2)*(IF(E8&gt;0,(IF(K8="ano",data!$J$6,0)),0)))</f>
        <v>0</v>
      </c>
      <c r="N8" s="152"/>
      <c r="O8" s="153"/>
      <c r="Q8" s="154"/>
      <c r="R8" s="613"/>
      <c r="T8" s="28"/>
      <c r="U8" s="173" t="s">
        <v>297</v>
      </c>
      <c r="V8" s="10"/>
      <c r="W8" s="10"/>
      <c r="X8" s="174"/>
      <c r="Y8" s="175"/>
      <c r="Z8" s="174"/>
      <c r="AA8" s="175"/>
      <c r="AB8" s="174"/>
      <c r="AC8" s="175"/>
      <c r="AD8" s="174"/>
      <c r="AE8" s="175"/>
      <c r="AF8" s="174"/>
      <c r="AG8" s="175"/>
      <c r="AH8" s="174"/>
      <c r="AI8" s="175"/>
      <c r="AJ8" s="174"/>
      <c r="AK8" s="175"/>
      <c r="AL8" s="174"/>
      <c r="AM8" s="175"/>
      <c r="AN8" s="174"/>
      <c r="AO8" s="175"/>
      <c r="AP8" s="174"/>
      <c r="AQ8" s="175"/>
      <c r="AR8" s="174"/>
      <c r="AS8" s="175"/>
      <c r="AT8" s="174"/>
      <c r="AU8" s="175"/>
      <c r="AV8" s="166">
        <f t="shared" ref="AV8:AV71" si="10">FLOOR(IF($U8="Ne",0,IF(IF(X8="",0,((30/(Y$4*$F8)*(Y$4*$F8-X8))/30))+IF(Z8="",0,((30/(AA$4*$F8)*(AA$4*$F8-Z8))/30))+IF(AB8="",0,((30/(AC$4*$F8)*(AC$4*$F8-AB8))/30))+IF(AD8="",0,((30/(AE$4*$F8)*(AE$4*$F8-AD8))/30))+IF(AF8="",0,((30/(AG$4*$F8)*(AG$4*$F8-AF8))/30))+IF(AH8="",0,((30/(AI$4*$F8)*(AI$4*$F8-AH8))/30))+IF(AJ8="",0,((30/(AK$4*$F8)*(AK$4*$F8-AJ8))/30))+IF(AL8="",0,((30/(AM$4*$F8)*(AM$4*$F8-AL8))/30))+IF(AN8="",0,((30/(AO$4*$F8)*(AO$4*$F8-AN8))/30))+IF(AP8="",0,((30/(AQ$4*$F8)*(AQ$4*$F8-AP8))/30))+IF(AR8="",0,((30/(AS$4*$F8)*(AS$4*$F8-AR8))/30))+IF(AT8="",0,((30/(AU$4*$F8)*(AU$4*$F8-AT8))/30))&gt;($E8),$E8,IF(X8="",0,((30/(Y$4*$F8)*(Y$4*$F8-X8))/30))+IF(Z8="",0,((30/(AA$4*$F8)*(AA$4*$F8-Z8))/30))+IF(AB8="",0,((30/(AC$4*$F8)*(AC$4*$F8-AB8))/30))+IF(AD8="",0,((30/(AE$4*$F8)*(AE$4*$F8-AD8))/30))+IF(AF8="",0,((30/(AG$4*$F8)*(AG$4*$F8-AF8))/30))+IF(AH8="",0,((30/(AI$4*$F8)*(AI$4*$F8-AH8))/30))+IF(AJ8="",0,((30/(AK$4*$F8)*(AK$4*$F8-AJ8))/30))+IF(AL8="",0,((30/(AM$4*$F8)*(AM$4*$F8-AL8))/30))+IF(AN8="",0,((30/(AO$4*$F8)*(AO$4*$F8-AN8))/30))+IF(AP8="",0,((30/(AQ$4*$F8)*(AQ$4*$F8-AP8))/30))+IF(AR8="",0,((30/(AS$4*$F8)*(AS$4*$F8-AR8))/30))+IF(AT8="",0,((30/(AU$4*$F8)*(AU$4*$F8-AT8))/30)))),0.01)</f>
        <v>0</v>
      </c>
      <c r="AW8" s="167">
        <f t="shared" ref="AW8:AW71" si="11">ROUND(AV8*$I8,2)</f>
        <v>0</v>
      </c>
      <c r="AX8" s="166">
        <f t="shared" ref="AX8:AX71" si="12">FLOOR(IF($U8="Ne",0,IF(OR($L8=0,$L8=""),0,IF(IF(Y8="Ano",IF(X8="",0,((30/(Y$4*$F8)*(Y$4*$F8-X8))/30)),0)+IF(AA8="Ano",IF(Z8="",0,((30/(AA$4*$F8)*(AA$4*$F8-Z8))/30)),0)+IF(AC8="Ano",IF(AB8="",0,((30/(AC$4*$F8)*(AC$4*$F8-AB8))/30)),0)+IF(AE8="Ano",IF(AD8="",0,((30/(AE$4*$F8)*(AE$4*$F8-AD8))/30)),0)+IF(AG8="Ano",IF(AF8="",0,((30/(AG$4*$F8)*(AG$4*$F8-AF8))/30)),0)+IF(AI8="Ano",IF(AH8="",0,((30/(AI$4*$F8)*(AI$4*$F8-AH8))/30)),0)+IF(AK8="Ano",IF(AJ8="",0,((30/(AK$4*$F8)*(AK$4*$F8-AJ8))/30)),0)+IF(AM8="Ano",IF(AL8="",0,((30/(AM$4*$F8)*(AM$4*$F8-AL8))/30)),0)+IF(AO8="Ano",IF(AN8="",0,((30/(AO$4*$F8)*(AO$4*$F8-AN8))/30)),0)+IF(AQ8="Ano",IF(AP8="",0,((30/(AQ$4*$F8)*(AQ$4*$F8-AP8))/30)),0)+IF(AS8="Ano",IF(AR8="",0,((30/(AS$4*$F8)*(AS$4*$F8-AR8))/30)),0)+IF(AU8="Ano",IF(AT8="",0,((30/(AU$4*$F8)*(AU$4*$F8-AT8))/30)),0)&gt;($L8),$L8,IF(Y8="Ano",IF(X8="",0,((30/(Y$4*$F8)*(Y$4*$F8-X8))/30)),0)+IF(AA8="Ano",IF(Z8="",0,((30/(AA$4*$F8)*(AA$4*$F8-Z8))/30)),0)+IF(AC8="Ano",IF(AB8="",0,((30/(AC$4*$F8)*(AC$4*$F8-AB8))/30)),0)+IF(AE8="Ano",IF(AD8="",0,((30/(AE$4*$F8)*(AE$4*$F8-AD8))/30)),0)+IF(AG8="Ano",IF(AF8="",0,((30/(AG$4*$F8)*(AG$4*$F8-AF8))/30)),0)+IF(AI8="Ano",IF(AH8="",0,((30/(AI$4*$F8)*(AI$4*$F8-AH8))/30)),0)+IF(AK8="Ano",IF(AJ8="",0,((30/(AK$4*$F8)*(AK$4*$F8-AJ8))/30)),0)+IF(AM8="Ano",IF(AL8="",0,((30/(AM$4*$F8)*(AM$4*$F8-AL8))/30)),0)+IF(AO8="Ano",IF(AN8="",0,((30/(AO$4*$F8)*(AO$4*$F8-AN8))/30)),0)+IF(AQ8="Ano",IF(AP8="",0,((30/(AQ$4*$F8)*(AQ$4*$F8-AP8))/30)),0)+IF(AS8="Ano",IF(AR8="",0,((30/(AS$4*$F8)*(AS$4*$F8-AR8))/30)),0)+IF(AU8="Ano",IF(AT8="",0,((30/(AU$4*$F8)*(AU$4*$F8-AT8))/30)),0)))),0.01)</f>
        <v>0</v>
      </c>
      <c r="AY8" s="167">
        <f t="shared" ref="AY8:AY71" si="13">ROUND(AX8*$M8,2)</f>
        <v>0</v>
      </c>
      <c r="AZ8" s="23"/>
      <c r="BA8" s="23"/>
      <c r="BB8" s="174"/>
      <c r="BC8" s="175"/>
      <c r="BD8" s="174"/>
      <c r="BE8" s="175"/>
      <c r="BF8" s="174"/>
      <c r="BG8" s="175"/>
      <c r="BH8" s="174"/>
      <c r="BI8" s="175"/>
      <c r="BJ8" s="174"/>
      <c r="BK8" s="175"/>
      <c r="BL8" s="174"/>
      <c r="BM8" s="175"/>
      <c r="BN8" s="174"/>
      <c r="BO8" s="175"/>
      <c r="BP8" s="174"/>
      <c r="BQ8" s="175"/>
      <c r="BR8" s="174"/>
      <c r="BS8" s="175"/>
      <c r="BT8" s="174"/>
      <c r="BU8" s="175"/>
      <c r="BV8" s="174"/>
      <c r="BW8" s="175"/>
      <c r="BX8" s="174"/>
      <c r="BY8" s="175"/>
      <c r="BZ8" s="166">
        <f t="shared" ref="BZ8:BZ71" si="14">FLOOR(IF($U8="Ne",0,IF(IF(BB8="",0,((30/(BC$4*$F8)*(BC$4*$F8-BB8))/30))+IF(BD8="",0,((30/(BE$4*$F8)*(BE$4*$F8-BD8))/30))+IF(BF8="",0,((30/(BG$4*$F8)*(BG$4*$F8-BF8))/30))+IF(BH8="",0,((30/(BI$4*$F8)*(BI$4*$F8-BH8))/30))+IF(BJ8="",0,((30/(BK$4*$F8)*(BK$4*$F8-BJ8))/30))+IF(BL8="",0,((30/(BM$4*$F8)*(BM$4*$F8-BL8))/30))+IF(BN8="",0,((30/(BO$4*$F8)*(BO$4*$F8-BN8))/30))+IF(BP8="",0,((30/(BQ$4*$F8)*(BQ$4*$F8-BP8))/30))+IF(BR8="",0,((30/(BS$4*$F8)*(BS$4*$F8-BR8))/30))+IF(BT8="",0,((30/(BU$4*$F8)*(BU$4*$F8-BT8))/30))+IF(BV8="",0,((30/(BW$4*$F8)*(BW$4*$F8-BV8))/30))+IF(BX8="",0,((30/(BY$4*$F8)*(BY$4*$F8-BX8))/30))&gt;($E8-$AV8),$E8-$AV8,IF(BB8="",0,((30/(BC$4*$F8)*(BC$4*$F8-BB8))/30))+IF(BD8="",0,((30/(BE$4*$F8)*(BE$4*$F8-BD8))/30))+IF(BF8="",0,((30/(BG$4*$F8)*(BG$4*$F8-BF8))/30))+IF(BH8="",0,((30/(BI$4*$F8)*(BI$4*$F8-BH8))/30))+IF(BJ8="",0,((30/(BK$4*$F8)*(BK$4*$F8-BJ8))/30))+IF(BL8="",0,((30/(BM$4*$F8)*(BM$4*$F8-BL8))/30))+IF(BN8="",0,((30/(BO$4*$F8)*(BO$4*$F8-BN8))/30))+IF(BP8="",0,((30/(BQ$4*$F8)*(BQ$4*$F8-BP8))/30))+IF(BR8="",0,((30/(BS$4*$F8)*(BS$4*$F8-BR8))/30))+IF(BT8="",0,((30/(BU$4*$F8)*(BU$4*$F8-BT8))/30))+IF(BV8="",0,((30/(BW$4*$F8)*(BW$4*$F8-BV8))/30))+IF(BX8="",0,((30/(BY$4*$F8)*(BY$4*$F8-BX8))/30)))),0.01)</f>
        <v>0</v>
      </c>
      <c r="CA8" s="167">
        <f t="shared" ref="CA8:CA71" si="15">ROUND(BZ8*$I8,2)</f>
        <v>0</v>
      </c>
      <c r="CB8" s="166">
        <f t="shared" ref="CB8:CB71" si="16">FLOOR(IF($U8="Ne",0,IF(OR($L8=0,$L8=""),0,IF(IF(BC8="Ano",IF(BB8="",0,((30/(BC$4*$F8)*(BC$4*$F8-BB8))/30)),0)+IF(BE8="Ano",IF(BD8="",0,((30/(BE$4*$F8)*(BE$4*$F8-BD8))/30)),0)+IF(BG8="Ano",IF(BF8="",0,((30/(BG$4*$F8)*(BG$4*$F8-BF8))/30)),0)+IF(BI8="Ano",IF(BH8="",0,((30/(BI$4*$F8)*(BI$4*$F8-BH8))/30)),0)+IF(BK8="Ano",IF(BJ8="",0,((30/(BK$4*$F8)*(BK$4*$F8-BJ8))/30)),0)+IF(BM8="Ano",IF(BL8="",0,((30/(BM$4*$F8)*(BM$4*$F8-BL8))/30)),0)+IF(BO8="Ano",IF(BN8="",0,((30/(BO$4*$F8)*(BO$4*$F8-BN8))/30)),0)+IF(BQ8="Ano",IF(BP8="",0,((30/(BQ$4*$F8)*(BQ$4*$F8-BP8))/30)),0)+IF(BS8="Ano",IF(BR8="",0,((30/(BS$4*$F8)*(BS$4*$F8-BR8))/30)),0)+IF(BU8="Ano",IF(BT8="",0,((30/(BU$4*$F8)*(BU$4*$F8-BT8))/30)),0)+IF(BW8="Ano",IF(BV8="",0,((30/(BW$4*$F8)*(BW$4*$F8-BV8))/30)),0)+IF(BY8="Ano",IF(BX8="",0,((30/(BY$4*$F8)*(BY$4*$F8-BX8))/30)),0)&gt;($L8-$AX8),$L8-$AX8,IF(BC8="Ano",IF(BB8="",0,((30/(BC$4*$F8)*(BC$4*$F8-BB8))/30)),0)+IF(BE8="Ano",IF(BD8="",0,((30/(BE$4*$F8)*(BE$4*$F8-BD8))/30)),0)+IF(BG8="Ano",IF(BF8="",0,((30/(BG$4*$F8)*(BG$4*$F8-BF8))/30)),0)+IF(BI8="Ano",IF(BH8="",0,((30/(BI$4*$F8)*(BI$4*$F8-BH8))/30)),0)+IF(BK8="Ano",IF(BJ8="",0,((30/(BK$4*$F8)*(BK$4*$F8-BJ8))/30)),0)+IF(BM8="Ano",IF(BL8="",0,((30/(BM$4*$F8)*(BM$4*$F8-BL8))/30)),0)+IF(BO8="Ano",IF(BN8="",0,((30/(BO$4*$F8)*(BO$4*$F8-BN8))/30)),0)+IF(BQ8="Ano",IF(BP8="",0,((30/(BQ$4*$F8)*(BQ$4*$F8-BP8))/30)),0)+IF(BS8="Ano",IF(BR8="",0,((30/(BS$4*$F8)*(BS$4*$F8-BR8))/30)),0)+IF(BU8="Ano",IF(BT8="",0,((30/(BU$4*$F8)*(BU$4*$F8-BT8))/30)),0)+IF(BW8="Ano",IF(BV8="",0,((30/(BW$4*$F8)*(BW$4*$F8-BV8))/30)),0)+IF(BY8="Ano",IF(BX8="",0,((30/(BY$4*$F8)*(BY$4*$F8-BX8))/30)),0)))),0.01)</f>
        <v>0</v>
      </c>
      <c r="CC8" s="167">
        <f t="shared" ref="CC8:CC71" si="17">ROUND(CB8*$M8,2)</f>
        <v>0</v>
      </c>
      <c r="CD8" s="23"/>
      <c r="CE8" s="23"/>
      <c r="CF8" s="174"/>
      <c r="CG8" s="175"/>
      <c r="CH8" s="174"/>
      <c r="CI8" s="175"/>
      <c r="CJ8" s="174"/>
      <c r="CK8" s="175"/>
      <c r="CL8" s="174"/>
      <c r="CM8" s="175"/>
      <c r="CN8" s="174"/>
      <c r="CO8" s="175"/>
      <c r="CP8" s="174"/>
      <c r="CQ8" s="175"/>
      <c r="CR8" s="174"/>
      <c r="CS8" s="175"/>
      <c r="CT8" s="174"/>
      <c r="CU8" s="175"/>
      <c r="CV8" s="174"/>
      <c r="CW8" s="175"/>
      <c r="CX8" s="174"/>
      <c r="CY8" s="175"/>
      <c r="CZ8" s="174"/>
      <c r="DA8" s="175"/>
      <c r="DB8" s="174"/>
      <c r="DC8" s="175"/>
      <c r="DD8" s="166">
        <f t="shared" ref="DD8:DD71" si="18">FLOOR(IF($U8="Ne",0,IF(IF(CF8="",0,((30/(CG$4*$F8)*(CG$4*$F8-CF8))/30))+IF(CH8="",0,((30/(CI$4*$F8)*(CI$4*$F8-CH8))/30))+IF(CJ8="",0,((30/(CK$4*$F8)*(CK$4*$F8-CJ8))/30))+IF(CL8="",0,((30/(CM$4*$F8)*(CM$4*$F8-CL8))/30))+IF(CN8="",0,((30/(CO$4*$F8)*(CO$4*$F8-CN8))/30))+IF(CP8="",0,((30/(CQ$4*$F8)*(CQ$4*$F8-CP8))/30))+IF(CR8="",0,((30/(CS$4*$F8)*(CS$4*$F8-CR8))/30))+IF(CT8="",0,((30/(CU$4*$F8)*(CU$4*$F8-CT8))/30))+IF(CV8="",0,((30/(CW$4*$F8)*(CW$4*$F8-CV8))/30))+IF(CX8="",0,((30/(CY$4*$F8)*(CY$4*$F8-CX8))/30))+IF(CZ8="",0,((30/(DA$4*$F8)*(DA$4*$F8-CZ8))/30))+IF(DB8="",0,((30/(DC$4*$F8)*(DC$4*$F8-DB8))/30))&gt;($E8-$AV8-$BZ8),$E8-$AV8-$BZ8,IF(CF8="",0,((30/(CG$4*$F8)*(CG$4*$F8-CF8))/30))+IF(CH8="",0,((30/(CI$4*$F8)*(CI$4*$F8-CH8))/30))+IF(CJ8="",0,((30/(CK$4*$F8)*(CK$4*$F8-CJ8))/30))+IF(CL8="",0,((30/(CM$4*$F8)*(CM$4*$F8-CL8))/30))+IF(CN8="",0,((30/(CO$4*$F8)*(CO$4*$F8-CN8))/30))+IF(CP8="",0,((30/(CQ$4*$F8)*(CQ$4*$F8-CP8))/30))+IF(CR8="",0,((30/(CS$4*$F8)*(CS$4*$F8-CR8))/30))+IF(CT8="",0,((30/(CU$4*$F8)*(CU$4*$F8-CT8))/30))+IF(CV8="",0,((30/(CW$4*$F8)*(CW$4*$F8-CV8))/30))+IF(CX8="",0,((30/(CY$4*$F8)*(CY$4*$F8-CX8))/30))+IF(CZ8="",0,((30/(DA$4*$F8)*(DA$4*$F8-CZ8))/30))+IF(DB8="",0,((30/(DC$4*$F8)*(DC$4*$F8-DB8))/30)))),0.01)</f>
        <v>0</v>
      </c>
      <c r="DE8" s="167">
        <f t="shared" ref="DE8:DE71" si="19">ROUND(DD8*$I8,2)</f>
        <v>0</v>
      </c>
      <c r="DF8" s="166">
        <f t="shared" ref="DF8:DF71" si="20">FLOOR(IF($U8="Ne",0,IF(OR($L8=0,$L8=""),0,IF(IF(CG8="Ano",IF(CF8="",0,((30/(CG$4*$F8)*(CG$4*$F8-CF8))/30)),0)+IF(CI8="Ano",IF(CH8="",0,((30/(CI$4*$F8)*(CI$4*$F8-CH8))/30)),0)+IF(CK8="Ano",IF(CJ8="",0,((30/(CK$4*$F8)*(CK$4*$F8-CJ8))/30)),0)+IF(CM8="Ano",IF(CL8="",0,((30/(CM$4*$F8)*(CM$4*$F8-CL8))/30)),0)+IF(CO8="Ano",IF(CN8="",0,((30/(CO$4*$F8)*(CO$4*$F8-CN8))/30)),0)+IF(CQ8="Ano",IF(CP8="",0,((30/(CQ$4*$F8)*(CQ$4*$F8-CP8))/30)),0)+IF(CS8="Ano",IF(CR8="",0,((30/(CS$4*$F8)*(CS$4*$F8-CR8))/30)),0)+IF(CU8="Ano",IF(CT8="",0,((30/(CU$4*$F8)*(CU$4*$F8-CT8))/30)),0)+IF(CW8="Ano",IF(CV8="",0,((30/(CW$4*$F8)*(CW$4*$F8-CV8))/30)),0)+IF(CY8="Ano",IF(CX8="",0,((30/(CY$4*$F8)*(CY$4*$F8-CX8))/30)),0)+IF(DA8="Ano",IF(CZ8="",0,((30/(DA$4*$F8)*(DA$4*$F8-CZ8))/30)),0)+IF(DC8="Ano",IF(DB8="",0,((30/(DC$4*$F8)*(DC$4*$F8-DB8))/30)),0)&gt;($L8-$AX8-$CB8),$L8-$AX8-$CB8,IF(CG8="Ano",IF(CF8="",0,((30/(CG$4*$F8)*(CG$4*$F8-CF8))/30)),0)+IF(CI8="Ano",IF(CH8="",0,((30/(CI$4*$F8)*(CI$4*$F8-CH8))/30)),0)+IF(CK8="Ano",IF(CJ8="",0,((30/(CK$4*$F8)*(CK$4*$F8-CJ8))/30)),0)+IF(CM8="Ano",IF(CL8="",0,((30/(CM$4*$F8)*(CM$4*$F8-CL8))/30)),0)+IF(CO8="Ano",IF(CN8="",0,((30/(CO$4*$F8)*(CO$4*$F8-CN8))/30)),0)+IF(CQ8="Ano",IF(CP8="",0,((30/(CQ$4*$F8)*(CQ$4*$F8-CP8))/30)),0)+IF(CS8="Ano",IF(CR8="",0,((30/(CS$4*$F8)*(CS$4*$F8-CR8))/30)),0)+IF(CU8="Ano",IF(CT8="",0,((30/(CU$4*$F8)*(CU$4*$F8-CT8))/30)),0)+IF(CW8="Ano",IF(CV8="",0,((30/(CW$4*$F8)*(CW$4*$F8-CV8))/30)),0)+IF(CY8="Ano",IF(CX8="",0,((30/(CY$4*$F8)*(CY$4*$F8-CX8))/30)),0)+IF(DA8="Ano",IF(CZ8="",0,((30/(DA$4*$F8)*(DA$4*$F8-CZ8))/30)),0)+IF(DC8="Ano",IF(DB8="",0,((30/(DC$4*$F8)*(DC$4*$F8-DB8))/30)),0)))),0.01)</f>
        <v>0</v>
      </c>
      <c r="DG8" s="167">
        <f t="shared" ref="DG8:DG71" si="21">ROUND(DF8*$M8,2)</f>
        <v>0</v>
      </c>
      <c r="DH8" s="23"/>
      <c r="DI8" s="23"/>
      <c r="DJ8" s="174"/>
      <c r="DK8" s="175"/>
      <c r="DL8" s="174"/>
      <c r="DM8" s="175"/>
      <c r="DN8" s="174"/>
      <c r="DO8" s="175"/>
      <c r="DP8" s="174"/>
      <c r="DQ8" s="175"/>
      <c r="DR8" s="174"/>
      <c r="DS8" s="175"/>
      <c r="DT8" s="174"/>
      <c r="DU8" s="175"/>
      <c r="DV8" s="174"/>
      <c r="DW8" s="175"/>
      <c r="DX8" s="174"/>
      <c r="DY8" s="175"/>
      <c r="DZ8" s="174"/>
      <c r="EA8" s="175"/>
      <c r="EB8" s="174"/>
      <c r="EC8" s="175"/>
      <c r="ED8" s="174"/>
      <c r="EE8" s="175"/>
      <c r="EF8" s="174"/>
      <c r="EG8" s="175"/>
      <c r="EH8" s="166">
        <f t="shared" ref="EH8:EH71" si="22">FLOOR(IF($U8="Ne",0,IF(IF(DJ8="",0,((30/(DK$4*$F8)*(DK$4*$F8-DJ8))/30))+IF(DL8="",0,((30/(DM$4*$F8)*(DM$4*$F8-DL8))/30))+IF(DN8="",0,((30/(DO$4*$F8)*(DO$4*$F8-DN8))/30))+IF(DP8="",0,((30/(DQ$4*$F8)*(DQ$4*$F8-DP8))/30))+IF(DR8="",0,((30/(DS$4*$F8)*(DS$4*$F8-DR8))/30))+IF(DT8="",0,((30/(DU$4*$F8)*(DU$4*$F8-DT8))/30))+IF(DV8="",0,((30/(DW$4*$F8)*(DW$4*$F8-DV8))/30))+IF(DX8="",0,((30/(DY$4*$F8)*(DY$4*$F8-DX8))/30))+IF(DZ8="",0,((30/(EA$4*$F8)*(EA$4*$F8-DZ8))/30))+IF(EB8="",0,((30/(EC$4*$F8)*(EC$4*$F8-EB8))/30))+IF(ED8="",0,((30/(EE$4*$F8)*(EE$4*$F8-ED8))/30))+IF(EF8="",0,((30/(EG$4*$F8)*(EG$4*$F8-EF8))/30))&gt;($E8-$AV8-$BZ8-$DD8),$E8-$AV8-$BZ8-$DD8,IF(DJ8="",0,((30/(DK$4*$F8)*(DK$4*$F8-DJ8))/30))+IF(DL8="",0,((30/(DM$4*$F8)*(DM$4*$F8-DL8))/30))+IF(DN8="",0,((30/(DO$4*$F8)*(DO$4*$F8-DN8))/30))+IF(DP8="",0,((30/(DQ$4*$F8)*(DQ$4*$F8-DP8))/30))+IF(DR8="",0,((30/(DS$4*$F8)*(DS$4*$F8-DR8))/30))+IF(DT8="",0,((30/(DU$4*$F8)*(DU$4*$F8-DT8))/30))+IF(DV8="",0,((30/(DW$4*$F8)*(DW$4*$F8-DV8))/30))+IF(DX8="",0,((30/(DY$4*$F8)*(DY$4*$F8-DX8))/30))+IF(DZ8="",0,((30/(EA$4*$F8)*(EA$4*$F8-DZ8))/30))+IF(EB8="",0,((30/(EC$4*$F8)*(EC$4*$F8-EB8))/30))+IF(ED8="",0,((30/(EE$4*$F8)*(EE$4*$F8-ED8))/30))+IF(EF8="",0,((30/(EG$4*$F8)*(EG$4*$F8-EF8))/30)))),0.01)</f>
        <v>0</v>
      </c>
      <c r="EI8" s="167">
        <f t="shared" ref="EI8:EI71" si="23">ROUND(EH8*$I8,2)</f>
        <v>0</v>
      </c>
      <c r="EJ8" s="166">
        <f t="shared" ref="EJ8:EJ71" si="24">FLOOR(IF($U8="Ne",0,IF(OR($L8=0,$L8=""),0,IF(IF(DK8="Ano",IF(DJ8="",0,((30/(DK$4*$F8)*(DK$4*$F8-DJ8))/30)),0)+IF(DM8="Ano",IF(DL8="",0,((30/(DM$4*$F8)*(DM$4*$F8-DL8))/30)),0)+IF(DO8="Ano",IF(DN8="",0,((30/(DO$4*$F8)*(DO$4*$F8-DN8))/30)),0)+IF(DQ8="Ano",IF(DP8="",0,((30/(DQ$4*$F8)*(DQ$4*$F8-DP8))/30)),0)+IF(DS8="Ano",IF(DR8="",0,((30/(DS$4*$F8)*(DS$4*$F8-DR8))/30)),0)+IF(DU8="Ano",IF(DT8="",0,((30/(DU$4*$F8)*(DU$4*$F8-DT8))/30)),0)+IF(DW8="Ano",IF(DV8="",0,((30/(DW$4*$F8)*(DW$4*$F8-DV8))/30)),0)+IF(DY8="Ano",IF(DX8="",0,((30/(DY$4*$F8)*(DY$4*$F8-DX8))/30)),0)+IF(EA8="Ano",IF(DZ8="",0,((30/(EA$4*$F8)*(EA$4*$F8-DZ8))/30)),0)+IF(EC8="Ano",IF(EB8="",0,((30/(EC$4*$F8)*(EC$4*$F8-EB8))/30)),0)+IF(EE8="Ano",IF(ED8="",0,((30/(EE$4*$F8)*(EE$4*$F8-ED8))/30)),0)+IF(EG8="Ano",IF(EF8="",0,((30/(EG$4*$F8)*(EG$4*$F8-EF8))/30)),0)&gt;($L8-$AX8-$CB8-$DF8),$L8-$AX8-$CB8-$DF8,IF(DK8="Ano",IF(DJ8="",0,((30/(DK$4*$F8)*(DK$4*$F8-DJ8))/30)),0)+IF(DM8="Ano",IF(DL8="",0,((30/(DM$4*$F8)*(DM$4*$F8-DL8))/30)),0)+IF(DO8="Ano",IF(DN8="",0,((30/(DO$4*$F8)*(DO$4*$F8-DN8))/30)),0)+IF(DQ8="Ano",IF(DP8="",0,((30/(DQ$4*$F8)*(DQ$4*$F8-DP8))/30)),0)+IF(DS8="Ano",IF(DR8="",0,((30/(DS$4*$F8)*(DS$4*$F8-DR8))/30)),0)+IF(DU8="Ano",IF(DT8="",0,((30/(DU$4*$F8)*(DU$4*$F8-DT8))/30)),0)+IF(DW8="Ano",IF(DV8="",0,((30/(DW$4*$F8)*(DW$4*$F8-DV8))/30)),0)+IF(DY8="Ano",IF(DX8="",0,((30/(DY$4*$F8)*(DY$4*$F8-DX8))/30)),0)+IF(EA8="Ano",IF(DZ8="",0,((30/(EA$4*$F8)*(EA$4*$F8-DZ8))/30)),0)+IF(EC8="Ano",IF(EB8="",0,((30/(EC$4*$F8)*(EC$4*$F8-EB8))/30)),0)+IF(EE8="Ano",IF(ED8="",0,((30/(EE$4*$F8)*(EE$4*$F8-ED8))/30)),0)+IF(EG8="Ano",IF(EF8="",0,((30/(EG$4*$F8)*(EG$4*$F8-EF8))/30)),0)))),0.01)</f>
        <v>0</v>
      </c>
      <c r="EK8" s="167">
        <f t="shared" ref="EK8:EK71" si="25">ROUND(EJ8*$M8,2)</f>
        <v>0</v>
      </c>
      <c r="EL8" s="23"/>
      <c r="EM8" s="23"/>
      <c r="EN8" s="174"/>
      <c r="EO8" s="175"/>
      <c r="EP8" s="174"/>
      <c r="EQ8" s="175"/>
      <c r="ER8" s="174"/>
      <c r="ES8" s="175"/>
      <c r="ET8" s="174"/>
      <c r="EU8" s="175"/>
      <c r="EV8" s="174"/>
      <c r="EW8" s="175"/>
      <c r="EX8" s="174"/>
      <c r="EY8" s="175"/>
      <c r="EZ8" s="174"/>
      <c r="FA8" s="175"/>
      <c r="FB8" s="174"/>
      <c r="FC8" s="175"/>
      <c r="FD8" s="174"/>
      <c r="FE8" s="175"/>
      <c r="FF8" s="174"/>
      <c r="FG8" s="175"/>
      <c r="FH8" s="174"/>
      <c r="FI8" s="175"/>
      <c r="FJ8" s="174"/>
      <c r="FK8" s="175"/>
      <c r="FL8" s="166">
        <f t="shared" ref="FL8:FL71" si="26">FLOOR(IF($U8="Ne",0,IF(IF(EN8="",0,((30/(EO$4*$F8)*(EO$4*$F8-EN8))/30))+IF(EP8="",0,((30/(EQ$4*$F8)*(EQ$4*$F8-EP8))/30))+IF(ER8="",0,((30/(ES$4*$F8)*(ES$4*$F8-ER8))/30))+IF(ET8="",0,((30/(EU$4*$F8)*(EU$4*$F8-ET8))/30))+IF(EV8="",0,((30/(EW$4*$F8)*(EW$4*$F8-EV8))/30))+IF(EX8="",0,((30/(EY$4*$F8)*(EY$4*$F8-EX8))/30))+IF(EZ8="",0,((30/(FA$4*$F8)*(FA$4*$F8-EZ8))/30))+IF(FB8="",0,((30/(FC$4*$F8)*(FC$4*$F8-FB8))/30))+IF(FD8="",0,((30/(FE$4*$F8)*(FE$4*$F8-FD8))/30))+IF(FF8="",0,((30/(FG$4*$F8)*(FG$4*$F8-FF8))/30))+IF(FH8="",0,((30/(FI$4*$F8)*(FI$4*$F8-FH8))/30))+IF(FJ8="",0,((30/(FK$4*$F8)*(FK$4*$F8-FJ8))/30))&gt;($E8-$AV8-$BZ8-$DD8-$EH8),$E8-$AV8-$BZ8-$DD8-$EH8,IF(EN8="",0,((30/(EO$4*$F8)*(EO$4*$F8-EN8))/30))+IF(EP8="",0,((30/(EQ$4*$F8)*(EQ$4*$F8-EP8))/30))+IF(ER8="",0,((30/(ES$4*$F8)*(ES$4*$F8-ER8))/30))+IF(ET8="",0,((30/(EU$4*$F8)*(EU$4*$F8-ET8))/30))+IF(EV8="",0,((30/(EW$4*$F8)*(EW$4*$F8-EV8))/30))+IF(EX8="",0,((30/(EY$4*$F8)*(EY$4*$F8-EX8))/30))+IF(EZ8="",0,((30/(FA$4*$F8)*(FA$4*$F8-EZ8))/30))+IF(FB8="",0,((30/(FC$4*$F8)*(FC$4*$F8-FB8))/30))+IF(FD8="",0,((30/(FE$4*$F8)*(FE$4*$F8-FD8))/30))+IF(FF8="",0,((30/(FG$4*$F8)*(FG$4*$F8-FF8))/30))+IF(FH8="",0,((30/(FI$4*$F8)*(FI$4*$F8-FH8))/30))+IF(FJ8="",0,((30/(FK$4*$F8)*(FK$4*$F8-FJ8))/30)))),0.01)</f>
        <v>0</v>
      </c>
      <c r="FM8" s="167">
        <f t="shared" ref="FM8:FM71" si="27">ROUND(FL8*$I8,2)</f>
        <v>0</v>
      </c>
      <c r="FN8" s="166">
        <f t="shared" ref="FN8:FN71" si="28">FLOOR(IF($U8="Ne",0,IF(OR($L8=0,$L8=""),0,IF(IF(EO8="Ano",IF(EN8="",0,((30/(EO$4*$F8)*(EO$4*$F8-EN8))/30)),0)+IF(EQ8="Ano",IF(EP8="",0,((30/(EQ$4*$F8)*(EQ$4*$F8-EP8))/30)),0)+IF(ES8="Ano",IF(ER8="",0,((30/(ES$4*$F8)*(ES$4*$F8-ER8))/30)),0)+IF(EU8="Ano",IF(ET8="",0,((30/(EU$4*$F8)*(EU$4*$F8-ET8))/30)),0)+IF(EW8="Ano",IF(EV8="",0,((30/(EW$4*$F8)*(EW$4*$F8-EV8))/30)),0)+IF(EY8="Ano",IF(EX8="",0,((30/(EY$4*$F8)*(EY$4*$F8-EX8))/30)),0)+IF(FA8="Ano",IF(EZ8="",0,((30/(FA$4*$F8)*(FA$4*$F8-EZ8))/30)),0)+IF(FC8="Ano",IF(FB8="",0,((30/(FC$4*$F8)*(FC$4*$F8-FB8))/30)),0)+IF(FE8="Ano",IF(FD8="",0,((30/(FE$4*$F8)*(FE$4*$F8-FD8))/30)),0)+IF(FG8="Ano",IF(FF8="",0,((30/(FG$4*$F8)*(FG$4*$F8-FF8))/30)),0)+IF(FI8="Ano",IF(FH8="",0,((30/(FI$4*$F8)*(FI$4*$F8-FH8))/30)),0)+IF(FK8="Ano",IF(FJ8="",0,((30/(FK$4*$F8)*(FK$4*$F8-FJ8))/30)),0)&gt;($L8-$AX8-$CB8-$DF8-$EJ8),$L8-$AX8-$CB8-$DF8-$EJ8,IF(EO8="Ano",IF(EN8="",0,((30/(EO$4*$F8)*(EO$4*$F8-EN8))/30)),0)+IF(EQ8="Ano",IF(EP8="",0,((30/(EQ$4*$F8)*(EQ$4*$F8-EP8))/30)),0)+IF(ES8="Ano",IF(ER8="",0,((30/(ES$4*$F8)*(ES$4*$F8-ER8))/30)),0)+IF(EU8="Ano",IF(ET8="",0,((30/(EU$4*$F8)*(EU$4*$F8-ET8))/30)),0)+IF(EW8="Ano",IF(EV8="",0,((30/(EW$4*$F8)*(EW$4*$F8-EV8))/30)),0)+IF(EY8="Ano",IF(EX8="",0,((30/(EY$4*$F8)*(EY$4*$F8-EX8))/30)),0)+IF(FA8="Ano",IF(EZ8="",0,((30/(FA$4*$F8)*(FA$4*$F8-EZ8))/30)),0)+IF(FC8="Ano",IF(FB8="",0,((30/(FC$4*$F8)*(FC$4*$F8-FB8))/30)),0)+IF(FE8="Ano",IF(FD8="",0,((30/(FE$4*$F8)*(FE$4*$F8-FD8))/30)),0)+IF(FG8="Ano",IF(FF8="",0,((30/(FG$4*$F8)*(FG$4*$F8-FF8))/30)),0)+IF(FI8="Ano",IF(FH8="",0,((30/(FI$4*$F8)*(FI$4*$F8-FH8))/30)),0)+IF(FK8="Ano",IF(FJ8="",0,((30/(FK$4*$F8)*(FK$4*$F8-FJ8))/30)),0)))),0.01)</f>
        <v>0</v>
      </c>
      <c r="FO8" s="167">
        <f t="shared" ref="FO8:FO71" si="29">ROUND(FN8*$M8,2)</f>
        <v>0</v>
      </c>
      <c r="FP8" s="23"/>
      <c r="FQ8" s="23"/>
      <c r="FR8" s="174"/>
      <c r="FS8" s="175"/>
      <c r="FT8" s="174"/>
      <c r="FU8" s="175"/>
      <c r="FV8" s="174"/>
      <c r="FW8" s="175"/>
      <c r="FX8" s="174"/>
      <c r="FY8" s="175"/>
      <c r="FZ8" s="174"/>
      <c r="GA8" s="175"/>
      <c r="GB8" s="174"/>
      <c r="GC8" s="175"/>
      <c r="GD8" s="174"/>
      <c r="GE8" s="175"/>
      <c r="GF8" s="174"/>
      <c r="GG8" s="175"/>
      <c r="GH8" s="174"/>
      <c r="GI8" s="175"/>
      <c r="GJ8" s="174"/>
      <c r="GK8" s="175"/>
      <c r="GL8" s="174"/>
      <c r="GM8" s="175"/>
      <c r="GN8" s="174"/>
      <c r="GO8" s="175"/>
      <c r="GP8" s="166">
        <f t="shared" ref="GP8:GP71" si="30">FLOOR(IF($U8="Ne",0,IF(IF(FR8="",0,((30/(FS$4*$F8)*(FS$4*$F8-FR8))/30))+IF(FT8="",0,((30/(FU$4*$F8)*(FU$4*$F8-FT8))/30))+IF(FV8="",0,((30/(FW$4*$F8)*(FW$4*$F8-FV8))/30))+IF(FX8="",0,((30/(FY$4*$F8)*(FY$4*$F8-FX8))/30))+IF(FZ8="",0,((30/(GA$4*$F8)*(GA$4*$F8-FZ8))/30))+IF(GB8="",0,((30/(GC$4*$F8)*(GC$4*$F8-GB8))/30))+IF(GD8="",0,((30/(GE$4*$F8)*(GE$4*$F8-GD8))/30))+IF(GF8="",0,((30/(GG$4*$F8)*(GG$4*$F8-GF8))/30))+IF(GH8="",0,((30/(GI$4*$F8)*(GI$4*$F8-GH8))/30))+IF(GJ8="",0,((30/(GK$4*$F8)*(GK$4*$F8-GJ8))/30))+IF(GL8="",0,((30/(GM$4*$F8)*(GM$4*$F8-GL8))/30))+IF(GN8="",0,((30/(GO$4*$F8)*(GO$4*$F8-GN8))/30))&gt;($E8-$AV8-$BZ8-$DD8-$EH8-$FL8),$E8-$AV8-$BZ8-$DD8-$EH8-$FL8,IF(FR8="",0,((30/(FS$4*$F8)*(FS$4*$F8-FR8))/30))+IF(FT8="",0,((30/(FU$4*$F8)*(FU$4*$F8-FT8))/30))+IF(FV8="",0,((30/(FW$4*$F8)*(FW$4*$F8-FV8))/30))+IF(FX8="",0,((30/(FY$4*$F8)*(FY$4*$F8-FX8))/30))+IF(FZ8="",0,((30/(GA$4*$F8)*(GA$4*$F8-FZ8))/30))+IF(GB8="",0,((30/(GC$4*$F8)*(GC$4*$F8-GB8))/30))+IF(GD8="",0,((30/(GE$4*$F8)*(GE$4*$F8-GD8))/30))+IF(GF8="",0,((30/(GG$4*$F8)*(GG$4*$F8-GF8))/30))+IF(GH8="",0,((30/(GI$4*$F8)*(GI$4*$F8-GH8))/30))+IF(GJ8="",0,((30/(GK$4*$F8)*(GK$4*$F8-GJ8))/30))+IF(GL8="",0,((30/(GM$4*$F8)*(GM$4*$F8-GL8))/30))+IF(GN8="",0,((30/(GO$4*$F8)*(GO$4*$F8-GN8))/30)))),0.01)</f>
        <v>0</v>
      </c>
      <c r="GQ8" s="167">
        <f t="shared" ref="GQ8:GQ71" si="31">ROUND(GP8*$I8,2)</f>
        <v>0</v>
      </c>
      <c r="GR8" s="166">
        <f t="shared" ref="GR8:GR71" si="32">FLOOR(IF($U8="Ne",0,IF(OR($L8=0,$L8=""),0,IF(IF(FS8="Ano",IF(FR8="",0,((30/(FS$4*$F8)*(FS$4*$F8-FR8))/30)),0)+IF(FU8="Ano",IF(FT8="",0,((30/(FU$4*$F8)*(FU$4*$F8-FT8))/30)),0)+IF(FW8="Ano",IF(FV8="",0,((30/(FW$4*$F8)*(FW$4*$F8-FV8))/30)),0)+IF(FY8="Ano",IF(FX8="",0,((30/(FY$4*$F8)*(FY$4*$F8-FX8))/30)),0)+IF(GA8="Ano",IF(FZ8="",0,((30/(GA$4*$F8)*(GA$4*$F8-FZ8))/30)),0)+IF(GC8="Ano",IF(GB8="",0,((30/(GC$4*$F8)*(GC$4*$F8-GB8))/30)),0)+IF(GE8="Ano",IF(GD8="",0,((30/(GE$4*$F8)*(GE$4*$F8-GD8))/30)),0)+IF(GG8="Ano",IF(GF8="",0,((30/(GG$4*$F8)*(GG$4*$F8-GF8))/30)),0)+IF(GI8="Ano",IF(GH8="",0,((30/(GI$4*$F8)*(GI$4*$F8-GH8))/30)),0)+IF(GK8="Ano",IF(GJ8="",0,((30/(GK$4*$F8)*(GK$4*$F8-GJ8))/30)),0)+IF(GM8="Ano",IF(GL8="",0,((30/(GM$4*$F8)*(GM$4*$F8-GL8))/30)),0)+IF(GO8="Ano",IF(GN8="",0,((30/(GO$4*$F8)*(GO$4*$F8-GN8))/30)),0)&gt;($L8-$AX8-$CB8-$DF8-$EJ8-$FN8),$L8-$AX8-$CB8-$DF8-$EJ8-$FN8,IF(FS8="Ano",IF(FR8="",0,((30/(FS$4*$F8)*(FS$4*$F8-FR8))/30)),0)+IF(FU8="Ano",IF(FT8="",0,((30/(FU$4*$F8)*(FU$4*$F8-FT8))/30)),0)+IF(FW8="Ano",IF(FV8="",0,((30/(FW$4*$F8)*(FW$4*$F8-FV8))/30)),0)+IF(FY8="Ano",IF(FX8="",0,((30/(FY$4*$F8)*(FY$4*$F8-FX8))/30)),0)+IF(GA8="Ano",IF(FZ8="",0,((30/(GA$4*$F8)*(GA$4*$F8-FZ8))/30)),0)+IF(GC8="Ano",IF(GB8="",0,((30/(GC$4*$F8)*(GC$4*$F8-GB8))/30)),0)+IF(GE8="Ano",IF(GD8="",0,((30/(GE$4*$F8)*(GE$4*$F8-GD8))/30)),0)+IF(GG8="Ano",IF(GF8="",0,((30/(GG$4*$F8)*(GG$4*$F8-GF8))/30)),0)+IF(GI8="Ano",IF(GH8="",0,((30/(GI$4*$F8)*(GI$4*$F8-GH8))/30)),0)+IF(GK8="Ano",IF(GJ8="",0,((30/(GK$4*$F8)*(GK$4*$F8-GJ8))/30)),0)+IF(GM8="Ano",IF(GL8="",0,((30/(GM$4*$F8)*(GM$4*$F8-GL8))/30)),0)+IF(GO8="Ano",IF(GN8="",0,((30/(GO$4*$F8)*(GO$4*$F8-GN8))/30)),0)))),0.01)</f>
        <v>0</v>
      </c>
      <c r="GS8" s="167">
        <f t="shared" ref="GS8:GS71" si="33">ROUND(GR8*$M8,2)</f>
        <v>0</v>
      </c>
      <c r="GT8" s="23"/>
      <c r="GU8" s="23"/>
      <c r="GV8" s="174"/>
      <c r="GW8" s="175"/>
      <c r="GX8" s="174"/>
      <c r="GY8" s="175"/>
      <c r="GZ8" s="174"/>
      <c r="HA8" s="175"/>
      <c r="HB8" s="174"/>
      <c r="HC8" s="175"/>
      <c r="HD8" s="174"/>
      <c r="HE8" s="175"/>
      <c r="HF8" s="174"/>
      <c r="HG8" s="175"/>
      <c r="HH8" s="174"/>
      <c r="HI8" s="175"/>
      <c r="HJ8" s="174"/>
      <c r="HK8" s="175"/>
      <c r="HL8" s="174"/>
      <c r="HM8" s="175"/>
      <c r="HN8" s="174"/>
      <c r="HO8" s="175"/>
      <c r="HP8" s="174"/>
      <c r="HQ8" s="175"/>
      <c r="HR8" s="174"/>
      <c r="HS8" s="175"/>
      <c r="HT8" s="166">
        <f t="shared" ref="HT8:HT71" si="34">FLOOR(IF($U8="Ne",0,IF(IF(GV8="",0,((30/(GW$4*$F8)*(GW$4*$F8-GV8))/30))+IF(GX8="",0,((30/(GY$4*$F8)*(GY$4*$F8-GX8))/30))+IF(GZ8="",0,((30/(HA$4*$F8)*(HA$4*$F8-GZ8))/30))+IF(HB8="",0,((30/(HC$4*$F8)*(HC$4*$F8-HB8))/30))+IF(HD8="",0,((30/(HE$4*$F8)*(HE$4*$F8-HD8))/30))+IF(HF8="",0,((30/(HG$4*$F8)*(HG$4*$F8-HF8))/30))+IF(HH8="",0,((30/(HI$4*$F8)*(HI$4*$F8-HH8))/30))+IF(HJ8="",0,((30/(HK$4*$F8)*(HK$4*$F8-HJ8))/30))+IF(HL8="",0,((30/(HM$4*$F8)*(HM$4*$F8-HL8))/30))+IF(HN8="",0,((30/(HO$4*$F8)*(HO$4*$F8-HN8))/30))+IF(HP8="",0,((30/(HQ$4*$F8)*(HQ$4*$F8-HP8))/30))+IF(HR8="",0,((30/(HS$4*$F8)*(HS$4*$F8-HR8))/30))&gt;($E8-$AV8-$BZ8-$DD8-$EH8-$FL8-$GP8),$E8-$AV8-$BZ8-$DD8-$EH8-$FL8-$GP8,IF(GV8="",0,((30/(GW$4*$F8)*(GW$4*$F8-GV8))/30))+IF(GX8="",0,((30/(GY$4*$F8)*(GY$4*$F8-GX8))/30))+IF(GZ8="",0,((30/(HA$4*$F8)*(HA$4*$F8-GZ8))/30))+IF(HB8="",0,((30/(HC$4*$F8)*(HC$4*$F8-HB8))/30))+IF(HD8="",0,((30/(HE$4*$F8)*(HE$4*$F8-HD8))/30))+IF(HF8="",0,((30/(HG$4*$F8)*(HG$4*$F8-HF8))/30))+IF(HH8="",0,((30/(HI$4*$F8)*(HI$4*$F8-HH8))/30))+IF(HJ8="",0,((30/(HK$4*$F8)*(HK$4*$F8-HJ8))/30))+IF(HL8="",0,((30/(HM$4*$F8)*(HM$4*$F8-HL8))/30))+IF(HN8="",0,((30/(HO$4*$F8)*(HO$4*$F8-HN8))/30))+IF(HP8="",0,((30/(HQ$4*$F8)*(HQ$4*$F8-HP8))/30))+IF(HR8="",0,((30/(HS$4*$F8)*(HS$4*$F8-HR8))/30)))),0.01)</f>
        <v>0</v>
      </c>
      <c r="HU8" s="167">
        <f t="shared" ref="HU8:HU71" si="35">ROUND(HT8*$I8,2)</f>
        <v>0</v>
      </c>
      <c r="HV8" s="166">
        <f t="shared" ref="HV8:HV71" si="36">FLOOR(IF($U8="Ne",0,IF(OR($L8=0,$L8=""),0,IF(IF(GW8="Ano",IF(GV8="",0,((30/(GW$4*$F8)*(GW$4*$F8-GV8))/30)),0)+IF(GY8="Ano",IF(GX8="",0,((30/(GY$4*$F8)*(GY$4*$F8-GX8))/30)),0)+IF(HA8="Ano",IF(GZ8="",0,((30/(HA$4*$F8)*(HA$4*$F8-GZ8))/30)),0)+IF(HC8="Ano",IF(HB8="",0,((30/(HC$4*$F8)*(HC$4*$F8-HB8))/30)),0)+IF(HE8="Ano",IF(HD8="",0,((30/(HE$4*$F8)*(HE$4*$F8-HD8))/30)),0)+IF(HG8="Ano",IF(HF8="",0,((30/(HG$4*$F8)*(HG$4*$F8-HF8))/30)),0)+IF(HI8="Ano",IF(HH8="",0,((30/(HI$4*$F8)*(HI$4*$F8-HH8))/30)),0)+IF(HK8="Ano",IF(HJ8="",0,((30/(HK$4*$F8)*(HK$4*$F8-HJ8))/30)),0)+IF(HM8="Ano",IF(HL8="",0,((30/(HM$4*$F8)*(HM$4*$F8-HL8))/30)),0)+IF(HO8="Ano",IF(HN8="",0,((30/(HO$4*$F8)*(HO$4*$F8-HN8))/30)),0)+IF(HQ8="Ano",IF(HP8="",0,((30/(HQ$4*$F8)*(HQ$4*$F8-HP8))/30)),0)+IF(HS8="Ano",IF(HR8="",0,((30/(HS$4*$F8)*(HS$4*$F8-HR8))/30)),0)&gt;($L8-$AX8-$CB8-$DF8-$EJ8-$FN8-$GR8),$L8-$AX8-$CB8-$DF8-$EJ8-$FN8-$GR8,IF(GW8="Ano",IF(GV8="",0,((30/(GW$4*$F8)*(GW$4*$F8-GV8))/30)),0)+IF(GY8="Ano",IF(GX8="",0,((30/(GY$4*$F8)*(GY$4*$F8-GX8))/30)),0)+IF(HA8="Ano",IF(GZ8="",0,((30/(HA$4*$F8)*(HA$4*$F8-GZ8))/30)),0)+IF(HC8="Ano",IF(HB8="",0,((30/(HC$4*$F8)*(HC$4*$F8-HB8))/30)),0)+IF(HE8="Ano",IF(HD8="",0,((30/(HE$4*$F8)*(HE$4*$F8-HD8))/30)),0)+IF(HG8="Ano",IF(HF8="",0,((30/(HG$4*$F8)*(HG$4*$F8-HF8))/30)),0)+IF(HI8="Ano",IF(HH8="",0,((30/(HI$4*$F8)*(HI$4*$F8-HH8))/30)),0)+IF(HK8="Ano",IF(HJ8="",0,((30/(HK$4*$F8)*(HK$4*$F8-HJ8))/30)),0)+IF(HM8="Ano",IF(HL8="",0,((30/(HM$4*$F8)*(HM$4*$F8-HL8))/30)),0)+IF(HO8="Ano",IF(HN8="",0,((30/(HO$4*$F8)*(HO$4*$F8-HN8))/30)),0)+IF(HQ8="Ano",IF(HP8="",0,((30/(HQ$4*$F8)*(HQ$4*$F8-HP8))/30)),0)+IF(HS8="Ano",IF(HR8="",0,((30/(HS$4*$F8)*(HS$4*$F8-HR8))/30)),0)))),0.01)</f>
        <v>0</v>
      </c>
      <c r="HW8" s="167">
        <f t="shared" ref="HW8:HW71" si="37">ROUND(HV8*$M8,2)</f>
        <v>0</v>
      </c>
      <c r="HX8" s="23"/>
      <c r="HY8" s="23"/>
      <c r="HZ8" s="174"/>
      <c r="IA8" s="175"/>
      <c r="IB8" s="174"/>
      <c r="IC8" s="175"/>
      <c r="ID8" s="174"/>
      <c r="IE8" s="175"/>
      <c r="IF8" s="174"/>
      <c r="IG8" s="175"/>
      <c r="IH8" s="174"/>
      <c r="II8" s="175"/>
      <c r="IJ8" s="174"/>
      <c r="IK8" s="175"/>
      <c r="IL8" s="174"/>
      <c r="IM8" s="175"/>
      <c r="IN8" s="174"/>
      <c r="IO8" s="175"/>
      <c r="IP8" s="174"/>
      <c r="IQ8" s="175"/>
      <c r="IR8" s="174"/>
      <c r="IS8" s="175"/>
      <c r="IT8" s="174"/>
      <c r="IU8" s="175"/>
      <c r="IV8" s="174"/>
      <c r="IW8" s="175"/>
      <c r="IX8" s="166">
        <f t="shared" ref="IX8:IX71" si="38">FLOOR(IF($U8="Ne",0,IF(IF(HZ8="",0,((30/(IA$4*$F8)*(IA$4*$F8-HZ8))/30))+IF(IB8="",0,((30/(IC$4*$F8)*(IC$4*$F8-IB8))/30))+IF(ID8="",0,((30/(IE$4*$F8)*(IE$4*$F8-ID8))/30))+IF(IF8="",0,((30/(IG$4*$F8)*(IG$4*$F8-IF8))/30))+IF(IH8="",0,((30/(II$4*$F8)*(II$4*$F8-IH8))/30))+IF(IJ8="",0,((30/(IK$4*$F8)*(IK$4*$F8-IJ8))/30))+IF(IL8="",0,((30/(IM$4*$F8)*(IM$4*$F8-IL8))/30))+IF(IN8="",0,((30/(IO$4*$F8)*(IO$4*$F8-IN8))/30))+IF(IP8="",0,((30/(IQ$4*$F8)*(IQ$4*$F8-IP8))/30))+IF(IR8="",0,((30/(IS$4*$F8)*(IS$4*$F8-IR8))/30))+IF(IT8="",0,((30/(IU$4*$F8)*(IU$4*$F8-IT8))/30))+IF(IV8="",0,((30/(IW$4*$F8)*(IW$4*$F8-IV8))/30))&gt;($E8-$AV8-$BZ8-$DD8-$EH8-$FL8-$GP8-$HT8),$E8-$AV8-$BZ8-$DD8-$EH8-$FL8-$GP8-$HT8,IF(HZ8="",0,((30/(IA$4*$F8)*(IA$4*$F8-HZ8))/30))+IF(IB8="",0,((30/(IC$4*$F8)*(IC$4*$F8-IB8))/30))+IF(ID8="",0,((30/(IE$4*$F8)*(IE$4*$F8-ID8))/30))+IF(IF8="",0,((30/(IG$4*$F8)*(IG$4*$F8-IF8))/30))+IF(IH8="",0,((30/(II$4*$F8)*(II$4*$F8-IH8))/30))+IF(IJ8="",0,((30/(IK$4*$F8)*(IK$4*$F8-IJ8))/30))+IF(IL8="",0,((30/(IM$4*$F8)*(IM$4*$F8-IL8))/30))+IF(IN8="",0,((30/(IO$4*$F8)*(IO$4*$F8-IN8))/30))+IF(IP8="",0,((30/(IQ$4*$F8)*(IQ$4*$F8-IP8))/30))+IF(IR8="",0,((30/(IS$4*$F8)*(IS$4*$F8-IR8))/30))+IF(IT8="",0,((30/(IU$4*$F8)*(IU$4*$F8-IT8))/30))+IF(IV8="",0,((30/(IW$4*$F8)*(IW$4*$F8-IV8))/30)))),0.01)</f>
        <v>0</v>
      </c>
      <c r="IY8" s="167">
        <f t="shared" ref="IY8:IY71" si="39">ROUND(IX8*$I8,2)</f>
        <v>0</v>
      </c>
      <c r="IZ8" s="166">
        <f t="shared" ref="IZ8:IZ71" si="40">FLOOR(IF($U8="Ne",0,IF(OR($L8=0,$L8=""),0,IF(IF(IA8="Ano",IF(HZ8="",0,((30/(IA$4*$F8)*(IA$4*$F8-HZ8))/30)),0)+IF(IC8="Ano",IF(IB8="",0,((30/(IC$4*$F8)*(IC$4*$F8-IB8))/30)),0)+IF(IE8="Ano",IF(ID8="",0,((30/(IE$4*$F8)*(IE$4*$F8-ID8))/30)),0)+IF(IG8="Ano",IF(IF8="",0,((30/(IG$4*$F8)*(IG$4*$F8-IF8))/30)),0)+IF(II8="Ano",IF(IH8="",0,((30/(II$4*$F8)*(II$4*$F8-IH8))/30)),0)+IF(IK8="Ano",IF(IJ8="",0,((30/(IK$4*$F8)*(IK$4*$F8-IJ8))/30)),0)+IF(IM8="Ano",IF(IL8="",0,((30/(IM$4*$F8)*(IM$4*$F8-IL8))/30)),0)+IF(IO8="Ano",IF(IN8="",0,((30/(IO$4*$F8)*(IO$4*$F8-IN8))/30)),0)+IF(IQ8="Ano",IF(IP8="",0,((30/(IQ$4*$F8)*(IQ$4*$F8-IP8))/30)),0)+IF(IS8="Ano",IF(IR8="",0,((30/(IS$4*$F8)*(IS$4*$F8-IR8))/30)),0)+IF(IU8="Ano",IF(IT8="",0,((30/(IU$4*$F8)*(IU$4*$F8-IT8))/30)),0)+IF(IW8="Ano",IF(IV8="",0,((30/(IW$4*$F8)*(IW$4*$F8-IV8))/30)),0)&gt;($L8-$AX8-$CB8-$DF8-$EJ8-$FN8-$GR8-$HV8),$L8-$AX8-$CB8-$DF8-$EJ8-$FN8-$GR8-$HV8,IF(IA8="Ano",IF(HZ8="",0,((30/(IA$4*$F8)*(IA$4*$F8-HZ8))/30)),0)+IF(IC8="Ano",IF(IB8="",0,((30/(IC$4*$F8)*(IC$4*$F8-IB8))/30)),0)+IF(IE8="Ano",IF(ID8="",0,((30/(IE$4*$F8)*(IE$4*$F8-ID8))/30)),0)+IF(IG8="Ano",IF(IF8="",0,((30/(IG$4*$F8)*(IG$4*$F8-IF8))/30)),0)+IF(II8="Ano",IF(IH8="",0,((30/(II$4*$F8)*(II$4*$F8-IH8))/30)),0)+IF(IK8="Ano",IF(IJ8="",0,((30/(IK$4*$F8)*(IK$4*$F8-IJ8))/30)),0)+IF(IM8="Ano",IF(IL8="",0,((30/(IM$4*$F8)*(IM$4*$F8-IL8))/30)),0)+IF(IO8="Ano",IF(IN8="",0,((30/(IO$4*$F8)*(IO$4*$F8-IN8))/30)),0)+IF(IQ8="Ano",IF(IP8="",0,((30/(IQ$4*$F8)*(IQ$4*$F8-IP8))/30)),0)+IF(IS8="Ano",IF(IR8="",0,((30/(IS$4*$F8)*(IS$4*$F8-IR8))/30)),0)+IF(IU8="Ano",IF(IT8="",0,((30/(IU$4*$F8)*(IU$4*$F8-IT8))/30)),0)+IF(IW8="Ano",IF(IV8="",0,((30/(IW$4*$F8)*(IW$4*$F8-IV8))/30)),0)))),0.01)</f>
        <v>0</v>
      </c>
      <c r="JA8" s="167">
        <f t="shared" ref="JA8:JA71" si="41">ROUND(IZ8*$M8,2)</f>
        <v>0</v>
      </c>
      <c r="JB8" s="23"/>
      <c r="JC8" s="23"/>
      <c r="JD8" s="174"/>
      <c r="JE8" s="175"/>
      <c r="JF8" s="174"/>
      <c r="JG8" s="175"/>
      <c r="JH8" s="174"/>
      <c r="JI8" s="175"/>
      <c r="JJ8" s="174"/>
      <c r="JK8" s="175"/>
      <c r="JL8" s="174"/>
      <c r="JM8" s="175"/>
      <c r="JN8" s="174"/>
      <c r="JO8" s="175"/>
      <c r="JP8" s="174"/>
      <c r="JQ8" s="175"/>
      <c r="JR8" s="174"/>
      <c r="JS8" s="175"/>
      <c r="JT8" s="174"/>
      <c r="JU8" s="175"/>
      <c r="JV8" s="174"/>
      <c r="JW8" s="175"/>
      <c r="JX8" s="174"/>
      <c r="JY8" s="175"/>
      <c r="JZ8" s="174"/>
      <c r="KA8" s="175"/>
      <c r="KB8" s="166">
        <f t="shared" ref="KB8:KB71" si="42">FLOOR(IF($U8="Ne",0,IF(IF(JD8="",0,((30/(JE$4*$F8)*(JE$4*$F8-JD8))/30))+IF(JF8="",0,((30/(JG$4*$F8)*(JG$4*$F8-JF8))/30))+IF(JH8="",0,((30/(JI$4*$F8)*(JI$4*$F8-JH8))/30))+IF(JJ8="",0,((30/(JK$4*$F8)*(JK$4*$F8-JJ8))/30))+IF(JL8="",0,((30/(JM$4*$F8)*(JM$4*$F8-JL8))/30))+IF(JN8="",0,((30/(JO$4*$F8)*(JO$4*$F8-JN8))/30))+IF(JP8="",0,((30/(JQ$4*$F8)*(JQ$4*$F8-JP8))/30))+IF(JR8="",0,((30/(JS$4*$F8)*(JS$4*$F8-JR8))/30))+IF(JT8="",0,((30/(JU$4*$F8)*(JU$4*$F8-JT8))/30))+IF(JV8="",0,((30/(JW$4*$F8)*(JW$4*$F8-JV8))/30))+IF(JX8="",0,((30/(JY$4*$F8)*(JY$4*$F8-JX8))/30))+IF(JZ8="",0,((30/(KA$4*$F8)*(KA$4*$F8-JZ8))/30))&gt;($E8-$AV8-$BZ8-$DD8-$EH8-$FL8-$GP8-$HT8-$IX8),$E8-$AV8-$BZ8-$DD8-$EH8-$FL8-$GP8-$HT8-$IX8,IF(JD8="",0,((30/(JE$4*$F8)*(JE$4*$F8-JD8))/30))+IF(JF8="",0,((30/(JG$4*$F8)*(JG$4*$F8-JF8))/30))+IF(JH8="",0,((30/(JI$4*$F8)*(JI$4*$F8-JH8))/30))+IF(JJ8="",0,((30/(JK$4*$F8)*(JK$4*$F8-JJ8))/30))+IF(JL8="",0,((30/(JM$4*$F8)*(JM$4*$F8-JL8))/30))+IF(JN8="",0,((30/(JO$4*$F8)*(JO$4*$F8-JN8))/30))+IF(JP8="",0,((30/(JQ$4*$F8)*(JQ$4*$F8-JP8))/30))+IF(JR8="",0,((30/(JS$4*$F8)*(JS$4*$F8-JR8))/30))+IF(JT8="",0,((30/(JU$4*$F8)*(JU$4*$F8-JT8))/30))+IF(JV8="",0,((30/(JW$4*$F8)*(JW$4*$F8-JV8))/30))+IF(JX8="",0,((30/(JY$4*$F8)*(JY$4*$F8-JX8))/30))+IF(JZ8="",0,((30/(KA$4*$F8)*(KA$4*$F8-JZ8))/30)))),0.01)</f>
        <v>0</v>
      </c>
      <c r="KC8" s="167">
        <f t="shared" ref="KC8:KC71" si="43">ROUND(KB8*$I8,2)</f>
        <v>0</v>
      </c>
      <c r="KD8" s="166">
        <f t="shared" ref="KD8:KD71" si="44">FLOOR(IF($U8="Ne",0,IF(OR($L8=0,$L8=""),0,IF(IF(JE8="Ano",IF(JD8="",0,((30/(JE$4*$F8)*(JE$4*$F8-JD8))/30)),0)+IF(JG8="Ano",IF(JF8="",0,((30/(JG$4*$F8)*(JG$4*$F8-JF8))/30)),0)+IF(JI8="Ano",IF(JH8="",0,((30/(JI$4*$F8)*(JI$4*$F8-JH8))/30)),0)+IF(JK8="Ano",IF(JJ8="",0,((30/(JK$4*$F8)*(JK$4*$F8-JJ8))/30)),0)+IF(JM8="Ano",IF(JL8="",0,((30/(JM$4*$F8)*(JM$4*$F8-JL8))/30)),0)+IF(JO8="Ano",IF(JN8="",0,((30/(JO$4*$F8)*(JO$4*$F8-JN8))/30)),0)+IF(JQ8="Ano",IF(JP8="",0,((30/(JQ$4*$F8)*(JQ$4*$F8-JP8))/30)),0)+IF(JS8="Ano",IF(JR8="",0,((30/(JS$4*$F8)*(JS$4*$F8-JR8))/30)),0)+IF(JU8="Ano",IF(JT8="",0,((30/(JU$4*$F8)*(JU$4*$F8-JT8))/30)),0)+IF(JW8="Ano",IF(JV8="",0,((30/(JW$4*$F8)*(JW$4*$F8-JV8))/30)),0)+IF(JY8="Ano",IF(JX8="",0,((30/(JY$4*$F8)*(JY$4*$F8-JX8))/30)),0)+IF(KA8="Ano",IF(JZ8="",0,((30/(KA$4*$F8)*(KA$4*$F8-JZ8))/30)),0)&gt;($L8-$AX8-$CB8-$DF8-$EJ8-$FN8-$GR8-$HV8-$IZ8),$L8-$AX8-$CB8-$DF8-$EJ8-$FN8-$GR8-$HV8-$IZ8,IF(JE8="Ano",IF(JD8="",0,((30/(JE$4*$F8)*(JE$4*$F8-JD8))/30)),0)+IF(JG8="Ano",IF(JF8="",0,((30/(JG$4*$F8)*(JG$4*$F8-JF8))/30)),0)+IF(JI8="Ano",IF(JH8="",0,((30/(JI$4*$F8)*(JI$4*$F8-JH8))/30)),0)+IF(JK8="Ano",IF(JJ8="",0,((30/(JK$4*$F8)*(JK$4*$F8-JJ8))/30)),0)+IF(JM8="Ano",IF(JL8="",0,((30/(JM$4*$F8)*(JM$4*$F8-JL8))/30)),0)+IF(JO8="Ano",IF(JN8="",0,((30/(JO$4*$F8)*(JO$4*$F8-JN8))/30)),0)+IF(JQ8="Ano",IF(JP8="",0,((30/(JQ$4*$F8)*(JQ$4*$F8-JP8))/30)),0)+IF(JS8="Ano",IF(JR8="",0,((30/(JS$4*$F8)*(JS$4*$F8-JR8))/30)),0)+IF(JU8="Ano",IF(JT8="",0,((30/(JU$4*$F8)*(JU$4*$F8-JT8))/30)),0)+IF(JW8="Ano",IF(JV8="",0,((30/(JW$4*$F8)*(JW$4*$F8-JV8))/30)),0)+IF(JY8="Ano",IF(JX8="",0,((30/(JY$4*$F8)*(JY$4*$F8-JX8))/30)),0)+IF(KA8="Ano",IF(JZ8="",0,((30/(KA$4*$F8)*(KA$4*$F8-JZ8))/30)),0)))),0.01)</f>
        <v>0</v>
      </c>
      <c r="KE8" s="167">
        <f t="shared" ref="KE8:KE71" si="45">ROUND(KD8*$M8,2)</f>
        <v>0</v>
      </c>
      <c r="KF8" s="23"/>
      <c r="KG8" s="23"/>
      <c r="KH8" s="170">
        <f t="shared" si="0"/>
        <v>0</v>
      </c>
      <c r="KI8" s="171">
        <f t="shared" si="1"/>
        <v>0</v>
      </c>
      <c r="KJ8" s="166">
        <f t="shared" si="2"/>
        <v>0</v>
      </c>
      <c r="KK8" s="167">
        <f t="shared" si="3"/>
        <v>0</v>
      </c>
      <c r="KL8" s="172">
        <f t="shared" si="4"/>
        <v>0</v>
      </c>
      <c r="KM8" s="171">
        <f t="shared" si="5"/>
        <v>0</v>
      </c>
      <c r="KN8" s="166">
        <f t="shared" si="6"/>
        <v>0</v>
      </c>
      <c r="KO8" s="167">
        <f t="shared" si="7"/>
        <v>0</v>
      </c>
      <c r="KP8" s="436">
        <f t="shared" si="8"/>
        <v>0</v>
      </c>
      <c r="KQ8" s="422">
        <f t="shared" si="9"/>
        <v>0</v>
      </c>
      <c r="KR8" s="438"/>
      <c r="KS8" s="422"/>
      <c r="KT8" s="4"/>
    </row>
    <row r="9" spans="2:306" s="26" customFormat="1" ht="16.5" customHeight="1" x14ac:dyDescent="0.25">
      <c r="B9" s="150" t="s">
        <v>5</v>
      </c>
      <c r="C9" s="826"/>
      <c r="D9" s="827"/>
      <c r="E9" s="316"/>
      <c r="F9" s="659">
        <v>1</v>
      </c>
      <c r="G9" s="113"/>
      <c r="H9" s="113"/>
      <c r="I9" s="661">
        <f>INT(ROUND(F9,2)*(IF(E9&gt;0,data!$J$12,0)))</f>
        <v>0</v>
      </c>
      <c r="J9" s="145">
        <f>E9*I9</f>
        <v>0</v>
      </c>
      <c r="K9" s="317"/>
      <c r="L9" s="316"/>
      <c r="M9" s="661">
        <f>INT(ROUND(F9,2)*(IF(E9&gt;0,(IF(K9="ano",data!$J$6,0)),0)))</f>
        <v>0</v>
      </c>
      <c r="N9" s="152">
        <f>IF(L9&gt;E9,M9*E9,M9*L9)</f>
        <v>0</v>
      </c>
      <c r="O9" s="155">
        <f t="shared" ref="O9:O105" si="46">J9+N9</f>
        <v>0</v>
      </c>
      <c r="Q9" s="149" t="str">
        <f t="shared" ref="Q9:Q105" si="47">IF(O9&gt;0,1,"")</f>
        <v/>
      </c>
      <c r="R9" s="612" t="s">
        <v>338</v>
      </c>
      <c r="T9" s="26">
        <f t="shared" ref="T9:T105" si="48">IF(O9&gt;0,IF(ISTEXT(C9)=TRUE,0,1),0)</f>
        <v>0</v>
      </c>
      <c r="U9" s="176" t="s">
        <v>297</v>
      </c>
      <c r="V9" s="10"/>
      <c r="W9" s="10"/>
      <c r="X9" s="164"/>
      <c r="Y9" s="177"/>
      <c r="Z9" s="164"/>
      <c r="AA9" s="177"/>
      <c r="AB9" s="164"/>
      <c r="AC9" s="177"/>
      <c r="AD9" s="164"/>
      <c r="AE9" s="177"/>
      <c r="AF9" s="164"/>
      <c r="AG9" s="177"/>
      <c r="AH9" s="164"/>
      <c r="AI9" s="177"/>
      <c r="AJ9" s="164"/>
      <c r="AK9" s="177"/>
      <c r="AL9" s="164"/>
      <c r="AM9" s="177"/>
      <c r="AN9" s="164"/>
      <c r="AO9" s="177"/>
      <c r="AP9" s="164"/>
      <c r="AQ9" s="177"/>
      <c r="AR9" s="164"/>
      <c r="AS9" s="177"/>
      <c r="AT9" s="164"/>
      <c r="AU9" s="177"/>
      <c r="AV9" s="166">
        <f t="shared" si="10"/>
        <v>0</v>
      </c>
      <c r="AW9" s="167">
        <f t="shared" si="11"/>
        <v>0</v>
      </c>
      <c r="AX9" s="166">
        <f t="shared" si="12"/>
        <v>0</v>
      </c>
      <c r="AY9" s="167">
        <f t="shared" si="13"/>
        <v>0</v>
      </c>
      <c r="AZ9" s="4"/>
      <c r="BA9" s="4"/>
      <c r="BB9" s="164"/>
      <c r="BC9" s="177"/>
      <c r="BD9" s="164"/>
      <c r="BE9" s="177"/>
      <c r="BF9" s="164"/>
      <c r="BG9" s="177"/>
      <c r="BH9" s="164"/>
      <c r="BI9" s="177"/>
      <c r="BJ9" s="164"/>
      <c r="BK9" s="177"/>
      <c r="BL9" s="164"/>
      <c r="BM9" s="177"/>
      <c r="BN9" s="164"/>
      <c r="BO9" s="177"/>
      <c r="BP9" s="164"/>
      <c r="BQ9" s="177"/>
      <c r="BR9" s="164"/>
      <c r="BS9" s="177"/>
      <c r="BT9" s="164"/>
      <c r="BU9" s="177"/>
      <c r="BV9" s="164"/>
      <c r="BW9" s="177"/>
      <c r="BX9" s="164"/>
      <c r="BY9" s="177"/>
      <c r="BZ9" s="166">
        <f t="shared" si="14"/>
        <v>0</v>
      </c>
      <c r="CA9" s="167">
        <f t="shared" si="15"/>
        <v>0</v>
      </c>
      <c r="CB9" s="166">
        <f t="shared" si="16"/>
        <v>0</v>
      </c>
      <c r="CC9" s="167">
        <f t="shared" si="17"/>
        <v>0</v>
      </c>
      <c r="CD9" s="4"/>
      <c r="CE9" s="4"/>
      <c r="CF9" s="164"/>
      <c r="CG9" s="177"/>
      <c r="CH9" s="164"/>
      <c r="CI9" s="177"/>
      <c r="CJ9" s="164"/>
      <c r="CK9" s="177"/>
      <c r="CL9" s="164"/>
      <c r="CM9" s="177"/>
      <c r="CN9" s="164"/>
      <c r="CO9" s="177"/>
      <c r="CP9" s="164"/>
      <c r="CQ9" s="177"/>
      <c r="CR9" s="164"/>
      <c r="CS9" s="177"/>
      <c r="CT9" s="164"/>
      <c r="CU9" s="177"/>
      <c r="CV9" s="164"/>
      <c r="CW9" s="177"/>
      <c r="CX9" s="164"/>
      <c r="CY9" s="177"/>
      <c r="CZ9" s="164"/>
      <c r="DA9" s="177"/>
      <c r="DB9" s="164"/>
      <c r="DC9" s="177"/>
      <c r="DD9" s="166">
        <f t="shared" si="18"/>
        <v>0</v>
      </c>
      <c r="DE9" s="167">
        <f t="shared" si="19"/>
        <v>0</v>
      </c>
      <c r="DF9" s="166">
        <f t="shared" si="20"/>
        <v>0</v>
      </c>
      <c r="DG9" s="167">
        <f t="shared" si="21"/>
        <v>0</v>
      </c>
      <c r="DH9" s="4"/>
      <c r="DI9" s="4"/>
      <c r="DJ9" s="164"/>
      <c r="DK9" s="177"/>
      <c r="DL9" s="164"/>
      <c r="DM9" s="177"/>
      <c r="DN9" s="164"/>
      <c r="DO9" s="177"/>
      <c r="DP9" s="164"/>
      <c r="DQ9" s="177"/>
      <c r="DR9" s="164"/>
      <c r="DS9" s="177"/>
      <c r="DT9" s="164"/>
      <c r="DU9" s="177"/>
      <c r="DV9" s="164"/>
      <c r="DW9" s="177"/>
      <c r="DX9" s="164"/>
      <c r="DY9" s="177"/>
      <c r="DZ9" s="164"/>
      <c r="EA9" s="177"/>
      <c r="EB9" s="164"/>
      <c r="EC9" s="177"/>
      <c r="ED9" s="164"/>
      <c r="EE9" s="177"/>
      <c r="EF9" s="164"/>
      <c r="EG9" s="177"/>
      <c r="EH9" s="166">
        <f t="shared" si="22"/>
        <v>0</v>
      </c>
      <c r="EI9" s="167">
        <f t="shared" si="23"/>
        <v>0</v>
      </c>
      <c r="EJ9" s="166">
        <f t="shared" si="24"/>
        <v>0</v>
      </c>
      <c r="EK9" s="167">
        <f t="shared" si="25"/>
        <v>0</v>
      </c>
      <c r="EL9" s="4"/>
      <c r="EM9" s="4"/>
      <c r="EN9" s="164"/>
      <c r="EO9" s="177"/>
      <c r="EP9" s="164"/>
      <c r="EQ9" s="177"/>
      <c r="ER9" s="164"/>
      <c r="ES9" s="177"/>
      <c r="ET9" s="164"/>
      <c r="EU9" s="177"/>
      <c r="EV9" s="164"/>
      <c r="EW9" s="177"/>
      <c r="EX9" s="164"/>
      <c r="EY9" s="177"/>
      <c r="EZ9" s="164"/>
      <c r="FA9" s="177"/>
      <c r="FB9" s="164"/>
      <c r="FC9" s="177"/>
      <c r="FD9" s="164"/>
      <c r="FE9" s="177"/>
      <c r="FF9" s="164"/>
      <c r="FG9" s="177"/>
      <c r="FH9" s="164"/>
      <c r="FI9" s="177"/>
      <c r="FJ9" s="164"/>
      <c r="FK9" s="177"/>
      <c r="FL9" s="166">
        <f t="shared" si="26"/>
        <v>0</v>
      </c>
      <c r="FM9" s="167">
        <f t="shared" si="27"/>
        <v>0</v>
      </c>
      <c r="FN9" s="166">
        <f t="shared" si="28"/>
        <v>0</v>
      </c>
      <c r="FO9" s="167">
        <f t="shared" si="29"/>
        <v>0</v>
      </c>
      <c r="FP9" s="4"/>
      <c r="FQ9" s="4"/>
      <c r="FR9" s="164"/>
      <c r="FS9" s="177"/>
      <c r="FT9" s="164"/>
      <c r="FU9" s="177"/>
      <c r="FV9" s="164"/>
      <c r="FW9" s="177"/>
      <c r="FX9" s="164"/>
      <c r="FY9" s="177"/>
      <c r="FZ9" s="164"/>
      <c r="GA9" s="177"/>
      <c r="GB9" s="164"/>
      <c r="GC9" s="177"/>
      <c r="GD9" s="164"/>
      <c r="GE9" s="177"/>
      <c r="GF9" s="164"/>
      <c r="GG9" s="177"/>
      <c r="GH9" s="164"/>
      <c r="GI9" s="177"/>
      <c r="GJ9" s="164"/>
      <c r="GK9" s="177"/>
      <c r="GL9" s="164"/>
      <c r="GM9" s="177"/>
      <c r="GN9" s="164"/>
      <c r="GO9" s="177"/>
      <c r="GP9" s="166">
        <f t="shared" si="30"/>
        <v>0</v>
      </c>
      <c r="GQ9" s="167">
        <f t="shared" si="31"/>
        <v>0</v>
      </c>
      <c r="GR9" s="166">
        <f t="shared" si="32"/>
        <v>0</v>
      </c>
      <c r="GS9" s="167">
        <f t="shared" si="33"/>
        <v>0</v>
      </c>
      <c r="GT9" s="4"/>
      <c r="GU9" s="4"/>
      <c r="GV9" s="164"/>
      <c r="GW9" s="177"/>
      <c r="GX9" s="164"/>
      <c r="GY9" s="177"/>
      <c r="GZ9" s="164"/>
      <c r="HA9" s="177"/>
      <c r="HB9" s="164"/>
      <c r="HC9" s="177"/>
      <c r="HD9" s="164"/>
      <c r="HE9" s="177"/>
      <c r="HF9" s="164"/>
      <c r="HG9" s="177"/>
      <c r="HH9" s="164"/>
      <c r="HI9" s="177"/>
      <c r="HJ9" s="164"/>
      <c r="HK9" s="177"/>
      <c r="HL9" s="164"/>
      <c r="HM9" s="177"/>
      <c r="HN9" s="164"/>
      <c r="HO9" s="177"/>
      <c r="HP9" s="164"/>
      <c r="HQ9" s="177"/>
      <c r="HR9" s="164"/>
      <c r="HS9" s="177"/>
      <c r="HT9" s="166">
        <f t="shared" si="34"/>
        <v>0</v>
      </c>
      <c r="HU9" s="167">
        <f t="shared" si="35"/>
        <v>0</v>
      </c>
      <c r="HV9" s="166">
        <f t="shared" si="36"/>
        <v>0</v>
      </c>
      <c r="HW9" s="167">
        <f t="shared" si="37"/>
        <v>0</v>
      </c>
      <c r="HX9" s="4"/>
      <c r="HY9" s="4"/>
      <c r="HZ9" s="164"/>
      <c r="IA9" s="177"/>
      <c r="IB9" s="164"/>
      <c r="IC9" s="177"/>
      <c r="ID9" s="164"/>
      <c r="IE9" s="177"/>
      <c r="IF9" s="164"/>
      <c r="IG9" s="177"/>
      <c r="IH9" s="164"/>
      <c r="II9" s="177"/>
      <c r="IJ9" s="164"/>
      <c r="IK9" s="177"/>
      <c r="IL9" s="164"/>
      <c r="IM9" s="177"/>
      <c r="IN9" s="164"/>
      <c r="IO9" s="177"/>
      <c r="IP9" s="164"/>
      <c r="IQ9" s="177"/>
      <c r="IR9" s="164"/>
      <c r="IS9" s="177"/>
      <c r="IT9" s="164"/>
      <c r="IU9" s="177"/>
      <c r="IV9" s="164"/>
      <c r="IW9" s="177"/>
      <c r="IX9" s="166">
        <f t="shared" si="38"/>
        <v>0</v>
      </c>
      <c r="IY9" s="167">
        <f t="shared" si="39"/>
        <v>0</v>
      </c>
      <c r="IZ9" s="166">
        <f t="shared" si="40"/>
        <v>0</v>
      </c>
      <c r="JA9" s="167">
        <f t="shared" si="41"/>
        <v>0</v>
      </c>
      <c r="JB9" s="4"/>
      <c r="JC9" s="4"/>
      <c r="JD9" s="164"/>
      <c r="JE9" s="177"/>
      <c r="JF9" s="164"/>
      <c r="JG9" s="177"/>
      <c r="JH9" s="164"/>
      <c r="JI9" s="177"/>
      <c r="JJ9" s="164"/>
      <c r="JK9" s="177"/>
      <c r="JL9" s="164"/>
      <c r="JM9" s="177"/>
      <c r="JN9" s="164"/>
      <c r="JO9" s="177"/>
      <c r="JP9" s="164"/>
      <c r="JQ9" s="177"/>
      <c r="JR9" s="164"/>
      <c r="JS9" s="177"/>
      <c r="JT9" s="164"/>
      <c r="JU9" s="177"/>
      <c r="JV9" s="164"/>
      <c r="JW9" s="177"/>
      <c r="JX9" s="164"/>
      <c r="JY9" s="177"/>
      <c r="JZ9" s="164"/>
      <c r="KA9" s="177"/>
      <c r="KB9" s="166">
        <f t="shared" si="42"/>
        <v>0</v>
      </c>
      <c r="KC9" s="167">
        <f t="shared" si="43"/>
        <v>0</v>
      </c>
      <c r="KD9" s="166">
        <f t="shared" si="44"/>
        <v>0</v>
      </c>
      <c r="KE9" s="167">
        <f t="shared" si="45"/>
        <v>0</v>
      </c>
      <c r="KF9" s="4"/>
      <c r="KG9" s="4"/>
      <c r="KH9" s="170">
        <f t="shared" si="0"/>
        <v>0</v>
      </c>
      <c r="KI9" s="171">
        <f t="shared" si="1"/>
        <v>0</v>
      </c>
      <c r="KJ9" s="166">
        <f t="shared" si="2"/>
        <v>0</v>
      </c>
      <c r="KK9" s="167">
        <f t="shared" si="3"/>
        <v>0</v>
      </c>
      <c r="KL9" s="172">
        <f t="shared" si="4"/>
        <v>0</v>
      </c>
      <c r="KM9" s="171">
        <f t="shared" si="5"/>
        <v>0</v>
      </c>
      <c r="KN9" s="166">
        <f t="shared" si="6"/>
        <v>0</v>
      </c>
      <c r="KO9" s="167">
        <f t="shared" si="7"/>
        <v>0</v>
      </c>
      <c r="KP9" s="436">
        <f t="shared" si="8"/>
        <v>0</v>
      </c>
      <c r="KQ9" s="422">
        <f t="shared" si="9"/>
        <v>0</v>
      </c>
      <c r="KR9" s="438" t="s">
        <v>338</v>
      </c>
      <c r="KS9" s="422" t="s">
        <v>338</v>
      </c>
      <c r="KT9" s="4"/>
    </row>
    <row r="10" spans="2:306" s="26" customFormat="1" ht="16.5" hidden="1" customHeight="1" x14ac:dyDescent="0.25">
      <c r="B10" s="150"/>
      <c r="C10" s="541"/>
      <c r="D10" s="542"/>
      <c r="E10" s="120"/>
      <c r="F10" s="650"/>
      <c r="G10" s="120"/>
      <c r="H10" s="120"/>
      <c r="I10" s="661">
        <f>INT(ROUND(F10,2)*(IF(E10&gt;0,data!$J$12,0)))</f>
        <v>0</v>
      </c>
      <c r="J10" s="156"/>
      <c r="K10" s="543"/>
      <c r="L10" s="536"/>
      <c r="M10" s="661">
        <f>INT(ROUND(F10,2)*(IF(E10&gt;0,(IF(K10="ano",data!$J$6,0)),0)))</f>
        <v>0</v>
      </c>
      <c r="N10" s="152"/>
      <c r="O10" s="157"/>
      <c r="Q10" s="154"/>
      <c r="R10" s="613"/>
      <c r="T10" s="28"/>
      <c r="U10" s="173" t="s">
        <v>297</v>
      </c>
      <c r="V10" s="10"/>
      <c r="W10" s="10"/>
      <c r="X10" s="174"/>
      <c r="Y10" s="175"/>
      <c r="Z10" s="174"/>
      <c r="AA10" s="175"/>
      <c r="AB10" s="174"/>
      <c r="AC10" s="175"/>
      <c r="AD10" s="174"/>
      <c r="AE10" s="175"/>
      <c r="AF10" s="174"/>
      <c r="AG10" s="175"/>
      <c r="AH10" s="174"/>
      <c r="AI10" s="175"/>
      <c r="AJ10" s="174"/>
      <c r="AK10" s="175"/>
      <c r="AL10" s="174"/>
      <c r="AM10" s="175"/>
      <c r="AN10" s="174"/>
      <c r="AO10" s="175"/>
      <c r="AP10" s="174"/>
      <c r="AQ10" s="175"/>
      <c r="AR10" s="174"/>
      <c r="AS10" s="175"/>
      <c r="AT10" s="174"/>
      <c r="AU10" s="175"/>
      <c r="AV10" s="166">
        <f t="shared" si="10"/>
        <v>0</v>
      </c>
      <c r="AW10" s="167">
        <f t="shared" si="11"/>
        <v>0</v>
      </c>
      <c r="AX10" s="166">
        <f t="shared" si="12"/>
        <v>0</v>
      </c>
      <c r="AY10" s="167">
        <f t="shared" si="13"/>
        <v>0</v>
      </c>
      <c r="AZ10" s="23"/>
      <c r="BA10" s="23"/>
      <c r="BB10" s="174"/>
      <c r="BC10" s="175"/>
      <c r="BD10" s="174"/>
      <c r="BE10" s="175"/>
      <c r="BF10" s="174"/>
      <c r="BG10" s="175"/>
      <c r="BH10" s="174"/>
      <c r="BI10" s="175"/>
      <c r="BJ10" s="174"/>
      <c r="BK10" s="175"/>
      <c r="BL10" s="174"/>
      <c r="BM10" s="175"/>
      <c r="BN10" s="174"/>
      <c r="BO10" s="175"/>
      <c r="BP10" s="174"/>
      <c r="BQ10" s="175"/>
      <c r="BR10" s="174"/>
      <c r="BS10" s="175"/>
      <c r="BT10" s="174"/>
      <c r="BU10" s="175"/>
      <c r="BV10" s="174"/>
      <c r="BW10" s="175"/>
      <c r="BX10" s="174"/>
      <c r="BY10" s="175"/>
      <c r="BZ10" s="166">
        <f t="shared" si="14"/>
        <v>0</v>
      </c>
      <c r="CA10" s="167">
        <f t="shared" si="15"/>
        <v>0</v>
      </c>
      <c r="CB10" s="166">
        <f t="shared" si="16"/>
        <v>0</v>
      </c>
      <c r="CC10" s="167">
        <f t="shared" si="17"/>
        <v>0</v>
      </c>
      <c r="CD10" s="23"/>
      <c r="CE10" s="23"/>
      <c r="CF10" s="174"/>
      <c r="CG10" s="175"/>
      <c r="CH10" s="174"/>
      <c r="CI10" s="175"/>
      <c r="CJ10" s="174"/>
      <c r="CK10" s="175"/>
      <c r="CL10" s="174"/>
      <c r="CM10" s="175"/>
      <c r="CN10" s="174"/>
      <c r="CO10" s="175"/>
      <c r="CP10" s="174"/>
      <c r="CQ10" s="175"/>
      <c r="CR10" s="174"/>
      <c r="CS10" s="175"/>
      <c r="CT10" s="174"/>
      <c r="CU10" s="175"/>
      <c r="CV10" s="174"/>
      <c r="CW10" s="175"/>
      <c r="CX10" s="174"/>
      <c r="CY10" s="175"/>
      <c r="CZ10" s="174"/>
      <c r="DA10" s="175"/>
      <c r="DB10" s="174"/>
      <c r="DC10" s="175"/>
      <c r="DD10" s="166">
        <f t="shared" si="18"/>
        <v>0</v>
      </c>
      <c r="DE10" s="167">
        <f t="shared" si="19"/>
        <v>0</v>
      </c>
      <c r="DF10" s="166">
        <f t="shared" si="20"/>
        <v>0</v>
      </c>
      <c r="DG10" s="167">
        <f t="shared" si="21"/>
        <v>0</v>
      </c>
      <c r="DH10" s="23"/>
      <c r="DI10" s="23"/>
      <c r="DJ10" s="174"/>
      <c r="DK10" s="175"/>
      <c r="DL10" s="174"/>
      <c r="DM10" s="175"/>
      <c r="DN10" s="174"/>
      <c r="DO10" s="175"/>
      <c r="DP10" s="174"/>
      <c r="DQ10" s="175"/>
      <c r="DR10" s="174"/>
      <c r="DS10" s="175"/>
      <c r="DT10" s="174"/>
      <c r="DU10" s="175"/>
      <c r="DV10" s="174"/>
      <c r="DW10" s="175"/>
      <c r="DX10" s="174"/>
      <c r="DY10" s="175"/>
      <c r="DZ10" s="174"/>
      <c r="EA10" s="175"/>
      <c r="EB10" s="174"/>
      <c r="EC10" s="175"/>
      <c r="ED10" s="174"/>
      <c r="EE10" s="175"/>
      <c r="EF10" s="174"/>
      <c r="EG10" s="175"/>
      <c r="EH10" s="166">
        <f t="shared" si="22"/>
        <v>0</v>
      </c>
      <c r="EI10" s="167">
        <f t="shared" si="23"/>
        <v>0</v>
      </c>
      <c r="EJ10" s="166">
        <f t="shared" si="24"/>
        <v>0</v>
      </c>
      <c r="EK10" s="167">
        <f t="shared" si="25"/>
        <v>0</v>
      </c>
      <c r="EL10" s="23"/>
      <c r="EM10" s="23"/>
      <c r="EN10" s="174"/>
      <c r="EO10" s="175"/>
      <c r="EP10" s="174"/>
      <c r="EQ10" s="175"/>
      <c r="ER10" s="174"/>
      <c r="ES10" s="175"/>
      <c r="ET10" s="174"/>
      <c r="EU10" s="175"/>
      <c r="EV10" s="174"/>
      <c r="EW10" s="175"/>
      <c r="EX10" s="174"/>
      <c r="EY10" s="175"/>
      <c r="EZ10" s="174"/>
      <c r="FA10" s="175"/>
      <c r="FB10" s="174"/>
      <c r="FC10" s="175"/>
      <c r="FD10" s="174"/>
      <c r="FE10" s="175"/>
      <c r="FF10" s="174"/>
      <c r="FG10" s="175"/>
      <c r="FH10" s="174"/>
      <c r="FI10" s="175"/>
      <c r="FJ10" s="174"/>
      <c r="FK10" s="175"/>
      <c r="FL10" s="166">
        <f t="shared" si="26"/>
        <v>0</v>
      </c>
      <c r="FM10" s="167">
        <f t="shared" si="27"/>
        <v>0</v>
      </c>
      <c r="FN10" s="166">
        <f t="shared" si="28"/>
        <v>0</v>
      </c>
      <c r="FO10" s="167">
        <f t="shared" si="29"/>
        <v>0</v>
      </c>
      <c r="FP10" s="23"/>
      <c r="FQ10" s="23"/>
      <c r="FR10" s="174"/>
      <c r="FS10" s="175"/>
      <c r="FT10" s="174"/>
      <c r="FU10" s="175"/>
      <c r="FV10" s="174"/>
      <c r="FW10" s="175"/>
      <c r="FX10" s="174"/>
      <c r="FY10" s="175"/>
      <c r="FZ10" s="174"/>
      <c r="GA10" s="175"/>
      <c r="GB10" s="174"/>
      <c r="GC10" s="175"/>
      <c r="GD10" s="174"/>
      <c r="GE10" s="175"/>
      <c r="GF10" s="174"/>
      <c r="GG10" s="175"/>
      <c r="GH10" s="174"/>
      <c r="GI10" s="175"/>
      <c r="GJ10" s="174"/>
      <c r="GK10" s="175"/>
      <c r="GL10" s="174"/>
      <c r="GM10" s="175"/>
      <c r="GN10" s="174"/>
      <c r="GO10" s="175"/>
      <c r="GP10" s="166">
        <f t="shared" si="30"/>
        <v>0</v>
      </c>
      <c r="GQ10" s="167">
        <f t="shared" si="31"/>
        <v>0</v>
      </c>
      <c r="GR10" s="166">
        <f t="shared" si="32"/>
        <v>0</v>
      </c>
      <c r="GS10" s="167">
        <f t="shared" si="33"/>
        <v>0</v>
      </c>
      <c r="GT10" s="23"/>
      <c r="GU10" s="23"/>
      <c r="GV10" s="174"/>
      <c r="GW10" s="175"/>
      <c r="GX10" s="174"/>
      <c r="GY10" s="175"/>
      <c r="GZ10" s="174"/>
      <c r="HA10" s="175"/>
      <c r="HB10" s="174"/>
      <c r="HC10" s="175"/>
      <c r="HD10" s="174"/>
      <c r="HE10" s="175"/>
      <c r="HF10" s="174"/>
      <c r="HG10" s="175"/>
      <c r="HH10" s="174"/>
      <c r="HI10" s="175"/>
      <c r="HJ10" s="174"/>
      <c r="HK10" s="175"/>
      <c r="HL10" s="174"/>
      <c r="HM10" s="175"/>
      <c r="HN10" s="174"/>
      <c r="HO10" s="175"/>
      <c r="HP10" s="174"/>
      <c r="HQ10" s="175"/>
      <c r="HR10" s="174"/>
      <c r="HS10" s="175"/>
      <c r="HT10" s="166">
        <f t="shared" si="34"/>
        <v>0</v>
      </c>
      <c r="HU10" s="167">
        <f t="shared" si="35"/>
        <v>0</v>
      </c>
      <c r="HV10" s="166">
        <f t="shared" si="36"/>
        <v>0</v>
      </c>
      <c r="HW10" s="167">
        <f t="shared" si="37"/>
        <v>0</v>
      </c>
      <c r="HX10" s="23"/>
      <c r="HY10" s="23"/>
      <c r="HZ10" s="174"/>
      <c r="IA10" s="175"/>
      <c r="IB10" s="174"/>
      <c r="IC10" s="175"/>
      <c r="ID10" s="174"/>
      <c r="IE10" s="175"/>
      <c r="IF10" s="174"/>
      <c r="IG10" s="175"/>
      <c r="IH10" s="174"/>
      <c r="II10" s="175"/>
      <c r="IJ10" s="174"/>
      <c r="IK10" s="175"/>
      <c r="IL10" s="174"/>
      <c r="IM10" s="175"/>
      <c r="IN10" s="174"/>
      <c r="IO10" s="175"/>
      <c r="IP10" s="174"/>
      <c r="IQ10" s="175"/>
      <c r="IR10" s="174"/>
      <c r="IS10" s="175"/>
      <c r="IT10" s="174"/>
      <c r="IU10" s="175"/>
      <c r="IV10" s="174"/>
      <c r="IW10" s="175"/>
      <c r="IX10" s="166">
        <f t="shared" si="38"/>
        <v>0</v>
      </c>
      <c r="IY10" s="167">
        <f t="shared" si="39"/>
        <v>0</v>
      </c>
      <c r="IZ10" s="166">
        <f t="shared" si="40"/>
        <v>0</v>
      </c>
      <c r="JA10" s="167">
        <f t="shared" si="41"/>
        <v>0</v>
      </c>
      <c r="JB10" s="23"/>
      <c r="JC10" s="23"/>
      <c r="JD10" s="174"/>
      <c r="JE10" s="175"/>
      <c r="JF10" s="174"/>
      <c r="JG10" s="175"/>
      <c r="JH10" s="174"/>
      <c r="JI10" s="175"/>
      <c r="JJ10" s="174"/>
      <c r="JK10" s="175"/>
      <c r="JL10" s="174"/>
      <c r="JM10" s="175"/>
      <c r="JN10" s="174"/>
      <c r="JO10" s="175"/>
      <c r="JP10" s="174"/>
      <c r="JQ10" s="175"/>
      <c r="JR10" s="174"/>
      <c r="JS10" s="175"/>
      <c r="JT10" s="174"/>
      <c r="JU10" s="175"/>
      <c r="JV10" s="174"/>
      <c r="JW10" s="175"/>
      <c r="JX10" s="174"/>
      <c r="JY10" s="175"/>
      <c r="JZ10" s="174"/>
      <c r="KA10" s="175"/>
      <c r="KB10" s="166">
        <f t="shared" si="42"/>
        <v>0</v>
      </c>
      <c r="KC10" s="167">
        <f t="shared" si="43"/>
        <v>0</v>
      </c>
      <c r="KD10" s="166">
        <f t="shared" si="44"/>
        <v>0</v>
      </c>
      <c r="KE10" s="167">
        <f t="shared" si="45"/>
        <v>0</v>
      </c>
      <c r="KF10" s="23"/>
      <c r="KG10" s="23"/>
      <c r="KH10" s="170">
        <f t="shared" si="0"/>
        <v>0</v>
      </c>
      <c r="KI10" s="171">
        <f t="shared" si="1"/>
        <v>0</v>
      </c>
      <c r="KJ10" s="166">
        <f t="shared" si="2"/>
        <v>0</v>
      </c>
      <c r="KK10" s="167">
        <f t="shared" si="3"/>
        <v>0</v>
      </c>
      <c r="KL10" s="172">
        <f t="shared" si="4"/>
        <v>0</v>
      </c>
      <c r="KM10" s="171">
        <f t="shared" si="5"/>
        <v>0</v>
      </c>
      <c r="KN10" s="166">
        <f t="shared" si="6"/>
        <v>0</v>
      </c>
      <c r="KO10" s="167">
        <f t="shared" si="7"/>
        <v>0</v>
      </c>
      <c r="KP10" s="436">
        <f t="shared" si="8"/>
        <v>0</v>
      </c>
      <c r="KQ10" s="422">
        <f t="shared" si="9"/>
        <v>0</v>
      </c>
      <c r="KR10" s="438"/>
      <c r="KS10" s="422"/>
      <c r="KT10" s="4"/>
    </row>
    <row r="11" spans="2:306" s="26" customFormat="1" ht="16.5" customHeight="1" x14ac:dyDescent="0.25">
      <c r="B11" s="150" t="s">
        <v>6</v>
      </c>
      <c r="C11" s="826"/>
      <c r="D11" s="827"/>
      <c r="E11" s="316"/>
      <c r="F11" s="659">
        <v>1</v>
      </c>
      <c r="G11" s="113"/>
      <c r="H11" s="113"/>
      <c r="I11" s="661">
        <f>INT(ROUND(F11,2)*(IF(E11&gt;0,data!$J$12,0)))</f>
        <v>0</v>
      </c>
      <c r="J11" s="145">
        <f>E11*I11</f>
        <v>0</v>
      </c>
      <c r="K11" s="317"/>
      <c r="L11" s="316"/>
      <c r="M11" s="661">
        <f>INT(ROUND(F11,2)*(IF(E11&gt;0,(IF(K11="ano",data!$J$6,0)),0)))</f>
        <v>0</v>
      </c>
      <c r="N11" s="152">
        <f>IF(L11&gt;E11,M11*E11,M11*L11)</f>
        <v>0</v>
      </c>
      <c r="O11" s="155">
        <f t="shared" si="46"/>
        <v>0</v>
      </c>
      <c r="Q11" s="149" t="str">
        <f t="shared" si="47"/>
        <v/>
      </c>
      <c r="R11" s="612" t="s">
        <v>338</v>
      </c>
      <c r="T11" s="26">
        <f t="shared" si="48"/>
        <v>0</v>
      </c>
      <c r="U11" s="176" t="s">
        <v>297</v>
      </c>
      <c r="V11" s="10"/>
      <c r="W11" s="10"/>
      <c r="X11" s="164"/>
      <c r="Y11" s="177"/>
      <c r="Z11" s="164"/>
      <c r="AA11" s="177"/>
      <c r="AB11" s="164"/>
      <c r="AC11" s="177"/>
      <c r="AD11" s="164"/>
      <c r="AE11" s="177"/>
      <c r="AF11" s="164"/>
      <c r="AG11" s="177"/>
      <c r="AH11" s="164"/>
      <c r="AI11" s="177"/>
      <c r="AJ11" s="164"/>
      <c r="AK11" s="177"/>
      <c r="AL11" s="164"/>
      <c r="AM11" s="177"/>
      <c r="AN11" s="164"/>
      <c r="AO11" s="177"/>
      <c r="AP11" s="164"/>
      <c r="AQ11" s="177"/>
      <c r="AR11" s="164"/>
      <c r="AS11" s="177"/>
      <c r="AT11" s="164"/>
      <c r="AU11" s="177"/>
      <c r="AV11" s="166">
        <f t="shared" si="10"/>
        <v>0</v>
      </c>
      <c r="AW11" s="167">
        <f t="shared" si="11"/>
        <v>0</v>
      </c>
      <c r="AX11" s="166">
        <f t="shared" si="12"/>
        <v>0</v>
      </c>
      <c r="AY11" s="167">
        <f t="shared" si="13"/>
        <v>0</v>
      </c>
      <c r="AZ11" s="4"/>
      <c r="BA11" s="4"/>
      <c r="BB11" s="164"/>
      <c r="BC11" s="177"/>
      <c r="BD11" s="164"/>
      <c r="BE11" s="177"/>
      <c r="BF11" s="164"/>
      <c r="BG11" s="177"/>
      <c r="BH11" s="164"/>
      <c r="BI11" s="177"/>
      <c r="BJ11" s="164"/>
      <c r="BK11" s="177"/>
      <c r="BL11" s="164"/>
      <c r="BM11" s="177"/>
      <c r="BN11" s="164"/>
      <c r="BO11" s="177"/>
      <c r="BP11" s="164"/>
      <c r="BQ11" s="177"/>
      <c r="BR11" s="164"/>
      <c r="BS11" s="177"/>
      <c r="BT11" s="164"/>
      <c r="BU11" s="177"/>
      <c r="BV11" s="164"/>
      <c r="BW11" s="177"/>
      <c r="BX11" s="164"/>
      <c r="BY11" s="177"/>
      <c r="BZ11" s="166">
        <f t="shared" si="14"/>
        <v>0</v>
      </c>
      <c r="CA11" s="167">
        <f t="shared" si="15"/>
        <v>0</v>
      </c>
      <c r="CB11" s="166">
        <f t="shared" si="16"/>
        <v>0</v>
      </c>
      <c r="CC11" s="167">
        <f t="shared" si="17"/>
        <v>0</v>
      </c>
      <c r="CD11" s="4"/>
      <c r="CE11" s="4"/>
      <c r="CF11" s="164"/>
      <c r="CG11" s="177"/>
      <c r="CH11" s="164"/>
      <c r="CI11" s="177"/>
      <c r="CJ11" s="164"/>
      <c r="CK11" s="177"/>
      <c r="CL11" s="164"/>
      <c r="CM11" s="177"/>
      <c r="CN11" s="164"/>
      <c r="CO11" s="177"/>
      <c r="CP11" s="164"/>
      <c r="CQ11" s="177"/>
      <c r="CR11" s="164"/>
      <c r="CS11" s="177"/>
      <c r="CT11" s="164"/>
      <c r="CU11" s="177"/>
      <c r="CV11" s="164"/>
      <c r="CW11" s="177"/>
      <c r="CX11" s="164"/>
      <c r="CY11" s="177"/>
      <c r="CZ11" s="164"/>
      <c r="DA11" s="177"/>
      <c r="DB11" s="164"/>
      <c r="DC11" s="177"/>
      <c r="DD11" s="166">
        <f t="shared" si="18"/>
        <v>0</v>
      </c>
      <c r="DE11" s="167">
        <f t="shared" si="19"/>
        <v>0</v>
      </c>
      <c r="DF11" s="166">
        <f t="shared" si="20"/>
        <v>0</v>
      </c>
      <c r="DG11" s="167">
        <f t="shared" si="21"/>
        <v>0</v>
      </c>
      <c r="DH11" s="4"/>
      <c r="DI11" s="4"/>
      <c r="DJ11" s="164"/>
      <c r="DK11" s="177"/>
      <c r="DL11" s="164"/>
      <c r="DM11" s="177"/>
      <c r="DN11" s="164"/>
      <c r="DO11" s="177"/>
      <c r="DP11" s="164"/>
      <c r="DQ11" s="177"/>
      <c r="DR11" s="164"/>
      <c r="DS11" s="177"/>
      <c r="DT11" s="164"/>
      <c r="DU11" s="177"/>
      <c r="DV11" s="164"/>
      <c r="DW11" s="177"/>
      <c r="DX11" s="164"/>
      <c r="DY11" s="177"/>
      <c r="DZ11" s="164"/>
      <c r="EA11" s="177"/>
      <c r="EB11" s="164"/>
      <c r="EC11" s="177"/>
      <c r="ED11" s="164"/>
      <c r="EE11" s="177"/>
      <c r="EF11" s="164"/>
      <c r="EG11" s="177"/>
      <c r="EH11" s="166">
        <f t="shared" si="22"/>
        <v>0</v>
      </c>
      <c r="EI11" s="167">
        <f t="shared" si="23"/>
        <v>0</v>
      </c>
      <c r="EJ11" s="166">
        <f t="shared" si="24"/>
        <v>0</v>
      </c>
      <c r="EK11" s="167">
        <f t="shared" si="25"/>
        <v>0</v>
      </c>
      <c r="EL11" s="4"/>
      <c r="EM11" s="4"/>
      <c r="EN11" s="164"/>
      <c r="EO11" s="177"/>
      <c r="EP11" s="164"/>
      <c r="EQ11" s="177"/>
      <c r="ER11" s="164"/>
      <c r="ES11" s="177"/>
      <c r="ET11" s="164"/>
      <c r="EU11" s="177"/>
      <c r="EV11" s="164"/>
      <c r="EW11" s="177"/>
      <c r="EX11" s="164"/>
      <c r="EY11" s="177"/>
      <c r="EZ11" s="164"/>
      <c r="FA11" s="177"/>
      <c r="FB11" s="164"/>
      <c r="FC11" s="177"/>
      <c r="FD11" s="164"/>
      <c r="FE11" s="177"/>
      <c r="FF11" s="164"/>
      <c r="FG11" s="177"/>
      <c r="FH11" s="164"/>
      <c r="FI11" s="177"/>
      <c r="FJ11" s="164"/>
      <c r="FK11" s="177"/>
      <c r="FL11" s="166">
        <f t="shared" si="26"/>
        <v>0</v>
      </c>
      <c r="FM11" s="167">
        <f t="shared" si="27"/>
        <v>0</v>
      </c>
      <c r="FN11" s="166">
        <f t="shared" si="28"/>
        <v>0</v>
      </c>
      <c r="FO11" s="167">
        <f t="shared" si="29"/>
        <v>0</v>
      </c>
      <c r="FP11" s="4"/>
      <c r="FQ11" s="4"/>
      <c r="FR11" s="164"/>
      <c r="FS11" s="177"/>
      <c r="FT11" s="164"/>
      <c r="FU11" s="177"/>
      <c r="FV11" s="164"/>
      <c r="FW11" s="177"/>
      <c r="FX11" s="164"/>
      <c r="FY11" s="177"/>
      <c r="FZ11" s="164"/>
      <c r="GA11" s="177"/>
      <c r="GB11" s="164"/>
      <c r="GC11" s="177"/>
      <c r="GD11" s="164"/>
      <c r="GE11" s="177"/>
      <c r="GF11" s="164"/>
      <c r="GG11" s="177"/>
      <c r="GH11" s="164"/>
      <c r="GI11" s="177"/>
      <c r="GJ11" s="164"/>
      <c r="GK11" s="177"/>
      <c r="GL11" s="164"/>
      <c r="GM11" s="177"/>
      <c r="GN11" s="164"/>
      <c r="GO11" s="177"/>
      <c r="GP11" s="166">
        <f t="shared" si="30"/>
        <v>0</v>
      </c>
      <c r="GQ11" s="167">
        <f t="shared" si="31"/>
        <v>0</v>
      </c>
      <c r="GR11" s="166">
        <f t="shared" si="32"/>
        <v>0</v>
      </c>
      <c r="GS11" s="167">
        <f t="shared" si="33"/>
        <v>0</v>
      </c>
      <c r="GT11" s="4"/>
      <c r="GU11" s="4"/>
      <c r="GV11" s="164"/>
      <c r="GW11" s="177"/>
      <c r="GX11" s="164"/>
      <c r="GY11" s="177"/>
      <c r="GZ11" s="164"/>
      <c r="HA11" s="177"/>
      <c r="HB11" s="164"/>
      <c r="HC11" s="177"/>
      <c r="HD11" s="164"/>
      <c r="HE11" s="177"/>
      <c r="HF11" s="164"/>
      <c r="HG11" s="177"/>
      <c r="HH11" s="164"/>
      <c r="HI11" s="177"/>
      <c r="HJ11" s="164"/>
      <c r="HK11" s="177"/>
      <c r="HL11" s="164"/>
      <c r="HM11" s="177"/>
      <c r="HN11" s="164"/>
      <c r="HO11" s="177"/>
      <c r="HP11" s="164"/>
      <c r="HQ11" s="177"/>
      <c r="HR11" s="164"/>
      <c r="HS11" s="177"/>
      <c r="HT11" s="166">
        <f t="shared" si="34"/>
        <v>0</v>
      </c>
      <c r="HU11" s="167">
        <f t="shared" si="35"/>
        <v>0</v>
      </c>
      <c r="HV11" s="166">
        <f t="shared" si="36"/>
        <v>0</v>
      </c>
      <c r="HW11" s="167">
        <f t="shared" si="37"/>
        <v>0</v>
      </c>
      <c r="HX11" s="4"/>
      <c r="HY11" s="4"/>
      <c r="HZ11" s="164"/>
      <c r="IA11" s="177"/>
      <c r="IB11" s="164"/>
      <c r="IC11" s="177"/>
      <c r="ID11" s="164"/>
      <c r="IE11" s="177"/>
      <c r="IF11" s="164"/>
      <c r="IG11" s="177"/>
      <c r="IH11" s="164"/>
      <c r="II11" s="177"/>
      <c r="IJ11" s="164"/>
      <c r="IK11" s="177"/>
      <c r="IL11" s="164"/>
      <c r="IM11" s="177"/>
      <c r="IN11" s="164"/>
      <c r="IO11" s="177"/>
      <c r="IP11" s="164"/>
      <c r="IQ11" s="177"/>
      <c r="IR11" s="164"/>
      <c r="IS11" s="177"/>
      <c r="IT11" s="164"/>
      <c r="IU11" s="177"/>
      <c r="IV11" s="164"/>
      <c r="IW11" s="177"/>
      <c r="IX11" s="166">
        <f t="shared" si="38"/>
        <v>0</v>
      </c>
      <c r="IY11" s="167">
        <f t="shared" si="39"/>
        <v>0</v>
      </c>
      <c r="IZ11" s="166">
        <f t="shared" si="40"/>
        <v>0</v>
      </c>
      <c r="JA11" s="167">
        <f t="shared" si="41"/>
        <v>0</v>
      </c>
      <c r="JB11" s="4"/>
      <c r="JC11" s="4"/>
      <c r="JD11" s="164"/>
      <c r="JE11" s="177"/>
      <c r="JF11" s="164"/>
      <c r="JG11" s="177"/>
      <c r="JH11" s="164"/>
      <c r="JI11" s="177"/>
      <c r="JJ11" s="164"/>
      <c r="JK11" s="177"/>
      <c r="JL11" s="164"/>
      <c r="JM11" s="177"/>
      <c r="JN11" s="164"/>
      <c r="JO11" s="177"/>
      <c r="JP11" s="164"/>
      <c r="JQ11" s="177"/>
      <c r="JR11" s="164"/>
      <c r="JS11" s="177"/>
      <c r="JT11" s="164"/>
      <c r="JU11" s="177"/>
      <c r="JV11" s="164"/>
      <c r="JW11" s="177"/>
      <c r="JX11" s="164"/>
      <c r="JY11" s="177"/>
      <c r="JZ11" s="164"/>
      <c r="KA11" s="177"/>
      <c r="KB11" s="166">
        <f t="shared" si="42"/>
        <v>0</v>
      </c>
      <c r="KC11" s="167">
        <f t="shared" si="43"/>
        <v>0</v>
      </c>
      <c r="KD11" s="166">
        <f t="shared" si="44"/>
        <v>0</v>
      </c>
      <c r="KE11" s="167">
        <f t="shared" si="45"/>
        <v>0</v>
      </c>
      <c r="KF11" s="4"/>
      <c r="KG11" s="4"/>
      <c r="KH11" s="170">
        <f t="shared" si="0"/>
        <v>0</v>
      </c>
      <c r="KI11" s="171">
        <f t="shared" si="1"/>
        <v>0</v>
      </c>
      <c r="KJ11" s="166">
        <f t="shared" si="2"/>
        <v>0</v>
      </c>
      <c r="KK11" s="167">
        <f t="shared" si="3"/>
        <v>0</v>
      </c>
      <c r="KL11" s="172">
        <f t="shared" si="4"/>
        <v>0</v>
      </c>
      <c r="KM11" s="171">
        <f t="shared" si="5"/>
        <v>0</v>
      </c>
      <c r="KN11" s="166">
        <f t="shared" si="6"/>
        <v>0</v>
      </c>
      <c r="KO11" s="167">
        <f t="shared" si="7"/>
        <v>0</v>
      </c>
      <c r="KP11" s="436">
        <f t="shared" si="8"/>
        <v>0</v>
      </c>
      <c r="KQ11" s="422">
        <f t="shared" si="9"/>
        <v>0</v>
      </c>
      <c r="KR11" s="438" t="s">
        <v>338</v>
      </c>
      <c r="KS11" s="422" t="s">
        <v>338</v>
      </c>
      <c r="KT11" s="4"/>
    </row>
    <row r="12" spans="2:306" s="26" customFormat="1" ht="16.5" hidden="1" customHeight="1" x14ac:dyDescent="0.25">
      <c r="B12" s="150"/>
      <c r="C12" s="541"/>
      <c r="D12" s="542"/>
      <c r="E12" s="120"/>
      <c r="F12" s="650"/>
      <c r="G12" s="120"/>
      <c r="H12" s="120"/>
      <c r="I12" s="661">
        <f>INT(ROUND(F12,2)*(IF(E12&gt;0,data!$J$12,0)))</f>
        <v>0</v>
      </c>
      <c r="J12" s="156"/>
      <c r="K12" s="543"/>
      <c r="L12" s="536"/>
      <c r="M12" s="661">
        <f>INT(ROUND(F12,2)*(IF(E12&gt;0,(IF(K12="ano",data!$J$6,0)),0)))</f>
        <v>0</v>
      </c>
      <c r="N12" s="152"/>
      <c r="O12" s="157"/>
      <c r="Q12" s="154"/>
      <c r="R12" s="612" t="s">
        <v>338</v>
      </c>
      <c r="T12" s="28"/>
      <c r="U12" s="173" t="s">
        <v>297</v>
      </c>
      <c r="V12" s="10"/>
      <c r="W12" s="10"/>
      <c r="X12" s="174"/>
      <c r="Y12" s="175"/>
      <c r="Z12" s="174"/>
      <c r="AA12" s="175"/>
      <c r="AB12" s="174"/>
      <c r="AC12" s="175"/>
      <c r="AD12" s="174"/>
      <c r="AE12" s="175"/>
      <c r="AF12" s="174"/>
      <c r="AG12" s="175"/>
      <c r="AH12" s="174"/>
      <c r="AI12" s="175"/>
      <c r="AJ12" s="174"/>
      <c r="AK12" s="175"/>
      <c r="AL12" s="174"/>
      <c r="AM12" s="175"/>
      <c r="AN12" s="174"/>
      <c r="AO12" s="175"/>
      <c r="AP12" s="174"/>
      <c r="AQ12" s="175"/>
      <c r="AR12" s="174"/>
      <c r="AS12" s="175"/>
      <c r="AT12" s="174"/>
      <c r="AU12" s="175"/>
      <c r="AV12" s="166">
        <f t="shared" si="10"/>
        <v>0</v>
      </c>
      <c r="AW12" s="167">
        <f t="shared" si="11"/>
        <v>0</v>
      </c>
      <c r="AX12" s="166">
        <f t="shared" si="12"/>
        <v>0</v>
      </c>
      <c r="AY12" s="167">
        <f t="shared" si="13"/>
        <v>0</v>
      </c>
      <c r="AZ12" s="23"/>
      <c r="BA12" s="23"/>
      <c r="BB12" s="174"/>
      <c r="BC12" s="175"/>
      <c r="BD12" s="174"/>
      <c r="BE12" s="175"/>
      <c r="BF12" s="174"/>
      <c r="BG12" s="175"/>
      <c r="BH12" s="174"/>
      <c r="BI12" s="175"/>
      <c r="BJ12" s="174"/>
      <c r="BK12" s="175"/>
      <c r="BL12" s="174"/>
      <c r="BM12" s="175"/>
      <c r="BN12" s="174"/>
      <c r="BO12" s="175"/>
      <c r="BP12" s="174"/>
      <c r="BQ12" s="175"/>
      <c r="BR12" s="174"/>
      <c r="BS12" s="175"/>
      <c r="BT12" s="174"/>
      <c r="BU12" s="175"/>
      <c r="BV12" s="174"/>
      <c r="BW12" s="175"/>
      <c r="BX12" s="174"/>
      <c r="BY12" s="175"/>
      <c r="BZ12" s="166">
        <f t="shared" si="14"/>
        <v>0</v>
      </c>
      <c r="CA12" s="167">
        <f t="shared" si="15"/>
        <v>0</v>
      </c>
      <c r="CB12" s="166">
        <f t="shared" si="16"/>
        <v>0</v>
      </c>
      <c r="CC12" s="167">
        <f t="shared" si="17"/>
        <v>0</v>
      </c>
      <c r="CD12" s="23"/>
      <c r="CE12" s="23"/>
      <c r="CF12" s="174"/>
      <c r="CG12" s="175"/>
      <c r="CH12" s="174"/>
      <c r="CI12" s="175"/>
      <c r="CJ12" s="174"/>
      <c r="CK12" s="175"/>
      <c r="CL12" s="174"/>
      <c r="CM12" s="175"/>
      <c r="CN12" s="174"/>
      <c r="CO12" s="175"/>
      <c r="CP12" s="174"/>
      <c r="CQ12" s="175"/>
      <c r="CR12" s="174"/>
      <c r="CS12" s="175"/>
      <c r="CT12" s="174"/>
      <c r="CU12" s="175"/>
      <c r="CV12" s="174"/>
      <c r="CW12" s="175"/>
      <c r="CX12" s="174"/>
      <c r="CY12" s="175"/>
      <c r="CZ12" s="174"/>
      <c r="DA12" s="175"/>
      <c r="DB12" s="174"/>
      <c r="DC12" s="175"/>
      <c r="DD12" s="166">
        <f t="shared" si="18"/>
        <v>0</v>
      </c>
      <c r="DE12" s="167">
        <f t="shared" si="19"/>
        <v>0</v>
      </c>
      <c r="DF12" s="166">
        <f t="shared" si="20"/>
        <v>0</v>
      </c>
      <c r="DG12" s="167">
        <f t="shared" si="21"/>
        <v>0</v>
      </c>
      <c r="DH12" s="23"/>
      <c r="DI12" s="23"/>
      <c r="DJ12" s="174"/>
      <c r="DK12" s="175"/>
      <c r="DL12" s="174"/>
      <c r="DM12" s="175"/>
      <c r="DN12" s="174"/>
      <c r="DO12" s="175"/>
      <c r="DP12" s="174"/>
      <c r="DQ12" s="175"/>
      <c r="DR12" s="174"/>
      <c r="DS12" s="175"/>
      <c r="DT12" s="174"/>
      <c r="DU12" s="175"/>
      <c r="DV12" s="174"/>
      <c r="DW12" s="175"/>
      <c r="DX12" s="174"/>
      <c r="DY12" s="175"/>
      <c r="DZ12" s="174"/>
      <c r="EA12" s="175"/>
      <c r="EB12" s="174"/>
      <c r="EC12" s="175"/>
      <c r="ED12" s="174"/>
      <c r="EE12" s="175"/>
      <c r="EF12" s="174"/>
      <c r="EG12" s="175"/>
      <c r="EH12" s="166">
        <f t="shared" si="22"/>
        <v>0</v>
      </c>
      <c r="EI12" s="167">
        <f t="shared" si="23"/>
        <v>0</v>
      </c>
      <c r="EJ12" s="166">
        <f t="shared" si="24"/>
        <v>0</v>
      </c>
      <c r="EK12" s="167">
        <f t="shared" si="25"/>
        <v>0</v>
      </c>
      <c r="EL12" s="23"/>
      <c r="EM12" s="23"/>
      <c r="EN12" s="174"/>
      <c r="EO12" s="175"/>
      <c r="EP12" s="174"/>
      <c r="EQ12" s="175"/>
      <c r="ER12" s="174"/>
      <c r="ES12" s="175"/>
      <c r="ET12" s="174"/>
      <c r="EU12" s="175"/>
      <c r="EV12" s="174"/>
      <c r="EW12" s="175"/>
      <c r="EX12" s="174"/>
      <c r="EY12" s="175"/>
      <c r="EZ12" s="174"/>
      <c r="FA12" s="175"/>
      <c r="FB12" s="174"/>
      <c r="FC12" s="175"/>
      <c r="FD12" s="174"/>
      <c r="FE12" s="175"/>
      <c r="FF12" s="174"/>
      <c r="FG12" s="175"/>
      <c r="FH12" s="174"/>
      <c r="FI12" s="175"/>
      <c r="FJ12" s="174"/>
      <c r="FK12" s="175"/>
      <c r="FL12" s="166">
        <f t="shared" si="26"/>
        <v>0</v>
      </c>
      <c r="FM12" s="167">
        <f t="shared" si="27"/>
        <v>0</v>
      </c>
      <c r="FN12" s="166">
        <f t="shared" si="28"/>
        <v>0</v>
      </c>
      <c r="FO12" s="167">
        <f t="shared" si="29"/>
        <v>0</v>
      </c>
      <c r="FP12" s="23"/>
      <c r="FQ12" s="23"/>
      <c r="FR12" s="174"/>
      <c r="FS12" s="175"/>
      <c r="FT12" s="174"/>
      <c r="FU12" s="175"/>
      <c r="FV12" s="174"/>
      <c r="FW12" s="175"/>
      <c r="FX12" s="174"/>
      <c r="FY12" s="175"/>
      <c r="FZ12" s="174"/>
      <c r="GA12" s="175"/>
      <c r="GB12" s="174"/>
      <c r="GC12" s="175"/>
      <c r="GD12" s="174"/>
      <c r="GE12" s="175"/>
      <c r="GF12" s="174"/>
      <c r="GG12" s="175"/>
      <c r="GH12" s="174"/>
      <c r="GI12" s="175"/>
      <c r="GJ12" s="174"/>
      <c r="GK12" s="175"/>
      <c r="GL12" s="174"/>
      <c r="GM12" s="175"/>
      <c r="GN12" s="174"/>
      <c r="GO12" s="175"/>
      <c r="GP12" s="166">
        <f t="shared" si="30"/>
        <v>0</v>
      </c>
      <c r="GQ12" s="167">
        <f t="shared" si="31"/>
        <v>0</v>
      </c>
      <c r="GR12" s="166">
        <f t="shared" si="32"/>
        <v>0</v>
      </c>
      <c r="GS12" s="167">
        <f t="shared" si="33"/>
        <v>0</v>
      </c>
      <c r="GT12" s="23"/>
      <c r="GU12" s="23"/>
      <c r="GV12" s="174"/>
      <c r="GW12" s="175"/>
      <c r="GX12" s="174"/>
      <c r="GY12" s="175"/>
      <c r="GZ12" s="174"/>
      <c r="HA12" s="175"/>
      <c r="HB12" s="174"/>
      <c r="HC12" s="175"/>
      <c r="HD12" s="174"/>
      <c r="HE12" s="175"/>
      <c r="HF12" s="174"/>
      <c r="HG12" s="175"/>
      <c r="HH12" s="174"/>
      <c r="HI12" s="175"/>
      <c r="HJ12" s="174"/>
      <c r="HK12" s="175"/>
      <c r="HL12" s="174"/>
      <c r="HM12" s="175"/>
      <c r="HN12" s="174"/>
      <c r="HO12" s="175"/>
      <c r="HP12" s="174"/>
      <c r="HQ12" s="175"/>
      <c r="HR12" s="174"/>
      <c r="HS12" s="175"/>
      <c r="HT12" s="166">
        <f t="shared" si="34"/>
        <v>0</v>
      </c>
      <c r="HU12" s="167">
        <f t="shared" si="35"/>
        <v>0</v>
      </c>
      <c r="HV12" s="166">
        <f t="shared" si="36"/>
        <v>0</v>
      </c>
      <c r="HW12" s="167">
        <f t="shared" si="37"/>
        <v>0</v>
      </c>
      <c r="HX12" s="23"/>
      <c r="HY12" s="23"/>
      <c r="HZ12" s="174"/>
      <c r="IA12" s="175"/>
      <c r="IB12" s="174"/>
      <c r="IC12" s="175"/>
      <c r="ID12" s="174"/>
      <c r="IE12" s="175"/>
      <c r="IF12" s="174"/>
      <c r="IG12" s="175"/>
      <c r="IH12" s="174"/>
      <c r="II12" s="175"/>
      <c r="IJ12" s="174"/>
      <c r="IK12" s="175"/>
      <c r="IL12" s="174"/>
      <c r="IM12" s="175"/>
      <c r="IN12" s="174"/>
      <c r="IO12" s="175"/>
      <c r="IP12" s="174"/>
      <c r="IQ12" s="175"/>
      <c r="IR12" s="174"/>
      <c r="IS12" s="175"/>
      <c r="IT12" s="174"/>
      <c r="IU12" s="175"/>
      <c r="IV12" s="174"/>
      <c r="IW12" s="175"/>
      <c r="IX12" s="166">
        <f t="shared" si="38"/>
        <v>0</v>
      </c>
      <c r="IY12" s="167">
        <f t="shared" si="39"/>
        <v>0</v>
      </c>
      <c r="IZ12" s="166">
        <f t="shared" si="40"/>
        <v>0</v>
      </c>
      <c r="JA12" s="167">
        <f t="shared" si="41"/>
        <v>0</v>
      </c>
      <c r="JB12" s="23"/>
      <c r="JC12" s="23"/>
      <c r="JD12" s="174"/>
      <c r="JE12" s="175"/>
      <c r="JF12" s="174"/>
      <c r="JG12" s="175"/>
      <c r="JH12" s="174"/>
      <c r="JI12" s="175"/>
      <c r="JJ12" s="174"/>
      <c r="JK12" s="175"/>
      <c r="JL12" s="174"/>
      <c r="JM12" s="175"/>
      <c r="JN12" s="174"/>
      <c r="JO12" s="175"/>
      <c r="JP12" s="174"/>
      <c r="JQ12" s="175"/>
      <c r="JR12" s="174"/>
      <c r="JS12" s="175"/>
      <c r="JT12" s="174"/>
      <c r="JU12" s="175"/>
      <c r="JV12" s="174"/>
      <c r="JW12" s="175"/>
      <c r="JX12" s="174"/>
      <c r="JY12" s="175"/>
      <c r="JZ12" s="174"/>
      <c r="KA12" s="175"/>
      <c r="KB12" s="166">
        <f t="shared" si="42"/>
        <v>0</v>
      </c>
      <c r="KC12" s="167">
        <f t="shared" si="43"/>
        <v>0</v>
      </c>
      <c r="KD12" s="166">
        <f t="shared" si="44"/>
        <v>0</v>
      </c>
      <c r="KE12" s="167">
        <f t="shared" si="45"/>
        <v>0</v>
      </c>
      <c r="KF12" s="23"/>
      <c r="KG12" s="23"/>
      <c r="KH12" s="170">
        <f t="shared" si="0"/>
        <v>0</v>
      </c>
      <c r="KI12" s="171">
        <f t="shared" si="1"/>
        <v>0</v>
      </c>
      <c r="KJ12" s="166">
        <f t="shared" si="2"/>
        <v>0</v>
      </c>
      <c r="KK12" s="167">
        <f t="shared" si="3"/>
        <v>0</v>
      </c>
      <c r="KL12" s="172">
        <f t="shared" si="4"/>
        <v>0</v>
      </c>
      <c r="KM12" s="171">
        <f t="shared" si="5"/>
        <v>0</v>
      </c>
      <c r="KN12" s="166">
        <f t="shared" si="6"/>
        <v>0</v>
      </c>
      <c r="KO12" s="167">
        <f t="shared" si="7"/>
        <v>0</v>
      </c>
      <c r="KP12" s="436">
        <f t="shared" si="8"/>
        <v>0</v>
      </c>
      <c r="KQ12" s="422">
        <f t="shared" si="9"/>
        <v>0</v>
      </c>
      <c r="KR12" s="438" t="s">
        <v>338</v>
      </c>
      <c r="KS12" s="422" t="s">
        <v>338</v>
      </c>
      <c r="KT12" s="4"/>
    </row>
    <row r="13" spans="2:306" s="26" customFormat="1" ht="16.5" customHeight="1" x14ac:dyDescent="0.25">
      <c r="B13" s="150" t="s">
        <v>7</v>
      </c>
      <c r="C13" s="826"/>
      <c r="D13" s="827"/>
      <c r="E13" s="316"/>
      <c r="F13" s="659">
        <v>1</v>
      </c>
      <c r="G13" s="113"/>
      <c r="H13" s="113"/>
      <c r="I13" s="661">
        <f>INT(ROUND(F13,2)*(IF(E13&gt;0,data!$J$12,0)))</f>
        <v>0</v>
      </c>
      <c r="J13" s="145">
        <f>E13*I13</f>
        <v>0</v>
      </c>
      <c r="K13" s="317"/>
      <c r="L13" s="316"/>
      <c r="M13" s="661">
        <f>INT(ROUND(F13,2)*(IF(E13&gt;0,(IF(K13="ano",data!$J$6,0)),0)))</f>
        <v>0</v>
      </c>
      <c r="N13" s="152">
        <f>IF(L13&gt;E13,M13*E13,M13*L13)</f>
        <v>0</v>
      </c>
      <c r="O13" s="155">
        <f t="shared" si="46"/>
        <v>0</v>
      </c>
      <c r="Q13" s="149" t="str">
        <f t="shared" si="47"/>
        <v/>
      </c>
      <c r="R13" s="612" t="s">
        <v>338</v>
      </c>
      <c r="T13" s="26">
        <f t="shared" si="48"/>
        <v>0</v>
      </c>
      <c r="U13" s="176" t="s">
        <v>297</v>
      </c>
      <c r="V13" s="10"/>
      <c r="W13" s="10"/>
      <c r="X13" s="164"/>
      <c r="Y13" s="177"/>
      <c r="Z13" s="164"/>
      <c r="AA13" s="177"/>
      <c r="AB13" s="164"/>
      <c r="AC13" s="177"/>
      <c r="AD13" s="164"/>
      <c r="AE13" s="177"/>
      <c r="AF13" s="164"/>
      <c r="AG13" s="177"/>
      <c r="AH13" s="164"/>
      <c r="AI13" s="177"/>
      <c r="AJ13" s="164"/>
      <c r="AK13" s="177"/>
      <c r="AL13" s="164"/>
      <c r="AM13" s="177"/>
      <c r="AN13" s="164"/>
      <c r="AO13" s="177"/>
      <c r="AP13" s="164"/>
      <c r="AQ13" s="177"/>
      <c r="AR13" s="164"/>
      <c r="AS13" s="177"/>
      <c r="AT13" s="164"/>
      <c r="AU13" s="177"/>
      <c r="AV13" s="166">
        <f t="shared" si="10"/>
        <v>0</v>
      </c>
      <c r="AW13" s="167">
        <f t="shared" si="11"/>
        <v>0</v>
      </c>
      <c r="AX13" s="166">
        <f t="shared" si="12"/>
        <v>0</v>
      </c>
      <c r="AY13" s="167">
        <f t="shared" si="13"/>
        <v>0</v>
      </c>
      <c r="AZ13" s="4"/>
      <c r="BA13" s="4"/>
      <c r="BB13" s="164"/>
      <c r="BC13" s="177"/>
      <c r="BD13" s="164"/>
      <c r="BE13" s="177"/>
      <c r="BF13" s="164"/>
      <c r="BG13" s="177"/>
      <c r="BH13" s="164"/>
      <c r="BI13" s="177"/>
      <c r="BJ13" s="164"/>
      <c r="BK13" s="177"/>
      <c r="BL13" s="164"/>
      <c r="BM13" s="177"/>
      <c r="BN13" s="164"/>
      <c r="BO13" s="177"/>
      <c r="BP13" s="164"/>
      <c r="BQ13" s="177"/>
      <c r="BR13" s="164"/>
      <c r="BS13" s="177"/>
      <c r="BT13" s="164"/>
      <c r="BU13" s="177"/>
      <c r="BV13" s="164"/>
      <c r="BW13" s="177"/>
      <c r="BX13" s="164"/>
      <c r="BY13" s="177"/>
      <c r="BZ13" s="166">
        <f t="shared" si="14"/>
        <v>0</v>
      </c>
      <c r="CA13" s="167">
        <f t="shared" si="15"/>
        <v>0</v>
      </c>
      <c r="CB13" s="166">
        <f t="shared" si="16"/>
        <v>0</v>
      </c>
      <c r="CC13" s="167">
        <f t="shared" si="17"/>
        <v>0</v>
      </c>
      <c r="CD13" s="4"/>
      <c r="CE13" s="4"/>
      <c r="CF13" s="164"/>
      <c r="CG13" s="177"/>
      <c r="CH13" s="164"/>
      <c r="CI13" s="177"/>
      <c r="CJ13" s="164"/>
      <c r="CK13" s="177"/>
      <c r="CL13" s="164"/>
      <c r="CM13" s="177"/>
      <c r="CN13" s="164"/>
      <c r="CO13" s="177"/>
      <c r="CP13" s="164"/>
      <c r="CQ13" s="177"/>
      <c r="CR13" s="164"/>
      <c r="CS13" s="177"/>
      <c r="CT13" s="164"/>
      <c r="CU13" s="177"/>
      <c r="CV13" s="164"/>
      <c r="CW13" s="177"/>
      <c r="CX13" s="164"/>
      <c r="CY13" s="177"/>
      <c r="CZ13" s="164"/>
      <c r="DA13" s="177"/>
      <c r="DB13" s="164"/>
      <c r="DC13" s="177"/>
      <c r="DD13" s="166">
        <f t="shared" si="18"/>
        <v>0</v>
      </c>
      <c r="DE13" s="167">
        <f t="shared" si="19"/>
        <v>0</v>
      </c>
      <c r="DF13" s="166">
        <f t="shared" si="20"/>
        <v>0</v>
      </c>
      <c r="DG13" s="167">
        <f t="shared" si="21"/>
        <v>0</v>
      </c>
      <c r="DH13" s="4"/>
      <c r="DI13" s="4"/>
      <c r="DJ13" s="164"/>
      <c r="DK13" s="177"/>
      <c r="DL13" s="164"/>
      <c r="DM13" s="177"/>
      <c r="DN13" s="164"/>
      <c r="DO13" s="177"/>
      <c r="DP13" s="164"/>
      <c r="DQ13" s="177"/>
      <c r="DR13" s="164"/>
      <c r="DS13" s="177"/>
      <c r="DT13" s="164"/>
      <c r="DU13" s="177"/>
      <c r="DV13" s="164"/>
      <c r="DW13" s="177"/>
      <c r="DX13" s="164"/>
      <c r="DY13" s="177"/>
      <c r="DZ13" s="164"/>
      <c r="EA13" s="177"/>
      <c r="EB13" s="164"/>
      <c r="EC13" s="177"/>
      <c r="ED13" s="164"/>
      <c r="EE13" s="177"/>
      <c r="EF13" s="164"/>
      <c r="EG13" s="177"/>
      <c r="EH13" s="166">
        <f t="shared" si="22"/>
        <v>0</v>
      </c>
      <c r="EI13" s="167">
        <f t="shared" si="23"/>
        <v>0</v>
      </c>
      <c r="EJ13" s="166">
        <f t="shared" si="24"/>
        <v>0</v>
      </c>
      <c r="EK13" s="167">
        <f t="shared" si="25"/>
        <v>0</v>
      </c>
      <c r="EL13" s="4"/>
      <c r="EM13" s="4"/>
      <c r="EN13" s="164"/>
      <c r="EO13" s="177"/>
      <c r="EP13" s="164"/>
      <c r="EQ13" s="177"/>
      <c r="ER13" s="164"/>
      <c r="ES13" s="177"/>
      <c r="ET13" s="164"/>
      <c r="EU13" s="177"/>
      <c r="EV13" s="164"/>
      <c r="EW13" s="177"/>
      <c r="EX13" s="164"/>
      <c r="EY13" s="177"/>
      <c r="EZ13" s="164"/>
      <c r="FA13" s="177"/>
      <c r="FB13" s="164"/>
      <c r="FC13" s="177"/>
      <c r="FD13" s="164"/>
      <c r="FE13" s="177"/>
      <c r="FF13" s="164"/>
      <c r="FG13" s="177"/>
      <c r="FH13" s="164"/>
      <c r="FI13" s="177"/>
      <c r="FJ13" s="164"/>
      <c r="FK13" s="177"/>
      <c r="FL13" s="166">
        <f t="shared" si="26"/>
        <v>0</v>
      </c>
      <c r="FM13" s="167">
        <f t="shared" si="27"/>
        <v>0</v>
      </c>
      <c r="FN13" s="166">
        <f t="shared" si="28"/>
        <v>0</v>
      </c>
      <c r="FO13" s="167">
        <f t="shared" si="29"/>
        <v>0</v>
      </c>
      <c r="FP13" s="4"/>
      <c r="FQ13" s="4"/>
      <c r="FR13" s="164"/>
      <c r="FS13" s="177"/>
      <c r="FT13" s="164"/>
      <c r="FU13" s="177"/>
      <c r="FV13" s="164"/>
      <c r="FW13" s="177"/>
      <c r="FX13" s="164"/>
      <c r="FY13" s="177"/>
      <c r="FZ13" s="164"/>
      <c r="GA13" s="177"/>
      <c r="GB13" s="164"/>
      <c r="GC13" s="177"/>
      <c r="GD13" s="164"/>
      <c r="GE13" s="177"/>
      <c r="GF13" s="164"/>
      <c r="GG13" s="177"/>
      <c r="GH13" s="164"/>
      <c r="GI13" s="177"/>
      <c r="GJ13" s="164"/>
      <c r="GK13" s="177"/>
      <c r="GL13" s="164"/>
      <c r="GM13" s="177"/>
      <c r="GN13" s="164"/>
      <c r="GO13" s="177"/>
      <c r="GP13" s="166">
        <f t="shared" si="30"/>
        <v>0</v>
      </c>
      <c r="GQ13" s="167">
        <f t="shared" si="31"/>
        <v>0</v>
      </c>
      <c r="GR13" s="166">
        <f t="shared" si="32"/>
        <v>0</v>
      </c>
      <c r="GS13" s="167">
        <f t="shared" si="33"/>
        <v>0</v>
      </c>
      <c r="GT13" s="4"/>
      <c r="GU13" s="4"/>
      <c r="GV13" s="164"/>
      <c r="GW13" s="177"/>
      <c r="GX13" s="164"/>
      <c r="GY13" s="177"/>
      <c r="GZ13" s="164"/>
      <c r="HA13" s="177"/>
      <c r="HB13" s="164"/>
      <c r="HC13" s="177"/>
      <c r="HD13" s="164"/>
      <c r="HE13" s="177"/>
      <c r="HF13" s="164"/>
      <c r="HG13" s="177"/>
      <c r="HH13" s="164"/>
      <c r="HI13" s="177"/>
      <c r="HJ13" s="164"/>
      <c r="HK13" s="177"/>
      <c r="HL13" s="164"/>
      <c r="HM13" s="177"/>
      <c r="HN13" s="164"/>
      <c r="HO13" s="177"/>
      <c r="HP13" s="164"/>
      <c r="HQ13" s="177"/>
      <c r="HR13" s="164"/>
      <c r="HS13" s="177"/>
      <c r="HT13" s="166">
        <f t="shared" si="34"/>
        <v>0</v>
      </c>
      <c r="HU13" s="167">
        <f t="shared" si="35"/>
        <v>0</v>
      </c>
      <c r="HV13" s="166">
        <f t="shared" si="36"/>
        <v>0</v>
      </c>
      <c r="HW13" s="167">
        <f t="shared" si="37"/>
        <v>0</v>
      </c>
      <c r="HX13" s="4"/>
      <c r="HY13" s="4"/>
      <c r="HZ13" s="164"/>
      <c r="IA13" s="177"/>
      <c r="IB13" s="164"/>
      <c r="IC13" s="177"/>
      <c r="ID13" s="164"/>
      <c r="IE13" s="177"/>
      <c r="IF13" s="164"/>
      <c r="IG13" s="177"/>
      <c r="IH13" s="164"/>
      <c r="II13" s="177"/>
      <c r="IJ13" s="164"/>
      <c r="IK13" s="177"/>
      <c r="IL13" s="164"/>
      <c r="IM13" s="177"/>
      <c r="IN13" s="164"/>
      <c r="IO13" s="177"/>
      <c r="IP13" s="164"/>
      <c r="IQ13" s="177"/>
      <c r="IR13" s="164"/>
      <c r="IS13" s="177"/>
      <c r="IT13" s="164"/>
      <c r="IU13" s="177"/>
      <c r="IV13" s="164"/>
      <c r="IW13" s="177"/>
      <c r="IX13" s="166">
        <f t="shared" si="38"/>
        <v>0</v>
      </c>
      <c r="IY13" s="167">
        <f t="shared" si="39"/>
        <v>0</v>
      </c>
      <c r="IZ13" s="166">
        <f t="shared" si="40"/>
        <v>0</v>
      </c>
      <c r="JA13" s="167">
        <f t="shared" si="41"/>
        <v>0</v>
      </c>
      <c r="JB13" s="4"/>
      <c r="JC13" s="4"/>
      <c r="JD13" s="164"/>
      <c r="JE13" s="177"/>
      <c r="JF13" s="164"/>
      <c r="JG13" s="177"/>
      <c r="JH13" s="164"/>
      <c r="JI13" s="177"/>
      <c r="JJ13" s="164"/>
      <c r="JK13" s="177"/>
      <c r="JL13" s="164"/>
      <c r="JM13" s="177"/>
      <c r="JN13" s="164"/>
      <c r="JO13" s="177"/>
      <c r="JP13" s="164"/>
      <c r="JQ13" s="177"/>
      <c r="JR13" s="164"/>
      <c r="JS13" s="177"/>
      <c r="JT13" s="164"/>
      <c r="JU13" s="177"/>
      <c r="JV13" s="164"/>
      <c r="JW13" s="177"/>
      <c r="JX13" s="164"/>
      <c r="JY13" s="177"/>
      <c r="JZ13" s="164"/>
      <c r="KA13" s="177"/>
      <c r="KB13" s="166">
        <f t="shared" si="42"/>
        <v>0</v>
      </c>
      <c r="KC13" s="167">
        <f t="shared" si="43"/>
        <v>0</v>
      </c>
      <c r="KD13" s="166">
        <f t="shared" si="44"/>
        <v>0</v>
      </c>
      <c r="KE13" s="167">
        <f t="shared" si="45"/>
        <v>0</v>
      </c>
      <c r="KF13" s="4"/>
      <c r="KG13" s="4"/>
      <c r="KH13" s="170">
        <f t="shared" si="0"/>
        <v>0</v>
      </c>
      <c r="KI13" s="171">
        <f t="shared" si="1"/>
        <v>0</v>
      </c>
      <c r="KJ13" s="166">
        <f t="shared" si="2"/>
        <v>0</v>
      </c>
      <c r="KK13" s="167">
        <f t="shared" si="3"/>
        <v>0</v>
      </c>
      <c r="KL13" s="172">
        <f t="shared" si="4"/>
        <v>0</v>
      </c>
      <c r="KM13" s="171">
        <f t="shared" si="5"/>
        <v>0</v>
      </c>
      <c r="KN13" s="166">
        <f t="shared" si="6"/>
        <v>0</v>
      </c>
      <c r="KO13" s="167">
        <f t="shared" si="7"/>
        <v>0</v>
      </c>
      <c r="KP13" s="436">
        <f t="shared" si="8"/>
        <v>0</v>
      </c>
      <c r="KQ13" s="422">
        <f t="shared" si="9"/>
        <v>0</v>
      </c>
      <c r="KR13" s="438" t="s">
        <v>338</v>
      </c>
      <c r="KS13" s="422" t="s">
        <v>338</v>
      </c>
      <c r="KT13" s="4"/>
    </row>
    <row r="14" spans="2:306" s="26" customFormat="1" ht="16.5" hidden="1" customHeight="1" x14ac:dyDescent="0.25">
      <c r="B14" s="150"/>
      <c r="C14" s="541"/>
      <c r="D14" s="542"/>
      <c r="E14" s="120"/>
      <c r="F14" s="650"/>
      <c r="G14" s="120"/>
      <c r="H14" s="120"/>
      <c r="I14" s="661">
        <f>INT(ROUND(F14,2)*(IF(E14&gt;0,data!$J$12,0)))</f>
        <v>0</v>
      </c>
      <c r="J14" s="156"/>
      <c r="K14" s="543"/>
      <c r="L14" s="536"/>
      <c r="M14" s="661">
        <f>INT(ROUND(F14,2)*(IF(E14&gt;0,(IF(K14="ano",data!$J$6,0)),0)))</f>
        <v>0</v>
      </c>
      <c r="N14" s="152"/>
      <c r="O14" s="157"/>
      <c r="Q14" s="154"/>
      <c r="R14" s="612" t="s">
        <v>338</v>
      </c>
      <c r="T14" s="28"/>
      <c r="U14" s="173" t="s">
        <v>297</v>
      </c>
      <c r="V14" s="10"/>
      <c r="W14" s="10"/>
      <c r="X14" s="174"/>
      <c r="Y14" s="175"/>
      <c r="Z14" s="174"/>
      <c r="AA14" s="175"/>
      <c r="AB14" s="174"/>
      <c r="AC14" s="175"/>
      <c r="AD14" s="174"/>
      <c r="AE14" s="175"/>
      <c r="AF14" s="174"/>
      <c r="AG14" s="175"/>
      <c r="AH14" s="174"/>
      <c r="AI14" s="175"/>
      <c r="AJ14" s="174"/>
      <c r="AK14" s="175"/>
      <c r="AL14" s="174"/>
      <c r="AM14" s="175"/>
      <c r="AN14" s="174"/>
      <c r="AO14" s="175"/>
      <c r="AP14" s="174"/>
      <c r="AQ14" s="175"/>
      <c r="AR14" s="174"/>
      <c r="AS14" s="175"/>
      <c r="AT14" s="174"/>
      <c r="AU14" s="175"/>
      <c r="AV14" s="166">
        <f t="shared" si="10"/>
        <v>0</v>
      </c>
      <c r="AW14" s="167">
        <f t="shared" si="11"/>
        <v>0</v>
      </c>
      <c r="AX14" s="166">
        <f t="shared" si="12"/>
        <v>0</v>
      </c>
      <c r="AY14" s="167">
        <f t="shared" si="13"/>
        <v>0</v>
      </c>
      <c r="AZ14" s="23"/>
      <c r="BA14" s="23"/>
      <c r="BB14" s="174"/>
      <c r="BC14" s="175"/>
      <c r="BD14" s="174"/>
      <c r="BE14" s="175"/>
      <c r="BF14" s="174"/>
      <c r="BG14" s="175"/>
      <c r="BH14" s="174"/>
      <c r="BI14" s="175"/>
      <c r="BJ14" s="174"/>
      <c r="BK14" s="175"/>
      <c r="BL14" s="174"/>
      <c r="BM14" s="175"/>
      <c r="BN14" s="174"/>
      <c r="BO14" s="175"/>
      <c r="BP14" s="174"/>
      <c r="BQ14" s="175"/>
      <c r="BR14" s="174"/>
      <c r="BS14" s="175"/>
      <c r="BT14" s="174"/>
      <c r="BU14" s="175"/>
      <c r="BV14" s="174"/>
      <c r="BW14" s="175"/>
      <c r="BX14" s="174"/>
      <c r="BY14" s="175"/>
      <c r="BZ14" s="166">
        <f t="shared" si="14"/>
        <v>0</v>
      </c>
      <c r="CA14" s="167">
        <f t="shared" si="15"/>
        <v>0</v>
      </c>
      <c r="CB14" s="166">
        <f t="shared" si="16"/>
        <v>0</v>
      </c>
      <c r="CC14" s="167">
        <f t="shared" si="17"/>
        <v>0</v>
      </c>
      <c r="CD14" s="23"/>
      <c r="CE14" s="23"/>
      <c r="CF14" s="174"/>
      <c r="CG14" s="175"/>
      <c r="CH14" s="174"/>
      <c r="CI14" s="175"/>
      <c r="CJ14" s="174"/>
      <c r="CK14" s="175"/>
      <c r="CL14" s="174"/>
      <c r="CM14" s="175"/>
      <c r="CN14" s="174"/>
      <c r="CO14" s="175"/>
      <c r="CP14" s="174"/>
      <c r="CQ14" s="175"/>
      <c r="CR14" s="174"/>
      <c r="CS14" s="175"/>
      <c r="CT14" s="174"/>
      <c r="CU14" s="175"/>
      <c r="CV14" s="174"/>
      <c r="CW14" s="175"/>
      <c r="CX14" s="174"/>
      <c r="CY14" s="175"/>
      <c r="CZ14" s="174"/>
      <c r="DA14" s="175"/>
      <c r="DB14" s="174"/>
      <c r="DC14" s="175"/>
      <c r="DD14" s="166">
        <f t="shared" si="18"/>
        <v>0</v>
      </c>
      <c r="DE14" s="167">
        <f t="shared" si="19"/>
        <v>0</v>
      </c>
      <c r="DF14" s="166">
        <f t="shared" si="20"/>
        <v>0</v>
      </c>
      <c r="DG14" s="167">
        <f t="shared" si="21"/>
        <v>0</v>
      </c>
      <c r="DH14" s="23"/>
      <c r="DI14" s="23"/>
      <c r="DJ14" s="174"/>
      <c r="DK14" s="175"/>
      <c r="DL14" s="174"/>
      <c r="DM14" s="175"/>
      <c r="DN14" s="174"/>
      <c r="DO14" s="175"/>
      <c r="DP14" s="174"/>
      <c r="DQ14" s="175"/>
      <c r="DR14" s="174"/>
      <c r="DS14" s="175"/>
      <c r="DT14" s="174"/>
      <c r="DU14" s="175"/>
      <c r="DV14" s="174"/>
      <c r="DW14" s="175"/>
      <c r="DX14" s="174"/>
      <c r="DY14" s="175"/>
      <c r="DZ14" s="174"/>
      <c r="EA14" s="175"/>
      <c r="EB14" s="174"/>
      <c r="EC14" s="175"/>
      <c r="ED14" s="174"/>
      <c r="EE14" s="175"/>
      <c r="EF14" s="174"/>
      <c r="EG14" s="175"/>
      <c r="EH14" s="166">
        <f t="shared" si="22"/>
        <v>0</v>
      </c>
      <c r="EI14" s="167">
        <f t="shared" si="23"/>
        <v>0</v>
      </c>
      <c r="EJ14" s="166">
        <f t="shared" si="24"/>
        <v>0</v>
      </c>
      <c r="EK14" s="167">
        <f t="shared" si="25"/>
        <v>0</v>
      </c>
      <c r="EL14" s="23"/>
      <c r="EM14" s="23"/>
      <c r="EN14" s="174"/>
      <c r="EO14" s="175"/>
      <c r="EP14" s="174"/>
      <c r="EQ14" s="175"/>
      <c r="ER14" s="174"/>
      <c r="ES14" s="175"/>
      <c r="ET14" s="174"/>
      <c r="EU14" s="175"/>
      <c r="EV14" s="174"/>
      <c r="EW14" s="175"/>
      <c r="EX14" s="174"/>
      <c r="EY14" s="175"/>
      <c r="EZ14" s="174"/>
      <c r="FA14" s="175"/>
      <c r="FB14" s="174"/>
      <c r="FC14" s="175"/>
      <c r="FD14" s="174"/>
      <c r="FE14" s="175"/>
      <c r="FF14" s="174"/>
      <c r="FG14" s="175"/>
      <c r="FH14" s="174"/>
      <c r="FI14" s="175"/>
      <c r="FJ14" s="174"/>
      <c r="FK14" s="175"/>
      <c r="FL14" s="166">
        <f t="shared" si="26"/>
        <v>0</v>
      </c>
      <c r="FM14" s="167">
        <f t="shared" si="27"/>
        <v>0</v>
      </c>
      <c r="FN14" s="166">
        <f t="shared" si="28"/>
        <v>0</v>
      </c>
      <c r="FO14" s="167">
        <f t="shared" si="29"/>
        <v>0</v>
      </c>
      <c r="FP14" s="23"/>
      <c r="FQ14" s="23"/>
      <c r="FR14" s="174"/>
      <c r="FS14" s="175"/>
      <c r="FT14" s="174"/>
      <c r="FU14" s="175"/>
      <c r="FV14" s="174"/>
      <c r="FW14" s="175"/>
      <c r="FX14" s="174"/>
      <c r="FY14" s="175"/>
      <c r="FZ14" s="174"/>
      <c r="GA14" s="175"/>
      <c r="GB14" s="174"/>
      <c r="GC14" s="175"/>
      <c r="GD14" s="174"/>
      <c r="GE14" s="175"/>
      <c r="GF14" s="174"/>
      <c r="GG14" s="175"/>
      <c r="GH14" s="174"/>
      <c r="GI14" s="175"/>
      <c r="GJ14" s="174"/>
      <c r="GK14" s="175"/>
      <c r="GL14" s="174"/>
      <c r="GM14" s="175"/>
      <c r="GN14" s="174"/>
      <c r="GO14" s="175"/>
      <c r="GP14" s="166">
        <f t="shared" si="30"/>
        <v>0</v>
      </c>
      <c r="GQ14" s="167">
        <f t="shared" si="31"/>
        <v>0</v>
      </c>
      <c r="GR14" s="166">
        <f t="shared" si="32"/>
        <v>0</v>
      </c>
      <c r="GS14" s="167">
        <f t="shared" si="33"/>
        <v>0</v>
      </c>
      <c r="GT14" s="23"/>
      <c r="GU14" s="23"/>
      <c r="GV14" s="174"/>
      <c r="GW14" s="175"/>
      <c r="GX14" s="174"/>
      <c r="GY14" s="175"/>
      <c r="GZ14" s="174"/>
      <c r="HA14" s="175"/>
      <c r="HB14" s="174"/>
      <c r="HC14" s="175"/>
      <c r="HD14" s="174"/>
      <c r="HE14" s="175"/>
      <c r="HF14" s="174"/>
      <c r="HG14" s="175"/>
      <c r="HH14" s="174"/>
      <c r="HI14" s="175"/>
      <c r="HJ14" s="174"/>
      <c r="HK14" s="175"/>
      <c r="HL14" s="174"/>
      <c r="HM14" s="175"/>
      <c r="HN14" s="174"/>
      <c r="HO14" s="175"/>
      <c r="HP14" s="174"/>
      <c r="HQ14" s="175"/>
      <c r="HR14" s="174"/>
      <c r="HS14" s="175"/>
      <c r="HT14" s="166">
        <f t="shared" si="34"/>
        <v>0</v>
      </c>
      <c r="HU14" s="167">
        <f t="shared" si="35"/>
        <v>0</v>
      </c>
      <c r="HV14" s="166">
        <f t="shared" si="36"/>
        <v>0</v>
      </c>
      <c r="HW14" s="167">
        <f t="shared" si="37"/>
        <v>0</v>
      </c>
      <c r="HX14" s="23"/>
      <c r="HY14" s="23"/>
      <c r="HZ14" s="174"/>
      <c r="IA14" s="175"/>
      <c r="IB14" s="174"/>
      <c r="IC14" s="175"/>
      <c r="ID14" s="174"/>
      <c r="IE14" s="175"/>
      <c r="IF14" s="174"/>
      <c r="IG14" s="175"/>
      <c r="IH14" s="174"/>
      <c r="II14" s="175"/>
      <c r="IJ14" s="174"/>
      <c r="IK14" s="175"/>
      <c r="IL14" s="174"/>
      <c r="IM14" s="175"/>
      <c r="IN14" s="174"/>
      <c r="IO14" s="175"/>
      <c r="IP14" s="174"/>
      <c r="IQ14" s="175"/>
      <c r="IR14" s="174"/>
      <c r="IS14" s="175"/>
      <c r="IT14" s="174"/>
      <c r="IU14" s="175"/>
      <c r="IV14" s="174"/>
      <c r="IW14" s="175"/>
      <c r="IX14" s="166">
        <f t="shared" si="38"/>
        <v>0</v>
      </c>
      <c r="IY14" s="167">
        <f t="shared" si="39"/>
        <v>0</v>
      </c>
      <c r="IZ14" s="166">
        <f t="shared" si="40"/>
        <v>0</v>
      </c>
      <c r="JA14" s="167">
        <f t="shared" si="41"/>
        <v>0</v>
      </c>
      <c r="JB14" s="23"/>
      <c r="JC14" s="23"/>
      <c r="JD14" s="174"/>
      <c r="JE14" s="175"/>
      <c r="JF14" s="174"/>
      <c r="JG14" s="175"/>
      <c r="JH14" s="174"/>
      <c r="JI14" s="175"/>
      <c r="JJ14" s="174"/>
      <c r="JK14" s="175"/>
      <c r="JL14" s="174"/>
      <c r="JM14" s="175"/>
      <c r="JN14" s="174"/>
      <c r="JO14" s="175"/>
      <c r="JP14" s="174"/>
      <c r="JQ14" s="175"/>
      <c r="JR14" s="174"/>
      <c r="JS14" s="175"/>
      <c r="JT14" s="174"/>
      <c r="JU14" s="175"/>
      <c r="JV14" s="174"/>
      <c r="JW14" s="175"/>
      <c r="JX14" s="174"/>
      <c r="JY14" s="175"/>
      <c r="JZ14" s="174"/>
      <c r="KA14" s="175"/>
      <c r="KB14" s="166">
        <f t="shared" si="42"/>
        <v>0</v>
      </c>
      <c r="KC14" s="167">
        <f t="shared" si="43"/>
        <v>0</v>
      </c>
      <c r="KD14" s="166">
        <f t="shared" si="44"/>
        <v>0</v>
      </c>
      <c r="KE14" s="167">
        <f t="shared" si="45"/>
        <v>0</v>
      </c>
      <c r="KF14" s="23"/>
      <c r="KG14" s="23"/>
      <c r="KH14" s="170">
        <f t="shared" si="0"/>
        <v>0</v>
      </c>
      <c r="KI14" s="171">
        <f t="shared" si="1"/>
        <v>0</v>
      </c>
      <c r="KJ14" s="166">
        <f t="shared" si="2"/>
        <v>0</v>
      </c>
      <c r="KK14" s="167">
        <f t="shared" si="3"/>
        <v>0</v>
      </c>
      <c r="KL14" s="172">
        <f t="shared" si="4"/>
        <v>0</v>
      </c>
      <c r="KM14" s="171">
        <f t="shared" si="5"/>
        <v>0</v>
      </c>
      <c r="KN14" s="166">
        <f t="shared" si="6"/>
        <v>0</v>
      </c>
      <c r="KO14" s="167">
        <f t="shared" si="7"/>
        <v>0</v>
      </c>
      <c r="KP14" s="436">
        <f t="shared" si="8"/>
        <v>0</v>
      </c>
      <c r="KQ14" s="422">
        <f t="shared" si="9"/>
        <v>0</v>
      </c>
      <c r="KR14" s="438" t="s">
        <v>338</v>
      </c>
      <c r="KS14" s="422" t="s">
        <v>338</v>
      </c>
      <c r="KT14" s="4"/>
    </row>
    <row r="15" spans="2:306" s="26" customFormat="1" ht="16.5" customHeight="1" x14ac:dyDescent="0.25">
      <c r="B15" s="150" t="s">
        <v>8</v>
      </c>
      <c r="C15" s="826"/>
      <c r="D15" s="827"/>
      <c r="E15" s="316"/>
      <c r="F15" s="659">
        <v>1</v>
      </c>
      <c r="G15" s="113"/>
      <c r="H15" s="113"/>
      <c r="I15" s="661">
        <f>INT(ROUND(F15,2)*(IF(E15&gt;0,data!$J$12,0)))</f>
        <v>0</v>
      </c>
      <c r="J15" s="145">
        <f>E15*I15</f>
        <v>0</v>
      </c>
      <c r="K15" s="317"/>
      <c r="L15" s="316"/>
      <c r="M15" s="661">
        <f>INT(ROUND(F15,2)*(IF(E15&gt;0,(IF(K15="ano",data!$J$6,0)),0)))</f>
        <v>0</v>
      </c>
      <c r="N15" s="152">
        <f>IF(L15&gt;E15,M15*E15,M15*L15)</f>
        <v>0</v>
      </c>
      <c r="O15" s="155">
        <f t="shared" si="46"/>
        <v>0</v>
      </c>
      <c r="Q15" s="149" t="str">
        <f t="shared" si="47"/>
        <v/>
      </c>
      <c r="R15" s="612" t="s">
        <v>338</v>
      </c>
      <c r="T15" s="26">
        <f t="shared" si="48"/>
        <v>0</v>
      </c>
      <c r="U15" s="176" t="s">
        <v>297</v>
      </c>
      <c r="V15" s="10"/>
      <c r="W15" s="10"/>
      <c r="X15" s="164"/>
      <c r="Y15" s="177"/>
      <c r="Z15" s="164"/>
      <c r="AA15" s="177"/>
      <c r="AB15" s="164"/>
      <c r="AC15" s="177"/>
      <c r="AD15" s="164"/>
      <c r="AE15" s="177"/>
      <c r="AF15" s="164"/>
      <c r="AG15" s="177"/>
      <c r="AH15" s="164"/>
      <c r="AI15" s="177"/>
      <c r="AJ15" s="164"/>
      <c r="AK15" s="177"/>
      <c r="AL15" s="164"/>
      <c r="AM15" s="177"/>
      <c r="AN15" s="164"/>
      <c r="AO15" s="177"/>
      <c r="AP15" s="164"/>
      <c r="AQ15" s="177"/>
      <c r="AR15" s="164"/>
      <c r="AS15" s="177"/>
      <c r="AT15" s="164"/>
      <c r="AU15" s="177"/>
      <c r="AV15" s="166">
        <f t="shared" si="10"/>
        <v>0</v>
      </c>
      <c r="AW15" s="167">
        <f t="shared" si="11"/>
        <v>0</v>
      </c>
      <c r="AX15" s="166">
        <f t="shared" si="12"/>
        <v>0</v>
      </c>
      <c r="AY15" s="167">
        <f t="shared" si="13"/>
        <v>0</v>
      </c>
      <c r="AZ15" s="4"/>
      <c r="BA15" s="4"/>
      <c r="BB15" s="164"/>
      <c r="BC15" s="177"/>
      <c r="BD15" s="164"/>
      <c r="BE15" s="177"/>
      <c r="BF15" s="164"/>
      <c r="BG15" s="177"/>
      <c r="BH15" s="164"/>
      <c r="BI15" s="177"/>
      <c r="BJ15" s="164"/>
      <c r="BK15" s="177"/>
      <c r="BL15" s="164"/>
      <c r="BM15" s="177"/>
      <c r="BN15" s="164"/>
      <c r="BO15" s="177"/>
      <c r="BP15" s="164"/>
      <c r="BQ15" s="177"/>
      <c r="BR15" s="164"/>
      <c r="BS15" s="177"/>
      <c r="BT15" s="164"/>
      <c r="BU15" s="177"/>
      <c r="BV15" s="164"/>
      <c r="BW15" s="177"/>
      <c r="BX15" s="164"/>
      <c r="BY15" s="177"/>
      <c r="BZ15" s="166">
        <f t="shared" si="14"/>
        <v>0</v>
      </c>
      <c r="CA15" s="167">
        <f t="shared" si="15"/>
        <v>0</v>
      </c>
      <c r="CB15" s="166">
        <f t="shared" si="16"/>
        <v>0</v>
      </c>
      <c r="CC15" s="167">
        <f t="shared" si="17"/>
        <v>0</v>
      </c>
      <c r="CD15" s="4"/>
      <c r="CE15" s="4"/>
      <c r="CF15" s="164"/>
      <c r="CG15" s="177"/>
      <c r="CH15" s="164"/>
      <c r="CI15" s="177"/>
      <c r="CJ15" s="164"/>
      <c r="CK15" s="177"/>
      <c r="CL15" s="164"/>
      <c r="CM15" s="177"/>
      <c r="CN15" s="164"/>
      <c r="CO15" s="177"/>
      <c r="CP15" s="164"/>
      <c r="CQ15" s="177"/>
      <c r="CR15" s="164"/>
      <c r="CS15" s="177"/>
      <c r="CT15" s="164"/>
      <c r="CU15" s="177"/>
      <c r="CV15" s="164"/>
      <c r="CW15" s="177"/>
      <c r="CX15" s="164"/>
      <c r="CY15" s="177"/>
      <c r="CZ15" s="164"/>
      <c r="DA15" s="177"/>
      <c r="DB15" s="164"/>
      <c r="DC15" s="177"/>
      <c r="DD15" s="166">
        <f t="shared" si="18"/>
        <v>0</v>
      </c>
      <c r="DE15" s="167">
        <f t="shared" si="19"/>
        <v>0</v>
      </c>
      <c r="DF15" s="166">
        <f t="shared" si="20"/>
        <v>0</v>
      </c>
      <c r="DG15" s="167">
        <f t="shared" si="21"/>
        <v>0</v>
      </c>
      <c r="DH15" s="4"/>
      <c r="DI15" s="4"/>
      <c r="DJ15" s="164"/>
      <c r="DK15" s="177"/>
      <c r="DL15" s="164"/>
      <c r="DM15" s="177"/>
      <c r="DN15" s="164"/>
      <c r="DO15" s="177"/>
      <c r="DP15" s="164"/>
      <c r="DQ15" s="177"/>
      <c r="DR15" s="164"/>
      <c r="DS15" s="177"/>
      <c r="DT15" s="164"/>
      <c r="DU15" s="177"/>
      <c r="DV15" s="164"/>
      <c r="DW15" s="177"/>
      <c r="DX15" s="164"/>
      <c r="DY15" s="177"/>
      <c r="DZ15" s="164"/>
      <c r="EA15" s="177"/>
      <c r="EB15" s="164"/>
      <c r="EC15" s="177"/>
      <c r="ED15" s="164"/>
      <c r="EE15" s="177"/>
      <c r="EF15" s="164"/>
      <c r="EG15" s="177"/>
      <c r="EH15" s="166">
        <f t="shared" si="22"/>
        <v>0</v>
      </c>
      <c r="EI15" s="167">
        <f t="shared" si="23"/>
        <v>0</v>
      </c>
      <c r="EJ15" s="166">
        <f t="shared" si="24"/>
        <v>0</v>
      </c>
      <c r="EK15" s="167">
        <f t="shared" si="25"/>
        <v>0</v>
      </c>
      <c r="EL15" s="4"/>
      <c r="EM15" s="4"/>
      <c r="EN15" s="164"/>
      <c r="EO15" s="177"/>
      <c r="EP15" s="164"/>
      <c r="EQ15" s="177"/>
      <c r="ER15" s="164"/>
      <c r="ES15" s="177"/>
      <c r="ET15" s="164"/>
      <c r="EU15" s="177"/>
      <c r="EV15" s="164"/>
      <c r="EW15" s="177"/>
      <c r="EX15" s="164"/>
      <c r="EY15" s="177"/>
      <c r="EZ15" s="164"/>
      <c r="FA15" s="177"/>
      <c r="FB15" s="164"/>
      <c r="FC15" s="177"/>
      <c r="FD15" s="164"/>
      <c r="FE15" s="177"/>
      <c r="FF15" s="164"/>
      <c r="FG15" s="177"/>
      <c r="FH15" s="164"/>
      <c r="FI15" s="177"/>
      <c r="FJ15" s="164"/>
      <c r="FK15" s="177"/>
      <c r="FL15" s="166">
        <f t="shared" si="26"/>
        <v>0</v>
      </c>
      <c r="FM15" s="167">
        <f t="shared" si="27"/>
        <v>0</v>
      </c>
      <c r="FN15" s="166">
        <f t="shared" si="28"/>
        <v>0</v>
      </c>
      <c r="FO15" s="167">
        <f t="shared" si="29"/>
        <v>0</v>
      </c>
      <c r="FP15" s="4"/>
      <c r="FQ15" s="4"/>
      <c r="FR15" s="164"/>
      <c r="FS15" s="177"/>
      <c r="FT15" s="164"/>
      <c r="FU15" s="177"/>
      <c r="FV15" s="164"/>
      <c r="FW15" s="177"/>
      <c r="FX15" s="164"/>
      <c r="FY15" s="177"/>
      <c r="FZ15" s="164"/>
      <c r="GA15" s="177"/>
      <c r="GB15" s="164"/>
      <c r="GC15" s="177"/>
      <c r="GD15" s="164"/>
      <c r="GE15" s="177"/>
      <c r="GF15" s="164"/>
      <c r="GG15" s="177"/>
      <c r="GH15" s="164"/>
      <c r="GI15" s="177"/>
      <c r="GJ15" s="164"/>
      <c r="GK15" s="177"/>
      <c r="GL15" s="164"/>
      <c r="GM15" s="177"/>
      <c r="GN15" s="164"/>
      <c r="GO15" s="177"/>
      <c r="GP15" s="166">
        <f t="shared" si="30"/>
        <v>0</v>
      </c>
      <c r="GQ15" s="167">
        <f t="shared" si="31"/>
        <v>0</v>
      </c>
      <c r="GR15" s="166">
        <f t="shared" si="32"/>
        <v>0</v>
      </c>
      <c r="GS15" s="167">
        <f t="shared" si="33"/>
        <v>0</v>
      </c>
      <c r="GT15" s="4"/>
      <c r="GU15" s="4"/>
      <c r="GV15" s="164"/>
      <c r="GW15" s="177"/>
      <c r="GX15" s="164"/>
      <c r="GY15" s="177"/>
      <c r="GZ15" s="164"/>
      <c r="HA15" s="177"/>
      <c r="HB15" s="164"/>
      <c r="HC15" s="177"/>
      <c r="HD15" s="164"/>
      <c r="HE15" s="177"/>
      <c r="HF15" s="164"/>
      <c r="HG15" s="177"/>
      <c r="HH15" s="164"/>
      <c r="HI15" s="177"/>
      <c r="HJ15" s="164"/>
      <c r="HK15" s="177"/>
      <c r="HL15" s="164"/>
      <c r="HM15" s="177"/>
      <c r="HN15" s="164"/>
      <c r="HO15" s="177"/>
      <c r="HP15" s="164"/>
      <c r="HQ15" s="177"/>
      <c r="HR15" s="164"/>
      <c r="HS15" s="177"/>
      <c r="HT15" s="166">
        <f t="shared" si="34"/>
        <v>0</v>
      </c>
      <c r="HU15" s="167">
        <f t="shared" si="35"/>
        <v>0</v>
      </c>
      <c r="HV15" s="166">
        <f t="shared" si="36"/>
        <v>0</v>
      </c>
      <c r="HW15" s="167">
        <f t="shared" si="37"/>
        <v>0</v>
      </c>
      <c r="HX15" s="4"/>
      <c r="HY15" s="4"/>
      <c r="HZ15" s="164"/>
      <c r="IA15" s="177"/>
      <c r="IB15" s="164"/>
      <c r="IC15" s="177"/>
      <c r="ID15" s="164"/>
      <c r="IE15" s="177"/>
      <c r="IF15" s="164"/>
      <c r="IG15" s="177"/>
      <c r="IH15" s="164"/>
      <c r="II15" s="177"/>
      <c r="IJ15" s="164"/>
      <c r="IK15" s="177"/>
      <c r="IL15" s="164"/>
      <c r="IM15" s="177"/>
      <c r="IN15" s="164"/>
      <c r="IO15" s="177"/>
      <c r="IP15" s="164"/>
      <c r="IQ15" s="177"/>
      <c r="IR15" s="164"/>
      <c r="IS15" s="177"/>
      <c r="IT15" s="164"/>
      <c r="IU15" s="177"/>
      <c r="IV15" s="164"/>
      <c r="IW15" s="177"/>
      <c r="IX15" s="166">
        <f t="shared" si="38"/>
        <v>0</v>
      </c>
      <c r="IY15" s="167">
        <f t="shared" si="39"/>
        <v>0</v>
      </c>
      <c r="IZ15" s="166">
        <f t="shared" si="40"/>
        <v>0</v>
      </c>
      <c r="JA15" s="167">
        <f t="shared" si="41"/>
        <v>0</v>
      </c>
      <c r="JB15" s="4"/>
      <c r="JC15" s="4"/>
      <c r="JD15" s="164"/>
      <c r="JE15" s="177"/>
      <c r="JF15" s="164"/>
      <c r="JG15" s="177"/>
      <c r="JH15" s="164"/>
      <c r="JI15" s="177"/>
      <c r="JJ15" s="164"/>
      <c r="JK15" s="177"/>
      <c r="JL15" s="164"/>
      <c r="JM15" s="177"/>
      <c r="JN15" s="164"/>
      <c r="JO15" s="177"/>
      <c r="JP15" s="164"/>
      <c r="JQ15" s="177"/>
      <c r="JR15" s="164"/>
      <c r="JS15" s="177"/>
      <c r="JT15" s="164"/>
      <c r="JU15" s="177"/>
      <c r="JV15" s="164"/>
      <c r="JW15" s="177"/>
      <c r="JX15" s="164"/>
      <c r="JY15" s="177"/>
      <c r="JZ15" s="164"/>
      <c r="KA15" s="177"/>
      <c r="KB15" s="166">
        <f t="shared" si="42"/>
        <v>0</v>
      </c>
      <c r="KC15" s="167">
        <f t="shared" si="43"/>
        <v>0</v>
      </c>
      <c r="KD15" s="166">
        <f t="shared" si="44"/>
        <v>0</v>
      </c>
      <c r="KE15" s="167">
        <f t="shared" si="45"/>
        <v>0</v>
      </c>
      <c r="KF15" s="4"/>
      <c r="KG15" s="4"/>
      <c r="KH15" s="170">
        <f t="shared" si="0"/>
        <v>0</v>
      </c>
      <c r="KI15" s="171">
        <f t="shared" si="1"/>
        <v>0</v>
      </c>
      <c r="KJ15" s="166">
        <f t="shared" si="2"/>
        <v>0</v>
      </c>
      <c r="KK15" s="167">
        <f t="shared" si="3"/>
        <v>0</v>
      </c>
      <c r="KL15" s="172">
        <f t="shared" si="4"/>
        <v>0</v>
      </c>
      <c r="KM15" s="171">
        <f t="shared" si="5"/>
        <v>0</v>
      </c>
      <c r="KN15" s="166">
        <f t="shared" si="6"/>
        <v>0</v>
      </c>
      <c r="KO15" s="167">
        <f t="shared" si="7"/>
        <v>0</v>
      </c>
      <c r="KP15" s="436">
        <f t="shared" si="8"/>
        <v>0</v>
      </c>
      <c r="KQ15" s="422">
        <f t="shared" si="9"/>
        <v>0</v>
      </c>
      <c r="KR15" s="438" t="s">
        <v>338</v>
      </c>
      <c r="KS15" s="422" t="s">
        <v>338</v>
      </c>
      <c r="KT15" s="4"/>
    </row>
    <row r="16" spans="2:306" s="26" customFormat="1" ht="16.5" hidden="1" customHeight="1" x14ac:dyDescent="0.25">
      <c r="B16" s="150"/>
      <c r="C16" s="541"/>
      <c r="D16" s="542"/>
      <c r="E16" s="120"/>
      <c r="F16" s="650"/>
      <c r="G16" s="120"/>
      <c r="H16" s="120"/>
      <c r="I16" s="661">
        <f>INT(ROUND(F16,2)*(IF(E16&gt;0,data!$J$12,0)))</f>
        <v>0</v>
      </c>
      <c r="J16" s="156"/>
      <c r="K16" s="543"/>
      <c r="L16" s="536"/>
      <c r="M16" s="661">
        <f>INT(ROUND(F16,2)*(IF(E16&gt;0,(IF(K16="ano",data!$J$6,0)),0)))</f>
        <v>0</v>
      </c>
      <c r="N16" s="152"/>
      <c r="O16" s="157"/>
      <c r="Q16" s="154"/>
      <c r="R16" s="612" t="s">
        <v>338</v>
      </c>
      <c r="T16" s="28"/>
      <c r="U16" s="173" t="s">
        <v>297</v>
      </c>
      <c r="V16" s="10"/>
      <c r="W16" s="10"/>
      <c r="X16" s="174"/>
      <c r="Y16" s="175"/>
      <c r="Z16" s="174"/>
      <c r="AA16" s="175"/>
      <c r="AB16" s="174"/>
      <c r="AC16" s="175"/>
      <c r="AD16" s="174"/>
      <c r="AE16" s="175"/>
      <c r="AF16" s="174"/>
      <c r="AG16" s="175"/>
      <c r="AH16" s="174"/>
      <c r="AI16" s="175"/>
      <c r="AJ16" s="174"/>
      <c r="AK16" s="175"/>
      <c r="AL16" s="174"/>
      <c r="AM16" s="175"/>
      <c r="AN16" s="174"/>
      <c r="AO16" s="175"/>
      <c r="AP16" s="174"/>
      <c r="AQ16" s="175"/>
      <c r="AR16" s="174"/>
      <c r="AS16" s="175"/>
      <c r="AT16" s="174"/>
      <c r="AU16" s="175"/>
      <c r="AV16" s="166">
        <f t="shared" si="10"/>
        <v>0</v>
      </c>
      <c r="AW16" s="167">
        <f t="shared" si="11"/>
        <v>0</v>
      </c>
      <c r="AX16" s="166">
        <f t="shared" si="12"/>
        <v>0</v>
      </c>
      <c r="AY16" s="167">
        <f t="shared" si="13"/>
        <v>0</v>
      </c>
      <c r="AZ16" s="23"/>
      <c r="BA16" s="23"/>
      <c r="BB16" s="174"/>
      <c r="BC16" s="175"/>
      <c r="BD16" s="174"/>
      <c r="BE16" s="175"/>
      <c r="BF16" s="174"/>
      <c r="BG16" s="175"/>
      <c r="BH16" s="174"/>
      <c r="BI16" s="175"/>
      <c r="BJ16" s="174"/>
      <c r="BK16" s="175"/>
      <c r="BL16" s="174"/>
      <c r="BM16" s="175"/>
      <c r="BN16" s="174"/>
      <c r="BO16" s="175"/>
      <c r="BP16" s="174"/>
      <c r="BQ16" s="175"/>
      <c r="BR16" s="174"/>
      <c r="BS16" s="175"/>
      <c r="BT16" s="174"/>
      <c r="BU16" s="175"/>
      <c r="BV16" s="174"/>
      <c r="BW16" s="175"/>
      <c r="BX16" s="174"/>
      <c r="BY16" s="175"/>
      <c r="BZ16" s="166">
        <f t="shared" si="14"/>
        <v>0</v>
      </c>
      <c r="CA16" s="167">
        <f t="shared" si="15"/>
        <v>0</v>
      </c>
      <c r="CB16" s="166">
        <f t="shared" si="16"/>
        <v>0</v>
      </c>
      <c r="CC16" s="167">
        <f t="shared" si="17"/>
        <v>0</v>
      </c>
      <c r="CD16" s="23"/>
      <c r="CE16" s="23"/>
      <c r="CF16" s="174"/>
      <c r="CG16" s="175"/>
      <c r="CH16" s="174"/>
      <c r="CI16" s="175"/>
      <c r="CJ16" s="174"/>
      <c r="CK16" s="175"/>
      <c r="CL16" s="174"/>
      <c r="CM16" s="175"/>
      <c r="CN16" s="174"/>
      <c r="CO16" s="175"/>
      <c r="CP16" s="174"/>
      <c r="CQ16" s="175"/>
      <c r="CR16" s="174"/>
      <c r="CS16" s="175"/>
      <c r="CT16" s="174"/>
      <c r="CU16" s="175"/>
      <c r="CV16" s="174"/>
      <c r="CW16" s="175"/>
      <c r="CX16" s="174"/>
      <c r="CY16" s="175"/>
      <c r="CZ16" s="174"/>
      <c r="DA16" s="175"/>
      <c r="DB16" s="174"/>
      <c r="DC16" s="175"/>
      <c r="DD16" s="166">
        <f t="shared" si="18"/>
        <v>0</v>
      </c>
      <c r="DE16" s="167">
        <f t="shared" si="19"/>
        <v>0</v>
      </c>
      <c r="DF16" s="166">
        <f t="shared" si="20"/>
        <v>0</v>
      </c>
      <c r="DG16" s="167">
        <f t="shared" si="21"/>
        <v>0</v>
      </c>
      <c r="DH16" s="23"/>
      <c r="DI16" s="23"/>
      <c r="DJ16" s="174"/>
      <c r="DK16" s="175"/>
      <c r="DL16" s="174"/>
      <c r="DM16" s="175"/>
      <c r="DN16" s="174"/>
      <c r="DO16" s="175"/>
      <c r="DP16" s="174"/>
      <c r="DQ16" s="175"/>
      <c r="DR16" s="174"/>
      <c r="DS16" s="175"/>
      <c r="DT16" s="174"/>
      <c r="DU16" s="175"/>
      <c r="DV16" s="174"/>
      <c r="DW16" s="175"/>
      <c r="DX16" s="174"/>
      <c r="DY16" s="175"/>
      <c r="DZ16" s="174"/>
      <c r="EA16" s="175"/>
      <c r="EB16" s="174"/>
      <c r="EC16" s="175"/>
      <c r="ED16" s="174"/>
      <c r="EE16" s="175"/>
      <c r="EF16" s="174"/>
      <c r="EG16" s="175"/>
      <c r="EH16" s="166">
        <f t="shared" si="22"/>
        <v>0</v>
      </c>
      <c r="EI16" s="167">
        <f t="shared" si="23"/>
        <v>0</v>
      </c>
      <c r="EJ16" s="166">
        <f t="shared" si="24"/>
        <v>0</v>
      </c>
      <c r="EK16" s="167">
        <f t="shared" si="25"/>
        <v>0</v>
      </c>
      <c r="EL16" s="23"/>
      <c r="EM16" s="23"/>
      <c r="EN16" s="174"/>
      <c r="EO16" s="175"/>
      <c r="EP16" s="174"/>
      <c r="EQ16" s="175"/>
      <c r="ER16" s="174"/>
      <c r="ES16" s="175"/>
      <c r="ET16" s="174"/>
      <c r="EU16" s="175"/>
      <c r="EV16" s="174"/>
      <c r="EW16" s="175"/>
      <c r="EX16" s="174"/>
      <c r="EY16" s="175"/>
      <c r="EZ16" s="174"/>
      <c r="FA16" s="175"/>
      <c r="FB16" s="174"/>
      <c r="FC16" s="175"/>
      <c r="FD16" s="174"/>
      <c r="FE16" s="175"/>
      <c r="FF16" s="174"/>
      <c r="FG16" s="175"/>
      <c r="FH16" s="174"/>
      <c r="FI16" s="175"/>
      <c r="FJ16" s="174"/>
      <c r="FK16" s="175"/>
      <c r="FL16" s="166">
        <f t="shared" si="26"/>
        <v>0</v>
      </c>
      <c r="FM16" s="167">
        <f t="shared" si="27"/>
        <v>0</v>
      </c>
      <c r="FN16" s="166">
        <f t="shared" si="28"/>
        <v>0</v>
      </c>
      <c r="FO16" s="167">
        <f t="shared" si="29"/>
        <v>0</v>
      </c>
      <c r="FP16" s="23"/>
      <c r="FQ16" s="23"/>
      <c r="FR16" s="174"/>
      <c r="FS16" s="175"/>
      <c r="FT16" s="174"/>
      <c r="FU16" s="175"/>
      <c r="FV16" s="174"/>
      <c r="FW16" s="175"/>
      <c r="FX16" s="174"/>
      <c r="FY16" s="175"/>
      <c r="FZ16" s="174"/>
      <c r="GA16" s="175"/>
      <c r="GB16" s="174"/>
      <c r="GC16" s="175"/>
      <c r="GD16" s="174"/>
      <c r="GE16" s="175"/>
      <c r="GF16" s="174"/>
      <c r="GG16" s="175"/>
      <c r="GH16" s="174"/>
      <c r="GI16" s="175"/>
      <c r="GJ16" s="174"/>
      <c r="GK16" s="175"/>
      <c r="GL16" s="174"/>
      <c r="GM16" s="175"/>
      <c r="GN16" s="174"/>
      <c r="GO16" s="175"/>
      <c r="GP16" s="166">
        <f t="shared" si="30"/>
        <v>0</v>
      </c>
      <c r="GQ16" s="167">
        <f t="shared" si="31"/>
        <v>0</v>
      </c>
      <c r="GR16" s="166">
        <f t="shared" si="32"/>
        <v>0</v>
      </c>
      <c r="GS16" s="167">
        <f t="shared" si="33"/>
        <v>0</v>
      </c>
      <c r="GT16" s="23"/>
      <c r="GU16" s="23"/>
      <c r="GV16" s="174"/>
      <c r="GW16" s="175"/>
      <c r="GX16" s="174"/>
      <c r="GY16" s="175"/>
      <c r="GZ16" s="174"/>
      <c r="HA16" s="175"/>
      <c r="HB16" s="174"/>
      <c r="HC16" s="175"/>
      <c r="HD16" s="174"/>
      <c r="HE16" s="175"/>
      <c r="HF16" s="174"/>
      <c r="HG16" s="175"/>
      <c r="HH16" s="174"/>
      <c r="HI16" s="175"/>
      <c r="HJ16" s="174"/>
      <c r="HK16" s="175"/>
      <c r="HL16" s="174"/>
      <c r="HM16" s="175"/>
      <c r="HN16" s="174"/>
      <c r="HO16" s="175"/>
      <c r="HP16" s="174"/>
      <c r="HQ16" s="175"/>
      <c r="HR16" s="174"/>
      <c r="HS16" s="175"/>
      <c r="HT16" s="166">
        <f t="shared" si="34"/>
        <v>0</v>
      </c>
      <c r="HU16" s="167">
        <f t="shared" si="35"/>
        <v>0</v>
      </c>
      <c r="HV16" s="166">
        <f t="shared" si="36"/>
        <v>0</v>
      </c>
      <c r="HW16" s="167">
        <f t="shared" si="37"/>
        <v>0</v>
      </c>
      <c r="HX16" s="23"/>
      <c r="HY16" s="23"/>
      <c r="HZ16" s="174"/>
      <c r="IA16" s="175"/>
      <c r="IB16" s="174"/>
      <c r="IC16" s="175"/>
      <c r="ID16" s="174"/>
      <c r="IE16" s="175"/>
      <c r="IF16" s="174"/>
      <c r="IG16" s="175"/>
      <c r="IH16" s="174"/>
      <c r="II16" s="175"/>
      <c r="IJ16" s="174"/>
      <c r="IK16" s="175"/>
      <c r="IL16" s="174"/>
      <c r="IM16" s="175"/>
      <c r="IN16" s="174"/>
      <c r="IO16" s="175"/>
      <c r="IP16" s="174"/>
      <c r="IQ16" s="175"/>
      <c r="IR16" s="174"/>
      <c r="IS16" s="175"/>
      <c r="IT16" s="174"/>
      <c r="IU16" s="175"/>
      <c r="IV16" s="174"/>
      <c r="IW16" s="175"/>
      <c r="IX16" s="166">
        <f t="shared" si="38"/>
        <v>0</v>
      </c>
      <c r="IY16" s="167">
        <f t="shared" si="39"/>
        <v>0</v>
      </c>
      <c r="IZ16" s="166">
        <f t="shared" si="40"/>
        <v>0</v>
      </c>
      <c r="JA16" s="167">
        <f t="shared" si="41"/>
        <v>0</v>
      </c>
      <c r="JB16" s="23"/>
      <c r="JC16" s="23"/>
      <c r="JD16" s="174"/>
      <c r="JE16" s="175"/>
      <c r="JF16" s="174"/>
      <c r="JG16" s="175"/>
      <c r="JH16" s="174"/>
      <c r="JI16" s="175"/>
      <c r="JJ16" s="174"/>
      <c r="JK16" s="175"/>
      <c r="JL16" s="174"/>
      <c r="JM16" s="175"/>
      <c r="JN16" s="174"/>
      <c r="JO16" s="175"/>
      <c r="JP16" s="174"/>
      <c r="JQ16" s="175"/>
      <c r="JR16" s="174"/>
      <c r="JS16" s="175"/>
      <c r="JT16" s="174"/>
      <c r="JU16" s="175"/>
      <c r="JV16" s="174"/>
      <c r="JW16" s="175"/>
      <c r="JX16" s="174"/>
      <c r="JY16" s="175"/>
      <c r="JZ16" s="174"/>
      <c r="KA16" s="175"/>
      <c r="KB16" s="166">
        <f t="shared" si="42"/>
        <v>0</v>
      </c>
      <c r="KC16" s="167">
        <f t="shared" si="43"/>
        <v>0</v>
      </c>
      <c r="KD16" s="166">
        <f t="shared" si="44"/>
        <v>0</v>
      </c>
      <c r="KE16" s="167">
        <f t="shared" si="45"/>
        <v>0</v>
      </c>
      <c r="KF16" s="23"/>
      <c r="KG16" s="23"/>
      <c r="KH16" s="170">
        <f t="shared" si="0"/>
        <v>0</v>
      </c>
      <c r="KI16" s="171">
        <f t="shared" si="1"/>
        <v>0</v>
      </c>
      <c r="KJ16" s="166">
        <f t="shared" si="2"/>
        <v>0</v>
      </c>
      <c r="KK16" s="167">
        <f t="shared" si="3"/>
        <v>0</v>
      </c>
      <c r="KL16" s="172">
        <f t="shared" si="4"/>
        <v>0</v>
      </c>
      <c r="KM16" s="171">
        <f t="shared" si="5"/>
        <v>0</v>
      </c>
      <c r="KN16" s="166">
        <f t="shared" si="6"/>
        <v>0</v>
      </c>
      <c r="KO16" s="167">
        <f t="shared" si="7"/>
        <v>0</v>
      </c>
      <c r="KP16" s="436">
        <f t="shared" si="8"/>
        <v>0</v>
      </c>
      <c r="KQ16" s="422">
        <f t="shared" si="9"/>
        <v>0</v>
      </c>
      <c r="KR16" s="438" t="s">
        <v>338</v>
      </c>
      <c r="KS16" s="422" t="s">
        <v>338</v>
      </c>
      <c r="KT16" s="4"/>
    </row>
    <row r="17" spans="2:306" s="26" customFormat="1" ht="16.5" customHeight="1" x14ac:dyDescent="0.25">
      <c r="B17" s="150" t="s">
        <v>12</v>
      </c>
      <c r="C17" s="826"/>
      <c r="D17" s="827"/>
      <c r="E17" s="316"/>
      <c r="F17" s="659">
        <v>1</v>
      </c>
      <c r="G17" s="113"/>
      <c r="H17" s="113"/>
      <c r="I17" s="661">
        <f>INT(ROUND(F17,2)*(IF(E17&gt;0,data!$J$12,0)))</f>
        <v>0</v>
      </c>
      <c r="J17" s="145">
        <f>E17*I17</f>
        <v>0</v>
      </c>
      <c r="K17" s="317"/>
      <c r="L17" s="316"/>
      <c r="M17" s="661">
        <f>INT(ROUND(F17,2)*(IF(E17&gt;0,(IF(K17="ano",data!$J$6,0)),0)))</f>
        <v>0</v>
      </c>
      <c r="N17" s="152">
        <f>IF(L17&gt;E17,M17*E17,M17*L17)</f>
        <v>0</v>
      </c>
      <c r="O17" s="155">
        <f t="shared" si="46"/>
        <v>0</v>
      </c>
      <c r="Q17" s="149" t="str">
        <f t="shared" si="47"/>
        <v/>
      </c>
      <c r="R17" s="612" t="s">
        <v>338</v>
      </c>
      <c r="T17" s="26">
        <f t="shared" si="48"/>
        <v>0</v>
      </c>
      <c r="U17" s="176" t="s">
        <v>297</v>
      </c>
      <c r="V17" s="10"/>
      <c r="W17" s="10"/>
      <c r="X17" s="164"/>
      <c r="Y17" s="177"/>
      <c r="Z17" s="164"/>
      <c r="AA17" s="177"/>
      <c r="AB17" s="164"/>
      <c r="AC17" s="177"/>
      <c r="AD17" s="164"/>
      <c r="AE17" s="177"/>
      <c r="AF17" s="164"/>
      <c r="AG17" s="177"/>
      <c r="AH17" s="164"/>
      <c r="AI17" s="177"/>
      <c r="AJ17" s="164"/>
      <c r="AK17" s="177"/>
      <c r="AL17" s="164"/>
      <c r="AM17" s="177"/>
      <c r="AN17" s="164"/>
      <c r="AO17" s="177"/>
      <c r="AP17" s="164"/>
      <c r="AQ17" s="177"/>
      <c r="AR17" s="164"/>
      <c r="AS17" s="177"/>
      <c r="AT17" s="164"/>
      <c r="AU17" s="177"/>
      <c r="AV17" s="166">
        <f t="shared" si="10"/>
        <v>0</v>
      </c>
      <c r="AW17" s="167">
        <f t="shared" si="11"/>
        <v>0</v>
      </c>
      <c r="AX17" s="166">
        <f t="shared" si="12"/>
        <v>0</v>
      </c>
      <c r="AY17" s="167">
        <f t="shared" si="13"/>
        <v>0</v>
      </c>
      <c r="AZ17" s="4"/>
      <c r="BA17" s="4"/>
      <c r="BB17" s="164"/>
      <c r="BC17" s="177"/>
      <c r="BD17" s="164"/>
      <c r="BE17" s="177"/>
      <c r="BF17" s="164"/>
      <c r="BG17" s="177"/>
      <c r="BH17" s="164"/>
      <c r="BI17" s="177"/>
      <c r="BJ17" s="164"/>
      <c r="BK17" s="177"/>
      <c r="BL17" s="164"/>
      <c r="BM17" s="177"/>
      <c r="BN17" s="164"/>
      <c r="BO17" s="177"/>
      <c r="BP17" s="164"/>
      <c r="BQ17" s="177"/>
      <c r="BR17" s="164"/>
      <c r="BS17" s="177"/>
      <c r="BT17" s="164"/>
      <c r="BU17" s="177"/>
      <c r="BV17" s="164"/>
      <c r="BW17" s="177"/>
      <c r="BX17" s="164"/>
      <c r="BY17" s="177"/>
      <c r="BZ17" s="166">
        <f t="shared" si="14"/>
        <v>0</v>
      </c>
      <c r="CA17" s="167">
        <f t="shared" si="15"/>
        <v>0</v>
      </c>
      <c r="CB17" s="166">
        <f t="shared" si="16"/>
        <v>0</v>
      </c>
      <c r="CC17" s="167">
        <f t="shared" si="17"/>
        <v>0</v>
      </c>
      <c r="CD17" s="4"/>
      <c r="CE17" s="4"/>
      <c r="CF17" s="164"/>
      <c r="CG17" s="177"/>
      <c r="CH17" s="164"/>
      <c r="CI17" s="177"/>
      <c r="CJ17" s="164"/>
      <c r="CK17" s="177"/>
      <c r="CL17" s="164"/>
      <c r="CM17" s="177"/>
      <c r="CN17" s="164"/>
      <c r="CO17" s="177"/>
      <c r="CP17" s="164"/>
      <c r="CQ17" s="177"/>
      <c r="CR17" s="164"/>
      <c r="CS17" s="177"/>
      <c r="CT17" s="164"/>
      <c r="CU17" s="177"/>
      <c r="CV17" s="164"/>
      <c r="CW17" s="177"/>
      <c r="CX17" s="164"/>
      <c r="CY17" s="177"/>
      <c r="CZ17" s="164"/>
      <c r="DA17" s="177"/>
      <c r="DB17" s="164"/>
      <c r="DC17" s="177"/>
      <c r="DD17" s="166">
        <f t="shared" si="18"/>
        <v>0</v>
      </c>
      <c r="DE17" s="167">
        <f t="shared" si="19"/>
        <v>0</v>
      </c>
      <c r="DF17" s="166">
        <f t="shared" si="20"/>
        <v>0</v>
      </c>
      <c r="DG17" s="167">
        <f t="shared" si="21"/>
        <v>0</v>
      </c>
      <c r="DH17" s="4"/>
      <c r="DI17" s="4"/>
      <c r="DJ17" s="164"/>
      <c r="DK17" s="177"/>
      <c r="DL17" s="164"/>
      <c r="DM17" s="177"/>
      <c r="DN17" s="164"/>
      <c r="DO17" s="177"/>
      <c r="DP17" s="164"/>
      <c r="DQ17" s="177"/>
      <c r="DR17" s="164"/>
      <c r="DS17" s="177"/>
      <c r="DT17" s="164"/>
      <c r="DU17" s="177"/>
      <c r="DV17" s="164"/>
      <c r="DW17" s="177"/>
      <c r="DX17" s="164"/>
      <c r="DY17" s="177"/>
      <c r="DZ17" s="164"/>
      <c r="EA17" s="177"/>
      <c r="EB17" s="164"/>
      <c r="EC17" s="177"/>
      <c r="ED17" s="164"/>
      <c r="EE17" s="177"/>
      <c r="EF17" s="164"/>
      <c r="EG17" s="177"/>
      <c r="EH17" s="166">
        <f t="shared" si="22"/>
        <v>0</v>
      </c>
      <c r="EI17" s="167">
        <f t="shared" si="23"/>
        <v>0</v>
      </c>
      <c r="EJ17" s="166">
        <f t="shared" si="24"/>
        <v>0</v>
      </c>
      <c r="EK17" s="167">
        <f t="shared" si="25"/>
        <v>0</v>
      </c>
      <c r="EL17" s="4"/>
      <c r="EM17" s="4"/>
      <c r="EN17" s="164"/>
      <c r="EO17" s="177"/>
      <c r="EP17" s="164"/>
      <c r="EQ17" s="177"/>
      <c r="ER17" s="164"/>
      <c r="ES17" s="177"/>
      <c r="ET17" s="164"/>
      <c r="EU17" s="177"/>
      <c r="EV17" s="164"/>
      <c r="EW17" s="177"/>
      <c r="EX17" s="164"/>
      <c r="EY17" s="177"/>
      <c r="EZ17" s="164"/>
      <c r="FA17" s="177"/>
      <c r="FB17" s="164"/>
      <c r="FC17" s="177"/>
      <c r="FD17" s="164"/>
      <c r="FE17" s="177"/>
      <c r="FF17" s="164"/>
      <c r="FG17" s="177"/>
      <c r="FH17" s="164"/>
      <c r="FI17" s="177"/>
      <c r="FJ17" s="164"/>
      <c r="FK17" s="177"/>
      <c r="FL17" s="166">
        <f t="shared" si="26"/>
        <v>0</v>
      </c>
      <c r="FM17" s="167">
        <f t="shared" si="27"/>
        <v>0</v>
      </c>
      <c r="FN17" s="166">
        <f t="shared" si="28"/>
        <v>0</v>
      </c>
      <c r="FO17" s="167">
        <f t="shared" si="29"/>
        <v>0</v>
      </c>
      <c r="FP17" s="4"/>
      <c r="FQ17" s="4"/>
      <c r="FR17" s="164"/>
      <c r="FS17" s="177"/>
      <c r="FT17" s="164"/>
      <c r="FU17" s="177"/>
      <c r="FV17" s="164"/>
      <c r="FW17" s="177"/>
      <c r="FX17" s="164"/>
      <c r="FY17" s="177"/>
      <c r="FZ17" s="164"/>
      <c r="GA17" s="177"/>
      <c r="GB17" s="164"/>
      <c r="GC17" s="177"/>
      <c r="GD17" s="164"/>
      <c r="GE17" s="177"/>
      <c r="GF17" s="164"/>
      <c r="GG17" s="177"/>
      <c r="GH17" s="164"/>
      <c r="GI17" s="177"/>
      <c r="GJ17" s="164"/>
      <c r="GK17" s="177"/>
      <c r="GL17" s="164"/>
      <c r="GM17" s="177"/>
      <c r="GN17" s="164"/>
      <c r="GO17" s="177"/>
      <c r="GP17" s="166">
        <f t="shared" si="30"/>
        <v>0</v>
      </c>
      <c r="GQ17" s="167">
        <f t="shared" si="31"/>
        <v>0</v>
      </c>
      <c r="GR17" s="166">
        <f t="shared" si="32"/>
        <v>0</v>
      </c>
      <c r="GS17" s="167">
        <f t="shared" si="33"/>
        <v>0</v>
      </c>
      <c r="GT17" s="4"/>
      <c r="GU17" s="4"/>
      <c r="GV17" s="164"/>
      <c r="GW17" s="177"/>
      <c r="GX17" s="164"/>
      <c r="GY17" s="177"/>
      <c r="GZ17" s="164"/>
      <c r="HA17" s="177"/>
      <c r="HB17" s="164"/>
      <c r="HC17" s="177"/>
      <c r="HD17" s="164"/>
      <c r="HE17" s="177"/>
      <c r="HF17" s="164"/>
      <c r="HG17" s="177"/>
      <c r="HH17" s="164"/>
      <c r="HI17" s="177"/>
      <c r="HJ17" s="164"/>
      <c r="HK17" s="177"/>
      <c r="HL17" s="164"/>
      <c r="HM17" s="177"/>
      <c r="HN17" s="164"/>
      <c r="HO17" s="177"/>
      <c r="HP17" s="164"/>
      <c r="HQ17" s="177"/>
      <c r="HR17" s="164"/>
      <c r="HS17" s="177"/>
      <c r="HT17" s="166">
        <f t="shared" si="34"/>
        <v>0</v>
      </c>
      <c r="HU17" s="167">
        <f t="shared" si="35"/>
        <v>0</v>
      </c>
      <c r="HV17" s="166">
        <f t="shared" si="36"/>
        <v>0</v>
      </c>
      <c r="HW17" s="167">
        <f t="shared" si="37"/>
        <v>0</v>
      </c>
      <c r="HX17" s="4"/>
      <c r="HY17" s="4"/>
      <c r="HZ17" s="164"/>
      <c r="IA17" s="177"/>
      <c r="IB17" s="164"/>
      <c r="IC17" s="177"/>
      <c r="ID17" s="164"/>
      <c r="IE17" s="177"/>
      <c r="IF17" s="164"/>
      <c r="IG17" s="177"/>
      <c r="IH17" s="164"/>
      <c r="II17" s="177"/>
      <c r="IJ17" s="164"/>
      <c r="IK17" s="177"/>
      <c r="IL17" s="164"/>
      <c r="IM17" s="177"/>
      <c r="IN17" s="164"/>
      <c r="IO17" s="177"/>
      <c r="IP17" s="164"/>
      <c r="IQ17" s="177"/>
      <c r="IR17" s="164"/>
      <c r="IS17" s="177"/>
      <c r="IT17" s="164"/>
      <c r="IU17" s="177"/>
      <c r="IV17" s="164"/>
      <c r="IW17" s="177"/>
      <c r="IX17" s="166">
        <f t="shared" si="38"/>
        <v>0</v>
      </c>
      <c r="IY17" s="167">
        <f t="shared" si="39"/>
        <v>0</v>
      </c>
      <c r="IZ17" s="166">
        <f t="shared" si="40"/>
        <v>0</v>
      </c>
      <c r="JA17" s="167">
        <f t="shared" si="41"/>
        <v>0</v>
      </c>
      <c r="JB17" s="4"/>
      <c r="JC17" s="4"/>
      <c r="JD17" s="164"/>
      <c r="JE17" s="177"/>
      <c r="JF17" s="164"/>
      <c r="JG17" s="177"/>
      <c r="JH17" s="164"/>
      <c r="JI17" s="177"/>
      <c r="JJ17" s="164"/>
      <c r="JK17" s="177"/>
      <c r="JL17" s="164"/>
      <c r="JM17" s="177"/>
      <c r="JN17" s="164"/>
      <c r="JO17" s="177"/>
      <c r="JP17" s="164"/>
      <c r="JQ17" s="177"/>
      <c r="JR17" s="164"/>
      <c r="JS17" s="177"/>
      <c r="JT17" s="164"/>
      <c r="JU17" s="177"/>
      <c r="JV17" s="164"/>
      <c r="JW17" s="177"/>
      <c r="JX17" s="164"/>
      <c r="JY17" s="177"/>
      <c r="JZ17" s="164"/>
      <c r="KA17" s="177"/>
      <c r="KB17" s="166">
        <f t="shared" si="42"/>
        <v>0</v>
      </c>
      <c r="KC17" s="167">
        <f t="shared" si="43"/>
        <v>0</v>
      </c>
      <c r="KD17" s="166">
        <f t="shared" si="44"/>
        <v>0</v>
      </c>
      <c r="KE17" s="167">
        <f t="shared" si="45"/>
        <v>0</v>
      </c>
      <c r="KF17" s="4"/>
      <c r="KG17" s="4"/>
      <c r="KH17" s="170">
        <f t="shared" si="0"/>
        <v>0</v>
      </c>
      <c r="KI17" s="171">
        <f t="shared" si="1"/>
        <v>0</v>
      </c>
      <c r="KJ17" s="166">
        <f t="shared" si="2"/>
        <v>0</v>
      </c>
      <c r="KK17" s="167">
        <f t="shared" si="3"/>
        <v>0</v>
      </c>
      <c r="KL17" s="172">
        <f t="shared" si="4"/>
        <v>0</v>
      </c>
      <c r="KM17" s="171">
        <f t="shared" si="5"/>
        <v>0</v>
      </c>
      <c r="KN17" s="166">
        <f t="shared" si="6"/>
        <v>0</v>
      </c>
      <c r="KO17" s="167">
        <f t="shared" si="7"/>
        <v>0</v>
      </c>
      <c r="KP17" s="436">
        <f t="shared" si="8"/>
        <v>0</v>
      </c>
      <c r="KQ17" s="422">
        <f t="shared" si="9"/>
        <v>0</v>
      </c>
      <c r="KR17" s="438" t="s">
        <v>338</v>
      </c>
      <c r="KS17" s="422" t="s">
        <v>338</v>
      </c>
      <c r="KT17" s="4"/>
    </row>
    <row r="18" spans="2:306" s="26" customFormat="1" ht="16.5" hidden="1" customHeight="1" x14ac:dyDescent="0.25">
      <c r="B18" s="150"/>
      <c r="C18" s="541"/>
      <c r="D18" s="542"/>
      <c r="E18" s="120"/>
      <c r="F18" s="650"/>
      <c r="G18" s="120"/>
      <c r="H18" s="120"/>
      <c r="I18" s="661">
        <f>INT(ROUND(F18,2)*(IF(E18&gt;0,data!$J$12,0)))</f>
        <v>0</v>
      </c>
      <c r="J18" s="156"/>
      <c r="K18" s="543"/>
      <c r="L18" s="536"/>
      <c r="M18" s="661">
        <f>INT(ROUND(F18,2)*(IF(E18&gt;0,(IF(K18="ano",data!$J$6,0)),0)))</f>
        <v>0</v>
      </c>
      <c r="N18" s="152"/>
      <c r="O18" s="157"/>
      <c r="Q18" s="154"/>
      <c r="R18" s="612" t="s">
        <v>338</v>
      </c>
      <c r="T18" s="28"/>
      <c r="U18" s="173" t="s">
        <v>297</v>
      </c>
      <c r="V18" s="10"/>
      <c r="W18" s="10"/>
      <c r="X18" s="174"/>
      <c r="Y18" s="175"/>
      <c r="Z18" s="174"/>
      <c r="AA18" s="175"/>
      <c r="AB18" s="174"/>
      <c r="AC18" s="175"/>
      <c r="AD18" s="174"/>
      <c r="AE18" s="175"/>
      <c r="AF18" s="174"/>
      <c r="AG18" s="175"/>
      <c r="AH18" s="174"/>
      <c r="AI18" s="175"/>
      <c r="AJ18" s="174"/>
      <c r="AK18" s="175"/>
      <c r="AL18" s="174"/>
      <c r="AM18" s="175"/>
      <c r="AN18" s="174"/>
      <c r="AO18" s="175"/>
      <c r="AP18" s="174"/>
      <c r="AQ18" s="175"/>
      <c r="AR18" s="174"/>
      <c r="AS18" s="175"/>
      <c r="AT18" s="174"/>
      <c r="AU18" s="175"/>
      <c r="AV18" s="166">
        <f t="shared" si="10"/>
        <v>0</v>
      </c>
      <c r="AW18" s="167">
        <f t="shared" si="11"/>
        <v>0</v>
      </c>
      <c r="AX18" s="166">
        <f t="shared" si="12"/>
        <v>0</v>
      </c>
      <c r="AY18" s="167">
        <f t="shared" si="13"/>
        <v>0</v>
      </c>
      <c r="AZ18" s="23"/>
      <c r="BA18" s="23"/>
      <c r="BB18" s="174"/>
      <c r="BC18" s="175"/>
      <c r="BD18" s="174"/>
      <c r="BE18" s="175"/>
      <c r="BF18" s="174"/>
      <c r="BG18" s="175"/>
      <c r="BH18" s="174"/>
      <c r="BI18" s="175"/>
      <c r="BJ18" s="174"/>
      <c r="BK18" s="175"/>
      <c r="BL18" s="174"/>
      <c r="BM18" s="175"/>
      <c r="BN18" s="174"/>
      <c r="BO18" s="175"/>
      <c r="BP18" s="174"/>
      <c r="BQ18" s="175"/>
      <c r="BR18" s="174"/>
      <c r="BS18" s="175"/>
      <c r="BT18" s="174"/>
      <c r="BU18" s="175"/>
      <c r="BV18" s="174"/>
      <c r="BW18" s="175"/>
      <c r="BX18" s="174"/>
      <c r="BY18" s="175"/>
      <c r="BZ18" s="166">
        <f t="shared" si="14"/>
        <v>0</v>
      </c>
      <c r="CA18" s="167">
        <f t="shared" si="15"/>
        <v>0</v>
      </c>
      <c r="CB18" s="166">
        <f t="shared" si="16"/>
        <v>0</v>
      </c>
      <c r="CC18" s="167">
        <f t="shared" si="17"/>
        <v>0</v>
      </c>
      <c r="CD18" s="23"/>
      <c r="CE18" s="23"/>
      <c r="CF18" s="174"/>
      <c r="CG18" s="175"/>
      <c r="CH18" s="174"/>
      <c r="CI18" s="175"/>
      <c r="CJ18" s="174"/>
      <c r="CK18" s="175"/>
      <c r="CL18" s="174"/>
      <c r="CM18" s="175"/>
      <c r="CN18" s="174"/>
      <c r="CO18" s="175"/>
      <c r="CP18" s="174"/>
      <c r="CQ18" s="175"/>
      <c r="CR18" s="174"/>
      <c r="CS18" s="175"/>
      <c r="CT18" s="174"/>
      <c r="CU18" s="175"/>
      <c r="CV18" s="174"/>
      <c r="CW18" s="175"/>
      <c r="CX18" s="174"/>
      <c r="CY18" s="175"/>
      <c r="CZ18" s="174"/>
      <c r="DA18" s="175"/>
      <c r="DB18" s="174"/>
      <c r="DC18" s="175"/>
      <c r="DD18" s="166">
        <f t="shared" si="18"/>
        <v>0</v>
      </c>
      <c r="DE18" s="167">
        <f t="shared" si="19"/>
        <v>0</v>
      </c>
      <c r="DF18" s="166">
        <f t="shared" si="20"/>
        <v>0</v>
      </c>
      <c r="DG18" s="167">
        <f t="shared" si="21"/>
        <v>0</v>
      </c>
      <c r="DH18" s="23"/>
      <c r="DI18" s="23"/>
      <c r="DJ18" s="174"/>
      <c r="DK18" s="175"/>
      <c r="DL18" s="174"/>
      <c r="DM18" s="175"/>
      <c r="DN18" s="174"/>
      <c r="DO18" s="175"/>
      <c r="DP18" s="174"/>
      <c r="DQ18" s="175"/>
      <c r="DR18" s="174"/>
      <c r="DS18" s="175"/>
      <c r="DT18" s="174"/>
      <c r="DU18" s="175"/>
      <c r="DV18" s="174"/>
      <c r="DW18" s="175"/>
      <c r="DX18" s="174"/>
      <c r="DY18" s="175"/>
      <c r="DZ18" s="174"/>
      <c r="EA18" s="175"/>
      <c r="EB18" s="174"/>
      <c r="EC18" s="175"/>
      <c r="ED18" s="174"/>
      <c r="EE18" s="175"/>
      <c r="EF18" s="174"/>
      <c r="EG18" s="175"/>
      <c r="EH18" s="166">
        <f t="shared" si="22"/>
        <v>0</v>
      </c>
      <c r="EI18" s="167">
        <f t="shared" si="23"/>
        <v>0</v>
      </c>
      <c r="EJ18" s="166">
        <f t="shared" si="24"/>
        <v>0</v>
      </c>
      <c r="EK18" s="167">
        <f t="shared" si="25"/>
        <v>0</v>
      </c>
      <c r="EL18" s="23"/>
      <c r="EM18" s="23"/>
      <c r="EN18" s="174"/>
      <c r="EO18" s="175"/>
      <c r="EP18" s="174"/>
      <c r="EQ18" s="175"/>
      <c r="ER18" s="174"/>
      <c r="ES18" s="175"/>
      <c r="ET18" s="174"/>
      <c r="EU18" s="175"/>
      <c r="EV18" s="174"/>
      <c r="EW18" s="175"/>
      <c r="EX18" s="174"/>
      <c r="EY18" s="175"/>
      <c r="EZ18" s="174"/>
      <c r="FA18" s="175"/>
      <c r="FB18" s="174"/>
      <c r="FC18" s="175"/>
      <c r="FD18" s="174"/>
      <c r="FE18" s="175"/>
      <c r="FF18" s="174"/>
      <c r="FG18" s="175"/>
      <c r="FH18" s="174"/>
      <c r="FI18" s="175"/>
      <c r="FJ18" s="174"/>
      <c r="FK18" s="175"/>
      <c r="FL18" s="166">
        <f t="shared" si="26"/>
        <v>0</v>
      </c>
      <c r="FM18" s="167">
        <f t="shared" si="27"/>
        <v>0</v>
      </c>
      <c r="FN18" s="166">
        <f t="shared" si="28"/>
        <v>0</v>
      </c>
      <c r="FO18" s="167">
        <f t="shared" si="29"/>
        <v>0</v>
      </c>
      <c r="FP18" s="23"/>
      <c r="FQ18" s="23"/>
      <c r="FR18" s="174"/>
      <c r="FS18" s="175"/>
      <c r="FT18" s="174"/>
      <c r="FU18" s="175"/>
      <c r="FV18" s="174"/>
      <c r="FW18" s="175"/>
      <c r="FX18" s="174"/>
      <c r="FY18" s="175"/>
      <c r="FZ18" s="174"/>
      <c r="GA18" s="175"/>
      <c r="GB18" s="174"/>
      <c r="GC18" s="175"/>
      <c r="GD18" s="174"/>
      <c r="GE18" s="175"/>
      <c r="GF18" s="174"/>
      <c r="GG18" s="175"/>
      <c r="GH18" s="174"/>
      <c r="GI18" s="175"/>
      <c r="GJ18" s="174"/>
      <c r="GK18" s="175"/>
      <c r="GL18" s="174"/>
      <c r="GM18" s="175"/>
      <c r="GN18" s="174"/>
      <c r="GO18" s="175"/>
      <c r="GP18" s="166">
        <f t="shared" si="30"/>
        <v>0</v>
      </c>
      <c r="GQ18" s="167">
        <f t="shared" si="31"/>
        <v>0</v>
      </c>
      <c r="GR18" s="166">
        <f t="shared" si="32"/>
        <v>0</v>
      </c>
      <c r="GS18" s="167">
        <f t="shared" si="33"/>
        <v>0</v>
      </c>
      <c r="GT18" s="23"/>
      <c r="GU18" s="23"/>
      <c r="GV18" s="174"/>
      <c r="GW18" s="175"/>
      <c r="GX18" s="174"/>
      <c r="GY18" s="175"/>
      <c r="GZ18" s="174"/>
      <c r="HA18" s="175"/>
      <c r="HB18" s="174"/>
      <c r="HC18" s="175"/>
      <c r="HD18" s="174"/>
      <c r="HE18" s="175"/>
      <c r="HF18" s="174"/>
      <c r="HG18" s="175"/>
      <c r="HH18" s="174"/>
      <c r="HI18" s="175"/>
      <c r="HJ18" s="174"/>
      <c r="HK18" s="175"/>
      <c r="HL18" s="174"/>
      <c r="HM18" s="175"/>
      <c r="HN18" s="174"/>
      <c r="HO18" s="175"/>
      <c r="HP18" s="174"/>
      <c r="HQ18" s="175"/>
      <c r="HR18" s="174"/>
      <c r="HS18" s="175"/>
      <c r="HT18" s="166">
        <f t="shared" si="34"/>
        <v>0</v>
      </c>
      <c r="HU18" s="167">
        <f t="shared" si="35"/>
        <v>0</v>
      </c>
      <c r="HV18" s="166">
        <f t="shared" si="36"/>
        <v>0</v>
      </c>
      <c r="HW18" s="167">
        <f t="shared" si="37"/>
        <v>0</v>
      </c>
      <c r="HX18" s="23"/>
      <c r="HY18" s="23"/>
      <c r="HZ18" s="174"/>
      <c r="IA18" s="175"/>
      <c r="IB18" s="174"/>
      <c r="IC18" s="175"/>
      <c r="ID18" s="174"/>
      <c r="IE18" s="175"/>
      <c r="IF18" s="174"/>
      <c r="IG18" s="175"/>
      <c r="IH18" s="174"/>
      <c r="II18" s="175"/>
      <c r="IJ18" s="174"/>
      <c r="IK18" s="175"/>
      <c r="IL18" s="174"/>
      <c r="IM18" s="175"/>
      <c r="IN18" s="174"/>
      <c r="IO18" s="175"/>
      <c r="IP18" s="174"/>
      <c r="IQ18" s="175"/>
      <c r="IR18" s="174"/>
      <c r="IS18" s="175"/>
      <c r="IT18" s="174"/>
      <c r="IU18" s="175"/>
      <c r="IV18" s="174"/>
      <c r="IW18" s="175"/>
      <c r="IX18" s="166">
        <f t="shared" si="38"/>
        <v>0</v>
      </c>
      <c r="IY18" s="167">
        <f t="shared" si="39"/>
        <v>0</v>
      </c>
      <c r="IZ18" s="166">
        <f t="shared" si="40"/>
        <v>0</v>
      </c>
      <c r="JA18" s="167">
        <f t="shared" si="41"/>
        <v>0</v>
      </c>
      <c r="JB18" s="23"/>
      <c r="JC18" s="23"/>
      <c r="JD18" s="174"/>
      <c r="JE18" s="175"/>
      <c r="JF18" s="174"/>
      <c r="JG18" s="175"/>
      <c r="JH18" s="174"/>
      <c r="JI18" s="175"/>
      <c r="JJ18" s="174"/>
      <c r="JK18" s="175"/>
      <c r="JL18" s="174"/>
      <c r="JM18" s="175"/>
      <c r="JN18" s="174"/>
      <c r="JO18" s="175"/>
      <c r="JP18" s="174"/>
      <c r="JQ18" s="175"/>
      <c r="JR18" s="174"/>
      <c r="JS18" s="175"/>
      <c r="JT18" s="174"/>
      <c r="JU18" s="175"/>
      <c r="JV18" s="174"/>
      <c r="JW18" s="175"/>
      <c r="JX18" s="174"/>
      <c r="JY18" s="175"/>
      <c r="JZ18" s="174"/>
      <c r="KA18" s="175"/>
      <c r="KB18" s="166">
        <f t="shared" si="42"/>
        <v>0</v>
      </c>
      <c r="KC18" s="167">
        <f t="shared" si="43"/>
        <v>0</v>
      </c>
      <c r="KD18" s="166">
        <f t="shared" si="44"/>
        <v>0</v>
      </c>
      <c r="KE18" s="167">
        <f t="shared" si="45"/>
        <v>0</v>
      </c>
      <c r="KF18" s="23"/>
      <c r="KG18" s="23"/>
      <c r="KH18" s="170">
        <f t="shared" si="0"/>
        <v>0</v>
      </c>
      <c r="KI18" s="171">
        <f t="shared" si="1"/>
        <v>0</v>
      </c>
      <c r="KJ18" s="166">
        <f t="shared" si="2"/>
        <v>0</v>
      </c>
      <c r="KK18" s="167">
        <f t="shared" si="3"/>
        <v>0</v>
      </c>
      <c r="KL18" s="172">
        <f t="shared" si="4"/>
        <v>0</v>
      </c>
      <c r="KM18" s="171">
        <f t="shared" si="5"/>
        <v>0</v>
      </c>
      <c r="KN18" s="166">
        <f t="shared" si="6"/>
        <v>0</v>
      </c>
      <c r="KO18" s="167">
        <f t="shared" si="7"/>
        <v>0</v>
      </c>
      <c r="KP18" s="436">
        <f t="shared" si="8"/>
        <v>0</v>
      </c>
      <c r="KQ18" s="422">
        <f t="shared" si="9"/>
        <v>0</v>
      </c>
      <c r="KR18" s="438" t="s">
        <v>338</v>
      </c>
      <c r="KS18" s="422" t="s">
        <v>338</v>
      </c>
      <c r="KT18" s="4"/>
    </row>
    <row r="19" spans="2:306" s="26" customFormat="1" ht="16.5" customHeight="1" x14ac:dyDescent="0.25">
      <c r="B19" s="150" t="s">
        <v>16</v>
      </c>
      <c r="C19" s="826"/>
      <c r="D19" s="827"/>
      <c r="E19" s="316"/>
      <c r="F19" s="659">
        <v>1</v>
      </c>
      <c r="G19" s="113"/>
      <c r="H19" s="113"/>
      <c r="I19" s="661">
        <f>INT(ROUND(F19,2)*(IF(E19&gt;0,data!$J$12,0)))</f>
        <v>0</v>
      </c>
      <c r="J19" s="145">
        <f>E19*I19</f>
        <v>0</v>
      </c>
      <c r="K19" s="317"/>
      <c r="L19" s="316"/>
      <c r="M19" s="661">
        <f>INT(ROUND(F19,2)*(IF(E19&gt;0,(IF(K19="ano",data!$J$6,0)),0)))</f>
        <v>0</v>
      </c>
      <c r="N19" s="152">
        <f>IF(L19&gt;E19,M19*E19,M19*L19)</f>
        <v>0</v>
      </c>
      <c r="O19" s="155">
        <f t="shared" si="46"/>
        <v>0</v>
      </c>
      <c r="Q19" s="149" t="str">
        <f t="shared" si="47"/>
        <v/>
      </c>
      <c r="R19" s="612" t="s">
        <v>338</v>
      </c>
      <c r="T19" s="26">
        <f t="shared" si="48"/>
        <v>0</v>
      </c>
      <c r="U19" s="176" t="s">
        <v>297</v>
      </c>
      <c r="V19" s="10"/>
      <c r="W19" s="10"/>
      <c r="X19" s="164"/>
      <c r="Y19" s="177"/>
      <c r="Z19" s="164"/>
      <c r="AA19" s="177"/>
      <c r="AB19" s="164"/>
      <c r="AC19" s="177"/>
      <c r="AD19" s="164"/>
      <c r="AE19" s="177"/>
      <c r="AF19" s="164"/>
      <c r="AG19" s="177"/>
      <c r="AH19" s="164"/>
      <c r="AI19" s="177"/>
      <c r="AJ19" s="164"/>
      <c r="AK19" s="177"/>
      <c r="AL19" s="164"/>
      <c r="AM19" s="177"/>
      <c r="AN19" s="164"/>
      <c r="AO19" s="177"/>
      <c r="AP19" s="164"/>
      <c r="AQ19" s="177"/>
      <c r="AR19" s="164"/>
      <c r="AS19" s="177"/>
      <c r="AT19" s="164"/>
      <c r="AU19" s="177"/>
      <c r="AV19" s="166">
        <f t="shared" si="10"/>
        <v>0</v>
      </c>
      <c r="AW19" s="167">
        <f t="shared" si="11"/>
        <v>0</v>
      </c>
      <c r="AX19" s="166">
        <f t="shared" si="12"/>
        <v>0</v>
      </c>
      <c r="AY19" s="167">
        <f t="shared" si="13"/>
        <v>0</v>
      </c>
      <c r="AZ19" s="4"/>
      <c r="BA19" s="4"/>
      <c r="BB19" s="164"/>
      <c r="BC19" s="177"/>
      <c r="BD19" s="164"/>
      <c r="BE19" s="177"/>
      <c r="BF19" s="164"/>
      <c r="BG19" s="177"/>
      <c r="BH19" s="164"/>
      <c r="BI19" s="177"/>
      <c r="BJ19" s="164"/>
      <c r="BK19" s="177"/>
      <c r="BL19" s="164"/>
      <c r="BM19" s="177"/>
      <c r="BN19" s="164"/>
      <c r="BO19" s="177"/>
      <c r="BP19" s="164"/>
      <c r="BQ19" s="177"/>
      <c r="BR19" s="164"/>
      <c r="BS19" s="177"/>
      <c r="BT19" s="164"/>
      <c r="BU19" s="177"/>
      <c r="BV19" s="164"/>
      <c r="BW19" s="177"/>
      <c r="BX19" s="164"/>
      <c r="BY19" s="177"/>
      <c r="BZ19" s="166">
        <f t="shared" si="14"/>
        <v>0</v>
      </c>
      <c r="CA19" s="167">
        <f t="shared" si="15"/>
        <v>0</v>
      </c>
      <c r="CB19" s="166">
        <f t="shared" si="16"/>
        <v>0</v>
      </c>
      <c r="CC19" s="167">
        <f t="shared" si="17"/>
        <v>0</v>
      </c>
      <c r="CD19" s="4"/>
      <c r="CE19" s="4"/>
      <c r="CF19" s="164"/>
      <c r="CG19" s="177"/>
      <c r="CH19" s="164"/>
      <c r="CI19" s="177"/>
      <c r="CJ19" s="164"/>
      <c r="CK19" s="177"/>
      <c r="CL19" s="164"/>
      <c r="CM19" s="177"/>
      <c r="CN19" s="164"/>
      <c r="CO19" s="177"/>
      <c r="CP19" s="164"/>
      <c r="CQ19" s="177"/>
      <c r="CR19" s="164"/>
      <c r="CS19" s="177"/>
      <c r="CT19" s="164"/>
      <c r="CU19" s="177"/>
      <c r="CV19" s="164"/>
      <c r="CW19" s="177"/>
      <c r="CX19" s="164"/>
      <c r="CY19" s="177"/>
      <c r="CZ19" s="164"/>
      <c r="DA19" s="177"/>
      <c r="DB19" s="164"/>
      <c r="DC19" s="177"/>
      <c r="DD19" s="166">
        <f t="shared" si="18"/>
        <v>0</v>
      </c>
      <c r="DE19" s="167">
        <f t="shared" si="19"/>
        <v>0</v>
      </c>
      <c r="DF19" s="166">
        <f t="shared" si="20"/>
        <v>0</v>
      </c>
      <c r="DG19" s="167">
        <f t="shared" si="21"/>
        <v>0</v>
      </c>
      <c r="DH19" s="4"/>
      <c r="DI19" s="4"/>
      <c r="DJ19" s="164"/>
      <c r="DK19" s="177"/>
      <c r="DL19" s="164"/>
      <c r="DM19" s="177"/>
      <c r="DN19" s="164"/>
      <c r="DO19" s="177"/>
      <c r="DP19" s="164"/>
      <c r="DQ19" s="177"/>
      <c r="DR19" s="164"/>
      <c r="DS19" s="177"/>
      <c r="DT19" s="164"/>
      <c r="DU19" s="177"/>
      <c r="DV19" s="164"/>
      <c r="DW19" s="177"/>
      <c r="DX19" s="164"/>
      <c r="DY19" s="177"/>
      <c r="DZ19" s="164"/>
      <c r="EA19" s="177"/>
      <c r="EB19" s="164"/>
      <c r="EC19" s="177"/>
      <c r="ED19" s="164"/>
      <c r="EE19" s="177"/>
      <c r="EF19" s="164"/>
      <c r="EG19" s="177"/>
      <c r="EH19" s="166">
        <f t="shared" si="22"/>
        <v>0</v>
      </c>
      <c r="EI19" s="167">
        <f t="shared" si="23"/>
        <v>0</v>
      </c>
      <c r="EJ19" s="166">
        <f t="shared" si="24"/>
        <v>0</v>
      </c>
      <c r="EK19" s="167">
        <f t="shared" si="25"/>
        <v>0</v>
      </c>
      <c r="EL19" s="4"/>
      <c r="EM19" s="4"/>
      <c r="EN19" s="164"/>
      <c r="EO19" s="177"/>
      <c r="EP19" s="164"/>
      <c r="EQ19" s="177"/>
      <c r="ER19" s="164"/>
      <c r="ES19" s="177"/>
      <c r="ET19" s="164"/>
      <c r="EU19" s="177"/>
      <c r="EV19" s="164"/>
      <c r="EW19" s="177"/>
      <c r="EX19" s="164"/>
      <c r="EY19" s="177"/>
      <c r="EZ19" s="164"/>
      <c r="FA19" s="177"/>
      <c r="FB19" s="164"/>
      <c r="FC19" s="177"/>
      <c r="FD19" s="164"/>
      <c r="FE19" s="177"/>
      <c r="FF19" s="164"/>
      <c r="FG19" s="177"/>
      <c r="FH19" s="164"/>
      <c r="FI19" s="177"/>
      <c r="FJ19" s="164"/>
      <c r="FK19" s="177"/>
      <c r="FL19" s="166">
        <f t="shared" si="26"/>
        <v>0</v>
      </c>
      <c r="FM19" s="167">
        <f t="shared" si="27"/>
        <v>0</v>
      </c>
      <c r="FN19" s="166">
        <f t="shared" si="28"/>
        <v>0</v>
      </c>
      <c r="FO19" s="167">
        <f t="shared" si="29"/>
        <v>0</v>
      </c>
      <c r="FP19" s="4"/>
      <c r="FQ19" s="4"/>
      <c r="FR19" s="164"/>
      <c r="FS19" s="177"/>
      <c r="FT19" s="164"/>
      <c r="FU19" s="177"/>
      <c r="FV19" s="164"/>
      <c r="FW19" s="177"/>
      <c r="FX19" s="164"/>
      <c r="FY19" s="177"/>
      <c r="FZ19" s="164"/>
      <c r="GA19" s="177"/>
      <c r="GB19" s="164"/>
      <c r="GC19" s="177"/>
      <c r="GD19" s="164"/>
      <c r="GE19" s="177"/>
      <c r="GF19" s="164"/>
      <c r="GG19" s="177"/>
      <c r="GH19" s="164"/>
      <c r="GI19" s="177"/>
      <c r="GJ19" s="164"/>
      <c r="GK19" s="177"/>
      <c r="GL19" s="164"/>
      <c r="GM19" s="177"/>
      <c r="GN19" s="164"/>
      <c r="GO19" s="177"/>
      <c r="GP19" s="166">
        <f t="shared" si="30"/>
        <v>0</v>
      </c>
      <c r="GQ19" s="167">
        <f t="shared" si="31"/>
        <v>0</v>
      </c>
      <c r="GR19" s="166">
        <f t="shared" si="32"/>
        <v>0</v>
      </c>
      <c r="GS19" s="167">
        <f t="shared" si="33"/>
        <v>0</v>
      </c>
      <c r="GT19" s="4"/>
      <c r="GU19" s="4"/>
      <c r="GV19" s="164"/>
      <c r="GW19" s="177"/>
      <c r="GX19" s="164"/>
      <c r="GY19" s="177"/>
      <c r="GZ19" s="164"/>
      <c r="HA19" s="177"/>
      <c r="HB19" s="164"/>
      <c r="HC19" s="177"/>
      <c r="HD19" s="164"/>
      <c r="HE19" s="177"/>
      <c r="HF19" s="164"/>
      <c r="HG19" s="177"/>
      <c r="HH19" s="164"/>
      <c r="HI19" s="177"/>
      <c r="HJ19" s="164"/>
      <c r="HK19" s="177"/>
      <c r="HL19" s="164"/>
      <c r="HM19" s="177"/>
      <c r="HN19" s="164"/>
      <c r="HO19" s="177"/>
      <c r="HP19" s="164"/>
      <c r="HQ19" s="177"/>
      <c r="HR19" s="164"/>
      <c r="HS19" s="177"/>
      <c r="HT19" s="166">
        <f t="shared" si="34"/>
        <v>0</v>
      </c>
      <c r="HU19" s="167">
        <f t="shared" si="35"/>
        <v>0</v>
      </c>
      <c r="HV19" s="166">
        <f t="shared" si="36"/>
        <v>0</v>
      </c>
      <c r="HW19" s="167">
        <f t="shared" si="37"/>
        <v>0</v>
      </c>
      <c r="HX19" s="4"/>
      <c r="HY19" s="4"/>
      <c r="HZ19" s="164"/>
      <c r="IA19" s="177"/>
      <c r="IB19" s="164"/>
      <c r="IC19" s="177"/>
      <c r="ID19" s="164"/>
      <c r="IE19" s="177"/>
      <c r="IF19" s="164"/>
      <c r="IG19" s="177"/>
      <c r="IH19" s="164"/>
      <c r="II19" s="177"/>
      <c r="IJ19" s="164"/>
      <c r="IK19" s="177"/>
      <c r="IL19" s="164"/>
      <c r="IM19" s="177"/>
      <c r="IN19" s="164"/>
      <c r="IO19" s="177"/>
      <c r="IP19" s="164"/>
      <c r="IQ19" s="177"/>
      <c r="IR19" s="164"/>
      <c r="IS19" s="177"/>
      <c r="IT19" s="164"/>
      <c r="IU19" s="177"/>
      <c r="IV19" s="164"/>
      <c r="IW19" s="177"/>
      <c r="IX19" s="166">
        <f t="shared" si="38"/>
        <v>0</v>
      </c>
      <c r="IY19" s="167">
        <f t="shared" si="39"/>
        <v>0</v>
      </c>
      <c r="IZ19" s="166">
        <f t="shared" si="40"/>
        <v>0</v>
      </c>
      <c r="JA19" s="167">
        <f t="shared" si="41"/>
        <v>0</v>
      </c>
      <c r="JB19" s="4"/>
      <c r="JC19" s="4"/>
      <c r="JD19" s="164"/>
      <c r="JE19" s="177"/>
      <c r="JF19" s="164"/>
      <c r="JG19" s="177"/>
      <c r="JH19" s="164"/>
      <c r="JI19" s="177"/>
      <c r="JJ19" s="164"/>
      <c r="JK19" s="177"/>
      <c r="JL19" s="164"/>
      <c r="JM19" s="177"/>
      <c r="JN19" s="164"/>
      <c r="JO19" s="177"/>
      <c r="JP19" s="164"/>
      <c r="JQ19" s="177"/>
      <c r="JR19" s="164"/>
      <c r="JS19" s="177"/>
      <c r="JT19" s="164"/>
      <c r="JU19" s="177"/>
      <c r="JV19" s="164"/>
      <c r="JW19" s="177"/>
      <c r="JX19" s="164"/>
      <c r="JY19" s="177"/>
      <c r="JZ19" s="164"/>
      <c r="KA19" s="177"/>
      <c r="KB19" s="166">
        <f t="shared" si="42"/>
        <v>0</v>
      </c>
      <c r="KC19" s="167">
        <f t="shared" si="43"/>
        <v>0</v>
      </c>
      <c r="KD19" s="166">
        <f t="shared" si="44"/>
        <v>0</v>
      </c>
      <c r="KE19" s="167">
        <f t="shared" si="45"/>
        <v>0</v>
      </c>
      <c r="KF19" s="4"/>
      <c r="KG19" s="4"/>
      <c r="KH19" s="170">
        <f t="shared" si="0"/>
        <v>0</v>
      </c>
      <c r="KI19" s="171">
        <f t="shared" si="1"/>
        <v>0</v>
      </c>
      <c r="KJ19" s="166">
        <f t="shared" si="2"/>
        <v>0</v>
      </c>
      <c r="KK19" s="167">
        <f t="shared" si="3"/>
        <v>0</v>
      </c>
      <c r="KL19" s="172">
        <f t="shared" si="4"/>
        <v>0</v>
      </c>
      <c r="KM19" s="171">
        <f t="shared" si="5"/>
        <v>0</v>
      </c>
      <c r="KN19" s="166">
        <f t="shared" si="6"/>
        <v>0</v>
      </c>
      <c r="KO19" s="167">
        <f t="shared" si="7"/>
        <v>0</v>
      </c>
      <c r="KP19" s="436">
        <f t="shared" si="8"/>
        <v>0</v>
      </c>
      <c r="KQ19" s="422">
        <f t="shared" si="9"/>
        <v>0</v>
      </c>
      <c r="KR19" s="438" t="s">
        <v>338</v>
      </c>
      <c r="KS19" s="422" t="s">
        <v>338</v>
      </c>
      <c r="KT19" s="4"/>
    </row>
    <row r="20" spans="2:306" s="26" customFormat="1" ht="16.5" hidden="1" customHeight="1" x14ac:dyDescent="0.25">
      <c r="B20" s="150"/>
      <c r="C20" s="541"/>
      <c r="D20" s="542"/>
      <c r="E20" s="120"/>
      <c r="F20" s="650"/>
      <c r="G20" s="120"/>
      <c r="H20" s="120"/>
      <c r="I20" s="661">
        <f>INT(ROUND(F20,2)*(IF(E20&gt;0,data!$J$12,0)))</f>
        <v>0</v>
      </c>
      <c r="J20" s="156"/>
      <c r="K20" s="543"/>
      <c r="L20" s="536"/>
      <c r="M20" s="661">
        <f>INT(ROUND(F20,2)*(IF(E20&gt;0,(IF(K20="ano",data!$J$6,0)),0)))</f>
        <v>0</v>
      </c>
      <c r="N20" s="152"/>
      <c r="O20" s="157"/>
      <c r="Q20" s="154"/>
      <c r="R20" s="612" t="s">
        <v>338</v>
      </c>
      <c r="T20" s="28"/>
      <c r="U20" s="173" t="s">
        <v>297</v>
      </c>
      <c r="V20" s="10"/>
      <c r="W20" s="10"/>
      <c r="X20" s="174"/>
      <c r="Y20" s="175"/>
      <c r="Z20" s="174"/>
      <c r="AA20" s="175"/>
      <c r="AB20" s="174"/>
      <c r="AC20" s="175"/>
      <c r="AD20" s="174"/>
      <c r="AE20" s="175"/>
      <c r="AF20" s="174"/>
      <c r="AG20" s="175"/>
      <c r="AH20" s="174"/>
      <c r="AI20" s="175"/>
      <c r="AJ20" s="174"/>
      <c r="AK20" s="175"/>
      <c r="AL20" s="174"/>
      <c r="AM20" s="175"/>
      <c r="AN20" s="174"/>
      <c r="AO20" s="175"/>
      <c r="AP20" s="174"/>
      <c r="AQ20" s="175"/>
      <c r="AR20" s="174"/>
      <c r="AS20" s="175"/>
      <c r="AT20" s="174"/>
      <c r="AU20" s="175"/>
      <c r="AV20" s="166">
        <f t="shared" si="10"/>
        <v>0</v>
      </c>
      <c r="AW20" s="167">
        <f t="shared" si="11"/>
        <v>0</v>
      </c>
      <c r="AX20" s="166">
        <f t="shared" si="12"/>
        <v>0</v>
      </c>
      <c r="AY20" s="167">
        <f t="shared" si="13"/>
        <v>0</v>
      </c>
      <c r="AZ20" s="23"/>
      <c r="BA20" s="23"/>
      <c r="BB20" s="174"/>
      <c r="BC20" s="175"/>
      <c r="BD20" s="174"/>
      <c r="BE20" s="175"/>
      <c r="BF20" s="174"/>
      <c r="BG20" s="175"/>
      <c r="BH20" s="174"/>
      <c r="BI20" s="175"/>
      <c r="BJ20" s="174"/>
      <c r="BK20" s="175"/>
      <c r="BL20" s="174"/>
      <c r="BM20" s="175"/>
      <c r="BN20" s="174"/>
      <c r="BO20" s="175"/>
      <c r="BP20" s="174"/>
      <c r="BQ20" s="175"/>
      <c r="BR20" s="174"/>
      <c r="BS20" s="175"/>
      <c r="BT20" s="174"/>
      <c r="BU20" s="175"/>
      <c r="BV20" s="174"/>
      <c r="BW20" s="175"/>
      <c r="BX20" s="174"/>
      <c r="BY20" s="175"/>
      <c r="BZ20" s="166">
        <f t="shared" si="14"/>
        <v>0</v>
      </c>
      <c r="CA20" s="167">
        <f t="shared" si="15"/>
        <v>0</v>
      </c>
      <c r="CB20" s="166">
        <f t="shared" si="16"/>
        <v>0</v>
      </c>
      <c r="CC20" s="167">
        <f t="shared" si="17"/>
        <v>0</v>
      </c>
      <c r="CD20" s="23"/>
      <c r="CE20" s="23"/>
      <c r="CF20" s="174"/>
      <c r="CG20" s="175"/>
      <c r="CH20" s="174"/>
      <c r="CI20" s="175"/>
      <c r="CJ20" s="174"/>
      <c r="CK20" s="175"/>
      <c r="CL20" s="174"/>
      <c r="CM20" s="175"/>
      <c r="CN20" s="174"/>
      <c r="CO20" s="175"/>
      <c r="CP20" s="174"/>
      <c r="CQ20" s="175"/>
      <c r="CR20" s="174"/>
      <c r="CS20" s="175"/>
      <c r="CT20" s="174"/>
      <c r="CU20" s="175"/>
      <c r="CV20" s="174"/>
      <c r="CW20" s="175"/>
      <c r="CX20" s="174"/>
      <c r="CY20" s="175"/>
      <c r="CZ20" s="174"/>
      <c r="DA20" s="175"/>
      <c r="DB20" s="174"/>
      <c r="DC20" s="175"/>
      <c r="DD20" s="166">
        <f t="shared" si="18"/>
        <v>0</v>
      </c>
      <c r="DE20" s="167">
        <f t="shared" si="19"/>
        <v>0</v>
      </c>
      <c r="DF20" s="166">
        <f t="shared" si="20"/>
        <v>0</v>
      </c>
      <c r="DG20" s="167">
        <f t="shared" si="21"/>
        <v>0</v>
      </c>
      <c r="DH20" s="23"/>
      <c r="DI20" s="23"/>
      <c r="DJ20" s="174"/>
      <c r="DK20" s="175"/>
      <c r="DL20" s="174"/>
      <c r="DM20" s="175"/>
      <c r="DN20" s="174"/>
      <c r="DO20" s="175"/>
      <c r="DP20" s="174"/>
      <c r="DQ20" s="175"/>
      <c r="DR20" s="174"/>
      <c r="DS20" s="175"/>
      <c r="DT20" s="174"/>
      <c r="DU20" s="175"/>
      <c r="DV20" s="174"/>
      <c r="DW20" s="175"/>
      <c r="DX20" s="174"/>
      <c r="DY20" s="175"/>
      <c r="DZ20" s="174"/>
      <c r="EA20" s="175"/>
      <c r="EB20" s="174"/>
      <c r="EC20" s="175"/>
      <c r="ED20" s="174"/>
      <c r="EE20" s="175"/>
      <c r="EF20" s="174"/>
      <c r="EG20" s="175"/>
      <c r="EH20" s="166">
        <f t="shared" si="22"/>
        <v>0</v>
      </c>
      <c r="EI20" s="167">
        <f t="shared" si="23"/>
        <v>0</v>
      </c>
      <c r="EJ20" s="166">
        <f t="shared" si="24"/>
        <v>0</v>
      </c>
      <c r="EK20" s="167">
        <f t="shared" si="25"/>
        <v>0</v>
      </c>
      <c r="EL20" s="23"/>
      <c r="EM20" s="23"/>
      <c r="EN20" s="174"/>
      <c r="EO20" s="175"/>
      <c r="EP20" s="174"/>
      <c r="EQ20" s="175"/>
      <c r="ER20" s="174"/>
      <c r="ES20" s="175"/>
      <c r="ET20" s="174"/>
      <c r="EU20" s="175"/>
      <c r="EV20" s="174"/>
      <c r="EW20" s="175"/>
      <c r="EX20" s="174"/>
      <c r="EY20" s="175"/>
      <c r="EZ20" s="174"/>
      <c r="FA20" s="175"/>
      <c r="FB20" s="174"/>
      <c r="FC20" s="175"/>
      <c r="FD20" s="174"/>
      <c r="FE20" s="175"/>
      <c r="FF20" s="174"/>
      <c r="FG20" s="175"/>
      <c r="FH20" s="174"/>
      <c r="FI20" s="175"/>
      <c r="FJ20" s="174"/>
      <c r="FK20" s="175"/>
      <c r="FL20" s="166">
        <f t="shared" si="26"/>
        <v>0</v>
      </c>
      <c r="FM20" s="167">
        <f t="shared" si="27"/>
        <v>0</v>
      </c>
      <c r="FN20" s="166">
        <f t="shared" si="28"/>
        <v>0</v>
      </c>
      <c r="FO20" s="167">
        <f t="shared" si="29"/>
        <v>0</v>
      </c>
      <c r="FP20" s="23"/>
      <c r="FQ20" s="23"/>
      <c r="FR20" s="174"/>
      <c r="FS20" s="175"/>
      <c r="FT20" s="174"/>
      <c r="FU20" s="175"/>
      <c r="FV20" s="174"/>
      <c r="FW20" s="175"/>
      <c r="FX20" s="174"/>
      <c r="FY20" s="175"/>
      <c r="FZ20" s="174"/>
      <c r="GA20" s="175"/>
      <c r="GB20" s="174"/>
      <c r="GC20" s="175"/>
      <c r="GD20" s="174"/>
      <c r="GE20" s="175"/>
      <c r="GF20" s="174"/>
      <c r="GG20" s="175"/>
      <c r="GH20" s="174"/>
      <c r="GI20" s="175"/>
      <c r="GJ20" s="174"/>
      <c r="GK20" s="175"/>
      <c r="GL20" s="174"/>
      <c r="GM20" s="175"/>
      <c r="GN20" s="174"/>
      <c r="GO20" s="175"/>
      <c r="GP20" s="166">
        <f t="shared" si="30"/>
        <v>0</v>
      </c>
      <c r="GQ20" s="167">
        <f t="shared" si="31"/>
        <v>0</v>
      </c>
      <c r="GR20" s="166">
        <f t="shared" si="32"/>
        <v>0</v>
      </c>
      <c r="GS20" s="167">
        <f t="shared" si="33"/>
        <v>0</v>
      </c>
      <c r="GT20" s="23"/>
      <c r="GU20" s="23"/>
      <c r="GV20" s="174"/>
      <c r="GW20" s="175"/>
      <c r="GX20" s="174"/>
      <c r="GY20" s="175"/>
      <c r="GZ20" s="174"/>
      <c r="HA20" s="175"/>
      <c r="HB20" s="174"/>
      <c r="HC20" s="175"/>
      <c r="HD20" s="174"/>
      <c r="HE20" s="175"/>
      <c r="HF20" s="174"/>
      <c r="HG20" s="175"/>
      <c r="HH20" s="174"/>
      <c r="HI20" s="175"/>
      <c r="HJ20" s="174"/>
      <c r="HK20" s="175"/>
      <c r="HL20" s="174"/>
      <c r="HM20" s="175"/>
      <c r="HN20" s="174"/>
      <c r="HO20" s="175"/>
      <c r="HP20" s="174"/>
      <c r="HQ20" s="175"/>
      <c r="HR20" s="174"/>
      <c r="HS20" s="175"/>
      <c r="HT20" s="166">
        <f t="shared" si="34"/>
        <v>0</v>
      </c>
      <c r="HU20" s="167">
        <f t="shared" si="35"/>
        <v>0</v>
      </c>
      <c r="HV20" s="166">
        <f t="shared" si="36"/>
        <v>0</v>
      </c>
      <c r="HW20" s="167">
        <f t="shared" si="37"/>
        <v>0</v>
      </c>
      <c r="HX20" s="23"/>
      <c r="HY20" s="23"/>
      <c r="HZ20" s="174"/>
      <c r="IA20" s="175"/>
      <c r="IB20" s="174"/>
      <c r="IC20" s="175"/>
      <c r="ID20" s="174"/>
      <c r="IE20" s="175"/>
      <c r="IF20" s="174"/>
      <c r="IG20" s="175"/>
      <c r="IH20" s="174"/>
      <c r="II20" s="175"/>
      <c r="IJ20" s="174"/>
      <c r="IK20" s="175"/>
      <c r="IL20" s="174"/>
      <c r="IM20" s="175"/>
      <c r="IN20" s="174"/>
      <c r="IO20" s="175"/>
      <c r="IP20" s="174"/>
      <c r="IQ20" s="175"/>
      <c r="IR20" s="174"/>
      <c r="IS20" s="175"/>
      <c r="IT20" s="174"/>
      <c r="IU20" s="175"/>
      <c r="IV20" s="174"/>
      <c r="IW20" s="175"/>
      <c r="IX20" s="166">
        <f t="shared" si="38"/>
        <v>0</v>
      </c>
      <c r="IY20" s="167">
        <f t="shared" si="39"/>
        <v>0</v>
      </c>
      <c r="IZ20" s="166">
        <f t="shared" si="40"/>
        <v>0</v>
      </c>
      <c r="JA20" s="167">
        <f t="shared" si="41"/>
        <v>0</v>
      </c>
      <c r="JB20" s="23"/>
      <c r="JC20" s="23"/>
      <c r="JD20" s="174"/>
      <c r="JE20" s="175"/>
      <c r="JF20" s="174"/>
      <c r="JG20" s="175"/>
      <c r="JH20" s="174"/>
      <c r="JI20" s="175"/>
      <c r="JJ20" s="174"/>
      <c r="JK20" s="175"/>
      <c r="JL20" s="174"/>
      <c r="JM20" s="175"/>
      <c r="JN20" s="174"/>
      <c r="JO20" s="175"/>
      <c r="JP20" s="174"/>
      <c r="JQ20" s="175"/>
      <c r="JR20" s="174"/>
      <c r="JS20" s="175"/>
      <c r="JT20" s="174"/>
      <c r="JU20" s="175"/>
      <c r="JV20" s="174"/>
      <c r="JW20" s="175"/>
      <c r="JX20" s="174"/>
      <c r="JY20" s="175"/>
      <c r="JZ20" s="174"/>
      <c r="KA20" s="175"/>
      <c r="KB20" s="166">
        <f t="shared" si="42"/>
        <v>0</v>
      </c>
      <c r="KC20" s="167">
        <f t="shared" si="43"/>
        <v>0</v>
      </c>
      <c r="KD20" s="166">
        <f t="shared" si="44"/>
        <v>0</v>
      </c>
      <c r="KE20" s="167">
        <f t="shared" si="45"/>
        <v>0</v>
      </c>
      <c r="KF20" s="23"/>
      <c r="KG20" s="23"/>
      <c r="KH20" s="170">
        <f t="shared" si="0"/>
        <v>0</v>
      </c>
      <c r="KI20" s="171">
        <f t="shared" si="1"/>
        <v>0</v>
      </c>
      <c r="KJ20" s="166">
        <f t="shared" si="2"/>
        <v>0</v>
      </c>
      <c r="KK20" s="167">
        <f t="shared" si="3"/>
        <v>0</v>
      </c>
      <c r="KL20" s="172">
        <f t="shared" si="4"/>
        <v>0</v>
      </c>
      <c r="KM20" s="171">
        <f t="shared" si="5"/>
        <v>0</v>
      </c>
      <c r="KN20" s="166">
        <f t="shared" si="6"/>
        <v>0</v>
      </c>
      <c r="KO20" s="167">
        <f t="shared" si="7"/>
        <v>0</v>
      </c>
      <c r="KP20" s="436">
        <f t="shared" si="8"/>
        <v>0</v>
      </c>
      <c r="KQ20" s="422">
        <f t="shared" si="9"/>
        <v>0</v>
      </c>
      <c r="KR20" s="438" t="s">
        <v>338</v>
      </c>
      <c r="KS20" s="422" t="s">
        <v>338</v>
      </c>
      <c r="KT20" s="4"/>
    </row>
    <row r="21" spans="2:306" s="26" customFormat="1" ht="16.5" customHeight="1" x14ac:dyDescent="0.25">
      <c r="B21" s="150" t="s">
        <v>17</v>
      </c>
      <c r="C21" s="826"/>
      <c r="D21" s="827"/>
      <c r="E21" s="316"/>
      <c r="F21" s="659">
        <v>1</v>
      </c>
      <c r="G21" s="113"/>
      <c r="H21" s="113"/>
      <c r="I21" s="661">
        <f>INT(ROUND(F21,2)*(IF(E21&gt;0,data!$J$12,0)))</f>
        <v>0</v>
      </c>
      <c r="J21" s="145">
        <f>E21*I21</f>
        <v>0</v>
      </c>
      <c r="K21" s="317"/>
      <c r="L21" s="316"/>
      <c r="M21" s="661">
        <f>INT(ROUND(F21,2)*(IF(E21&gt;0,(IF(K21="ano",data!$J$6,0)),0)))</f>
        <v>0</v>
      </c>
      <c r="N21" s="152">
        <f>IF(L21&gt;E21,M21*E21,M21*L21)</f>
        <v>0</v>
      </c>
      <c r="O21" s="155">
        <f t="shared" si="46"/>
        <v>0</v>
      </c>
      <c r="Q21" s="149" t="str">
        <f t="shared" si="47"/>
        <v/>
      </c>
      <c r="R21" s="612" t="s">
        <v>338</v>
      </c>
      <c r="T21" s="26">
        <f t="shared" si="48"/>
        <v>0</v>
      </c>
      <c r="U21" s="176" t="s">
        <v>297</v>
      </c>
      <c r="V21" s="10"/>
      <c r="W21" s="10"/>
      <c r="X21" s="164"/>
      <c r="Y21" s="177"/>
      <c r="Z21" s="164"/>
      <c r="AA21" s="177"/>
      <c r="AB21" s="164"/>
      <c r="AC21" s="177"/>
      <c r="AD21" s="164"/>
      <c r="AE21" s="177"/>
      <c r="AF21" s="164"/>
      <c r="AG21" s="177"/>
      <c r="AH21" s="164"/>
      <c r="AI21" s="177"/>
      <c r="AJ21" s="164"/>
      <c r="AK21" s="177"/>
      <c r="AL21" s="164"/>
      <c r="AM21" s="177"/>
      <c r="AN21" s="164"/>
      <c r="AO21" s="177"/>
      <c r="AP21" s="164"/>
      <c r="AQ21" s="177"/>
      <c r="AR21" s="164"/>
      <c r="AS21" s="177"/>
      <c r="AT21" s="164"/>
      <c r="AU21" s="177"/>
      <c r="AV21" s="166">
        <f t="shared" si="10"/>
        <v>0</v>
      </c>
      <c r="AW21" s="167">
        <f t="shared" si="11"/>
        <v>0</v>
      </c>
      <c r="AX21" s="166">
        <f t="shared" si="12"/>
        <v>0</v>
      </c>
      <c r="AY21" s="167">
        <f t="shared" si="13"/>
        <v>0</v>
      </c>
      <c r="AZ21" s="4"/>
      <c r="BA21" s="4"/>
      <c r="BB21" s="164"/>
      <c r="BC21" s="177"/>
      <c r="BD21" s="164"/>
      <c r="BE21" s="177"/>
      <c r="BF21" s="164"/>
      <c r="BG21" s="177"/>
      <c r="BH21" s="164"/>
      <c r="BI21" s="177"/>
      <c r="BJ21" s="164"/>
      <c r="BK21" s="177"/>
      <c r="BL21" s="164"/>
      <c r="BM21" s="177"/>
      <c r="BN21" s="164"/>
      <c r="BO21" s="177"/>
      <c r="BP21" s="164"/>
      <c r="BQ21" s="177"/>
      <c r="BR21" s="164"/>
      <c r="BS21" s="177"/>
      <c r="BT21" s="164"/>
      <c r="BU21" s="177"/>
      <c r="BV21" s="164"/>
      <c r="BW21" s="177"/>
      <c r="BX21" s="164"/>
      <c r="BY21" s="177"/>
      <c r="BZ21" s="166">
        <f t="shared" si="14"/>
        <v>0</v>
      </c>
      <c r="CA21" s="167">
        <f t="shared" si="15"/>
        <v>0</v>
      </c>
      <c r="CB21" s="166">
        <f t="shared" si="16"/>
        <v>0</v>
      </c>
      <c r="CC21" s="167">
        <f t="shared" si="17"/>
        <v>0</v>
      </c>
      <c r="CD21" s="4"/>
      <c r="CE21" s="4"/>
      <c r="CF21" s="164"/>
      <c r="CG21" s="177"/>
      <c r="CH21" s="164"/>
      <c r="CI21" s="177"/>
      <c r="CJ21" s="164"/>
      <c r="CK21" s="177"/>
      <c r="CL21" s="164"/>
      <c r="CM21" s="177"/>
      <c r="CN21" s="164"/>
      <c r="CO21" s="177"/>
      <c r="CP21" s="164"/>
      <c r="CQ21" s="177"/>
      <c r="CR21" s="164"/>
      <c r="CS21" s="177"/>
      <c r="CT21" s="164"/>
      <c r="CU21" s="177"/>
      <c r="CV21" s="164"/>
      <c r="CW21" s="177"/>
      <c r="CX21" s="164"/>
      <c r="CY21" s="177"/>
      <c r="CZ21" s="164"/>
      <c r="DA21" s="177"/>
      <c r="DB21" s="164"/>
      <c r="DC21" s="177"/>
      <c r="DD21" s="166">
        <f t="shared" si="18"/>
        <v>0</v>
      </c>
      <c r="DE21" s="167">
        <f t="shared" si="19"/>
        <v>0</v>
      </c>
      <c r="DF21" s="166">
        <f t="shared" si="20"/>
        <v>0</v>
      </c>
      <c r="DG21" s="167">
        <f t="shared" si="21"/>
        <v>0</v>
      </c>
      <c r="DH21" s="4"/>
      <c r="DI21" s="4"/>
      <c r="DJ21" s="164"/>
      <c r="DK21" s="177"/>
      <c r="DL21" s="164"/>
      <c r="DM21" s="177"/>
      <c r="DN21" s="164"/>
      <c r="DO21" s="177"/>
      <c r="DP21" s="164"/>
      <c r="DQ21" s="177"/>
      <c r="DR21" s="164"/>
      <c r="DS21" s="177"/>
      <c r="DT21" s="164"/>
      <c r="DU21" s="177"/>
      <c r="DV21" s="164"/>
      <c r="DW21" s="177"/>
      <c r="DX21" s="164"/>
      <c r="DY21" s="177"/>
      <c r="DZ21" s="164"/>
      <c r="EA21" s="177"/>
      <c r="EB21" s="164"/>
      <c r="EC21" s="177"/>
      <c r="ED21" s="164"/>
      <c r="EE21" s="177"/>
      <c r="EF21" s="164"/>
      <c r="EG21" s="177"/>
      <c r="EH21" s="166">
        <f t="shared" si="22"/>
        <v>0</v>
      </c>
      <c r="EI21" s="167">
        <f t="shared" si="23"/>
        <v>0</v>
      </c>
      <c r="EJ21" s="166">
        <f t="shared" si="24"/>
        <v>0</v>
      </c>
      <c r="EK21" s="167">
        <f t="shared" si="25"/>
        <v>0</v>
      </c>
      <c r="EL21" s="4"/>
      <c r="EM21" s="4"/>
      <c r="EN21" s="164"/>
      <c r="EO21" s="177"/>
      <c r="EP21" s="164"/>
      <c r="EQ21" s="177"/>
      <c r="ER21" s="164"/>
      <c r="ES21" s="177"/>
      <c r="ET21" s="164"/>
      <c r="EU21" s="177"/>
      <c r="EV21" s="164"/>
      <c r="EW21" s="177"/>
      <c r="EX21" s="164"/>
      <c r="EY21" s="177"/>
      <c r="EZ21" s="164"/>
      <c r="FA21" s="177"/>
      <c r="FB21" s="164"/>
      <c r="FC21" s="177"/>
      <c r="FD21" s="164"/>
      <c r="FE21" s="177"/>
      <c r="FF21" s="164"/>
      <c r="FG21" s="177"/>
      <c r="FH21" s="164"/>
      <c r="FI21" s="177"/>
      <c r="FJ21" s="164"/>
      <c r="FK21" s="177"/>
      <c r="FL21" s="166">
        <f t="shared" si="26"/>
        <v>0</v>
      </c>
      <c r="FM21" s="167">
        <f t="shared" si="27"/>
        <v>0</v>
      </c>
      <c r="FN21" s="166">
        <f t="shared" si="28"/>
        <v>0</v>
      </c>
      <c r="FO21" s="167">
        <f t="shared" si="29"/>
        <v>0</v>
      </c>
      <c r="FP21" s="4"/>
      <c r="FQ21" s="4"/>
      <c r="FR21" s="164"/>
      <c r="FS21" s="177"/>
      <c r="FT21" s="164"/>
      <c r="FU21" s="177"/>
      <c r="FV21" s="164"/>
      <c r="FW21" s="177"/>
      <c r="FX21" s="164"/>
      <c r="FY21" s="177"/>
      <c r="FZ21" s="164"/>
      <c r="GA21" s="177"/>
      <c r="GB21" s="164"/>
      <c r="GC21" s="177"/>
      <c r="GD21" s="164"/>
      <c r="GE21" s="177"/>
      <c r="GF21" s="164"/>
      <c r="GG21" s="177"/>
      <c r="GH21" s="164"/>
      <c r="GI21" s="177"/>
      <c r="GJ21" s="164"/>
      <c r="GK21" s="177"/>
      <c r="GL21" s="164"/>
      <c r="GM21" s="177"/>
      <c r="GN21" s="164"/>
      <c r="GO21" s="177"/>
      <c r="GP21" s="166">
        <f t="shared" si="30"/>
        <v>0</v>
      </c>
      <c r="GQ21" s="167">
        <f t="shared" si="31"/>
        <v>0</v>
      </c>
      <c r="GR21" s="166">
        <f t="shared" si="32"/>
        <v>0</v>
      </c>
      <c r="GS21" s="167">
        <f t="shared" si="33"/>
        <v>0</v>
      </c>
      <c r="GT21" s="4"/>
      <c r="GU21" s="4"/>
      <c r="GV21" s="164"/>
      <c r="GW21" s="177"/>
      <c r="GX21" s="164"/>
      <c r="GY21" s="177"/>
      <c r="GZ21" s="164"/>
      <c r="HA21" s="177"/>
      <c r="HB21" s="164"/>
      <c r="HC21" s="177"/>
      <c r="HD21" s="164"/>
      <c r="HE21" s="177"/>
      <c r="HF21" s="164"/>
      <c r="HG21" s="177"/>
      <c r="HH21" s="164"/>
      <c r="HI21" s="177"/>
      <c r="HJ21" s="164"/>
      <c r="HK21" s="177"/>
      <c r="HL21" s="164"/>
      <c r="HM21" s="177"/>
      <c r="HN21" s="164"/>
      <c r="HO21" s="177"/>
      <c r="HP21" s="164"/>
      <c r="HQ21" s="177"/>
      <c r="HR21" s="164"/>
      <c r="HS21" s="177"/>
      <c r="HT21" s="166">
        <f t="shared" si="34"/>
        <v>0</v>
      </c>
      <c r="HU21" s="167">
        <f t="shared" si="35"/>
        <v>0</v>
      </c>
      <c r="HV21" s="166">
        <f t="shared" si="36"/>
        <v>0</v>
      </c>
      <c r="HW21" s="167">
        <f t="shared" si="37"/>
        <v>0</v>
      </c>
      <c r="HX21" s="4"/>
      <c r="HY21" s="4"/>
      <c r="HZ21" s="164"/>
      <c r="IA21" s="177"/>
      <c r="IB21" s="164"/>
      <c r="IC21" s="177"/>
      <c r="ID21" s="164"/>
      <c r="IE21" s="177"/>
      <c r="IF21" s="164"/>
      <c r="IG21" s="177"/>
      <c r="IH21" s="164"/>
      <c r="II21" s="177"/>
      <c r="IJ21" s="164"/>
      <c r="IK21" s="177"/>
      <c r="IL21" s="164"/>
      <c r="IM21" s="177"/>
      <c r="IN21" s="164"/>
      <c r="IO21" s="177"/>
      <c r="IP21" s="164"/>
      <c r="IQ21" s="177"/>
      <c r="IR21" s="164"/>
      <c r="IS21" s="177"/>
      <c r="IT21" s="164"/>
      <c r="IU21" s="177"/>
      <c r="IV21" s="164"/>
      <c r="IW21" s="177"/>
      <c r="IX21" s="166">
        <f t="shared" si="38"/>
        <v>0</v>
      </c>
      <c r="IY21" s="167">
        <f t="shared" si="39"/>
        <v>0</v>
      </c>
      <c r="IZ21" s="166">
        <f t="shared" si="40"/>
        <v>0</v>
      </c>
      <c r="JA21" s="167">
        <f t="shared" si="41"/>
        <v>0</v>
      </c>
      <c r="JB21" s="4"/>
      <c r="JC21" s="4"/>
      <c r="JD21" s="164"/>
      <c r="JE21" s="177"/>
      <c r="JF21" s="164"/>
      <c r="JG21" s="177"/>
      <c r="JH21" s="164"/>
      <c r="JI21" s="177"/>
      <c r="JJ21" s="164"/>
      <c r="JK21" s="177"/>
      <c r="JL21" s="164"/>
      <c r="JM21" s="177"/>
      <c r="JN21" s="164"/>
      <c r="JO21" s="177"/>
      <c r="JP21" s="164"/>
      <c r="JQ21" s="177"/>
      <c r="JR21" s="164"/>
      <c r="JS21" s="177"/>
      <c r="JT21" s="164"/>
      <c r="JU21" s="177"/>
      <c r="JV21" s="164"/>
      <c r="JW21" s="177"/>
      <c r="JX21" s="164"/>
      <c r="JY21" s="177"/>
      <c r="JZ21" s="164"/>
      <c r="KA21" s="177"/>
      <c r="KB21" s="166">
        <f t="shared" si="42"/>
        <v>0</v>
      </c>
      <c r="KC21" s="167">
        <f t="shared" si="43"/>
        <v>0</v>
      </c>
      <c r="KD21" s="166">
        <f t="shared" si="44"/>
        <v>0</v>
      </c>
      <c r="KE21" s="167">
        <f t="shared" si="45"/>
        <v>0</v>
      </c>
      <c r="KF21" s="4"/>
      <c r="KG21" s="4"/>
      <c r="KH21" s="170">
        <f t="shared" si="0"/>
        <v>0</v>
      </c>
      <c r="KI21" s="171">
        <f t="shared" si="1"/>
        <v>0</v>
      </c>
      <c r="KJ21" s="166">
        <f t="shared" si="2"/>
        <v>0</v>
      </c>
      <c r="KK21" s="167">
        <f t="shared" si="3"/>
        <v>0</v>
      </c>
      <c r="KL21" s="172">
        <f t="shared" si="4"/>
        <v>0</v>
      </c>
      <c r="KM21" s="171">
        <f t="shared" si="5"/>
        <v>0</v>
      </c>
      <c r="KN21" s="166">
        <f t="shared" si="6"/>
        <v>0</v>
      </c>
      <c r="KO21" s="167">
        <f t="shared" si="7"/>
        <v>0</v>
      </c>
      <c r="KP21" s="436">
        <f t="shared" si="8"/>
        <v>0</v>
      </c>
      <c r="KQ21" s="422">
        <f t="shared" si="9"/>
        <v>0</v>
      </c>
      <c r="KR21" s="438" t="s">
        <v>338</v>
      </c>
      <c r="KS21" s="422" t="s">
        <v>338</v>
      </c>
      <c r="KT21" s="4"/>
    </row>
    <row r="22" spans="2:306" s="26" customFormat="1" ht="16.5" hidden="1" customHeight="1" x14ac:dyDescent="0.25">
      <c r="B22" s="150"/>
      <c r="C22" s="541"/>
      <c r="D22" s="542"/>
      <c r="E22" s="120"/>
      <c r="F22" s="650"/>
      <c r="G22" s="120"/>
      <c r="H22" s="120"/>
      <c r="I22" s="661">
        <f>INT(ROUND(F22,2)*(IF(E22&gt;0,data!$J$12,0)))</f>
        <v>0</v>
      </c>
      <c r="J22" s="156"/>
      <c r="K22" s="543"/>
      <c r="L22" s="536"/>
      <c r="M22" s="661">
        <f>INT(ROUND(F22,2)*(IF(E22&gt;0,(IF(K22="ano",data!$J$6,0)),0)))</f>
        <v>0</v>
      </c>
      <c r="N22" s="152"/>
      <c r="O22" s="157"/>
      <c r="Q22" s="154"/>
      <c r="R22" s="612" t="s">
        <v>338</v>
      </c>
      <c r="T22" s="28"/>
      <c r="U22" s="173" t="s">
        <v>297</v>
      </c>
      <c r="V22" s="10"/>
      <c r="W22" s="10"/>
      <c r="X22" s="174"/>
      <c r="Y22" s="175"/>
      <c r="Z22" s="174"/>
      <c r="AA22" s="175"/>
      <c r="AB22" s="174"/>
      <c r="AC22" s="175"/>
      <c r="AD22" s="174"/>
      <c r="AE22" s="175"/>
      <c r="AF22" s="174"/>
      <c r="AG22" s="175"/>
      <c r="AH22" s="174"/>
      <c r="AI22" s="175"/>
      <c r="AJ22" s="174"/>
      <c r="AK22" s="175"/>
      <c r="AL22" s="174"/>
      <c r="AM22" s="175"/>
      <c r="AN22" s="174"/>
      <c r="AO22" s="175"/>
      <c r="AP22" s="174"/>
      <c r="AQ22" s="175"/>
      <c r="AR22" s="174"/>
      <c r="AS22" s="175"/>
      <c r="AT22" s="174"/>
      <c r="AU22" s="175"/>
      <c r="AV22" s="166">
        <f t="shared" si="10"/>
        <v>0</v>
      </c>
      <c r="AW22" s="167">
        <f t="shared" si="11"/>
        <v>0</v>
      </c>
      <c r="AX22" s="166">
        <f t="shared" si="12"/>
        <v>0</v>
      </c>
      <c r="AY22" s="167">
        <f t="shared" si="13"/>
        <v>0</v>
      </c>
      <c r="AZ22" s="23"/>
      <c r="BA22" s="23"/>
      <c r="BB22" s="174"/>
      <c r="BC22" s="175"/>
      <c r="BD22" s="174"/>
      <c r="BE22" s="175"/>
      <c r="BF22" s="174"/>
      <c r="BG22" s="175"/>
      <c r="BH22" s="174"/>
      <c r="BI22" s="175"/>
      <c r="BJ22" s="174"/>
      <c r="BK22" s="175"/>
      <c r="BL22" s="174"/>
      <c r="BM22" s="175"/>
      <c r="BN22" s="174"/>
      <c r="BO22" s="175"/>
      <c r="BP22" s="174"/>
      <c r="BQ22" s="175"/>
      <c r="BR22" s="174"/>
      <c r="BS22" s="175"/>
      <c r="BT22" s="174"/>
      <c r="BU22" s="175"/>
      <c r="BV22" s="174"/>
      <c r="BW22" s="175"/>
      <c r="BX22" s="174"/>
      <c r="BY22" s="175"/>
      <c r="BZ22" s="166">
        <f t="shared" si="14"/>
        <v>0</v>
      </c>
      <c r="CA22" s="167">
        <f t="shared" si="15"/>
        <v>0</v>
      </c>
      <c r="CB22" s="166">
        <f t="shared" si="16"/>
        <v>0</v>
      </c>
      <c r="CC22" s="167">
        <f t="shared" si="17"/>
        <v>0</v>
      </c>
      <c r="CD22" s="23"/>
      <c r="CE22" s="23"/>
      <c r="CF22" s="174"/>
      <c r="CG22" s="175"/>
      <c r="CH22" s="174"/>
      <c r="CI22" s="175"/>
      <c r="CJ22" s="174"/>
      <c r="CK22" s="175"/>
      <c r="CL22" s="174"/>
      <c r="CM22" s="175"/>
      <c r="CN22" s="174"/>
      <c r="CO22" s="175"/>
      <c r="CP22" s="174"/>
      <c r="CQ22" s="175"/>
      <c r="CR22" s="174"/>
      <c r="CS22" s="175"/>
      <c r="CT22" s="174"/>
      <c r="CU22" s="175"/>
      <c r="CV22" s="174"/>
      <c r="CW22" s="175"/>
      <c r="CX22" s="174"/>
      <c r="CY22" s="175"/>
      <c r="CZ22" s="174"/>
      <c r="DA22" s="175"/>
      <c r="DB22" s="174"/>
      <c r="DC22" s="175"/>
      <c r="DD22" s="166">
        <f t="shared" si="18"/>
        <v>0</v>
      </c>
      <c r="DE22" s="167">
        <f t="shared" si="19"/>
        <v>0</v>
      </c>
      <c r="DF22" s="166">
        <f t="shared" si="20"/>
        <v>0</v>
      </c>
      <c r="DG22" s="167">
        <f t="shared" si="21"/>
        <v>0</v>
      </c>
      <c r="DH22" s="23"/>
      <c r="DI22" s="23"/>
      <c r="DJ22" s="174"/>
      <c r="DK22" s="175"/>
      <c r="DL22" s="174"/>
      <c r="DM22" s="175"/>
      <c r="DN22" s="174"/>
      <c r="DO22" s="175"/>
      <c r="DP22" s="174"/>
      <c r="DQ22" s="175"/>
      <c r="DR22" s="174"/>
      <c r="DS22" s="175"/>
      <c r="DT22" s="174"/>
      <c r="DU22" s="175"/>
      <c r="DV22" s="174"/>
      <c r="DW22" s="175"/>
      <c r="DX22" s="174"/>
      <c r="DY22" s="175"/>
      <c r="DZ22" s="174"/>
      <c r="EA22" s="175"/>
      <c r="EB22" s="174"/>
      <c r="EC22" s="175"/>
      <c r="ED22" s="174"/>
      <c r="EE22" s="175"/>
      <c r="EF22" s="174"/>
      <c r="EG22" s="175"/>
      <c r="EH22" s="166">
        <f t="shared" si="22"/>
        <v>0</v>
      </c>
      <c r="EI22" s="167">
        <f t="shared" si="23"/>
        <v>0</v>
      </c>
      <c r="EJ22" s="166">
        <f t="shared" si="24"/>
        <v>0</v>
      </c>
      <c r="EK22" s="167">
        <f t="shared" si="25"/>
        <v>0</v>
      </c>
      <c r="EL22" s="23"/>
      <c r="EM22" s="23"/>
      <c r="EN22" s="174"/>
      <c r="EO22" s="175"/>
      <c r="EP22" s="174"/>
      <c r="EQ22" s="175"/>
      <c r="ER22" s="174"/>
      <c r="ES22" s="175"/>
      <c r="ET22" s="174"/>
      <c r="EU22" s="175"/>
      <c r="EV22" s="174"/>
      <c r="EW22" s="175"/>
      <c r="EX22" s="174"/>
      <c r="EY22" s="175"/>
      <c r="EZ22" s="174"/>
      <c r="FA22" s="175"/>
      <c r="FB22" s="174"/>
      <c r="FC22" s="175"/>
      <c r="FD22" s="174"/>
      <c r="FE22" s="175"/>
      <c r="FF22" s="174"/>
      <c r="FG22" s="175"/>
      <c r="FH22" s="174"/>
      <c r="FI22" s="175"/>
      <c r="FJ22" s="174"/>
      <c r="FK22" s="175"/>
      <c r="FL22" s="166">
        <f t="shared" si="26"/>
        <v>0</v>
      </c>
      <c r="FM22" s="167">
        <f t="shared" si="27"/>
        <v>0</v>
      </c>
      <c r="FN22" s="166">
        <f t="shared" si="28"/>
        <v>0</v>
      </c>
      <c r="FO22" s="167">
        <f t="shared" si="29"/>
        <v>0</v>
      </c>
      <c r="FP22" s="23"/>
      <c r="FQ22" s="23"/>
      <c r="FR22" s="174"/>
      <c r="FS22" s="175"/>
      <c r="FT22" s="174"/>
      <c r="FU22" s="175"/>
      <c r="FV22" s="174"/>
      <c r="FW22" s="175"/>
      <c r="FX22" s="174"/>
      <c r="FY22" s="175"/>
      <c r="FZ22" s="174"/>
      <c r="GA22" s="175"/>
      <c r="GB22" s="174"/>
      <c r="GC22" s="175"/>
      <c r="GD22" s="174"/>
      <c r="GE22" s="175"/>
      <c r="GF22" s="174"/>
      <c r="GG22" s="175"/>
      <c r="GH22" s="174"/>
      <c r="GI22" s="175"/>
      <c r="GJ22" s="174"/>
      <c r="GK22" s="175"/>
      <c r="GL22" s="174"/>
      <c r="GM22" s="175"/>
      <c r="GN22" s="174"/>
      <c r="GO22" s="175"/>
      <c r="GP22" s="166">
        <f t="shared" si="30"/>
        <v>0</v>
      </c>
      <c r="GQ22" s="167">
        <f t="shared" si="31"/>
        <v>0</v>
      </c>
      <c r="GR22" s="166">
        <f t="shared" si="32"/>
        <v>0</v>
      </c>
      <c r="GS22" s="167">
        <f t="shared" si="33"/>
        <v>0</v>
      </c>
      <c r="GT22" s="23"/>
      <c r="GU22" s="23"/>
      <c r="GV22" s="174"/>
      <c r="GW22" s="175"/>
      <c r="GX22" s="174"/>
      <c r="GY22" s="175"/>
      <c r="GZ22" s="174"/>
      <c r="HA22" s="175"/>
      <c r="HB22" s="174"/>
      <c r="HC22" s="175"/>
      <c r="HD22" s="174"/>
      <c r="HE22" s="175"/>
      <c r="HF22" s="174"/>
      <c r="HG22" s="175"/>
      <c r="HH22" s="174"/>
      <c r="HI22" s="175"/>
      <c r="HJ22" s="174"/>
      <c r="HK22" s="175"/>
      <c r="HL22" s="174"/>
      <c r="HM22" s="175"/>
      <c r="HN22" s="174"/>
      <c r="HO22" s="175"/>
      <c r="HP22" s="174"/>
      <c r="HQ22" s="175"/>
      <c r="HR22" s="174"/>
      <c r="HS22" s="175"/>
      <c r="HT22" s="166">
        <f t="shared" si="34"/>
        <v>0</v>
      </c>
      <c r="HU22" s="167">
        <f t="shared" si="35"/>
        <v>0</v>
      </c>
      <c r="HV22" s="166">
        <f t="shared" si="36"/>
        <v>0</v>
      </c>
      <c r="HW22" s="167">
        <f t="shared" si="37"/>
        <v>0</v>
      </c>
      <c r="HX22" s="23"/>
      <c r="HY22" s="23"/>
      <c r="HZ22" s="174"/>
      <c r="IA22" s="175"/>
      <c r="IB22" s="174"/>
      <c r="IC22" s="175"/>
      <c r="ID22" s="174"/>
      <c r="IE22" s="175"/>
      <c r="IF22" s="174"/>
      <c r="IG22" s="175"/>
      <c r="IH22" s="174"/>
      <c r="II22" s="175"/>
      <c r="IJ22" s="174"/>
      <c r="IK22" s="175"/>
      <c r="IL22" s="174"/>
      <c r="IM22" s="175"/>
      <c r="IN22" s="174"/>
      <c r="IO22" s="175"/>
      <c r="IP22" s="174"/>
      <c r="IQ22" s="175"/>
      <c r="IR22" s="174"/>
      <c r="IS22" s="175"/>
      <c r="IT22" s="174"/>
      <c r="IU22" s="175"/>
      <c r="IV22" s="174"/>
      <c r="IW22" s="175"/>
      <c r="IX22" s="166">
        <f t="shared" si="38"/>
        <v>0</v>
      </c>
      <c r="IY22" s="167">
        <f t="shared" si="39"/>
        <v>0</v>
      </c>
      <c r="IZ22" s="166">
        <f t="shared" si="40"/>
        <v>0</v>
      </c>
      <c r="JA22" s="167">
        <f t="shared" si="41"/>
        <v>0</v>
      </c>
      <c r="JB22" s="23"/>
      <c r="JC22" s="23"/>
      <c r="JD22" s="174"/>
      <c r="JE22" s="175"/>
      <c r="JF22" s="174"/>
      <c r="JG22" s="175"/>
      <c r="JH22" s="174"/>
      <c r="JI22" s="175"/>
      <c r="JJ22" s="174"/>
      <c r="JK22" s="175"/>
      <c r="JL22" s="174"/>
      <c r="JM22" s="175"/>
      <c r="JN22" s="174"/>
      <c r="JO22" s="175"/>
      <c r="JP22" s="174"/>
      <c r="JQ22" s="175"/>
      <c r="JR22" s="174"/>
      <c r="JS22" s="175"/>
      <c r="JT22" s="174"/>
      <c r="JU22" s="175"/>
      <c r="JV22" s="174"/>
      <c r="JW22" s="175"/>
      <c r="JX22" s="174"/>
      <c r="JY22" s="175"/>
      <c r="JZ22" s="174"/>
      <c r="KA22" s="175"/>
      <c r="KB22" s="166">
        <f t="shared" si="42"/>
        <v>0</v>
      </c>
      <c r="KC22" s="167">
        <f t="shared" si="43"/>
        <v>0</v>
      </c>
      <c r="KD22" s="166">
        <f t="shared" si="44"/>
        <v>0</v>
      </c>
      <c r="KE22" s="167">
        <f t="shared" si="45"/>
        <v>0</v>
      </c>
      <c r="KF22" s="23"/>
      <c r="KG22" s="23"/>
      <c r="KH22" s="170">
        <f t="shared" si="0"/>
        <v>0</v>
      </c>
      <c r="KI22" s="171">
        <f t="shared" si="1"/>
        <v>0</v>
      </c>
      <c r="KJ22" s="166">
        <f t="shared" si="2"/>
        <v>0</v>
      </c>
      <c r="KK22" s="167">
        <f t="shared" si="3"/>
        <v>0</v>
      </c>
      <c r="KL22" s="172">
        <f t="shared" si="4"/>
        <v>0</v>
      </c>
      <c r="KM22" s="171">
        <f t="shared" si="5"/>
        <v>0</v>
      </c>
      <c r="KN22" s="166">
        <f t="shared" si="6"/>
        <v>0</v>
      </c>
      <c r="KO22" s="167">
        <f t="shared" si="7"/>
        <v>0</v>
      </c>
      <c r="KP22" s="436">
        <f t="shared" si="8"/>
        <v>0</v>
      </c>
      <c r="KQ22" s="422">
        <f t="shared" si="9"/>
        <v>0</v>
      </c>
      <c r="KR22" s="438" t="s">
        <v>338</v>
      </c>
      <c r="KS22" s="422" t="s">
        <v>338</v>
      </c>
      <c r="KT22" s="4"/>
    </row>
    <row r="23" spans="2:306" s="26" customFormat="1" ht="16.5" customHeight="1" x14ac:dyDescent="0.25">
      <c r="B23" s="150" t="s">
        <v>18</v>
      </c>
      <c r="C23" s="826"/>
      <c r="D23" s="827"/>
      <c r="E23" s="316"/>
      <c r="F23" s="659">
        <v>1</v>
      </c>
      <c r="G23" s="113"/>
      <c r="H23" s="113"/>
      <c r="I23" s="661">
        <f>INT(ROUND(F23,2)*(IF(E23&gt;0,data!$J$12,0)))</f>
        <v>0</v>
      </c>
      <c r="J23" s="145">
        <f>E23*I23</f>
        <v>0</v>
      </c>
      <c r="K23" s="317"/>
      <c r="L23" s="316"/>
      <c r="M23" s="661">
        <f>INT(ROUND(F23,2)*(IF(E23&gt;0,(IF(K23="ano",data!$J$6,0)),0)))</f>
        <v>0</v>
      </c>
      <c r="N23" s="152">
        <f>IF(L23&gt;E23,M23*E23,M23*L23)</f>
        <v>0</v>
      </c>
      <c r="O23" s="155">
        <f t="shared" si="46"/>
        <v>0</v>
      </c>
      <c r="Q23" s="149" t="str">
        <f t="shared" si="47"/>
        <v/>
      </c>
      <c r="R23" s="612" t="s">
        <v>338</v>
      </c>
      <c r="T23" s="26">
        <f t="shared" si="48"/>
        <v>0</v>
      </c>
      <c r="U23" s="176" t="s">
        <v>297</v>
      </c>
      <c r="V23" s="10"/>
      <c r="W23" s="10"/>
      <c r="X23" s="164"/>
      <c r="Y23" s="177"/>
      <c r="Z23" s="164"/>
      <c r="AA23" s="177"/>
      <c r="AB23" s="164"/>
      <c r="AC23" s="177"/>
      <c r="AD23" s="164"/>
      <c r="AE23" s="177"/>
      <c r="AF23" s="164"/>
      <c r="AG23" s="177"/>
      <c r="AH23" s="164"/>
      <c r="AI23" s="177"/>
      <c r="AJ23" s="164"/>
      <c r="AK23" s="177"/>
      <c r="AL23" s="164"/>
      <c r="AM23" s="177"/>
      <c r="AN23" s="164"/>
      <c r="AO23" s="177"/>
      <c r="AP23" s="164"/>
      <c r="AQ23" s="177"/>
      <c r="AR23" s="164"/>
      <c r="AS23" s="177"/>
      <c r="AT23" s="164"/>
      <c r="AU23" s="177"/>
      <c r="AV23" s="166">
        <f t="shared" si="10"/>
        <v>0</v>
      </c>
      <c r="AW23" s="167">
        <f t="shared" si="11"/>
        <v>0</v>
      </c>
      <c r="AX23" s="166">
        <f t="shared" si="12"/>
        <v>0</v>
      </c>
      <c r="AY23" s="167">
        <f t="shared" si="13"/>
        <v>0</v>
      </c>
      <c r="AZ23" s="4"/>
      <c r="BA23" s="4"/>
      <c r="BB23" s="164"/>
      <c r="BC23" s="177"/>
      <c r="BD23" s="164"/>
      <c r="BE23" s="177"/>
      <c r="BF23" s="164"/>
      <c r="BG23" s="177"/>
      <c r="BH23" s="164"/>
      <c r="BI23" s="177"/>
      <c r="BJ23" s="164"/>
      <c r="BK23" s="177"/>
      <c r="BL23" s="164"/>
      <c r="BM23" s="177"/>
      <c r="BN23" s="164"/>
      <c r="BO23" s="177"/>
      <c r="BP23" s="164"/>
      <c r="BQ23" s="177"/>
      <c r="BR23" s="164"/>
      <c r="BS23" s="177"/>
      <c r="BT23" s="164"/>
      <c r="BU23" s="177"/>
      <c r="BV23" s="164"/>
      <c r="BW23" s="177"/>
      <c r="BX23" s="164"/>
      <c r="BY23" s="177"/>
      <c r="BZ23" s="166">
        <f t="shared" si="14"/>
        <v>0</v>
      </c>
      <c r="CA23" s="167">
        <f t="shared" si="15"/>
        <v>0</v>
      </c>
      <c r="CB23" s="166">
        <f t="shared" si="16"/>
        <v>0</v>
      </c>
      <c r="CC23" s="167">
        <f t="shared" si="17"/>
        <v>0</v>
      </c>
      <c r="CD23" s="4"/>
      <c r="CE23" s="4"/>
      <c r="CF23" s="164"/>
      <c r="CG23" s="177"/>
      <c r="CH23" s="164"/>
      <c r="CI23" s="177"/>
      <c r="CJ23" s="164"/>
      <c r="CK23" s="177"/>
      <c r="CL23" s="164"/>
      <c r="CM23" s="177"/>
      <c r="CN23" s="164"/>
      <c r="CO23" s="177"/>
      <c r="CP23" s="164"/>
      <c r="CQ23" s="177"/>
      <c r="CR23" s="164"/>
      <c r="CS23" s="177"/>
      <c r="CT23" s="164"/>
      <c r="CU23" s="177"/>
      <c r="CV23" s="164"/>
      <c r="CW23" s="177"/>
      <c r="CX23" s="164"/>
      <c r="CY23" s="177"/>
      <c r="CZ23" s="164"/>
      <c r="DA23" s="177"/>
      <c r="DB23" s="164"/>
      <c r="DC23" s="177"/>
      <c r="DD23" s="166">
        <f t="shared" si="18"/>
        <v>0</v>
      </c>
      <c r="DE23" s="167">
        <f t="shared" si="19"/>
        <v>0</v>
      </c>
      <c r="DF23" s="166">
        <f t="shared" si="20"/>
        <v>0</v>
      </c>
      <c r="DG23" s="167">
        <f t="shared" si="21"/>
        <v>0</v>
      </c>
      <c r="DH23" s="4"/>
      <c r="DI23" s="4"/>
      <c r="DJ23" s="164"/>
      <c r="DK23" s="177"/>
      <c r="DL23" s="164"/>
      <c r="DM23" s="177"/>
      <c r="DN23" s="164"/>
      <c r="DO23" s="177"/>
      <c r="DP23" s="164"/>
      <c r="DQ23" s="177"/>
      <c r="DR23" s="164"/>
      <c r="DS23" s="177"/>
      <c r="DT23" s="164"/>
      <c r="DU23" s="177"/>
      <c r="DV23" s="164"/>
      <c r="DW23" s="177"/>
      <c r="DX23" s="164"/>
      <c r="DY23" s="177"/>
      <c r="DZ23" s="164"/>
      <c r="EA23" s="177"/>
      <c r="EB23" s="164"/>
      <c r="EC23" s="177"/>
      <c r="ED23" s="164"/>
      <c r="EE23" s="177"/>
      <c r="EF23" s="164"/>
      <c r="EG23" s="177"/>
      <c r="EH23" s="166">
        <f t="shared" si="22"/>
        <v>0</v>
      </c>
      <c r="EI23" s="167">
        <f t="shared" si="23"/>
        <v>0</v>
      </c>
      <c r="EJ23" s="166">
        <f t="shared" si="24"/>
        <v>0</v>
      </c>
      <c r="EK23" s="167">
        <f t="shared" si="25"/>
        <v>0</v>
      </c>
      <c r="EL23" s="4"/>
      <c r="EM23" s="4"/>
      <c r="EN23" s="164"/>
      <c r="EO23" s="177"/>
      <c r="EP23" s="164"/>
      <c r="EQ23" s="177"/>
      <c r="ER23" s="164"/>
      <c r="ES23" s="177"/>
      <c r="ET23" s="164"/>
      <c r="EU23" s="177"/>
      <c r="EV23" s="164"/>
      <c r="EW23" s="177"/>
      <c r="EX23" s="164"/>
      <c r="EY23" s="177"/>
      <c r="EZ23" s="164"/>
      <c r="FA23" s="177"/>
      <c r="FB23" s="164"/>
      <c r="FC23" s="177"/>
      <c r="FD23" s="164"/>
      <c r="FE23" s="177"/>
      <c r="FF23" s="164"/>
      <c r="FG23" s="177"/>
      <c r="FH23" s="164"/>
      <c r="FI23" s="177"/>
      <c r="FJ23" s="164"/>
      <c r="FK23" s="177"/>
      <c r="FL23" s="166">
        <f t="shared" si="26"/>
        <v>0</v>
      </c>
      <c r="FM23" s="167">
        <f t="shared" si="27"/>
        <v>0</v>
      </c>
      <c r="FN23" s="166">
        <f t="shared" si="28"/>
        <v>0</v>
      </c>
      <c r="FO23" s="167">
        <f t="shared" si="29"/>
        <v>0</v>
      </c>
      <c r="FP23" s="4"/>
      <c r="FQ23" s="4"/>
      <c r="FR23" s="164"/>
      <c r="FS23" s="177"/>
      <c r="FT23" s="164"/>
      <c r="FU23" s="177"/>
      <c r="FV23" s="164"/>
      <c r="FW23" s="177"/>
      <c r="FX23" s="164"/>
      <c r="FY23" s="177"/>
      <c r="FZ23" s="164"/>
      <c r="GA23" s="177"/>
      <c r="GB23" s="164"/>
      <c r="GC23" s="177"/>
      <c r="GD23" s="164"/>
      <c r="GE23" s="177"/>
      <c r="GF23" s="164"/>
      <c r="GG23" s="177"/>
      <c r="GH23" s="164"/>
      <c r="GI23" s="177"/>
      <c r="GJ23" s="164"/>
      <c r="GK23" s="177"/>
      <c r="GL23" s="164"/>
      <c r="GM23" s="177"/>
      <c r="GN23" s="164"/>
      <c r="GO23" s="177"/>
      <c r="GP23" s="166">
        <f t="shared" si="30"/>
        <v>0</v>
      </c>
      <c r="GQ23" s="167">
        <f t="shared" si="31"/>
        <v>0</v>
      </c>
      <c r="GR23" s="166">
        <f t="shared" si="32"/>
        <v>0</v>
      </c>
      <c r="GS23" s="167">
        <f t="shared" si="33"/>
        <v>0</v>
      </c>
      <c r="GT23" s="4"/>
      <c r="GU23" s="4"/>
      <c r="GV23" s="164"/>
      <c r="GW23" s="177"/>
      <c r="GX23" s="164"/>
      <c r="GY23" s="177"/>
      <c r="GZ23" s="164"/>
      <c r="HA23" s="177"/>
      <c r="HB23" s="164"/>
      <c r="HC23" s="177"/>
      <c r="HD23" s="164"/>
      <c r="HE23" s="177"/>
      <c r="HF23" s="164"/>
      <c r="HG23" s="177"/>
      <c r="HH23" s="164"/>
      <c r="HI23" s="177"/>
      <c r="HJ23" s="164"/>
      <c r="HK23" s="177"/>
      <c r="HL23" s="164"/>
      <c r="HM23" s="177"/>
      <c r="HN23" s="164"/>
      <c r="HO23" s="177"/>
      <c r="HP23" s="164"/>
      <c r="HQ23" s="177"/>
      <c r="HR23" s="164"/>
      <c r="HS23" s="177"/>
      <c r="HT23" s="166">
        <f t="shared" si="34"/>
        <v>0</v>
      </c>
      <c r="HU23" s="167">
        <f t="shared" si="35"/>
        <v>0</v>
      </c>
      <c r="HV23" s="166">
        <f t="shared" si="36"/>
        <v>0</v>
      </c>
      <c r="HW23" s="167">
        <f t="shared" si="37"/>
        <v>0</v>
      </c>
      <c r="HX23" s="4"/>
      <c r="HY23" s="4"/>
      <c r="HZ23" s="164"/>
      <c r="IA23" s="177"/>
      <c r="IB23" s="164"/>
      <c r="IC23" s="177"/>
      <c r="ID23" s="164"/>
      <c r="IE23" s="177"/>
      <c r="IF23" s="164"/>
      <c r="IG23" s="177"/>
      <c r="IH23" s="164"/>
      <c r="II23" s="177"/>
      <c r="IJ23" s="164"/>
      <c r="IK23" s="177"/>
      <c r="IL23" s="164"/>
      <c r="IM23" s="177"/>
      <c r="IN23" s="164"/>
      <c r="IO23" s="177"/>
      <c r="IP23" s="164"/>
      <c r="IQ23" s="177"/>
      <c r="IR23" s="164"/>
      <c r="IS23" s="177"/>
      <c r="IT23" s="164"/>
      <c r="IU23" s="177"/>
      <c r="IV23" s="164"/>
      <c r="IW23" s="177"/>
      <c r="IX23" s="166">
        <f t="shared" si="38"/>
        <v>0</v>
      </c>
      <c r="IY23" s="167">
        <f t="shared" si="39"/>
        <v>0</v>
      </c>
      <c r="IZ23" s="166">
        <f t="shared" si="40"/>
        <v>0</v>
      </c>
      <c r="JA23" s="167">
        <f t="shared" si="41"/>
        <v>0</v>
      </c>
      <c r="JB23" s="4"/>
      <c r="JC23" s="4"/>
      <c r="JD23" s="164"/>
      <c r="JE23" s="177"/>
      <c r="JF23" s="164"/>
      <c r="JG23" s="177"/>
      <c r="JH23" s="164"/>
      <c r="JI23" s="177"/>
      <c r="JJ23" s="164"/>
      <c r="JK23" s="177"/>
      <c r="JL23" s="164"/>
      <c r="JM23" s="177"/>
      <c r="JN23" s="164"/>
      <c r="JO23" s="177"/>
      <c r="JP23" s="164"/>
      <c r="JQ23" s="177"/>
      <c r="JR23" s="164"/>
      <c r="JS23" s="177"/>
      <c r="JT23" s="164"/>
      <c r="JU23" s="177"/>
      <c r="JV23" s="164"/>
      <c r="JW23" s="177"/>
      <c r="JX23" s="164"/>
      <c r="JY23" s="177"/>
      <c r="JZ23" s="164"/>
      <c r="KA23" s="177"/>
      <c r="KB23" s="166">
        <f t="shared" si="42"/>
        <v>0</v>
      </c>
      <c r="KC23" s="167">
        <f t="shared" si="43"/>
        <v>0</v>
      </c>
      <c r="KD23" s="166">
        <f t="shared" si="44"/>
        <v>0</v>
      </c>
      <c r="KE23" s="167">
        <f t="shared" si="45"/>
        <v>0</v>
      </c>
      <c r="KF23" s="4"/>
      <c r="KG23" s="4"/>
      <c r="KH23" s="170">
        <f t="shared" si="0"/>
        <v>0</v>
      </c>
      <c r="KI23" s="171">
        <f t="shared" si="1"/>
        <v>0</v>
      </c>
      <c r="KJ23" s="166">
        <f t="shared" si="2"/>
        <v>0</v>
      </c>
      <c r="KK23" s="167">
        <f t="shared" si="3"/>
        <v>0</v>
      </c>
      <c r="KL23" s="172">
        <f t="shared" si="4"/>
        <v>0</v>
      </c>
      <c r="KM23" s="171">
        <f t="shared" si="5"/>
        <v>0</v>
      </c>
      <c r="KN23" s="166">
        <f t="shared" si="6"/>
        <v>0</v>
      </c>
      <c r="KO23" s="167">
        <f t="shared" si="7"/>
        <v>0</v>
      </c>
      <c r="KP23" s="436">
        <f t="shared" si="8"/>
        <v>0</v>
      </c>
      <c r="KQ23" s="422">
        <f t="shared" si="9"/>
        <v>0</v>
      </c>
      <c r="KR23" s="438" t="s">
        <v>338</v>
      </c>
      <c r="KS23" s="422" t="s">
        <v>338</v>
      </c>
      <c r="KT23" s="4"/>
    </row>
    <row r="24" spans="2:306" s="26" customFormat="1" ht="16.5" hidden="1" customHeight="1" x14ac:dyDescent="0.25">
      <c r="B24" s="150"/>
      <c r="C24" s="541"/>
      <c r="D24" s="542"/>
      <c r="E24" s="120"/>
      <c r="F24" s="650"/>
      <c r="G24" s="120"/>
      <c r="H24" s="120"/>
      <c r="I24" s="661">
        <f>INT(ROUND(F24,2)*(IF(E24&gt;0,data!$J$12,0)))</f>
        <v>0</v>
      </c>
      <c r="J24" s="156"/>
      <c r="K24" s="543"/>
      <c r="L24" s="536"/>
      <c r="M24" s="661">
        <f>INT(ROUND(F24,2)*(IF(E24&gt;0,(IF(K24="ano",data!$J$6,0)),0)))</f>
        <v>0</v>
      </c>
      <c r="N24" s="152"/>
      <c r="O24" s="157"/>
      <c r="Q24" s="154"/>
      <c r="R24" s="612" t="s">
        <v>338</v>
      </c>
      <c r="T24" s="28"/>
      <c r="U24" s="173" t="s">
        <v>297</v>
      </c>
      <c r="V24" s="10"/>
      <c r="W24" s="10"/>
      <c r="X24" s="174"/>
      <c r="Y24" s="175"/>
      <c r="Z24" s="174"/>
      <c r="AA24" s="175"/>
      <c r="AB24" s="174"/>
      <c r="AC24" s="175"/>
      <c r="AD24" s="174"/>
      <c r="AE24" s="175"/>
      <c r="AF24" s="174"/>
      <c r="AG24" s="175"/>
      <c r="AH24" s="174"/>
      <c r="AI24" s="175"/>
      <c r="AJ24" s="174"/>
      <c r="AK24" s="175"/>
      <c r="AL24" s="174"/>
      <c r="AM24" s="175"/>
      <c r="AN24" s="174"/>
      <c r="AO24" s="175"/>
      <c r="AP24" s="174"/>
      <c r="AQ24" s="175"/>
      <c r="AR24" s="174"/>
      <c r="AS24" s="175"/>
      <c r="AT24" s="174"/>
      <c r="AU24" s="175"/>
      <c r="AV24" s="166">
        <f t="shared" si="10"/>
        <v>0</v>
      </c>
      <c r="AW24" s="167">
        <f t="shared" si="11"/>
        <v>0</v>
      </c>
      <c r="AX24" s="166">
        <f t="shared" si="12"/>
        <v>0</v>
      </c>
      <c r="AY24" s="167">
        <f t="shared" si="13"/>
        <v>0</v>
      </c>
      <c r="AZ24" s="23"/>
      <c r="BA24" s="23"/>
      <c r="BB24" s="174"/>
      <c r="BC24" s="175"/>
      <c r="BD24" s="174"/>
      <c r="BE24" s="175"/>
      <c r="BF24" s="174"/>
      <c r="BG24" s="175"/>
      <c r="BH24" s="174"/>
      <c r="BI24" s="175"/>
      <c r="BJ24" s="174"/>
      <c r="BK24" s="175"/>
      <c r="BL24" s="174"/>
      <c r="BM24" s="175"/>
      <c r="BN24" s="174"/>
      <c r="BO24" s="175"/>
      <c r="BP24" s="174"/>
      <c r="BQ24" s="175"/>
      <c r="BR24" s="174"/>
      <c r="BS24" s="175"/>
      <c r="BT24" s="174"/>
      <c r="BU24" s="175"/>
      <c r="BV24" s="174"/>
      <c r="BW24" s="175"/>
      <c r="BX24" s="174"/>
      <c r="BY24" s="175"/>
      <c r="BZ24" s="166">
        <f t="shared" si="14"/>
        <v>0</v>
      </c>
      <c r="CA24" s="167">
        <f t="shared" si="15"/>
        <v>0</v>
      </c>
      <c r="CB24" s="166">
        <f t="shared" si="16"/>
        <v>0</v>
      </c>
      <c r="CC24" s="167">
        <f t="shared" si="17"/>
        <v>0</v>
      </c>
      <c r="CD24" s="23"/>
      <c r="CE24" s="23"/>
      <c r="CF24" s="174"/>
      <c r="CG24" s="175"/>
      <c r="CH24" s="174"/>
      <c r="CI24" s="175"/>
      <c r="CJ24" s="174"/>
      <c r="CK24" s="175"/>
      <c r="CL24" s="174"/>
      <c r="CM24" s="175"/>
      <c r="CN24" s="174"/>
      <c r="CO24" s="175"/>
      <c r="CP24" s="174"/>
      <c r="CQ24" s="175"/>
      <c r="CR24" s="174"/>
      <c r="CS24" s="175"/>
      <c r="CT24" s="174"/>
      <c r="CU24" s="175"/>
      <c r="CV24" s="174"/>
      <c r="CW24" s="175"/>
      <c r="CX24" s="174"/>
      <c r="CY24" s="175"/>
      <c r="CZ24" s="174"/>
      <c r="DA24" s="175"/>
      <c r="DB24" s="174"/>
      <c r="DC24" s="175"/>
      <c r="DD24" s="166">
        <f t="shared" si="18"/>
        <v>0</v>
      </c>
      <c r="DE24" s="167">
        <f t="shared" si="19"/>
        <v>0</v>
      </c>
      <c r="DF24" s="166">
        <f t="shared" si="20"/>
        <v>0</v>
      </c>
      <c r="DG24" s="167">
        <f t="shared" si="21"/>
        <v>0</v>
      </c>
      <c r="DH24" s="23"/>
      <c r="DI24" s="23"/>
      <c r="DJ24" s="174"/>
      <c r="DK24" s="175"/>
      <c r="DL24" s="174"/>
      <c r="DM24" s="175"/>
      <c r="DN24" s="174"/>
      <c r="DO24" s="175"/>
      <c r="DP24" s="174"/>
      <c r="DQ24" s="175"/>
      <c r="DR24" s="174"/>
      <c r="DS24" s="175"/>
      <c r="DT24" s="174"/>
      <c r="DU24" s="175"/>
      <c r="DV24" s="174"/>
      <c r="DW24" s="175"/>
      <c r="DX24" s="174"/>
      <c r="DY24" s="175"/>
      <c r="DZ24" s="174"/>
      <c r="EA24" s="175"/>
      <c r="EB24" s="174"/>
      <c r="EC24" s="175"/>
      <c r="ED24" s="174"/>
      <c r="EE24" s="175"/>
      <c r="EF24" s="174"/>
      <c r="EG24" s="175"/>
      <c r="EH24" s="166">
        <f t="shared" si="22"/>
        <v>0</v>
      </c>
      <c r="EI24" s="167">
        <f t="shared" si="23"/>
        <v>0</v>
      </c>
      <c r="EJ24" s="166">
        <f t="shared" si="24"/>
        <v>0</v>
      </c>
      <c r="EK24" s="167">
        <f t="shared" si="25"/>
        <v>0</v>
      </c>
      <c r="EL24" s="23"/>
      <c r="EM24" s="23"/>
      <c r="EN24" s="174"/>
      <c r="EO24" s="175"/>
      <c r="EP24" s="174"/>
      <c r="EQ24" s="175"/>
      <c r="ER24" s="174"/>
      <c r="ES24" s="175"/>
      <c r="ET24" s="174"/>
      <c r="EU24" s="175"/>
      <c r="EV24" s="174"/>
      <c r="EW24" s="175"/>
      <c r="EX24" s="174"/>
      <c r="EY24" s="175"/>
      <c r="EZ24" s="174"/>
      <c r="FA24" s="175"/>
      <c r="FB24" s="174"/>
      <c r="FC24" s="175"/>
      <c r="FD24" s="174"/>
      <c r="FE24" s="175"/>
      <c r="FF24" s="174"/>
      <c r="FG24" s="175"/>
      <c r="FH24" s="174"/>
      <c r="FI24" s="175"/>
      <c r="FJ24" s="174"/>
      <c r="FK24" s="175"/>
      <c r="FL24" s="166">
        <f t="shared" si="26"/>
        <v>0</v>
      </c>
      <c r="FM24" s="167">
        <f t="shared" si="27"/>
        <v>0</v>
      </c>
      <c r="FN24" s="166">
        <f t="shared" si="28"/>
        <v>0</v>
      </c>
      <c r="FO24" s="167">
        <f t="shared" si="29"/>
        <v>0</v>
      </c>
      <c r="FP24" s="23"/>
      <c r="FQ24" s="23"/>
      <c r="FR24" s="174"/>
      <c r="FS24" s="175"/>
      <c r="FT24" s="174"/>
      <c r="FU24" s="175"/>
      <c r="FV24" s="174"/>
      <c r="FW24" s="175"/>
      <c r="FX24" s="174"/>
      <c r="FY24" s="175"/>
      <c r="FZ24" s="174"/>
      <c r="GA24" s="175"/>
      <c r="GB24" s="174"/>
      <c r="GC24" s="175"/>
      <c r="GD24" s="174"/>
      <c r="GE24" s="175"/>
      <c r="GF24" s="174"/>
      <c r="GG24" s="175"/>
      <c r="GH24" s="174"/>
      <c r="GI24" s="175"/>
      <c r="GJ24" s="174"/>
      <c r="GK24" s="175"/>
      <c r="GL24" s="174"/>
      <c r="GM24" s="175"/>
      <c r="GN24" s="174"/>
      <c r="GO24" s="175"/>
      <c r="GP24" s="166">
        <f t="shared" si="30"/>
        <v>0</v>
      </c>
      <c r="GQ24" s="167">
        <f t="shared" si="31"/>
        <v>0</v>
      </c>
      <c r="GR24" s="166">
        <f t="shared" si="32"/>
        <v>0</v>
      </c>
      <c r="GS24" s="167">
        <f t="shared" si="33"/>
        <v>0</v>
      </c>
      <c r="GT24" s="23"/>
      <c r="GU24" s="23"/>
      <c r="GV24" s="174"/>
      <c r="GW24" s="175"/>
      <c r="GX24" s="174"/>
      <c r="GY24" s="175"/>
      <c r="GZ24" s="174"/>
      <c r="HA24" s="175"/>
      <c r="HB24" s="174"/>
      <c r="HC24" s="175"/>
      <c r="HD24" s="174"/>
      <c r="HE24" s="175"/>
      <c r="HF24" s="174"/>
      <c r="HG24" s="175"/>
      <c r="HH24" s="174"/>
      <c r="HI24" s="175"/>
      <c r="HJ24" s="174"/>
      <c r="HK24" s="175"/>
      <c r="HL24" s="174"/>
      <c r="HM24" s="175"/>
      <c r="HN24" s="174"/>
      <c r="HO24" s="175"/>
      <c r="HP24" s="174"/>
      <c r="HQ24" s="175"/>
      <c r="HR24" s="174"/>
      <c r="HS24" s="175"/>
      <c r="HT24" s="166">
        <f t="shared" si="34"/>
        <v>0</v>
      </c>
      <c r="HU24" s="167">
        <f t="shared" si="35"/>
        <v>0</v>
      </c>
      <c r="HV24" s="166">
        <f t="shared" si="36"/>
        <v>0</v>
      </c>
      <c r="HW24" s="167">
        <f t="shared" si="37"/>
        <v>0</v>
      </c>
      <c r="HX24" s="23"/>
      <c r="HY24" s="23"/>
      <c r="HZ24" s="174"/>
      <c r="IA24" s="175"/>
      <c r="IB24" s="174"/>
      <c r="IC24" s="175"/>
      <c r="ID24" s="174"/>
      <c r="IE24" s="175"/>
      <c r="IF24" s="174"/>
      <c r="IG24" s="175"/>
      <c r="IH24" s="174"/>
      <c r="II24" s="175"/>
      <c r="IJ24" s="174"/>
      <c r="IK24" s="175"/>
      <c r="IL24" s="174"/>
      <c r="IM24" s="175"/>
      <c r="IN24" s="174"/>
      <c r="IO24" s="175"/>
      <c r="IP24" s="174"/>
      <c r="IQ24" s="175"/>
      <c r="IR24" s="174"/>
      <c r="IS24" s="175"/>
      <c r="IT24" s="174"/>
      <c r="IU24" s="175"/>
      <c r="IV24" s="174"/>
      <c r="IW24" s="175"/>
      <c r="IX24" s="166">
        <f t="shared" si="38"/>
        <v>0</v>
      </c>
      <c r="IY24" s="167">
        <f t="shared" si="39"/>
        <v>0</v>
      </c>
      <c r="IZ24" s="166">
        <f t="shared" si="40"/>
        <v>0</v>
      </c>
      <c r="JA24" s="167">
        <f t="shared" si="41"/>
        <v>0</v>
      </c>
      <c r="JB24" s="23"/>
      <c r="JC24" s="23"/>
      <c r="JD24" s="174"/>
      <c r="JE24" s="175"/>
      <c r="JF24" s="174"/>
      <c r="JG24" s="175"/>
      <c r="JH24" s="174"/>
      <c r="JI24" s="175"/>
      <c r="JJ24" s="174"/>
      <c r="JK24" s="175"/>
      <c r="JL24" s="174"/>
      <c r="JM24" s="175"/>
      <c r="JN24" s="174"/>
      <c r="JO24" s="175"/>
      <c r="JP24" s="174"/>
      <c r="JQ24" s="175"/>
      <c r="JR24" s="174"/>
      <c r="JS24" s="175"/>
      <c r="JT24" s="174"/>
      <c r="JU24" s="175"/>
      <c r="JV24" s="174"/>
      <c r="JW24" s="175"/>
      <c r="JX24" s="174"/>
      <c r="JY24" s="175"/>
      <c r="JZ24" s="174"/>
      <c r="KA24" s="175"/>
      <c r="KB24" s="166">
        <f t="shared" si="42"/>
        <v>0</v>
      </c>
      <c r="KC24" s="167">
        <f t="shared" si="43"/>
        <v>0</v>
      </c>
      <c r="KD24" s="166">
        <f t="shared" si="44"/>
        <v>0</v>
      </c>
      <c r="KE24" s="167">
        <f t="shared" si="45"/>
        <v>0</v>
      </c>
      <c r="KF24" s="23"/>
      <c r="KG24" s="23"/>
      <c r="KH24" s="170">
        <f t="shared" si="0"/>
        <v>0</v>
      </c>
      <c r="KI24" s="171">
        <f t="shared" si="1"/>
        <v>0</v>
      </c>
      <c r="KJ24" s="166">
        <f t="shared" si="2"/>
        <v>0</v>
      </c>
      <c r="KK24" s="167">
        <f t="shared" si="3"/>
        <v>0</v>
      </c>
      <c r="KL24" s="172">
        <f t="shared" si="4"/>
        <v>0</v>
      </c>
      <c r="KM24" s="171">
        <f t="shared" si="5"/>
        <v>0</v>
      </c>
      <c r="KN24" s="166">
        <f t="shared" si="6"/>
        <v>0</v>
      </c>
      <c r="KO24" s="167">
        <f t="shared" si="7"/>
        <v>0</v>
      </c>
      <c r="KP24" s="436">
        <f t="shared" si="8"/>
        <v>0</v>
      </c>
      <c r="KQ24" s="422">
        <f t="shared" si="9"/>
        <v>0</v>
      </c>
      <c r="KR24" s="438" t="s">
        <v>338</v>
      </c>
      <c r="KS24" s="422" t="s">
        <v>338</v>
      </c>
      <c r="KT24" s="4"/>
    </row>
    <row r="25" spans="2:306" s="26" customFormat="1" ht="16.5" customHeight="1" x14ac:dyDescent="0.25">
      <c r="B25" s="150" t="s">
        <v>19</v>
      </c>
      <c r="C25" s="826"/>
      <c r="D25" s="827"/>
      <c r="E25" s="316"/>
      <c r="F25" s="659">
        <v>1</v>
      </c>
      <c r="G25" s="113"/>
      <c r="H25" s="113"/>
      <c r="I25" s="661">
        <f>INT(ROUND(F25,2)*(IF(E25&gt;0,data!$J$12,0)))</f>
        <v>0</v>
      </c>
      <c r="J25" s="145">
        <f>E25*I25</f>
        <v>0</v>
      </c>
      <c r="K25" s="317"/>
      <c r="L25" s="316"/>
      <c r="M25" s="661">
        <f>INT(ROUND(F25,2)*(IF(E25&gt;0,(IF(K25="ano",data!$J$6,0)),0)))</f>
        <v>0</v>
      </c>
      <c r="N25" s="152">
        <f>IF(L25&gt;E25,M25*E25,M25*L25)</f>
        <v>0</v>
      </c>
      <c r="O25" s="155">
        <f t="shared" si="46"/>
        <v>0</v>
      </c>
      <c r="Q25" s="149" t="str">
        <f t="shared" si="47"/>
        <v/>
      </c>
      <c r="R25" s="612" t="s">
        <v>338</v>
      </c>
      <c r="T25" s="26">
        <f t="shared" si="48"/>
        <v>0</v>
      </c>
      <c r="U25" s="176" t="s">
        <v>297</v>
      </c>
      <c r="V25" s="10"/>
      <c r="W25" s="10"/>
      <c r="X25" s="164"/>
      <c r="Y25" s="177"/>
      <c r="Z25" s="164"/>
      <c r="AA25" s="177"/>
      <c r="AB25" s="164"/>
      <c r="AC25" s="177"/>
      <c r="AD25" s="164"/>
      <c r="AE25" s="177"/>
      <c r="AF25" s="164"/>
      <c r="AG25" s="177"/>
      <c r="AH25" s="164"/>
      <c r="AI25" s="177"/>
      <c r="AJ25" s="164"/>
      <c r="AK25" s="177"/>
      <c r="AL25" s="164"/>
      <c r="AM25" s="177"/>
      <c r="AN25" s="164"/>
      <c r="AO25" s="177"/>
      <c r="AP25" s="164"/>
      <c r="AQ25" s="177"/>
      <c r="AR25" s="164"/>
      <c r="AS25" s="177"/>
      <c r="AT25" s="164"/>
      <c r="AU25" s="177"/>
      <c r="AV25" s="166">
        <f t="shared" si="10"/>
        <v>0</v>
      </c>
      <c r="AW25" s="167">
        <f t="shared" si="11"/>
        <v>0</v>
      </c>
      <c r="AX25" s="166">
        <f t="shared" si="12"/>
        <v>0</v>
      </c>
      <c r="AY25" s="167">
        <f t="shared" si="13"/>
        <v>0</v>
      </c>
      <c r="AZ25" s="4"/>
      <c r="BA25" s="4"/>
      <c r="BB25" s="164"/>
      <c r="BC25" s="177"/>
      <c r="BD25" s="164"/>
      <c r="BE25" s="177"/>
      <c r="BF25" s="164"/>
      <c r="BG25" s="177"/>
      <c r="BH25" s="164"/>
      <c r="BI25" s="177"/>
      <c r="BJ25" s="164"/>
      <c r="BK25" s="177"/>
      <c r="BL25" s="164"/>
      <c r="BM25" s="177"/>
      <c r="BN25" s="164"/>
      <c r="BO25" s="177"/>
      <c r="BP25" s="164"/>
      <c r="BQ25" s="177"/>
      <c r="BR25" s="164"/>
      <c r="BS25" s="177"/>
      <c r="BT25" s="164"/>
      <c r="BU25" s="177"/>
      <c r="BV25" s="164"/>
      <c r="BW25" s="177"/>
      <c r="BX25" s="164"/>
      <c r="BY25" s="177"/>
      <c r="BZ25" s="166">
        <f t="shared" si="14"/>
        <v>0</v>
      </c>
      <c r="CA25" s="167">
        <f t="shared" si="15"/>
        <v>0</v>
      </c>
      <c r="CB25" s="166">
        <f t="shared" si="16"/>
        <v>0</v>
      </c>
      <c r="CC25" s="167">
        <f t="shared" si="17"/>
        <v>0</v>
      </c>
      <c r="CD25" s="4"/>
      <c r="CE25" s="4"/>
      <c r="CF25" s="164"/>
      <c r="CG25" s="177"/>
      <c r="CH25" s="164"/>
      <c r="CI25" s="177"/>
      <c r="CJ25" s="164"/>
      <c r="CK25" s="177"/>
      <c r="CL25" s="164"/>
      <c r="CM25" s="177"/>
      <c r="CN25" s="164"/>
      <c r="CO25" s="177"/>
      <c r="CP25" s="164"/>
      <c r="CQ25" s="177"/>
      <c r="CR25" s="164"/>
      <c r="CS25" s="177"/>
      <c r="CT25" s="164"/>
      <c r="CU25" s="177"/>
      <c r="CV25" s="164"/>
      <c r="CW25" s="177"/>
      <c r="CX25" s="164"/>
      <c r="CY25" s="177"/>
      <c r="CZ25" s="164"/>
      <c r="DA25" s="177"/>
      <c r="DB25" s="164"/>
      <c r="DC25" s="177"/>
      <c r="DD25" s="166">
        <f t="shared" si="18"/>
        <v>0</v>
      </c>
      <c r="DE25" s="167">
        <f t="shared" si="19"/>
        <v>0</v>
      </c>
      <c r="DF25" s="166">
        <f t="shared" si="20"/>
        <v>0</v>
      </c>
      <c r="DG25" s="167">
        <f t="shared" si="21"/>
        <v>0</v>
      </c>
      <c r="DH25" s="4"/>
      <c r="DI25" s="4"/>
      <c r="DJ25" s="164"/>
      <c r="DK25" s="177"/>
      <c r="DL25" s="164"/>
      <c r="DM25" s="177"/>
      <c r="DN25" s="164"/>
      <c r="DO25" s="177"/>
      <c r="DP25" s="164"/>
      <c r="DQ25" s="177"/>
      <c r="DR25" s="164"/>
      <c r="DS25" s="177"/>
      <c r="DT25" s="164"/>
      <c r="DU25" s="177"/>
      <c r="DV25" s="164"/>
      <c r="DW25" s="177"/>
      <c r="DX25" s="164"/>
      <c r="DY25" s="177"/>
      <c r="DZ25" s="164"/>
      <c r="EA25" s="177"/>
      <c r="EB25" s="164"/>
      <c r="EC25" s="177"/>
      <c r="ED25" s="164"/>
      <c r="EE25" s="177"/>
      <c r="EF25" s="164"/>
      <c r="EG25" s="177"/>
      <c r="EH25" s="166">
        <f t="shared" si="22"/>
        <v>0</v>
      </c>
      <c r="EI25" s="167">
        <f t="shared" si="23"/>
        <v>0</v>
      </c>
      <c r="EJ25" s="166">
        <f t="shared" si="24"/>
        <v>0</v>
      </c>
      <c r="EK25" s="167">
        <f t="shared" si="25"/>
        <v>0</v>
      </c>
      <c r="EL25" s="4"/>
      <c r="EM25" s="4"/>
      <c r="EN25" s="164"/>
      <c r="EO25" s="177"/>
      <c r="EP25" s="164"/>
      <c r="EQ25" s="177"/>
      <c r="ER25" s="164"/>
      <c r="ES25" s="177"/>
      <c r="ET25" s="164"/>
      <c r="EU25" s="177"/>
      <c r="EV25" s="164"/>
      <c r="EW25" s="177"/>
      <c r="EX25" s="164"/>
      <c r="EY25" s="177"/>
      <c r="EZ25" s="164"/>
      <c r="FA25" s="177"/>
      <c r="FB25" s="164"/>
      <c r="FC25" s="177"/>
      <c r="FD25" s="164"/>
      <c r="FE25" s="177"/>
      <c r="FF25" s="164"/>
      <c r="FG25" s="177"/>
      <c r="FH25" s="164"/>
      <c r="FI25" s="177"/>
      <c r="FJ25" s="164"/>
      <c r="FK25" s="177"/>
      <c r="FL25" s="166">
        <f t="shared" si="26"/>
        <v>0</v>
      </c>
      <c r="FM25" s="167">
        <f t="shared" si="27"/>
        <v>0</v>
      </c>
      <c r="FN25" s="166">
        <f t="shared" si="28"/>
        <v>0</v>
      </c>
      <c r="FO25" s="167">
        <f t="shared" si="29"/>
        <v>0</v>
      </c>
      <c r="FP25" s="4"/>
      <c r="FQ25" s="4"/>
      <c r="FR25" s="164"/>
      <c r="FS25" s="177"/>
      <c r="FT25" s="164"/>
      <c r="FU25" s="177"/>
      <c r="FV25" s="164"/>
      <c r="FW25" s="177"/>
      <c r="FX25" s="164"/>
      <c r="FY25" s="177"/>
      <c r="FZ25" s="164"/>
      <c r="GA25" s="177"/>
      <c r="GB25" s="164"/>
      <c r="GC25" s="177"/>
      <c r="GD25" s="164"/>
      <c r="GE25" s="177"/>
      <c r="GF25" s="164"/>
      <c r="GG25" s="177"/>
      <c r="GH25" s="164"/>
      <c r="GI25" s="177"/>
      <c r="GJ25" s="164"/>
      <c r="GK25" s="177"/>
      <c r="GL25" s="164"/>
      <c r="GM25" s="177"/>
      <c r="GN25" s="164"/>
      <c r="GO25" s="177"/>
      <c r="GP25" s="166">
        <f t="shared" si="30"/>
        <v>0</v>
      </c>
      <c r="GQ25" s="167">
        <f t="shared" si="31"/>
        <v>0</v>
      </c>
      <c r="GR25" s="166">
        <f t="shared" si="32"/>
        <v>0</v>
      </c>
      <c r="GS25" s="167">
        <f t="shared" si="33"/>
        <v>0</v>
      </c>
      <c r="GT25" s="4"/>
      <c r="GU25" s="4"/>
      <c r="GV25" s="164"/>
      <c r="GW25" s="177"/>
      <c r="GX25" s="164"/>
      <c r="GY25" s="177"/>
      <c r="GZ25" s="164"/>
      <c r="HA25" s="177"/>
      <c r="HB25" s="164"/>
      <c r="HC25" s="177"/>
      <c r="HD25" s="164"/>
      <c r="HE25" s="177"/>
      <c r="HF25" s="164"/>
      <c r="HG25" s="177"/>
      <c r="HH25" s="164"/>
      <c r="HI25" s="177"/>
      <c r="HJ25" s="164"/>
      <c r="HK25" s="177"/>
      <c r="HL25" s="164"/>
      <c r="HM25" s="177"/>
      <c r="HN25" s="164"/>
      <c r="HO25" s="177"/>
      <c r="HP25" s="164"/>
      <c r="HQ25" s="177"/>
      <c r="HR25" s="164"/>
      <c r="HS25" s="177"/>
      <c r="HT25" s="166">
        <f t="shared" si="34"/>
        <v>0</v>
      </c>
      <c r="HU25" s="167">
        <f t="shared" si="35"/>
        <v>0</v>
      </c>
      <c r="HV25" s="166">
        <f t="shared" si="36"/>
        <v>0</v>
      </c>
      <c r="HW25" s="167">
        <f t="shared" si="37"/>
        <v>0</v>
      </c>
      <c r="HX25" s="4"/>
      <c r="HY25" s="4"/>
      <c r="HZ25" s="164"/>
      <c r="IA25" s="177"/>
      <c r="IB25" s="164"/>
      <c r="IC25" s="177"/>
      <c r="ID25" s="164"/>
      <c r="IE25" s="177"/>
      <c r="IF25" s="164"/>
      <c r="IG25" s="177"/>
      <c r="IH25" s="164"/>
      <c r="II25" s="177"/>
      <c r="IJ25" s="164"/>
      <c r="IK25" s="177"/>
      <c r="IL25" s="164"/>
      <c r="IM25" s="177"/>
      <c r="IN25" s="164"/>
      <c r="IO25" s="177"/>
      <c r="IP25" s="164"/>
      <c r="IQ25" s="177"/>
      <c r="IR25" s="164"/>
      <c r="IS25" s="177"/>
      <c r="IT25" s="164"/>
      <c r="IU25" s="177"/>
      <c r="IV25" s="164"/>
      <c r="IW25" s="177"/>
      <c r="IX25" s="166">
        <f t="shared" si="38"/>
        <v>0</v>
      </c>
      <c r="IY25" s="167">
        <f t="shared" si="39"/>
        <v>0</v>
      </c>
      <c r="IZ25" s="166">
        <f t="shared" si="40"/>
        <v>0</v>
      </c>
      <c r="JA25" s="167">
        <f t="shared" si="41"/>
        <v>0</v>
      </c>
      <c r="JB25" s="4"/>
      <c r="JC25" s="4"/>
      <c r="JD25" s="164"/>
      <c r="JE25" s="177"/>
      <c r="JF25" s="164"/>
      <c r="JG25" s="177"/>
      <c r="JH25" s="164"/>
      <c r="JI25" s="177"/>
      <c r="JJ25" s="164"/>
      <c r="JK25" s="177"/>
      <c r="JL25" s="164"/>
      <c r="JM25" s="177"/>
      <c r="JN25" s="164"/>
      <c r="JO25" s="177"/>
      <c r="JP25" s="164"/>
      <c r="JQ25" s="177"/>
      <c r="JR25" s="164"/>
      <c r="JS25" s="177"/>
      <c r="JT25" s="164"/>
      <c r="JU25" s="177"/>
      <c r="JV25" s="164"/>
      <c r="JW25" s="177"/>
      <c r="JX25" s="164"/>
      <c r="JY25" s="177"/>
      <c r="JZ25" s="164"/>
      <c r="KA25" s="177"/>
      <c r="KB25" s="166">
        <f t="shared" si="42"/>
        <v>0</v>
      </c>
      <c r="KC25" s="167">
        <f t="shared" si="43"/>
        <v>0</v>
      </c>
      <c r="KD25" s="166">
        <f t="shared" si="44"/>
        <v>0</v>
      </c>
      <c r="KE25" s="167">
        <f t="shared" si="45"/>
        <v>0</v>
      </c>
      <c r="KF25" s="4"/>
      <c r="KG25" s="4"/>
      <c r="KH25" s="170">
        <f t="shared" si="0"/>
        <v>0</v>
      </c>
      <c r="KI25" s="171">
        <f t="shared" si="1"/>
        <v>0</v>
      </c>
      <c r="KJ25" s="166">
        <f t="shared" si="2"/>
        <v>0</v>
      </c>
      <c r="KK25" s="167">
        <f t="shared" si="3"/>
        <v>0</v>
      </c>
      <c r="KL25" s="172">
        <f t="shared" si="4"/>
        <v>0</v>
      </c>
      <c r="KM25" s="171">
        <f t="shared" si="5"/>
        <v>0</v>
      </c>
      <c r="KN25" s="166">
        <f t="shared" si="6"/>
        <v>0</v>
      </c>
      <c r="KO25" s="167">
        <f t="shared" si="7"/>
        <v>0</v>
      </c>
      <c r="KP25" s="436">
        <f t="shared" si="8"/>
        <v>0</v>
      </c>
      <c r="KQ25" s="422">
        <f t="shared" si="9"/>
        <v>0</v>
      </c>
      <c r="KR25" s="438" t="s">
        <v>338</v>
      </c>
      <c r="KS25" s="422" t="s">
        <v>338</v>
      </c>
      <c r="KT25" s="4"/>
    </row>
    <row r="26" spans="2:306" s="26" customFormat="1" ht="16.5" hidden="1" customHeight="1" x14ac:dyDescent="0.25">
      <c r="B26" s="150"/>
      <c r="C26" s="541"/>
      <c r="D26" s="542"/>
      <c r="E26" s="120"/>
      <c r="F26" s="650"/>
      <c r="G26" s="120"/>
      <c r="H26" s="120"/>
      <c r="I26" s="661">
        <f>INT(ROUND(F26,2)*(IF(E26&gt;0,data!$J$12,0)))</f>
        <v>0</v>
      </c>
      <c r="J26" s="156"/>
      <c r="K26" s="543"/>
      <c r="L26" s="536"/>
      <c r="M26" s="661">
        <f>INT(ROUND(F26,2)*(IF(E26&gt;0,(IF(K26="ano",data!$J$6,0)),0)))</f>
        <v>0</v>
      </c>
      <c r="N26" s="152"/>
      <c r="O26" s="157"/>
      <c r="Q26" s="154"/>
      <c r="R26" s="612" t="s">
        <v>338</v>
      </c>
      <c r="T26" s="28"/>
      <c r="U26" s="173" t="s">
        <v>297</v>
      </c>
      <c r="V26" s="10"/>
      <c r="W26" s="10"/>
      <c r="X26" s="174"/>
      <c r="Y26" s="175"/>
      <c r="Z26" s="174"/>
      <c r="AA26" s="175"/>
      <c r="AB26" s="174"/>
      <c r="AC26" s="175"/>
      <c r="AD26" s="174"/>
      <c r="AE26" s="175"/>
      <c r="AF26" s="174"/>
      <c r="AG26" s="175"/>
      <c r="AH26" s="174"/>
      <c r="AI26" s="175"/>
      <c r="AJ26" s="174"/>
      <c r="AK26" s="175"/>
      <c r="AL26" s="174"/>
      <c r="AM26" s="175"/>
      <c r="AN26" s="174"/>
      <c r="AO26" s="175"/>
      <c r="AP26" s="174"/>
      <c r="AQ26" s="175"/>
      <c r="AR26" s="174"/>
      <c r="AS26" s="175"/>
      <c r="AT26" s="174"/>
      <c r="AU26" s="175"/>
      <c r="AV26" s="166">
        <f t="shared" si="10"/>
        <v>0</v>
      </c>
      <c r="AW26" s="167">
        <f t="shared" si="11"/>
        <v>0</v>
      </c>
      <c r="AX26" s="166">
        <f t="shared" si="12"/>
        <v>0</v>
      </c>
      <c r="AY26" s="167">
        <f t="shared" si="13"/>
        <v>0</v>
      </c>
      <c r="AZ26" s="23"/>
      <c r="BA26" s="23"/>
      <c r="BB26" s="174"/>
      <c r="BC26" s="175"/>
      <c r="BD26" s="174"/>
      <c r="BE26" s="175"/>
      <c r="BF26" s="174"/>
      <c r="BG26" s="175"/>
      <c r="BH26" s="174"/>
      <c r="BI26" s="175"/>
      <c r="BJ26" s="174"/>
      <c r="BK26" s="175"/>
      <c r="BL26" s="174"/>
      <c r="BM26" s="175"/>
      <c r="BN26" s="174"/>
      <c r="BO26" s="175"/>
      <c r="BP26" s="174"/>
      <c r="BQ26" s="175"/>
      <c r="BR26" s="174"/>
      <c r="BS26" s="175"/>
      <c r="BT26" s="174"/>
      <c r="BU26" s="175"/>
      <c r="BV26" s="174"/>
      <c r="BW26" s="175"/>
      <c r="BX26" s="174"/>
      <c r="BY26" s="175"/>
      <c r="BZ26" s="166">
        <f t="shared" si="14"/>
        <v>0</v>
      </c>
      <c r="CA26" s="167">
        <f t="shared" si="15"/>
        <v>0</v>
      </c>
      <c r="CB26" s="166">
        <f t="shared" si="16"/>
        <v>0</v>
      </c>
      <c r="CC26" s="167">
        <f t="shared" si="17"/>
        <v>0</v>
      </c>
      <c r="CD26" s="23"/>
      <c r="CE26" s="23"/>
      <c r="CF26" s="174"/>
      <c r="CG26" s="175"/>
      <c r="CH26" s="174"/>
      <c r="CI26" s="175"/>
      <c r="CJ26" s="174"/>
      <c r="CK26" s="175"/>
      <c r="CL26" s="174"/>
      <c r="CM26" s="175"/>
      <c r="CN26" s="174"/>
      <c r="CO26" s="175"/>
      <c r="CP26" s="174"/>
      <c r="CQ26" s="175"/>
      <c r="CR26" s="174"/>
      <c r="CS26" s="175"/>
      <c r="CT26" s="174"/>
      <c r="CU26" s="175"/>
      <c r="CV26" s="174"/>
      <c r="CW26" s="175"/>
      <c r="CX26" s="174"/>
      <c r="CY26" s="175"/>
      <c r="CZ26" s="174"/>
      <c r="DA26" s="175"/>
      <c r="DB26" s="174"/>
      <c r="DC26" s="175"/>
      <c r="DD26" s="166">
        <f t="shared" si="18"/>
        <v>0</v>
      </c>
      <c r="DE26" s="167">
        <f t="shared" si="19"/>
        <v>0</v>
      </c>
      <c r="DF26" s="166">
        <f t="shared" si="20"/>
        <v>0</v>
      </c>
      <c r="DG26" s="167">
        <f t="shared" si="21"/>
        <v>0</v>
      </c>
      <c r="DH26" s="23"/>
      <c r="DI26" s="23"/>
      <c r="DJ26" s="174"/>
      <c r="DK26" s="175"/>
      <c r="DL26" s="174"/>
      <c r="DM26" s="175"/>
      <c r="DN26" s="174"/>
      <c r="DO26" s="175"/>
      <c r="DP26" s="174"/>
      <c r="DQ26" s="175"/>
      <c r="DR26" s="174"/>
      <c r="DS26" s="175"/>
      <c r="DT26" s="174"/>
      <c r="DU26" s="175"/>
      <c r="DV26" s="174"/>
      <c r="DW26" s="175"/>
      <c r="DX26" s="174"/>
      <c r="DY26" s="175"/>
      <c r="DZ26" s="174"/>
      <c r="EA26" s="175"/>
      <c r="EB26" s="174"/>
      <c r="EC26" s="175"/>
      <c r="ED26" s="174"/>
      <c r="EE26" s="175"/>
      <c r="EF26" s="174"/>
      <c r="EG26" s="175"/>
      <c r="EH26" s="166">
        <f t="shared" si="22"/>
        <v>0</v>
      </c>
      <c r="EI26" s="167">
        <f t="shared" si="23"/>
        <v>0</v>
      </c>
      <c r="EJ26" s="166">
        <f t="shared" si="24"/>
        <v>0</v>
      </c>
      <c r="EK26" s="167">
        <f t="shared" si="25"/>
        <v>0</v>
      </c>
      <c r="EL26" s="23"/>
      <c r="EM26" s="23"/>
      <c r="EN26" s="174"/>
      <c r="EO26" s="175"/>
      <c r="EP26" s="174"/>
      <c r="EQ26" s="175"/>
      <c r="ER26" s="174"/>
      <c r="ES26" s="175"/>
      <c r="ET26" s="174"/>
      <c r="EU26" s="175"/>
      <c r="EV26" s="174"/>
      <c r="EW26" s="175"/>
      <c r="EX26" s="174"/>
      <c r="EY26" s="175"/>
      <c r="EZ26" s="174"/>
      <c r="FA26" s="175"/>
      <c r="FB26" s="174"/>
      <c r="FC26" s="175"/>
      <c r="FD26" s="174"/>
      <c r="FE26" s="175"/>
      <c r="FF26" s="174"/>
      <c r="FG26" s="175"/>
      <c r="FH26" s="174"/>
      <c r="FI26" s="175"/>
      <c r="FJ26" s="174"/>
      <c r="FK26" s="175"/>
      <c r="FL26" s="166">
        <f t="shared" si="26"/>
        <v>0</v>
      </c>
      <c r="FM26" s="167">
        <f t="shared" si="27"/>
        <v>0</v>
      </c>
      <c r="FN26" s="166">
        <f t="shared" si="28"/>
        <v>0</v>
      </c>
      <c r="FO26" s="167">
        <f t="shared" si="29"/>
        <v>0</v>
      </c>
      <c r="FP26" s="23"/>
      <c r="FQ26" s="23"/>
      <c r="FR26" s="174"/>
      <c r="FS26" s="175"/>
      <c r="FT26" s="174"/>
      <c r="FU26" s="175"/>
      <c r="FV26" s="174"/>
      <c r="FW26" s="175"/>
      <c r="FX26" s="174"/>
      <c r="FY26" s="175"/>
      <c r="FZ26" s="174"/>
      <c r="GA26" s="175"/>
      <c r="GB26" s="174"/>
      <c r="GC26" s="175"/>
      <c r="GD26" s="174"/>
      <c r="GE26" s="175"/>
      <c r="GF26" s="174"/>
      <c r="GG26" s="175"/>
      <c r="GH26" s="174"/>
      <c r="GI26" s="175"/>
      <c r="GJ26" s="174"/>
      <c r="GK26" s="175"/>
      <c r="GL26" s="174"/>
      <c r="GM26" s="175"/>
      <c r="GN26" s="174"/>
      <c r="GO26" s="175"/>
      <c r="GP26" s="166">
        <f t="shared" si="30"/>
        <v>0</v>
      </c>
      <c r="GQ26" s="167">
        <f t="shared" si="31"/>
        <v>0</v>
      </c>
      <c r="GR26" s="166">
        <f t="shared" si="32"/>
        <v>0</v>
      </c>
      <c r="GS26" s="167">
        <f t="shared" si="33"/>
        <v>0</v>
      </c>
      <c r="GT26" s="23"/>
      <c r="GU26" s="23"/>
      <c r="GV26" s="174"/>
      <c r="GW26" s="175"/>
      <c r="GX26" s="174"/>
      <c r="GY26" s="175"/>
      <c r="GZ26" s="174"/>
      <c r="HA26" s="175"/>
      <c r="HB26" s="174"/>
      <c r="HC26" s="175"/>
      <c r="HD26" s="174"/>
      <c r="HE26" s="175"/>
      <c r="HF26" s="174"/>
      <c r="HG26" s="175"/>
      <c r="HH26" s="174"/>
      <c r="HI26" s="175"/>
      <c r="HJ26" s="174"/>
      <c r="HK26" s="175"/>
      <c r="HL26" s="174"/>
      <c r="HM26" s="175"/>
      <c r="HN26" s="174"/>
      <c r="HO26" s="175"/>
      <c r="HP26" s="174"/>
      <c r="HQ26" s="175"/>
      <c r="HR26" s="174"/>
      <c r="HS26" s="175"/>
      <c r="HT26" s="166">
        <f t="shared" si="34"/>
        <v>0</v>
      </c>
      <c r="HU26" s="167">
        <f t="shared" si="35"/>
        <v>0</v>
      </c>
      <c r="HV26" s="166">
        <f t="shared" si="36"/>
        <v>0</v>
      </c>
      <c r="HW26" s="167">
        <f t="shared" si="37"/>
        <v>0</v>
      </c>
      <c r="HX26" s="23"/>
      <c r="HY26" s="23"/>
      <c r="HZ26" s="174"/>
      <c r="IA26" s="175"/>
      <c r="IB26" s="174"/>
      <c r="IC26" s="175"/>
      <c r="ID26" s="174"/>
      <c r="IE26" s="175"/>
      <c r="IF26" s="174"/>
      <c r="IG26" s="175"/>
      <c r="IH26" s="174"/>
      <c r="II26" s="175"/>
      <c r="IJ26" s="174"/>
      <c r="IK26" s="175"/>
      <c r="IL26" s="174"/>
      <c r="IM26" s="175"/>
      <c r="IN26" s="174"/>
      <c r="IO26" s="175"/>
      <c r="IP26" s="174"/>
      <c r="IQ26" s="175"/>
      <c r="IR26" s="174"/>
      <c r="IS26" s="175"/>
      <c r="IT26" s="174"/>
      <c r="IU26" s="175"/>
      <c r="IV26" s="174"/>
      <c r="IW26" s="175"/>
      <c r="IX26" s="166">
        <f t="shared" si="38"/>
        <v>0</v>
      </c>
      <c r="IY26" s="167">
        <f t="shared" si="39"/>
        <v>0</v>
      </c>
      <c r="IZ26" s="166">
        <f t="shared" si="40"/>
        <v>0</v>
      </c>
      <c r="JA26" s="167">
        <f t="shared" si="41"/>
        <v>0</v>
      </c>
      <c r="JB26" s="23"/>
      <c r="JC26" s="23"/>
      <c r="JD26" s="174"/>
      <c r="JE26" s="175"/>
      <c r="JF26" s="174"/>
      <c r="JG26" s="175"/>
      <c r="JH26" s="174"/>
      <c r="JI26" s="175"/>
      <c r="JJ26" s="174"/>
      <c r="JK26" s="175"/>
      <c r="JL26" s="174"/>
      <c r="JM26" s="175"/>
      <c r="JN26" s="174"/>
      <c r="JO26" s="175"/>
      <c r="JP26" s="174"/>
      <c r="JQ26" s="175"/>
      <c r="JR26" s="174"/>
      <c r="JS26" s="175"/>
      <c r="JT26" s="174"/>
      <c r="JU26" s="175"/>
      <c r="JV26" s="174"/>
      <c r="JW26" s="175"/>
      <c r="JX26" s="174"/>
      <c r="JY26" s="175"/>
      <c r="JZ26" s="174"/>
      <c r="KA26" s="175"/>
      <c r="KB26" s="166">
        <f t="shared" si="42"/>
        <v>0</v>
      </c>
      <c r="KC26" s="167">
        <f t="shared" si="43"/>
        <v>0</v>
      </c>
      <c r="KD26" s="166">
        <f t="shared" si="44"/>
        <v>0</v>
      </c>
      <c r="KE26" s="167">
        <f t="shared" si="45"/>
        <v>0</v>
      </c>
      <c r="KF26" s="23"/>
      <c r="KG26" s="23"/>
      <c r="KH26" s="170">
        <f t="shared" si="0"/>
        <v>0</v>
      </c>
      <c r="KI26" s="171">
        <f t="shared" si="1"/>
        <v>0</v>
      </c>
      <c r="KJ26" s="166">
        <f t="shared" si="2"/>
        <v>0</v>
      </c>
      <c r="KK26" s="167">
        <f t="shared" si="3"/>
        <v>0</v>
      </c>
      <c r="KL26" s="172">
        <f t="shared" si="4"/>
        <v>0</v>
      </c>
      <c r="KM26" s="171">
        <f t="shared" si="5"/>
        <v>0</v>
      </c>
      <c r="KN26" s="166">
        <f t="shared" si="6"/>
        <v>0</v>
      </c>
      <c r="KO26" s="167">
        <f t="shared" si="7"/>
        <v>0</v>
      </c>
      <c r="KP26" s="436">
        <f t="shared" si="8"/>
        <v>0</v>
      </c>
      <c r="KQ26" s="422">
        <f t="shared" si="9"/>
        <v>0</v>
      </c>
      <c r="KR26" s="438" t="s">
        <v>338</v>
      </c>
      <c r="KS26" s="422" t="s">
        <v>338</v>
      </c>
      <c r="KT26" s="4"/>
    </row>
    <row r="27" spans="2:306" s="26" customFormat="1" ht="16.5" customHeight="1" x14ac:dyDescent="0.25">
      <c r="B27" s="150" t="s">
        <v>20</v>
      </c>
      <c r="C27" s="826"/>
      <c r="D27" s="827"/>
      <c r="E27" s="316"/>
      <c r="F27" s="659">
        <v>1</v>
      </c>
      <c r="G27" s="113"/>
      <c r="H27" s="113"/>
      <c r="I27" s="661">
        <f>INT(ROUND(F27,2)*(IF(E27&gt;0,data!$J$12,0)))</f>
        <v>0</v>
      </c>
      <c r="J27" s="145">
        <f>E27*I27</f>
        <v>0</v>
      </c>
      <c r="K27" s="317"/>
      <c r="L27" s="316"/>
      <c r="M27" s="661">
        <f>INT(ROUND(F27,2)*(IF(E27&gt;0,(IF(K27="ano",data!$J$6,0)),0)))</f>
        <v>0</v>
      </c>
      <c r="N27" s="152">
        <f>IF(L27&gt;E27,M27*E27,M27*L27)</f>
        <v>0</v>
      </c>
      <c r="O27" s="155">
        <f t="shared" si="46"/>
        <v>0</v>
      </c>
      <c r="Q27" s="149" t="str">
        <f t="shared" si="47"/>
        <v/>
      </c>
      <c r="R27" s="612" t="s">
        <v>338</v>
      </c>
      <c r="T27" s="26">
        <f t="shared" si="48"/>
        <v>0</v>
      </c>
      <c r="U27" s="176" t="s">
        <v>297</v>
      </c>
      <c r="V27" s="10"/>
      <c r="W27" s="10"/>
      <c r="X27" s="164"/>
      <c r="Y27" s="177"/>
      <c r="Z27" s="164"/>
      <c r="AA27" s="177"/>
      <c r="AB27" s="164"/>
      <c r="AC27" s="177"/>
      <c r="AD27" s="164"/>
      <c r="AE27" s="177"/>
      <c r="AF27" s="164"/>
      <c r="AG27" s="177"/>
      <c r="AH27" s="164"/>
      <c r="AI27" s="177"/>
      <c r="AJ27" s="164"/>
      <c r="AK27" s="177"/>
      <c r="AL27" s="164"/>
      <c r="AM27" s="177"/>
      <c r="AN27" s="164"/>
      <c r="AO27" s="177"/>
      <c r="AP27" s="164"/>
      <c r="AQ27" s="177"/>
      <c r="AR27" s="164"/>
      <c r="AS27" s="177"/>
      <c r="AT27" s="164"/>
      <c r="AU27" s="177"/>
      <c r="AV27" s="166">
        <f t="shared" si="10"/>
        <v>0</v>
      </c>
      <c r="AW27" s="167">
        <f t="shared" si="11"/>
        <v>0</v>
      </c>
      <c r="AX27" s="166">
        <f t="shared" si="12"/>
        <v>0</v>
      </c>
      <c r="AY27" s="167">
        <f t="shared" si="13"/>
        <v>0</v>
      </c>
      <c r="AZ27" s="4"/>
      <c r="BA27" s="4"/>
      <c r="BB27" s="164"/>
      <c r="BC27" s="177"/>
      <c r="BD27" s="164"/>
      <c r="BE27" s="177"/>
      <c r="BF27" s="164"/>
      <c r="BG27" s="177"/>
      <c r="BH27" s="164"/>
      <c r="BI27" s="177"/>
      <c r="BJ27" s="164"/>
      <c r="BK27" s="177"/>
      <c r="BL27" s="164"/>
      <c r="BM27" s="177"/>
      <c r="BN27" s="164"/>
      <c r="BO27" s="177"/>
      <c r="BP27" s="164"/>
      <c r="BQ27" s="177"/>
      <c r="BR27" s="164"/>
      <c r="BS27" s="177"/>
      <c r="BT27" s="164"/>
      <c r="BU27" s="177"/>
      <c r="BV27" s="164"/>
      <c r="BW27" s="177"/>
      <c r="BX27" s="164"/>
      <c r="BY27" s="177"/>
      <c r="BZ27" s="166">
        <f t="shared" si="14"/>
        <v>0</v>
      </c>
      <c r="CA27" s="167">
        <f t="shared" si="15"/>
        <v>0</v>
      </c>
      <c r="CB27" s="166">
        <f t="shared" si="16"/>
        <v>0</v>
      </c>
      <c r="CC27" s="167">
        <f t="shared" si="17"/>
        <v>0</v>
      </c>
      <c r="CD27" s="4"/>
      <c r="CE27" s="4"/>
      <c r="CF27" s="164"/>
      <c r="CG27" s="177"/>
      <c r="CH27" s="164"/>
      <c r="CI27" s="177"/>
      <c r="CJ27" s="164"/>
      <c r="CK27" s="177"/>
      <c r="CL27" s="164"/>
      <c r="CM27" s="177"/>
      <c r="CN27" s="164"/>
      <c r="CO27" s="177"/>
      <c r="CP27" s="164"/>
      <c r="CQ27" s="177"/>
      <c r="CR27" s="164"/>
      <c r="CS27" s="177"/>
      <c r="CT27" s="164"/>
      <c r="CU27" s="177"/>
      <c r="CV27" s="164"/>
      <c r="CW27" s="177"/>
      <c r="CX27" s="164"/>
      <c r="CY27" s="177"/>
      <c r="CZ27" s="164"/>
      <c r="DA27" s="177"/>
      <c r="DB27" s="164"/>
      <c r="DC27" s="177"/>
      <c r="DD27" s="166">
        <f t="shared" si="18"/>
        <v>0</v>
      </c>
      <c r="DE27" s="167">
        <f t="shared" si="19"/>
        <v>0</v>
      </c>
      <c r="DF27" s="166">
        <f t="shared" si="20"/>
        <v>0</v>
      </c>
      <c r="DG27" s="167">
        <f t="shared" si="21"/>
        <v>0</v>
      </c>
      <c r="DH27" s="4"/>
      <c r="DI27" s="4"/>
      <c r="DJ27" s="164"/>
      <c r="DK27" s="177"/>
      <c r="DL27" s="164"/>
      <c r="DM27" s="177"/>
      <c r="DN27" s="164"/>
      <c r="DO27" s="177"/>
      <c r="DP27" s="164"/>
      <c r="DQ27" s="177"/>
      <c r="DR27" s="164"/>
      <c r="DS27" s="177"/>
      <c r="DT27" s="164"/>
      <c r="DU27" s="177"/>
      <c r="DV27" s="164"/>
      <c r="DW27" s="177"/>
      <c r="DX27" s="164"/>
      <c r="DY27" s="177"/>
      <c r="DZ27" s="164"/>
      <c r="EA27" s="177"/>
      <c r="EB27" s="164"/>
      <c r="EC27" s="177"/>
      <c r="ED27" s="164"/>
      <c r="EE27" s="177"/>
      <c r="EF27" s="164"/>
      <c r="EG27" s="177"/>
      <c r="EH27" s="166">
        <f t="shared" si="22"/>
        <v>0</v>
      </c>
      <c r="EI27" s="167">
        <f t="shared" si="23"/>
        <v>0</v>
      </c>
      <c r="EJ27" s="166">
        <f t="shared" si="24"/>
        <v>0</v>
      </c>
      <c r="EK27" s="167">
        <f t="shared" si="25"/>
        <v>0</v>
      </c>
      <c r="EL27" s="4"/>
      <c r="EM27" s="4"/>
      <c r="EN27" s="164"/>
      <c r="EO27" s="177"/>
      <c r="EP27" s="164"/>
      <c r="EQ27" s="177"/>
      <c r="ER27" s="164"/>
      <c r="ES27" s="177"/>
      <c r="ET27" s="164"/>
      <c r="EU27" s="177"/>
      <c r="EV27" s="164"/>
      <c r="EW27" s="177"/>
      <c r="EX27" s="164"/>
      <c r="EY27" s="177"/>
      <c r="EZ27" s="164"/>
      <c r="FA27" s="177"/>
      <c r="FB27" s="164"/>
      <c r="FC27" s="177"/>
      <c r="FD27" s="164"/>
      <c r="FE27" s="177"/>
      <c r="FF27" s="164"/>
      <c r="FG27" s="177"/>
      <c r="FH27" s="164"/>
      <c r="FI27" s="177"/>
      <c r="FJ27" s="164"/>
      <c r="FK27" s="177"/>
      <c r="FL27" s="166">
        <f t="shared" si="26"/>
        <v>0</v>
      </c>
      <c r="FM27" s="167">
        <f t="shared" si="27"/>
        <v>0</v>
      </c>
      <c r="FN27" s="166">
        <f t="shared" si="28"/>
        <v>0</v>
      </c>
      <c r="FO27" s="167">
        <f t="shared" si="29"/>
        <v>0</v>
      </c>
      <c r="FP27" s="4"/>
      <c r="FQ27" s="4"/>
      <c r="FR27" s="164"/>
      <c r="FS27" s="177"/>
      <c r="FT27" s="164"/>
      <c r="FU27" s="177"/>
      <c r="FV27" s="164"/>
      <c r="FW27" s="177"/>
      <c r="FX27" s="164"/>
      <c r="FY27" s="177"/>
      <c r="FZ27" s="164"/>
      <c r="GA27" s="177"/>
      <c r="GB27" s="164"/>
      <c r="GC27" s="177"/>
      <c r="GD27" s="164"/>
      <c r="GE27" s="177"/>
      <c r="GF27" s="164"/>
      <c r="GG27" s="177"/>
      <c r="GH27" s="164"/>
      <c r="GI27" s="177"/>
      <c r="GJ27" s="164"/>
      <c r="GK27" s="177"/>
      <c r="GL27" s="164"/>
      <c r="GM27" s="177"/>
      <c r="GN27" s="164"/>
      <c r="GO27" s="177"/>
      <c r="GP27" s="166">
        <f t="shared" si="30"/>
        <v>0</v>
      </c>
      <c r="GQ27" s="167">
        <f t="shared" si="31"/>
        <v>0</v>
      </c>
      <c r="GR27" s="166">
        <f t="shared" si="32"/>
        <v>0</v>
      </c>
      <c r="GS27" s="167">
        <f t="shared" si="33"/>
        <v>0</v>
      </c>
      <c r="GT27" s="4"/>
      <c r="GU27" s="4"/>
      <c r="GV27" s="164"/>
      <c r="GW27" s="177"/>
      <c r="GX27" s="164"/>
      <c r="GY27" s="177"/>
      <c r="GZ27" s="164"/>
      <c r="HA27" s="177"/>
      <c r="HB27" s="164"/>
      <c r="HC27" s="177"/>
      <c r="HD27" s="164"/>
      <c r="HE27" s="177"/>
      <c r="HF27" s="164"/>
      <c r="HG27" s="177"/>
      <c r="HH27" s="164"/>
      <c r="HI27" s="177"/>
      <c r="HJ27" s="164"/>
      <c r="HK27" s="177"/>
      <c r="HL27" s="164"/>
      <c r="HM27" s="177"/>
      <c r="HN27" s="164"/>
      <c r="HO27" s="177"/>
      <c r="HP27" s="164"/>
      <c r="HQ27" s="177"/>
      <c r="HR27" s="164"/>
      <c r="HS27" s="177"/>
      <c r="HT27" s="166">
        <f t="shared" si="34"/>
        <v>0</v>
      </c>
      <c r="HU27" s="167">
        <f t="shared" si="35"/>
        <v>0</v>
      </c>
      <c r="HV27" s="166">
        <f t="shared" si="36"/>
        <v>0</v>
      </c>
      <c r="HW27" s="167">
        <f t="shared" si="37"/>
        <v>0</v>
      </c>
      <c r="HX27" s="4"/>
      <c r="HY27" s="4"/>
      <c r="HZ27" s="164"/>
      <c r="IA27" s="177"/>
      <c r="IB27" s="164"/>
      <c r="IC27" s="177"/>
      <c r="ID27" s="164"/>
      <c r="IE27" s="177"/>
      <c r="IF27" s="164"/>
      <c r="IG27" s="177"/>
      <c r="IH27" s="164"/>
      <c r="II27" s="177"/>
      <c r="IJ27" s="164"/>
      <c r="IK27" s="177"/>
      <c r="IL27" s="164"/>
      <c r="IM27" s="177"/>
      <c r="IN27" s="164"/>
      <c r="IO27" s="177"/>
      <c r="IP27" s="164"/>
      <c r="IQ27" s="177"/>
      <c r="IR27" s="164"/>
      <c r="IS27" s="177"/>
      <c r="IT27" s="164"/>
      <c r="IU27" s="177"/>
      <c r="IV27" s="164"/>
      <c r="IW27" s="177"/>
      <c r="IX27" s="166">
        <f t="shared" si="38"/>
        <v>0</v>
      </c>
      <c r="IY27" s="167">
        <f t="shared" si="39"/>
        <v>0</v>
      </c>
      <c r="IZ27" s="166">
        <f t="shared" si="40"/>
        <v>0</v>
      </c>
      <c r="JA27" s="167">
        <f t="shared" si="41"/>
        <v>0</v>
      </c>
      <c r="JB27" s="4"/>
      <c r="JC27" s="4"/>
      <c r="JD27" s="164"/>
      <c r="JE27" s="177"/>
      <c r="JF27" s="164"/>
      <c r="JG27" s="177"/>
      <c r="JH27" s="164"/>
      <c r="JI27" s="177"/>
      <c r="JJ27" s="164"/>
      <c r="JK27" s="177"/>
      <c r="JL27" s="164"/>
      <c r="JM27" s="177"/>
      <c r="JN27" s="164"/>
      <c r="JO27" s="177"/>
      <c r="JP27" s="164"/>
      <c r="JQ27" s="177"/>
      <c r="JR27" s="164"/>
      <c r="JS27" s="177"/>
      <c r="JT27" s="164"/>
      <c r="JU27" s="177"/>
      <c r="JV27" s="164"/>
      <c r="JW27" s="177"/>
      <c r="JX27" s="164"/>
      <c r="JY27" s="177"/>
      <c r="JZ27" s="164"/>
      <c r="KA27" s="177"/>
      <c r="KB27" s="166">
        <f t="shared" si="42"/>
        <v>0</v>
      </c>
      <c r="KC27" s="167">
        <f t="shared" si="43"/>
        <v>0</v>
      </c>
      <c r="KD27" s="166">
        <f t="shared" si="44"/>
        <v>0</v>
      </c>
      <c r="KE27" s="167">
        <f t="shared" si="45"/>
        <v>0</v>
      </c>
      <c r="KF27" s="4"/>
      <c r="KG27" s="4"/>
      <c r="KH27" s="170">
        <f t="shared" si="0"/>
        <v>0</v>
      </c>
      <c r="KI27" s="171">
        <f t="shared" si="1"/>
        <v>0</v>
      </c>
      <c r="KJ27" s="166">
        <f t="shared" si="2"/>
        <v>0</v>
      </c>
      <c r="KK27" s="167">
        <f t="shared" si="3"/>
        <v>0</v>
      </c>
      <c r="KL27" s="172">
        <f t="shared" si="4"/>
        <v>0</v>
      </c>
      <c r="KM27" s="171">
        <f t="shared" si="5"/>
        <v>0</v>
      </c>
      <c r="KN27" s="166">
        <f t="shared" si="6"/>
        <v>0</v>
      </c>
      <c r="KO27" s="167">
        <f t="shared" si="7"/>
        <v>0</v>
      </c>
      <c r="KP27" s="436">
        <f t="shared" si="8"/>
        <v>0</v>
      </c>
      <c r="KQ27" s="422">
        <f t="shared" si="9"/>
        <v>0</v>
      </c>
      <c r="KR27" s="438" t="s">
        <v>338</v>
      </c>
      <c r="KS27" s="422" t="s">
        <v>338</v>
      </c>
      <c r="KT27" s="4"/>
    </row>
    <row r="28" spans="2:306" s="26" customFormat="1" ht="16.5" hidden="1" customHeight="1" x14ac:dyDescent="0.25">
      <c r="B28" s="150"/>
      <c r="C28" s="541"/>
      <c r="D28" s="542"/>
      <c r="E28" s="120"/>
      <c r="F28" s="650"/>
      <c r="G28" s="120"/>
      <c r="H28" s="120"/>
      <c r="I28" s="661">
        <f>INT(ROUND(F28,2)*(IF(E28&gt;0,data!$J$12,0)))</f>
        <v>0</v>
      </c>
      <c r="J28" s="156"/>
      <c r="K28" s="543"/>
      <c r="L28" s="536"/>
      <c r="M28" s="661">
        <f>INT(ROUND(F28,2)*(IF(E28&gt;0,(IF(K28="ano",data!$J$6,0)),0)))</f>
        <v>0</v>
      </c>
      <c r="N28" s="152"/>
      <c r="O28" s="157"/>
      <c r="Q28" s="154"/>
      <c r="R28" s="612" t="s">
        <v>338</v>
      </c>
      <c r="T28" s="28"/>
      <c r="U28" s="173" t="s">
        <v>297</v>
      </c>
      <c r="V28" s="10"/>
      <c r="W28" s="10"/>
      <c r="X28" s="174"/>
      <c r="Y28" s="175"/>
      <c r="Z28" s="174"/>
      <c r="AA28" s="175"/>
      <c r="AB28" s="174"/>
      <c r="AC28" s="175"/>
      <c r="AD28" s="174"/>
      <c r="AE28" s="175"/>
      <c r="AF28" s="174"/>
      <c r="AG28" s="175"/>
      <c r="AH28" s="174"/>
      <c r="AI28" s="175"/>
      <c r="AJ28" s="174"/>
      <c r="AK28" s="175"/>
      <c r="AL28" s="174"/>
      <c r="AM28" s="175"/>
      <c r="AN28" s="174"/>
      <c r="AO28" s="175"/>
      <c r="AP28" s="174"/>
      <c r="AQ28" s="175"/>
      <c r="AR28" s="174"/>
      <c r="AS28" s="175"/>
      <c r="AT28" s="174"/>
      <c r="AU28" s="175"/>
      <c r="AV28" s="166">
        <f t="shared" si="10"/>
        <v>0</v>
      </c>
      <c r="AW28" s="167">
        <f t="shared" si="11"/>
        <v>0</v>
      </c>
      <c r="AX28" s="166">
        <f t="shared" si="12"/>
        <v>0</v>
      </c>
      <c r="AY28" s="167">
        <f t="shared" si="13"/>
        <v>0</v>
      </c>
      <c r="AZ28" s="23"/>
      <c r="BA28" s="23"/>
      <c r="BB28" s="174"/>
      <c r="BC28" s="175"/>
      <c r="BD28" s="174"/>
      <c r="BE28" s="175"/>
      <c r="BF28" s="174"/>
      <c r="BG28" s="175"/>
      <c r="BH28" s="174"/>
      <c r="BI28" s="175"/>
      <c r="BJ28" s="174"/>
      <c r="BK28" s="175"/>
      <c r="BL28" s="174"/>
      <c r="BM28" s="175"/>
      <c r="BN28" s="174"/>
      <c r="BO28" s="175"/>
      <c r="BP28" s="174"/>
      <c r="BQ28" s="175"/>
      <c r="BR28" s="174"/>
      <c r="BS28" s="175"/>
      <c r="BT28" s="174"/>
      <c r="BU28" s="175"/>
      <c r="BV28" s="174"/>
      <c r="BW28" s="175"/>
      <c r="BX28" s="174"/>
      <c r="BY28" s="175"/>
      <c r="BZ28" s="166">
        <f t="shared" si="14"/>
        <v>0</v>
      </c>
      <c r="CA28" s="167">
        <f t="shared" si="15"/>
        <v>0</v>
      </c>
      <c r="CB28" s="166">
        <f t="shared" si="16"/>
        <v>0</v>
      </c>
      <c r="CC28" s="167">
        <f t="shared" si="17"/>
        <v>0</v>
      </c>
      <c r="CD28" s="23"/>
      <c r="CE28" s="23"/>
      <c r="CF28" s="174"/>
      <c r="CG28" s="175"/>
      <c r="CH28" s="174"/>
      <c r="CI28" s="175"/>
      <c r="CJ28" s="174"/>
      <c r="CK28" s="175"/>
      <c r="CL28" s="174"/>
      <c r="CM28" s="175"/>
      <c r="CN28" s="174"/>
      <c r="CO28" s="175"/>
      <c r="CP28" s="174"/>
      <c r="CQ28" s="175"/>
      <c r="CR28" s="174"/>
      <c r="CS28" s="175"/>
      <c r="CT28" s="174"/>
      <c r="CU28" s="175"/>
      <c r="CV28" s="174"/>
      <c r="CW28" s="175"/>
      <c r="CX28" s="174"/>
      <c r="CY28" s="175"/>
      <c r="CZ28" s="174"/>
      <c r="DA28" s="175"/>
      <c r="DB28" s="174"/>
      <c r="DC28" s="175"/>
      <c r="DD28" s="166">
        <f t="shared" si="18"/>
        <v>0</v>
      </c>
      <c r="DE28" s="167">
        <f t="shared" si="19"/>
        <v>0</v>
      </c>
      <c r="DF28" s="166">
        <f t="shared" si="20"/>
        <v>0</v>
      </c>
      <c r="DG28" s="167">
        <f t="shared" si="21"/>
        <v>0</v>
      </c>
      <c r="DH28" s="23"/>
      <c r="DI28" s="23"/>
      <c r="DJ28" s="174"/>
      <c r="DK28" s="175"/>
      <c r="DL28" s="174"/>
      <c r="DM28" s="175"/>
      <c r="DN28" s="174"/>
      <c r="DO28" s="175"/>
      <c r="DP28" s="174"/>
      <c r="DQ28" s="175"/>
      <c r="DR28" s="174"/>
      <c r="DS28" s="175"/>
      <c r="DT28" s="174"/>
      <c r="DU28" s="175"/>
      <c r="DV28" s="174"/>
      <c r="DW28" s="175"/>
      <c r="DX28" s="174"/>
      <c r="DY28" s="175"/>
      <c r="DZ28" s="174"/>
      <c r="EA28" s="175"/>
      <c r="EB28" s="174"/>
      <c r="EC28" s="175"/>
      <c r="ED28" s="174"/>
      <c r="EE28" s="175"/>
      <c r="EF28" s="174"/>
      <c r="EG28" s="175"/>
      <c r="EH28" s="166">
        <f t="shared" si="22"/>
        <v>0</v>
      </c>
      <c r="EI28" s="167">
        <f t="shared" si="23"/>
        <v>0</v>
      </c>
      <c r="EJ28" s="166">
        <f t="shared" si="24"/>
        <v>0</v>
      </c>
      <c r="EK28" s="167">
        <f t="shared" si="25"/>
        <v>0</v>
      </c>
      <c r="EL28" s="23"/>
      <c r="EM28" s="23"/>
      <c r="EN28" s="174"/>
      <c r="EO28" s="175"/>
      <c r="EP28" s="174"/>
      <c r="EQ28" s="175"/>
      <c r="ER28" s="174"/>
      <c r="ES28" s="175"/>
      <c r="ET28" s="174"/>
      <c r="EU28" s="175"/>
      <c r="EV28" s="174"/>
      <c r="EW28" s="175"/>
      <c r="EX28" s="174"/>
      <c r="EY28" s="175"/>
      <c r="EZ28" s="174"/>
      <c r="FA28" s="175"/>
      <c r="FB28" s="174"/>
      <c r="FC28" s="175"/>
      <c r="FD28" s="174"/>
      <c r="FE28" s="175"/>
      <c r="FF28" s="174"/>
      <c r="FG28" s="175"/>
      <c r="FH28" s="174"/>
      <c r="FI28" s="175"/>
      <c r="FJ28" s="174"/>
      <c r="FK28" s="175"/>
      <c r="FL28" s="166">
        <f t="shared" si="26"/>
        <v>0</v>
      </c>
      <c r="FM28" s="167">
        <f t="shared" si="27"/>
        <v>0</v>
      </c>
      <c r="FN28" s="166">
        <f t="shared" si="28"/>
        <v>0</v>
      </c>
      <c r="FO28" s="167">
        <f t="shared" si="29"/>
        <v>0</v>
      </c>
      <c r="FP28" s="23"/>
      <c r="FQ28" s="23"/>
      <c r="FR28" s="174"/>
      <c r="FS28" s="175"/>
      <c r="FT28" s="174"/>
      <c r="FU28" s="175"/>
      <c r="FV28" s="174"/>
      <c r="FW28" s="175"/>
      <c r="FX28" s="174"/>
      <c r="FY28" s="175"/>
      <c r="FZ28" s="174"/>
      <c r="GA28" s="175"/>
      <c r="GB28" s="174"/>
      <c r="GC28" s="175"/>
      <c r="GD28" s="174"/>
      <c r="GE28" s="175"/>
      <c r="GF28" s="174"/>
      <c r="GG28" s="175"/>
      <c r="GH28" s="174"/>
      <c r="GI28" s="175"/>
      <c r="GJ28" s="174"/>
      <c r="GK28" s="175"/>
      <c r="GL28" s="174"/>
      <c r="GM28" s="175"/>
      <c r="GN28" s="174"/>
      <c r="GO28" s="175"/>
      <c r="GP28" s="166">
        <f t="shared" si="30"/>
        <v>0</v>
      </c>
      <c r="GQ28" s="167">
        <f t="shared" si="31"/>
        <v>0</v>
      </c>
      <c r="GR28" s="166">
        <f t="shared" si="32"/>
        <v>0</v>
      </c>
      <c r="GS28" s="167">
        <f t="shared" si="33"/>
        <v>0</v>
      </c>
      <c r="GT28" s="23"/>
      <c r="GU28" s="23"/>
      <c r="GV28" s="174"/>
      <c r="GW28" s="175"/>
      <c r="GX28" s="174"/>
      <c r="GY28" s="175"/>
      <c r="GZ28" s="174"/>
      <c r="HA28" s="175"/>
      <c r="HB28" s="174"/>
      <c r="HC28" s="175"/>
      <c r="HD28" s="174"/>
      <c r="HE28" s="175"/>
      <c r="HF28" s="174"/>
      <c r="HG28" s="175"/>
      <c r="HH28" s="174"/>
      <c r="HI28" s="175"/>
      <c r="HJ28" s="174"/>
      <c r="HK28" s="175"/>
      <c r="HL28" s="174"/>
      <c r="HM28" s="175"/>
      <c r="HN28" s="174"/>
      <c r="HO28" s="175"/>
      <c r="HP28" s="174"/>
      <c r="HQ28" s="175"/>
      <c r="HR28" s="174"/>
      <c r="HS28" s="175"/>
      <c r="HT28" s="166">
        <f t="shared" si="34"/>
        <v>0</v>
      </c>
      <c r="HU28" s="167">
        <f t="shared" si="35"/>
        <v>0</v>
      </c>
      <c r="HV28" s="166">
        <f t="shared" si="36"/>
        <v>0</v>
      </c>
      <c r="HW28" s="167">
        <f t="shared" si="37"/>
        <v>0</v>
      </c>
      <c r="HX28" s="23"/>
      <c r="HY28" s="23"/>
      <c r="HZ28" s="174"/>
      <c r="IA28" s="175"/>
      <c r="IB28" s="174"/>
      <c r="IC28" s="175"/>
      <c r="ID28" s="174"/>
      <c r="IE28" s="175"/>
      <c r="IF28" s="174"/>
      <c r="IG28" s="175"/>
      <c r="IH28" s="174"/>
      <c r="II28" s="175"/>
      <c r="IJ28" s="174"/>
      <c r="IK28" s="175"/>
      <c r="IL28" s="174"/>
      <c r="IM28" s="175"/>
      <c r="IN28" s="174"/>
      <c r="IO28" s="175"/>
      <c r="IP28" s="174"/>
      <c r="IQ28" s="175"/>
      <c r="IR28" s="174"/>
      <c r="IS28" s="175"/>
      <c r="IT28" s="174"/>
      <c r="IU28" s="175"/>
      <c r="IV28" s="174"/>
      <c r="IW28" s="175"/>
      <c r="IX28" s="166">
        <f t="shared" si="38"/>
        <v>0</v>
      </c>
      <c r="IY28" s="167">
        <f t="shared" si="39"/>
        <v>0</v>
      </c>
      <c r="IZ28" s="166">
        <f t="shared" si="40"/>
        <v>0</v>
      </c>
      <c r="JA28" s="167">
        <f t="shared" si="41"/>
        <v>0</v>
      </c>
      <c r="JB28" s="23"/>
      <c r="JC28" s="23"/>
      <c r="JD28" s="174"/>
      <c r="JE28" s="175"/>
      <c r="JF28" s="174"/>
      <c r="JG28" s="175"/>
      <c r="JH28" s="174"/>
      <c r="JI28" s="175"/>
      <c r="JJ28" s="174"/>
      <c r="JK28" s="175"/>
      <c r="JL28" s="174"/>
      <c r="JM28" s="175"/>
      <c r="JN28" s="174"/>
      <c r="JO28" s="175"/>
      <c r="JP28" s="174"/>
      <c r="JQ28" s="175"/>
      <c r="JR28" s="174"/>
      <c r="JS28" s="175"/>
      <c r="JT28" s="174"/>
      <c r="JU28" s="175"/>
      <c r="JV28" s="174"/>
      <c r="JW28" s="175"/>
      <c r="JX28" s="174"/>
      <c r="JY28" s="175"/>
      <c r="JZ28" s="174"/>
      <c r="KA28" s="175"/>
      <c r="KB28" s="166">
        <f t="shared" si="42"/>
        <v>0</v>
      </c>
      <c r="KC28" s="167">
        <f t="shared" si="43"/>
        <v>0</v>
      </c>
      <c r="KD28" s="166">
        <f t="shared" si="44"/>
        <v>0</v>
      </c>
      <c r="KE28" s="167">
        <f t="shared" si="45"/>
        <v>0</v>
      </c>
      <c r="KF28" s="23"/>
      <c r="KG28" s="23"/>
      <c r="KH28" s="170">
        <f t="shared" si="0"/>
        <v>0</v>
      </c>
      <c r="KI28" s="171">
        <f t="shared" si="1"/>
        <v>0</v>
      </c>
      <c r="KJ28" s="166">
        <f t="shared" si="2"/>
        <v>0</v>
      </c>
      <c r="KK28" s="167">
        <f t="shared" si="3"/>
        <v>0</v>
      </c>
      <c r="KL28" s="172">
        <f t="shared" si="4"/>
        <v>0</v>
      </c>
      <c r="KM28" s="171">
        <f t="shared" si="5"/>
        <v>0</v>
      </c>
      <c r="KN28" s="166">
        <f t="shared" si="6"/>
        <v>0</v>
      </c>
      <c r="KO28" s="167">
        <f t="shared" si="7"/>
        <v>0</v>
      </c>
      <c r="KP28" s="436">
        <f t="shared" si="8"/>
        <v>0</v>
      </c>
      <c r="KQ28" s="422">
        <f t="shared" si="9"/>
        <v>0</v>
      </c>
      <c r="KR28" s="438" t="s">
        <v>338</v>
      </c>
      <c r="KS28" s="422" t="s">
        <v>338</v>
      </c>
      <c r="KT28" s="4"/>
    </row>
    <row r="29" spans="2:306" s="26" customFormat="1" ht="16.5" customHeight="1" x14ac:dyDescent="0.25">
      <c r="B29" s="150" t="s">
        <v>21</v>
      </c>
      <c r="C29" s="826"/>
      <c r="D29" s="827"/>
      <c r="E29" s="316"/>
      <c r="F29" s="659">
        <v>1</v>
      </c>
      <c r="G29" s="113"/>
      <c r="H29" s="113"/>
      <c r="I29" s="661">
        <f>INT(ROUND(F29,2)*(IF(E29&gt;0,data!$J$12,0)))</f>
        <v>0</v>
      </c>
      <c r="J29" s="145">
        <f>E29*I29</f>
        <v>0</v>
      </c>
      <c r="K29" s="317"/>
      <c r="L29" s="316"/>
      <c r="M29" s="661">
        <f>INT(ROUND(F29,2)*(IF(E29&gt;0,(IF(K29="ano",data!$J$6,0)),0)))</f>
        <v>0</v>
      </c>
      <c r="N29" s="152">
        <f>IF(L29&gt;E29,M29*E29,M29*L29)</f>
        <v>0</v>
      </c>
      <c r="O29" s="155">
        <f t="shared" si="46"/>
        <v>0</v>
      </c>
      <c r="Q29" s="149" t="str">
        <f t="shared" si="47"/>
        <v/>
      </c>
      <c r="R29" s="612" t="s">
        <v>338</v>
      </c>
      <c r="T29" s="26">
        <f t="shared" si="48"/>
        <v>0</v>
      </c>
      <c r="U29" s="176" t="s">
        <v>297</v>
      </c>
      <c r="V29" s="10"/>
      <c r="W29" s="10"/>
      <c r="X29" s="164"/>
      <c r="Y29" s="177"/>
      <c r="Z29" s="164"/>
      <c r="AA29" s="177"/>
      <c r="AB29" s="164"/>
      <c r="AC29" s="177"/>
      <c r="AD29" s="164"/>
      <c r="AE29" s="177"/>
      <c r="AF29" s="164"/>
      <c r="AG29" s="177"/>
      <c r="AH29" s="164"/>
      <c r="AI29" s="177"/>
      <c r="AJ29" s="164"/>
      <c r="AK29" s="177"/>
      <c r="AL29" s="164"/>
      <c r="AM29" s="177"/>
      <c r="AN29" s="164"/>
      <c r="AO29" s="177"/>
      <c r="AP29" s="164"/>
      <c r="AQ29" s="177"/>
      <c r="AR29" s="164"/>
      <c r="AS29" s="177"/>
      <c r="AT29" s="164"/>
      <c r="AU29" s="177"/>
      <c r="AV29" s="166">
        <f t="shared" si="10"/>
        <v>0</v>
      </c>
      <c r="AW29" s="167">
        <f t="shared" si="11"/>
        <v>0</v>
      </c>
      <c r="AX29" s="166">
        <f t="shared" si="12"/>
        <v>0</v>
      </c>
      <c r="AY29" s="167">
        <f t="shared" si="13"/>
        <v>0</v>
      </c>
      <c r="AZ29" s="4"/>
      <c r="BA29" s="4"/>
      <c r="BB29" s="164"/>
      <c r="BC29" s="177"/>
      <c r="BD29" s="164"/>
      <c r="BE29" s="177"/>
      <c r="BF29" s="164"/>
      <c r="BG29" s="177"/>
      <c r="BH29" s="164"/>
      <c r="BI29" s="177"/>
      <c r="BJ29" s="164"/>
      <c r="BK29" s="177"/>
      <c r="BL29" s="164"/>
      <c r="BM29" s="177"/>
      <c r="BN29" s="164"/>
      <c r="BO29" s="177"/>
      <c r="BP29" s="164"/>
      <c r="BQ29" s="177"/>
      <c r="BR29" s="164"/>
      <c r="BS29" s="177"/>
      <c r="BT29" s="164"/>
      <c r="BU29" s="177"/>
      <c r="BV29" s="164"/>
      <c r="BW29" s="177"/>
      <c r="BX29" s="164"/>
      <c r="BY29" s="177"/>
      <c r="BZ29" s="166">
        <f t="shared" si="14"/>
        <v>0</v>
      </c>
      <c r="CA29" s="167">
        <f t="shared" si="15"/>
        <v>0</v>
      </c>
      <c r="CB29" s="166">
        <f t="shared" si="16"/>
        <v>0</v>
      </c>
      <c r="CC29" s="167">
        <f t="shared" si="17"/>
        <v>0</v>
      </c>
      <c r="CD29" s="4"/>
      <c r="CE29" s="4"/>
      <c r="CF29" s="164"/>
      <c r="CG29" s="177"/>
      <c r="CH29" s="164"/>
      <c r="CI29" s="177"/>
      <c r="CJ29" s="164"/>
      <c r="CK29" s="177"/>
      <c r="CL29" s="164"/>
      <c r="CM29" s="177"/>
      <c r="CN29" s="164"/>
      <c r="CO29" s="177"/>
      <c r="CP29" s="164"/>
      <c r="CQ29" s="177"/>
      <c r="CR29" s="164"/>
      <c r="CS29" s="177"/>
      <c r="CT29" s="164"/>
      <c r="CU29" s="177"/>
      <c r="CV29" s="164"/>
      <c r="CW29" s="177"/>
      <c r="CX29" s="164"/>
      <c r="CY29" s="177"/>
      <c r="CZ29" s="164"/>
      <c r="DA29" s="177"/>
      <c r="DB29" s="164"/>
      <c r="DC29" s="177"/>
      <c r="DD29" s="166">
        <f t="shared" si="18"/>
        <v>0</v>
      </c>
      <c r="DE29" s="167">
        <f t="shared" si="19"/>
        <v>0</v>
      </c>
      <c r="DF29" s="166">
        <f t="shared" si="20"/>
        <v>0</v>
      </c>
      <c r="DG29" s="167">
        <f t="shared" si="21"/>
        <v>0</v>
      </c>
      <c r="DH29" s="4"/>
      <c r="DI29" s="4"/>
      <c r="DJ29" s="164"/>
      <c r="DK29" s="177"/>
      <c r="DL29" s="164"/>
      <c r="DM29" s="177"/>
      <c r="DN29" s="164"/>
      <c r="DO29" s="177"/>
      <c r="DP29" s="164"/>
      <c r="DQ29" s="177"/>
      <c r="DR29" s="164"/>
      <c r="DS29" s="177"/>
      <c r="DT29" s="164"/>
      <c r="DU29" s="177"/>
      <c r="DV29" s="164"/>
      <c r="DW29" s="177"/>
      <c r="DX29" s="164"/>
      <c r="DY29" s="177"/>
      <c r="DZ29" s="164"/>
      <c r="EA29" s="177"/>
      <c r="EB29" s="164"/>
      <c r="EC29" s="177"/>
      <c r="ED29" s="164"/>
      <c r="EE29" s="177"/>
      <c r="EF29" s="164"/>
      <c r="EG29" s="177"/>
      <c r="EH29" s="166">
        <f t="shared" si="22"/>
        <v>0</v>
      </c>
      <c r="EI29" s="167">
        <f t="shared" si="23"/>
        <v>0</v>
      </c>
      <c r="EJ29" s="166">
        <f t="shared" si="24"/>
        <v>0</v>
      </c>
      <c r="EK29" s="167">
        <f t="shared" si="25"/>
        <v>0</v>
      </c>
      <c r="EL29" s="4"/>
      <c r="EM29" s="4"/>
      <c r="EN29" s="164"/>
      <c r="EO29" s="177"/>
      <c r="EP29" s="164"/>
      <c r="EQ29" s="177"/>
      <c r="ER29" s="164"/>
      <c r="ES29" s="177"/>
      <c r="ET29" s="164"/>
      <c r="EU29" s="177"/>
      <c r="EV29" s="164"/>
      <c r="EW29" s="177"/>
      <c r="EX29" s="164"/>
      <c r="EY29" s="177"/>
      <c r="EZ29" s="164"/>
      <c r="FA29" s="177"/>
      <c r="FB29" s="164"/>
      <c r="FC29" s="177"/>
      <c r="FD29" s="164"/>
      <c r="FE29" s="177"/>
      <c r="FF29" s="164"/>
      <c r="FG29" s="177"/>
      <c r="FH29" s="164"/>
      <c r="FI29" s="177"/>
      <c r="FJ29" s="164"/>
      <c r="FK29" s="177"/>
      <c r="FL29" s="166">
        <f t="shared" si="26"/>
        <v>0</v>
      </c>
      <c r="FM29" s="167">
        <f t="shared" si="27"/>
        <v>0</v>
      </c>
      <c r="FN29" s="166">
        <f t="shared" si="28"/>
        <v>0</v>
      </c>
      <c r="FO29" s="167">
        <f t="shared" si="29"/>
        <v>0</v>
      </c>
      <c r="FP29" s="4"/>
      <c r="FQ29" s="4"/>
      <c r="FR29" s="164"/>
      <c r="FS29" s="177"/>
      <c r="FT29" s="164"/>
      <c r="FU29" s="177"/>
      <c r="FV29" s="164"/>
      <c r="FW29" s="177"/>
      <c r="FX29" s="164"/>
      <c r="FY29" s="177"/>
      <c r="FZ29" s="164"/>
      <c r="GA29" s="177"/>
      <c r="GB29" s="164"/>
      <c r="GC29" s="177"/>
      <c r="GD29" s="164"/>
      <c r="GE29" s="177"/>
      <c r="GF29" s="164"/>
      <c r="GG29" s="177"/>
      <c r="GH29" s="164"/>
      <c r="GI29" s="177"/>
      <c r="GJ29" s="164"/>
      <c r="GK29" s="177"/>
      <c r="GL29" s="164"/>
      <c r="GM29" s="177"/>
      <c r="GN29" s="164"/>
      <c r="GO29" s="177"/>
      <c r="GP29" s="166">
        <f t="shared" si="30"/>
        <v>0</v>
      </c>
      <c r="GQ29" s="167">
        <f t="shared" si="31"/>
        <v>0</v>
      </c>
      <c r="GR29" s="166">
        <f t="shared" si="32"/>
        <v>0</v>
      </c>
      <c r="GS29" s="167">
        <f t="shared" si="33"/>
        <v>0</v>
      </c>
      <c r="GT29" s="4"/>
      <c r="GU29" s="4"/>
      <c r="GV29" s="164"/>
      <c r="GW29" s="177"/>
      <c r="GX29" s="164"/>
      <c r="GY29" s="177"/>
      <c r="GZ29" s="164"/>
      <c r="HA29" s="177"/>
      <c r="HB29" s="164"/>
      <c r="HC29" s="177"/>
      <c r="HD29" s="164"/>
      <c r="HE29" s="177"/>
      <c r="HF29" s="164"/>
      <c r="HG29" s="177"/>
      <c r="HH29" s="164"/>
      <c r="HI29" s="177"/>
      <c r="HJ29" s="164"/>
      <c r="HK29" s="177"/>
      <c r="HL29" s="164"/>
      <c r="HM29" s="177"/>
      <c r="HN29" s="164"/>
      <c r="HO29" s="177"/>
      <c r="HP29" s="164"/>
      <c r="HQ29" s="177"/>
      <c r="HR29" s="164"/>
      <c r="HS29" s="177"/>
      <c r="HT29" s="166">
        <f t="shared" si="34"/>
        <v>0</v>
      </c>
      <c r="HU29" s="167">
        <f t="shared" si="35"/>
        <v>0</v>
      </c>
      <c r="HV29" s="166">
        <f t="shared" si="36"/>
        <v>0</v>
      </c>
      <c r="HW29" s="167">
        <f t="shared" si="37"/>
        <v>0</v>
      </c>
      <c r="HX29" s="4"/>
      <c r="HY29" s="4"/>
      <c r="HZ29" s="164"/>
      <c r="IA29" s="177"/>
      <c r="IB29" s="164"/>
      <c r="IC29" s="177"/>
      <c r="ID29" s="164"/>
      <c r="IE29" s="177"/>
      <c r="IF29" s="164"/>
      <c r="IG29" s="177"/>
      <c r="IH29" s="164"/>
      <c r="II29" s="177"/>
      <c r="IJ29" s="164"/>
      <c r="IK29" s="177"/>
      <c r="IL29" s="164"/>
      <c r="IM29" s="177"/>
      <c r="IN29" s="164"/>
      <c r="IO29" s="177"/>
      <c r="IP29" s="164"/>
      <c r="IQ29" s="177"/>
      <c r="IR29" s="164"/>
      <c r="IS29" s="177"/>
      <c r="IT29" s="164"/>
      <c r="IU29" s="177"/>
      <c r="IV29" s="164"/>
      <c r="IW29" s="177"/>
      <c r="IX29" s="166">
        <f t="shared" si="38"/>
        <v>0</v>
      </c>
      <c r="IY29" s="167">
        <f t="shared" si="39"/>
        <v>0</v>
      </c>
      <c r="IZ29" s="166">
        <f t="shared" si="40"/>
        <v>0</v>
      </c>
      <c r="JA29" s="167">
        <f t="shared" si="41"/>
        <v>0</v>
      </c>
      <c r="JB29" s="4"/>
      <c r="JC29" s="4"/>
      <c r="JD29" s="164"/>
      <c r="JE29" s="177"/>
      <c r="JF29" s="164"/>
      <c r="JG29" s="177"/>
      <c r="JH29" s="164"/>
      <c r="JI29" s="177"/>
      <c r="JJ29" s="164"/>
      <c r="JK29" s="177"/>
      <c r="JL29" s="164"/>
      <c r="JM29" s="177"/>
      <c r="JN29" s="164"/>
      <c r="JO29" s="177"/>
      <c r="JP29" s="164"/>
      <c r="JQ29" s="177"/>
      <c r="JR29" s="164"/>
      <c r="JS29" s="177"/>
      <c r="JT29" s="164"/>
      <c r="JU29" s="177"/>
      <c r="JV29" s="164"/>
      <c r="JW29" s="177"/>
      <c r="JX29" s="164"/>
      <c r="JY29" s="177"/>
      <c r="JZ29" s="164"/>
      <c r="KA29" s="177"/>
      <c r="KB29" s="166">
        <f t="shared" si="42"/>
        <v>0</v>
      </c>
      <c r="KC29" s="167">
        <f t="shared" si="43"/>
        <v>0</v>
      </c>
      <c r="KD29" s="166">
        <f t="shared" si="44"/>
        <v>0</v>
      </c>
      <c r="KE29" s="167">
        <f t="shared" si="45"/>
        <v>0</v>
      </c>
      <c r="KF29" s="4"/>
      <c r="KG29" s="4"/>
      <c r="KH29" s="170">
        <f t="shared" si="0"/>
        <v>0</v>
      </c>
      <c r="KI29" s="171">
        <f t="shared" si="1"/>
        <v>0</v>
      </c>
      <c r="KJ29" s="166">
        <f t="shared" si="2"/>
        <v>0</v>
      </c>
      <c r="KK29" s="167">
        <f t="shared" si="3"/>
        <v>0</v>
      </c>
      <c r="KL29" s="172">
        <f t="shared" si="4"/>
        <v>0</v>
      </c>
      <c r="KM29" s="171">
        <f t="shared" si="5"/>
        <v>0</v>
      </c>
      <c r="KN29" s="166">
        <f t="shared" si="6"/>
        <v>0</v>
      </c>
      <c r="KO29" s="167">
        <f t="shared" si="7"/>
        <v>0</v>
      </c>
      <c r="KP29" s="436">
        <f t="shared" si="8"/>
        <v>0</v>
      </c>
      <c r="KQ29" s="422">
        <f t="shared" si="9"/>
        <v>0</v>
      </c>
      <c r="KR29" s="438" t="s">
        <v>338</v>
      </c>
      <c r="KS29" s="422" t="s">
        <v>338</v>
      </c>
      <c r="KT29" s="4"/>
    </row>
    <row r="30" spans="2:306" s="26" customFormat="1" ht="16.5" hidden="1" customHeight="1" x14ac:dyDescent="0.25">
      <c r="B30" s="150"/>
      <c r="C30" s="541"/>
      <c r="D30" s="542"/>
      <c r="E30" s="120"/>
      <c r="F30" s="650"/>
      <c r="G30" s="120"/>
      <c r="H30" s="120"/>
      <c r="I30" s="661">
        <f>INT(ROUND(F30,2)*(IF(E30&gt;0,data!$J$12,0)))</f>
        <v>0</v>
      </c>
      <c r="J30" s="156"/>
      <c r="K30" s="543"/>
      <c r="L30" s="536"/>
      <c r="M30" s="661">
        <f>INT(ROUND(F30,2)*(IF(E30&gt;0,(IF(K30="ano",data!$J$6,0)),0)))</f>
        <v>0</v>
      </c>
      <c r="N30" s="152"/>
      <c r="O30" s="157"/>
      <c r="Q30" s="154"/>
      <c r="R30" s="612" t="s">
        <v>338</v>
      </c>
      <c r="T30" s="28"/>
      <c r="U30" s="173" t="s">
        <v>297</v>
      </c>
      <c r="V30" s="10"/>
      <c r="W30" s="10"/>
      <c r="X30" s="174"/>
      <c r="Y30" s="175"/>
      <c r="Z30" s="174"/>
      <c r="AA30" s="175"/>
      <c r="AB30" s="174"/>
      <c r="AC30" s="175"/>
      <c r="AD30" s="174"/>
      <c r="AE30" s="175"/>
      <c r="AF30" s="174"/>
      <c r="AG30" s="175"/>
      <c r="AH30" s="174"/>
      <c r="AI30" s="175"/>
      <c r="AJ30" s="174"/>
      <c r="AK30" s="175"/>
      <c r="AL30" s="174"/>
      <c r="AM30" s="175"/>
      <c r="AN30" s="174"/>
      <c r="AO30" s="175"/>
      <c r="AP30" s="174"/>
      <c r="AQ30" s="175"/>
      <c r="AR30" s="174"/>
      <c r="AS30" s="175"/>
      <c r="AT30" s="174"/>
      <c r="AU30" s="175"/>
      <c r="AV30" s="166">
        <f t="shared" si="10"/>
        <v>0</v>
      </c>
      <c r="AW30" s="167">
        <f t="shared" si="11"/>
        <v>0</v>
      </c>
      <c r="AX30" s="166">
        <f t="shared" si="12"/>
        <v>0</v>
      </c>
      <c r="AY30" s="167">
        <f t="shared" si="13"/>
        <v>0</v>
      </c>
      <c r="AZ30" s="23"/>
      <c r="BA30" s="23"/>
      <c r="BB30" s="174"/>
      <c r="BC30" s="175"/>
      <c r="BD30" s="174"/>
      <c r="BE30" s="175"/>
      <c r="BF30" s="174"/>
      <c r="BG30" s="175"/>
      <c r="BH30" s="174"/>
      <c r="BI30" s="175"/>
      <c r="BJ30" s="174"/>
      <c r="BK30" s="175"/>
      <c r="BL30" s="174"/>
      <c r="BM30" s="175"/>
      <c r="BN30" s="174"/>
      <c r="BO30" s="175"/>
      <c r="BP30" s="174"/>
      <c r="BQ30" s="175"/>
      <c r="BR30" s="174"/>
      <c r="BS30" s="175"/>
      <c r="BT30" s="174"/>
      <c r="BU30" s="175"/>
      <c r="BV30" s="174"/>
      <c r="BW30" s="175"/>
      <c r="BX30" s="174"/>
      <c r="BY30" s="175"/>
      <c r="BZ30" s="166">
        <f t="shared" si="14"/>
        <v>0</v>
      </c>
      <c r="CA30" s="167">
        <f t="shared" si="15"/>
        <v>0</v>
      </c>
      <c r="CB30" s="166">
        <f t="shared" si="16"/>
        <v>0</v>
      </c>
      <c r="CC30" s="167">
        <f t="shared" si="17"/>
        <v>0</v>
      </c>
      <c r="CD30" s="23"/>
      <c r="CE30" s="23"/>
      <c r="CF30" s="174"/>
      <c r="CG30" s="175"/>
      <c r="CH30" s="174"/>
      <c r="CI30" s="175"/>
      <c r="CJ30" s="174"/>
      <c r="CK30" s="175"/>
      <c r="CL30" s="174"/>
      <c r="CM30" s="175"/>
      <c r="CN30" s="174"/>
      <c r="CO30" s="175"/>
      <c r="CP30" s="174"/>
      <c r="CQ30" s="175"/>
      <c r="CR30" s="174"/>
      <c r="CS30" s="175"/>
      <c r="CT30" s="174"/>
      <c r="CU30" s="175"/>
      <c r="CV30" s="174"/>
      <c r="CW30" s="175"/>
      <c r="CX30" s="174"/>
      <c r="CY30" s="175"/>
      <c r="CZ30" s="174"/>
      <c r="DA30" s="175"/>
      <c r="DB30" s="174"/>
      <c r="DC30" s="175"/>
      <c r="DD30" s="166">
        <f t="shared" si="18"/>
        <v>0</v>
      </c>
      <c r="DE30" s="167">
        <f t="shared" si="19"/>
        <v>0</v>
      </c>
      <c r="DF30" s="166">
        <f t="shared" si="20"/>
        <v>0</v>
      </c>
      <c r="DG30" s="167">
        <f t="shared" si="21"/>
        <v>0</v>
      </c>
      <c r="DH30" s="23"/>
      <c r="DI30" s="23"/>
      <c r="DJ30" s="174"/>
      <c r="DK30" s="175"/>
      <c r="DL30" s="174"/>
      <c r="DM30" s="175"/>
      <c r="DN30" s="174"/>
      <c r="DO30" s="175"/>
      <c r="DP30" s="174"/>
      <c r="DQ30" s="175"/>
      <c r="DR30" s="174"/>
      <c r="DS30" s="175"/>
      <c r="DT30" s="174"/>
      <c r="DU30" s="175"/>
      <c r="DV30" s="174"/>
      <c r="DW30" s="175"/>
      <c r="DX30" s="174"/>
      <c r="DY30" s="175"/>
      <c r="DZ30" s="174"/>
      <c r="EA30" s="175"/>
      <c r="EB30" s="174"/>
      <c r="EC30" s="175"/>
      <c r="ED30" s="174"/>
      <c r="EE30" s="175"/>
      <c r="EF30" s="174"/>
      <c r="EG30" s="175"/>
      <c r="EH30" s="166">
        <f t="shared" si="22"/>
        <v>0</v>
      </c>
      <c r="EI30" s="167">
        <f t="shared" si="23"/>
        <v>0</v>
      </c>
      <c r="EJ30" s="166">
        <f t="shared" si="24"/>
        <v>0</v>
      </c>
      <c r="EK30" s="167">
        <f t="shared" si="25"/>
        <v>0</v>
      </c>
      <c r="EL30" s="23"/>
      <c r="EM30" s="23"/>
      <c r="EN30" s="174"/>
      <c r="EO30" s="175"/>
      <c r="EP30" s="174"/>
      <c r="EQ30" s="175"/>
      <c r="ER30" s="174"/>
      <c r="ES30" s="175"/>
      <c r="ET30" s="174"/>
      <c r="EU30" s="175"/>
      <c r="EV30" s="174"/>
      <c r="EW30" s="175"/>
      <c r="EX30" s="174"/>
      <c r="EY30" s="175"/>
      <c r="EZ30" s="174"/>
      <c r="FA30" s="175"/>
      <c r="FB30" s="174"/>
      <c r="FC30" s="175"/>
      <c r="FD30" s="174"/>
      <c r="FE30" s="175"/>
      <c r="FF30" s="174"/>
      <c r="FG30" s="175"/>
      <c r="FH30" s="174"/>
      <c r="FI30" s="175"/>
      <c r="FJ30" s="174"/>
      <c r="FK30" s="175"/>
      <c r="FL30" s="166">
        <f t="shared" si="26"/>
        <v>0</v>
      </c>
      <c r="FM30" s="167">
        <f t="shared" si="27"/>
        <v>0</v>
      </c>
      <c r="FN30" s="166">
        <f t="shared" si="28"/>
        <v>0</v>
      </c>
      <c r="FO30" s="167">
        <f t="shared" si="29"/>
        <v>0</v>
      </c>
      <c r="FP30" s="23"/>
      <c r="FQ30" s="23"/>
      <c r="FR30" s="174"/>
      <c r="FS30" s="175"/>
      <c r="FT30" s="174"/>
      <c r="FU30" s="175"/>
      <c r="FV30" s="174"/>
      <c r="FW30" s="175"/>
      <c r="FX30" s="174"/>
      <c r="FY30" s="175"/>
      <c r="FZ30" s="174"/>
      <c r="GA30" s="175"/>
      <c r="GB30" s="174"/>
      <c r="GC30" s="175"/>
      <c r="GD30" s="174"/>
      <c r="GE30" s="175"/>
      <c r="GF30" s="174"/>
      <c r="GG30" s="175"/>
      <c r="GH30" s="174"/>
      <c r="GI30" s="175"/>
      <c r="GJ30" s="174"/>
      <c r="GK30" s="175"/>
      <c r="GL30" s="174"/>
      <c r="GM30" s="175"/>
      <c r="GN30" s="174"/>
      <c r="GO30" s="175"/>
      <c r="GP30" s="166">
        <f t="shared" si="30"/>
        <v>0</v>
      </c>
      <c r="GQ30" s="167">
        <f t="shared" si="31"/>
        <v>0</v>
      </c>
      <c r="GR30" s="166">
        <f t="shared" si="32"/>
        <v>0</v>
      </c>
      <c r="GS30" s="167">
        <f t="shared" si="33"/>
        <v>0</v>
      </c>
      <c r="GT30" s="23"/>
      <c r="GU30" s="23"/>
      <c r="GV30" s="174"/>
      <c r="GW30" s="175"/>
      <c r="GX30" s="174"/>
      <c r="GY30" s="175"/>
      <c r="GZ30" s="174"/>
      <c r="HA30" s="175"/>
      <c r="HB30" s="174"/>
      <c r="HC30" s="175"/>
      <c r="HD30" s="174"/>
      <c r="HE30" s="175"/>
      <c r="HF30" s="174"/>
      <c r="HG30" s="175"/>
      <c r="HH30" s="174"/>
      <c r="HI30" s="175"/>
      <c r="HJ30" s="174"/>
      <c r="HK30" s="175"/>
      <c r="HL30" s="174"/>
      <c r="HM30" s="175"/>
      <c r="HN30" s="174"/>
      <c r="HO30" s="175"/>
      <c r="HP30" s="174"/>
      <c r="HQ30" s="175"/>
      <c r="HR30" s="174"/>
      <c r="HS30" s="175"/>
      <c r="HT30" s="166">
        <f t="shared" si="34"/>
        <v>0</v>
      </c>
      <c r="HU30" s="167">
        <f t="shared" si="35"/>
        <v>0</v>
      </c>
      <c r="HV30" s="166">
        <f t="shared" si="36"/>
        <v>0</v>
      </c>
      <c r="HW30" s="167">
        <f t="shared" si="37"/>
        <v>0</v>
      </c>
      <c r="HX30" s="23"/>
      <c r="HY30" s="23"/>
      <c r="HZ30" s="174"/>
      <c r="IA30" s="175"/>
      <c r="IB30" s="174"/>
      <c r="IC30" s="175"/>
      <c r="ID30" s="174"/>
      <c r="IE30" s="175"/>
      <c r="IF30" s="174"/>
      <c r="IG30" s="175"/>
      <c r="IH30" s="174"/>
      <c r="II30" s="175"/>
      <c r="IJ30" s="174"/>
      <c r="IK30" s="175"/>
      <c r="IL30" s="174"/>
      <c r="IM30" s="175"/>
      <c r="IN30" s="174"/>
      <c r="IO30" s="175"/>
      <c r="IP30" s="174"/>
      <c r="IQ30" s="175"/>
      <c r="IR30" s="174"/>
      <c r="IS30" s="175"/>
      <c r="IT30" s="174"/>
      <c r="IU30" s="175"/>
      <c r="IV30" s="174"/>
      <c r="IW30" s="175"/>
      <c r="IX30" s="166">
        <f t="shared" si="38"/>
        <v>0</v>
      </c>
      <c r="IY30" s="167">
        <f t="shared" si="39"/>
        <v>0</v>
      </c>
      <c r="IZ30" s="166">
        <f t="shared" si="40"/>
        <v>0</v>
      </c>
      <c r="JA30" s="167">
        <f t="shared" si="41"/>
        <v>0</v>
      </c>
      <c r="JB30" s="23"/>
      <c r="JC30" s="23"/>
      <c r="JD30" s="174"/>
      <c r="JE30" s="175"/>
      <c r="JF30" s="174"/>
      <c r="JG30" s="175"/>
      <c r="JH30" s="174"/>
      <c r="JI30" s="175"/>
      <c r="JJ30" s="174"/>
      <c r="JK30" s="175"/>
      <c r="JL30" s="174"/>
      <c r="JM30" s="175"/>
      <c r="JN30" s="174"/>
      <c r="JO30" s="175"/>
      <c r="JP30" s="174"/>
      <c r="JQ30" s="175"/>
      <c r="JR30" s="174"/>
      <c r="JS30" s="175"/>
      <c r="JT30" s="174"/>
      <c r="JU30" s="175"/>
      <c r="JV30" s="174"/>
      <c r="JW30" s="175"/>
      <c r="JX30" s="174"/>
      <c r="JY30" s="175"/>
      <c r="JZ30" s="174"/>
      <c r="KA30" s="175"/>
      <c r="KB30" s="166">
        <f t="shared" si="42"/>
        <v>0</v>
      </c>
      <c r="KC30" s="167">
        <f t="shared" si="43"/>
        <v>0</v>
      </c>
      <c r="KD30" s="166">
        <f t="shared" si="44"/>
        <v>0</v>
      </c>
      <c r="KE30" s="167">
        <f t="shared" si="45"/>
        <v>0</v>
      </c>
      <c r="KF30" s="23"/>
      <c r="KG30" s="23"/>
      <c r="KH30" s="170">
        <f t="shared" si="0"/>
        <v>0</v>
      </c>
      <c r="KI30" s="171">
        <f t="shared" si="1"/>
        <v>0</v>
      </c>
      <c r="KJ30" s="166">
        <f t="shared" si="2"/>
        <v>0</v>
      </c>
      <c r="KK30" s="167">
        <f t="shared" si="3"/>
        <v>0</v>
      </c>
      <c r="KL30" s="172">
        <f t="shared" si="4"/>
        <v>0</v>
      </c>
      <c r="KM30" s="171">
        <f t="shared" si="5"/>
        <v>0</v>
      </c>
      <c r="KN30" s="166">
        <f t="shared" si="6"/>
        <v>0</v>
      </c>
      <c r="KO30" s="167">
        <f t="shared" si="7"/>
        <v>0</v>
      </c>
      <c r="KP30" s="436">
        <f t="shared" si="8"/>
        <v>0</v>
      </c>
      <c r="KQ30" s="422">
        <f t="shared" si="9"/>
        <v>0</v>
      </c>
      <c r="KR30" s="438" t="s">
        <v>338</v>
      </c>
      <c r="KS30" s="422" t="s">
        <v>338</v>
      </c>
      <c r="KT30" s="4"/>
    </row>
    <row r="31" spans="2:306" s="26" customFormat="1" ht="16.5" customHeight="1" x14ac:dyDescent="0.25">
      <c r="B31" s="150" t="s">
        <v>22</v>
      </c>
      <c r="C31" s="826"/>
      <c r="D31" s="827"/>
      <c r="E31" s="316"/>
      <c r="F31" s="659">
        <v>1</v>
      </c>
      <c r="G31" s="113"/>
      <c r="H31" s="113"/>
      <c r="I31" s="661">
        <f>INT(ROUND(F31,2)*(IF(E31&gt;0,data!$J$12,0)))</f>
        <v>0</v>
      </c>
      <c r="J31" s="145">
        <f>E31*I31</f>
        <v>0</v>
      </c>
      <c r="K31" s="317"/>
      <c r="L31" s="316"/>
      <c r="M31" s="661">
        <f>INT(ROUND(F31,2)*(IF(E31&gt;0,(IF(K31="ano",data!$J$6,0)),0)))</f>
        <v>0</v>
      </c>
      <c r="N31" s="152">
        <f>IF(L31&gt;E31,M31*E31,M31*L31)</f>
        <v>0</v>
      </c>
      <c r="O31" s="155">
        <f t="shared" si="46"/>
        <v>0</v>
      </c>
      <c r="Q31" s="149" t="str">
        <f t="shared" si="47"/>
        <v/>
      </c>
      <c r="R31" s="612" t="s">
        <v>338</v>
      </c>
      <c r="T31" s="26">
        <f t="shared" si="48"/>
        <v>0</v>
      </c>
      <c r="U31" s="176" t="s">
        <v>297</v>
      </c>
      <c r="V31" s="10"/>
      <c r="W31" s="10"/>
      <c r="X31" s="164"/>
      <c r="Y31" s="177"/>
      <c r="Z31" s="164"/>
      <c r="AA31" s="177"/>
      <c r="AB31" s="164"/>
      <c r="AC31" s="177"/>
      <c r="AD31" s="164"/>
      <c r="AE31" s="177"/>
      <c r="AF31" s="164"/>
      <c r="AG31" s="177"/>
      <c r="AH31" s="164"/>
      <c r="AI31" s="177"/>
      <c r="AJ31" s="164"/>
      <c r="AK31" s="177"/>
      <c r="AL31" s="164"/>
      <c r="AM31" s="177"/>
      <c r="AN31" s="164"/>
      <c r="AO31" s="177"/>
      <c r="AP31" s="164"/>
      <c r="AQ31" s="177"/>
      <c r="AR31" s="164"/>
      <c r="AS31" s="177"/>
      <c r="AT31" s="164"/>
      <c r="AU31" s="177"/>
      <c r="AV31" s="166">
        <f t="shared" si="10"/>
        <v>0</v>
      </c>
      <c r="AW31" s="167">
        <f t="shared" si="11"/>
        <v>0</v>
      </c>
      <c r="AX31" s="166">
        <f t="shared" si="12"/>
        <v>0</v>
      </c>
      <c r="AY31" s="167">
        <f t="shared" si="13"/>
        <v>0</v>
      </c>
      <c r="AZ31" s="4"/>
      <c r="BA31" s="4"/>
      <c r="BB31" s="164"/>
      <c r="BC31" s="177"/>
      <c r="BD31" s="164"/>
      <c r="BE31" s="177"/>
      <c r="BF31" s="164"/>
      <c r="BG31" s="177"/>
      <c r="BH31" s="164"/>
      <c r="BI31" s="177"/>
      <c r="BJ31" s="164"/>
      <c r="BK31" s="177"/>
      <c r="BL31" s="164"/>
      <c r="BM31" s="177"/>
      <c r="BN31" s="164"/>
      <c r="BO31" s="177"/>
      <c r="BP31" s="164"/>
      <c r="BQ31" s="177"/>
      <c r="BR31" s="164"/>
      <c r="BS31" s="177"/>
      <c r="BT31" s="164"/>
      <c r="BU31" s="177"/>
      <c r="BV31" s="164"/>
      <c r="BW31" s="177"/>
      <c r="BX31" s="164"/>
      <c r="BY31" s="177"/>
      <c r="BZ31" s="166">
        <f t="shared" si="14"/>
        <v>0</v>
      </c>
      <c r="CA31" s="167">
        <f t="shared" si="15"/>
        <v>0</v>
      </c>
      <c r="CB31" s="166">
        <f t="shared" si="16"/>
        <v>0</v>
      </c>
      <c r="CC31" s="167">
        <f t="shared" si="17"/>
        <v>0</v>
      </c>
      <c r="CD31" s="4"/>
      <c r="CE31" s="4"/>
      <c r="CF31" s="164"/>
      <c r="CG31" s="177"/>
      <c r="CH31" s="164"/>
      <c r="CI31" s="177"/>
      <c r="CJ31" s="164"/>
      <c r="CK31" s="177"/>
      <c r="CL31" s="164"/>
      <c r="CM31" s="177"/>
      <c r="CN31" s="164"/>
      <c r="CO31" s="177"/>
      <c r="CP31" s="164"/>
      <c r="CQ31" s="177"/>
      <c r="CR31" s="164"/>
      <c r="CS31" s="177"/>
      <c r="CT31" s="164"/>
      <c r="CU31" s="177"/>
      <c r="CV31" s="164"/>
      <c r="CW31" s="177"/>
      <c r="CX31" s="164"/>
      <c r="CY31" s="177"/>
      <c r="CZ31" s="164"/>
      <c r="DA31" s="177"/>
      <c r="DB31" s="164"/>
      <c r="DC31" s="177"/>
      <c r="DD31" s="166">
        <f t="shared" si="18"/>
        <v>0</v>
      </c>
      <c r="DE31" s="167">
        <f t="shared" si="19"/>
        <v>0</v>
      </c>
      <c r="DF31" s="166">
        <f t="shared" si="20"/>
        <v>0</v>
      </c>
      <c r="DG31" s="167">
        <f t="shared" si="21"/>
        <v>0</v>
      </c>
      <c r="DH31" s="4"/>
      <c r="DI31" s="4"/>
      <c r="DJ31" s="164"/>
      <c r="DK31" s="177"/>
      <c r="DL31" s="164"/>
      <c r="DM31" s="177"/>
      <c r="DN31" s="164"/>
      <c r="DO31" s="177"/>
      <c r="DP31" s="164"/>
      <c r="DQ31" s="177"/>
      <c r="DR31" s="164"/>
      <c r="DS31" s="177"/>
      <c r="DT31" s="164"/>
      <c r="DU31" s="177"/>
      <c r="DV31" s="164"/>
      <c r="DW31" s="177"/>
      <c r="DX31" s="164"/>
      <c r="DY31" s="177"/>
      <c r="DZ31" s="164"/>
      <c r="EA31" s="177"/>
      <c r="EB31" s="164"/>
      <c r="EC31" s="177"/>
      <c r="ED31" s="164"/>
      <c r="EE31" s="177"/>
      <c r="EF31" s="164"/>
      <c r="EG31" s="177"/>
      <c r="EH31" s="166">
        <f t="shared" si="22"/>
        <v>0</v>
      </c>
      <c r="EI31" s="167">
        <f t="shared" si="23"/>
        <v>0</v>
      </c>
      <c r="EJ31" s="166">
        <f t="shared" si="24"/>
        <v>0</v>
      </c>
      <c r="EK31" s="167">
        <f t="shared" si="25"/>
        <v>0</v>
      </c>
      <c r="EL31" s="4"/>
      <c r="EM31" s="4"/>
      <c r="EN31" s="164"/>
      <c r="EO31" s="177"/>
      <c r="EP31" s="164"/>
      <c r="EQ31" s="177"/>
      <c r="ER31" s="164"/>
      <c r="ES31" s="177"/>
      <c r="ET31" s="164"/>
      <c r="EU31" s="177"/>
      <c r="EV31" s="164"/>
      <c r="EW31" s="177"/>
      <c r="EX31" s="164"/>
      <c r="EY31" s="177"/>
      <c r="EZ31" s="164"/>
      <c r="FA31" s="177"/>
      <c r="FB31" s="164"/>
      <c r="FC31" s="177"/>
      <c r="FD31" s="164"/>
      <c r="FE31" s="177"/>
      <c r="FF31" s="164"/>
      <c r="FG31" s="177"/>
      <c r="FH31" s="164"/>
      <c r="FI31" s="177"/>
      <c r="FJ31" s="164"/>
      <c r="FK31" s="177"/>
      <c r="FL31" s="166">
        <f t="shared" si="26"/>
        <v>0</v>
      </c>
      <c r="FM31" s="167">
        <f t="shared" si="27"/>
        <v>0</v>
      </c>
      <c r="FN31" s="166">
        <f t="shared" si="28"/>
        <v>0</v>
      </c>
      <c r="FO31" s="167">
        <f t="shared" si="29"/>
        <v>0</v>
      </c>
      <c r="FP31" s="4"/>
      <c r="FQ31" s="4"/>
      <c r="FR31" s="164"/>
      <c r="FS31" s="177"/>
      <c r="FT31" s="164"/>
      <c r="FU31" s="177"/>
      <c r="FV31" s="164"/>
      <c r="FW31" s="177"/>
      <c r="FX31" s="164"/>
      <c r="FY31" s="177"/>
      <c r="FZ31" s="164"/>
      <c r="GA31" s="177"/>
      <c r="GB31" s="164"/>
      <c r="GC31" s="177"/>
      <c r="GD31" s="164"/>
      <c r="GE31" s="177"/>
      <c r="GF31" s="164"/>
      <c r="GG31" s="177"/>
      <c r="GH31" s="164"/>
      <c r="GI31" s="177"/>
      <c r="GJ31" s="164"/>
      <c r="GK31" s="177"/>
      <c r="GL31" s="164"/>
      <c r="GM31" s="177"/>
      <c r="GN31" s="164"/>
      <c r="GO31" s="177"/>
      <c r="GP31" s="166">
        <f t="shared" si="30"/>
        <v>0</v>
      </c>
      <c r="GQ31" s="167">
        <f t="shared" si="31"/>
        <v>0</v>
      </c>
      <c r="GR31" s="166">
        <f t="shared" si="32"/>
        <v>0</v>
      </c>
      <c r="GS31" s="167">
        <f t="shared" si="33"/>
        <v>0</v>
      </c>
      <c r="GT31" s="4"/>
      <c r="GU31" s="4"/>
      <c r="GV31" s="164"/>
      <c r="GW31" s="177"/>
      <c r="GX31" s="164"/>
      <c r="GY31" s="177"/>
      <c r="GZ31" s="164"/>
      <c r="HA31" s="177"/>
      <c r="HB31" s="164"/>
      <c r="HC31" s="177"/>
      <c r="HD31" s="164"/>
      <c r="HE31" s="177"/>
      <c r="HF31" s="164"/>
      <c r="HG31" s="177"/>
      <c r="HH31" s="164"/>
      <c r="HI31" s="177"/>
      <c r="HJ31" s="164"/>
      <c r="HK31" s="177"/>
      <c r="HL31" s="164"/>
      <c r="HM31" s="177"/>
      <c r="HN31" s="164"/>
      <c r="HO31" s="177"/>
      <c r="HP31" s="164"/>
      <c r="HQ31" s="177"/>
      <c r="HR31" s="164"/>
      <c r="HS31" s="177"/>
      <c r="HT31" s="166">
        <f t="shared" si="34"/>
        <v>0</v>
      </c>
      <c r="HU31" s="167">
        <f t="shared" si="35"/>
        <v>0</v>
      </c>
      <c r="HV31" s="166">
        <f t="shared" si="36"/>
        <v>0</v>
      </c>
      <c r="HW31" s="167">
        <f t="shared" si="37"/>
        <v>0</v>
      </c>
      <c r="HX31" s="4"/>
      <c r="HY31" s="4"/>
      <c r="HZ31" s="164"/>
      <c r="IA31" s="177"/>
      <c r="IB31" s="164"/>
      <c r="IC31" s="177"/>
      <c r="ID31" s="164"/>
      <c r="IE31" s="177"/>
      <c r="IF31" s="164"/>
      <c r="IG31" s="177"/>
      <c r="IH31" s="164"/>
      <c r="II31" s="177"/>
      <c r="IJ31" s="164"/>
      <c r="IK31" s="177"/>
      <c r="IL31" s="164"/>
      <c r="IM31" s="177"/>
      <c r="IN31" s="164"/>
      <c r="IO31" s="177"/>
      <c r="IP31" s="164"/>
      <c r="IQ31" s="177"/>
      <c r="IR31" s="164"/>
      <c r="IS31" s="177"/>
      <c r="IT31" s="164"/>
      <c r="IU31" s="177"/>
      <c r="IV31" s="164"/>
      <c r="IW31" s="177"/>
      <c r="IX31" s="166">
        <f t="shared" si="38"/>
        <v>0</v>
      </c>
      <c r="IY31" s="167">
        <f t="shared" si="39"/>
        <v>0</v>
      </c>
      <c r="IZ31" s="166">
        <f t="shared" si="40"/>
        <v>0</v>
      </c>
      <c r="JA31" s="167">
        <f t="shared" si="41"/>
        <v>0</v>
      </c>
      <c r="JB31" s="4"/>
      <c r="JC31" s="4"/>
      <c r="JD31" s="164"/>
      <c r="JE31" s="177"/>
      <c r="JF31" s="164"/>
      <c r="JG31" s="177"/>
      <c r="JH31" s="164"/>
      <c r="JI31" s="177"/>
      <c r="JJ31" s="164"/>
      <c r="JK31" s="177"/>
      <c r="JL31" s="164"/>
      <c r="JM31" s="177"/>
      <c r="JN31" s="164"/>
      <c r="JO31" s="177"/>
      <c r="JP31" s="164"/>
      <c r="JQ31" s="177"/>
      <c r="JR31" s="164"/>
      <c r="JS31" s="177"/>
      <c r="JT31" s="164"/>
      <c r="JU31" s="177"/>
      <c r="JV31" s="164"/>
      <c r="JW31" s="177"/>
      <c r="JX31" s="164"/>
      <c r="JY31" s="177"/>
      <c r="JZ31" s="164"/>
      <c r="KA31" s="177"/>
      <c r="KB31" s="166">
        <f t="shared" si="42"/>
        <v>0</v>
      </c>
      <c r="KC31" s="167">
        <f t="shared" si="43"/>
        <v>0</v>
      </c>
      <c r="KD31" s="166">
        <f t="shared" si="44"/>
        <v>0</v>
      </c>
      <c r="KE31" s="167">
        <f t="shared" si="45"/>
        <v>0</v>
      </c>
      <c r="KF31" s="4"/>
      <c r="KG31" s="4"/>
      <c r="KH31" s="170">
        <f t="shared" si="0"/>
        <v>0</v>
      </c>
      <c r="KI31" s="171">
        <f t="shared" si="1"/>
        <v>0</v>
      </c>
      <c r="KJ31" s="166">
        <f t="shared" si="2"/>
        <v>0</v>
      </c>
      <c r="KK31" s="167">
        <f t="shared" si="3"/>
        <v>0</v>
      </c>
      <c r="KL31" s="172">
        <f t="shared" si="4"/>
        <v>0</v>
      </c>
      <c r="KM31" s="171">
        <f t="shared" si="5"/>
        <v>0</v>
      </c>
      <c r="KN31" s="166">
        <f t="shared" si="6"/>
        <v>0</v>
      </c>
      <c r="KO31" s="167">
        <f t="shared" si="7"/>
        <v>0</v>
      </c>
      <c r="KP31" s="436">
        <f t="shared" si="8"/>
        <v>0</v>
      </c>
      <c r="KQ31" s="422">
        <f t="shared" si="9"/>
        <v>0</v>
      </c>
      <c r="KR31" s="438" t="s">
        <v>338</v>
      </c>
      <c r="KS31" s="422" t="s">
        <v>338</v>
      </c>
      <c r="KT31" s="4"/>
    </row>
    <row r="32" spans="2:306" s="26" customFormat="1" ht="16.5" hidden="1" customHeight="1" x14ac:dyDescent="0.25">
      <c r="B32" s="150"/>
      <c r="C32" s="541"/>
      <c r="D32" s="542"/>
      <c r="E32" s="120"/>
      <c r="F32" s="650"/>
      <c r="G32" s="120"/>
      <c r="H32" s="120"/>
      <c r="I32" s="661">
        <f>INT(ROUND(F32,2)*(IF(E32&gt;0,data!$J$12,0)))</f>
        <v>0</v>
      </c>
      <c r="J32" s="156"/>
      <c r="K32" s="543"/>
      <c r="L32" s="536"/>
      <c r="M32" s="661">
        <f>INT(ROUND(F32,2)*(IF(E32&gt;0,(IF(K32="ano",data!$J$6,0)),0)))</f>
        <v>0</v>
      </c>
      <c r="N32" s="152"/>
      <c r="O32" s="157"/>
      <c r="Q32" s="154"/>
      <c r="R32" s="612" t="s">
        <v>338</v>
      </c>
      <c r="T32" s="28"/>
      <c r="U32" s="173" t="s">
        <v>297</v>
      </c>
      <c r="V32" s="10"/>
      <c r="W32" s="10"/>
      <c r="X32" s="174"/>
      <c r="Y32" s="175"/>
      <c r="Z32" s="174"/>
      <c r="AA32" s="175"/>
      <c r="AB32" s="174"/>
      <c r="AC32" s="175"/>
      <c r="AD32" s="174"/>
      <c r="AE32" s="175"/>
      <c r="AF32" s="174"/>
      <c r="AG32" s="175"/>
      <c r="AH32" s="174"/>
      <c r="AI32" s="175"/>
      <c r="AJ32" s="174"/>
      <c r="AK32" s="175"/>
      <c r="AL32" s="174"/>
      <c r="AM32" s="175"/>
      <c r="AN32" s="174"/>
      <c r="AO32" s="175"/>
      <c r="AP32" s="174"/>
      <c r="AQ32" s="175"/>
      <c r="AR32" s="174"/>
      <c r="AS32" s="175"/>
      <c r="AT32" s="174"/>
      <c r="AU32" s="175"/>
      <c r="AV32" s="166">
        <f t="shared" si="10"/>
        <v>0</v>
      </c>
      <c r="AW32" s="167">
        <f t="shared" si="11"/>
        <v>0</v>
      </c>
      <c r="AX32" s="166">
        <f t="shared" si="12"/>
        <v>0</v>
      </c>
      <c r="AY32" s="167">
        <f t="shared" si="13"/>
        <v>0</v>
      </c>
      <c r="AZ32" s="23"/>
      <c r="BA32" s="23"/>
      <c r="BB32" s="174"/>
      <c r="BC32" s="175"/>
      <c r="BD32" s="174"/>
      <c r="BE32" s="175"/>
      <c r="BF32" s="174"/>
      <c r="BG32" s="175"/>
      <c r="BH32" s="174"/>
      <c r="BI32" s="175"/>
      <c r="BJ32" s="174"/>
      <c r="BK32" s="175"/>
      <c r="BL32" s="174"/>
      <c r="BM32" s="175"/>
      <c r="BN32" s="174"/>
      <c r="BO32" s="175"/>
      <c r="BP32" s="174"/>
      <c r="BQ32" s="175"/>
      <c r="BR32" s="174"/>
      <c r="BS32" s="175"/>
      <c r="BT32" s="174"/>
      <c r="BU32" s="175"/>
      <c r="BV32" s="174"/>
      <c r="BW32" s="175"/>
      <c r="BX32" s="174"/>
      <c r="BY32" s="175"/>
      <c r="BZ32" s="166">
        <f t="shared" si="14"/>
        <v>0</v>
      </c>
      <c r="CA32" s="167">
        <f t="shared" si="15"/>
        <v>0</v>
      </c>
      <c r="CB32" s="166">
        <f t="shared" si="16"/>
        <v>0</v>
      </c>
      <c r="CC32" s="167">
        <f t="shared" si="17"/>
        <v>0</v>
      </c>
      <c r="CD32" s="23"/>
      <c r="CE32" s="23"/>
      <c r="CF32" s="174"/>
      <c r="CG32" s="175"/>
      <c r="CH32" s="174"/>
      <c r="CI32" s="175"/>
      <c r="CJ32" s="174"/>
      <c r="CK32" s="175"/>
      <c r="CL32" s="174"/>
      <c r="CM32" s="175"/>
      <c r="CN32" s="174"/>
      <c r="CO32" s="175"/>
      <c r="CP32" s="174"/>
      <c r="CQ32" s="175"/>
      <c r="CR32" s="174"/>
      <c r="CS32" s="175"/>
      <c r="CT32" s="174"/>
      <c r="CU32" s="175"/>
      <c r="CV32" s="174"/>
      <c r="CW32" s="175"/>
      <c r="CX32" s="174"/>
      <c r="CY32" s="175"/>
      <c r="CZ32" s="174"/>
      <c r="DA32" s="175"/>
      <c r="DB32" s="174"/>
      <c r="DC32" s="175"/>
      <c r="DD32" s="166">
        <f t="shared" si="18"/>
        <v>0</v>
      </c>
      <c r="DE32" s="167">
        <f t="shared" si="19"/>
        <v>0</v>
      </c>
      <c r="DF32" s="166">
        <f t="shared" si="20"/>
        <v>0</v>
      </c>
      <c r="DG32" s="167">
        <f t="shared" si="21"/>
        <v>0</v>
      </c>
      <c r="DH32" s="23"/>
      <c r="DI32" s="23"/>
      <c r="DJ32" s="174"/>
      <c r="DK32" s="175"/>
      <c r="DL32" s="174"/>
      <c r="DM32" s="175"/>
      <c r="DN32" s="174"/>
      <c r="DO32" s="175"/>
      <c r="DP32" s="174"/>
      <c r="DQ32" s="175"/>
      <c r="DR32" s="174"/>
      <c r="DS32" s="175"/>
      <c r="DT32" s="174"/>
      <c r="DU32" s="175"/>
      <c r="DV32" s="174"/>
      <c r="DW32" s="175"/>
      <c r="DX32" s="174"/>
      <c r="DY32" s="175"/>
      <c r="DZ32" s="174"/>
      <c r="EA32" s="175"/>
      <c r="EB32" s="174"/>
      <c r="EC32" s="175"/>
      <c r="ED32" s="174"/>
      <c r="EE32" s="175"/>
      <c r="EF32" s="174"/>
      <c r="EG32" s="175"/>
      <c r="EH32" s="166">
        <f t="shared" si="22"/>
        <v>0</v>
      </c>
      <c r="EI32" s="167">
        <f t="shared" si="23"/>
        <v>0</v>
      </c>
      <c r="EJ32" s="166">
        <f t="shared" si="24"/>
        <v>0</v>
      </c>
      <c r="EK32" s="167">
        <f t="shared" si="25"/>
        <v>0</v>
      </c>
      <c r="EL32" s="23"/>
      <c r="EM32" s="23"/>
      <c r="EN32" s="174"/>
      <c r="EO32" s="175"/>
      <c r="EP32" s="174"/>
      <c r="EQ32" s="175"/>
      <c r="ER32" s="174"/>
      <c r="ES32" s="175"/>
      <c r="ET32" s="174"/>
      <c r="EU32" s="175"/>
      <c r="EV32" s="174"/>
      <c r="EW32" s="175"/>
      <c r="EX32" s="174"/>
      <c r="EY32" s="175"/>
      <c r="EZ32" s="174"/>
      <c r="FA32" s="175"/>
      <c r="FB32" s="174"/>
      <c r="FC32" s="175"/>
      <c r="FD32" s="174"/>
      <c r="FE32" s="175"/>
      <c r="FF32" s="174"/>
      <c r="FG32" s="175"/>
      <c r="FH32" s="174"/>
      <c r="FI32" s="175"/>
      <c r="FJ32" s="174"/>
      <c r="FK32" s="175"/>
      <c r="FL32" s="166">
        <f t="shared" si="26"/>
        <v>0</v>
      </c>
      <c r="FM32" s="167">
        <f t="shared" si="27"/>
        <v>0</v>
      </c>
      <c r="FN32" s="166">
        <f t="shared" si="28"/>
        <v>0</v>
      </c>
      <c r="FO32" s="167">
        <f t="shared" si="29"/>
        <v>0</v>
      </c>
      <c r="FP32" s="23"/>
      <c r="FQ32" s="23"/>
      <c r="FR32" s="174"/>
      <c r="FS32" s="175"/>
      <c r="FT32" s="174"/>
      <c r="FU32" s="175"/>
      <c r="FV32" s="174"/>
      <c r="FW32" s="175"/>
      <c r="FX32" s="174"/>
      <c r="FY32" s="175"/>
      <c r="FZ32" s="174"/>
      <c r="GA32" s="175"/>
      <c r="GB32" s="174"/>
      <c r="GC32" s="175"/>
      <c r="GD32" s="174"/>
      <c r="GE32" s="175"/>
      <c r="GF32" s="174"/>
      <c r="GG32" s="175"/>
      <c r="GH32" s="174"/>
      <c r="GI32" s="175"/>
      <c r="GJ32" s="174"/>
      <c r="GK32" s="175"/>
      <c r="GL32" s="174"/>
      <c r="GM32" s="175"/>
      <c r="GN32" s="174"/>
      <c r="GO32" s="175"/>
      <c r="GP32" s="166">
        <f t="shared" si="30"/>
        <v>0</v>
      </c>
      <c r="GQ32" s="167">
        <f t="shared" si="31"/>
        <v>0</v>
      </c>
      <c r="GR32" s="166">
        <f t="shared" si="32"/>
        <v>0</v>
      </c>
      <c r="GS32" s="167">
        <f t="shared" si="33"/>
        <v>0</v>
      </c>
      <c r="GT32" s="23"/>
      <c r="GU32" s="23"/>
      <c r="GV32" s="174"/>
      <c r="GW32" s="175"/>
      <c r="GX32" s="174"/>
      <c r="GY32" s="175"/>
      <c r="GZ32" s="174"/>
      <c r="HA32" s="175"/>
      <c r="HB32" s="174"/>
      <c r="HC32" s="175"/>
      <c r="HD32" s="174"/>
      <c r="HE32" s="175"/>
      <c r="HF32" s="174"/>
      <c r="HG32" s="175"/>
      <c r="HH32" s="174"/>
      <c r="HI32" s="175"/>
      <c r="HJ32" s="174"/>
      <c r="HK32" s="175"/>
      <c r="HL32" s="174"/>
      <c r="HM32" s="175"/>
      <c r="HN32" s="174"/>
      <c r="HO32" s="175"/>
      <c r="HP32" s="174"/>
      <c r="HQ32" s="175"/>
      <c r="HR32" s="174"/>
      <c r="HS32" s="175"/>
      <c r="HT32" s="166">
        <f t="shared" si="34"/>
        <v>0</v>
      </c>
      <c r="HU32" s="167">
        <f t="shared" si="35"/>
        <v>0</v>
      </c>
      <c r="HV32" s="166">
        <f t="shared" si="36"/>
        <v>0</v>
      </c>
      <c r="HW32" s="167">
        <f t="shared" si="37"/>
        <v>0</v>
      </c>
      <c r="HX32" s="23"/>
      <c r="HY32" s="23"/>
      <c r="HZ32" s="174"/>
      <c r="IA32" s="175"/>
      <c r="IB32" s="174"/>
      <c r="IC32" s="175"/>
      <c r="ID32" s="174"/>
      <c r="IE32" s="175"/>
      <c r="IF32" s="174"/>
      <c r="IG32" s="175"/>
      <c r="IH32" s="174"/>
      <c r="II32" s="175"/>
      <c r="IJ32" s="174"/>
      <c r="IK32" s="175"/>
      <c r="IL32" s="174"/>
      <c r="IM32" s="175"/>
      <c r="IN32" s="174"/>
      <c r="IO32" s="175"/>
      <c r="IP32" s="174"/>
      <c r="IQ32" s="175"/>
      <c r="IR32" s="174"/>
      <c r="IS32" s="175"/>
      <c r="IT32" s="174"/>
      <c r="IU32" s="175"/>
      <c r="IV32" s="174"/>
      <c r="IW32" s="175"/>
      <c r="IX32" s="166">
        <f t="shared" si="38"/>
        <v>0</v>
      </c>
      <c r="IY32" s="167">
        <f t="shared" si="39"/>
        <v>0</v>
      </c>
      <c r="IZ32" s="166">
        <f t="shared" si="40"/>
        <v>0</v>
      </c>
      <c r="JA32" s="167">
        <f t="shared" si="41"/>
        <v>0</v>
      </c>
      <c r="JB32" s="23"/>
      <c r="JC32" s="23"/>
      <c r="JD32" s="174"/>
      <c r="JE32" s="175"/>
      <c r="JF32" s="174"/>
      <c r="JG32" s="175"/>
      <c r="JH32" s="174"/>
      <c r="JI32" s="175"/>
      <c r="JJ32" s="174"/>
      <c r="JK32" s="175"/>
      <c r="JL32" s="174"/>
      <c r="JM32" s="175"/>
      <c r="JN32" s="174"/>
      <c r="JO32" s="175"/>
      <c r="JP32" s="174"/>
      <c r="JQ32" s="175"/>
      <c r="JR32" s="174"/>
      <c r="JS32" s="175"/>
      <c r="JT32" s="174"/>
      <c r="JU32" s="175"/>
      <c r="JV32" s="174"/>
      <c r="JW32" s="175"/>
      <c r="JX32" s="174"/>
      <c r="JY32" s="175"/>
      <c r="JZ32" s="174"/>
      <c r="KA32" s="175"/>
      <c r="KB32" s="166">
        <f t="shared" si="42"/>
        <v>0</v>
      </c>
      <c r="KC32" s="167">
        <f t="shared" si="43"/>
        <v>0</v>
      </c>
      <c r="KD32" s="166">
        <f t="shared" si="44"/>
        <v>0</v>
      </c>
      <c r="KE32" s="167">
        <f t="shared" si="45"/>
        <v>0</v>
      </c>
      <c r="KF32" s="23"/>
      <c r="KG32" s="23"/>
      <c r="KH32" s="170">
        <f t="shared" si="0"/>
        <v>0</v>
      </c>
      <c r="KI32" s="171">
        <f t="shared" si="1"/>
        <v>0</v>
      </c>
      <c r="KJ32" s="166">
        <f t="shared" si="2"/>
        <v>0</v>
      </c>
      <c r="KK32" s="167">
        <f t="shared" si="3"/>
        <v>0</v>
      </c>
      <c r="KL32" s="172">
        <f t="shared" si="4"/>
        <v>0</v>
      </c>
      <c r="KM32" s="171">
        <f t="shared" si="5"/>
        <v>0</v>
      </c>
      <c r="KN32" s="166">
        <f t="shared" si="6"/>
        <v>0</v>
      </c>
      <c r="KO32" s="167">
        <f t="shared" si="7"/>
        <v>0</v>
      </c>
      <c r="KP32" s="436">
        <f t="shared" si="8"/>
        <v>0</v>
      </c>
      <c r="KQ32" s="422">
        <f t="shared" si="9"/>
        <v>0</v>
      </c>
      <c r="KR32" s="438" t="s">
        <v>338</v>
      </c>
      <c r="KS32" s="422" t="s">
        <v>338</v>
      </c>
      <c r="KT32" s="4"/>
    </row>
    <row r="33" spans="2:306" s="26" customFormat="1" ht="16.5" customHeight="1" x14ac:dyDescent="0.25">
      <c r="B33" s="150" t="s">
        <v>23</v>
      </c>
      <c r="C33" s="826"/>
      <c r="D33" s="827"/>
      <c r="E33" s="316"/>
      <c r="F33" s="659">
        <v>1</v>
      </c>
      <c r="G33" s="113"/>
      <c r="H33" s="113"/>
      <c r="I33" s="661">
        <f>INT(ROUND(F33,2)*(IF(E33&gt;0,data!$J$12,0)))</f>
        <v>0</v>
      </c>
      <c r="J33" s="145">
        <f>E33*I33</f>
        <v>0</v>
      </c>
      <c r="K33" s="317"/>
      <c r="L33" s="316"/>
      <c r="M33" s="661">
        <f>INT(ROUND(F33,2)*(IF(E33&gt;0,(IF(K33="ano",data!$J$6,0)),0)))</f>
        <v>0</v>
      </c>
      <c r="N33" s="152">
        <f>IF(L33&gt;E33,M33*E33,M33*L33)</f>
        <v>0</v>
      </c>
      <c r="O33" s="155">
        <f t="shared" si="46"/>
        <v>0</v>
      </c>
      <c r="Q33" s="149" t="str">
        <f t="shared" si="47"/>
        <v/>
      </c>
      <c r="R33" s="612" t="s">
        <v>338</v>
      </c>
      <c r="T33" s="26">
        <f t="shared" si="48"/>
        <v>0</v>
      </c>
      <c r="U33" s="176" t="s">
        <v>297</v>
      </c>
      <c r="V33" s="10"/>
      <c r="W33" s="10"/>
      <c r="X33" s="164"/>
      <c r="Y33" s="177"/>
      <c r="Z33" s="164"/>
      <c r="AA33" s="177"/>
      <c r="AB33" s="164"/>
      <c r="AC33" s="177"/>
      <c r="AD33" s="164"/>
      <c r="AE33" s="177"/>
      <c r="AF33" s="164"/>
      <c r="AG33" s="177"/>
      <c r="AH33" s="164"/>
      <c r="AI33" s="177"/>
      <c r="AJ33" s="164"/>
      <c r="AK33" s="177"/>
      <c r="AL33" s="164"/>
      <c r="AM33" s="177"/>
      <c r="AN33" s="164"/>
      <c r="AO33" s="177"/>
      <c r="AP33" s="164"/>
      <c r="AQ33" s="177"/>
      <c r="AR33" s="164"/>
      <c r="AS33" s="177"/>
      <c r="AT33" s="164"/>
      <c r="AU33" s="177"/>
      <c r="AV33" s="166">
        <f t="shared" si="10"/>
        <v>0</v>
      </c>
      <c r="AW33" s="167">
        <f t="shared" si="11"/>
        <v>0</v>
      </c>
      <c r="AX33" s="166">
        <f t="shared" si="12"/>
        <v>0</v>
      </c>
      <c r="AY33" s="167">
        <f t="shared" si="13"/>
        <v>0</v>
      </c>
      <c r="AZ33" s="4"/>
      <c r="BA33" s="4"/>
      <c r="BB33" s="164"/>
      <c r="BC33" s="177"/>
      <c r="BD33" s="164"/>
      <c r="BE33" s="177"/>
      <c r="BF33" s="164"/>
      <c r="BG33" s="177"/>
      <c r="BH33" s="164"/>
      <c r="BI33" s="177"/>
      <c r="BJ33" s="164"/>
      <c r="BK33" s="177"/>
      <c r="BL33" s="164"/>
      <c r="BM33" s="177"/>
      <c r="BN33" s="164"/>
      <c r="BO33" s="177"/>
      <c r="BP33" s="164"/>
      <c r="BQ33" s="177"/>
      <c r="BR33" s="164"/>
      <c r="BS33" s="177"/>
      <c r="BT33" s="164"/>
      <c r="BU33" s="177"/>
      <c r="BV33" s="164"/>
      <c r="BW33" s="177"/>
      <c r="BX33" s="164"/>
      <c r="BY33" s="177"/>
      <c r="BZ33" s="166">
        <f t="shared" si="14"/>
        <v>0</v>
      </c>
      <c r="CA33" s="167">
        <f t="shared" si="15"/>
        <v>0</v>
      </c>
      <c r="CB33" s="166">
        <f t="shared" si="16"/>
        <v>0</v>
      </c>
      <c r="CC33" s="167">
        <f t="shared" si="17"/>
        <v>0</v>
      </c>
      <c r="CD33" s="4"/>
      <c r="CE33" s="4"/>
      <c r="CF33" s="164"/>
      <c r="CG33" s="177"/>
      <c r="CH33" s="164"/>
      <c r="CI33" s="177"/>
      <c r="CJ33" s="164"/>
      <c r="CK33" s="177"/>
      <c r="CL33" s="164"/>
      <c r="CM33" s="177"/>
      <c r="CN33" s="164"/>
      <c r="CO33" s="177"/>
      <c r="CP33" s="164"/>
      <c r="CQ33" s="177"/>
      <c r="CR33" s="164"/>
      <c r="CS33" s="177"/>
      <c r="CT33" s="164"/>
      <c r="CU33" s="177"/>
      <c r="CV33" s="164"/>
      <c r="CW33" s="177"/>
      <c r="CX33" s="164"/>
      <c r="CY33" s="177"/>
      <c r="CZ33" s="164"/>
      <c r="DA33" s="177"/>
      <c r="DB33" s="164"/>
      <c r="DC33" s="177"/>
      <c r="DD33" s="166">
        <f t="shared" si="18"/>
        <v>0</v>
      </c>
      <c r="DE33" s="167">
        <f t="shared" si="19"/>
        <v>0</v>
      </c>
      <c r="DF33" s="166">
        <f t="shared" si="20"/>
        <v>0</v>
      </c>
      <c r="DG33" s="167">
        <f t="shared" si="21"/>
        <v>0</v>
      </c>
      <c r="DH33" s="4"/>
      <c r="DI33" s="4"/>
      <c r="DJ33" s="164"/>
      <c r="DK33" s="177"/>
      <c r="DL33" s="164"/>
      <c r="DM33" s="177"/>
      <c r="DN33" s="164"/>
      <c r="DO33" s="177"/>
      <c r="DP33" s="164"/>
      <c r="DQ33" s="177"/>
      <c r="DR33" s="164"/>
      <c r="DS33" s="177"/>
      <c r="DT33" s="164"/>
      <c r="DU33" s="177"/>
      <c r="DV33" s="164"/>
      <c r="DW33" s="177"/>
      <c r="DX33" s="164"/>
      <c r="DY33" s="177"/>
      <c r="DZ33" s="164"/>
      <c r="EA33" s="177"/>
      <c r="EB33" s="164"/>
      <c r="EC33" s="177"/>
      <c r="ED33" s="164"/>
      <c r="EE33" s="177"/>
      <c r="EF33" s="164"/>
      <c r="EG33" s="177"/>
      <c r="EH33" s="166">
        <f t="shared" si="22"/>
        <v>0</v>
      </c>
      <c r="EI33" s="167">
        <f t="shared" si="23"/>
        <v>0</v>
      </c>
      <c r="EJ33" s="166">
        <f t="shared" si="24"/>
        <v>0</v>
      </c>
      <c r="EK33" s="167">
        <f t="shared" si="25"/>
        <v>0</v>
      </c>
      <c r="EL33" s="4"/>
      <c r="EM33" s="4"/>
      <c r="EN33" s="164"/>
      <c r="EO33" s="177"/>
      <c r="EP33" s="164"/>
      <c r="EQ33" s="177"/>
      <c r="ER33" s="164"/>
      <c r="ES33" s="177"/>
      <c r="ET33" s="164"/>
      <c r="EU33" s="177"/>
      <c r="EV33" s="164"/>
      <c r="EW33" s="177"/>
      <c r="EX33" s="164"/>
      <c r="EY33" s="177"/>
      <c r="EZ33" s="164"/>
      <c r="FA33" s="177"/>
      <c r="FB33" s="164"/>
      <c r="FC33" s="177"/>
      <c r="FD33" s="164"/>
      <c r="FE33" s="177"/>
      <c r="FF33" s="164"/>
      <c r="FG33" s="177"/>
      <c r="FH33" s="164"/>
      <c r="FI33" s="177"/>
      <c r="FJ33" s="164"/>
      <c r="FK33" s="177"/>
      <c r="FL33" s="166">
        <f t="shared" si="26"/>
        <v>0</v>
      </c>
      <c r="FM33" s="167">
        <f t="shared" si="27"/>
        <v>0</v>
      </c>
      <c r="FN33" s="166">
        <f t="shared" si="28"/>
        <v>0</v>
      </c>
      <c r="FO33" s="167">
        <f t="shared" si="29"/>
        <v>0</v>
      </c>
      <c r="FP33" s="4"/>
      <c r="FQ33" s="4"/>
      <c r="FR33" s="164"/>
      <c r="FS33" s="177"/>
      <c r="FT33" s="164"/>
      <c r="FU33" s="177"/>
      <c r="FV33" s="164"/>
      <c r="FW33" s="177"/>
      <c r="FX33" s="164"/>
      <c r="FY33" s="177"/>
      <c r="FZ33" s="164"/>
      <c r="GA33" s="177"/>
      <c r="GB33" s="164"/>
      <c r="GC33" s="177"/>
      <c r="GD33" s="164"/>
      <c r="GE33" s="177"/>
      <c r="GF33" s="164"/>
      <c r="GG33" s="177"/>
      <c r="GH33" s="164"/>
      <c r="GI33" s="177"/>
      <c r="GJ33" s="164"/>
      <c r="GK33" s="177"/>
      <c r="GL33" s="164"/>
      <c r="GM33" s="177"/>
      <c r="GN33" s="164"/>
      <c r="GO33" s="177"/>
      <c r="GP33" s="166">
        <f t="shared" si="30"/>
        <v>0</v>
      </c>
      <c r="GQ33" s="167">
        <f t="shared" si="31"/>
        <v>0</v>
      </c>
      <c r="GR33" s="166">
        <f t="shared" si="32"/>
        <v>0</v>
      </c>
      <c r="GS33" s="167">
        <f t="shared" si="33"/>
        <v>0</v>
      </c>
      <c r="GT33" s="4"/>
      <c r="GU33" s="4"/>
      <c r="GV33" s="164"/>
      <c r="GW33" s="177"/>
      <c r="GX33" s="164"/>
      <c r="GY33" s="177"/>
      <c r="GZ33" s="164"/>
      <c r="HA33" s="177"/>
      <c r="HB33" s="164"/>
      <c r="HC33" s="177"/>
      <c r="HD33" s="164"/>
      <c r="HE33" s="177"/>
      <c r="HF33" s="164"/>
      <c r="HG33" s="177"/>
      <c r="HH33" s="164"/>
      <c r="HI33" s="177"/>
      <c r="HJ33" s="164"/>
      <c r="HK33" s="177"/>
      <c r="HL33" s="164"/>
      <c r="HM33" s="177"/>
      <c r="HN33" s="164"/>
      <c r="HO33" s="177"/>
      <c r="HP33" s="164"/>
      <c r="HQ33" s="177"/>
      <c r="HR33" s="164"/>
      <c r="HS33" s="177"/>
      <c r="HT33" s="166">
        <f t="shared" si="34"/>
        <v>0</v>
      </c>
      <c r="HU33" s="167">
        <f t="shared" si="35"/>
        <v>0</v>
      </c>
      <c r="HV33" s="166">
        <f t="shared" si="36"/>
        <v>0</v>
      </c>
      <c r="HW33" s="167">
        <f t="shared" si="37"/>
        <v>0</v>
      </c>
      <c r="HX33" s="4"/>
      <c r="HY33" s="4"/>
      <c r="HZ33" s="164"/>
      <c r="IA33" s="177"/>
      <c r="IB33" s="164"/>
      <c r="IC33" s="177"/>
      <c r="ID33" s="164"/>
      <c r="IE33" s="177"/>
      <c r="IF33" s="164"/>
      <c r="IG33" s="177"/>
      <c r="IH33" s="164"/>
      <c r="II33" s="177"/>
      <c r="IJ33" s="164"/>
      <c r="IK33" s="177"/>
      <c r="IL33" s="164"/>
      <c r="IM33" s="177"/>
      <c r="IN33" s="164"/>
      <c r="IO33" s="177"/>
      <c r="IP33" s="164"/>
      <c r="IQ33" s="177"/>
      <c r="IR33" s="164"/>
      <c r="IS33" s="177"/>
      <c r="IT33" s="164"/>
      <c r="IU33" s="177"/>
      <c r="IV33" s="164"/>
      <c r="IW33" s="177"/>
      <c r="IX33" s="166">
        <f t="shared" si="38"/>
        <v>0</v>
      </c>
      <c r="IY33" s="167">
        <f t="shared" si="39"/>
        <v>0</v>
      </c>
      <c r="IZ33" s="166">
        <f t="shared" si="40"/>
        <v>0</v>
      </c>
      <c r="JA33" s="167">
        <f t="shared" si="41"/>
        <v>0</v>
      </c>
      <c r="JB33" s="4"/>
      <c r="JC33" s="4"/>
      <c r="JD33" s="164"/>
      <c r="JE33" s="177"/>
      <c r="JF33" s="164"/>
      <c r="JG33" s="177"/>
      <c r="JH33" s="164"/>
      <c r="JI33" s="177"/>
      <c r="JJ33" s="164"/>
      <c r="JK33" s="177"/>
      <c r="JL33" s="164"/>
      <c r="JM33" s="177"/>
      <c r="JN33" s="164"/>
      <c r="JO33" s="177"/>
      <c r="JP33" s="164"/>
      <c r="JQ33" s="177"/>
      <c r="JR33" s="164"/>
      <c r="JS33" s="177"/>
      <c r="JT33" s="164"/>
      <c r="JU33" s="177"/>
      <c r="JV33" s="164"/>
      <c r="JW33" s="177"/>
      <c r="JX33" s="164"/>
      <c r="JY33" s="177"/>
      <c r="JZ33" s="164"/>
      <c r="KA33" s="177"/>
      <c r="KB33" s="166">
        <f t="shared" si="42"/>
        <v>0</v>
      </c>
      <c r="KC33" s="167">
        <f t="shared" si="43"/>
        <v>0</v>
      </c>
      <c r="KD33" s="166">
        <f t="shared" si="44"/>
        <v>0</v>
      </c>
      <c r="KE33" s="167">
        <f t="shared" si="45"/>
        <v>0</v>
      </c>
      <c r="KF33" s="4"/>
      <c r="KG33" s="4"/>
      <c r="KH33" s="170">
        <f t="shared" si="0"/>
        <v>0</v>
      </c>
      <c r="KI33" s="171">
        <f t="shared" si="1"/>
        <v>0</v>
      </c>
      <c r="KJ33" s="166">
        <f t="shared" si="2"/>
        <v>0</v>
      </c>
      <c r="KK33" s="167">
        <f t="shared" si="3"/>
        <v>0</v>
      </c>
      <c r="KL33" s="172">
        <f t="shared" si="4"/>
        <v>0</v>
      </c>
      <c r="KM33" s="171">
        <f t="shared" si="5"/>
        <v>0</v>
      </c>
      <c r="KN33" s="166">
        <f t="shared" si="6"/>
        <v>0</v>
      </c>
      <c r="KO33" s="167">
        <f t="shared" si="7"/>
        <v>0</v>
      </c>
      <c r="KP33" s="436">
        <f t="shared" si="8"/>
        <v>0</v>
      </c>
      <c r="KQ33" s="422">
        <f t="shared" si="9"/>
        <v>0</v>
      </c>
      <c r="KR33" s="438" t="s">
        <v>338</v>
      </c>
      <c r="KS33" s="422" t="s">
        <v>338</v>
      </c>
      <c r="KT33" s="4"/>
    </row>
    <row r="34" spans="2:306" s="26" customFormat="1" ht="16.5" hidden="1" customHeight="1" x14ac:dyDescent="0.25">
      <c r="B34" s="150"/>
      <c r="C34" s="541"/>
      <c r="D34" s="542"/>
      <c r="E34" s="120"/>
      <c r="F34" s="650"/>
      <c r="G34" s="120"/>
      <c r="H34" s="120"/>
      <c r="I34" s="661">
        <f>INT(ROUND(F34,2)*(IF(E34&gt;0,data!$J$12,0)))</f>
        <v>0</v>
      </c>
      <c r="J34" s="156"/>
      <c r="K34" s="543"/>
      <c r="L34" s="536"/>
      <c r="M34" s="661">
        <f>INT(ROUND(F34,2)*(IF(E34&gt;0,(IF(K34="ano",data!$J$6,0)),0)))</f>
        <v>0</v>
      </c>
      <c r="N34" s="152"/>
      <c r="O34" s="157"/>
      <c r="Q34" s="154"/>
      <c r="R34" s="612" t="s">
        <v>338</v>
      </c>
      <c r="T34" s="28"/>
      <c r="U34" s="173" t="s">
        <v>297</v>
      </c>
      <c r="V34" s="10"/>
      <c r="W34" s="10"/>
      <c r="X34" s="174"/>
      <c r="Y34" s="175"/>
      <c r="Z34" s="174"/>
      <c r="AA34" s="175"/>
      <c r="AB34" s="174"/>
      <c r="AC34" s="175"/>
      <c r="AD34" s="174"/>
      <c r="AE34" s="175"/>
      <c r="AF34" s="174"/>
      <c r="AG34" s="175"/>
      <c r="AH34" s="174"/>
      <c r="AI34" s="175"/>
      <c r="AJ34" s="174"/>
      <c r="AK34" s="175"/>
      <c r="AL34" s="174"/>
      <c r="AM34" s="175"/>
      <c r="AN34" s="174"/>
      <c r="AO34" s="175"/>
      <c r="AP34" s="174"/>
      <c r="AQ34" s="175"/>
      <c r="AR34" s="174"/>
      <c r="AS34" s="175"/>
      <c r="AT34" s="174"/>
      <c r="AU34" s="175"/>
      <c r="AV34" s="166">
        <f t="shared" si="10"/>
        <v>0</v>
      </c>
      <c r="AW34" s="167">
        <f t="shared" si="11"/>
        <v>0</v>
      </c>
      <c r="AX34" s="166">
        <f t="shared" si="12"/>
        <v>0</v>
      </c>
      <c r="AY34" s="167">
        <f t="shared" si="13"/>
        <v>0</v>
      </c>
      <c r="AZ34" s="23"/>
      <c r="BA34" s="23"/>
      <c r="BB34" s="174"/>
      <c r="BC34" s="175"/>
      <c r="BD34" s="174"/>
      <c r="BE34" s="175"/>
      <c r="BF34" s="174"/>
      <c r="BG34" s="175"/>
      <c r="BH34" s="174"/>
      <c r="BI34" s="175"/>
      <c r="BJ34" s="174"/>
      <c r="BK34" s="175"/>
      <c r="BL34" s="174"/>
      <c r="BM34" s="175"/>
      <c r="BN34" s="174"/>
      <c r="BO34" s="175"/>
      <c r="BP34" s="174"/>
      <c r="BQ34" s="175"/>
      <c r="BR34" s="174"/>
      <c r="BS34" s="175"/>
      <c r="BT34" s="174"/>
      <c r="BU34" s="175"/>
      <c r="BV34" s="174"/>
      <c r="BW34" s="175"/>
      <c r="BX34" s="174"/>
      <c r="BY34" s="175"/>
      <c r="BZ34" s="166">
        <f t="shared" si="14"/>
        <v>0</v>
      </c>
      <c r="CA34" s="167">
        <f t="shared" si="15"/>
        <v>0</v>
      </c>
      <c r="CB34" s="166">
        <f t="shared" si="16"/>
        <v>0</v>
      </c>
      <c r="CC34" s="167">
        <f t="shared" si="17"/>
        <v>0</v>
      </c>
      <c r="CD34" s="23"/>
      <c r="CE34" s="23"/>
      <c r="CF34" s="174"/>
      <c r="CG34" s="175"/>
      <c r="CH34" s="174"/>
      <c r="CI34" s="175"/>
      <c r="CJ34" s="174"/>
      <c r="CK34" s="175"/>
      <c r="CL34" s="174"/>
      <c r="CM34" s="175"/>
      <c r="CN34" s="174"/>
      <c r="CO34" s="175"/>
      <c r="CP34" s="174"/>
      <c r="CQ34" s="175"/>
      <c r="CR34" s="174"/>
      <c r="CS34" s="175"/>
      <c r="CT34" s="174"/>
      <c r="CU34" s="175"/>
      <c r="CV34" s="174"/>
      <c r="CW34" s="175"/>
      <c r="CX34" s="174"/>
      <c r="CY34" s="175"/>
      <c r="CZ34" s="174"/>
      <c r="DA34" s="175"/>
      <c r="DB34" s="174"/>
      <c r="DC34" s="175"/>
      <c r="DD34" s="166">
        <f t="shared" si="18"/>
        <v>0</v>
      </c>
      <c r="DE34" s="167">
        <f t="shared" si="19"/>
        <v>0</v>
      </c>
      <c r="DF34" s="166">
        <f t="shared" si="20"/>
        <v>0</v>
      </c>
      <c r="DG34" s="167">
        <f t="shared" si="21"/>
        <v>0</v>
      </c>
      <c r="DH34" s="23"/>
      <c r="DI34" s="23"/>
      <c r="DJ34" s="174"/>
      <c r="DK34" s="175"/>
      <c r="DL34" s="174"/>
      <c r="DM34" s="175"/>
      <c r="DN34" s="174"/>
      <c r="DO34" s="175"/>
      <c r="DP34" s="174"/>
      <c r="DQ34" s="175"/>
      <c r="DR34" s="174"/>
      <c r="DS34" s="175"/>
      <c r="DT34" s="174"/>
      <c r="DU34" s="175"/>
      <c r="DV34" s="174"/>
      <c r="DW34" s="175"/>
      <c r="DX34" s="174"/>
      <c r="DY34" s="175"/>
      <c r="DZ34" s="174"/>
      <c r="EA34" s="175"/>
      <c r="EB34" s="174"/>
      <c r="EC34" s="175"/>
      <c r="ED34" s="174"/>
      <c r="EE34" s="175"/>
      <c r="EF34" s="174"/>
      <c r="EG34" s="175"/>
      <c r="EH34" s="166">
        <f t="shared" si="22"/>
        <v>0</v>
      </c>
      <c r="EI34" s="167">
        <f t="shared" si="23"/>
        <v>0</v>
      </c>
      <c r="EJ34" s="166">
        <f t="shared" si="24"/>
        <v>0</v>
      </c>
      <c r="EK34" s="167">
        <f t="shared" si="25"/>
        <v>0</v>
      </c>
      <c r="EL34" s="23"/>
      <c r="EM34" s="23"/>
      <c r="EN34" s="174"/>
      <c r="EO34" s="175"/>
      <c r="EP34" s="174"/>
      <c r="EQ34" s="175"/>
      <c r="ER34" s="174"/>
      <c r="ES34" s="175"/>
      <c r="ET34" s="174"/>
      <c r="EU34" s="175"/>
      <c r="EV34" s="174"/>
      <c r="EW34" s="175"/>
      <c r="EX34" s="174"/>
      <c r="EY34" s="175"/>
      <c r="EZ34" s="174"/>
      <c r="FA34" s="175"/>
      <c r="FB34" s="174"/>
      <c r="FC34" s="175"/>
      <c r="FD34" s="174"/>
      <c r="FE34" s="175"/>
      <c r="FF34" s="174"/>
      <c r="FG34" s="175"/>
      <c r="FH34" s="174"/>
      <c r="FI34" s="175"/>
      <c r="FJ34" s="174"/>
      <c r="FK34" s="175"/>
      <c r="FL34" s="166">
        <f t="shared" si="26"/>
        <v>0</v>
      </c>
      <c r="FM34" s="167">
        <f t="shared" si="27"/>
        <v>0</v>
      </c>
      <c r="FN34" s="166">
        <f t="shared" si="28"/>
        <v>0</v>
      </c>
      <c r="FO34" s="167">
        <f t="shared" si="29"/>
        <v>0</v>
      </c>
      <c r="FP34" s="23"/>
      <c r="FQ34" s="23"/>
      <c r="FR34" s="174"/>
      <c r="FS34" s="175"/>
      <c r="FT34" s="174"/>
      <c r="FU34" s="175"/>
      <c r="FV34" s="174"/>
      <c r="FW34" s="175"/>
      <c r="FX34" s="174"/>
      <c r="FY34" s="175"/>
      <c r="FZ34" s="174"/>
      <c r="GA34" s="175"/>
      <c r="GB34" s="174"/>
      <c r="GC34" s="175"/>
      <c r="GD34" s="174"/>
      <c r="GE34" s="175"/>
      <c r="GF34" s="174"/>
      <c r="GG34" s="175"/>
      <c r="GH34" s="174"/>
      <c r="GI34" s="175"/>
      <c r="GJ34" s="174"/>
      <c r="GK34" s="175"/>
      <c r="GL34" s="174"/>
      <c r="GM34" s="175"/>
      <c r="GN34" s="174"/>
      <c r="GO34" s="175"/>
      <c r="GP34" s="166">
        <f t="shared" si="30"/>
        <v>0</v>
      </c>
      <c r="GQ34" s="167">
        <f t="shared" si="31"/>
        <v>0</v>
      </c>
      <c r="GR34" s="166">
        <f t="shared" si="32"/>
        <v>0</v>
      </c>
      <c r="GS34" s="167">
        <f t="shared" si="33"/>
        <v>0</v>
      </c>
      <c r="GT34" s="23"/>
      <c r="GU34" s="23"/>
      <c r="GV34" s="174"/>
      <c r="GW34" s="175"/>
      <c r="GX34" s="174"/>
      <c r="GY34" s="175"/>
      <c r="GZ34" s="174"/>
      <c r="HA34" s="175"/>
      <c r="HB34" s="174"/>
      <c r="HC34" s="175"/>
      <c r="HD34" s="174"/>
      <c r="HE34" s="175"/>
      <c r="HF34" s="174"/>
      <c r="HG34" s="175"/>
      <c r="HH34" s="174"/>
      <c r="HI34" s="175"/>
      <c r="HJ34" s="174"/>
      <c r="HK34" s="175"/>
      <c r="HL34" s="174"/>
      <c r="HM34" s="175"/>
      <c r="HN34" s="174"/>
      <c r="HO34" s="175"/>
      <c r="HP34" s="174"/>
      <c r="HQ34" s="175"/>
      <c r="HR34" s="174"/>
      <c r="HS34" s="175"/>
      <c r="HT34" s="166">
        <f t="shared" si="34"/>
        <v>0</v>
      </c>
      <c r="HU34" s="167">
        <f t="shared" si="35"/>
        <v>0</v>
      </c>
      <c r="HV34" s="166">
        <f t="shared" si="36"/>
        <v>0</v>
      </c>
      <c r="HW34" s="167">
        <f t="shared" si="37"/>
        <v>0</v>
      </c>
      <c r="HX34" s="23"/>
      <c r="HY34" s="23"/>
      <c r="HZ34" s="174"/>
      <c r="IA34" s="175"/>
      <c r="IB34" s="174"/>
      <c r="IC34" s="175"/>
      <c r="ID34" s="174"/>
      <c r="IE34" s="175"/>
      <c r="IF34" s="174"/>
      <c r="IG34" s="175"/>
      <c r="IH34" s="174"/>
      <c r="II34" s="175"/>
      <c r="IJ34" s="174"/>
      <c r="IK34" s="175"/>
      <c r="IL34" s="174"/>
      <c r="IM34" s="175"/>
      <c r="IN34" s="174"/>
      <c r="IO34" s="175"/>
      <c r="IP34" s="174"/>
      <c r="IQ34" s="175"/>
      <c r="IR34" s="174"/>
      <c r="IS34" s="175"/>
      <c r="IT34" s="174"/>
      <c r="IU34" s="175"/>
      <c r="IV34" s="174"/>
      <c r="IW34" s="175"/>
      <c r="IX34" s="166">
        <f t="shared" si="38"/>
        <v>0</v>
      </c>
      <c r="IY34" s="167">
        <f t="shared" si="39"/>
        <v>0</v>
      </c>
      <c r="IZ34" s="166">
        <f t="shared" si="40"/>
        <v>0</v>
      </c>
      <c r="JA34" s="167">
        <f t="shared" si="41"/>
        <v>0</v>
      </c>
      <c r="JB34" s="23"/>
      <c r="JC34" s="23"/>
      <c r="JD34" s="174"/>
      <c r="JE34" s="175"/>
      <c r="JF34" s="174"/>
      <c r="JG34" s="175"/>
      <c r="JH34" s="174"/>
      <c r="JI34" s="175"/>
      <c r="JJ34" s="174"/>
      <c r="JK34" s="175"/>
      <c r="JL34" s="174"/>
      <c r="JM34" s="175"/>
      <c r="JN34" s="174"/>
      <c r="JO34" s="175"/>
      <c r="JP34" s="174"/>
      <c r="JQ34" s="175"/>
      <c r="JR34" s="174"/>
      <c r="JS34" s="175"/>
      <c r="JT34" s="174"/>
      <c r="JU34" s="175"/>
      <c r="JV34" s="174"/>
      <c r="JW34" s="175"/>
      <c r="JX34" s="174"/>
      <c r="JY34" s="175"/>
      <c r="JZ34" s="174"/>
      <c r="KA34" s="175"/>
      <c r="KB34" s="166">
        <f t="shared" si="42"/>
        <v>0</v>
      </c>
      <c r="KC34" s="167">
        <f t="shared" si="43"/>
        <v>0</v>
      </c>
      <c r="KD34" s="166">
        <f t="shared" si="44"/>
        <v>0</v>
      </c>
      <c r="KE34" s="167">
        <f t="shared" si="45"/>
        <v>0</v>
      </c>
      <c r="KF34" s="23"/>
      <c r="KG34" s="23"/>
      <c r="KH34" s="170">
        <f t="shared" si="0"/>
        <v>0</v>
      </c>
      <c r="KI34" s="171">
        <f t="shared" si="1"/>
        <v>0</v>
      </c>
      <c r="KJ34" s="166">
        <f t="shared" si="2"/>
        <v>0</v>
      </c>
      <c r="KK34" s="167">
        <f t="shared" si="3"/>
        <v>0</v>
      </c>
      <c r="KL34" s="172">
        <f t="shared" si="4"/>
        <v>0</v>
      </c>
      <c r="KM34" s="171">
        <f t="shared" si="5"/>
        <v>0</v>
      </c>
      <c r="KN34" s="166">
        <f t="shared" si="6"/>
        <v>0</v>
      </c>
      <c r="KO34" s="167">
        <f t="shared" si="7"/>
        <v>0</v>
      </c>
      <c r="KP34" s="436">
        <f t="shared" si="8"/>
        <v>0</v>
      </c>
      <c r="KQ34" s="422">
        <f t="shared" si="9"/>
        <v>0</v>
      </c>
      <c r="KR34" s="438" t="s">
        <v>338</v>
      </c>
      <c r="KS34" s="422" t="s">
        <v>338</v>
      </c>
      <c r="KT34" s="4"/>
    </row>
    <row r="35" spans="2:306" s="26" customFormat="1" ht="16.5" customHeight="1" x14ac:dyDescent="0.25">
      <c r="B35" s="150" t="s">
        <v>24</v>
      </c>
      <c r="C35" s="826"/>
      <c r="D35" s="827"/>
      <c r="E35" s="316"/>
      <c r="F35" s="659">
        <v>1</v>
      </c>
      <c r="G35" s="113"/>
      <c r="H35" s="113"/>
      <c r="I35" s="661">
        <f>INT(ROUND(F35,2)*(IF(E35&gt;0,data!$J$12,0)))</f>
        <v>0</v>
      </c>
      <c r="J35" s="145">
        <f>E35*I35</f>
        <v>0</v>
      </c>
      <c r="K35" s="317"/>
      <c r="L35" s="316"/>
      <c r="M35" s="661">
        <f>INT(ROUND(F35,2)*(IF(E35&gt;0,(IF(K35="ano",data!$J$6,0)),0)))</f>
        <v>0</v>
      </c>
      <c r="N35" s="152">
        <f>IF(L35&gt;E35,M35*E35,M35*L35)</f>
        <v>0</v>
      </c>
      <c r="O35" s="155">
        <f t="shared" si="46"/>
        <v>0</v>
      </c>
      <c r="Q35" s="149" t="str">
        <f t="shared" si="47"/>
        <v/>
      </c>
      <c r="R35" s="612" t="s">
        <v>338</v>
      </c>
      <c r="T35" s="26">
        <f t="shared" si="48"/>
        <v>0</v>
      </c>
      <c r="U35" s="176" t="s">
        <v>297</v>
      </c>
      <c r="V35" s="10"/>
      <c r="W35" s="10"/>
      <c r="X35" s="164"/>
      <c r="Y35" s="177"/>
      <c r="Z35" s="164"/>
      <c r="AA35" s="177"/>
      <c r="AB35" s="164"/>
      <c r="AC35" s="177"/>
      <c r="AD35" s="164"/>
      <c r="AE35" s="177"/>
      <c r="AF35" s="164"/>
      <c r="AG35" s="177"/>
      <c r="AH35" s="164"/>
      <c r="AI35" s="177"/>
      <c r="AJ35" s="164"/>
      <c r="AK35" s="177"/>
      <c r="AL35" s="164"/>
      <c r="AM35" s="177"/>
      <c r="AN35" s="164"/>
      <c r="AO35" s="177"/>
      <c r="AP35" s="164"/>
      <c r="AQ35" s="177"/>
      <c r="AR35" s="164"/>
      <c r="AS35" s="177"/>
      <c r="AT35" s="164"/>
      <c r="AU35" s="177"/>
      <c r="AV35" s="166">
        <f t="shared" si="10"/>
        <v>0</v>
      </c>
      <c r="AW35" s="167">
        <f t="shared" si="11"/>
        <v>0</v>
      </c>
      <c r="AX35" s="166">
        <f t="shared" si="12"/>
        <v>0</v>
      </c>
      <c r="AY35" s="167">
        <f t="shared" si="13"/>
        <v>0</v>
      </c>
      <c r="AZ35" s="4"/>
      <c r="BA35" s="4"/>
      <c r="BB35" s="164"/>
      <c r="BC35" s="177"/>
      <c r="BD35" s="164"/>
      <c r="BE35" s="177"/>
      <c r="BF35" s="164"/>
      <c r="BG35" s="177"/>
      <c r="BH35" s="164"/>
      <c r="BI35" s="177"/>
      <c r="BJ35" s="164"/>
      <c r="BK35" s="177"/>
      <c r="BL35" s="164"/>
      <c r="BM35" s="177"/>
      <c r="BN35" s="164"/>
      <c r="BO35" s="177"/>
      <c r="BP35" s="164"/>
      <c r="BQ35" s="177"/>
      <c r="BR35" s="164"/>
      <c r="BS35" s="177"/>
      <c r="BT35" s="164"/>
      <c r="BU35" s="177"/>
      <c r="BV35" s="164"/>
      <c r="BW35" s="177"/>
      <c r="BX35" s="164"/>
      <c r="BY35" s="177"/>
      <c r="BZ35" s="166">
        <f t="shared" si="14"/>
        <v>0</v>
      </c>
      <c r="CA35" s="167">
        <f t="shared" si="15"/>
        <v>0</v>
      </c>
      <c r="CB35" s="166">
        <f t="shared" si="16"/>
        <v>0</v>
      </c>
      <c r="CC35" s="167">
        <f t="shared" si="17"/>
        <v>0</v>
      </c>
      <c r="CD35" s="4"/>
      <c r="CE35" s="4"/>
      <c r="CF35" s="164"/>
      <c r="CG35" s="177"/>
      <c r="CH35" s="164"/>
      <c r="CI35" s="177"/>
      <c r="CJ35" s="164"/>
      <c r="CK35" s="177"/>
      <c r="CL35" s="164"/>
      <c r="CM35" s="177"/>
      <c r="CN35" s="164"/>
      <c r="CO35" s="177"/>
      <c r="CP35" s="164"/>
      <c r="CQ35" s="177"/>
      <c r="CR35" s="164"/>
      <c r="CS35" s="177"/>
      <c r="CT35" s="164"/>
      <c r="CU35" s="177"/>
      <c r="CV35" s="164"/>
      <c r="CW35" s="177"/>
      <c r="CX35" s="164"/>
      <c r="CY35" s="177"/>
      <c r="CZ35" s="164"/>
      <c r="DA35" s="177"/>
      <c r="DB35" s="164"/>
      <c r="DC35" s="177"/>
      <c r="DD35" s="166">
        <f t="shared" si="18"/>
        <v>0</v>
      </c>
      <c r="DE35" s="167">
        <f t="shared" si="19"/>
        <v>0</v>
      </c>
      <c r="DF35" s="166">
        <f t="shared" si="20"/>
        <v>0</v>
      </c>
      <c r="DG35" s="167">
        <f t="shared" si="21"/>
        <v>0</v>
      </c>
      <c r="DH35" s="4"/>
      <c r="DI35" s="4"/>
      <c r="DJ35" s="164"/>
      <c r="DK35" s="177"/>
      <c r="DL35" s="164"/>
      <c r="DM35" s="177"/>
      <c r="DN35" s="164"/>
      <c r="DO35" s="177"/>
      <c r="DP35" s="164"/>
      <c r="DQ35" s="177"/>
      <c r="DR35" s="164"/>
      <c r="DS35" s="177"/>
      <c r="DT35" s="164"/>
      <c r="DU35" s="177"/>
      <c r="DV35" s="164"/>
      <c r="DW35" s="177"/>
      <c r="DX35" s="164"/>
      <c r="DY35" s="177"/>
      <c r="DZ35" s="164"/>
      <c r="EA35" s="177"/>
      <c r="EB35" s="164"/>
      <c r="EC35" s="177"/>
      <c r="ED35" s="164"/>
      <c r="EE35" s="177"/>
      <c r="EF35" s="164"/>
      <c r="EG35" s="177"/>
      <c r="EH35" s="166">
        <f t="shared" si="22"/>
        <v>0</v>
      </c>
      <c r="EI35" s="167">
        <f t="shared" si="23"/>
        <v>0</v>
      </c>
      <c r="EJ35" s="166">
        <f t="shared" si="24"/>
        <v>0</v>
      </c>
      <c r="EK35" s="167">
        <f t="shared" si="25"/>
        <v>0</v>
      </c>
      <c r="EL35" s="4"/>
      <c r="EM35" s="4"/>
      <c r="EN35" s="164"/>
      <c r="EO35" s="177"/>
      <c r="EP35" s="164"/>
      <c r="EQ35" s="177"/>
      <c r="ER35" s="164"/>
      <c r="ES35" s="177"/>
      <c r="ET35" s="164"/>
      <c r="EU35" s="177"/>
      <c r="EV35" s="164"/>
      <c r="EW35" s="177"/>
      <c r="EX35" s="164"/>
      <c r="EY35" s="177"/>
      <c r="EZ35" s="164"/>
      <c r="FA35" s="177"/>
      <c r="FB35" s="164"/>
      <c r="FC35" s="177"/>
      <c r="FD35" s="164"/>
      <c r="FE35" s="177"/>
      <c r="FF35" s="164"/>
      <c r="FG35" s="177"/>
      <c r="FH35" s="164"/>
      <c r="FI35" s="177"/>
      <c r="FJ35" s="164"/>
      <c r="FK35" s="177"/>
      <c r="FL35" s="166">
        <f t="shared" si="26"/>
        <v>0</v>
      </c>
      <c r="FM35" s="167">
        <f t="shared" si="27"/>
        <v>0</v>
      </c>
      <c r="FN35" s="166">
        <f t="shared" si="28"/>
        <v>0</v>
      </c>
      <c r="FO35" s="167">
        <f t="shared" si="29"/>
        <v>0</v>
      </c>
      <c r="FP35" s="4"/>
      <c r="FQ35" s="4"/>
      <c r="FR35" s="164"/>
      <c r="FS35" s="177"/>
      <c r="FT35" s="164"/>
      <c r="FU35" s="177"/>
      <c r="FV35" s="164"/>
      <c r="FW35" s="177"/>
      <c r="FX35" s="164"/>
      <c r="FY35" s="177"/>
      <c r="FZ35" s="164"/>
      <c r="GA35" s="177"/>
      <c r="GB35" s="164"/>
      <c r="GC35" s="177"/>
      <c r="GD35" s="164"/>
      <c r="GE35" s="177"/>
      <c r="GF35" s="164"/>
      <c r="GG35" s="177"/>
      <c r="GH35" s="164"/>
      <c r="GI35" s="177"/>
      <c r="GJ35" s="164"/>
      <c r="GK35" s="177"/>
      <c r="GL35" s="164"/>
      <c r="GM35" s="177"/>
      <c r="GN35" s="164"/>
      <c r="GO35" s="177"/>
      <c r="GP35" s="166">
        <f t="shared" si="30"/>
        <v>0</v>
      </c>
      <c r="GQ35" s="167">
        <f t="shared" si="31"/>
        <v>0</v>
      </c>
      <c r="GR35" s="166">
        <f t="shared" si="32"/>
        <v>0</v>
      </c>
      <c r="GS35" s="167">
        <f t="shared" si="33"/>
        <v>0</v>
      </c>
      <c r="GT35" s="4"/>
      <c r="GU35" s="4"/>
      <c r="GV35" s="164"/>
      <c r="GW35" s="177"/>
      <c r="GX35" s="164"/>
      <c r="GY35" s="177"/>
      <c r="GZ35" s="164"/>
      <c r="HA35" s="177"/>
      <c r="HB35" s="164"/>
      <c r="HC35" s="177"/>
      <c r="HD35" s="164"/>
      <c r="HE35" s="177"/>
      <c r="HF35" s="164"/>
      <c r="HG35" s="177"/>
      <c r="HH35" s="164"/>
      <c r="HI35" s="177"/>
      <c r="HJ35" s="164"/>
      <c r="HK35" s="177"/>
      <c r="HL35" s="164"/>
      <c r="HM35" s="177"/>
      <c r="HN35" s="164"/>
      <c r="HO35" s="177"/>
      <c r="HP35" s="164"/>
      <c r="HQ35" s="177"/>
      <c r="HR35" s="164"/>
      <c r="HS35" s="177"/>
      <c r="HT35" s="166">
        <f t="shared" si="34"/>
        <v>0</v>
      </c>
      <c r="HU35" s="167">
        <f t="shared" si="35"/>
        <v>0</v>
      </c>
      <c r="HV35" s="166">
        <f t="shared" si="36"/>
        <v>0</v>
      </c>
      <c r="HW35" s="167">
        <f t="shared" si="37"/>
        <v>0</v>
      </c>
      <c r="HX35" s="4"/>
      <c r="HY35" s="4"/>
      <c r="HZ35" s="164"/>
      <c r="IA35" s="177"/>
      <c r="IB35" s="164"/>
      <c r="IC35" s="177"/>
      <c r="ID35" s="164"/>
      <c r="IE35" s="177"/>
      <c r="IF35" s="164"/>
      <c r="IG35" s="177"/>
      <c r="IH35" s="164"/>
      <c r="II35" s="177"/>
      <c r="IJ35" s="164"/>
      <c r="IK35" s="177"/>
      <c r="IL35" s="164"/>
      <c r="IM35" s="177"/>
      <c r="IN35" s="164"/>
      <c r="IO35" s="177"/>
      <c r="IP35" s="164"/>
      <c r="IQ35" s="177"/>
      <c r="IR35" s="164"/>
      <c r="IS35" s="177"/>
      <c r="IT35" s="164"/>
      <c r="IU35" s="177"/>
      <c r="IV35" s="164"/>
      <c r="IW35" s="177"/>
      <c r="IX35" s="166">
        <f t="shared" si="38"/>
        <v>0</v>
      </c>
      <c r="IY35" s="167">
        <f t="shared" si="39"/>
        <v>0</v>
      </c>
      <c r="IZ35" s="166">
        <f t="shared" si="40"/>
        <v>0</v>
      </c>
      <c r="JA35" s="167">
        <f t="shared" si="41"/>
        <v>0</v>
      </c>
      <c r="JB35" s="4"/>
      <c r="JC35" s="4"/>
      <c r="JD35" s="164"/>
      <c r="JE35" s="177"/>
      <c r="JF35" s="164"/>
      <c r="JG35" s="177"/>
      <c r="JH35" s="164"/>
      <c r="JI35" s="177"/>
      <c r="JJ35" s="164"/>
      <c r="JK35" s="177"/>
      <c r="JL35" s="164"/>
      <c r="JM35" s="177"/>
      <c r="JN35" s="164"/>
      <c r="JO35" s="177"/>
      <c r="JP35" s="164"/>
      <c r="JQ35" s="177"/>
      <c r="JR35" s="164"/>
      <c r="JS35" s="177"/>
      <c r="JT35" s="164"/>
      <c r="JU35" s="177"/>
      <c r="JV35" s="164"/>
      <c r="JW35" s="177"/>
      <c r="JX35" s="164"/>
      <c r="JY35" s="177"/>
      <c r="JZ35" s="164"/>
      <c r="KA35" s="177"/>
      <c r="KB35" s="166">
        <f t="shared" si="42"/>
        <v>0</v>
      </c>
      <c r="KC35" s="167">
        <f t="shared" si="43"/>
        <v>0</v>
      </c>
      <c r="KD35" s="166">
        <f t="shared" si="44"/>
        <v>0</v>
      </c>
      <c r="KE35" s="167">
        <f t="shared" si="45"/>
        <v>0</v>
      </c>
      <c r="KF35" s="4"/>
      <c r="KG35" s="4"/>
      <c r="KH35" s="170">
        <f t="shared" si="0"/>
        <v>0</v>
      </c>
      <c r="KI35" s="171">
        <f t="shared" si="1"/>
        <v>0</v>
      </c>
      <c r="KJ35" s="166">
        <f t="shared" si="2"/>
        <v>0</v>
      </c>
      <c r="KK35" s="167">
        <f t="shared" si="3"/>
        <v>0</v>
      </c>
      <c r="KL35" s="172">
        <f t="shared" si="4"/>
        <v>0</v>
      </c>
      <c r="KM35" s="171">
        <f t="shared" si="5"/>
        <v>0</v>
      </c>
      <c r="KN35" s="166">
        <f t="shared" si="6"/>
        <v>0</v>
      </c>
      <c r="KO35" s="167">
        <f t="shared" si="7"/>
        <v>0</v>
      </c>
      <c r="KP35" s="436">
        <f t="shared" si="8"/>
        <v>0</v>
      </c>
      <c r="KQ35" s="422">
        <f t="shared" si="9"/>
        <v>0</v>
      </c>
      <c r="KR35" s="438" t="s">
        <v>338</v>
      </c>
      <c r="KS35" s="422" t="s">
        <v>338</v>
      </c>
      <c r="KT35" s="4"/>
    </row>
    <row r="36" spans="2:306" s="26" customFormat="1" ht="16.5" hidden="1" customHeight="1" x14ac:dyDescent="0.25">
      <c r="B36" s="150"/>
      <c r="C36" s="541"/>
      <c r="D36" s="542"/>
      <c r="E36" s="120"/>
      <c r="F36" s="650"/>
      <c r="G36" s="120"/>
      <c r="H36" s="120"/>
      <c r="I36" s="661">
        <f>INT(ROUND(F36,2)*(IF(E36&gt;0,data!$J$12,0)))</f>
        <v>0</v>
      </c>
      <c r="J36" s="156"/>
      <c r="K36" s="543"/>
      <c r="L36" s="536"/>
      <c r="M36" s="661">
        <f>INT(ROUND(F36,2)*(IF(E36&gt;0,(IF(K36="ano",data!$J$6,0)),0)))</f>
        <v>0</v>
      </c>
      <c r="N36" s="152"/>
      <c r="O36" s="157"/>
      <c r="Q36" s="154"/>
      <c r="R36" s="612" t="s">
        <v>338</v>
      </c>
      <c r="T36" s="28"/>
      <c r="U36" s="173" t="s">
        <v>297</v>
      </c>
      <c r="V36" s="10"/>
      <c r="W36" s="10"/>
      <c r="X36" s="174"/>
      <c r="Y36" s="175"/>
      <c r="Z36" s="174"/>
      <c r="AA36" s="175"/>
      <c r="AB36" s="174"/>
      <c r="AC36" s="175"/>
      <c r="AD36" s="174"/>
      <c r="AE36" s="175"/>
      <c r="AF36" s="174"/>
      <c r="AG36" s="175"/>
      <c r="AH36" s="174"/>
      <c r="AI36" s="175"/>
      <c r="AJ36" s="174"/>
      <c r="AK36" s="175"/>
      <c r="AL36" s="174"/>
      <c r="AM36" s="175"/>
      <c r="AN36" s="174"/>
      <c r="AO36" s="175"/>
      <c r="AP36" s="174"/>
      <c r="AQ36" s="175"/>
      <c r="AR36" s="174"/>
      <c r="AS36" s="175"/>
      <c r="AT36" s="174"/>
      <c r="AU36" s="175"/>
      <c r="AV36" s="166">
        <f t="shared" si="10"/>
        <v>0</v>
      </c>
      <c r="AW36" s="167">
        <f t="shared" si="11"/>
        <v>0</v>
      </c>
      <c r="AX36" s="166">
        <f t="shared" si="12"/>
        <v>0</v>
      </c>
      <c r="AY36" s="167">
        <f t="shared" si="13"/>
        <v>0</v>
      </c>
      <c r="AZ36" s="23"/>
      <c r="BA36" s="23"/>
      <c r="BB36" s="174"/>
      <c r="BC36" s="175"/>
      <c r="BD36" s="174"/>
      <c r="BE36" s="175"/>
      <c r="BF36" s="174"/>
      <c r="BG36" s="175"/>
      <c r="BH36" s="174"/>
      <c r="BI36" s="175"/>
      <c r="BJ36" s="174"/>
      <c r="BK36" s="175"/>
      <c r="BL36" s="174"/>
      <c r="BM36" s="175"/>
      <c r="BN36" s="174"/>
      <c r="BO36" s="175"/>
      <c r="BP36" s="174"/>
      <c r="BQ36" s="175"/>
      <c r="BR36" s="174"/>
      <c r="BS36" s="175"/>
      <c r="BT36" s="174"/>
      <c r="BU36" s="175"/>
      <c r="BV36" s="174"/>
      <c r="BW36" s="175"/>
      <c r="BX36" s="174"/>
      <c r="BY36" s="175"/>
      <c r="BZ36" s="166">
        <f t="shared" si="14"/>
        <v>0</v>
      </c>
      <c r="CA36" s="167">
        <f t="shared" si="15"/>
        <v>0</v>
      </c>
      <c r="CB36" s="166">
        <f t="shared" si="16"/>
        <v>0</v>
      </c>
      <c r="CC36" s="167">
        <f t="shared" si="17"/>
        <v>0</v>
      </c>
      <c r="CD36" s="23"/>
      <c r="CE36" s="23"/>
      <c r="CF36" s="174"/>
      <c r="CG36" s="175"/>
      <c r="CH36" s="174"/>
      <c r="CI36" s="175"/>
      <c r="CJ36" s="174"/>
      <c r="CK36" s="175"/>
      <c r="CL36" s="174"/>
      <c r="CM36" s="175"/>
      <c r="CN36" s="174"/>
      <c r="CO36" s="175"/>
      <c r="CP36" s="174"/>
      <c r="CQ36" s="175"/>
      <c r="CR36" s="174"/>
      <c r="CS36" s="175"/>
      <c r="CT36" s="174"/>
      <c r="CU36" s="175"/>
      <c r="CV36" s="174"/>
      <c r="CW36" s="175"/>
      <c r="CX36" s="174"/>
      <c r="CY36" s="175"/>
      <c r="CZ36" s="174"/>
      <c r="DA36" s="175"/>
      <c r="DB36" s="174"/>
      <c r="DC36" s="175"/>
      <c r="DD36" s="166">
        <f t="shared" si="18"/>
        <v>0</v>
      </c>
      <c r="DE36" s="167">
        <f t="shared" si="19"/>
        <v>0</v>
      </c>
      <c r="DF36" s="166">
        <f t="shared" si="20"/>
        <v>0</v>
      </c>
      <c r="DG36" s="167">
        <f t="shared" si="21"/>
        <v>0</v>
      </c>
      <c r="DH36" s="23"/>
      <c r="DI36" s="23"/>
      <c r="DJ36" s="174"/>
      <c r="DK36" s="175"/>
      <c r="DL36" s="174"/>
      <c r="DM36" s="175"/>
      <c r="DN36" s="174"/>
      <c r="DO36" s="175"/>
      <c r="DP36" s="174"/>
      <c r="DQ36" s="175"/>
      <c r="DR36" s="174"/>
      <c r="DS36" s="175"/>
      <c r="DT36" s="174"/>
      <c r="DU36" s="175"/>
      <c r="DV36" s="174"/>
      <c r="DW36" s="175"/>
      <c r="DX36" s="174"/>
      <c r="DY36" s="175"/>
      <c r="DZ36" s="174"/>
      <c r="EA36" s="175"/>
      <c r="EB36" s="174"/>
      <c r="EC36" s="175"/>
      <c r="ED36" s="174"/>
      <c r="EE36" s="175"/>
      <c r="EF36" s="174"/>
      <c r="EG36" s="175"/>
      <c r="EH36" s="166">
        <f t="shared" si="22"/>
        <v>0</v>
      </c>
      <c r="EI36" s="167">
        <f t="shared" si="23"/>
        <v>0</v>
      </c>
      <c r="EJ36" s="166">
        <f t="shared" si="24"/>
        <v>0</v>
      </c>
      <c r="EK36" s="167">
        <f t="shared" si="25"/>
        <v>0</v>
      </c>
      <c r="EL36" s="23"/>
      <c r="EM36" s="23"/>
      <c r="EN36" s="174"/>
      <c r="EO36" s="175"/>
      <c r="EP36" s="174"/>
      <c r="EQ36" s="175"/>
      <c r="ER36" s="174"/>
      <c r="ES36" s="175"/>
      <c r="ET36" s="174"/>
      <c r="EU36" s="175"/>
      <c r="EV36" s="174"/>
      <c r="EW36" s="175"/>
      <c r="EX36" s="174"/>
      <c r="EY36" s="175"/>
      <c r="EZ36" s="174"/>
      <c r="FA36" s="175"/>
      <c r="FB36" s="174"/>
      <c r="FC36" s="175"/>
      <c r="FD36" s="174"/>
      <c r="FE36" s="175"/>
      <c r="FF36" s="174"/>
      <c r="FG36" s="175"/>
      <c r="FH36" s="174"/>
      <c r="FI36" s="175"/>
      <c r="FJ36" s="174"/>
      <c r="FK36" s="175"/>
      <c r="FL36" s="166">
        <f t="shared" si="26"/>
        <v>0</v>
      </c>
      <c r="FM36" s="167">
        <f t="shared" si="27"/>
        <v>0</v>
      </c>
      <c r="FN36" s="166">
        <f t="shared" si="28"/>
        <v>0</v>
      </c>
      <c r="FO36" s="167">
        <f t="shared" si="29"/>
        <v>0</v>
      </c>
      <c r="FP36" s="23"/>
      <c r="FQ36" s="23"/>
      <c r="FR36" s="174"/>
      <c r="FS36" s="175"/>
      <c r="FT36" s="174"/>
      <c r="FU36" s="175"/>
      <c r="FV36" s="174"/>
      <c r="FW36" s="175"/>
      <c r="FX36" s="174"/>
      <c r="FY36" s="175"/>
      <c r="FZ36" s="174"/>
      <c r="GA36" s="175"/>
      <c r="GB36" s="174"/>
      <c r="GC36" s="175"/>
      <c r="GD36" s="174"/>
      <c r="GE36" s="175"/>
      <c r="GF36" s="174"/>
      <c r="GG36" s="175"/>
      <c r="GH36" s="174"/>
      <c r="GI36" s="175"/>
      <c r="GJ36" s="174"/>
      <c r="GK36" s="175"/>
      <c r="GL36" s="174"/>
      <c r="GM36" s="175"/>
      <c r="GN36" s="174"/>
      <c r="GO36" s="175"/>
      <c r="GP36" s="166">
        <f t="shared" si="30"/>
        <v>0</v>
      </c>
      <c r="GQ36" s="167">
        <f t="shared" si="31"/>
        <v>0</v>
      </c>
      <c r="GR36" s="166">
        <f t="shared" si="32"/>
        <v>0</v>
      </c>
      <c r="GS36" s="167">
        <f t="shared" si="33"/>
        <v>0</v>
      </c>
      <c r="GT36" s="23"/>
      <c r="GU36" s="23"/>
      <c r="GV36" s="174"/>
      <c r="GW36" s="175"/>
      <c r="GX36" s="174"/>
      <c r="GY36" s="175"/>
      <c r="GZ36" s="174"/>
      <c r="HA36" s="175"/>
      <c r="HB36" s="174"/>
      <c r="HC36" s="175"/>
      <c r="HD36" s="174"/>
      <c r="HE36" s="175"/>
      <c r="HF36" s="174"/>
      <c r="HG36" s="175"/>
      <c r="HH36" s="174"/>
      <c r="HI36" s="175"/>
      <c r="HJ36" s="174"/>
      <c r="HK36" s="175"/>
      <c r="HL36" s="174"/>
      <c r="HM36" s="175"/>
      <c r="HN36" s="174"/>
      <c r="HO36" s="175"/>
      <c r="HP36" s="174"/>
      <c r="HQ36" s="175"/>
      <c r="HR36" s="174"/>
      <c r="HS36" s="175"/>
      <c r="HT36" s="166">
        <f t="shared" si="34"/>
        <v>0</v>
      </c>
      <c r="HU36" s="167">
        <f t="shared" si="35"/>
        <v>0</v>
      </c>
      <c r="HV36" s="166">
        <f t="shared" si="36"/>
        <v>0</v>
      </c>
      <c r="HW36" s="167">
        <f t="shared" si="37"/>
        <v>0</v>
      </c>
      <c r="HX36" s="23"/>
      <c r="HY36" s="23"/>
      <c r="HZ36" s="174"/>
      <c r="IA36" s="175"/>
      <c r="IB36" s="174"/>
      <c r="IC36" s="175"/>
      <c r="ID36" s="174"/>
      <c r="IE36" s="175"/>
      <c r="IF36" s="174"/>
      <c r="IG36" s="175"/>
      <c r="IH36" s="174"/>
      <c r="II36" s="175"/>
      <c r="IJ36" s="174"/>
      <c r="IK36" s="175"/>
      <c r="IL36" s="174"/>
      <c r="IM36" s="175"/>
      <c r="IN36" s="174"/>
      <c r="IO36" s="175"/>
      <c r="IP36" s="174"/>
      <c r="IQ36" s="175"/>
      <c r="IR36" s="174"/>
      <c r="IS36" s="175"/>
      <c r="IT36" s="174"/>
      <c r="IU36" s="175"/>
      <c r="IV36" s="174"/>
      <c r="IW36" s="175"/>
      <c r="IX36" s="166">
        <f t="shared" si="38"/>
        <v>0</v>
      </c>
      <c r="IY36" s="167">
        <f t="shared" si="39"/>
        <v>0</v>
      </c>
      <c r="IZ36" s="166">
        <f t="shared" si="40"/>
        <v>0</v>
      </c>
      <c r="JA36" s="167">
        <f t="shared" si="41"/>
        <v>0</v>
      </c>
      <c r="JB36" s="23"/>
      <c r="JC36" s="23"/>
      <c r="JD36" s="174"/>
      <c r="JE36" s="175"/>
      <c r="JF36" s="174"/>
      <c r="JG36" s="175"/>
      <c r="JH36" s="174"/>
      <c r="JI36" s="175"/>
      <c r="JJ36" s="174"/>
      <c r="JK36" s="175"/>
      <c r="JL36" s="174"/>
      <c r="JM36" s="175"/>
      <c r="JN36" s="174"/>
      <c r="JO36" s="175"/>
      <c r="JP36" s="174"/>
      <c r="JQ36" s="175"/>
      <c r="JR36" s="174"/>
      <c r="JS36" s="175"/>
      <c r="JT36" s="174"/>
      <c r="JU36" s="175"/>
      <c r="JV36" s="174"/>
      <c r="JW36" s="175"/>
      <c r="JX36" s="174"/>
      <c r="JY36" s="175"/>
      <c r="JZ36" s="174"/>
      <c r="KA36" s="175"/>
      <c r="KB36" s="166">
        <f t="shared" si="42"/>
        <v>0</v>
      </c>
      <c r="KC36" s="167">
        <f t="shared" si="43"/>
        <v>0</v>
      </c>
      <c r="KD36" s="166">
        <f t="shared" si="44"/>
        <v>0</v>
      </c>
      <c r="KE36" s="167">
        <f t="shared" si="45"/>
        <v>0</v>
      </c>
      <c r="KF36" s="23"/>
      <c r="KG36" s="23"/>
      <c r="KH36" s="170">
        <f t="shared" si="0"/>
        <v>0</v>
      </c>
      <c r="KI36" s="171">
        <f t="shared" si="1"/>
        <v>0</v>
      </c>
      <c r="KJ36" s="166">
        <f t="shared" si="2"/>
        <v>0</v>
      </c>
      <c r="KK36" s="167">
        <f t="shared" si="3"/>
        <v>0</v>
      </c>
      <c r="KL36" s="172">
        <f t="shared" si="4"/>
        <v>0</v>
      </c>
      <c r="KM36" s="171">
        <f t="shared" si="5"/>
        <v>0</v>
      </c>
      <c r="KN36" s="166">
        <f t="shared" si="6"/>
        <v>0</v>
      </c>
      <c r="KO36" s="167">
        <f t="shared" si="7"/>
        <v>0</v>
      </c>
      <c r="KP36" s="436">
        <f t="shared" si="8"/>
        <v>0</v>
      </c>
      <c r="KQ36" s="422">
        <f t="shared" si="9"/>
        <v>0</v>
      </c>
      <c r="KR36" s="438" t="s">
        <v>338</v>
      </c>
      <c r="KS36" s="422" t="s">
        <v>338</v>
      </c>
      <c r="KT36" s="4"/>
    </row>
    <row r="37" spans="2:306" s="26" customFormat="1" ht="16.5" customHeight="1" x14ac:dyDescent="0.25">
      <c r="B37" s="150" t="s">
        <v>25</v>
      </c>
      <c r="C37" s="826"/>
      <c r="D37" s="827"/>
      <c r="E37" s="316"/>
      <c r="F37" s="659">
        <v>1</v>
      </c>
      <c r="G37" s="113"/>
      <c r="H37" s="113"/>
      <c r="I37" s="661">
        <f>INT(ROUND(F37,2)*(IF(E37&gt;0,data!$J$12,0)))</f>
        <v>0</v>
      </c>
      <c r="J37" s="145">
        <f>E37*I37</f>
        <v>0</v>
      </c>
      <c r="K37" s="317"/>
      <c r="L37" s="316"/>
      <c r="M37" s="661">
        <f>INT(ROUND(F37,2)*(IF(E37&gt;0,(IF(K37="ano",data!$J$6,0)),0)))</f>
        <v>0</v>
      </c>
      <c r="N37" s="152">
        <f>IF(L37&gt;E37,M37*E37,M37*L37)</f>
        <v>0</v>
      </c>
      <c r="O37" s="155">
        <f t="shared" si="46"/>
        <v>0</v>
      </c>
      <c r="Q37" s="149" t="str">
        <f t="shared" si="47"/>
        <v/>
      </c>
      <c r="R37" s="612" t="s">
        <v>338</v>
      </c>
      <c r="T37" s="26">
        <f t="shared" si="48"/>
        <v>0</v>
      </c>
      <c r="U37" s="176" t="s">
        <v>297</v>
      </c>
      <c r="V37" s="10"/>
      <c r="W37" s="10"/>
      <c r="X37" s="164"/>
      <c r="Y37" s="177"/>
      <c r="Z37" s="164"/>
      <c r="AA37" s="177"/>
      <c r="AB37" s="164"/>
      <c r="AC37" s="177"/>
      <c r="AD37" s="164"/>
      <c r="AE37" s="177"/>
      <c r="AF37" s="164"/>
      <c r="AG37" s="177"/>
      <c r="AH37" s="164"/>
      <c r="AI37" s="177"/>
      <c r="AJ37" s="164"/>
      <c r="AK37" s="177"/>
      <c r="AL37" s="164"/>
      <c r="AM37" s="177"/>
      <c r="AN37" s="164"/>
      <c r="AO37" s="177"/>
      <c r="AP37" s="164"/>
      <c r="AQ37" s="177"/>
      <c r="AR37" s="164"/>
      <c r="AS37" s="177"/>
      <c r="AT37" s="164"/>
      <c r="AU37" s="177"/>
      <c r="AV37" s="166">
        <f t="shared" si="10"/>
        <v>0</v>
      </c>
      <c r="AW37" s="167">
        <f t="shared" si="11"/>
        <v>0</v>
      </c>
      <c r="AX37" s="166">
        <f t="shared" si="12"/>
        <v>0</v>
      </c>
      <c r="AY37" s="167">
        <f t="shared" si="13"/>
        <v>0</v>
      </c>
      <c r="AZ37" s="4"/>
      <c r="BA37" s="4"/>
      <c r="BB37" s="164"/>
      <c r="BC37" s="177"/>
      <c r="BD37" s="164"/>
      <c r="BE37" s="177"/>
      <c r="BF37" s="164"/>
      <c r="BG37" s="177"/>
      <c r="BH37" s="164"/>
      <c r="BI37" s="177"/>
      <c r="BJ37" s="164"/>
      <c r="BK37" s="177"/>
      <c r="BL37" s="164"/>
      <c r="BM37" s="177"/>
      <c r="BN37" s="164"/>
      <c r="BO37" s="177"/>
      <c r="BP37" s="164"/>
      <c r="BQ37" s="177"/>
      <c r="BR37" s="164"/>
      <c r="BS37" s="177"/>
      <c r="BT37" s="164"/>
      <c r="BU37" s="177"/>
      <c r="BV37" s="164"/>
      <c r="BW37" s="177"/>
      <c r="BX37" s="164"/>
      <c r="BY37" s="177"/>
      <c r="BZ37" s="166">
        <f t="shared" si="14"/>
        <v>0</v>
      </c>
      <c r="CA37" s="167">
        <f t="shared" si="15"/>
        <v>0</v>
      </c>
      <c r="CB37" s="166">
        <f t="shared" si="16"/>
        <v>0</v>
      </c>
      <c r="CC37" s="167">
        <f t="shared" si="17"/>
        <v>0</v>
      </c>
      <c r="CD37" s="4"/>
      <c r="CE37" s="4"/>
      <c r="CF37" s="164"/>
      <c r="CG37" s="177"/>
      <c r="CH37" s="164"/>
      <c r="CI37" s="177"/>
      <c r="CJ37" s="164"/>
      <c r="CK37" s="177"/>
      <c r="CL37" s="164"/>
      <c r="CM37" s="177"/>
      <c r="CN37" s="164"/>
      <c r="CO37" s="177"/>
      <c r="CP37" s="164"/>
      <c r="CQ37" s="177"/>
      <c r="CR37" s="164"/>
      <c r="CS37" s="177"/>
      <c r="CT37" s="164"/>
      <c r="CU37" s="177"/>
      <c r="CV37" s="164"/>
      <c r="CW37" s="177"/>
      <c r="CX37" s="164"/>
      <c r="CY37" s="177"/>
      <c r="CZ37" s="164"/>
      <c r="DA37" s="177"/>
      <c r="DB37" s="164"/>
      <c r="DC37" s="177"/>
      <c r="DD37" s="166">
        <f t="shared" si="18"/>
        <v>0</v>
      </c>
      <c r="DE37" s="167">
        <f t="shared" si="19"/>
        <v>0</v>
      </c>
      <c r="DF37" s="166">
        <f t="shared" si="20"/>
        <v>0</v>
      </c>
      <c r="DG37" s="167">
        <f t="shared" si="21"/>
        <v>0</v>
      </c>
      <c r="DH37" s="4"/>
      <c r="DI37" s="4"/>
      <c r="DJ37" s="164"/>
      <c r="DK37" s="177"/>
      <c r="DL37" s="164"/>
      <c r="DM37" s="177"/>
      <c r="DN37" s="164"/>
      <c r="DO37" s="177"/>
      <c r="DP37" s="164"/>
      <c r="DQ37" s="177"/>
      <c r="DR37" s="164"/>
      <c r="DS37" s="177"/>
      <c r="DT37" s="164"/>
      <c r="DU37" s="177"/>
      <c r="DV37" s="164"/>
      <c r="DW37" s="177"/>
      <c r="DX37" s="164"/>
      <c r="DY37" s="177"/>
      <c r="DZ37" s="164"/>
      <c r="EA37" s="177"/>
      <c r="EB37" s="164"/>
      <c r="EC37" s="177"/>
      <c r="ED37" s="164"/>
      <c r="EE37" s="177"/>
      <c r="EF37" s="164"/>
      <c r="EG37" s="177"/>
      <c r="EH37" s="166">
        <f t="shared" si="22"/>
        <v>0</v>
      </c>
      <c r="EI37" s="167">
        <f t="shared" si="23"/>
        <v>0</v>
      </c>
      <c r="EJ37" s="166">
        <f t="shared" si="24"/>
        <v>0</v>
      </c>
      <c r="EK37" s="167">
        <f t="shared" si="25"/>
        <v>0</v>
      </c>
      <c r="EL37" s="4"/>
      <c r="EM37" s="4"/>
      <c r="EN37" s="164"/>
      <c r="EO37" s="177"/>
      <c r="EP37" s="164"/>
      <c r="EQ37" s="177"/>
      <c r="ER37" s="164"/>
      <c r="ES37" s="177"/>
      <c r="ET37" s="164"/>
      <c r="EU37" s="177"/>
      <c r="EV37" s="164"/>
      <c r="EW37" s="177"/>
      <c r="EX37" s="164"/>
      <c r="EY37" s="177"/>
      <c r="EZ37" s="164"/>
      <c r="FA37" s="177"/>
      <c r="FB37" s="164"/>
      <c r="FC37" s="177"/>
      <c r="FD37" s="164"/>
      <c r="FE37" s="177"/>
      <c r="FF37" s="164"/>
      <c r="FG37" s="177"/>
      <c r="FH37" s="164"/>
      <c r="FI37" s="177"/>
      <c r="FJ37" s="164"/>
      <c r="FK37" s="177"/>
      <c r="FL37" s="166">
        <f t="shared" si="26"/>
        <v>0</v>
      </c>
      <c r="FM37" s="167">
        <f t="shared" si="27"/>
        <v>0</v>
      </c>
      <c r="FN37" s="166">
        <f t="shared" si="28"/>
        <v>0</v>
      </c>
      <c r="FO37" s="167">
        <f t="shared" si="29"/>
        <v>0</v>
      </c>
      <c r="FP37" s="4"/>
      <c r="FQ37" s="4"/>
      <c r="FR37" s="164"/>
      <c r="FS37" s="177"/>
      <c r="FT37" s="164"/>
      <c r="FU37" s="177"/>
      <c r="FV37" s="164"/>
      <c r="FW37" s="177"/>
      <c r="FX37" s="164"/>
      <c r="FY37" s="177"/>
      <c r="FZ37" s="164"/>
      <c r="GA37" s="177"/>
      <c r="GB37" s="164"/>
      <c r="GC37" s="177"/>
      <c r="GD37" s="164"/>
      <c r="GE37" s="177"/>
      <c r="GF37" s="164"/>
      <c r="GG37" s="177"/>
      <c r="GH37" s="164"/>
      <c r="GI37" s="177"/>
      <c r="GJ37" s="164"/>
      <c r="GK37" s="177"/>
      <c r="GL37" s="164"/>
      <c r="GM37" s="177"/>
      <c r="GN37" s="164"/>
      <c r="GO37" s="177"/>
      <c r="GP37" s="166">
        <f t="shared" si="30"/>
        <v>0</v>
      </c>
      <c r="GQ37" s="167">
        <f t="shared" si="31"/>
        <v>0</v>
      </c>
      <c r="GR37" s="166">
        <f t="shared" si="32"/>
        <v>0</v>
      </c>
      <c r="GS37" s="167">
        <f t="shared" si="33"/>
        <v>0</v>
      </c>
      <c r="GT37" s="4"/>
      <c r="GU37" s="4"/>
      <c r="GV37" s="164"/>
      <c r="GW37" s="177"/>
      <c r="GX37" s="164"/>
      <c r="GY37" s="177"/>
      <c r="GZ37" s="164"/>
      <c r="HA37" s="177"/>
      <c r="HB37" s="164"/>
      <c r="HC37" s="177"/>
      <c r="HD37" s="164"/>
      <c r="HE37" s="177"/>
      <c r="HF37" s="164"/>
      <c r="HG37" s="177"/>
      <c r="HH37" s="164"/>
      <c r="HI37" s="177"/>
      <c r="HJ37" s="164"/>
      <c r="HK37" s="177"/>
      <c r="HL37" s="164"/>
      <c r="HM37" s="177"/>
      <c r="HN37" s="164"/>
      <c r="HO37" s="177"/>
      <c r="HP37" s="164"/>
      <c r="HQ37" s="177"/>
      <c r="HR37" s="164"/>
      <c r="HS37" s="177"/>
      <c r="HT37" s="166">
        <f t="shared" si="34"/>
        <v>0</v>
      </c>
      <c r="HU37" s="167">
        <f t="shared" si="35"/>
        <v>0</v>
      </c>
      <c r="HV37" s="166">
        <f t="shared" si="36"/>
        <v>0</v>
      </c>
      <c r="HW37" s="167">
        <f t="shared" si="37"/>
        <v>0</v>
      </c>
      <c r="HX37" s="4"/>
      <c r="HY37" s="4"/>
      <c r="HZ37" s="164"/>
      <c r="IA37" s="177"/>
      <c r="IB37" s="164"/>
      <c r="IC37" s="177"/>
      <c r="ID37" s="164"/>
      <c r="IE37" s="177"/>
      <c r="IF37" s="164"/>
      <c r="IG37" s="177"/>
      <c r="IH37" s="164"/>
      <c r="II37" s="177"/>
      <c r="IJ37" s="164"/>
      <c r="IK37" s="177"/>
      <c r="IL37" s="164"/>
      <c r="IM37" s="177"/>
      <c r="IN37" s="164"/>
      <c r="IO37" s="177"/>
      <c r="IP37" s="164"/>
      <c r="IQ37" s="177"/>
      <c r="IR37" s="164"/>
      <c r="IS37" s="177"/>
      <c r="IT37" s="164"/>
      <c r="IU37" s="177"/>
      <c r="IV37" s="164"/>
      <c r="IW37" s="177"/>
      <c r="IX37" s="166">
        <f t="shared" si="38"/>
        <v>0</v>
      </c>
      <c r="IY37" s="167">
        <f t="shared" si="39"/>
        <v>0</v>
      </c>
      <c r="IZ37" s="166">
        <f t="shared" si="40"/>
        <v>0</v>
      </c>
      <c r="JA37" s="167">
        <f t="shared" si="41"/>
        <v>0</v>
      </c>
      <c r="JB37" s="4"/>
      <c r="JC37" s="4"/>
      <c r="JD37" s="164"/>
      <c r="JE37" s="177"/>
      <c r="JF37" s="164"/>
      <c r="JG37" s="177"/>
      <c r="JH37" s="164"/>
      <c r="JI37" s="177"/>
      <c r="JJ37" s="164"/>
      <c r="JK37" s="177"/>
      <c r="JL37" s="164"/>
      <c r="JM37" s="177"/>
      <c r="JN37" s="164"/>
      <c r="JO37" s="177"/>
      <c r="JP37" s="164"/>
      <c r="JQ37" s="177"/>
      <c r="JR37" s="164"/>
      <c r="JS37" s="177"/>
      <c r="JT37" s="164"/>
      <c r="JU37" s="177"/>
      <c r="JV37" s="164"/>
      <c r="JW37" s="177"/>
      <c r="JX37" s="164"/>
      <c r="JY37" s="177"/>
      <c r="JZ37" s="164"/>
      <c r="KA37" s="177"/>
      <c r="KB37" s="166">
        <f t="shared" si="42"/>
        <v>0</v>
      </c>
      <c r="KC37" s="167">
        <f t="shared" si="43"/>
        <v>0</v>
      </c>
      <c r="KD37" s="166">
        <f t="shared" si="44"/>
        <v>0</v>
      </c>
      <c r="KE37" s="167">
        <f t="shared" si="45"/>
        <v>0</v>
      </c>
      <c r="KF37" s="4"/>
      <c r="KG37" s="4"/>
      <c r="KH37" s="170">
        <f t="shared" si="0"/>
        <v>0</v>
      </c>
      <c r="KI37" s="171">
        <f t="shared" si="1"/>
        <v>0</v>
      </c>
      <c r="KJ37" s="166">
        <f t="shared" si="2"/>
        <v>0</v>
      </c>
      <c r="KK37" s="167">
        <f t="shared" si="3"/>
        <v>0</v>
      </c>
      <c r="KL37" s="172">
        <f t="shared" si="4"/>
        <v>0</v>
      </c>
      <c r="KM37" s="171">
        <f t="shared" si="5"/>
        <v>0</v>
      </c>
      <c r="KN37" s="166">
        <f t="shared" si="6"/>
        <v>0</v>
      </c>
      <c r="KO37" s="167">
        <f t="shared" si="7"/>
        <v>0</v>
      </c>
      <c r="KP37" s="436">
        <f t="shared" si="8"/>
        <v>0</v>
      </c>
      <c r="KQ37" s="422">
        <f t="shared" si="9"/>
        <v>0</v>
      </c>
      <c r="KR37" s="438" t="s">
        <v>338</v>
      </c>
      <c r="KS37" s="422" t="s">
        <v>338</v>
      </c>
      <c r="KT37" s="4"/>
    </row>
    <row r="38" spans="2:306" s="26" customFormat="1" ht="16.5" hidden="1" customHeight="1" x14ac:dyDescent="0.25">
      <c r="B38" s="150"/>
      <c r="C38" s="541"/>
      <c r="D38" s="542"/>
      <c r="E38" s="120"/>
      <c r="F38" s="650"/>
      <c r="G38" s="120"/>
      <c r="H38" s="120"/>
      <c r="I38" s="661">
        <f>INT(ROUND(F38,2)*(IF(E38&gt;0,data!$J$12,0)))</f>
        <v>0</v>
      </c>
      <c r="J38" s="156"/>
      <c r="K38" s="543"/>
      <c r="L38" s="536"/>
      <c r="M38" s="661">
        <f>INT(ROUND(F38,2)*(IF(E38&gt;0,(IF(K38="ano",data!$J$6,0)),0)))</f>
        <v>0</v>
      </c>
      <c r="N38" s="152"/>
      <c r="O38" s="157"/>
      <c r="Q38" s="154"/>
      <c r="R38" s="612" t="s">
        <v>338</v>
      </c>
      <c r="T38" s="28"/>
      <c r="U38" s="173" t="s">
        <v>297</v>
      </c>
      <c r="V38" s="10"/>
      <c r="W38" s="10"/>
      <c r="X38" s="174"/>
      <c r="Y38" s="175"/>
      <c r="Z38" s="174"/>
      <c r="AA38" s="175"/>
      <c r="AB38" s="174"/>
      <c r="AC38" s="175"/>
      <c r="AD38" s="174"/>
      <c r="AE38" s="175"/>
      <c r="AF38" s="174"/>
      <c r="AG38" s="175"/>
      <c r="AH38" s="174"/>
      <c r="AI38" s="175"/>
      <c r="AJ38" s="174"/>
      <c r="AK38" s="175"/>
      <c r="AL38" s="174"/>
      <c r="AM38" s="175"/>
      <c r="AN38" s="174"/>
      <c r="AO38" s="175"/>
      <c r="AP38" s="174"/>
      <c r="AQ38" s="175"/>
      <c r="AR38" s="174"/>
      <c r="AS38" s="175"/>
      <c r="AT38" s="174"/>
      <c r="AU38" s="175"/>
      <c r="AV38" s="166">
        <f t="shared" si="10"/>
        <v>0</v>
      </c>
      <c r="AW38" s="167">
        <f t="shared" si="11"/>
        <v>0</v>
      </c>
      <c r="AX38" s="166">
        <f t="shared" si="12"/>
        <v>0</v>
      </c>
      <c r="AY38" s="167">
        <f t="shared" si="13"/>
        <v>0</v>
      </c>
      <c r="AZ38" s="23"/>
      <c r="BA38" s="23"/>
      <c r="BB38" s="174"/>
      <c r="BC38" s="175"/>
      <c r="BD38" s="174"/>
      <c r="BE38" s="175"/>
      <c r="BF38" s="174"/>
      <c r="BG38" s="175"/>
      <c r="BH38" s="174"/>
      <c r="BI38" s="175"/>
      <c r="BJ38" s="174"/>
      <c r="BK38" s="175"/>
      <c r="BL38" s="174"/>
      <c r="BM38" s="175"/>
      <c r="BN38" s="174"/>
      <c r="BO38" s="175"/>
      <c r="BP38" s="174"/>
      <c r="BQ38" s="175"/>
      <c r="BR38" s="174"/>
      <c r="BS38" s="175"/>
      <c r="BT38" s="174"/>
      <c r="BU38" s="175"/>
      <c r="BV38" s="174"/>
      <c r="BW38" s="175"/>
      <c r="BX38" s="174"/>
      <c r="BY38" s="175"/>
      <c r="BZ38" s="166">
        <f t="shared" si="14"/>
        <v>0</v>
      </c>
      <c r="CA38" s="167">
        <f t="shared" si="15"/>
        <v>0</v>
      </c>
      <c r="CB38" s="166">
        <f t="shared" si="16"/>
        <v>0</v>
      </c>
      <c r="CC38" s="167">
        <f t="shared" si="17"/>
        <v>0</v>
      </c>
      <c r="CD38" s="23"/>
      <c r="CE38" s="23"/>
      <c r="CF38" s="174"/>
      <c r="CG38" s="175"/>
      <c r="CH38" s="174"/>
      <c r="CI38" s="175"/>
      <c r="CJ38" s="174"/>
      <c r="CK38" s="175"/>
      <c r="CL38" s="174"/>
      <c r="CM38" s="175"/>
      <c r="CN38" s="174"/>
      <c r="CO38" s="175"/>
      <c r="CP38" s="174"/>
      <c r="CQ38" s="175"/>
      <c r="CR38" s="174"/>
      <c r="CS38" s="175"/>
      <c r="CT38" s="174"/>
      <c r="CU38" s="175"/>
      <c r="CV38" s="174"/>
      <c r="CW38" s="175"/>
      <c r="CX38" s="174"/>
      <c r="CY38" s="175"/>
      <c r="CZ38" s="174"/>
      <c r="DA38" s="175"/>
      <c r="DB38" s="174"/>
      <c r="DC38" s="175"/>
      <c r="DD38" s="166">
        <f t="shared" si="18"/>
        <v>0</v>
      </c>
      <c r="DE38" s="167">
        <f t="shared" si="19"/>
        <v>0</v>
      </c>
      <c r="DF38" s="166">
        <f t="shared" si="20"/>
        <v>0</v>
      </c>
      <c r="DG38" s="167">
        <f t="shared" si="21"/>
        <v>0</v>
      </c>
      <c r="DH38" s="23"/>
      <c r="DI38" s="23"/>
      <c r="DJ38" s="174"/>
      <c r="DK38" s="175"/>
      <c r="DL38" s="174"/>
      <c r="DM38" s="175"/>
      <c r="DN38" s="174"/>
      <c r="DO38" s="175"/>
      <c r="DP38" s="174"/>
      <c r="DQ38" s="175"/>
      <c r="DR38" s="174"/>
      <c r="DS38" s="175"/>
      <c r="DT38" s="174"/>
      <c r="DU38" s="175"/>
      <c r="DV38" s="174"/>
      <c r="DW38" s="175"/>
      <c r="DX38" s="174"/>
      <c r="DY38" s="175"/>
      <c r="DZ38" s="174"/>
      <c r="EA38" s="175"/>
      <c r="EB38" s="174"/>
      <c r="EC38" s="175"/>
      <c r="ED38" s="174"/>
      <c r="EE38" s="175"/>
      <c r="EF38" s="174"/>
      <c r="EG38" s="175"/>
      <c r="EH38" s="166">
        <f t="shared" si="22"/>
        <v>0</v>
      </c>
      <c r="EI38" s="167">
        <f t="shared" si="23"/>
        <v>0</v>
      </c>
      <c r="EJ38" s="166">
        <f t="shared" si="24"/>
        <v>0</v>
      </c>
      <c r="EK38" s="167">
        <f t="shared" si="25"/>
        <v>0</v>
      </c>
      <c r="EL38" s="23"/>
      <c r="EM38" s="23"/>
      <c r="EN38" s="174"/>
      <c r="EO38" s="175"/>
      <c r="EP38" s="174"/>
      <c r="EQ38" s="175"/>
      <c r="ER38" s="174"/>
      <c r="ES38" s="175"/>
      <c r="ET38" s="174"/>
      <c r="EU38" s="175"/>
      <c r="EV38" s="174"/>
      <c r="EW38" s="175"/>
      <c r="EX38" s="174"/>
      <c r="EY38" s="175"/>
      <c r="EZ38" s="174"/>
      <c r="FA38" s="175"/>
      <c r="FB38" s="174"/>
      <c r="FC38" s="175"/>
      <c r="FD38" s="174"/>
      <c r="FE38" s="175"/>
      <c r="FF38" s="174"/>
      <c r="FG38" s="175"/>
      <c r="FH38" s="174"/>
      <c r="FI38" s="175"/>
      <c r="FJ38" s="174"/>
      <c r="FK38" s="175"/>
      <c r="FL38" s="166">
        <f t="shared" si="26"/>
        <v>0</v>
      </c>
      <c r="FM38" s="167">
        <f t="shared" si="27"/>
        <v>0</v>
      </c>
      <c r="FN38" s="166">
        <f t="shared" si="28"/>
        <v>0</v>
      </c>
      <c r="FO38" s="167">
        <f t="shared" si="29"/>
        <v>0</v>
      </c>
      <c r="FP38" s="23"/>
      <c r="FQ38" s="23"/>
      <c r="FR38" s="174"/>
      <c r="FS38" s="175"/>
      <c r="FT38" s="174"/>
      <c r="FU38" s="175"/>
      <c r="FV38" s="174"/>
      <c r="FW38" s="175"/>
      <c r="FX38" s="174"/>
      <c r="FY38" s="175"/>
      <c r="FZ38" s="174"/>
      <c r="GA38" s="175"/>
      <c r="GB38" s="174"/>
      <c r="GC38" s="175"/>
      <c r="GD38" s="174"/>
      <c r="GE38" s="175"/>
      <c r="GF38" s="174"/>
      <c r="GG38" s="175"/>
      <c r="GH38" s="174"/>
      <c r="GI38" s="175"/>
      <c r="GJ38" s="174"/>
      <c r="GK38" s="175"/>
      <c r="GL38" s="174"/>
      <c r="GM38" s="175"/>
      <c r="GN38" s="174"/>
      <c r="GO38" s="175"/>
      <c r="GP38" s="166">
        <f t="shared" si="30"/>
        <v>0</v>
      </c>
      <c r="GQ38" s="167">
        <f t="shared" si="31"/>
        <v>0</v>
      </c>
      <c r="GR38" s="166">
        <f t="shared" si="32"/>
        <v>0</v>
      </c>
      <c r="GS38" s="167">
        <f t="shared" si="33"/>
        <v>0</v>
      </c>
      <c r="GT38" s="23"/>
      <c r="GU38" s="23"/>
      <c r="GV38" s="174"/>
      <c r="GW38" s="175"/>
      <c r="GX38" s="174"/>
      <c r="GY38" s="175"/>
      <c r="GZ38" s="174"/>
      <c r="HA38" s="175"/>
      <c r="HB38" s="174"/>
      <c r="HC38" s="175"/>
      <c r="HD38" s="174"/>
      <c r="HE38" s="175"/>
      <c r="HF38" s="174"/>
      <c r="HG38" s="175"/>
      <c r="HH38" s="174"/>
      <c r="HI38" s="175"/>
      <c r="HJ38" s="174"/>
      <c r="HK38" s="175"/>
      <c r="HL38" s="174"/>
      <c r="HM38" s="175"/>
      <c r="HN38" s="174"/>
      <c r="HO38" s="175"/>
      <c r="HP38" s="174"/>
      <c r="HQ38" s="175"/>
      <c r="HR38" s="174"/>
      <c r="HS38" s="175"/>
      <c r="HT38" s="166">
        <f t="shared" si="34"/>
        <v>0</v>
      </c>
      <c r="HU38" s="167">
        <f t="shared" si="35"/>
        <v>0</v>
      </c>
      <c r="HV38" s="166">
        <f t="shared" si="36"/>
        <v>0</v>
      </c>
      <c r="HW38" s="167">
        <f t="shared" si="37"/>
        <v>0</v>
      </c>
      <c r="HX38" s="23"/>
      <c r="HY38" s="23"/>
      <c r="HZ38" s="174"/>
      <c r="IA38" s="175"/>
      <c r="IB38" s="174"/>
      <c r="IC38" s="175"/>
      <c r="ID38" s="174"/>
      <c r="IE38" s="175"/>
      <c r="IF38" s="174"/>
      <c r="IG38" s="175"/>
      <c r="IH38" s="174"/>
      <c r="II38" s="175"/>
      <c r="IJ38" s="174"/>
      <c r="IK38" s="175"/>
      <c r="IL38" s="174"/>
      <c r="IM38" s="175"/>
      <c r="IN38" s="174"/>
      <c r="IO38" s="175"/>
      <c r="IP38" s="174"/>
      <c r="IQ38" s="175"/>
      <c r="IR38" s="174"/>
      <c r="IS38" s="175"/>
      <c r="IT38" s="174"/>
      <c r="IU38" s="175"/>
      <c r="IV38" s="174"/>
      <c r="IW38" s="175"/>
      <c r="IX38" s="166">
        <f t="shared" si="38"/>
        <v>0</v>
      </c>
      <c r="IY38" s="167">
        <f t="shared" si="39"/>
        <v>0</v>
      </c>
      <c r="IZ38" s="166">
        <f t="shared" si="40"/>
        <v>0</v>
      </c>
      <c r="JA38" s="167">
        <f t="shared" si="41"/>
        <v>0</v>
      </c>
      <c r="JB38" s="23"/>
      <c r="JC38" s="23"/>
      <c r="JD38" s="174"/>
      <c r="JE38" s="175"/>
      <c r="JF38" s="174"/>
      <c r="JG38" s="175"/>
      <c r="JH38" s="174"/>
      <c r="JI38" s="175"/>
      <c r="JJ38" s="174"/>
      <c r="JK38" s="175"/>
      <c r="JL38" s="174"/>
      <c r="JM38" s="175"/>
      <c r="JN38" s="174"/>
      <c r="JO38" s="175"/>
      <c r="JP38" s="174"/>
      <c r="JQ38" s="175"/>
      <c r="JR38" s="174"/>
      <c r="JS38" s="175"/>
      <c r="JT38" s="174"/>
      <c r="JU38" s="175"/>
      <c r="JV38" s="174"/>
      <c r="JW38" s="175"/>
      <c r="JX38" s="174"/>
      <c r="JY38" s="175"/>
      <c r="JZ38" s="174"/>
      <c r="KA38" s="175"/>
      <c r="KB38" s="166">
        <f t="shared" si="42"/>
        <v>0</v>
      </c>
      <c r="KC38" s="167">
        <f t="shared" si="43"/>
        <v>0</v>
      </c>
      <c r="KD38" s="166">
        <f t="shared" si="44"/>
        <v>0</v>
      </c>
      <c r="KE38" s="167">
        <f t="shared" si="45"/>
        <v>0</v>
      </c>
      <c r="KF38" s="23"/>
      <c r="KG38" s="23"/>
      <c r="KH38" s="170">
        <f t="shared" si="0"/>
        <v>0</v>
      </c>
      <c r="KI38" s="171">
        <f t="shared" si="1"/>
        <v>0</v>
      </c>
      <c r="KJ38" s="166">
        <f t="shared" si="2"/>
        <v>0</v>
      </c>
      <c r="KK38" s="167">
        <f t="shared" si="3"/>
        <v>0</v>
      </c>
      <c r="KL38" s="172">
        <f t="shared" si="4"/>
        <v>0</v>
      </c>
      <c r="KM38" s="171">
        <f t="shared" si="5"/>
        <v>0</v>
      </c>
      <c r="KN38" s="166">
        <f t="shared" si="6"/>
        <v>0</v>
      </c>
      <c r="KO38" s="167">
        <f t="shared" si="7"/>
        <v>0</v>
      </c>
      <c r="KP38" s="436">
        <f t="shared" si="8"/>
        <v>0</v>
      </c>
      <c r="KQ38" s="422">
        <f t="shared" si="9"/>
        <v>0</v>
      </c>
      <c r="KR38" s="438" t="s">
        <v>338</v>
      </c>
      <c r="KS38" s="422" t="s">
        <v>338</v>
      </c>
      <c r="KT38" s="4"/>
    </row>
    <row r="39" spans="2:306" s="26" customFormat="1" ht="16.5" customHeight="1" x14ac:dyDescent="0.25">
      <c r="B39" s="150" t="s">
        <v>26</v>
      </c>
      <c r="C39" s="826"/>
      <c r="D39" s="827"/>
      <c r="E39" s="316"/>
      <c r="F39" s="659">
        <v>1</v>
      </c>
      <c r="G39" s="113"/>
      <c r="H39" s="113"/>
      <c r="I39" s="661">
        <f>INT(ROUND(F39,2)*(IF(E39&gt;0,data!$J$12,0)))</f>
        <v>0</v>
      </c>
      <c r="J39" s="145">
        <f>E39*I39</f>
        <v>0</v>
      </c>
      <c r="K39" s="317"/>
      <c r="L39" s="316"/>
      <c r="M39" s="661">
        <f>INT(ROUND(F39,2)*(IF(E39&gt;0,(IF(K39="ano",data!$J$6,0)),0)))</f>
        <v>0</v>
      </c>
      <c r="N39" s="152">
        <f>IF(L39&gt;E39,M39*E39,M39*L39)</f>
        <v>0</v>
      </c>
      <c r="O39" s="155">
        <f t="shared" si="46"/>
        <v>0</v>
      </c>
      <c r="Q39" s="149" t="str">
        <f t="shared" si="47"/>
        <v/>
      </c>
      <c r="R39" s="612" t="s">
        <v>338</v>
      </c>
      <c r="T39" s="26">
        <f t="shared" si="48"/>
        <v>0</v>
      </c>
      <c r="U39" s="176" t="s">
        <v>297</v>
      </c>
      <c r="V39" s="10"/>
      <c r="W39" s="10"/>
      <c r="X39" s="164"/>
      <c r="Y39" s="177"/>
      <c r="Z39" s="164"/>
      <c r="AA39" s="177"/>
      <c r="AB39" s="164"/>
      <c r="AC39" s="177"/>
      <c r="AD39" s="164"/>
      <c r="AE39" s="177"/>
      <c r="AF39" s="164"/>
      <c r="AG39" s="177"/>
      <c r="AH39" s="164"/>
      <c r="AI39" s="177"/>
      <c r="AJ39" s="164"/>
      <c r="AK39" s="177"/>
      <c r="AL39" s="164"/>
      <c r="AM39" s="177"/>
      <c r="AN39" s="164"/>
      <c r="AO39" s="177"/>
      <c r="AP39" s="164"/>
      <c r="AQ39" s="177"/>
      <c r="AR39" s="164"/>
      <c r="AS39" s="177"/>
      <c r="AT39" s="164"/>
      <c r="AU39" s="177"/>
      <c r="AV39" s="166">
        <f t="shared" si="10"/>
        <v>0</v>
      </c>
      <c r="AW39" s="167">
        <f t="shared" si="11"/>
        <v>0</v>
      </c>
      <c r="AX39" s="166">
        <f t="shared" si="12"/>
        <v>0</v>
      </c>
      <c r="AY39" s="167">
        <f t="shared" si="13"/>
        <v>0</v>
      </c>
      <c r="AZ39" s="4"/>
      <c r="BA39" s="4"/>
      <c r="BB39" s="164"/>
      <c r="BC39" s="177"/>
      <c r="BD39" s="164"/>
      <c r="BE39" s="177"/>
      <c r="BF39" s="164"/>
      <c r="BG39" s="177"/>
      <c r="BH39" s="164"/>
      <c r="BI39" s="177"/>
      <c r="BJ39" s="164"/>
      <c r="BK39" s="177"/>
      <c r="BL39" s="164"/>
      <c r="BM39" s="177"/>
      <c r="BN39" s="164"/>
      <c r="BO39" s="177"/>
      <c r="BP39" s="164"/>
      <c r="BQ39" s="177"/>
      <c r="BR39" s="164"/>
      <c r="BS39" s="177"/>
      <c r="BT39" s="164"/>
      <c r="BU39" s="177"/>
      <c r="BV39" s="164"/>
      <c r="BW39" s="177"/>
      <c r="BX39" s="164"/>
      <c r="BY39" s="177"/>
      <c r="BZ39" s="166">
        <f t="shared" si="14"/>
        <v>0</v>
      </c>
      <c r="CA39" s="167">
        <f t="shared" si="15"/>
        <v>0</v>
      </c>
      <c r="CB39" s="166">
        <f t="shared" si="16"/>
        <v>0</v>
      </c>
      <c r="CC39" s="167">
        <f t="shared" si="17"/>
        <v>0</v>
      </c>
      <c r="CD39" s="4"/>
      <c r="CE39" s="4"/>
      <c r="CF39" s="164"/>
      <c r="CG39" s="177"/>
      <c r="CH39" s="164"/>
      <c r="CI39" s="177"/>
      <c r="CJ39" s="164"/>
      <c r="CK39" s="177"/>
      <c r="CL39" s="164"/>
      <c r="CM39" s="177"/>
      <c r="CN39" s="164"/>
      <c r="CO39" s="177"/>
      <c r="CP39" s="164"/>
      <c r="CQ39" s="177"/>
      <c r="CR39" s="164"/>
      <c r="CS39" s="177"/>
      <c r="CT39" s="164"/>
      <c r="CU39" s="177"/>
      <c r="CV39" s="164"/>
      <c r="CW39" s="177"/>
      <c r="CX39" s="164"/>
      <c r="CY39" s="177"/>
      <c r="CZ39" s="164"/>
      <c r="DA39" s="177"/>
      <c r="DB39" s="164"/>
      <c r="DC39" s="177"/>
      <c r="DD39" s="166">
        <f t="shared" si="18"/>
        <v>0</v>
      </c>
      <c r="DE39" s="167">
        <f t="shared" si="19"/>
        <v>0</v>
      </c>
      <c r="DF39" s="166">
        <f t="shared" si="20"/>
        <v>0</v>
      </c>
      <c r="DG39" s="167">
        <f t="shared" si="21"/>
        <v>0</v>
      </c>
      <c r="DH39" s="4"/>
      <c r="DI39" s="4"/>
      <c r="DJ39" s="164"/>
      <c r="DK39" s="177"/>
      <c r="DL39" s="164"/>
      <c r="DM39" s="177"/>
      <c r="DN39" s="164"/>
      <c r="DO39" s="177"/>
      <c r="DP39" s="164"/>
      <c r="DQ39" s="177"/>
      <c r="DR39" s="164"/>
      <c r="DS39" s="177"/>
      <c r="DT39" s="164"/>
      <c r="DU39" s="177"/>
      <c r="DV39" s="164"/>
      <c r="DW39" s="177"/>
      <c r="DX39" s="164"/>
      <c r="DY39" s="177"/>
      <c r="DZ39" s="164"/>
      <c r="EA39" s="177"/>
      <c r="EB39" s="164"/>
      <c r="EC39" s="177"/>
      <c r="ED39" s="164"/>
      <c r="EE39" s="177"/>
      <c r="EF39" s="164"/>
      <c r="EG39" s="177"/>
      <c r="EH39" s="166">
        <f t="shared" si="22"/>
        <v>0</v>
      </c>
      <c r="EI39" s="167">
        <f t="shared" si="23"/>
        <v>0</v>
      </c>
      <c r="EJ39" s="166">
        <f t="shared" si="24"/>
        <v>0</v>
      </c>
      <c r="EK39" s="167">
        <f t="shared" si="25"/>
        <v>0</v>
      </c>
      <c r="EL39" s="4"/>
      <c r="EM39" s="4"/>
      <c r="EN39" s="164"/>
      <c r="EO39" s="177"/>
      <c r="EP39" s="164"/>
      <c r="EQ39" s="177"/>
      <c r="ER39" s="164"/>
      <c r="ES39" s="177"/>
      <c r="ET39" s="164"/>
      <c r="EU39" s="177"/>
      <c r="EV39" s="164"/>
      <c r="EW39" s="177"/>
      <c r="EX39" s="164"/>
      <c r="EY39" s="177"/>
      <c r="EZ39" s="164"/>
      <c r="FA39" s="177"/>
      <c r="FB39" s="164"/>
      <c r="FC39" s="177"/>
      <c r="FD39" s="164"/>
      <c r="FE39" s="177"/>
      <c r="FF39" s="164"/>
      <c r="FG39" s="177"/>
      <c r="FH39" s="164"/>
      <c r="FI39" s="177"/>
      <c r="FJ39" s="164"/>
      <c r="FK39" s="177"/>
      <c r="FL39" s="166">
        <f t="shared" si="26"/>
        <v>0</v>
      </c>
      <c r="FM39" s="167">
        <f t="shared" si="27"/>
        <v>0</v>
      </c>
      <c r="FN39" s="166">
        <f t="shared" si="28"/>
        <v>0</v>
      </c>
      <c r="FO39" s="167">
        <f t="shared" si="29"/>
        <v>0</v>
      </c>
      <c r="FP39" s="4"/>
      <c r="FQ39" s="4"/>
      <c r="FR39" s="164"/>
      <c r="FS39" s="177"/>
      <c r="FT39" s="164"/>
      <c r="FU39" s="177"/>
      <c r="FV39" s="164"/>
      <c r="FW39" s="177"/>
      <c r="FX39" s="164"/>
      <c r="FY39" s="177"/>
      <c r="FZ39" s="164"/>
      <c r="GA39" s="177"/>
      <c r="GB39" s="164"/>
      <c r="GC39" s="177"/>
      <c r="GD39" s="164"/>
      <c r="GE39" s="177"/>
      <c r="GF39" s="164"/>
      <c r="GG39" s="177"/>
      <c r="GH39" s="164"/>
      <c r="GI39" s="177"/>
      <c r="GJ39" s="164"/>
      <c r="GK39" s="177"/>
      <c r="GL39" s="164"/>
      <c r="GM39" s="177"/>
      <c r="GN39" s="164"/>
      <c r="GO39" s="177"/>
      <c r="GP39" s="166">
        <f t="shared" si="30"/>
        <v>0</v>
      </c>
      <c r="GQ39" s="167">
        <f t="shared" si="31"/>
        <v>0</v>
      </c>
      <c r="GR39" s="166">
        <f t="shared" si="32"/>
        <v>0</v>
      </c>
      <c r="GS39" s="167">
        <f t="shared" si="33"/>
        <v>0</v>
      </c>
      <c r="GT39" s="4"/>
      <c r="GU39" s="4"/>
      <c r="GV39" s="164"/>
      <c r="GW39" s="177"/>
      <c r="GX39" s="164"/>
      <c r="GY39" s="177"/>
      <c r="GZ39" s="164"/>
      <c r="HA39" s="177"/>
      <c r="HB39" s="164"/>
      <c r="HC39" s="177"/>
      <c r="HD39" s="164"/>
      <c r="HE39" s="177"/>
      <c r="HF39" s="164"/>
      <c r="HG39" s="177"/>
      <c r="HH39" s="164"/>
      <c r="HI39" s="177"/>
      <c r="HJ39" s="164"/>
      <c r="HK39" s="177"/>
      <c r="HL39" s="164"/>
      <c r="HM39" s="177"/>
      <c r="HN39" s="164"/>
      <c r="HO39" s="177"/>
      <c r="HP39" s="164"/>
      <c r="HQ39" s="177"/>
      <c r="HR39" s="164"/>
      <c r="HS39" s="177"/>
      <c r="HT39" s="166">
        <f t="shared" si="34"/>
        <v>0</v>
      </c>
      <c r="HU39" s="167">
        <f t="shared" si="35"/>
        <v>0</v>
      </c>
      <c r="HV39" s="166">
        <f t="shared" si="36"/>
        <v>0</v>
      </c>
      <c r="HW39" s="167">
        <f t="shared" si="37"/>
        <v>0</v>
      </c>
      <c r="HX39" s="4"/>
      <c r="HY39" s="4"/>
      <c r="HZ39" s="164"/>
      <c r="IA39" s="177"/>
      <c r="IB39" s="164"/>
      <c r="IC39" s="177"/>
      <c r="ID39" s="164"/>
      <c r="IE39" s="177"/>
      <c r="IF39" s="164"/>
      <c r="IG39" s="177"/>
      <c r="IH39" s="164"/>
      <c r="II39" s="177"/>
      <c r="IJ39" s="164"/>
      <c r="IK39" s="177"/>
      <c r="IL39" s="164"/>
      <c r="IM39" s="177"/>
      <c r="IN39" s="164"/>
      <c r="IO39" s="177"/>
      <c r="IP39" s="164"/>
      <c r="IQ39" s="177"/>
      <c r="IR39" s="164"/>
      <c r="IS39" s="177"/>
      <c r="IT39" s="164"/>
      <c r="IU39" s="177"/>
      <c r="IV39" s="164"/>
      <c r="IW39" s="177"/>
      <c r="IX39" s="166">
        <f t="shared" si="38"/>
        <v>0</v>
      </c>
      <c r="IY39" s="167">
        <f t="shared" si="39"/>
        <v>0</v>
      </c>
      <c r="IZ39" s="166">
        <f t="shared" si="40"/>
        <v>0</v>
      </c>
      <c r="JA39" s="167">
        <f t="shared" si="41"/>
        <v>0</v>
      </c>
      <c r="JB39" s="4"/>
      <c r="JC39" s="4"/>
      <c r="JD39" s="164"/>
      <c r="JE39" s="177"/>
      <c r="JF39" s="164"/>
      <c r="JG39" s="177"/>
      <c r="JH39" s="164"/>
      <c r="JI39" s="177"/>
      <c r="JJ39" s="164"/>
      <c r="JK39" s="177"/>
      <c r="JL39" s="164"/>
      <c r="JM39" s="177"/>
      <c r="JN39" s="164"/>
      <c r="JO39" s="177"/>
      <c r="JP39" s="164"/>
      <c r="JQ39" s="177"/>
      <c r="JR39" s="164"/>
      <c r="JS39" s="177"/>
      <c r="JT39" s="164"/>
      <c r="JU39" s="177"/>
      <c r="JV39" s="164"/>
      <c r="JW39" s="177"/>
      <c r="JX39" s="164"/>
      <c r="JY39" s="177"/>
      <c r="JZ39" s="164"/>
      <c r="KA39" s="177"/>
      <c r="KB39" s="166">
        <f t="shared" si="42"/>
        <v>0</v>
      </c>
      <c r="KC39" s="167">
        <f t="shared" si="43"/>
        <v>0</v>
      </c>
      <c r="KD39" s="166">
        <f t="shared" si="44"/>
        <v>0</v>
      </c>
      <c r="KE39" s="167">
        <f t="shared" si="45"/>
        <v>0</v>
      </c>
      <c r="KF39" s="4"/>
      <c r="KG39" s="4"/>
      <c r="KH39" s="170">
        <f t="shared" ref="KH39:KH70" si="49">AV39+BZ39+DD39+EH39+FL39+GP39+HT39+IX39+KB39</f>
        <v>0</v>
      </c>
      <c r="KI39" s="171">
        <f t="shared" ref="KI39:KI70" si="50">AW39+CA39+DE39+EI39+FM39+GQ39+HU39+IY39+KC39</f>
        <v>0</v>
      </c>
      <c r="KJ39" s="166">
        <f t="shared" ref="KJ39:KJ70" si="51">E39-KH39</f>
        <v>0</v>
      </c>
      <c r="KK39" s="167">
        <f t="shared" ref="KK39:KK70" si="52">J39-KI39</f>
        <v>0</v>
      </c>
      <c r="KL39" s="172">
        <f t="shared" ref="KL39:KL70" si="53">AX39+CB39+DF39+EJ39+FN39+GR39+HV39+IZ39+KD39</f>
        <v>0</v>
      </c>
      <c r="KM39" s="171">
        <f t="shared" ref="KM39:KM70" si="54">AY39+CC39+DG39+EK39+FO39+GS39+HW39+JA39+KE39</f>
        <v>0</v>
      </c>
      <c r="KN39" s="166">
        <f t="shared" ref="KN39:KN70" si="55">L39-KL39</f>
        <v>0</v>
      </c>
      <c r="KO39" s="167">
        <f t="shared" ref="KO39:KO70" si="56">N39-KM39</f>
        <v>0</v>
      </c>
      <c r="KP39" s="436">
        <f t="shared" ref="KP39:KP70" si="57">IF(Q39=1,IF(E39=KH39,1,0),0)</f>
        <v>0</v>
      </c>
      <c r="KQ39" s="422">
        <f t="shared" ref="KQ39:KQ70" si="58">IF(Q39=1,Q39-KP39,0)</f>
        <v>0</v>
      </c>
      <c r="KR39" s="438" t="s">
        <v>338</v>
      </c>
      <c r="KS39" s="422" t="s">
        <v>338</v>
      </c>
      <c r="KT39" s="4"/>
    </row>
    <row r="40" spans="2:306" s="26" customFormat="1" ht="16.5" hidden="1" customHeight="1" x14ac:dyDescent="0.25">
      <c r="B40" s="150"/>
      <c r="C40" s="541"/>
      <c r="D40" s="542"/>
      <c r="E40" s="120"/>
      <c r="F40" s="650"/>
      <c r="G40" s="120"/>
      <c r="H40" s="120"/>
      <c r="I40" s="661">
        <f>INT(ROUND(F40,2)*(IF(E40&gt;0,data!$J$12,0)))</f>
        <v>0</v>
      </c>
      <c r="J40" s="156"/>
      <c r="K40" s="543"/>
      <c r="L40" s="536"/>
      <c r="M40" s="661">
        <f>INT(ROUND(F40,2)*(IF(E40&gt;0,(IF(K40="ano",data!$J$6,0)),0)))</f>
        <v>0</v>
      </c>
      <c r="N40" s="152"/>
      <c r="O40" s="157"/>
      <c r="Q40" s="154"/>
      <c r="R40" s="612" t="s">
        <v>338</v>
      </c>
      <c r="T40" s="28"/>
      <c r="U40" s="173" t="s">
        <v>297</v>
      </c>
      <c r="V40" s="10"/>
      <c r="W40" s="10"/>
      <c r="X40" s="174"/>
      <c r="Y40" s="175"/>
      <c r="Z40" s="174"/>
      <c r="AA40" s="175"/>
      <c r="AB40" s="174"/>
      <c r="AC40" s="175"/>
      <c r="AD40" s="174"/>
      <c r="AE40" s="175"/>
      <c r="AF40" s="174"/>
      <c r="AG40" s="175"/>
      <c r="AH40" s="174"/>
      <c r="AI40" s="175"/>
      <c r="AJ40" s="174"/>
      <c r="AK40" s="175"/>
      <c r="AL40" s="174"/>
      <c r="AM40" s="175"/>
      <c r="AN40" s="174"/>
      <c r="AO40" s="175"/>
      <c r="AP40" s="174"/>
      <c r="AQ40" s="175"/>
      <c r="AR40" s="174"/>
      <c r="AS40" s="175"/>
      <c r="AT40" s="174"/>
      <c r="AU40" s="175"/>
      <c r="AV40" s="166">
        <f t="shared" si="10"/>
        <v>0</v>
      </c>
      <c r="AW40" s="167">
        <f t="shared" si="11"/>
        <v>0</v>
      </c>
      <c r="AX40" s="166">
        <f t="shared" si="12"/>
        <v>0</v>
      </c>
      <c r="AY40" s="167">
        <f t="shared" si="13"/>
        <v>0</v>
      </c>
      <c r="AZ40" s="23"/>
      <c r="BA40" s="23"/>
      <c r="BB40" s="174"/>
      <c r="BC40" s="175"/>
      <c r="BD40" s="174"/>
      <c r="BE40" s="175"/>
      <c r="BF40" s="174"/>
      <c r="BG40" s="175"/>
      <c r="BH40" s="174"/>
      <c r="BI40" s="175"/>
      <c r="BJ40" s="174"/>
      <c r="BK40" s="175"/>
      <c r="BL40" s="174"/>
      <c r="BM40" s="175"/>
      <c r="BN40" s="174"/>
      <c r="BO40" s="175"/>
      <c r="BP40" s="174"/>
      <c r="BQ40" s="175"/>
      <c r="BR40" s="174"/>
      <c r="BS40" s="175"/>
      <c r="BT40" s="174"/>
      <c r="BU40" s="175"/>
      <c r="BV40" s="174"/>
      <c r="BW40" s="175"/>
      <c r="BX40" s="174"/>
      <c r="BY40" s="175"/>
      <c r="BZ40" s="166">
        <f t="shared" si="14"/>
        <v>0</v>
      </c>
      <c r="CA40" s="167">
        <f t="shared" si="15"/>
        <v>0</v>
      </c>
      <c r="CB40" s="166">
        <f t="shared" si="16"/>
        <v>0</v>
      </c>
      <c r="CC40" s="167">
        <f t="shared" si="17"/>
        <v>0</v>
      </c>
      <c r="CD40" s="23"/>
      <c r="CE40" s="23"/>
      <c r="CF40" s="174"/>
      <c r="CG40" s="175"/>
      <c r="CH40" s="174"/>
      <c r="CI40" s="175"/>
      <c r="CJ40" s="174"/>
      <c r="CK40" s="175"/>
      <c r="CL40" s="174"/>
      <c r="CM40" s="175"/>
      <c r="CN40" s="174"/>
      <c r="CO40" s="175"/>
      <c r="CP40" s="174"/>
      <c r="CQ40" s="175"/>
      <c r="CR40" s="174"/>
      <c r="CS40" s="175"/>
      <c r="CT40" s="174"/>
      <c r="CU40" s="175"/>
      <c r="CV40" s="174"/>
      <c r="CW40" s="175"/>
      <c r="CX40" s="174"/>
      <c r="CY40" s="175"/>
      <c r="CZ40" s="174"/>
      <c r="DA40" s="175"/>
      <c r="DB40" s="174"/>
      <c r="DC40" s="175"/>
      <c r="DD40" s="166">
        <f t="shared" si="18"/>
        <v>0</v>
      </c>
      <c r="DE40" s="167">
        <f t="shared" si="19"/>
        <v>0</v>
      </c>
      <c r="DF40" s="166">
        <f t="shared" si="20"/>
        <v>0</v>
      </c>
      <c r="DG40" s="167">
        <f t="shared" si="21"/>
        <v>0</v>
      </c>
      <c r="DH40" s="23"/>
      <c r="DI40" s="23"/>
      <c r="DJ40" s="174"/>
      <c r="DK40" s="175"/>
      <c r="DL40" s="174"/>
      <c r="DM40" s="175"/>
      <c r="DN40" s="174"/>
      <c r="DO40" s="175"/>
      <c r="DP40" s="174"/>
      <c r="DQ40" s="175"/>
      <c r="DR40" s="174"/>
      <c r="DS40" s="175"/>
      <c r="DT40" s="174"/>
      <c r="DU40" s="175"/>
      <c r="DV40" s="174"/>
      <c r="DW40" s="175"/>
      <c r="DX40" s="174"/>
      <c r="DY40" s="175"/>
      <c r="DZ40" s="174"/>
      <c r="EA40" s="175"/>
      <c r="EB40" s="174"/>
      <c r="EC40" s="175"/>
      <c r="ED40" s="174"/>
      <c r="EE40" s="175"/>
      <c r="EF40" s="174"/>
      <c r="EG40" s="175"/>
      <c r="EH40" s="166">
        <f t="shared" si="22"/>
        <v>0</v>
      </c>
      <c r="EI40" s="167">
        <f t="shared" si="23"/>
        <v>0</v>
      </c>
      <c r="EJ40" s="166">
        <f t="shared" si="24"/>
        <v>0</v>
      </c>
      <c r="EK40" s="167">
        <f t="shared" si="25"/>
        <v>0</v>
      </c>
      <c r="EL40" s="23"/>
      <c r="EM40" s="23"/>
      <c r="EN40" s="174"/>
      <c r="EO40" s="175"/>
      <c r="EP40" s="174"/>
      <c r="EQ40" s="175"/>
      <c r="ER40" s="174"/>
      <c r="ES40" s="175"/>
      <c r="ET40" s="174"/>
      <c r="EU40" s="175"/>
      <c r="EV40" s="174"/>
      <c r="EW40" s="175"/>
      <c r="EX40" s="174"/>
      <c r="EY40" s="175"/>
      <c r="EZ40" s="174"/>
      <c r="FA40" s="175"/>
      <c r="FB40" s="174"/>
      <c r="FC40" s="175"/>
      <c r="FD40" s="174"/>
      <c r="FE40" s="175"/>
      <c r="FF40" s="174"/>
      <c r="FG40" s="175"/>
      <c r="FH40" s="174"/>
      <c r="FI40" s="175"/>
      <c r="FJ40" s="174"/>
      <c r="FK40" s="175"/>
      <c r="FL40" s="166">
        <f t="shared" si="26"/>
        <v>0</v>
      </c>
      <c r="FM40" s="167">
        <f t="shared" si="27"/>
        <v>0</v>
      </c>
      <c r="FN40" s="166">
        <f t="shared" si="28"/>
        <v>0</v>
      </c>
      <c r="FO40" s="167">
        <f t="shared" si="29"/>
        <v>0</v>
      </c>
      <c r="FP40" s="23"/>
      <c r="FQ40" s="23"/>
      <c r="FR40" s="174"/>
      <c r="FS40" s="175"/>
      <c r="FT40" s="174"/>
      <c r="FU40" s="175"/>
      <c r="FV40" s="174"/>
      <c r="FW40" s="175"/>
      <c r="FX40" s="174"/>
      <c r="FY40" s="175"/>
      <c r="FZ40" s="174"/>
      <c r="GA40" s="175"/>
      <c r="GB40" s="174"/>
      <c r="GC40" s="175"/>
      <c r="GD40" s="174"/>
      <c r="GE40" s="175"/>
      <c r="GF40" s="174"/>
      <c r="GG40" s="175"/>
      <c r="GH40" s="174"/>
      <c r="GI40" s="175"/>
      <c r="GJ40" s="174"/>
      <c r="GK40" s="175"/>
      <c r="GL40" s="174"/>
      <c r="GM40" s="175"/>
      <c r="GN40" s="174"/>
      <c r="GO40" s="175"/>
      <c r="GP40" s="166">
        <f t="shared" si="30"/>
        <v>0</v>
      </c>
      <c r="GQ40" s="167">
        <f t="shared" si="31"/>
        <v>0</v>
      </c>
      <c r="GR40" s="166">
        <f t="shared" si="32"/>
        <v>0</v>
      </c>
      <c r="GS40" s="167">
        <f t="shared" si="33"/>
        <v>0</v>
      </c>
      <c r="GT40" s="23"/>
      <c r="GU40" s="23"/>
      <c r="GV40" s="174"/>
      <c r="GW40" s="175"/>
      <c r="GX40" s="174"/>
      <c r="GY40" s="175"/>
      <c r="GZ40" s="174"/>
      <c r="HA40" s="175"/>
      <c r="HB40" s="174"/>
      <c r="HC40" s="175"/>
      <c r="HD40" s="174"/>
      <c r="HE40" s="175"/>
      <c r="HF40" s="174"/>
      <c r="HG40" s="175"/>
      <c r="HH40" s="174"/>
      <c r="HI40" s="175"/>
      <c r="HJ40" s="174"/>
      <c r="HK40" s="175"/>
      <c r="HL40" s="174"/>
      <c r="HM40" s="175"/>
      <c r="HN40" s="174"/>
      <c r="HO40" s="175"/>
      <c r="HP40" s="174"/>
      <c r="HQ40" s="175"/>
      <c r="HR40" s="174"/>
      <c r="HS40" s="175"/>
      <c r="HT40" s="166">
        <f t="shared" si="34"/>
        <v>0</v>
      </c>
      <c r="HU40" s="167">
        <f t="shared" si="35"/>
        <v>0</v>
      </c>
      <c r="HV40" s="166">
        <f t="shared" si="36"/>
        <v>0</v>
      </c>
      <c r="HW40" s="167">
        <f t="shared" si="37"/>
        <v>0</v>
      </c>
      <c r="HX40" s="23"/>
      <c r="HY40" s="23"/>
      <c r="HZ40" s="174"/>
      <c r="IA40" s="175"/>
      <c r="IB40" s="174"/>
      <c r="IC40" s="175"/>
      <c r="ID40" s="174"/>
      <c r="IE40" s="175"/>
      <c r="IF40" s="174"/>
      <c r="IG40" s="175"/>
      <c r="IH40" s="174"/>
      <c r="II40" s="175"/>
      <c r="IJ40" s="174"/>
      <c r="IK40" s="175"/>
      <c r="IL40" s="174"/>
      <c r="IM40" s="175"/>
      <c r="IN40" s="174"/>
      <c r="IO40" s="175"/>
      <c r="IP40" s="174"/>
      <c r="IQ40" s="175"/>
      <c r="IR40" s="174"/>
      <c r="IS40" s="175"/>
      <c r="IT40" s="174"/>
      <c r="IU40" s="175"/>
      <c r="IV40" s="174"/>
      <c r="IW40" s="175"/>
      <c r="IX40" s="166">
        <f t="shared" si="38"/>
        <v>0</v>
      </c>
      <c r="IY40" s="167">
        <f t="shared" si="39"/>
        <v>0</v>
      </c>
      <c r="IZ40" s="166">
        <f t="shared" si="40"/>
        <v>0</v>
      </c>
      <c r="JA40" s="167">
        <f t="shared" si="41"/>
        <v>0</v>
      </c>
      <c r="JB40" s="23"/>
      <c r="JC40" s="23"/>
      <c r="JD40" s="174"/>
      <c r="JE40" s="175"/>
      <c r="JF40" s="174"/>
      <c r="JG40" s="175"/>
      <c r="JH40" s="174"/>
      <c r="JI40" s="175"/>
      <c r="JJ40" s="174"/>
      <c r="JK40" s="175"/>
      <c r="JL40" s="174"/>
      <c r="JM40" s="175"/>
      <c r="JN40" s="174"/>
      <c r="JO40" s="175"/>
      <c r="JP40" s="174"/>
      <c r="JQ40" s="175"/>
      <c r="JR40" s="174"/>
      <c r="JS40" s="175"/>
      <c r="JT40" s="174"/>
      <c r="JU40" s="175"/>
      <c r="JV40" s="174"/>
      <c r="JW40" s="175"/>
      <c r="JX40" s="174"/>
      <c r="JY40" s="175"/>
      <c r="JZ40" s="174"/>
      <c r="KA40" s="175"/>
      <c r="KB40" s="166">
        <f t="shared" si="42"/>
        <v>0</v>
      </c>
      <c r="KC40" s="167">
        <f t="shared" si="43"/>
        <v>0</v>
      </c>
      <c r="KD40" s="166">
        <f t="shared" si="44"/>
        <v>0</v>
      </c>
      <c r="KE40" s="167">
        <f t="shared" si="45"/>
        <v>0</v>
      </c>
      <c r="KF40" s="23"/>
      <c r="KG40" s="23"/>
      <c r="KH40" s="170">
        <f t="shared" si="49"/>
        <v>0</v>
      </c>
      <c r="KI40" s="171">
        <f t="shared" si="50"/>
        <v>0</v>
      </c>
      <c r="KJ40" s="166">
        <f t="shared" si="51"/>
        <v>0</v>
      </c>
      <c r="KK40" s="167">
        <f t="shared" si="52"/>
        <v>0</v>
      </c>
      <c r="KL40" s="172">
        <f t="shared" si="53"/>
        <v>0</v>
      </c>
      <c r="KM40" s="171">
        <f t="shared" si="54"/>
        <v>0</v>
      </c>
      <c r="KN40" s="166">
        <f t="shared" si="55"/>
        <v>0</v>
      </c>
      <c r="KO40" s="167">
        <f t="shared" si="56"/>
        <v>0</v>
      </c>
      <c r="KP40" s="436">
        <f t="shared" si="57"/>
        <v>0</v>
      </c>
      <c r="KQ40" s="422">
        <f t="shared" si="58"/>
        <v>0</v>
      </c>
      <c r="KR40" s="438" t="s">
        <v>338</v>
      </c>
      <c r="KS40" s="422" t="s">
        <v>338</v>
      </c>
      <c r="KT40" s="4"/>
    </row>
    <row r="41" spans="2:306" s="26" customFormat="1" ht="16.5" customHeight="1" x14ac:dyDescent="0.25">
      <c r="B41" s="150" t="s">
        <v>27</v>
      </c>
      <c r="C41" s="826"/>
      <c r="D41" s="827"/>
      <c r="E41" s="316"/>
      <c r="F41" s="659">
        <v>1</v>
      </c>
      <c r="G41" s="113"/>
      <c r="H41" s="113"/>
      <c r="I41" s="661">
        <f>INT(ROUND(F41,2)*(IF(E41&gt;0,data!$J$12,0)))</f>
        <v>0</v>
      </c>
      <c r="J41" s="145">
        <f>E41*I41</f>
        <v>0</v>
      </c>
      <c r="K41" s="317"/>
      <c r="L41" s="316"/>
      <c r="M41" s="661">
        <f>INT(ROUND(F41,2)*(IF(E41&gt;0,(IF(K41="ano",data!$J$6,0)),0)))</f>
        <v>0</v>
      </c>
      <c r="N41" s="152">
        <f>IF(L41&gt;E41,M41*E41,M41*L41)</f>
        <v>0</v>
      </c>
      <c r="O41" s="155">
        <f t="shared" si="46"/>
        <v>0</v>
      </c>
      <c r="Q41" s="149" t="str">
        <f t="shared" si="47"/>
        <v/>
      </c>
      <c r="R41" s="612" t="s">
        <v>338</v>
      </c>
      <c r="T41" s="26">
        <f t="shared" si="48"/>
        <v>0</v>
      </c>
      <c r="U41" s="176" t="s">
        <v>297</v>
      </c>
      <c r="V41" s="10"/>
      <c r="W41" s="10"/>
      <c r="X41" s="164"/>
      <c r="Y41" s="177"/>
      <c r="Z41" s="164"/>
      <c r="AA41" s="177"/>
      <c r="AB41" s="164"/>
      <c r="AC41" s="177"/>
      <c r="AD41" s="164"/>
      <c r="AE41" s="177"/>
      <c r="AF41" s="164"/>
      <c r="AG41" s="177"/>
      <c r="AH41" s="164"/>
      <c r="AI41" s="177"/>
      <c r="AJ41" s="164"/>
      <c r="AK41" s="177"/>
      <c r="AL41" s="164"/>
      <c r="AM41" s="177"/>
      <c r="AN41" s="164"/>
      <c r="AO41" s="177"/>
      <c r="AP41" s="164"/>
      <c r="AQ41" s="177"/>
      <c r="AR41" s="164"/>
      <c r="AS41" s="177"/>
      <c r="AT41" s="164"/>
      <c r="AU41" s="177"/>
      <c r="AV41" s="166">
        <f t="shared" si="10"/>
        <v>0</v>
      </c>
      <c r="AW41" s="167">
        <f t="shared" si="11"/>
        <v>0</v>
      </c>
      <c r="AX41" s="166">
        <f t="shared" si="12"/>
        <v>0</v>
      </c>
      <c r="AY41" s="167">
        <f t="shared" si="13"/>
        <v>0</v>
      </c>
      <c r="AZ41" s="4"/>
      <c r="BA41" s="4"/>
      <c r="BB41" s="164"/>
      <c r="BC41" s="177"/>
      <c r="BD41" s="164"/>
      <c r="BE41" s="177"/>
      <c r="BF41" s="164"/>
      <c r="BG41" s="177"/>
      <c r="BH41" s="164"/>
      <c r="BI41" s="177"/>
      <c r="BJ41" s="164"/>
      <c r="BK41" s="177"/>
      <c r="BL41" s="164"/>
      <c r="BM41" s="177"/>
      <c r="BN41" s="164"/>
      <c r="BO41" s="177"/>
      <c r="BP41" s="164"/>
      <c r="BQ41" s="177"/>
      <c r="BR41" s="164"/>
      <c r="BS41" s="177"/>
      <c r="BT41" s="164"/>
      <c r="BU41" s="177"/>
      <c r="BV41" s="164"/>
      <c r="BW41" s="177"/>
      <c r="BX41" s="164"/>
      <c r="BY41" s="177"/>
      <c r="BZ41" s="166">
        <f t="shared" si="14"/>
        <v>0</v>
      </c>
      <c r="CA41" s="167">
        <f t="shared" si="15"/>
        <v>0</v>
      </c>
      <c r="CB41" s="166">
        <f t="shared" si="16"/>
        <v>0</v>
      </c>
      <c r="CC41" s="167">
        <f t="shared" si="17"/>
        <v>0</v>
      </c>
      <c r="CD41" s="4"/>
      <c r="CE41" s="4"/>
      <c r="CF41" s="164"/>
      <c r="CG41" s="177"/>
      <c r="CH41" s="164"/>
      <c r="CI41" s="177"/>
      <c r="CJ41" s="164"/>
      <c r="CK41" s="177"/>
      <c r="CL41" s="164"/>
      <c r="CM41" s="177"/>
      <c r="CN41" s="164"/>
      <c r="CO41" s="177"/>
      <c r="CP41" s="164"/>
      <c r="CQ41" s="177"/>
      <c r="CR41" s="164"/>
      <c r="CS41" s="177"/>
      <c r="CT41" s="164"/>
      <c r="CU41" s="177"/>
      <c r="CV41" s="164"/>
      <c r="CW41" s="177"/>
      <c r="CX41" s="164"/>
      <c r="CY41" s="177"/>
      <c r="CZ41" s="164"/>
      <c r="DA41" s="177"/>
      <c r="DB41" s="164"/>
      <c r="DC41" s="177"/>
      <c r="DD41" s="166">
        <f t="shared" si="18"/>
        <v>0</v>
      </c>
      <c r="DE41" s="167">
        <f t="shared" si="19"/>
        <v>0</v>
      </c>
      <c r="DF41" s="166">
        <f t="shared" si="20"/>
        <v>0</v>
      </c>
      <c r="DG41" s="167">
        <f t="shared" si="21"/>
        <v>0</v>
      </c>
      <c r="DH41" s="4"/>
      <c r="DI41" s="4"/>
      <c r="DJ41" s="164"/>
      <c r="DK41" s="177"/>
      <c r="DL41" s="164"/>
      <c r="DM41" s="177"/>
      <c r="DN41" s="164"/>
      <c r="DO41" s="177"/>
      <c r="DP41" s="164"/>
      <c r="DQ41" s="177"/>
      <c r="DR41" s="164"/>
      <c r="DS41" s="177"/>
      <c r="DT41" s="164"/>
      <c r="DU41" s="177"/>
      <c r="DV41" s="164"/>
      <c r="DW41" s="177"/>
      <c r="DX41" s="164"/>
      <c r="DY41" s="177"/>
      <c r="DZ41" s="164"/>
      <c r="EA41" s="177"/>
      <c r="EB41" s="164"/>
      <c r="EC41" s="177"/>
      <c r="ED41" s="164"/>
      <c r="EE41" s="177"/>
      <c r="EF41" s="164"/>
      <c r="EG41" s="177"/>
      <c r="EH41" s="166">
        <f t="shared" si="22"/>
        <v>0</v>
      </c>
      <c r="EI41" s="167">
        <f t="shared" si="23"/>
        <v>0</v>
      </c>
      <c r="EJ41" s="166">
        <f t="shared" si="24"/>
        <v>0</v>
      </c>
      <c r="EK41" s="167">
        <f t="shared" si="25"/>
        <v>0</v>
      </c>
      <c r="EL41" s="4"/>
      <c r="EM41" s="4"/>
      <c r="EN41" s="164"/>
      <c r="EO41" s="177"/>
      <c r="EP41" s="164"/>
      <c r="EQ41" s="177"/>
      <c r="ER41" s="164"/>
      <c r="ES41" s="177"/>
      <c r="ET41" s="164"/>
      <c r="EU41" s="177"/>
      <c r="EV41" s="164"/>
      <c r="EW41" s="177"/>
      <c r="EX41" s="164"/>
      <c r="EY41" s="177"/>
      <c r="EZ41" s="164"/>
      <c r="FA41" s="177"/>
      <c r="FB41" s="164"/>
      <c r="FC41" s="177"/>
      <c r="FD41" s="164"/>
      <c r="FE41" s="177"/>
      <c r="FF41" s="164"/>
      <c r="FG41" s="177"/>
      <c r="FH41" s="164"/>
      <c r="FI41" s="177"/>
      <c r="FJ41" s="164"/>
      <c r="FK41" s="177"/>
      <c r="FL41" s="166">
        <f t="shared" si="26"/>
        <v>0</v>
      </c>
      <c r="FM41" s="167">
        <f t="shared" si="27"/>
        <v>0</v>
      </c>
      <c r="FN41" s="166">
        <f t="shared" si="28"/>
        <v>0</v>
      </c>
      <c r="FO41" s="167">
        <f t="shared" si="29"/>
        <v>0</v>
      </c>
      <c r="FP41" s="4"/>
      <c r="FQ41" s="4"/>
      <c r="FR41" s="164"/>
      <c r="FS41" s="177"/>
      <c r="FT41" s="164"/>
      <c r="FU41" s="177"/>
      <c r="FV41" s="164"/>
      <c r="FW41" s="177"/>
      <c r="FX41" s="164"/>
      <c r="FY41" s="177"/>
      <c r="FZ41" s="164"/>
      <c r="GA41" s="177"/>
      <c r="GB41" s="164"/>
      <c r="GC41" s="177"/>
      <c r="GD41" s="164"/>
      <c r="GE41" s="177"/>
      <c r="GF41" s="164"/>
      <c r="GG41" s="177"/>
      <c r="GH41" s="164"/>
      <c r="GI41" s="177"/>
      <c r="GJ41" s="164"/>
      <c r="GK41" s="177"/>
      <c r="GL41" s="164"/>
      <c r="GM41" s="177"/>
      <c r="GN41" s="164"/>
      <c r="GO41" s="177"/>
      <c r="GP41" s="166">
        <f t="shared" si="30"/>
        <v>0</v>
      </c>
      <c r="GQ41" s="167">
        <f t="shared" si="31"/>
        <v>0</v>
      </c>
      <c r="GR41" s="166">
        <f t="shared" si="32"/>
        <v>0</v>
      </c>
      <c r="GS41" s="167">
        <f t="shared" si="33"/>
        <v>0</v>
      </c>
      <c r="GT41" s="4"/>
      <c r="GU41" s="4"/>
      <c r="GV41" s="164"/>
      <c r="GW41" s="177"/>
      <c r="GX41" s="164"/>
      <c r="GY41" s="177"/>
      <c r="GZ41" s="164"/>
      <c r="HA41" s="177"/>
      <c r="HB41" s="164"/>
      <c r="HC41" s="177"/>
      <c r="HD41" s="164"/>
      <c r="HE41" s="177"/>
      <c r="HF41" s="164"/>
      <c r="HG41" s="177"/>
      <c r="HH41" s="164"/>
      <c r="HI41" s="177"/>
      <c r="HJ41" s="164"/>
      <c r="HK41" s="177"/>
      <c r="HL41" s="164"/>
      <c r="HM41" s="177"/>
      <c r="HN41" s="164"/>
      <c r="HO41" s="177"/>
      <c r="HP41" s="164"/>
      <c r="HQ41" s="177"/>
      <c r="HR41" s="164"/>
      <c r="HS41" s="177"/>
      <c r="HT41" s="166">
        <f t="shared" si="34"/>
        <v>0</v>
      </c>
      <c r="HU41" s="167">
        <f t="shared" si="35"/>
        <v>0</v>
      </c>
      <c r="HV41" s="166">
        <f t="shared" si="36"/>
        <v>0</v>
      </c>
      <c r="HW41" s="167">
        <f t="shared" si="37"/>
        <v>0</v>
      </c>
      <c r="HX41" s="4"/>
      <c r="HY41" s="4"/>
      <c r="HZ41" s="164"/>
      <c r="IA41" s="177"/>
      <c r="IB41" s="164"/>
      <c r="IC41" s="177"/>
      <c r="ID41" s="164"/>
      <c r="IE41" s="177"/>
      <c r="IF41" s="164"/>
      <c r="IG41" s="177"/>
      <c r="IH41" s="164"/>
      <c r="II41" s="177"/>
      <c r="IJ41" s="164"/>
      <c r="IK41" s="177"/>
      <c r="IL41" s="164"/>
      <c r="IM41" s="177"/>
      <c r="IN41" s="164"/>
      <c r="IO41" s="177"/>
      <c r="IP41" s="164"/>
      <c r="IQ41" s="177"/>
      <c r="IR41" s="164"/>
      <c r="IS41" s="177"/>
      <c r="IT41" s="164"/>
      <c r="IU41" s="177"/>
      <c r="IV41" s="164"/>
      <c r="IW41" s="177"/>
      <c r="IX41" s="166">
        <f t="shared" si="38"/>
        <v>0</v>
      </c>
      <c r="IY41" s="167">
        <f t="shared" si="39"/>
        <v>0</v>
      </c>
      <c r="IZ41" s="166">
        <f t="shared" si="40"/>
        <v>0</v>
      </c>
      <c r="JA41" s="167">
        <f t="shared" si="41"/>
        <v>0</v>
      </c>
      <c r="JB41" s="4"/>
      <c r="JC41" s="4"/>
      <c r="JD41" s="164"/>
      <c r="JE41" s="177"/>
      <c r="JF41" s="164"/>
      <c r="JG41" s="177"/>
      <c r="JH41" s="164"/>
      <c r="JI41" s="177"/>
      <c r="JJ41" s="164"/>
      <c r="JK41" s="177"/>
      <c r="JL41" s="164"/>
      <c r="JM41" s="177"/>
      <c r="JN41" s="164"/>
      <c r="JO41" s="177"/>
      <c r="JP41" s="164"/>
      <c r="JQ41" s="177"/>
      <c r="JR41" s="164"/>
      <c r="JS41" s="177"/>
      <c r="JT41" s="164"/>
      <c r="JU41" s="177"/>
      <c r="JV41" s="164"/>
      <c r="JW41" s="177"/>
      <c r="JX41" s="164"/>
      <c r="JY41" s="177"/>
      <c r="JZ41" s="164"/>
      <c r="KA41" s="177"/>
      <c r="KB41" s="166">
        <f t="shared" si="42"/>
        <v>0</v>
      </c>
      <c r="KC41" s="167">
        <f t="shared" si="43"/>
        <v>0</v>
      </c>
      <c r="KD41" s="166">
        <f t="shared" si="44"/>
        <v>0</v>
      </c>
      <c r="KE41" s="167">
        <f t="shared" si="45"/>
        <v>0</v>
      </c>
      <c r="KF41" s="4"/>
      <c r="KG41" s="4"/>
      <c r="KH41" s="170">
        <f t="shared" si="49"/>
        <v>0</v>
      </c>
      <c r="KI41" s="171">
        <f t="shared" si="50"/>
        <v>0</v>
      </c>
      <c r="KJ41" s="166">
        <f t="shared" si="51"/>
        <v>0</v>
      </c>
      <c r="KK41" s="167">
        <f t="shared" si="52"/>
        <v>0</v>
      </c>
      <c r="KL41" s="172">
        <f t="shared" si="53"/>
        <v>0</v>
      </c>
      <c r="KM41" s="171">
        <f t="shared" si="54"/>
        <v>0</v>
      </c>
      <c r="KN41" s="166">
        <f t="shared" si="55"/>
        <v>0</v>
      </c>
      <c r="KO41" s="167">
        <f t="shared" si="56"/>
        <v>0</v>
      </c>
      <c r="KP41" s="436">
        <f t="shared" si="57"/>
        <v>0</v>
      </c>
      <c r="KQ41" s="422">
        <f t="shared" si="58"/>
        <v>0</v>
      </c>
      <c r="KR41" s="438" t="s">
        <v>338</v>
      </c>
      <c r="KS41" s="422" t="s">
        <v>338</v>
      </c>
      <c r="KT41" s="4"/>
    </row>
    <row r="42" spans="2:306" s="26" customFormat="1" ht="16.5" hidden="1" customHeight="1" x14ac:dyDescent="0.25">
      <c r="B42" s="150"/>
      <c r="C42" s="541"/>
      <c r="D42" s="542"/>
      <c r="E42" s="120"/>
      <c r="F42" s="650"/>
      <c r="G42" s="120"/>
      <c r="H42" s="120"/>
      <c r="I42" s="661">
        <f>INT(ROUND(F42,2)*(IF(E42&gt;0,data!$J$12,0)))</f>
        <v>0</v>
      </c>
      <c r="J42" s="156"/>
      <c r="K42" s="543"/>
      <c r="L42" s="536"/>
      <c r="M42" s="661">
        <f>INT(ROUND(F42,2)*(IF(E42&gt;0,(IF(K42="ano",data!$J$6,0)),0)))</f>
        <v>0</v>
      </c>
      <c r="N42" s="152"/>
      <c r="O42" s="157"/>
      <c r="Q42" s="154"/>
      <c r="R42" s="612" t="s">
        <v>338</v>
      </c>
      <c r="T42" s="28"/>
      <c r="U42" s="173" t="s">
        <v>297</v>
      </c>
      <c r="V42" s="10"/>
      <c r="W42" s="10"/>
      <c r="X42" s="174"/>
      <c r="Y42" s="175"/>
      <c r="Z42" s="174"/>
      <c r="AA42" s="175"/>
      <c r="AB42" s="174"/>
      <c r="AC42" s="175"/>
      <c r="AD42" s="174"/>
      <c r="AE42" s="175"/>
      <c r="AF42" s="174"/>
      <c r="AG42" s="175"/>
      <c r="AH42" s="174"/>
      <c r="AI42" s="175"/>
      <c r="AJ42" s="174"/>
      <c r="AK42" s="175"/>
      <c r="AL42" s="174"/>
      <c r="AM42" s="175"/>
      <c r="AN42" s="174"/>
      <c r="AO42" s="175"/>
      <c r="AP42" s="174"/>
      <c r="AQ42" s="175"/>
      <c r="AR42" s="174"/>
      <c r="AS42" s="175"/>
      <c r="AT42" s="174"/>
      <c r="AU42" s="175"/>
      <c r="AV42" s="166">
        <f t="shared" si="10"/>
        <v>0</v>
      </c>
      <c r="AW42" s="167">
        <f t="shared" si="11"/>
        <v>0</v>
      </c>
      <c r="AX42" s="166">
        <f t="shared" si="12"/>
        <v>0</v>
      </c>
      <c r="AY42" s="167">
        <f t="shared" si="13"/>
        <v>0</v>
      </c>
      <c r="AZ42" s="23"/>
      <c r="BA42" s="23"/>
      <c r="BB42" s="174"/>
      <c r="BC42" s="175"/>
      <c r="BD42" s="174"/>
      <c r="BE42" s="175"/>
      <c r="BF42" s="174"/>
      <c r="BG42" s="175"/>
      <c r="BH42" s="174"/>
      <c r="BI42" s="175"/>
      <c r="BJ42" s="174"/>
      <c r="BK42" s="175"/>
      <c r="BL42" s="174"/>
      <c r="BM42" s="175"/>
      <c r="BN42" s="174"/>
      <c r="BO42" s="175"/>
      <c r="BP42" s="174"/>
      <c r="BQ42" s="175"/>
      <c r="BR42" s="174"/>
      <c r="BS42" s="175"/>
      <c r="BT42" s="174"/>
      <c r="BU42" s="175"/>
      <c r="BV42" s="174"/>
      <c r="BW42" s="175"/>
      <c r="BX42" s="174"/>
      <c r="BY42" s="175"/>
      <c r="BZ42" s="166">
        <f t="shared" si="14"/>
        <v>0</v>
      </c>
      <c r="CA42" s="167">
        <f t="shared" si="15"/>
        <v>0</v>
      </c>
      <c r="CB42" s="166">
        <f t="shared" si="16"/>
        <v>0</v>
      </c>
      <c r="CC42" s="167">
        <f t="shared" si="17"/>
        <v>0</v>
      </c>
      <c r="CD42" s="23"/>
      <c r="CE42" s="23"/>
      <c r="CF42" s="174"/>
      <c r="CG42" s="175"/>
      <c r="CH42" s="174"/>
      <c r="CI42" s="175"/>
      <c r="CJ42" s="174"/>
      <c r="CK42" s="175"/>
      <c r="CL42" s="174"/>
      <c r="CM42" s="175"/>
      <c r="CN42" s="174"/>
      <c r="CO42" s="175"/>
      <c r="CP42" s="174"/>
      <c r="CQ42" s="175"/>
      <c r="CR42" s="174"/>
      <c r="CS42" s="175"/>
      <c r="CT42" s="174"/>
      <c r="CU42" s="175"/>
      <c r="CV42" s="174"/>
      <c r="CW42" s="175"/>
      <c r="CX42" s="174"/>
      <c r="CY42" s="175"/>
      <c r="CZ42" s="174"/>
      <c r="DA42" s="175"/>
      <c r="DB42" s="174"/>
      <c r="DC42" s="175"/>
      <c r="DD42" s="166">
        <f t="shared" si="18"/>
        <v>0</v>
      </c>
      <c r="DE42" s="167">
        <f t="shared" si="19"/>
        <v>0</v>
      </c>
      <c r="DF42" s="166">
        <f t="shared" si="20"/>
        <v>0</v>
      </c>
      <c r="DG42" s="167">
        <f t="shared" si="21"/>
        <v>0</v>
      </c>
      <c r="DH42" s="23"/>
      <c r="DI42" s="23"/>
      <c r="DJ42" s="174"/>
      <c r="DK42" s="175"/>
      <c r="DL42" s="174"/>
      <c r="DM42" s="175"/>
      <c r="DN42" s="174"/>
      <c r="DO42" s="175"/>
      <c r="DP42" s="174"/>
      <c r="DQ42" s="175"/>
      <c r="DR42" s="174"/>
      <c r="DS42" s="175"/>
      <c r="DT42" s="174"/>
      <c r="DU42" s="175"/>
      <c r="DV42" s="174"/>
      <c r="DW42" s="175"/>
      <c r="DX42" s="174"/>
      <c r="DY42" s="175"/>
      <c r="DZ42" s="174"/>
      <c r="EA42" s="175"/>
      <c r="EB42" s="174"/>
      <c r="EC42" s="175"/>
      <c r="ED42" s="174"/>
      <c r="EE42" s="175"/>
      <c r="EF42" s="174"/>
      <c r="EG42" s="175"/>
      <c r="EH42" s="166">
        <f t="shared" si="22"/>
        <v>0</v>
      </c>
      <c r="EI42" s="167">
        <f t="shared" si="23"/>
        <v>0</v>
      </c>
      <c r="EJ42" s="166">
        <f t="shared" si="24"/>
        <v>0</v>
      </c>
      <c r="EK42" s="167">
        <f t="shared" si="25"/>
        <v>0</v>
      </c>
      <c r="EL42" s="23"/>
      <c r="EM42" s="23"/>
      <c r="EN42" s="174"/>
      <c r="EO42" s="175"/>
      <c r="EP42" s="174"/>
      <c r="EQ42" s="175"/>
      <c r="ER42" s="174"/>
      <c r="ES42" s="175"/>
      <c r="ET42" s="174"/>
      <c r="EU42" s="175"/>
      <c r="EV42" s="174"/>
      <c r="EW42" s="175"/>
      <c r="EX42" s="174"/>
      <c r="EY42" s="175"/>
      <c r="EZ42" s="174"/>
      <c r="FA42" s="175"/>
      <c r="FB42" s="174"/>
      <c r="FC42" s="175"/>
      <c r="FD42" s="174"/>
      <c r="FE42" s="175"/>
      <c r="FF42" s="174"/>
      <c r="FG42" s="175"/>
      <c r="FH42" s="174"/>
      <c r="FI42" s="175"/>
      <c r="FJ42" s="174"/>
      <c r="FK42" s="175"/>
      <c r="FL42" s="166">
        <f t="shared" si="26"/>
        <v>0</v>
      </c>
      <c r="FM42" s="167">
        <f t="shared" si="27"/>
        <v>0</v>
      </c>
      <c r="FN42" s="166">
        <f t="shared" si="28"/>
        <v>0</v>
      </c>
      <c r="FO42" s="167">
        <f t="shared" si="29"/>
        <v>0</v>
      </c>
      <c r="FP42" s="23"/>
      <c r="FQ42" s="23"/>
      <c r="FR42" s="174"/>
      <c r="FS42" s="175"/>
      <c r="FT42" s="174"/>
      <c r="FU42" s="175"/>
      <c r="FV42" s="174"/>
      <c r="FW42" s="175"/>
      <c r="FX42" s="174"/>
      <c r="FY42" s="175"/>
      <c r="FZ42" s="174"/>
      <c r="GA42" s="175"/>
      <c r="GB42" s="174"/>
      <c r="GC42" s="175"/>
      <c r="GD42" s="174"/>
      <c r="GE42" s="175"/>
      <c r="GF42" s="174"/>
      <c r="GG42" s="175"/>
      <c r="GH42" s="174"/>
      <c r="GI42" s="175"/>
      <c r="GJ42" s="174"/>
      <c r="GK42" s="175"/>
      <c r="GL42" s="174"/>
      <c r="GM42" s="175"/>
      <c r="GN42" s="174"/>
      <c r="GO42" s="175"/>
      <c r="GP42" s="166">
        <f t="shared" si="30"/>
        <v>0</v>
      </c>
      <c r="GQ42" s="167">
        <f t="shared" si="31"/>
        <v>0</v>
      </c>
      <c r="GR42" s="166">
        <f t="shared" si="32"/>
        <v>0</v>
      </c>
      <c r="GS42" s="167">
        <f t="shared" si="33"/>
        <v>0</v>
      </c>
      <c r="GT42" s="23"/>
      <c r="GU42" s="23"/>
      <c r="GV42" s="174"/>
      <c r="GW42" s="175"/>
      <c r="GX42" s="174"/>
      <c r="GY42" s="175"/>
      <c r="GZ42" s="174"/>
      <c r="HA42" s="175"/>
      <c r="HB42" s="174"/>
      <c r="HC42" s="175"/>
      <c r="HD42" s="174"/>
      <c r="HE42" s="175"/>
      <c r="HF42" s="174"/>
      <c r="HG42" s="175"/>
      <c r="HH42" s="174"/>
      <c r="HI42" s="175"/>
      <c r="HJ42" s="174"/>
      <c r="HK42" s="175"/>
      <c r="HL42" s="174"/>
      <c r="HM42" s="175"/>
      <c r="HN42" s="174"/>
      <c r="HO42" s="175"/>
      <c r="HP42" s="174"/>
      <c r="HQ42" s="175"/>
      <c r="HR42" s="174"/>
      <c r="HS42" s="175"/>
      <c r="HT42" s="166">
        <f t="shared" si="34"/>
        <v>0</v>
      </c>
      <c r="HU42" s="167">
        <f t="shared" si="35"/>
        <v>0</v>
      </c>
      <c r="HV42" s="166">
        <f t="shared" si="36"/>
        <v>0</v>
      </c>
      <c r="HW42" s="167">
        <f t="shared" si="37"/>
        <v>0</v>
      </c>
      <c r="HX42" s="23"/>
      <c r="HY42" s="23"/>
      <c r="HZ42" s="174"/>
      <c r="IA42" s="175"/>
      <c r="IB42" s="174"/>
      <c r="IC42" s="175"/>
      <c r="ID42" s="174"/>
      <c r="IE42" s="175"/>
      <c r="IF42" s="174"/>
      <c r="IG42" s="175"/>
      <c r="IH42" s="174"/>
      <c r="II42" s="175"/>
      <c r="IJ42" s="174"/>
      <c r="IK42" s="175"/>
      <c r="IL42" s="174"/>
      <c r="IM42" s="175"/>
      <c r="IN42" s="174"/>
      <c r="IO42" s="175"/>
      <c r="IP42" s="174"/>
      <c r="IQ42" s="175"/>
      <c r="IR42" s="174"/>
      <c r="IS42" s="175"/>
      <c r="IT42" s="174"/>
      <c r="IU42" s="175"/>
      <c r="IV42" s="174"/>
      <c r="IW42" s="175"/>
      <c r="IX42" s="166">
        <f t="shared" si="38"/>
        <v>0</v>
      </c>
      <c r="IY42" s="167">
        <f t="shared" si="39"/>
        <v>0</v>
      </c>
      <c r="IZ42" s="166">
        <f t="shared" si="40"/>
        <v>0</v>
      </c>
      <c r="JA42" s="167">
        <f t="shared" si="41"/>
        <v>0</v>
      </c>
      <c r="JB42" s="23"/>
      <c r="JC42" s="23"/>
      <c r="JD42" s="174"/>
      <c r="JE42" s="175"/>
      <c r="JF42" s="174"/>
      <c r="JG42" s="175"/>
      <c r="JH42" s="174"/>
      <c r="JI42" s="175"/>
      <c r="JJ42" s="174"/>
      <c r="JK42" s="175"/>
      <c r="JL42" s="174"/>
      <c r="JM42" s="175"/>
      <c r="JN42" s="174"/>
      <c r="JO42" s="175"/>
      <c r="JP42" s="174"/>
      <c r="JQ42" s="175"/>
      <c r="JR42" s="174"/>
      <c r="JS42" s="175"/>
      <c r="JT42" s="174"/>
      <c r="JU42" s="175"/>
      <c r="JV42" s="174"/>
      <c r="JW42" s="175"/>
      <c r="JX42" s="174"/>
      <c r="JY42" s="175"/>
      <c r="JZ42" s="174"/>
      <c r="KA42" s="175"/>
      <c r="KB42" s="166">
        <f t="shared" si="42"/>
        <v>0</v>
      </c>
      <c r="KC42" s="167">
        <f t="shared" si="43"/>
        <v>0</v>
      </c>
      <c r="KD42" s="166">
        <f t="shared" si="44"/>
        <v>0</v>
      </c>
      <c r="KE42" s="167">
        <f t="shared" si="45"/>
        <v>0</v>
      </c>
      <c r="KF42" s="23"/>
      <c r="KG42" s="23"/>
      <c r="KH42" s="170">
        <f t="shared" si="49"/>
        <v>0</v>
      </c>
      <c r="KI42" s="171">
        <f t="shared" si="50"/>
        <v>0</v>
      </c>
      <c r="KJ42" s="166">
        <f t="shared" si="51"/>
        <v>0</v>
      </c>
      <c r="KK42" s="167">
        <f t="shared" si="52"/>
        <v>0</v>
      </c>
      <c r="KL42" s="172">
        <f t="shared" si="53"/>
        <v>0</v>
      </c>
      <c r="KM42" s="171">
        <f t="shared" si="54"/>
        <v>0</v>
      </c>
      <c r="KN42" s="166">
        <f t="shared" si="55"/>
        <v>0</v>
      </c>
      <c r="KO42" s="167">
        <f t="shared" si="56"/>
        <v>0</v>
      </c>
      <c r="KP42" s="436">
        <f t="shared" si="57"/>
        <v>0</v>
      </c>
      <c r="KQ42" s="422">
        <f t="shared" si="58"/>
        <v>0</v>
      </c>
      <c r="KR42" s="438" t="s">
        <v>338</v>
      </c>
      <c r="KS42" s="422" t="s">
        <v>338</v>
      </c>
      <c r="KT42" s="4"/>
    </row>
    <row r="43" spans="2:306" s="26" customFormat="1" ht="16.5" customHeight="1" x14ac:dyDescent="0.25">
      <c r="B43" s="150" t="s">
        <v>28</v>
      </c>
      <c r="C43" s="826"/>
      <c r="D43" s="827"/>
      <c r="E43" s="316"/>
      <c r="F43" s="659">
        <v>1</v>
      </c>
      <c r="G43" s="113"/>
      <c r="H43" s="113"/>
      <c r="I43" s="661">
        <f>INT(ROUND(F43,2)*(IF(E43&gt;0,data!$J$12,0)))</f>
        <v>0</v>
      </c>
      <c r="J43" s="145">
        <f>E43*I43</f>
        <v>0</v>
      </c>
      <c r="K43" s="317"/>
      <c r="L43" s="316"/>
      <c r="M43" s="661">
        <f>INT(ROUND(F43,2)*(IF(E43&gt;0,(IF(K43="ano",data!$J$6,0)),0)))</f>
        <v>0</v>
      </c>
      <c r="N43" s="152">
        <f>IF(L43&gt;E43,M43*E43,M43*L43)</f>
        <v>0</v>
      </c>
      <c r="O43" s="155">
        <f t="shared" si="46"/>
        <v>0</v>
      </c>
      <c r="Q43" s="149" t="str">
        <f t="shared" si="47"/>
        <v/>
      </c>
      <c r="R43" s="612" t="s">
        <v>338</v>
      </c>
      <c r="T43" s="26">
        <f t="shared" si="48"/>
        <v>0</v>
      </c>
      <c r="U43" s="176" t="s">
        <v>297</v>
      </c>
      <c r="V43" s="10"/>
      <c r="W43" s="10"/>
      <c r="X43" s="164"/>
      <c r="Y43" s="177"/>
      <c r="Z43" s="164"/>
      <c r="AA43" s="177"/>
      <c r="AB43" s="164"/>
      <c r="AC43" s="177"/>
      <c r="AD43" s="164"/>
      <c r="AE43" s="177"/>
      <c r="AF43" s="164"/>
      <c r="AG43" s="177"/>
      <c r="AH43" s="164"/>
      <c r="AI43" s="177"/>
      <c r="AJ43" s="164"/>
      <c r="AK43" s="177"/>
      <c r="AL43" s="164"/>
      <c r="AM43" s="177"/>
      <c r="AN43" s="164"/>
      <c r="AO43" s="177"/>
      <c r="AP43" s="164"/>
      <c r="AQ43" s="177"/>
      <c r="AR43" s="164"/>
      <c r="AS43" s="177"/>
      <c r="AT43" s="164"/>
      <c r="AU43" s="177"/>
      <c r="AV43" s="166">
        <f t="shared" si="10"/>
        <v>0</v>
      </c>
      <c r="AW43" s="167">
        <f t="shared" si="11"/>
        <v>0</v>
      </c>
      <c r="AX43" s="166">
        <f t="shared" si="12"/>
        <v>0</v>
      </c>
      <c r="AY43" s="167">
        <f t="shared" si="13"/>
        <v>0</v>
      </c>
      <c r="AZ43" s="4"/>
      <c r="BA43" s="4"/>
      <c r="BB43" s="164"/>
      <c r="BC43" s="177"/>
      <c r="BD43" s="164"/>
      <c r="BE43" s="177"/>
      <c r="BF43" s="164"/>
      <c r="BG43" s="177"/>
      <c r="BH43" s="164"/>
      <c r="BI43" s="177"/>
      <c r="BJ43" s="164"/>
      <c r="BK43" s="177"/>
      <c r="BL43" s="164"/>
      <c r="BM43" s="177"/>
      <c r="BN43" s="164"/>
      <c r="BO43" s="177"/>
      <c r="BP43" s="164"/>
      <c r="BQ43" s="177"/>
      <c r="BR43" s="164"/>
      <c r="BS43" s="177"/>
      <c r="BT43" s="164"/>
      <c r="BU43" s="177"/>
      <c r="BV43" s="164"/>
      <c r="BW43" s="177"/>
      <c r="BX43" s="164"/>
      <c r="BY43" s="177"/>
      <c r="BZ43" s="166">
        <f t="shared" si="14"/>
        <v>0</v>
      </c>
      <c r="CA43" s="167">
        <f t="shared" si="15"/>
        <v>0</v>
      </c>
      <c r="CB43" s="166">
        <f t="shared" si="16"/>
        <v>0</v>
      </c>
      <c r="CC43" s="167">
        <f t="shared" si="17"/>
        <v>0</v>
      </c>
      <c r="CD43" s="4"/>
      <c r="CE43" s="4"/>
      <c r="CF43" s="164"/>
      <c r="CG43" s="177"/>
      <c r="CH43" s="164"/>
      <c r="CI43" s="177"/>
      <c r="CJ43" s="164"/>
      <c r="CK43" s="177"/>
      <c r="CL43" s="164"/>
      <c r="CM43" s="177"/>
      <c r="CN43" s="164"/>
      <c r="CO43" s="177"/>
      <c r="CP43" s="164"/>
      <c r="CQ43" s="177"/>
      <c r="CR43" s="164"/>
      <c r="CS43" s="177"/>
      <c r="CT43" s="164"/>
      <c r="CU43" s="177"/>
      <c r="CV43" s="164"/>
      <c r="CW43" s="177"/>
      <c r="CX43" s="164"/>
      <c r="CY43" s="177"/>
      <c r="CZ43" s="164"/>
      <c r="DA43" s="177"/>
      <c r="DB43" s="164"/>
      <c r="DC43" s="177"/>
      <c r="DD43" s="166">
        <f t="shared" si="18"/>
        <v>0</v>
      </c>
      <c r="DE43" s="167">
        <f t="shared" si="19"/>
        <v>0</v>
      </c>
      <c r="DF43" s="166">
        <f t="shared" si="20"/>
        <v>0</v>
      </c>
      <c r="DG43" s="167">
        <f t="shared" si="21"/>
        <v>0</v>
      </c>
      <c r="DH43" s="4"/>
      <c r="DI43" s="4"/>
      <c r="DJ43" s="164"/>
      <c r="DK43" s="177"/>
      <c r="DL43" s="164"/>
      <c r="DM43" s="177"/>
      <c r="DN43" s="164"/>
      <c r="DO43" s="177"/>
      <c r="DP43" s="164"/>
      <c r="DQ43" s="177"/>
      <c r="DR43" s="164"/>
      <c r="DS43" s="177"/>
      <c r="DT43" s="164"/>
      <c r="DU43" s="177"/>
      <c r="DV43" s="164"/>
      <c r="DW43" s="177"/>
      <c r="DX43" s="164"/>
      <c r="DY43" s="177"/>
      <c r="DZ43" s="164"/>
      <c r="EA43" s="177"/>
      <c r="EB43" s="164"/>
      <c r="EC43" s="177"/>
      <c r="ED43" s="164"/>
      <c r="EE43" s="177"/>
      <c r="EF43" s="164"/>
      <c r="EG43" s="177"/>
      <c r="EH43" s="166">
        <f t="shared" si="22"/>
        <v>0</v>
      </c>
      <c r="EI43" s="167">
        <f t="shared" si="23"/>
        <v>0</v>
      </c>
      <c r="EJ43" s="166">
        <f t="shared" si="24"/>
        <v>0</v>
      </c>
      <c r="EK43" s="167">
        <f t="shared" si="25"/>
        <v>0</v>
      </c>
      <c r="EL43" s="4"/>
      <c r="EM43" s="4"/>
      <c r="EN43" s="164"/>
      <c r="EO43" s="177"/>
      <c r="EP43" s="164"/>
      <c r="EQ43" s="177"/>
      <c r="ER43" s="164"/>
      <c r="ES43" s="177"/>
      <c r="ET43" s="164"/>
      <c r="EU43" s="177"/>
      <c r="EV43" s="164"/>
      <c r="EW43" s="177"/>
      <c r="EX43" s="164"/>
      <c r="EY43" s="177"/>
      <c r="EZ43" s="164"/>
      <c r="FA43" s="177"/>
      <c r="FB43" s="164"/>
      <c r="FC43" s="177"/>
      <c r="FD43" s="164"/>
      <c r="FE43" s="177"/>
      <c r="FF43" s="164"/>
      <c r="FG43" s="177"/>
      <c r="FH43" s="164"/>
      <c r="FI43" s="177"/>
      <c r="FJ43" s="164"/>
      <c r="FK43" s="177"/>
      <c r="FL43" s="166">
        <f t="shared" si="26"/>
        <v>0</v>
      </c>
      <c r="FM43" s="167">
        <f t="shared" si="27"/>
        <v>0</v>
      </c>
      <c r="FN43" s="166">
        <f t="shared" si="28"/>
        <v>0</v>
      </c>
      <c r="FO43" s="167">
        <f t="shared" si="29"/>
        <v>0</v>
      </c>
      <c r="FP43" s="4"/>
      <c r="FQ43" s="4"/>
      <c r="FR43" s="164"/>
      <c r="FS43" s="177"/>
      <c r="FT43" s="164"/>
      <c r="FU43" s="177"/>
      <c r="FV43" s="164"/>
      <c r="FW43" s="177"/>
      <c r="FX43" s="164"/>
      <c r="FY43" s="177"/>
      <c r="FZ43" s="164"/>
      <c r="GA43" s="177"/>
      <c r="GB43" s="164"/>
      <c r="GC43" s="177"/>
      <c r="GD43" s="164"/>
      <c r="GE43" s="177"/>
      <c r="GF43" s="164"/>
      <c r="GG43" s="177"/>
      <c r="GH43" s="164"/>
      <c r="GI43" s="177"/>
      <c r="GJ43" s="164"/>
      <c r="GK43" s="177"/>
      <c r="GL43" s="164"/>
      <c r="GM43" s="177"/>
      <c r="GN43" s="164"/>
      <c r="GO43" s="177"/>
      <c r="GP43" s="166">
        <f t="shared" si="30"/>
        <v>0</v>
      </c>
      <c r="GQ43" s="167">
        <f t="shared" si="31"/>
        <v>0</v>
      </c>
      <c r="GR43" s="166">
        <f t="shared" si="32"/>
        <v>0</v>
      </c>
      <c r="GS43" s="167">
        <f t="shared" si="33"/>
        <v>0</v>
      </c>
      <c r="GT43" s="4"/>
      <c r="GU43" s="4"/>
      <c r="GV43" s="164"/>
      <c r="GW43" s="177"/>
      <c r="GX43" s="164"/>
      <c r="GY43" s="177"/>
      <c r="GZ43" s="164"/>
      <c r="HA43" s="177"/>
      <c r="HB43" s="164"/>
      <c r="HC43" s="177"/>
      <c r="HD43" s="164"/>
      <c r="HE43" s="177"/>
      <c r="HF43" s="164"/>
      <c r="HG43" s="177"/>
      <c r="HH43" s="164"/>
      <c r="HI43" s="177"/>
      <c r="HJ43" s="164"/>
      <c r="HK43" s="177"/>
      <c r="HL43" s="164"/>
      <c r="HM43" s="177"/>
      <c r="HN43" s="164"/>
      <c r="HO43" s="177"/>
      <c r="HP43" s="164"/>
      <c r="HQ43" s="177"/>
      <c r="HR43" s="164"/>
      <c r="HS43" s="177"/>
      <c r="HT43" s="166">
        <f t="shared" si="34"/>
        <v>0</v>
      </c>
      <c r="HU43" s="167">
        <f t="shared" si="35"/>
        <v>0</v>
      </c>
      <c r="HV43" s="166">
        <f t="shared" si="36"/>
        <v>0</v>
      </c>
      <c r="HW43" s="167">
        <f t="shared" si="37"/>
        <v>0</v>
      </c>
      <c r="HX43" s="4"/>
      <c r="HY43" s="4"/>
      <c r="HZ43" s="164"/>
      <c r="IA43" s="177"/>
      <c r="IB43" s="164"/>
      <c r="IC43" s="177"/>
      <c r="ID43" s="164"/>
      <c r="IE43" s="177"/>
      <c r="IF43" s="164"/>
      <c r="IG43" s="177"/>
      <c r="IH43" s="164"/>
      <c r="II43" s="177"/>
      <c r="IJ43" s="164"/>
      <c r="IK43" s="177"/>
      <c r="IL43" s="164"/>
      <c r="IM43" s="177"/>
      <c r="IN43" s="164"/>
      <c r="IO43" s="177"/>
      <c r="IP43" s="164"/>
      <c r="IQ43" s="177"/>
      <c r="IR43" s="164"/>
      <c r="IS43" s="177"/>
      <c r="IT43" s="164"/>
      <c r="IU43" s="177"/>
      <c r="IV43" s="164"/>
      <c r="IW43" s="177"/>
      <c r="IX43" s="166">
        <f t="shared" si="38"/>
        <v>0</v>
      </c>
      <c r="IY43" s="167">
        <f t="shared" si="39"/>
        <v>0</v>
      </c>
      <c r="IZ43" s="166">
        <f t="shared" si="40"/>
        <v>0</v>
      </c>
      <c r="JA43" s="167">
        <f t="shared" si="41"/>
        <v>0</v>
      </c>
      <c r="JB43" s="4"/>
      <c r="JC43" s="4"/>
      <c r="JD43" s="164"/>
      <c r="JE43" s="177"/>
      <c r="JF43" s="164"/>
      <c r="JG43" s="177"/>
      <c r="JH43" s="164"/>
      <c r="JI43" s="177"/>
      <c r="JJ43" s="164"/>
      <c r="JK43" s="177"/>
      <c r="JL43" s="164"/>
      <c r="JM43" s="177"/>
      <c r="JN43" s="164"/>
      <c r="JO43" s="177"/>
      <c r="JP43" s="164"/>
      <c r="JQ43" s="177"/>
      <c r="JR43" s="164"/>
      <c r="JS43" s="177"/>
      <c r="JT43" s="164"/>
      <c r="JU43" s="177"/>
      <c r="JV43" s="164"/>
      <c r="JW43" s="177"/>
      <c r="JX43" s="164"/>
      <c r="JY43" s="177"/>
      <c r="JZ43" s="164"/>
      <c r="KA43" s="177"/>
      <c r="KB43" s="166">
        <f t="shared" si="42"/>
        <v>0</v>
      </c>
      <c r="KC43" s="167">
        <f t="shared" si="43"/>
        <v>0</v>
      </c>
      <c r="KD43" s="166">
        <f t="shared" si="44"/>
        <v>0</v>
      </c>
      <c r="KE43" s="167">
        <f t="shared" si="45"/>
        <v>0</v>
      </c>
      <c r="KF43" s="4"/>
      <c r="KG43" s="4"/>
      <c r="KH43" s="170">
        <f t="shared" si="49"/>
        <v>0</v>
      </c>
      <c r="KI43" s="171">
        <f t="shared" si="50"/>
        <v>0</v>
      </c>
      <c r="KJ43" s="166">
        <f t="shared" si="51"/>
        <v>0</v>
      </c>
      <c r="KK43" s="167">
        <f t="shared" si="52"/>
        <v>0</v>
      </c>
      <c r="KL43" s="172">
        <f t="shared" si="53"/>
        <v>0</v>
      </c>
      <c r="KM43" s="171">
        <f t="shared" si="54"/>
        <v>0</v>
      </c>
      <c r="KN43" s="166">
        <f t="shared" si="55"/>
        <v>0</v>
      </c>
      <c r="KO43" s="167">
        <f t="shared" si="56"/>
        <v>0</v>
      </c>
      <c r="KP43" s="436">
        <f t="shared" si="57"/>
        <v>0</v>
      </c>
      <c r="KQ43" s="422">
        <f t="shared" si="58"/>
        <v>0</v>
      </c>
      <c r="KR43" s="438" t="s">
        <v>338</v>
      </c>
      <c r="KS43" s="422" t="s">
        <v>338</v>
      </c>
      <c r="KT43" s="4"/>
    </row>
    <row r="44" spans="2:306" s="26" customFormat="1" ht="16.5" hidden="1" customHeight="1" x14ac:dyDescent="0.25">
      <c r="B44" s="150"/>
      <c r="C44" s="541"/>
      <c r="D44" s="542"/>
      <c r="E44" s="120"/>
      <c r="F44" s="650"/>
      <c r="G44" s="120"/>
      <c r="H44" s="120"/>
      <c r="I44" s="661">
        <f>INT(ROUND(F44,2)*(IF(E44&gt;0,data!$J$12,0)))</f>
        <v>0</v>
      </c>
      <c r="J44" s="156"/>
      <c r="K44" s="543"/>
      <c r="L44" s="536"/>
      <c r="M44" s="661">
        <f>INT(ROUND(F44,2)*(IF(E44&gt;0,(IF(K44="ano",data!$J$6,0)),0)))</f>
        <v>0</v>
      </c>
      <c r="N44" s="152"/>
      <c r="O44" s="157"/>
      <c r="Q44" s="154"/>
      <c r="R44" s="612" t="s">
        <v>338</v>
      </c>
      <c r="T44" s="28"/>
      <c r="U44" s="173" t="s">
        <v>297</v>
      </c>
      <c r="V44" s="10"/>
      <c r="W44" s="10"/>
      <c r="X44" s="174"/>
      <c r="Y44" s="175"/>
      <c r="Z44" s="174"/>
      <c r="AA44" s="175"/>
      <c r="AB44" s="174"/>
      <c r="AC44" s="175"/>
      <c r="AD44" s="174"/>
      <c r="AE44" s="175"/>
      <c r="AF44" s="174"/>
      <c r="AG44" s="175"/>
      <c r="AH44" s="174"/>
      <c r="AI44" s="175"/>
      <c r="AJ44" s="174"/>
      <c r="AK44" s="175"/>
      <c r="AL44" s="174"/>
      <c r="AM44" s="175"/>
      <c r="AN44" s="174"/>
      <c r="AO44" s="175"/>
      <c r="AP44" s="174"/>
      <c r="AQ44" s="175"/>
      <c r="AR44" s="174"/>
      <c r="AS44" s="175"/>
      <c r="AT44" s="174"/>
      <c r="AU44" s="175"/>
      <c r="AV44" s="166">
        <f t="shared" si="10"/>
        <v>0</v>
      </c>
      <c r="AW44" s="167">
        <f t="shared" si="11"/>
        <v>0</v>
      </c>
      <c r="AX44" s="166">
        <f t="shared" si="12"/>
        <v>0</v>
      </c>
      <c r="AY44" s="167">
        <f t="shared" si="13"/>
        <v>0</v>
      </c>
      <c r="AZ44" s="23"/>
      <c r="BA44" s="23"/>
      <c r="BB44" s="174"/>
      <c r="BC44" s="175"/>
      <c r="BD44" s="174"/>
      <c r="BE44" s="175"/>
      <c r="BF44" s="174"/>
      <c r="BG44" s="175"/>
      <c r="BH44" s="174"/>
      <c r="BI44" s="175"/>
      <c r="BJ44" s="174"/>
      <c r="BK44" s="175"/>
      <c r="BL44" s="174"/>
      <c r="BM44" s="175"/>
      <c r="BN44" s="174"/>
      <c r="BO44" s="175"/>
      <c r="BP44" s="174"/>
      <c r="BQ44" s="175"/>
      <c r="BR44" s="174"/>
      <c r="BS44" s="175"/>
      <c r="BT44" s="174"/>
      <c r="BU44" s="175"/>
      <c r="BV44" s="174"/>
      <c r="BW44" s="175"/>
      <c r="BX44" s="174"/>
      <c r="BY44" s="175"/>
      <c r="BZ44" s="166">
        <f t="shared" si="14"/>
        <v>0</v>
      </c>
      <c r="CA44" s="167">
        <f t="shared" si="15"/>
        <v>0</v>
      </c>
      <c r="CB44" s="166">
        <f t="shared" si="16"/>
        <v>0</v>
      </c>
      <c r="CC44" s="167">
        <f t="shared" si="17"/>
        <v>0</v>
      </c>
      <c r="CD44" s="23"/>
      <c r="CE44" s="23"/>
      <c r="CF44" s="174"/>
      <c r="CG44" s="175"/>
      <c r="CH44" s="174"/>
      <c r="CI44" s="175"/>
      <c r="CJ44" s="174"/>
      <c r="CK44" s="175"/>
      <c r="CL44" s="174"/>
      <c r="CM44" s="175"/>
      <c r="CN44" s="174"/>
      <c r="CO44" s="175"/>
      <c r="CP44" s="174"/>
      <c r="CQ44" s="175"/>
      <c r="CR44" s="174"/>
      <c r="CS44" s="175"/>
      <c r="CT44" s="174"/>
      <c r="CU44" s="175"/>
      <c r="CV44" s="174"/>
      <c r="CW44" s="175"/>
      <c r="CX44" s="174"/>
      <c r="CY44" s="175"/>
      <c r="CZ44" s="174"/>
      <c r="DA44" s="175"/>
      <c r="DB44" s="174"/>
      <c r="DC44" s="175"/>
      <c r="DD44" s="166">
        <f t="shared" si="18"/>
        <v>0</v>
      </c>
      <c r="DE44" s="167">
        <f t="shared" si="19"/>
        <v>0</v>
      </c>
      <c r="DF44" s="166">
        <f t="shared" si="20"/>
        <v>0</v>
      </c>
      <c r="DG44" s="167">
        <f t="shared" si="21"/>
        <v>0</v>
      </c>
      <c r="DH44" s="23"/>
      <c r="DI44" s="23"/>
      <c r="DJ44" s="174"/>
      <c r="DK44" s="175"/>
      <c r="DL44" s="174"/>
      <c r="DM44" s="175"/>
      <c r="DN44" s="174"/>
      <c r="DO44" s="175"/>
      <c r="DP44" s="174"/>
      <c r="DQ44" s="175"/>
      <c r="DR44" s="174"/>
      <c r="DS44" s="175"/>
      <c r="DT44" s="174"/>
      <c r="DU44" s="175"/>
      <c r="DV44" s="174"/>
      <c r="DW44" s="175"/>
      <c r="DX44" s="174"/>
      <c r="DY44" s="175"/>
      <c r="DZ44" s="174"/>
      <c r="EA44" s="175"/>
      <c r="EB44" s="174"/>
      <c r="EC44" s="175"/>
      <c r="ED44" s="174"/>
      <c r="EE44" s="175"/>
      <c r="EF44" s="174"/>
      <c r="EG44" s="175"/>
      <c r="EH44" s="166">
        <f t="shared" si="22"/>
        <v>0</v>
      </c>
      <c r="EI44" s="167">
        <f t="shared" si="23"/>
        <v>0</v>
      </c>
      <c r="EJ44" s="166">
        <f t="shared" si="24"/>
        <v>0</v>
      </c>
      <c r="EK44" s="167">
        <f t="shared" si="25"/>
        <v>0</v>
      </c>
      <c r="EL44" s="23"/>
      <c r="EM44" s="23"/>
      <c r="EN44" s="174"/>
      <c r="EO44" s="175"/>
      <c r="EP44" s="174"/>
      <c r="EQ44" s="175"/>
      <c r="ER44" s="174"/>
      <c r="ES44" s="175"/>
      <c r="ET44" s="174"/>
      <c r="EU44" s="175"/>
      <c r="EV44" s="174"/>
      <c r="EW44" s="175"/>
      <c r="EX44" s="174"/>
      <c r="EY44" s="175"/>
      <c r="EZ44" s="174"/>
      <c r="FA44" s="175"/>
      <c r="FB44" s="174"/>
      <c r="FC44" s="175"/>
      <c r="FD44" s="174"/>
      <c r="FE44" s="175"/>
      <c r="FF44" s="174"/>
      <c r="FG44" s="175"/>
      <c r="FH44" s="174"/>
      <c r="FI44" s="175"/>
      <c r="FJ44" s="174"/>
      <c r="FK44" s="175"/>
      <c r="FL44" s="166">
        <f t="shared" si="26"/>
        <v>0</v>
      </c>
      <c r="FM44" s="167">
        <f t="shared" si="27"/>
        <v>0</v>
      </c>
      <c r="FN44" s="166">
        <f t="shared" si="28"/>
        <v>0</v>
      </c>
      <c r="FO44" s="167">
        <f t="shared" si="29"/>
        <v>0</v>
      </c>
      <c r="FP44" s="23"/>
      <c r="FQ44" s="23"/>
      <c r="FR44" s="174"/>
      <c r="FS44" s="175"/>
      <c r="FT44" s="174"/>
      <c r="FU44" s="175"/>
      <c r="FV44" s="174"/>
      <c r="FW44" s="175"/>
      <c r="FX44" s="174"/>
      <c r="FY44" s="175"/>
      <c r="FZ44" s="174"/>
      <c r="GA44" s="175"/>
      <c r="GB44" s="174"/>
      <c r="GC44" s="175"/>
      <c r="GD44" s="174"/>
      <c r="GE44" s="175"/>
      <c r="GF44" s="174"/>
      <c r="GG44" s="175"/>
      <c r="GH44" s="174"/>
      <c r="GI44" s="175"/>
      <c r="GJ44" s="174"/>
      <c r="GK44" s="175"/>
      <c r="GL44" s="174"/>
      <c r="GM44" s="175"/>
      <c r="GN44" s="174"/>
      <c r="GO44" s="175"/>
      <c r="GP44" s="166">
        <f t="shared" si="30"/>
        <v>0</v>
      </c>
      <c r="GQ44" s="167">
        <f t="shared" si="31"/>
        <v>0</v>
      </c>
      <c r="GR44" s="166">
        <f t="shared" si="32"/>
        <v>0</v>
      </c>
      <c r="GS44" s="167">
        <f t="shared" si="33"/>
        <v>0</v>
      </c>
      <c r="GT44" s="23"/>
      <c r="GU44" s="23"/>
      <c r="GV44" s="174"/>
      <c r="GW44" s="175"/>
      <c r="GX44" s="174"/>
      <c r="GY44" s="175"/>
      <c r="GZ44" s="174"/>
      <c r="HA44" s="175"/>
      <c r="HB44" s="174"/>
      <c r="HC44" s="175"/>
      <c r="HD44" s="174"/>
      <c r="HE44" s="175"/>
      <c r="HF44" s="174"/>
      <c r="HG44" s="175"/>
      <c r="HH44" s="174"/>
      <c r="HI44" s="175"/>
      <c r="HJ44" s="174"/>
      <c r="HK44" s="175"/>
      <c r="HL44" s="174"/>
      <c r="HM44" s="175"/>
      <c r="HN44" s="174"/>
      <c r="HO44" s="175"/>
      <c r="HP44" s="174"/>
      <c r="HQ44" s="175"/>
      <c r="HR44" s="174"/>
      <c r="HS44" s="175"/>
      <c r="HT44" s="166">
        <f t="shared" si="34"/>
        <v>0</v>
      </c>
      <c r="HU44" s="167">
        <f t="shared" si="35"/>
        <v>0</v>
      </c>
      <c r="HV44" s="166">
        <f t="shared" si="36"/>
        <v>0</v>
      </c>
      <c r="HW44" s="167">
        <f t="shared" si="37"/>
        <v>0</v>
      </c>
      <c r="HX44" s="23"/>
      <c r="HY44" s="23"/>
      <c r="HZ44" s="174"/>
      <c r="IA44" s="175"/>
      <c r="IB44" s="174"/>
      <c r="IC44" s="175"/>
      <c r="ID44" s="174"/>
      <c r="IE44" s="175"/>
      <c r="IF44" s="174"/>
      <c r="IG44" s="175"/>
      <c r="IH44" s="174"/>
      <c r="II44" s="175"/>
      <c r="IJ44" s="174"/>
      <c r="IK44" s="175"/>
      <c r="IL44" s="174"/>
      <c r="IM44" s="175"/>
      <c r="IN44" s="174"/>
      <c r="IO44" s="175"/>
      <c r="IP44" s="174"/>
      <c r="IQ44" s="175"/>
      <c r="IR44" s="174"/>
      <c r="IS44" s="175"/>
      <c r="IT44" s="174"/>
      <c r="IU44" s="175"/>
      <c r="IV44" s="174"/>
      <c r="IW44" s="175"/>
      <c r="IX44" s="166">
        <f t="shared" si="38"/>
        <v>0</v>
      </c>
      <c r="IY44" s="167">
        <f t="shared" si="39"/>
        <v>0</v>
      </c>
      <c r="IZ44" s="166">
        <f t="shared" si="40"/>
        <v>0</v>
      </c>
      <c r="JA44" s="167">
        <f t="shared" si="41"/>
        <v>0</v>
      </c>
      <c r="JB44" s="23"/>
      <c r="JC44" s="23"/>
      <c r="JD44" s="174"/>
      <c r="JE44" s="175"/>
      <c r="JF44" s="174"/>
      <c r="JG44" s="175"/>
      <c r="JH44" s="174"/>
      <c r="JI44" s="175"/>
      <c r="JJ44" s="174"/>
      <c r="JK44" s="175"/>
      <c r="JL44" s="174"/>
      <c r="JM44" s="175"/>
      <c r="JN44" s="174"/>
      <c r="JO44" s="175"/>
      <c r="JP44" s="174"/>
      <c r="JQ44" s="175"/>
      <c r="JR44" s="174"/>
      <c r="JS44" s="175"/>
      <c r="JT44" s="174"/>
      <c r="JU44" s="175"/>
      <c r="JV44" s="174"/>
      <c r="JW44" s="175"/>
      <c r="JX44" s="174"/>
      <c r="JY44" s="175"/>
      <c r="JZ44" s="174"/>
      <c r="KA44" s="175"/>
      <c r="KB44" s="166">
        <f t="shared" si="42"/>
        <v>0</v>
      </c>
      <c r="KC44" s="167">
        <f t="shared" si="43"/>
        <v>0</v>
      </c>
      <c r="KD44" s="166">
        <f t="shared" si="44"/>
        <v>0</v>
      </c>
      <c r="KE44" s="167">
        <f t="shared" si="45"/>
        <v>0</v>
      </c>
      <c r="KF44" s="23"/>
      <c r="KG44" s="23"/>
      <c r="KH44" s="170">
        <f t="shared" si="49"/>
        <v>0</v>
      </c>
      <c r="KI44" s="171">
        <f t="shared" si="50"/>
        <v>0</v>
      </c>
      <c r="KJ44" s="166">
        <f t="shared" si="51"/>
        <v>0</v>
      </c>
      <c r="KK44" s="167">
        <f t="shared" si="52"/>
        <v>0</v>
      </c>
      <c r="KL44" s="172">
        <f t="shared" si="53"/>
        <v>0</v>
      </c>
      <c r="KM44" s="171">
        <f t="shared" si="54"/>
        <v>0</v>
      </c>
      <c r="KN44" s="166">
        <f t="shared" si="55"/>
        <v>0</v>
      </c>
      <c r="KO44" s="167">
        <f t="shared" si="56"/>
        <v>0</v>
      </c>
      <c r="KP44" s="436">
        <f t="shared" si="57"/>
        <v>0</v>
      </c>
      <c r="KQ44" s="422">
        <f t="shared" si="58"/>
        <v>0</v>
      </c>
      <c r="KR44" s="438" t="s">
        <v>338</v>
      </c>
      <c r="KS44" s="422" t="s">
        <v>338</v>
      </c>
      <c r="KT44" s="4"/>
    </row>
    <row r="45" spans="2:306" s="26" customFormat="1" ht="16.5" customHeight="1" x14ac:dyDescent="0.25">
      <c r="B45" s="150" t="s">
        <v>29</v>
      </c>
      <c r="C45" s="826"/>
      <c r="D45" s="827"/>
      <c r="E45" s="316"/>
      <c r="F45" s="659">
        <v>1</v>
      </c>
      <c r="G45" s="113"/>
      <c r="H45" s="113"/>
      <c r="I45" s="661">
        <f>INT(ROUND(F45,2)*(IF(E45&gt;0,data!$J$12,0)))</f>
        <v>0</v>
      </c>
      <c r="J45" s="145">
        <f>E45*I45</f>
        <v>0</v>
      </c>
      <c r="K45" s="317"/>
      <c r="L45" s="316"/>
      <c r="M45" s="661">
        <f>INT(ROUND(F45,2)*(IF(E45&gt;0,(IF(K45="ano",data!$J$6,0)),0)))</f>
        <v>0</v>
      </c>
      <c r="N45" s="152">
        <f>IF(L45&gt;E45,M45*E45,M45*L45)</f>
        <v>0</v>
      </c>
      <c r="O45" s="155">
        <f t="shared" si="46"/>
        <v>0</v>
      </c>
      <c r="Q45" s="149" t="str">
        <f t="shared" si="47"/>
        <v/>
      </c>
      <c r="R45" s="612" t="s">
        <v>338</v>
      </c>
      <c r="T45" s="26">
        <f t="shared" si="48"/>
        <v>0</v>
      </c>
      <c r="U45" s="176" t="s">
        <v>297</v>
      </c>
      <c r="V45" s="10"/>
      <c r="W45" s="10"/>
      <c r="X45" s="164"/>
      <c r="Y45" s="177"/>
      <c r="Z45" s="164"/>
      <c r="AA45" s="177"/>
      <c r="AB45" s="164"/>
      <c r="AC45" s="177"/>
      <c r="AD45" s="164"/>
      <c r="AE45" s="177"/>
      <c r="AF45" s="164"/>
      <c r="AG45" s="177"/>
      <c r="AH45" s="164"/>
      <c r="AI45" s="177"/>
      <c r="AJ45" s="164"/>
      <c r="AK45" s="177"/>
      <c r="AL45" s="164"/>
      <c r="AM45" s="177"/>
      <c r="AN45" s="164"/>
      <c r="AO45" s="177"/>
      <c r="AP45" s="164"/>
      <c r="AQ45" s="177"/>
      <c r="AR45" s="164"/>
      <c r="AS45" s="177"/>
      <c r="AT45" s="164"/>
      <c r="AU45" s="177"/>
      <c r="AV45" s="166">
        <f t="shared" si="10"/>
        <v>0</v>
      </c>
      <c r="AW45" s="167">
        <f t="shared" si="11"/>
        <v>0</v>
      </c>
      <c r="AX45" s="166">
        <f t="shared" si="12"/>
        <v>0</v>
      </c>
      <c r="AY45" s="167">
        <f t="shared" si="13"/>
        <v>0</v>
      </c>
      <c r="AZ45" s="4"/>
      <c r="BA45" s="4"/>
      <c r="BB45" s="164"/>
      <c r="BC45" s="177"/>
      <c r="BD45" s="164"/>
      <c r="BE45" s="177"/>
      <c r="BF45" s="164"/>
      <c r="BG45" s="177"/>
      <c r="BH45" s="164"/>
      <c r="BI45" s="177"/>
      <c r="BJ45" s="164"/>
      <c r="BK45" s="177"/>
      <c r="BL45" s="164"/>
      <c r="BM45" s="177"/>
      <c r="BN45" s="164"/>
      <c r="BO45" s="177"/>
      <c r="BP45" s="164"/>
      <c r="BQ45" s="177"/>
      <c r="BR45" s="164"/>
      <c r="BS45" s="177"/>
      <c r="BT45" s="164"/>
      <c r="BU45" s="177"/>
      <c r="BV45" s="164"/>
      <c r="BW45" s="177"/>
      <c r="BX45" s="164"/>
      <c r="BY45" s="177"/>
      <c r="BZ45" s="166">
        <f t="shared" si="14"/>
        <v>0</v>
      </c>
      <c r="CA45" s="167">
        <f t="shared" si="15"/>
        <v>0</v>
      </c>
      <c r="CB45" s="166">
        <f t="shared" si="16"/>
        <v>0</v>
      </c>
      <c r="CC45" s="167">
        <f t="shared" si="17"/>
        <v>0</v>
      </c>
      <c r="CD45" s="4"/>
      <c r="CE45" s="4"/>
      <c r="CF45" s="164"/>
      <c r="CG45" s="177"/>
      <c r="CH45" s="164"/>
      <c r="CI45" s="177"/>
      <c r="CJ45" s="164"/>
      <c r="CK45" s="177"/>
      <c r="CL45" s="164"/>
      <c r="CM45" s="177"/>
      <c r="CN45" s="164"/>
      <c r="CO45" s="177"/>
      <c r="CP45" s="164"/>
      <c r="CQ45" s="177"/>
      <c r="CR45" s="164"/>
      <c r="CS45" s="177"/>
      <c r="CT45" s="164"/>
      <c r="CU45" s="177"/>
      <c r="CV45" s="164"/>
      <c r="CW45" s="177"/>
      <c r="CX45" s="164"/>
      <c r="CY45" s="177"/>
      <c r="CZ45" s="164"/>
      <c r="DA45" s="177"/>
      <c r="DB45" s="164"/>
      <c r="DC45" s="177"/>
      <c r="DD45" s="166">
        <f t="shared" si="18"/>
        <v>0</v>
      </c>
      <c r="DE45" s="167">
        <f t="shared" si="19"/>
        <v>0</v>
      </c>
      <c r="DF45" s="166">
        <f t="shared" si="20"/>
        <v>0</v>
      </c>
      <c r="DG45" s="167">
        <f t="shared" si="21"/>
        <v>0</v>
      </c>
      <c r="DH45" s="4"/>
      <c r="DI45" s="4"/>
      <c r="DJ45" s="164"/>
      <c r="DK45" s="177"/>
      <c r="DL45" s="164"/>
      <c r="DM45" s="177"/>
      <c r="DN45" s="164"/>
      <c r="DO45" s="177"/>
      <c r="DP45" s="164"/>
      <c r="DQ45" s="177"/>
      <c r="DR45" s="164"/>
      <c r="DS45" s="177"/>
      <c r="DT45" s="164"/>
      <c r="DU45" s="177"/>
      <c r="DV45" s="164"/>
      <c r="DW45" s="177"/>
      <c r="DX45" s="164"/>
      <c r="DY45" s="177"/>
      <c r="DZ45" s="164"/>
      <c r="EA45" s="177"/>
      <c r="EB45" s="164"/>
      <c r="EC45" s="177"/>
      <c r="ED45" s="164"/>
      <c r="EE45" s="177"/>
      <c r="EF45" s="164"/>
      <c r="EG45" s="177"/>
      <c r="EH45" s="166">
        <f t="shared" si="22"/>
        <v>0</v>
      </c>
      <c r="EI45" s="167">
        <f t="shared" si="23"/>
        <v>0</v>
      </c>
      <c r="EJ45" s="166">
        <f t="shared" si="24"/>
        <v>0</v>
      </c>
      <c r="EK45" s="167">
        <f t="shared" si="25"/>
        <v>0</v>
      </c>
      <c r="EL45" s="4"/>
      <c r="EM45" s="4"/>
      <c r="EN45" s="164"/>
      <c r="EO45" s="177"/>
      <c r="EP45" s="164"/>
      <c r="EQ45" s="177"/>
      <c r="ER45" s="164"/>
      <c r="ES45" s="177"/>
      <c r="ET45" s="164"/>
      <c r="EU45" s="177"/>
      <c r="EV45" s="164"/>
      <c r="EW45" s="177"/>
      <c r="EX45" s="164"/>
      <c r="EY45" s="177"/>
      <c r="EZ45" s="164"/>
      <c r="FA45" s="177"/>
      <c r="FB45" s="164"/>
      <c r="FC45" s="177"/>
      <c r="FD45" s="164"/>
      <c r="FE45" s="177"/>
      <c r="FF45" s="164"/>
      <c r="FG45" s="177"/>
      <c r="FH45" s="164"/>
      <c r="FI45" s="177"/>
      <c r="FJ45" s="164"/>
      <c r="FK45" s="177"/>
      <c r="FL45" s="166">
        <f t="shared" si="26"/>
        <v>0</v>
      </c>
      <c r="FM45" s="167">
        <f t="shared" si="27"/>
        <v>0</v>
      </c>
      <c r="FN45" s="166">
        <f t="shared" si="28"/>
        <v>0</v>
      </c>
      <c r="FO45" s="167">
        <f t="shared" si="29"/>
        <v>0</v>
      </c>
      <c r="FP45" s="4"/>
      <c r="FQ45" s="4"/>
      <c r="FR45" s="164"/>
      <c r="FS45" s="177"/>
      <c r="FT45" s="164"/>
      <c r="FU45" s="177"/>
      <c r="FV45" s="164"/>
      <c r="FW45" s="177"/>
      <c r="FX45" s="164"/>
      <c r="FY45" s="177"/>
      <c r="FZ45" s="164"/>
      <c r="GA45" s="177"/>
      <c r="GB45" s="164"/>
      <c r="GC45" s="177"/>
      <c r="GD45" s="164"/>
      <c r="GE45" s="177"/>
      <c r="GF45" s="164"/>
      <c r="GG45" s="177"/>
      <c r="GH45" s="164"/>
      <c r="GI45" s="177"/>
      <c r="GJ45" s="164"/>
      <c r="GK45" s="177"/>
      <c r="GL45" s="164"/>
      <c r="GM45" s="177"/>
      <c r="GN45" s="164"/>
      <c r="GO45" s="177"/>
      <c r="GP45" s="166">
        <f t="shared" si="30"/>
        <v>0</v>
      </c>
      <c r="GQ45" s="167">
        <f t="shared" si="31"/>
        <v>0</v>
      </c>
      <c r="GR45" s="166">
        <f t="shared" si="32"/>
        <v>0</v>
      </c>
      <c r="GS45" s="167">
        <f t="shared" si="33"/>
        <v>0</v>
      </c>
      <c r="GT45" s="4"/>
      <c r="GU45" s="4"/>
      <c r="GV45" s="164"/>
      <c r="GW45" s="177"/>
      <c r="GX45" s="164"/>
      <c r="GY45" s="177"/>
      <c r="GZ45" s="164"/>
      <c r="HA45" s="177"/>
      <c r="HB45" s="164"/>
      <c r="HC45" s="177"/>
      <c r="HD45" s="164"/>
      <c r="HE45" s="177"/>
      <c r="HF45" s="164"/>
      <c r="HG45" s="177"/>
      <c r="HH45" s="164"/>
      <c r="HI45" s="177"/>
      <c r="HJ45" s="164"/>
      <c r="HK45" s="177"/>
      <c r="HL45" s="164"/>
      <c r="HM45" s="177"/>
      <c r="HN45" s="164"/>
      <c r="HO45" s="177"/>
      <c r="HP45" s="164"/>
      <c r="HQ45" s="177"/>
      <c r="HR45" s="164"/>
      <c r="HS45" s="177"/>
      <c r="HT45" s="166">
        <f t="shared" si="34"/>
        <v>0</v>
      </c>
      <c r="HU45" s="167">
        <f t="shared" si="35"/>
        <v>0</v>
      </c>
      <c r="HV45" s="166">
        <f t="shared" si="36"/>
        <v>0</v>
      </c>
      <c r="HW45" s="167">
        <f t="shared" si="37"/>
        <v>0</v>
      </c>
      <c r="HX45" s="4"/>
      <c r="HY45" s="4"/>
      <c r="HZ45" s="164"/>
      <c r="IA45" s="177"/>
      <c r="IB45" s="164"/>
      <c r="IC45" s="177"/>
      <c r="ID45" s="164"/>
      <c r="IE45" s="177"/>
      <c r="IF45" s="164"/>
      <c r="IG45" s="177"/>
      <c r="IH45" s="164"/>
      <c r="II45" s="177"/>
      <c r="IJ45" s="164"/>
      <c r="IK45" s="177"/>
      <c r="IL45" s="164"/>
      <c r="IM45" s="177"/>
      <c r="IN45" s="164"/>
      <c r="IO45" s="177"/>
      <c r="IP45" s="164"/>
      <c r="IQ45" s="177"/>
      <c r="IR45" s="164"/>
      <c r="IS45" s="177"/>
      <c r="IT45" s="164"/>
      <c r="IU45" s="177"/>
      <c r="IV45" s="164"/>
      <c r="IW45" s="177"/>
      <c r="IX45" s="166">
        <f t="shared" si="38"/>
        <v>0</v>
      </c>
      <c r="IY45" s="167">
        <f t="shared" si="39"/>
        <v>0</v>
      </c>
      <c r="IZ45" s="166">
        <f t="shared" si="40"/>
        <v>0</v>
      </c>
      <c r="JA45" s="167">
        <f t="shared" si="41"/>
        <v>0</v>
      </c>
      <c r="JB45" s="4"/>
      <c r="JC45" s="4"/>
      <c r="JD45" s="164"/>
      <c r="JE45" s="177"/>
      <c r="JF45" s="164"/>
      <c r="JG45" s="177"/>
      <c r="JH45" s="164"/>
      <c r="JI45" s="177"/>
      <c r="JJ45" s="164"/>
      <c r="JK45" s="177"/>
      <c r="JL45" s="164"/>
      <c r="JM45" s="177"/>
      <c r="JN45" s="164"/>
      <c r="JO45" s="177"/>
      <c r="JP45" s="164"/>
      <c r="JQ45" s="177"/>
      <c r="JR45" s="164"/>
      <c r="JS45" s="177"/>
      <c r="JT45" s="164"/>
      <c r="JU45" s="177"/>
      <c r="JV45" s="164"/>
      <c r="JW45" s="177"/>
      <c r="JX45" s="164"/>
      <c r="JY45" s="177"/>
      <c r="JZ45" s="164"/>
      <c r="KA45" s="177"/>
      <c r="KB45" s="166">
        <f t="shared" si="42"/>
        <v>0</v>
      </c>
      <c r="KC45" s="167">
        <f t="shared" si="43"/>
        <v>0</v>
      </c>
      <c r="KD45" s="166">
        <f t="shared" si="44"/>
        <v>0</v>
      </c>
      <c r="KE45" s="167">
        <f t="shared" si="45"/>
        <v>0</v>
      </c>
      <c r="KF45" s="4"/>
      <c r="KG45" s="4"/>
      <c r="KH45" s="170">
        <f t="shared" si="49"/>
        <v>0</v>
      </c>
      <c r="KI45" s="171">
        <f t="shared" si="50"/>
        <v>0</v>
      </c>
      <c r="KJ45" s="166">
        <f t="shared" si="51"/>
        <v>0</v>
      </c>
      <c r="KK45" s="167">
        <f t="shared" si="52"/>
        <v>0</v>
      </c>
      <c r="KL45" s="172">
        <f t="shared" si="53"/>
        <v>0</v>
      </c>
      <c r="KM45" s="171">
        <f t="shared" si="54"/>
        <v>0</v>
      </c>
      <c r="KN45" s="166">
        <f t="shared" si="55"/>
        <v>0</v>
      </c>
      <c r="KO45" s="167">
        <f t="shared" si="56"/>
        <v>0</v>
      </c>
      <c r="KP45" s="436">
        <f t="shared" si="57"/>
        <v>0</v>
      </c>
      <c r="KQ45" s="422">
        <f t="shared" si="58"/>
        <v>0</v>
      </c>
      <c r="KR45" s="438" t="s">
        <v>338</v>
      </c>
      <c r="KS45" s="422" t="s">
        <v>338</v>
      </c>
      <c r="KT45" s="4"/>
    </row>
    <row r="46" spans="2:306" s="26" customFormat="1" ht="16.5" hidden="1" customHeight="1" x14ac:dyDescent="0.25">
      <c r="B46" s="150"/>
      <c r="C46" s="541"/>
      <c r="D46" s="542"/>
      <c r="E46" s="120"/>
      <c r="F46" s="650"/>
      <c r="G46" s="120"/>
      <c r="H46" s="120"/>
      <c r="I46" s="661">
        <f>INT(ROUND(F46,2)*(IF(E46&gt;0,data!$J$12,0)))</f>
        <v>0</v>
      </c>
      <c r="J46" s="156"/>
      <c r="K46" s="543"/>
      <c r="L46" s="536"/>
      <c r="M46" s="661">
        <f>INT(ROUND(F46,2)*(IF(E46&gt;0,(IF(K46="ano",data!$J$6,0)),0)))</f>
        <v>0</v>
      </c>
      <c r="N46" s="152"/>
      <c r="O46" s="157"/>
      <c r="Q46" s="154"/>
      <c r="R46" s="612" t="s">
        <v>338</v>
      </c>
      <c r="T46" s="28"/>
      <c r="U46" s="173" t="s">
        <v>297</v>
      </c>
      <c r="V46" s="10"/>
      <c r="W46" s="10"/>
      <c r="X46" s="174"/>
      <c r="Y46" s="175"/>
      <c r="Z46" s="174"/>
      <c r="AA46" s="175"/>
      <c r="AB46" s="174"/>
      <c r="AC46" s="175"/>
      <c r="AD46" s="174"/>
      <c r="AE46" s="175"/>
      <c r="AF46" s="174"/>
      <c r="AG46" s="175"/>
      <c r="AH46" s="174"/>
      <c r="AI46" s="175"/>
      <c r="AJ46" s="174"/>
      <c r="AK46" s="175"/>
      <c r="AL46" s="174"/>
      <c r="AM46" s="175"/>
      <c r="AN46" s="174"/>
      <c r="AO46" s="175"/>
      <c r="AP46" s="174"/>
      <c r="AQ46" s="175"/>
      <c r="AR46" s="174"/>
      <c r="AS46" s="175"/>
      <c r="AT46" s="174"/>
      <c r="AU46" s="175"/>
      <c r="AV46" s="166">
        <f t="shared" si="10"/>
        <v>0</v>
      </c>
      <c r="AW46" s="167">
        <f t="shared" si="11"/>
        <v>0</v>
      </c>
      <c r="AX46" s="166">
        <f t="shared" si="12"/>
        <v>0</v>
      </c>
      <c r="AY46" s="167">
        <f t="shared" si="13"/>
        <v>0</v>
      </c>
      <c r="AZ46" s="23"/>
      <c r="BA46" s="23"/>
      <c r="BB46" s="174"/>
      <c r="BC46" s="175"/>
      <c r="BD46" s="174"/>
      <c r="BE46" s="175"/>
      <c r="BF46" s="174"/>
      <c r="BG46" s="175"/>
      <c r="BH46" s="174"/>
      <c r="BI46" s="175"/>
      <c r="BJ46" s="174"/>
      <c r="BK46" s="175"/>
      <c r="BL46" s="174"/>
      <c r="BM46" s="175"/>
      <c r="BN46" s="174"/>
      <c r="BO46" s="175"/>
      <c r="BP46" s="174"/>
      <c r="BQ46" s="175"/>
      <c r="BR46" s="174"/>
      <c r="BS46" s="175"/>
      <c r="BT46" s="174"/>
      <c r="BU46" s="175"/>
      <c r="BV46" s="174"/>
      <c r="BW46" s="175"/>
      <c r="BX46" s="174"/>
      <c r="BY46" s="175"/>
      <c r="BZ46" s="166">
        <f t="shared" si="14"/>
        <v>0</v>
      </c>
      <c r="CA46" s="167">
        <f t="shared" si="15"/>
        <v>0</v>
      </c>
      <c r="CB46" s="166">
        <f t="shared" si="16"/>
        <v>0</v>
      </c>
      <c r="CC46" s="167">
        <f t="shared" si="17"/>
        <v>0</v>
      </c>
      <c r="CD46" s="23"/>
      <c r="CE46" s="23"/>
      <c r="CF46" s="174"/>
      <c r="CG46" s="175"/>
      <c r="CH46" s="174"/>
      <c r="CI46" s="175"/>
      <c r="CJ46" s="174"/>
      <c r="CK46" s="175"/>
      <c r="CL46" s="174"/>
      <c r="CM46" s="175"/>
      <c r="CN46" s="174"/>
      <c r="CO46" s="175"/>
      <c r="CP46" s="174"/>
      <c r="CQ46" s="175"/>
      <c r="CR46" s="174"/>
      <c r="CS46" s="175"/>
      <c r="CT46" s="174"/>
      <c r="CU46" s="175"/>
      <c r="CV46" s="174"/>
      <c r="CW46" s="175"/>
      <c r="CX46" s="174"/>
      <c r="CY46" s="175"/>
      <c r="CZ46" s="174"/>
      <c r="DA46" s="175"/>
      <c r="DB46" s="174"/>
      <c r="DC46" s="175"/>
      <c r="DD46" s="166">
        <f t="shared" si="18"/>
        <v>0</v>
      </c>
      <c r="DE46" s="167">
        <f t="shared" si="19"/>
        <v>0</v>
      </c>
      <c r="DF46" s="166">
        <f t="shared" si="20"/>
        <v>0</v>
      </c>
      <c r="DG46" s="167">
        <f t="shared" si="21"/>
        <v>0</v>
      </c>
      <c r="DH46" s="23"/>
      <c r="DI46" s="23"/>
      <c r="DJ46" s="174"/>
      <c r="DK46" s="175"/>
      <c r="DL46" s="174"/>
      <c r="DM46" s="175"/>
      <c r="DN46" s="174"/>
      <c r="DO46" s="175"/>
      <c r="DP46" s="174"/>
      <c r="DQ46" s="175"/>
      <c r="DR46" s="174"/>
      <c r="DS46" s="175"/>
      <c r="DT46" s="174"/>
      <c r="DU46" s="175"/>
      <c r="DV46" s="174"/>
      <c r="DW46" s="175"/>
      <c r="DX46" s="174"/>
      <c r="DY46" s="175"/>
      <c r="DZ46" s="174"/>
      <c r="EA46" s="175"/>
      <c r="EB46" s="174"/>
      <c r="EC46" s="175"/>
      <c r="ED46" s="174"/>
      <c r="EE46" s="175"/>
      <c r="EF46" s="174"/>
      <c r="EG46" s="175"/>
      <c r="EH46" s="166">
        <f t="shared" si="22"/>
        <v>0</v>
      </c>
      <c r="EI46" s="167">
        <f t="shared" si="23"/>
        <v>0</v>
      </c>
      <c r="EJ46" s="166">
        <f t="shared" si="24"/>
        <v>0</v>
      </c>
      <c r="EK46" s="167">
        <f t="shared" si="25"/>
        <v>0</v>
      </c>
      <c r="EL46" s="23"/>
      <c r="EM46" s="23"/>
      <c r="EN46" s="174"/>
      <c r="EO46" s="175"/>
      <c r="EP46" s="174"/>
      <c r="EQ46" s="175"/>
      <c r="ER46" s="174"/>
      <c r="ES46" s="175"/>
      <c r="ET46" s="174"/>
      <c r="EU46" s="175"/>
      <c r="EV46" s="174"/>
      <c r="EW46" s="175"/>
      <c r="EX46" s="174"/>
      <c r="EY46" s="175"/>
      <c r="EZ46" s="174"/>
      <c r="FA46" s="175"/>
      <c r="FB46" s="174"/>
      <c r="FC46" s="175"/>
      <c r="FD46" s="174"/>
      <c r="FE46" s="175"/>
      <c r="FF46" s="174"/>
      <c r="FG46" s="175"/>
      <c r="FH46" s="174"/>
      <c r="FI46" s="175"/>
      <c r="FJ46" s="174"/>
      <c r="FK46" s="175"/>
      <c r="FL46" s="166">
        <f t="shared" si="26"/>
        <v>0</v>
      </c>
      <c r="FM46" s="167">
        <f t="shared" si="27"/>
        <v>0</v>
      </c>
      <c r="FN46" s="166">
        <f t="shared" si="28"/>
        <v>0</v>
      </c>
      <c r="FO46" s="167">
        <f t="shared" si="29"/>
        <v>0</v>
      </c>
      <c r="FP46" s="23"/>
      <c r="FQ46" s="23"/>
      <c r="FR46" s="174"/>
      <c r="FS46" s="175"/>
      <c r="FT46" s="174"/>
      <c r="FU46" s="175"/>
      <c r="FV46" s="174"/>
      <c r="FW46" s="175"/>
      <c r="FX46" s="174"/>
      <c r="FY46" s="175"/>
      <c r="FZ46" s="174"/>
      <c r="GA46" s="175"/>
      <c r="GB46" s="174"/>
      <c r="GC46" s="175"/>
      <c r="GD46" s="174"/>
      <c r="GE46" s="175"/>
      <c r="GF46" s="174"/>
      <c r="GG46" s="175"/>
      <c r="GH46" s="174"/>
      <c r="GI46" s="175"/>
      <c r="GJ46" s="174"/>
      <c r="GK46" s="175"/>
      <c r="GL46" s="174"/>
      <c r="GM46" s="175"/>
      <c r="GN46" s="174"/>
      <c r="GO46" s="175"/>
      <c r="GP46" s="166">
        <f t="shared" si="30"/>
        <v>0</v>
      </c>
      <c r="GQ46" s="167">
        <f t="shared" si="31"/>
        <v>0</v>
      </c>
      <c r="GR46" s="166">
        <f t="shared" si="32"/>
        <v>0</v>
      </c>
      <c r="GS46" s="167">
        <f t="shared" si="33"/>
        <v>0</v>
      </c>
      <c r="GT46" s="23"/>
      <c r="GU46" s="23"/>
      <c r="GV46" s="174"/>
      <c r="GW46" s="175"/>
      <c r="GX46" s="174"/>
      <c r="GY46" s="175"/>
      <c r="GZ46" s="174"/>
      <c r="HA46" s="175"/>
      <c r="HB46" s="174"/>
      <c r="HC46" s="175"/>
      <c r="HD46" s="174"/>
      <c r="HE46" s="175"/>
      <c r="HF46" s="174"/>
      <c r="HG46" s="175"/>
      <c r="HH46" s="174"/>
      <c r="HI46" s="175"/>
      <c r="HJ46" s="174"/>
      <c r="HK46" s="175"/>
      <c r="HL46" s="174"/>
      <c r="HM46" s="175"/>
      <c r="HN46" s="174"/>
      <c r="HO46" s="175"/>
      <c r="HP46" s="174"/>
      <c r="HQ46" s="175"/>
      <c r="HR46" s="174"/>
      <c r="HS46" s="175"/>
      <c r="HT46" s="166">
        <f t="shared" si="34"/>
        <v>0</v>
      </c>
      <c r="HU46" s="167">
        <f t="shared" si="35"/>
        <v>0</v>
      </c>
      <c r="HV46" s="166">
        <f t="shared" si="36"/>
        <v>0</v>
      </c>
      <c r="HW46" s="167">
        <f t="shared" si="37"/>
        <v>0</v>
      </c>
      <c r="HX46" s="23"/>
      <c r="HY46" s="23"/>
      <c r="HZ46" s="174"/>
      <c r="IA46" s="175"/>
      <c r="IB46" s="174"/>
      <c r="IC46" s="175"/>
      <c r="ID46" s="174"/>
      <c r="IE46" s="175"/>
      <c r="IF46" s="174"/>
      <c r="IG46" s="175"/>
      <c r="IH46" s="174"/>
      <c r="II46" s="175"/>
      <c r="IJ46" s="174"/>
      <c r="IK46" s="175"/>
      <c r="IL46" s="174"/>
      <c r="IM46" s="175"/>
      <c r="IN46" s="174"/>
      <c r="IO46" s="175"/>
      <c r="IP46" s="174"/>
      <c r="IQ46" s="175"/>
      <c r="IR46" s="174"/>
      <c r="IS46" s="175"/>
      <c r="IT46" s="174"/>
      <c r="IU46" s="175"/>
      <c r="IV46" s="174"/>
      <c r="IW46" s="175"/>
      <c r="IX46" s="166">
        <f t="shared" si="38"/>
        <v>0</v>
      </c>
      <c r="IY46" s="167">
        <f t="shared" si="39"/>
        <v>0</v>
      </c>
      <c r="IZ46" s="166">
        <f t="shared" si="40"/>
        <v>0</v>
      </c>
      <c r="JA46" s="167">
        <f t="shared" si="41"/>
        <v>0</v>
      </c>
      <c r="JB46" s="23"/>
      <c r="JC46" s="23"/>
      <c r="JD46" s="174"/>
      <c r="JE46" s="175"/>
      <c r="JF46" s="174"/>
      <c r="JG46" s="175"/>
      <c r="JH46" s="174"/>
      <c r="JI46" s="175"/>
      <c r="JJ46" s="174"/>
      <c r="JK46" s="175"/>
      <c r="JL46" s="174"/>
      <c r="JM46" s="175"/>
      <c r="JN46" s="174"/>
      <c r="JO46" s="175"/>
      <c r="JP46" s="174"/>
      <c r="JQ46" s="175"/>
      <c r="JR46" s="174"/>
      <c r="JS46" s="175"/>
      <c r="JT46" s="174"/>
      <c r="JU46" s="175"/>
      <c r="JV46" s="174"/>
      <c r="JW46" s="175"/>
      <c r="JX46" s="174"/>
      <c r="JY46" s="175"/>
      <c r="JZ46" s="174"/>
      <c r="KA46" s="175"/>
      <c r="KB46" s="166">
        <f t="shared" si="42"/>
        <v>0</v>
      </c>
      <c r="KC46" s="167">
        <f t="shared" si="43"/>
        <v>0</v>
      </c>
      <c r="KD46" s="166">
        <f t="shared" si="44"/>
        <v>0</v>
      </c>
      <c r="KE46" s="167">
        <f t="shared" si="45"/>
        <v>0</v>
      </c>
      <c r="KF46" s="23"/>
      <c r="KG46" s="23"/>
      <c r="KH46" s="170">
        <f t="shared" si="49"/>
        <v>0</v>
      </c>
      <c r="KI46" s="171">
        <f t="shared" si="50"/>
        <v>0</v>
      </c>
      <c r="KJ46" s="166">
        <f t="shared" si="51"/>
        <v>0</v>
      </c>
      <c r="KK46" s="167">
        <f t="shared" si="52"/>
        <v>0</v>
      </c>
      <c r="KL46" s="172">
        <f t="shared" si="53"/>
        <v>0</v>
      </c>
      <c r="KM46" s="171">
        <f t="shared" si="54"/>
        <v>0</v>
      </c>
      <c r="KN46" s="166">
        <f t="shared" si="55"/>
        <v>0</v>
      </c>
      <c r="KO46" s="167">
        <f t="shared" si="56"/>
        <v>0</v>
      </c>
      <c r="KP46" s="436">
        <f t="shared" si="57"/>
        <v>0</v>
      </c>
      <c r="KQ46" s="422">
        <f t="shared" si="58"/>
        <v>0</v>
      </c>
      <c r="KR46" s="438" t="s">
        <v>338</v>
      </c>
      <c r="KS46" s="422" t="s">
        <v>338</v>
      </c>
      <c r="KT46" s="4"/>
    </row>
    <row r="47" spans="2:306" s="26" customFormat="1" ht="16.5" customHeight="1" x14ac:dyDescent="0.25">
      <c r="B47" s="150" t="s">
        <v>30</v>
      </c>
      <c r="C47" s="826"/>
      <c r="D47" s="827"/>
      <c r="E47" s="316"/>
      <c r="F47" s="659">
        <v>1</v>
      </c>
      <c r="G47" s="113"/>
      <c r="H47" s="113"/>
      <c r="I47" s="661">
        <f>INT(ROUND(F47,2)*(IF(E47&gt;0,data!$J$12,0)))</f>
        <v>0</v>
      </c>
      <c r="J47" s="145">
        <f>E47*I47</f>
        <v>0</v>
      </c>
      <c r="K47" s="317"/>
      <c r="L47" s="316"/>
      <c r="M47" s="661">
        <f>INT(ROUND(F47,2)*(IF(E47&gt;0,(IF(K47="ano",data!$J$6,0)),0)))</f>
        <v>0</v>
      </c>
      <c r="N47" s="152">
        <f>IF(L47&gt;E47,M47*E47,M47*L47)</f>
        <v>0</v>
      </c>
      <c r="O47" s="155">
        <f t="shared" si="46"/>
        <v>0</v>
      </c>
      <c r="Q47" s="149" t="str">
        <f t="shared" si="47"/>
        <v/>
      </c>
      <c r="R47" s="612" t="s">
        <v>338</v>
      </c>
      <c r="T47" s="26">
        <f t="shared" si="48"/>
        <v>0</v>
      </c>
      <c r="U47" s="176" t="s">
        <v>297</v>
      </c>
      <c r="V47" s="10"/>
      <c r="W47" s="10"/>
      <c r="X47" s="164"/>
      <c r="Y47" s="177"/>
      <c r="Z47" s="164"/>
      <c r="AA47" s="177"/>
      <c r="AB47" s="164"/>
      <c r="AC47" s="177"/>
      <c r="AD47" s="164"/>
      <c r="AE47" s="177"/>
      <c r="AF47" s="164"/>
      <c r="AG47" s="177"/>
      <c r="AH47" s="164"/>
      <c r="AI47" s="177"/>
      <c r="AJ47" s="164"/>
      <c r="AK47" s="177"/>
      <c r="AL47" s="164"/>
      <c r="AM47" s="177"/>
      <c r="AN47" s="164"/>
      <c r="AO47" s="177"/>
      <c r="AP47" s="164"/>
      <c r="AQ47" s="177"/>
      <c r="AR47" s="164"/>
      <c r="AS47" s="177"/>
      <c r="AT47" s="164"/>
      <c r="AU47" s="177"/>
      <c r="AV47" s="166">
        <f t="shared" si="10"/>
        <v>0</v>
      </c>
      <c r="AW47" s="167">
        <f t="shared" si="11"/>
        <v>0</v>
      </c>
      <c r="AX47" s="166">
        <f t="shared" si="12"/>
        <v>0</v>
      </c>
      <c r="AY47" s="167">
        <f t="shared" si="13"/>
        <v>0</v>
      </c>
      <c r="AZ47" s="4"/>
      <c r="BA47" s="4"/>
      <c r="BB47" s="164"/>
      <c r="BC47" s="177"/>
      <c r="BD47" s="164"/>
      <c r="BE47" s="177"/>
      <c r="BF47" s="164"/>
      <c r="BG47" s="177"/>
      <c r="BH47" s="164"/>
      <c r="BI47" s="177"/>
      <c r="BJ47" s="164"/>
      <c r="BK47" s="177"/>
      <c r="BL47" s="164"/>
      <c r="BM47" s="177"/>
      <c r="BN47" s="164"/>
      <c r="BO47" s="177"/>
      <c r="BP47" s="164"/>
      <c r="BQ47" s="177"/>
      <c r="BR47" s="164"/>
      <c r="BS47" s="177"/>
      <c r="BT47" s="164"/>
      <c r="BU47" s="177"/>
      <c r="BV47" s="164"/>
      <c r="BW47" s="177"/>
      <c r="BX47" s="164"/>
      <c r="BY47" s="177"/>
      <c r="BZ47" s="166">
        <f t="shared" si="14"/>
        <v>0</v>
      </c>
      <c r="CA47" s="167">
        <f t="shared" si="15"/>
        <v>0</v>
      </c>
      <c r="CB47" s="166">
        <f t="shared" si="16"/>
        <v>0</v>
      </c>
      <c r="CC47" s="167">
        <f t="shared" si="17"/>
        <v>0</v>
      </c>
      <c r="CD47" s="4"/>
      <c r="CE47" s="4"/>
      <c r="CF47" s="164"/>
      <c r="CG47" s="177"/>
      <c r="CH47" s="164"/>
      <c r="CI47" s="177"/>
      <c r="CJ47" s="164"/>
      <c r="CK47" s="177"/>
      <c r="CL47" s="164"/>
      <c r="CM47" s="177"/>
      <c r="CN47" s="164"/>
      <c r="CO47" s="177"/>
      <c r="CP47" s="164"/>
      <c r="CQ47" s="177"/>
      <c r="CR47" s="164"/>
      <c r="CS47" s="177"/>
      <c r="CT47" s="164"/>
      <c r="CU47" s="177"/>
      <c r="CV47" s="164"/>
      <c r="CW47" s="177"/>
      <c r="CX47" s="164"/>
      <c r="CY47" s="177"/>
      <c r="CZ47" s="164"/>
      <c r="DA47" s="177"/>
      <c r="DB47" s="164"/>
      <c r="DC47" s="177"/>
      <c r="DD47" s="166">
        <f t="shared" si="18"/>
        <v>0</v>
      </c>
      <c r="DE47" s="167">
        <f t="shared" si="19"/>
        <v>0</v>
      </c>
      <c r="DF47" s="166">
        <f t="shared" si="20"/>
        <v>0</v>
      </c>
      <c r="DG47" s="167">
        <f t="shared" si="21"/>
        <v>0</v>
      </c>
      <c r="DH47" s="4"/>
      <c r="DI47" s="4"/>
      <c r="DJ47" s="164"/>
      <c r="DK47" s="177"/>
      <c r="DL47" s="164"/>
      <c r="DM47" s="177"/>
      <c r="DN47" s="164"/>
      <c r="DO47" s="177"/>
      <c r="DP47" s="164"/>
      <c r="DQ47" s="177"/>
      <c r="DR47" s="164"/>
      <c r="DS47" s="177"/>
      <c r="DT47" s="164"/>
      <c r="DU47" s="177"/>
      <c r="DV47" s="164"/>
      <c r="DW47" s="177"/>
      <c r="DX47" s="164"/>
      <c r="DY47" s="177"/>
      <c r="DZ47" s="164"/>
      <c r="EA47" s="177"/>
      <c r="EB47" s="164"/>
      <c r="EC47" s="177"/>
      <c r="ED47" s="164"/>
      <c r="EE47" s="177"/>
      <c r="EF47" s="164"/>
      <c r="EG47" s="177"/>
      <c r="EH47" s="166">
        <f t="shared" si="22"/>
        <v>0</v>
      </c>
      <c r="EI47" s="167">
        <f t="shared" si="23"/>
        <v>0</v>
      </c>
      <c r="EJ47" s="166">
        <f t="shared" si="24"/>
        <v>0</v>
      </c>
      <c r="EK47" s="167">
        <f t="shared" si="25"/>
        <v>0</v>
      </c>
      <c r="EL47" s="4"/>
      <c r="EM47" s="4"/>
      <c r="EN47" s="164"/>
      <c r="EO47" s="177"/>
      <c r="EP47" s="164"/>
      <c r="EQ47" s="177"/>
      <c r="ER47" s="164"/>
      <c r="ES47" s="177"/>
      <c r="ET47" s="164"/>
      <c r="EU47" s="177"/>
      <c r="EV47" s="164"/>
      <c r="EW47" s="177"/>
      <c r="EX47" s="164"/>
      <c r="EY47" s="177"/>
      <c r="EZ47" s="164"/>
      <c r="FA47" s="177"/>
      <c r="FB47" s="164"/>
      <c r="FC47" s="177"/>
      <c r="FD47" s="164"/>
      <c r="FE47" s="177"/>
      <c r="FF47" s="164"/>
      <c r="FG47" s="177"/>
      <c r="FH47" s="164"/>
      <c r="FI47" s="177"/>
      <c r="FJ47" s="164"/>
      <c r="FK47" s="177"/>
      <c r="FL47" s="166">
        <f t="shared" si="26"/>
        <v>0</v>
      </c>
      <c r="FM47" s="167">
        <f t="shared" si="27"/>
        <v>0</v>
      </c>
      <c r="FN47" s="166">
        <f t="shared" si="28"/>
        <v>0</v>
      </c>
      <c r="FO47" s="167">
        <f t="shared" si="29"/>
        <v>0</v>
      </c>
      <c r="FP47" s="4"/>
      <c r="FQ47" s="4"/>
      <c r="FR47" s="164"/>
      <c r="FS47" s="177"/>
      <c r="FT47" s="164"/>
      <c r="FU47" s="177"/>
      <c r="FV47" s="164"/>
      <c r="FW47" s="177"/>
      <c r="FX47" s="164"/>
      <c r="FY47" s="177"/>
      <c r="FZ47" s="164"/>
      <c r="GA47" s="177"/>
      <c r="GB47" s="164"/>
      <c r="GC47" s="177"/>
      <c r="GD47" s="164"/>
      <c r="GE47" s="177"/>
      <c r="GF47" s="164"/>
      <c r="GG47" s="177"/>
      <c r="GH47" s="164"/>
      <c r="GI47" s="177"/>
      <c r="GJ47" s="164"/>
      <c r="GK47" s="177"/>
      <c r="GL47" s="164"/>
      <c r="GM47" s="177"/>
      <c r="GN47" s="164"/>
      <c r="GO47" s="177"/>
      <c r="GP47" s="166">
        <f t="shared" si="30"/>
        <v>0</v>
      </c>
      <c r="GQ47" s="167">
        <f t="shared" si="31"/>
        <v>0</v>
      </c>
      <c r="GR47" s="166">
        <f t="shared" si="32"/>
        <v>0</v>
      </c>
      <c r="GS47" s="167">
        <f t="shared" si="33"/>
        <v>0</v>
      </c>
      <c r="GT47" s="4"/>
      <c r="GU47" s="4"/>
      <c r="GV47" s="164"/>
      <c r="GW47" s="177"/>
      <c r="GX47" s="164"/>
      <c r="GY47" s="177"/>
      <c r="GZ47" s="164"/>
      <c r="HA47" s="177"/>
      <c r="HB47" s="164"/>
      <c r="HC47" s="177"/>
      <c r="HD47" s="164"/>
      <c r="HE47" s="177"/>
      <c r="HF47" s="164"/>
      <c r="HG47" s="177"/>
      <c r="HH47" s="164"/>
      <c r="HI47" s="177"/>
      <c r="HJ47" s="164"/>
      <c r="HK47" s="177"/>
      <c r="HL47" s="164"/>
      <c r="HM47" s="177"/>
      <c r="HN47" s="164"/>
      <c r="HO47" s="177"/>
      <c r="HP47" s="164"/>
      <c r="HQ47" s="177"/>
      <c r="HR47" s="164"/>
      <c r="HS47" s="177"/>
      <c r="HT47" s="166">
        <f t="shared" si="34"/>
        <v>0</v>
      </c>
      <c r="HU47" s="167">
        <f t="shared" si="35"/>
        <v>0</v>
      </c>
      <c r="HV47" s="166">
        <f t="shared" si="36"/>
        <v>0</v>
      </c>
      <c r="HW47" s="167">
        <f t="shared" si="37"/>
        <v>0</v>
      </c>
      <c r="HX47" s="4"/>
      <c r="HY47" s="4"/>
      <c r="HZ47" s="164"/>
      <c r="IA47" s="177"/>
      <c r="IB47" s="164"/>
      <c r="IC47" s="177"/>
      <c r="ID47" s="164"/>
      <c r="IE47" s="177"/>
      <c r="IF47" s="164"/>
      <c r="IG47" s="177"/>
      <c r="IH47" s="164"/>
      <c r="II47" s="177"/>
      <c r="IJ47" s="164"/>
      <c r="IK47" s="177"/>
      <c r="IL47" s="164"/>
      <c r="IM47" s="177"/>
      <c r="IN47" s="164"/>
      <c r="IO47" s="177"/>
      <c r="IP47" s="164"/>
      <c r="IQ47" s="177"/>
      <c r="IR47" s="164"/>
      <c r="IS47" s="177"/>
      <c r="IT47" s="164"/>
      <c r="IU47" s="177"/>
      <c r="IV47" s="164"/>
      <c r="IW47" s="177"/>
      <c r="IX47" s="166">
        <f t="shared" si="38"/>
        <v>0</v>
      </c>
      <c r="IY47" s="167">
        <f t="shared" si="39"/>
        <v>0</v>
      </c>
      <c r="IZ47" s="166">
        <f t="shared" si="40"/>
        <v>0</v>
      </c>
      <c r="JA47" s="167">
        <f t="shared" si="41"/>
        <v>0</v>
      </c>
      <c r="JB47" s="4"/>
      <c r="JC47" s="4"/>
      <c r="JD47" s="164"/>
      <c r="JE47" s="177"/>
      <c r="JF47" s="164"/>
      <c r="JG47" s="177"/>
      <c r="JH47" s="164"/>
      <c r="JI47" s="177"/>
      <c r="JJ47" s="164"/>
      <c r="JK47" s="177"/>
      <c r="JL47" s="164"/>
      <c r="JM47" s="177"/>
      <c r="JN47" s="164"/>
      <c r="JO47" s="177"/>
      <c r="JP47" s="164"/>
      <c r="JQ47" s="177"/>
      <c r="JR47" s="164"/>
      <c r="JS47" s="177"/>
      <c r="JT47" s="164"/>
      <c r="JU47" s="177"/>
      <c r="JV47" s="164"/>
      <c r="JW47" s="177"/>
      <c r="JX47" s="164"/>
      <c r="JY47" s="177"/>
      <c r="JZ47" s="164"/>
      <c r="KA47" s="177"/>
      <c r="KB47" s="166">
        <f t="shared" si="42"/>
        <v>0</v>
      </c>
      <c r="KC47" s="167">
        <f t="shared" si="43"/>
        <v>0</v>
      </c>
      <c r="KD47" s="166">
        <f t="shared" si="44"/>
        <v>0</v>
      </c>
      <c r="KE47" s="167">
        <f t="shared" si="45"/>
        <v>0</v>
      </c>
      <c r="KF47" s="4"/>
      <c r="KG47" s="4"/>
      <c r="KH47" s="170">
        <f t="shared" si="49"/>
        <v>0</v>
      </c>
      <c r="KI47" s="171">
        <f t="shared" si="50"/>
        <v>0</v>
      </c>
      <c r="KJ47" s="166">
        <f t="shared" si="51"/>
        <v>0</v>
      </c>
      <c r="KK47" s="167">
        <f t="shared" si="52"/>
        <v>0</v>
      </c>
      <c r="KL47" s="172">
        <f t="shared" si="53"/>
        <v>0</v>
      </c>
      <c r="KM47" s="171">
        <f t="shared" si="54"/>
        <v>0</v>
      </c>
      <c r="KN47" s="166">
        <f t="shared" si="55"/>
        <v>0</v>
      </c>
      <c r="KO47" s="167">
        <f t="shared" si="56"/>
        <v>0</v>
      </c>
      <c r="KP47" s="436">
        <f t="shared" si="57"/>
        <v>0</v>
      </c>
      <c r="KQ47" s="422">
        <f t="shared" si="58"/>
        <v>0</v>
      </c>
      <c r="KR47" s="438" t="s">
        <v>338</v>
      </c>
      <c r="KS47" s="422" t="s">
        <v>338</v>
      </c>
      <c r="KT47" s="4"/>
    </row>
    <row r="48" spans="2:306" s="26" customFormat="1" ht="16.5" hidden="1" customHeight="1" x14ac:dyDescent="0.25">
      <c r="B48" s="150"/>
      <c r="C48" s="541"/>
      <c r="D48" s="542"/>
      <c r="E48" s="120"/>
      <c r="F48" s="650"/>
      <c r="G48" s="120"/>
      <c r="H48" s="120"/>
      <c r="I48" s="661">
        <f>INT(ROUND(F48,2)*(IF(E48&gt;0,data!$J$12,0)))</f>
        <v>0</v>
      </c>
      <c r="J48" s="156"/>
      <c r="K48" s="543"/>
      <c r="L48" s="536"/>
      <c r="M48" s="661">
        <f>INT(ROUND(F48,2)*(IF(E48&gt;0,(IF(K48="ano",data!$J$6,0)),0)))</f>
        <v>0</v>
      </c>
      <c r="N48" s="152"/>
      <c r="O48" s="157"/>
      <c r="Q48" s="154"/>
      <c r="R48" s="612" t="s">
        <v>338</v>
      </c>
      <c r="T48" s="28"/>
      <c r="U48" s="173" t="s">
        <v>297</v>
      </c>
      <c r="V48" s="10"/>
      <c r="W48" s="10"/>
      <c r="X48" s="174"/>
      <c r="Y48" s="175"/>
      <c r="Z48" s="174"/>
      <c r="AA48" s="175"/>
      <c r="AB48" s="174"/>
      <c r="AC48" s="175"/>
      <c r="AD48" s="174"/>
      <c r="AE48" s="175"/>
      <c r="AF48" s="174"/>
      <c r="AG48" s="175"/>
      <c r="AH48" s="174"/>
      <c r="AI48" s="175"/>
      <c r="AJ48" s="174"/>
      <c r="AK48" s="175"/>
      <c r="AL48" s="174"/>
      <c r="AM48" s="175"/>
      <c r="AN48" s="174"/>
      <c r="AO48" s="175"/>
      <c r="AP48" s="174"/>
      <c r="AQ48" s="175"/>
      <c r="AR48" s="174"/>
      <c r="AS48" s="175"/>
      <c r="AT48" s="174"/>
      <c r="AU48" s="175"/>
      <c r="AV48" s="166">
        <f t="shared" si="10"/>
        <v>0</v>
      </c>
      <c r="AW48" s="167">
        <f t="shared" si="11"/>
        <v>0</v>
      </c>
      <c r="AX48" s="166">
        <f t="shared" si="12"/>
        <v>0</v>
      </c>
      <c r="AY48" s="167">
        <f t="shared" si="13"/>
        <v>0</v>
      </c>
      <c r="AZ48" s="23"/>
      <c r="BA48" s="23"/>
      <c r="BB48" s="174"/>
      <c r="BC48" s="175"/>
      <c r="BD48" s="174"/>
      <c r="BE48" s="175"/>
      <c r="BF48" s="174"/>
      <c r="BG48" s="175"/>
      <c r="BH48" s="174"/>
      <c r="BI48" s="175"/>
      <c r="BJ48" s="174"/>
      <c r="BK48" s="175"/>
      <c r="BL48" s="174"/>
      <c r="BM48" s="175"/>
      <c r="BN48" s="174"/>
      <c r="BO48" s="175"/>
      <c r="BP48" s="174"/>
      <c r="BQ48" s="175"/>
      <c r="BR48" s="174"/>
      <c r="BS48" s="175"/>
      <c r="BT48" s="174"/>
      <c r="BU48" s="175"/>
      <c r="BV48" s="174"/>
      <c r="BW48" s="175"/>
      <c r="BX48" s="174"/>
      <c r="BY48" s="175"/>
      <c r="BZ48" s="166">
        <f t="shared" si="14"/>
        <v>0</v>
      </c>
      <c r="CA48" s="167">
        <f t="shared" si="15"/>
        <v>0</v>
      </c>
      <c r="CB48" s="166">
        <f t="shared" si="16"/>
        <v>0</v>
      </c>
      <c r="CC48" s="167">
        <f t="shared" si="17"/>
        <v>0</v>
      </c>
      <c r="CD48" s="23"/>
      <c r="CE48" s="23"/>
      <c r="CF48" s="174"/>
      <c r="CG48" s="175"/>
      <c r="CH48" s="174"/>
      <c r="CI48" s="175"/>
      <c r="CJ48" s="174"/>
      <c r="CK48" s="175"/>
      <c r="CL48" s="174"/>
      <c r="CM48" s="175"/>
      <c r="CN48" s="174"/>
      <c r="CO48" s="175"/>
      <c r="CP48" s="174"/>
      <c r="CQ48" s="175"/>
      <c r="CR48" s="174"/>
      <c r="CS48" s="175"/>
      <c r="CT48" s="174"/>
      <c r="CU48" s="175"/>
      <c r="CV48" s="174"/>
      <c r="CW48" s="175"/>
      <c r="CX48" s="174"/>
      <c r="CY48" s="175"/>
      <c r="CZ48" s="174"/>
      <c r="DA48" s="175"/>
      <c r="DB48" s="174"/>
      <c r="DC48" s="175"/>
      <c r="DD48" s="166">
        <f t="shared" si="18"/>
        <v>0</v>
      </c>
      <c r="DE48" s="167">
        <f t="shared" si="19"/>
        <v>0</v>
      </c>
      <c r="DF48" s="166">
        <f t="shared" si="20"/>
        <v>0</v>
      </c>
      <c r="DG48" s="167">
        <f t="shared" si="21"/>
        <v>0</v>
      </c>
      <c r="DH48" s="23"/>
      <c r="DI48" s="23"/>
      <c r="DJ48" s="174"/>
      <c r="DK48" s="175"/>
      <c r="DL48" s="174"/>
      <c r="DM48" s="175"/>
      <c r="DN48" s="174"/>
      <c r="DO48" s="175"/>
      <c r="DP48" s="174"/>
      <c r="DQ48" s="175"/>
      <c r="DR48" s="174"/>
      <c r="DS48" s="175"/>
      <c r="DT48" s="174"/>
      <c r="DU48" s="175"/>
      <c r="DV48" s="174"/>
      <c r="DW48" s="175"/>
      <c r="DX48" s="174"/>
      <c r="DY48" s="175"/>
      <c r="DZ48" s="174"/>
      <c r="EA48" s="175"/>
      <c r="EB48" s="174"/>
      <c r="EC48" s="175"/>
      <c r="ED48" s="174"/>
      <c r="EE48" s="175"/>
      <c r="EF48" s="174"/>
      <c r="EG48" s="175"/>
      <c r="EH48" s="166">
        <f t="shared" si="22"/>
        <v>0</v>
      </c>
      <c r="EI48" s="167">
        <f t="shared" si="23"/>
        <v>0</v>
      </c>
      <c r="EJ48" s="166">
        <f t="shared" si="24"/>
        <v>0</v>
      </c>
      <c r="EK48" s="167">
        <f t="shared" si="25"/>
        <v>0</v>
      </c>
      <c r="EL48" s="23"/>
      <c r="EM48" s="23"/>
      <c r="EN48" s="174"/>
      <c r="EO48" s="175"/>
      <c r="EP48" s="174"/>
      <c r="EQ48" s="175"/>
      <c r="ER48" s="174"/>
      <c r="ES48" s="175"/>
      <c r="ET48" s="174"/>
      <c r="EU48" s="175"/>
      <c r="EV48" s="174"/>
      <c r="EW48" s="175"/>
      <c r="EX48" s="174"/>
      <c r="EY48" s="175"/>
      <c r="EZ48" s="174"/>
      <c r="FA48" s="175"/>
      <c r="FB48" s="174"/>
      <c r="FC48" s="175"/>
      <c r="FD48" s="174"/>
      <c r="FE48" s="175"/>
      <c r="FF48" s="174"/>
      <c r="FG48" s="175"/>
      <c r="FH48" s="174"/>
      <c r="FI48" s="175"/>
      <c r="FJ48" s="174"/>
      <c r="FK48" s="175"/>
      <c r="FL48" s="166">
        <f t="shared" si="26"/>
        <v>0</v>
      </c>
      <c r="FM48" s="167">
        <f t="shared" si="27"/>
        <v>0</v>
      </c>
      <c r="FN48" s="166">
        <f t="shared" si="28"/>
        <v>0</v>
      </c>
      <c r="FO48" s="167">
        <f t="shared" si="29"/>
        <v>0</v>
      </c>
      <c r="FP48" s="23"/>
      <c r="FQ48" s="23"/>
      <c r="FR48" s="174"/>
      <c r="FS48" s="175"/>
      <c r="FT48" s="174"/>
      <c r="FU48" s="175"/>
      <c r="FV48" s="174"/>
      <c r="FW48" s="175"/>
      <c r="FX48" s="174"/>
      <c r="FY48" s="175"/>
      <c r="FZ48" s="174"/>
      <c r="GA48" s="175"/>
      <c r="GB48" s="174"/>
      <c r="GC48" s="175"/>
      <c r="GD48" s="174"/>
      <c r="GE48" s="175"/>
      <c r="GF48" s="174"/>
      <c r="GG48" s="175"/>
      <c r="GH48" s="174"/>
      <c r="GI48" s="175"/>
      <c r="GJ48" s="174"/>
      <c r="GK48" s="175"/>
      <c r="GL48" s="174"/>
      <c r="GM48" s="175"/>
      <c r="GN48" s="174"/>
      <c r="GO48" s="175"/>
      <c r="GP48" s="166">
        <f t="shared" si="30"/>
        <v>0</v>
      </c>
      <c r="GQ48" s="167">
        <f t="shared" si="31"/>
        <v>0</v>
      </c>
      <c r="GR48" s="166">
        <f t="shared" si="32"/>
        <v>0</v>
      </c>
      <c r="GS48" s="167">
        <f t="shared" si="33"/>
        <v>0</v>
      </c>
      <c r="GT48" s="23"/>
      <c r="GU48" s="23"/>
      <c r="GV48" s="174"/>
      <c r="GW48" s="175"/>
      <c r="GX48" s="174"/>
      <c r="GY48" s="175"/>
      <c r="GZ48" s="174"/>
      <c r="HA48" s="175"/>
      <c r="HB48" s="174"/>
      <c r="HC48" s="175"/>
      <c r="HD48" s="174"/>
      <c r="HE48" s="175"/>
      <c r="HF48" s="174"/>
      <c r="HG48" s="175"/>
      <c r="HH48" s="174"/>
      <c r="HI48" s="175"/>
      <c r="HJ48" s="174"/>
      <c r="HK48" s="175"/>
      <c r="HL48" s="174"/>
      <c r="HM48" s="175"/>
      <c r="HN48" s="174"/>
      <c r="HO48" s="175"/>
      <c r="HP48" s="174"/>
      <c r="HQ48" s="175"/>
      <c r="HR48" s="174"/>
      <c r="HS48" s="175"/>
      <c r="HT48" s="166">
        <f t="shared" si="34"/>
        <v>0</v>
      </c>
      <c r="HU48" s="167">
        <f t="shared" si="35"/>
        <v>0</v>
      </c>
      <c r="HV48" s="166">
        <f t="shared" si="36"/>
        <v>0</v>
      </c>
      <c r="HW48" s="167">
        <f t="shared" si="37"/>
        <v>0</v>
      </c>
      <c r="HX48" s="23"/>
      <c r="HY48" s="23"/>
      <c r="HZ48" s="174"/>
      <c r="IA48" s="175"/>
      <c r="IB48" s="174"/>
      <c r="IC48" s="175"/>
      <c r="ID48" s="174"/>
      <c r="IE48" s="175"/>
      <c r="IF48" s="174"/>
      <c r="IG48" s="175"/>
      <c r="IH48" s="174"/>
      <c r="II48" s="175"/>
      <c r="IJ48" s="174"/>
      <c r="IK48" s="175"/>
      <c r="IL48" s="174"/>
      <c r="IM48" s="175"/>
      <c r="IN48" s="174"/>
      <c r="IO48" s="175"/>
      <c r="IP48" s="174"/>
      <c r="IQ48" s="175"/>
      <c r="IR48" s="174"/>
      <c r="IS48" s="175"/>
      <c r="IT48" s="174"/>
      <c r="IU48" s="175"/>
      <c r="IV48" s="174"/>
      <c r="IW48" s="175"/>
      <c r="IX48" s="166">
        <f t="shared" si="38"/>
        <v>0</v>
      </c>
      <c r="IY48" s="167">
        <f t="shared" si="39"/>
        <v>0</v>
      </c>
      <c r="IZ48" s="166">
        <f t="shared" si="40"/>
        <v>0</v>
      </c>
      <c r="JA48" s="167">
        <f t="shared" si="41"/>
        <v>0</v>
      </c>
      <c r="JB48" s="23"/>
      <c r="JC48" s="23"/>
      <c r="JD48" s="174"/>
      <c r="JE48" s="175"/>
      <c r="JF48" s="174"/>
      <c r="JG48" s="175"/>
      <c r="JH48" s="174"/>
      <c r="JI48" s="175"/>
      <c r="JJ48" s="174"/>
      <c r="JK48" s="175"/>
      <c r="JL48" s="174"/>
      <c r="JM48" s="175"/>
      <c r="JN48" s="174"/>
      <c r="JO48" s="175"/>
      <c r="JP48" s="174"/>
      <c r="JQ48" s="175"/>
      <c r="JR48" s="174"/>
      <c r="JS48" s="175"/>
      <c r="JT48" s="174"/>
      <c r="JU48" s="175"/>
      <c r="JV48" s="174"/>
      <c r="JW48" s="175"/>
      <c r="JX48" s="174"/>
      <c r="JY48" s="175"/>
      <c r="JZ48" s="174"/>
      <c r="KA48" s="175"/>
      <c r="KB48" s="166">
        <f t="shared" si="42"/>
        <v>0</v>
      </c>
      <c r="KC48" s="167">
        <f t="shared" si="43"/>
        <v>0</v>
      </c>
      <c r="KD48" s="166">
        <f t="shared" si="44"/>
        <v>0</v>
      </c>
      <c r="KE48" s="167">
        <f t="shared" si="45"/>
        <v>0</v>
      </c>
      <c r="KF48" s="23"/>
      <c r="KG48" s="23"/>
      <c r="KH48" s="170">
        <f t="shared" si="49"/>
        <v>0</v>
      </c>
      <c r="KI48" s="171">
        <f t="shared" si="50"/>
        <v>0</v>
      </c>
      <c r="KJ48" s="166">
        <f t="shared" si="51"/>
        <v>0</v>
      </c>
      <c r="KK48" s="167">
        <f t="shared" si="52"/>
        <v>0</v>
      </c>
      <c r="KL48" s="172">
        <f t="shared" si="53"/>
        <v>0</v>
      </c>
      <c r="KM48" s="171">
        <f t="shared" si="54"/>
        <v>0</v>
      </c>
      <c r="KN48" s="166">
        <f t="shared" si="55"/>
        <v>0</v>
      </c>
      <c r="KO48" s="167">
        <f t="shared" si="56"/>
        <v>0</v>
      </c>
      <c r="KP48" s="436">
        <f t="shared" si="57"/>
        <v>0</v>
      </c>
      <c r="KQ48" s="422">
        <f t="shared" si="58"/>
        <v>0</v>
      </c>
      <c r="KR48" s="438" t="s">
        <v>338</v>
      </c>
      <c r="KS48" s="422" t="s">
        <v>338</v>
      </c>
      <c r="KT48" s="4"/>
    </row>
    <row r="49" spans="2:306" s="26" customFormat="1" ht="16.5" customHeight="1" x14ac:dyDescent="0.25">
      <c r="B49" s="150" t="s">
        <v>31</v>
      </c>
      <c r="C49" s="826"/>
      <c r="D49" s="827"/>
      <c r="E49" s="316"/>
      <c r="F49" s="659">
        <v>1</v>
      </c>
      <c r="G49" s="113"/>
      <c r="H49" s="113"/>
      <c r="I49" s="661">
        <f>INT(ROUND(F49,2)*(IF(E49&gt;0,data!$J$12,0)))</f>
        <v>0</v>
      </c>
      <c r="J49" s="145">
        <f>E49*I49</f>
        <v>0</v>
      </c>
      <c r="K49" s="317"/>
      <c r="L49" s="316"/>
      <c r="M49" s="661">
        <f>INT(ROUND(F49,2)*(IF(E49&gt;0,(IF(K49="ano",data!$J$6,0)),0)))</f>
        <v>0</v>
      </c>
      <c r="N49" s="152">
        <f>IF(L49&gt;E49,M49*E49,M49*L49)</f>
        <v>0</v>
      </c>
      <c r="O49" s="155">
        <f t="shared" si="46"/>
        <v>0</v>
      </c>
      <c r="Q49" s="149" t="str">
        <f t="shared" si="47"/>
        <v/>
      </c>
      <c r="R49" s="612" t="s">
        <v>338</v>
      </c>
      <c r="T49" s="26">
        <f t="shared" si="48"/>
        <v>0</v>
      </c>
      <c r="U49" s="176" t="s">
        <v>297</v>
      </c>
      <c r="V49" s="10"/>
      <c r="W49" s="10"/>
      <c r="X49" s="164"/>
      <c r="Y49" s="177"/>
      <c r="Z49" s="164"/>
      <c r="AA49" s="177"/>
      <c r="AB49" s="164"/>
      <c r="AC49" s="177"/>
      <c r="AD49" s="164"/>
      <c r="AE49" s="177"/>
      <c r="AF49" s="164"/>
      <c r="AG49" s="177"/>
      <c r="AH49" s="164"/>
      <c r="AI49" s="177"/>
      <c r="AJ49" s="164"/>
      <c r="AK49" s="177"/>
      <c r="AL49" s="164"/>
      <c r="AM49" s="177"/>
      <c r="AN49" s="164"/>
      <c r="AO49" s="177"/>
      <c r="AP49" s="164"/>
      <c r="AQ49" s="177"/>
      <c r="AR49" s="164"/>
      <c r="AS49" s="177"/>
      <c r="AT49" s="164"/>
      <c r="AU49" s="177"/>
      <c r="AV49" s="166">
        <f t="shared" si="10"/>
        <v>0</v>
      </c>
      <c r="AW49" s="167">
        <f t="shared" si="11"/>
        <v>0</v>
      </c>
      <c r="AX49" s="166">
        <f t="shared" si="12"/>
        <v>0</v>
      </c>
      <c r="AY49" s="167">
        <f t="shared" si="13"/>
        <v>0</v>
      </c>
      <c r="AZ49" s="4"/>
      <c r="BA49" s="4"/>
      <c r="BB49" s="164"/>
      <c r="BC49" s="177"/>
      <c r="BD49" s="164"/>
      <c r="BE49" s="177"/>
      <c r="BF49" s="164"/>
      <c r="BG49" s="177"/>
      <c r="BH49" s="164"/>
      <c r="BI49" s="177"/>
      <c r="BJ49" s="164"/>
      <c r="BK49" s="177"/>
      <c r="BL49" s="164"/>
      <c r="BM49" s="177"/>
      <c r="BN49" s="164"/>
      <c r="BO49" s="177"/>
      <c r="BP49" s="164"/>
      <c r="BQ49" s="177"/>
      <c r="BR49" s="164"/>
      <c r="BS49" s="177"/>
      <c r="BT49" s="164"/>
      <c r="BU49" s="177"/>
      <c r="BV49" s="164"/>
      <c r="BW49" s="177"/>
      <c r="BX49" s="164"/>
      <c r="BY49" s="177"/>
      <c r="BZ49" s="166">
        <f t="shared" si="14"/>
        <v>0</v>
      </c>
      <c r="CA49" s="167">
        <f t="shared" si="15"/>
        <v>0</v>
      </c>
      <c r="CB49" s="166">
        <f t="shared" si="16"/>
        <v>0</v>
      </c>
      <c r="CC49" s="167">
        <f t="shared" si="17"/>
        <v>0</v>
      </c>
      <c r="CD49" s="4"/>
      <c r="CE49" s="4"/>
      <c r="CF49" s="164"/>
      <c r="CG49" s="177"/>
      <c r="CH49" s="164"/>
      <c r="CI49" s="177"/>
      <c r="CJ49" s="164"/>
      <c r="CK49" s="177"/>
      <c r="CL49" s="164"/>
      <c r="CM49" s="177"/>
      <c r="CN49" s="164"/>
      <c r="CO49" s="177"/>
      <c r="CP49" s="164"/>
      <c r="CQ49" s="177"/>
      <c r="CR49" s="164"/>
      <c r="CS49" s="177"/>
      <c r="CT49" s="164"/>
      <c r="CU49" s="177"/>
      <c r="CV49" s="164"/>
      <c r="CW49" s="177"/>
      <c r="CX49" s="164"/>
      <c r="CY49" s="177"/>
      <c r="CZ49" s="164"/>
      <c r="DA49" s="177"/>
      <c r="DB49" s="164"/>
      <c r="DC49" s="177"/>
      <c r="DD49" s="166">
        <f t="shared" si="18"/>
        <v>0</v>
      </c>
      <c r="DE49" s="167">
        <f t="shared" si="19"/>
        <v>0</v>
      </c>
      <c r="DF49" s="166">
        <f t="shared" si="20"/>
        <v>0</v>
      </c>
      <c r="DG49" s="167">
        <f t="shared" si="21"/>
        <v>0</v>
      </c>
      <c r="DH49" s="4"/>
      <c r="DI49" s="4"/>
      <c r="DJ49" s="164"/>
      <c r="DK49" s="177"/>
      <c r="DL49" s="164"/>
      <c r="DM49" s="177"/>
      <c r="DN49" s="164"/>
      <c r="DO49" s="177"/>
      <c r="DP49" s="164"/>
      <c r="DQ49" s="177"/>
      <c r="DR49" s="164"/>
      <c r="DS49" s="177"/>
      <c r="DT49" s="164"/>
      <c r="DU49" s="177"/>
      <c r="DV49" s="164"/>
      <c r="DW49" s="177"/>
      <c r="DX49" s="164"/>
      <c r="DY49" s="177"/>
      <c r="DZ49" s="164"/>
      <c r="EA49" s="177"/>
      <c r="EB49" s="164"/>
      <c r="EC49" s="177"/>
      <c r="ED49" s="164"/>
      <c r="EE49" s="177"/>
      <c r="EF49" s="164"/>
      <c r="EG49" s="177"/>
      <c r="EH49" s="166">
        <f t="shared" si="22"/>
        <v>0</v>
      </c>
      <c r="EI49" s="167">
        <f t="shared" si="23"/>
        <v>0</v>
      </c>
      <c r="EJ49" s="166">
        <f t="shared" si="24"/>
        <v>0</v>
      </c>
      <c r="EK49" s="167">
        <f t="shared" si="25"/>
        <v>0</v>
      </c>
      <c r="EL49" s="4"/>
      <c r="EM49" s="4"/>
      <c r="EN49" s="164"/>
      <c r="EO49" s="177"/>
      <c r="EP49" s="164"/>
      <c r="EQ49" s="177"/>
      <c r="ER49" s="164"/>
      <c r="ES49" s="177"/>
      <c r="ET49" s="164"/>
      <c r="EU49" s="177"/>
      <c r="EV49" s="164"/>
      <c r="EW49" s="177"/>
      <c r="EX49" s="164"/>
      <c r="EY49" s="177"/>
      <c r="EZ49" s="164"/>
      <c r="FA49" s="177"/>
      <c r="FB49" s="164"/>
      <c r="FC49" s="177"/>
      <c r="FD49" s="164"/>
      <c r="FE49" s="177"/>
      <c r="FF49" s="164"/>
      <c r="FG49" s="177"/>
      <c r="FH49" s="164"/>
      <c r="FI49" s="177"/>
      <c r="FJ49" s="164"/>
      <c r="FK49" s="177"/>
      <c r="FL49" s="166">
        <f t="shared" si="26"/>
        <v>0</v>
      </c>
      <c r="FM49" s="167">
        <f t="shared" si="27"/>
        <v>0</v>
      </c>
      <c r="FN49" s="166">
        <f t="shared" si="28"/>
        <v>0</v>
      </c>
      <c r="FO49" s="167">
        <f t="shared" si="29"/>
        <v>0</v>
      </c>
      <c r="FP49" s="4"/>
      <c r="FQ49" s="4"/>
      <c r="FR49" s="164"/>
      <c r="FS49" s="177"/>
      <c r="FT49" s="164"/>
      <c r="FU49" s="177"/>
      <c r="FV49" s="164"/>
      <c r="FW49" s="177"/>
      <c r="FX49" s="164"/>
      <c r="FY49" s="177"/>
      <c r="FZ49" s="164"/>
      <c r="GA49" s="177"/>
      <c r="GB49" s="164"/>
      <c r="GC49" s="177"/>
      <c r="GD49" s="164"/>
      <c r="GE49" s="177"/>
      <c r="GF49" s="164"/>
      <c r="GG49" s="177"/>
      <c r="GH49" s="164"/>
      <c r="GI49" s="177"/>
      <c r="GJ49" s="164"/>
      <c r="GK49" s="177"/>
      <c r="GL49" s="164"/>
      <c r="GM49" s="177"/>
      <c r="GN49" s="164"/>
      <c r="GO49" s="177"/>
      <c r="GP49" s="166">
        <f t="shared" si="30"/>
        <v>0</v>
      </c>
      <c r="GQ49" s="167">
        <f t="shared" si="31"/>
        <v>0</v>
      </c>
      <c r="GR49" s="166">
        <f t="shared" si="32"/>
        <v>0</v>
      </c>
      <c r="GS49" s="167">
        <f t="shared" si="33"/>
        <v>0</v>
      </c>
      <c r="GT49" s="4"/>
      <c r="GU49" s="4"/>
      <c r="GV49" s="164"/>
      <c r="GW49" s="177"/>
      <c r="GX49" s="164"/>
      <c r="GY49" s="177"/>
      <c r="GZ49" s="164"/>
      <c r="HA49" s="177"/>
      <c r="HB49" s="164"/>
      <c r="HC49" s="177"/>
      <c r="HD49" s="164"/>
      <c r="HE49" s="177"/>
      <c r="HF49" s="164"/>
      <c r="HG49" s="177"/>
      <c r="HH49" s="164"/>
      <c r="HI49" s="177"/>
      <c r="HJ49" s="164"/>
      <c r="HK49" s="177"/>
      <c r="HL49" s="164"/>
      <c r="HM49" s="177"/>
      <c r="HN49" s="164"/>
      <c r="HO49" s="177"/>
      <c r="HP49" s="164"/>
      <c r="HQ49" s="177"/>
      <c r="HR49" s="164"/>
      <c r="HS49" s="177"/>
      <c r="HT49" s="166">
        <f t="shared" si="34"/>
        <v>0</v>
      </c>
      <c r="HU49" s="167">
        <f t="shared" si="35"/>
        <v>0</v>
      </c>
      <c r="HV49" s="166">
        <f t="shared" si="36"/>
        <v>0</v>
      </c>
      <c r="HW49" s="167">
        <f t="shared" si="37"/>
        <v>0</v>
      </c>
      <c r="HX49" s="4"/>
      <c r="HY49" s="4"/>
      <c r="HZ49" s="164"/>
      <c r="IA49" s="177"/>
      <c r="IB49" s="164"/>
      <c r="IC49" s="177"/>
      <c r="ID49" s="164"/>
      <c r="IE49" s="177"/>
      <c r="IF49" s="164"/>
      <c r="IG49" s="177"/>
      <c r="IH49" s="164"/>
      <c r="II49" s="177"/>
      <c r="IJ49" s="164"/>
      <c r="IK49" s="177"/>
      <c r="IL49" s="164"/>
      <c r="IM49" s="177"/>
      <c r="IN49" s="164"/>
      <c r="IO49" s="177"/>
      <c r="IP49" s="164"/>
      <c r="IQ49" s="177"/>
      <c r="IR49" s="164"/>
      <c r="IS49" s="177"/>
      <c r="IT49" s="164"/>
      <c r="IU49" s="177"/>
      <c r="IV49" s="164"/>
      <c r="IW49" s="177"/>
      <c r="IX49" s="166">
        <f t="shared" si="38"/>
        <v>0</v>
      </c>
      <c r="IY49" s="167">
        <f t="shared" si="39"/>
        <v>0</v>
      </c>
      <c r="IZ49" s="166">
        <f t="shared" si="40"/>
        <v>0</v>
      </c>
      <c r="JA49" s="167">
        <f t="shared" si="41"/>
        <v>0</v>
      </c>
      <c r="JB49" s="4"/>
      <c r="JC49" s="4"/>
      <c r="JD49" s="164"/>
      <c r="JE49" s="177"/>
      <c r="JF49" s="164"/>
      <c r="JG49" s="177"/>
      <c r="JH49" s="164"/>
      <c r="JI49" s="177"/>
      <c r="JJ49" s="164"/>
      <c r="JK49" s="177"/>
      <c r="JL49" s="164"/>
      <c r="JM49" s="177"/>
      <c r="JN49" s="164"/>
      <c r="JO49" s="177"/>
      <c r="JP49" s="164"/>
      <c r="JQ49" s="177"/>
      <c r="JR49" s="164"/>
      <c r="JS49" s="177"/>
      <c r="JT49" s="164"/>
      <c r="JU49" s="177"/>
      <c r="JV49" s="164"/>
      <c r="JW49" s="177"/>
      <c r="JX49" s="164"/>
      <c r="JY49" s="177"/>
      <c r="JZ49" s="164"/>
      <c r="KA49" s="177"/>
      <c r="KB49" s="166">
        <f t="shared" si="42"/>
        <v>0</v>
      </c>
      <c r="KC49" s="167">
        <f t="shared" si="43"/>
        <v>0</v>
      </c>
      <c r="KD49" s="166">
        <f t="shared" si="44"/>
        <v>0</v>
      </c>
      <c r="KE49" s="167">
        <f t="shared" si="45"/>
        <v>0</v>
      </c>
      <c r="KF49" s="4"/>
      <c r="KG49" s="4"/>
      <c r="KH49" s="170">
        <f t="shared" si="49"/>
        <v>0</v>
      </c>
      <c r="KI49" s="171">
        <f t="shared" si="50"/>
        <v>0</v>
      </c>
      <c r="KJ49" s="166">
        <f t="shared" si="51"/>
        <v>0</v>
      </c>
      <c r="KK49" s="167">
        <f t="shared" si="52"/>
        <v>0</v>
      </c>
      <c r="KL49" s="172">
        <f t="shared" si="53"/>
        <v>0</v>
      </c>
      <c r="KM49" s="171">
        <f t="shared" si="54"/>
        <v>0</v>
      </c>
      <c r="KN49" s="166">
        <f t="shared" si="55"/>
        <v>0</v>
      </c>
      <c r="KO49" s="167">
        <f t="shared" si="56"/>
        <v>0</v>
      </c>
      <c r="KP49" s="436">
        <f t="shared" si="57"/>
        <v>0</v>
      </c>
      <c r="KQ49" s="422">
        <f t="shared" si="58"/>
        <v>0</v>
      </c>
      <c r="KR49" s="438" t="s">
        <v>338</v>
      </c>
      <c r="KS49" s="422" t="s">
        <v>338</v>
      </c>
      <c r="KT49" s="4"/>
    </row>
    <row r="50" spans="2:306" s="26" customFormat="1" ht="16.5" hidden="1" customHeight="1" x14ac:dyDescent="0.25">
      <c r="B50" s="150"/>
      <c r="C50" s="541"/>
      <c r="D50" s="542"/>
      <c r="E50" s="120"/>
      <c r="F50" s="650"/>
      <c r="G50" s="120"/>
      <c r="H50" s="120"/>
      <c r="I50" s="661">
        <f>INT(ROUND(F50,2)*(IF(E50&gt;0,data!$J$12,0)))</f>
        <v>0</v>
      </c>
      <c r="J50" s="156"/>
      <c r="K50" s="543"/>
      <c r="L50" s="536"/>
      <c r="M50" s="661">
        <f>INT(ROUND(F50,2)*(IF(E50&gt;0,(IF(K50="ano",data!$J$6,0)),0)))</f>
        <v>0</v>
      </c>
      <c r="N50" s="152"/>
      <c r="O50" s="157"/>
      <c r="Q50" s="154"/>
      <c r="R50" s="612" t="s">
        <v>338</v>
      </c>
      <c r="T50" s="28"/>
      <c r="U50" s="173" t="s">
        <v>297</v>
      </c>
      <c r="V50" s="10"/>
      <c r="W50" s="10"/>
      <c r="X50" s="174"/>
      <c r="Y50" s="175"/>
      <c r="Z50" s="174"/>
      <c r="AA50" s="175"/>
      <c r="AB50" s="174"/>
      <c r="AC50" s="175"/>
      <c r="AD50" s="174"/>
      <c r="AE50" s="175"/>
      <c r="AF50" s="174"/>
      <c r="AG50" s="175"/>
      <c r="AH50" s="174"/>
      <c r="AI50" s="175"/>
      <c r="AJ50" s="174"/>
      <c r="AK50" s="175"/>
      <c r="AL50" s="174"/>
      <c r="AM50" s="175"/>
      <c r="AN50" s="174"/>
      <c r="AO50" s="175"/>
      <c r="AP50" s="174"/>
      <c r="AQ50" s="175"/>
      <c r="AR50" s="174"/>
      <c r="AS50" s="175"/>
      <c r="AT50" s="174"/>
      <c r="AU50" s="175"/>
      <c r="AV50" s="166">
        <f t="shared" si="10"/>
        <v>0</v>
      </c>
      <c r="AW50" s="167">
        <f t="shared" si="11"/>
        <v>0</v>
      </c>
      <c r="AX50" s="166">
        <f t="shared" si="12"/>
        <v>0</v>
      </c>
      <c r="AY50" s="167">
        <f t="shared" si="13"/>
        <v>0</v>
      </c>
      <c r="AZ50" s="23"/>
      <c r="BA50" s="23"/>
      <c r="BB50" s="174"/>
      <c r="BC50" s="175"/>
      <c r="BD50" s="174"/>
      <c r="BE50" s="175"/>
      <c r="BF50" s="174"/>
      <c r="BG50" s="175"/>
      <c r="BH50" s="174"/>
      <c r="BI50" s="175"/>
      <c r="BJ50" s="174"/>
      <c r="BK50" s="175"/>
      <c r="BL50" s="174"/>
      <c r="BM50" s="175"/>
      <c r="BN50" s="174"/>
      <c r="BO50" s="175"/>
      <c r="BP50" s="174"/>
      <c r="BQ50" s="175"/>
      <c r="BR50" s="174"/>
      <c r="BS50" s="175"/>
      <c r="BT50" s="174"/>
      <c r="BU50" s="175"/>
      <c r="BV50" s="174"/>
      <c r="BW50" s="175"/>
      <c r="BX50" s="174"/>
      <c r="BY50" s="175"/>
      <c r="BZ50" s="166">
        <f t="shared" si="14"/>
        <v>0</v>
      </c>
      <c r="CA50" s="167">
        <f t="shared" si="15"/>
        <v>0</v>
      </c>
      <c r="CB50" s="166">
        <f t="shared" si="16"/>
        <v>0</v>
      </c>
      <c r="CC50" s="167">
        <f t="shared" si="17"/>
        <v>0</v>
      </c>
      <c r="CD50" s="23"/>
      <c r="CE50" s="23"/>
      <c r="CF50" s="174"/>
      <c r="CG50" s="175"/>
      <c r="CH50" s="174"/>
      <c r="CI50" s="175"/>
      <c r="CJ50" s="174"/>
      <c r="CK50" s="175"/>
      <c r="CL50" s="174"/>
      <c r="CM50" s="175"/>
      <c r="CN50" s="174"/>
      <c r="CO50" s="175"/>
      <c r="CP50" s="174"/>
      <c r="CQ50" s="175"/>
      <c r="CR50" s="174"/>
      <c r="CS50" s="175"/>
      <c r="CT50" s="174"/>
      <c r="CU50" s="175"/>
      <c r="CV50" s="174"/>
      <c r="CW50" s="175"/>
      <c r="CX50" s="174"/>
      <c r="CY50" s="175"/>
      <c r="CZ50" s="174"/>
      <c r="DA50" s="175"/>
      <c r="DB50" s="174"/>
      <c r="DC50" s="175"/>
      <c r="DD50" s="166">
        <f t="shared" si="18"/>
        <v>0</v>
      </c>
      <c r="DE50" s="167">
        <f t="shared" si="19"/>
        <v>0</v>
      </c>
      <c r="DF50" s="166">
        <f t="shared" si="20"/>
        <v>0</v>
      </c>
      <c r="DG50" s="167">
        <f t="shared" si="21"/>
        <v>0</v>
      </c>
      <c r="DH50" s="23"/>
      <c r="DI50" s="23"/>
      <c r="DJ50" s="174"/>
      <c r="DK50" s="175"/>
      <c r="DL50" s="174"/>
      <c r="DM50" s="175"/>
      <c r="DN50" s="174"/>
      <c r="DO50" s="175"/>
      <c r="DP50" s="174"/>
      <c r="DQ50" s="175"/>
      <c r="DR50" s="174"/>
      <c r="DS50" s="175"/>
      <c r="DT50" s="174"/>
      <c r="DU50" s="175"/>
      <c r="DV50" s="174"/>
      <c r="DW50" s="175"/>
      <c r="DX50" s="174"/>
      <c r="DY50" s="175"/>
      <c r="DZ50" s="174"/>
      <c r="EA50" s="175"/>
      <c r="EB50" s="174"/>
      <c r="EC50" s="175"/>
      <c r="ED50" s="174"/>
      <c r="EE50" s="175"/>
      <c r="EF50" s="174"/>
      <c r="EG50" s="175"/>
      <c r="EH50" s="166">
        <f t="shared" si="22"/>
        <v>0</v>
      </c>
      <c r="EI50" s="167">
        <f t="shared" si="23"/>
        <v>0</v>
      </c>
      <c r="EJ50" s="166">
        <f t="shared" si="24"/>
        <v>0</v>
      </c>
      <c r="EK50" s="167">
        <f t="shared" si="25"/>
        <v>0</v>
      </c>
      <c r="EL50" s="23"/>
      <c r="EM50" s="23"/>
      <c r="EN50" s="174"/>
      <c r="EO50" s="175"/>
      <c r="EP50" s="174"/>
      <c r="EQ50" s="175"/>
      <c r="ER50" s="174"/>
      <c r="ES50" s="175"/>
      <c r="ET50" s="174"/>
      <c r="EU50" s="175"/>
      <c r="EV50" s="174"/>
      <c r="EW50" s="175"/>
      <c r="EX50" s="174"/>
      <c r="EY50" s="175"/>
      <c r="EZ50" s="174"/>
      <c r="FA50" s="175"/>
      <c r="FB50" s="174"/>
      <c r="FC50" s="175"/>
      <c r="FD50" s="174"/>
      <c r="FE50" s="175"/>
      <c r="FF50" s="174"/>
      <c r="FG50" s="175"/>
      <c r="FH50" s="174"/>
      <c r="FI50" s="175"/>
      <c r="FJ50" s="174"/>
      <c r="FK50" s="175"/>
      <c r="FL50" s="166">
        <f t="shared" si="26"/>
        <v>0</v>
      </c>
      <c r="FM50" s="167">
        <f t="shared" si="27"/>
        <v>0</v>
      </c>
      <c r="FN50" s="166">
        <f t="shared" si="28"/>
        <v>0</v>
      </c>
      <c r="FO50" s="167">
        <f t="shared" si="29"/>
        <v>0</v>
      </c>
      <c r="FP50" s="23"/>
      <c r="FQ50" s="23"/>
      <c r="FR50" s="174"/>
      <c r="FS50" s="175"/>
      <c r="FT50" s="174"/>
      <c r="FU50" s="175"/>
      <c r="FV50" s="174"/>
      <c r="FW50" s="175"/>
      <c r="FX50" s="174"/>
      <c r="FY50" s="175"/>
      <c r="FZ50" s="174"/>
      <c r="GA50" s="175"/>
      <c r="GB50" s="174"/>
      <c r="GC50" s="175"/>
      <c r="GD50" s="174"/>
      <c r="GE50" s="175"/>
      <c r="GF50" s="174"/>
      <c r="GG50" s="175"/>
      <c r="GH50" s="174"/>
      <c r="GI50" s="175"/>
      <c r="GJ50" s="174"/>
      <c r="GK50" s="175"/>
      <c r="GL50" s="174"/>
      <c r="GM50" s="175"/>
      <c r="GN50" s="174"/>
      <c r="GO50" s="175"/>
      <c r="GP50" s="166">
        <f t="shared" si="30"/>
        <v>0</v>
      </c>
      <c r="GQ50" s="167">
        <f t="shared" si="31"/>
        <v>0</v>
      </c>
      <c r="GR50" s="166">
        <f t="shared" si="32"/>
        <v>0</v>
      </c>
      <c r="GS50" s="167">
        <f t="shared" si="33"/>
        <v>0</v>
      </c>
      <c r="GT50" s="23"/>
      <c r="GU50" s="23"/>
      <c r="GV50" s="174"/>
      <c r="GW50" s="175"/>
      <c r="GX50" s="174"/>
      <c r="GY50" s="175"/>
      <c r="GZ50" s="174"/>
      <c r="HA50" s="175"/>
      <c r="HB50" s="174"/>
      <c r="HC50" s="175"/>
      <c r="HD50" s="174"/>
      <c r="HE50" s="175"/>
      <c r="HF50" s="174"/>
      <c r="HG50" s="175"/>
      <c r="HH50" s="174"/>
      <c r="HI50" s="175"/>
      <c r="HJ50" s="174"/>
      <c r="HK50" s="175"/>
      <c r="HL50" s="174"/>
      <c r="HM50" s="175"/>
      <c r="HN50" s="174"/>
      <c r="HO50" s="175"/>
      <c r="HP50" s="174"/>
      <c r="HQ50" s="175"/>
      <c r="HR50" s="174"/>
      <c r="HS50" s="175"/>
      <c r="HT50" s="166">
        <f t="shared" si="34"/>
        <v>0</v>
      </c>
      <c r="HU50" s="167">
        <f t="shared" si="35"/>
        <v>0</v>
      </c>
      <c r="HV50" s="166">
        <f t="shared" si="36"/>
        <v>0</v>
      </c>
      <c r="HW50" s="167">
        <f t="shared" si="37"/>
        <v>0</v>
      </c>
      <c r="HX50" s="23"/>
      <c r="HY50" s="23"/>
      <c r="HZ50" s="174"/>
      <c r="IA50" s="175"/>
      <c r="IB50" s="174"/>
      <c r="IC50" s="175"/>
      <c r="ID50" s="174"/>
      <c r="IE50" s="175"/>
      <c r="IF50" s="174"/>
      <c r="IG50" s="175"/>
      <c r="IH50" s="174"/>
      <c r="II50" s="175"/>
      <c r="IJ50" s="174"/>
      <c r="IK50" s="175"/>
      <c r="IL50" s="174"/>
      <c r="IM50" s="175"/>
      <c r="IN50" s="174"/>
      <c r="IO50" s="175"/>
      <c r="IP50" s="174"/>
      <c r="IQ50" s="175"/>
      <c r="IR50" s="174"/>
      <c r="IS50" s="175"/>
      <c r="IT50" s="174"/>
      <c r="IU50" s="175"/>
      <c r="IV50" s="174"/>
      <c r="IW50" s="175"/>
      <c r="IX50" s="166">
        <f t="shared" si="38"/>
        <v>0</v>
      </c>
      <c r="IY50" s="167">
        <f t="shared" si="39"/>
        <v>0</v>
      </c>
      <c r="IZ50" s="166">
        <f t="shared" si="40"/>
        <v>0</v>
      </c>
      <c r="JA50" s="167">
        <f t="shared" si="41"/>
        <v>0</v>
      </c>
      <c r="JB50" s="23"/>
      <c r="JC50" s="23"/>
      <c r="JD50" s="174"/>
      <c r="JE50" s="175"/>
      <c r="JF50" s="174"/>
      <c r="JG50" s="175"/>
      <c r="JH50" s="174"/>
      <c r="JI50" s="175"/>
      <c r="JJ50" s="174"/>
      <c r="JK50" s="175"/>
      <c r="JL50" s="174"/>
      <c r="JM50" s="175"/>
      <c r="JN50" s="174"/>
      <c r="JO50" s="175"/>
      <c r="JP50" s="174"/>
      <c r="JQ50" s="175"/>
      <c r="JR50" s="174"/>
      <c r="JS50" s="175"/>
      <c r="JT50" s="174"/>
      <c r="JU50" s="175"/>
      <c r="JV50" s="174"/>
      <c r="JW50" s="175"/>
      <c r="JX50" s="174"/>
      <c r="JY50" s="175"/>
      <c r="JZ50" s="174"/>
      <c r="KA50" s="175"/>
      <c r="KB50" s="166">
        <f t="shared" si="42"/>
        <v>0</v>
      </c>
      <c r="KC50" s="167">
        <f t="shared" si="43"/>
        <v>0</v>
      </c>
      <c r="KD50" s="166">
        <f t="shared" si="44"/>
        <v>0</v>
      </c>
      <c r="KE50" s="167">
        <f t="shared" si="45"/>
        <v>0</v>
      </c>
      <c r="KF50" s="23"/>
      <c r="KG50" s="23"/>
      <c r="KH50" s="170">
        <f t="shared" si="49"/>
        <v>0</v>
      </c>
      <c r="KI50" s="171">
        <f t="shared" si="50"/>
        <v>0</v>
      </c>
      <c r="KJ50" s="166">
        <f t="shared" si="51"/>
        <v>0</v>
      </c>
      <c r="KK50" s="167">
        <f t="shared" si="52"/>
        <v>0</v>
      </c>
      <c r="KL50" s="172">
        <f t="shared" si="53"/>
        <v>0</v>
      </c>
      <c r="KM50" s="171">
        <f t="shared" si="54"/>
        <v>0</v>
      </c>
      <c r="KN50" s="166">
        <f t="shared" si="55"/>
        <v>0</v>
      </c>
      <c r="KO50" s="167">
        <f t="shared" si="56"/>
        <v>0</v>
      </c>
      <c r="KP50" s="436">
        <f t="shared" si="57"/>
        <v>0</v>
      </c>
      <c r="KQ50" s="422">
        <f t="shared" si="58"/>
        <v>0</v>
      </c>
      <c r="KR50" s="438" t="s">
        <v>338</v>
      </c>
      <c r="KS50" s="422" t="s">
        <v>338</v>
      </c>
      <c r="KT50" s="4"/>
    </row>
    <row r="51" spans="2:306" s="26" customFormat="1" ht="16.5" customHeight="1" x14ac:dyDescent="0.25">
      <c r="B51" s="150" t="s">
        <v>32</v>
      </c>
      <c r="C51" s="826"/>
      <c r="D51" s="827"/>
      <c r="E51" s="316"/>
      <c r="F51" s="659">
        <v>1</v>
      </c>
      <c r="G51" s="113"/>
      <c r="H51" s="113"/>
      <c r="I51" s="661">
        <f>INT(ROUND(F51,2)*(IF(E51&gt;0,data!$J$12,0)))</f>
        <v>0</v>
      </c>
      <c r="J51" s="145">
        <f>E51*I51</f>
        <v>0</v>
      </c>
      <c r="K51" s="317"/>
      <c r="L51" s="316"/>
      <c r="M51" s="661">
        <f>INT(ROUND(F51,2)*(IF(E51&gt;0,(IF(K51="ano",data!$J$6,0)),0)))</f>
        <v>0</v>
      </c>
      <c r="N51" s="152">
        <f>IF(L51&gt;E51,M51*E51,M51*L51)</f>
        <v>0</v>
      </c>
      <c r="O51" s="155">
        <f t="shared" si="46"/>
        <v>0</v>
      </c>
      <c r="Q51" s="149" t="str">
        <f t="shared" si="47"/>
        <v/>
      </c>
      <c r="R51" s="612" t="s">
        <v>338</v>
      </c>
      <c r="T51" s="26">
        <f t="shared" si="48"/>
        <v>0</v>
      </c>
      <c r="U51" s="176" t="s">
        <v>297</v>
      </c>
      <c r="V51" s="10"/>
      <c r="W51" s="10"/>
      <c r="X51" s="164"/>
      <c r="Y51" s="177"/>
      <c r="Z51" s="164"/>
      <c r="AA51" s="177"/>
      <c r="AB51" s="164"/>
      <c r="AC51" s="177"/>
      <c r="AD51" s="164"/>
      <c r="AE51" s="177"/>
      <c r="AF51" s="164"/>
      <c r="AG51" s="177"/>
      <c r="AH51" s="164"/>
      <c r="AI51" s="177"/>
      <c r="AJ51" s="164"/>
      <c r="AK51" s="177"/>
      <c r="AL51" s="164"/>
      <c r="AM51" s="177"/>
      <c r="AN51" s="164"/>
      <c r="AO51" s="177"/>
      <c r="AP51" s="164"/>
      <c r="AQ51" s="177"/>
      <c r="AR51" s="164"/>
      <c r="AS51" s="177"/>
      <c r="AT51" s="164"/>
      <c r="AU51" s="177"/>
      <c r="AV51" s="166">
        <f t="shared" si="10"/>
        <v>0</v>
      </c>
      <c r="AW51" s="167">
        <f t="shared" si="11"/>
        <v>0</v>
      </c>
      <c r="AX51" s="166">
        <f t="shared" si="12"/>
        <v>0</v>
      </c>
      <c r="AY51" s="167">
        <f t="shared" si="13"/>
        <v>0</v>
      </c>
      <c r="AZ51" s="4"/>
      <c r="BA51" s="4"/>
      <c r="BB51" s="164"/>
      <c r="BC51" s="177"/>
      <c r="BD51" s="164"/>
      <c r="BE51" s="177"/>
      <c r="BF51" s="164"/>
      <c r="BG51" s="177"/>
      <c r="BH51" s="164"/>
      <c r="BI51" s="177"/>
      <c r="BJ51" s="164"/>
      <c r="BK51" s="177"/>
      <c r="BL51" s="164"/>
      <c r="BM51" s="177"/>
      <c r="BN51" s="164"/>
      <c r="BO51" s="177"/>
      <c r="BP51" s="164"/>
      <c r="BQ51" s="177"/>
      <c r="BR51" s="164"/>
      <c r="BS51" s="177"/>
      <c r="BT51" s="164"/>
      <c r="BU51" s="177"/>
      <c r="BV51" s="164"/>
      <c r="BW51" s="177"/>
      <c r="BX51" s="164"/>
      <c r="BY51" s="177"/>
      <c r="BZ51" s="166">
        <f t="shared" si="14"/>
        <v>0</v>
      </c>
      <c r="CA51" s="167">
        <f t="shared" si="15"/>
        <v>0</v>
      </c>
      <c r="CB51" s="166">
        <f t="shared" si="16"/>
        <v>0</v>
      </c>
      <c r="CC51" s="167">
        <f t="shared" si="17"/>
        <v>0</v>
      </c>
      <c r="CD51" s="4"/>
      <c r="CE51" s="4"/>
      <c r="CF51" s="164"/>
      <c r="CG51" s="177"/>
      <c r="CH51" s="164"/>
      <c r="CI51" s="177"/>
      <c r="CJ51" s="164"/>
      <c r="CK51" s="177"/>
      <c r="CL51" s="164"/>
      <c r="CM51" s="177"/>
      <c r="CN51" s="164"/>
      <c r="CO51" s="177"/>
      <c r="CP51" s="164"/>
      <c r="CQ51" s="177"/>
      <c r="CR51" s="164"/>
      <c r="CS51" s="177"/>
      <c r="CT51" s="164"/>
      <c r="CU51" s="177"/>
      <c r="CV51" s="164"/>
      <c r="CW51" s="177"/>
      <c r="CX51" s="164"/>
      <c r="CY51" s="177"/>
      <c r="CZ51" s="164"/>
      <c r="DA51" s="177"/>
      <c r="DB51" s="164"/>
      <c r="DC51" s="177"/>
      <c r="DD51" s="166">
        <f t="shared" si="18"/>
        <v>0</v>
      </c>
      <c r="DE51" s="167">
        <f t="shared" si="19"/>
        <v>0</v>
      </c>
      <c r="DF51" s="166">
        <f t="shared" si="20"/>
        <v>0</v>
      </c>
      <c r="DG51" s="167">
        <f t="shared" si="21"/>
        <v>0</v>
      </c>
      <c r="DH51" s="4"/>
      <c r="DI51" s="4"/>
      <c r="DJ51" s="164"/>
      <c r="DK51" s="177"/>
      <c r="DL51" s="164"/>
      <c r="DM51" s="177"/>
      <c r="DN51" s="164"/>
      <c r="DO51" s="177"/>
      <c r="DP51" s="164"/>
      <c r="DQ51" s="177"/>
      <c r="DR51" s="164"/>
      <c r="DS51" s="177"/>
      <c r="DT51" s="164"/>
      <c r="DU51" s="177"/>
      <c r="DV51" s="164"/>
      <c r="DW51" s="177"/>
      <c r="DX51" s="164"/>
      <c r="DY51" s="177"/>
      <c r="DZ51" s="164"/>
      <c r="EA51" s="177"/>
      <c r="EB51" s="164"/>
      <c r="EC51" s="177"/>
      <c r="ED51" s="164"/>
      <c r="EE51" s="177"/>
      <c r="EF51" s="164"/>
      <c r="EG51" s="177"/>
      <c r="EH51" s="166">
        <f t="shared" si="22"/>
        <v>0</v>
      </c>
      <c r="EI51" s="167">
        <f t="shared" si="23"/>
        <v>0</v>
      </c>
      <c r="EJ51" s="166">
        <f t="shared" si="24"/>
        <v>0</v>
      </c>
      <c r="EK51" s="167">
        <f t="shared" si="25"/>
        <v>0</v>
      </c>
      <c r="EL51" s="4"/>
      <c r="EM51" s="4"/>
      <c r="EN51" s="164"/>
      <c r="EO51" s="177"/>
      <c r="EP51" s="164"/>
      <c r="EQ51" s="177"/>
      <c r="ER51" s="164"/>
      <c r="ES51" s="177"/>
      <c r="ET51" s="164"/>
      <c r="EU51" s="177"/>
      <c r="EV51" s="164"/>
      <c r="EW51" s="177"/>
      <c r="EX51" s="164"/>
      <c r="EY51" s="177"/>
      <c r="EZ51" s="164"/>
      <c r="FA51" s="177"/>
      <c r="FB51" s="164"/>
      <c r="FC51" s="177"/>
      <c r="FD51" s="164"/>
      <c r="FE51" s="177"/>
      <c r="FF51" s="164"/>
      <c r="FG51" s="177"/>
      <c r="FH51" s="164"/>
      <c r="FI51" s="177"/>
      <c r="FJ51" s="164"/>
      <c r="FK51" s="177"/>
      <c r="FL51" s="166">
        <f t="shared" si="26"/>
        <v>0</v>
      </c>
      <c r="FM51" s="167">
        <f t="shared" si="27"/>
        <v>0</v>
      </c>
      <c r="FN51" s="166">
        <f t="shared" si="28"/>
        <v>0</v>
      </c>
      <c r="FO51" s="167">
        <f t="shared" si="29"/>
        <v>0</v>
      </c>
      <c r="FP51" s="4"/>
      <c r="FQ51" s="4"/>
      <c r="FR51" s="164"/>
      <c r="FS51" s="177"/>
      <c r="FT51" s="164"/>
      <c r="FU51" s="177"/>
      <c r="FV51" s="164"/>
      <c r="FW51" s="177"/>
      <c r="FX51" s="164"/>
      <c r="FY51" s="177"/>
      <c r="FZ51" s="164"/>
      <c r="GA51" s="177"/>
      <c r="GB51" s="164"/>
      <c r="GC51" s="177"/>
      <c r="GD51" s="164"/>
      <c r="GE51" s="177"/>
      <c r="GF51" s="164"/>
      <c r="GG51" s="177"/>
      <c r="GH51" s="164"/>
      <c r="GI51" s="177"/>
      <c r="GJ51" s="164"/>
      <c r="GK51" s="177"/>
      <c r="GL51" s="164"/>
      <c r="GM51" s="177"/>
      <c r="GN51" s="164"/>
      <c r="GO51" s="177"/>
      <c r="GP51" s="166">
        <f t="shared" si="30"/>
        <v>0</v>
      </c>
      <c r="GQ51" s="167">
        <f t="shared" si="31"/>
        <v>0</v>
      </c>
      <c r="GR51" s="166">
        <f t="shared" si="32"/>
        <v>0</v>
      </c>
      <c r="GS51" s="167">
        <f t="shared" si="33"/>
        <v>0</v>
      </c>
      <c r="GT51" s="4"/>
      <c r="GU51" s="4"/>
      <c r="GV51" s="164"/>
      <c r="GW51" s="177"/>
      <c r="GX51" s="164"/>
      <c r="GY51" s="177"/>
      <c r="GZ51" s="164"/>
      <c r="HA51" s="177"/>
      <c r="HB51" s="164"/>
      <c r="HC51" s="177"/>
      <c r="HD51" s="164"/>
      <c r="HE51" s="177"/>
      <c r="HF51" s="164"/>
      <c r="HG51" s="177"/>
      <c r="HH51" s="164"/>
      <c r="HI51" s="177"/>
      <c r="HJ51" s="164"/>
      <c r="HK51" s="177"/>
      <c r="HL51" s="164"/>
      <c r="HM51" s="177"/>
      <c r="HN51" s="164"/>
      <c r="HO51" s="177"/>
      <c r="HP51" s="164"/>
      <c r="HQ51" s="177"/>
      <c r="HR51" s="164"/>
      <c r="HS51" s="177"/>
      <c r="HT51" s="166">
        <f t="shared" si="34"/>
        <v>0</v>
      </c>
      <c r="HU51" s="167">
        <f t="shared" si="35"/>
        <v>0</v>
      </c>
      <c r="HV51" s="166">
        <f t="shared" si="36"/>
        <v>0</v>
      </c>
      <c r="HW51" s="167">
        <f t="shared" si="37"/>
        <v>0</v>
      </c>
      <c r="HX51" s="4"/>
      <c r="HY51" s="4"/>
      <c r="HZ51" s="164"/>
      <c r="IA51" s="177"/>
      <c r="IB51" s="164"/>
      <c r="IC51" s="177"/>
      <c r="ID51" s="164"/>
      <c r="IE51" s="177"/>
      <c r="IF51" s="164"/>
      <c r="IG51" s="177"/>
      <c r="IH51" s="164"/>
      <c r="II51" s="177"/>
      <c r="IJ51" s="164"/>
      <c r="IK51" s="177"/>
      <c r="IL51" s="164"/>
      <c r="IM51" s="177"/>
      <c r="IN51" s="164"/>
      <c r="IO51" s="177"/>
      <c r="IP51" s="164"/>
      <c r="IQ51" s="177"/>
      <c r="IR51" s="164"/>
      <c r="IS51" s="177"/>
      <c r="IT51" s="164"/>
      <c r="IU51" s="177"/>
      <c r="IV51" s="164"/>
      <c r="IW51" s="177"/>
      <c r="IX51" s="166">
        <f t="shared" si="38"/>
        <v>0</v>
      </c>
      <c r="IY51" s="167">
        <f t="shared" si="39"/>
        <v>0</v>
      </c>
      <c r="IZ51" s="166">
        <f t="shared" si="40"/>
        <v>0</v>
      </c>
      <c r="JA51" s="167">
        <f t="shared" si="41"/>
        <v>0</v>
      </c>
      <c r="JB51" s="4"/>
      <c r="JC51" s="4"/>
      <c r="JD51" s="164"/>
      <c r="JE51" s="177"/>
      <c r="JF51" s="164"/>
      <c r="JG51" s="177"/>
      <c r="JH51" s="164"/>
      <c r="JI51" s="177"/>
      <c r="JJ51" s="164"/>
      <c r="JK51" s="177"/>
      <c r="JL51" s="164"/>
      <c r="JM51" s="177"/>
      <c r="JN51" s="164"/>
      <c r="JO51" s="177"/>
      <c r="JP51" s="164"/>
      <c r="JQ51" s="177"/>
      <c r="JR51" s="164"/>
      <c r="JS51" s="177"/>
      <c r="JT51" s="164"/>
      <c r="JU51" s="177"/>
      <c r="JV51" s="164"/>
      <c r="JW51" s="177"/>
      <c r="JX51" s="164"/>
      <c r="JY51" s="177"/>
      <c r="JZ51" s="164"/>
      <c r="KA51" s="177"/>
      <c r="KB51" s="166">
        <f t="shared" si="42"/>
        <v>0</v>
      </c>
      <c r="KC51" s="167">
        <f t="shared" si="43"/>
        <v>0</v>
      </c>
      <c r="KD51" s="166">
        <f t="shared" si="44"/>
        <v>0</v>
      </c>
      <c r="KE51" s="167">
        <f t="shared" si="45"/>
        <v>0</v>
      </c>
      <c r="KF51" s="4"/>
      <c r="KG51" s="4"/>
      <c r="KH51" s="170">
        <f t="shared" si="49"/>
        <v>0</v>
      </c>
      <c r="KI51" s="171">
        <f t="shared" si="50"/>
        <v>0</v>
      </c>
      <c r="KJ51" s="166">
        <f t="shared" si="51"/>
        <v>0</v>
      </c>
      <c r="KK51" s="167">
        <f t="shared" si="52"/>
        <v>0</v>
      </c>
      <c r="KL51" s="172">
        <f t="shared" si="53"/>
        <v>0</v>
      </c>
      <c r="KM51" s="171">
        <f t="shared" si="54"/>
        <v>0</v>
      </c>
      <c r="KN51" s="166">
        <f t="shared" si="55"/>
        <v>0</v>
      </c>
      <c r="KO51" s="167">
        <f t="shared" si="56"/>
        <v>0</v>
      </c>
      <c r="KP51" s="436">
        <f t="shared" si="57"/>
        <v>0</v>
      </c>
      <c r="KQ51" s="422">
        <f t="shared" si="58"/>
        <v>0</v>
      </c>
      <c r="KR51" s="438" t="s">
        <v>338</v>
      </c>
      <c r="KS51" s="422" t="s">
        <v>338</v>
      </c>
      <c r="KT51" s="4"/>
    </row>
    <row r="52" spans="2:306" s="26" customFormat="1" ht="16.5" hidden="1" customHeight="1" x14ac:dyDescent="0.25">
      <c r="B52" s="150"/>
      <c r="C52" s="541"/>
      <c r="D52" s="542"/>
      <c r="E52" s="120"/>
      <c r="F52" s="650"/>
      <c r="G52" s="120"/>
      <c r="H52" s="120"/>
      <c r="I52" s="661">
        <f>INT(ROUND(F52,2)*(IF(E52&gt;0,data!$J$12,0)))</f>
        <v>0</v>
      </c>
      <c r="J52" s="156"/>
      <c r="K52" s="543"/>
      <c r="L52" s="536"/>
      <c r="M52" s="661">
        <f>INT(ROUND(F52,2)*(IF(E52&gt;0,(IF(K52="ano",data!$J$6,0)),0)))</f>
        <v>0</v>
      </c>
      <c r="N52" s="152"/>
      <c r="O52" s="157"/>
      <c r="Q52" s="154"/>
      <c r="R52" s="612" t="s">
        <v>338</v>
      </c>
      <c r="T52" s="28"/>
      <c r="U52" s="173" t="s">
        <v>297</v>
      </c>
      <c r="V52" s="10"/>
      <c r="W52" s="10"/>
      <c r="X52" s="174"/>
      <c r="Y52" s="175"/>
      <c r="Z52" s="174"/>
      <c r="AA52" s="175"/>
      <c r="AB52" s="174"/>
      <c r="AC52" s="175"/>
      <c r="AD52" s="174"/>
      <c r="AE52" s="175"/>
      <c r="AF52" s="174"/>
      <c r="AG52" s="175"/>
      <c r="AH52" s="174"/>
      <c r="AI52" s="175"/>
      <c r="AJ52" s="174"/>
      <c r="AK52" s="175"/>
      <c r="AL52" s="174"/>
      <c r="AM52" s="175"/>
      <c r="AN52" s="174"/>
      <c r="AO52" s="175"/>
      <c r="AP52" s="174"/>
      <c r="AQ52" s="175"/>
      <c r="AR52" s="174"/>
      <c r="AS52" s="175"/>
      <c r="AT52" s="174"/>
      <c r="AU52" s="175"/>
      <c r="AV52" s="166">
        <f t="shared" si="10"/>
        <v>0</v>
      </c>
      <c r="AW52" s="167">
        <f t="shared" si="11"/>
        <v>0</v>
      </c>
      <c r="AX52" s="166">
        <f t="shared" si="12"/>
        <v>0</v>
      </c>
      <c r="AY52" s="167">
        <f t="shared" si="13"/>
        <v>0</v>
      </c>
      <c r="AZ52" s="23"/>
      <c r="BA52" s="23"/>
      <c r="BB52" s="174"/>
      <c r="BC52" s="175"/>
      <c r="BD52" s="174"/>
      <c r="BE52" s="175"/>
      <c r="BF52" s="174"/>
      <c r="BG52" s="175"/>
      <c r="BH52" s="174"/>
      <c r="BI52" s="175"/>
      <c r="BJ52" s="174"/>
      <c r="BK52" s="175"/>
      <c r="BL52" s="174"/>
      <c r="BM52" s="175"/>
      <c r="BN52" s="174"/>
      <c r="BO52" s="175"/>
      <c r="BP52" s="174"/>
      <c r="BQ52" s="175"/>
      <c r="BR52" s="174"/>
      <c r="BS52" s="175"/>
      <c r="BT52" s="174"/>
      <c r="BU52" s="175"/>
      <c r="BV52" s="174"/>
      <c r="BW52" s="175"/>
      <c r="BX52" s="174"/>
      <c r="BY52" s="175"/>
      <c r="BZ52" s="166">
        <f t="shared" si="14"/>
        <v>0</v>
      </c>
      <c r="CA52" s="167">
        <f t="shared" si="15"/>
        <v>0</v>
      </c>
      <c r="CB52" s="166">
        <f t="shared" si="16"/>
        <v>0</v>
      </c>
      <c r="CC52" s="167">
        <f t="shared" si="17"/>
        <v>0</v>
      </c>
      <c r="CD52" s="23"/>
      <c r="CE52" s="23"/>
      <c r="CF52" s="174"/>
      <c r="CG52" s="175"/>
      <c r="CH52" s="174"/>
      <c r="CI52" s="175"/>
      <c r="CJ52" s="174"/>
      <c r="CK52" s="175"/>
      <c r="CL52" s="174"/>
      <c r="CM52" s="175"/>
      <c r="CN52" s="174"/>
      <c r="CO52" s="175"/>
      <c r="CP52" s="174"/>
      <c r="CQ52" s="175"/>
      <c r="CR52" s="174"/>
      <c r="CS52" s="175"/>
      <c r="CT52" s="174"/>
      <c r="CU52" s="175"/>
      <c r="CV52" s="174"/>
      <c r="CW52" s="175"/>
      <c r="CX52" s="174"/>
      <c r="CY52" s="175"/>
      <c r="CZ52" s="174"/>
      <c r="DA52" s="175"/>
      <c r="DB52" s="174"/>
      <c r="DC52" s="175"/>
      <c r="DD52" s="166">
        <f t="shared" si="18"/>
        <v>0</v>
      </c>
      <c r="DE52" s="167">
        <f t="shared" si="19"/>
        <v>0</v>
      </c>
      <c r="DF52" s="166">
        <f t="shared" si="20"/>
        <v>0</v>
      </c>
      <c r="DG52" s="167">
        <f t="shared" si="21"/>
        <v>0</v>
      </c>
      <c r="DH52" s="23"/>
      <c r="DI52" s="23"/>
      <c r="DJ52" s="174"/>
      <c r="DK52" s="175"/>
      <c r="DL52" s="174"/>
      <c r="DM52" s="175"/>
      <c r="DN52" s="174"/>
      <c r="DO52" s="175"/>
      <c r="DP52" s="174"/>
      <c r="DQ52" s="175"/>
      <c r="DR52" s="174"/>
      <c r="DS52" s="175"/>
      <c r="DT52" s="174"/>
      <c r="DU52" s="175"/>
      <c r="DV52" s="174"/>
      <c r="DW52" s="175"/>
      <c r="DX52" s="174"/>
      <c r="DY52" s="175"/>
      <c r="DZ52" s="174"/>
      <c r="EA52" s="175"/>
      <c r="EB52" s="174"/>
      <c r="EC52" s="175"/>
      <c r="ED52" s="174"/>
      <c r="EE52" s="175"/>
      <c r="EF52" s="174"/>
      <c r="EG52" s="175"/>
      <c r="EH52" s="166">
        <f t="shared" si="22"/>
        <v>0</v>
      </c>
      <c r="EI52" s="167">
        <f t="shared" si="23"/>
        <v>0</v>
      </c>
      <c r="EJ52" s="166">
        <f t="shared" si="24"/>
        <v>0</v>
      </c>
      <c r="EK52" s="167">
        <f t="shared" si="25"/>
        <v>0</v>
      </c>
      <c r="EL52" s="23"/>
      <c r="EM52" s="23"/>
      <c r="EN52" s="174"/>
      <c r="EO52" s="175"/>
      <c r="EP52" s="174"/>
      <c r="EQ52" s="175"/>
      <c r="ER52" s="174"/>
      <c r="ES52" s="175"/>
      <c r="ET52" s="174"/>
      <c r="EU52" s="175"/>
      <c r="EV52" s="174"/>
      <c r="EW52" s="175"/>
      <c r="EX52" s="174"/>
      <c r="EY52" s="175"/>
      <c r="EZ52" s="174"/>
      <c r="FA52" s="175"/>
      <c r="FB52" s="174"/>
      <c r="FC52" s="175"/>
      <c r="FD52" s="174"/>
      <c r="FE52" s="175"/>
      <c r="FF52" s="174"/>
      <c r="FG52" s="175"/>
      <c r="FH52" s="174"/>
      <c r="FI52" s="175"/>
      <c r="FJ52" s="174"/>
      <c r="FK52" s="175"/>
      <c r="FL52" s="166">
        <f t="shared" si="26"/>
        <v>0</v>
      </c>
      <c r="FM52" s="167">
        <f t="shared" si="27"/>
        <v>0</v>
      </c>
      <c r="FN52" s="166">
        <f t="shared" si="28"/>
        <v>0</v>
      </c>
      <c r="FO52" s="167">
        <f t="shared" si="29"/>
        <v>0</v>
      </c>
      <c r="FP52" s="23"/>
      <c r="FQ52" s="23"/>
      <c r="FR52" s="174"/>
      <c r="FS52" s="175"/>
      <c r="FT52" s="174"/>
      <c r="FU52" s="175"/>
      <c r="FV52" s="174"/>
      <c r="FW52" s="175"/>
      <c r="FX52" s="174"/>
      <c r="FY52" s="175"/>
      <c r="FZ52" s="174"/>
      <c r="GA52" s="175"/>
      <c r="GB52" s="174"/>
      <c r="GC52" s="175"/>
      <c r="GD52" s="174"/>
      <c r="GE52" s="175"/>
      <c r="GF52" s="174"/>
      <c r="GG52" s="175"/>
      <c r="GH52" s="174"/>
      <c r="GI52" s="175"/>
      <c r="GJ52" s="174"/>
      <c r="GK52" s="175"/>
      <c r="GL52" s="174"/>
      <c r="GM52" s="175"/>
      <c r="GN52" s="174"/>
      <c r="GO52" s="175"/>
      <c r="GP52" s="166">
        <f t="shared" si="30"/>
        <v>0</v>
      </c>
      <c r="GQ52" s="167">
        <f t="shared" si="31"/>
        <v>0</v>
      </c>
      <c r="GR52" s="166">
        <f t="shared" si="32"/>
        <v>0</v>
      </c>
      <c r="GS52" s="167">
        <f t="shared" si="33"/>
        <v>0</v>
      </c>
      <c r="GT52" s="23"/>
      <c r="GU52" s="23"/>
      <c r="GV52" s="174"/>
      <c r="GW52" s="175"/>
      <c r="GX52" s="174"/>
      <c r="GY52" s="175"/>
      <c r="GZ52" s="174"/>
      <c r="HA52" s="175"/>
      <c r="HB52" s="174"/>
      <c r="HC52" s="175"/>
      <c r="HD52" s="174"/>
      <c r="HE52" s="175"/>
      <c r="HF52" s="174"/>
      <c r="HG52" s="175"/>
      <c r="HH52" s="174"/>
      <c r="HI52" s="175"/>
      <c r="HJ52" s="174"/>
      <c r="HK52" s="175"/>
      <c r="HL52" s="174"/>
      <c r="HM52" s="175"/>
      <c r="HN52" s="174"/>
      <c r="HO52" s="175"/>
      <c r="HP52" s="174"/>
      <c r="HQ52" s="175"/>
      <c r="HR52" s="174"/>
      <c r="HS52" s="175"/>
      <c r="HT52" s="166">
        <f t="shared" si="34"/>
        <v>0</v>
      </c>
      <c r="HU52" s="167">
        <f t="shared" si="35"/>
        <v>0</v>
      </c>
      <c r="HV52" s="166">
        <f t="shared" si="36"/>
        <v>0</v>
      </c>
      <c r="HW52" s="167">
        <f t="shared" si="37"/>
        <v>0</v>
      </c>
      <c r="HX52" s="23"/>
      <c r="HY52" s="23"/>
      <c r="HZ52" s="174"/>
      <c r="IA52" s="175"/>
      <c r="IB52" s="174"/>
      <c r="IC52" s="175"/>
      <c r="ID52" s="174"/>
      <c r="IE52" s="175"/>
      <c r="IF52" s="174"/>
      <c r="IG52" s="175"/>
      <c r="IH52" s="174"/>
      <c r="II52" s="175"/>
      <c r="IJ52" s="174"/>
      <c r="IK52" s="175"/>
      <c r="IL52" s="174"/>
      <c r="IM52" s="175"/>
      <c r="IN52" s="174"/>
      <c r="IO52" s="175"/>
      <c r="IP52" s="174"/>
      <c r="IQ52" s="175"/>
      <c r="IR52" s="174"/>
      <c r="IS52" s="175"/>
      <c r="IT52" s="174"/>
      <c r="IU52" s="175"/>
      <c r="IV52" s="174"/>
      <c r="IW52" s="175"/>
      <c r="IX52" s="166">
        <f t="shared" si="38"/>
        <v>0</v>
      </c>
      <c r="IY52" s="167">
        <f t="shared" si="39"/>
        <v>0</v>
      </c>
      <c r="IZ52" s="166">
        <f t="shared" si="40"/>
        <v>0</v>
      </c>
      <c r="JA52" s="167">
        <f t="shared" si="41"/>
        <v>0</v>
      </c>
      <c r="JB52" s="23"/>
      <c r="JC52" s="23"/>
      <c r="JD52" s="174"/>
      <c r="JE52" s="175"/>
      <c r="JF52" s="174"/>
      <c r="JG52" s="175"/>
      <c r="JH52" s="174"/>
      <c r="JI52" s="175"/>
      <c r="JJ52" s="174"/>
      <c r="JK52" s="175"/>
      <c r="JL52" s="174"/>
      <c r="JM52" s="175"/>
      <c r="JN52" s="174"/>
      <c r="JO52" s="175"/>
      <c r="JP52" s="174"/>
      <c r="JQ52" s="175"/>
      <c r="JR52" s="174"/>
      <c r="JS52" s="175"/>
      <c r="JT52" s="174"/>
      <c r="JU52" s="175"/>
      <c r="JV52" s="174"/>
      <c r="JW52" s="175"/>
      <c r="JX52" s="174"/>
      <c r="JY52" s="175"/>
      <c r="JZ52" s="174"/>
      <c r="KA52" s="175"/>
      <c r="KB52" s="166">
        <f t="shared" si="42"/>
        <v>0</v>
      </c>
      <c r="KC52" s="167">
        <f t="shared" si="43"/>
        <v>0</v>
      </c>
      <c r="KD52" s="166">
        <f t="shared" si="44"/>
        <v>0</v>
      </c>
      <c r="KE52" s="167">
        <f t="shared" si="45"/>
        <v>0</v>
      </c>
      <c r="KF52" s="23"/>
      <c r="KG52" s="23"/>
      <c r="KH52" s="170">
        <f t="shared" si="49"/>
        <v>0</v>
      </c>
      <c r="KI52" s="171">
        <f t="shared" si="50"/>
        <v>0</v>
      </c>
      <c r="KJ52" s="166">
        <f t="shared" si="51"/>
        <v>0</v>
      </c>
      <c r="KK52" s="167">
        <f t="shared" si="52"/>
        <v>0</v>
      </c>
      <c r="KL52" s="172">
        <f t="shared" si="53"/>
        <v>0</v>
      </c>
      <c r="KM52" s="171">
        <f t="shared" si="54"/>
        <v>0</v>
      </c>
      <c r="KN52" s="166">
        <f t="shared" si="55"/>
        <v>0</v>
      </c>
      <c r="KO52" s="167">
        <f t="shared" si="56"/>
        <v>0</v>
      </c>
      <c r="KP52" s="436">
        <f t="shared" si="57"/>
        <v>0</v>
      </c>
      <c r="KQ52" s="422">
        <f t="shared" si="58"/>
        <v>0</v>
      </c>
      <c r="KR52" s="438" t="s">
        <v>338</v>
      </c>
      <c r="KS52" s="422" t="s">
        <v>338</v>
      </c>
      <c r="KT52" s="4"/>
    </row>
    <row r="53" spans="2:306" s="26" customFormat="1" ht="16.5" customHeight="1" x14ac:dyDescent="0.25">
      <c r="B53" s="150" t="s">
        <v>33</v>
      </c>
      <c r="C53" s="826"/>
      <c r="D53" s="827"/>
      <c r="E53" s="316"/>
      <c r="F53" s="659">
        <v>1</v>
      </c>
      <c r="G53" s="113"/>
      <c r="H53" s="113"/>
      <c r="I53" s="661">
        <f>INT(ROUND(F53,2)*(IF(E53&gt;0,data!$J$12,0)))</f>
        <v>0</v>
      </c>
      <c r="J53" s="145">
        <f>E53*I53</f>
        <v>0</v>
      </c>
      <c r="K53" s="317"/>
      <c r="L53" s="316"/>
      <c r="M53" s="661">
        <f>INT(ROUND(F53,2)*(IF(E53&gt;0,(IF(K53="ano",data!$J$6,0)),0)))</f>
        <v>0</v>
      </c>
      <c r="N53" s="152">
        <f>IF(L53&gt;E53,M53*E53,M53*L53)</f>
        <v>0</v>
      </c>
      <c r="O53" s="155">
        <f t="shared" si="46"/>
        <v>0</v>
      </c>
      <c r="Q53" s="149" t="str">
        <f t="shared" si="47"/>
        <v/>
      </c>
      <c r="R53" s="612" t="s">
        <v>338</v>
      </c>
      <c r="T53" s="26">
        <f t="shared" si="48"/>
        <v>0</v>
      </c>
      <c r="U53" s="176" t="s">
        <v>297</v>
      </c>
      <c r="V53" s="10"/>
      <c r="W53" s="10"/>
      <c r="X53" s="164"/>
      <c r="Y53" s="177"/>
      <c r="Z53" s="164"/>
      <c r="AA53" s="177"/>
      <c r="AB53" s="164"/>
      <c r="AC53" s="177"/>
      <c r="AD53" s="164"/>
      <c r="AE53" s="177"/>
      <c r="AF53" s="164"/>
      <c r="AG53" s="177"/>
      <c r="AH53" s="164"/>
      <c r="AI53" s="177"/>
      <c r="AJ53" s="164"/>
      <c r="AK53" s="177"/>
      <c r="AL53" s="164"/>
      <c r="AM53" s="177"/>
      <c r="AN53" s="164"/>
      <c r="AO53" s="177"/>
      <c r="AP53" s="164"/>
      <c r="AQ53" s="177"/>
      <c r="AR53" s="164"/>
      <c r="AS53" s="177"/>
      <c r="AT53" s="164"/>
      <c r="AU53" s="177"/>
      <c r="AV53" s="166">
        <f t="shared" si="10"/>
        <v>0</v>
      </c>
      <c r="AW53" s="167">
        <f t="shared" si="11"/>
        <v>0</v>
      </c>
      <c r="AX53" s="166">
        <f t="shared" si="12"/>
        <v>0</v>
      </c>
      <c r="AY53" s="167">
        <f t="shared" si="13"/>
        <v>0</v>
      </c>
      <c r="AZ53" s="4"/>
      <c r="BA53" s="4"/>
      <c r="BB53" s="164"/>
      <c r="BC53" s="177"/>
      <c r="BD53" s="164"/>
      <c r="BE53" s="177"/>
      <c r="BF53" s="164"/>
      <c r="BG53" s="177"/>
      <c r="BH53" s="164"/>
      <c r="BI53" s="177"/>
      <c r="BJ53" s="164"/>
      <c r="BK53" s="177"/>
      <c r="BL53" s="164"/>
      <c r="BM53" s="177"/>
      <c r="BN53" s="164"/>
      <c r="BO53" s="177"/>
      <c r="BP53" s="164"/>
      <c r="BQ53" s="177"/>
      <c r="BR53" s="164"/>
      <c r="BS53" s="177"/>
      <c r="BT53" s="164"/>
      <c r="BU53" s="177"/>
      <c r="BV53" s="164"/>
      <c r="BW53" s="177"/>
      <c r="BX53" s="164"/>
      <c r="BY53" s="177"/>
      <c r="BZ53" s="166">
        <f t="shared" si="14"/>
        <v>0</v>
      </c>
      <c r="CA53" s="167">
        <f t="shared" si="15"/>
        <v>0</v>
      </c>
      <c r="CB53" s="166">
        <f t="shared" si="16"/>
        <v>0</v>
      </c>
      <c r="CC53" s="167">
        <f t="shared" si="17"/>
        <v>0</v>
      </c>
      <c r="CD53" s="4"/>
      <c r="CE53" s="4"/>
      <c r="CF53" s="164"/>
      <c r="CG53" s="177"/>
      <c r="CH53" s="164"/>
      <c r="CI53" s="177"/>
      <c r="CJ53" s="164"/>
      <c r="CK53" s="177"/>
      <c r="CL53" s="164"/>
      <c r="CM53" s="177"/>
      <c r="CN53" s="164"/>
      <c r="CO53" s="177"/>
      <c r="CP53" s="164"/>
      <c r="CQ53" s="177"/>
      <c r="CR53" s="164"/>
      <c r="CS53" s="177"/>
      <c r="CT53" s="164"/>
      <c r="CU53" s="177"/>
      <c r="CV53" s="164"/>
      <c r="CW53" s="177"/>
      <c r="CX53" s="164"/>
      <c r="CY53" s="177"/>
      <c r="CZ53" s="164"/>
      <c r="DA53" s="177"/>
      <c r="DB53" s="164"/>
      <c r="DC53" s="177"/>
      <c r="DD53" s="166">
        <f t="shared" si="18"/>
        <v>0</v>
      </c>
      <c r="DE53" s="167">
        <f t="shared" si="19"/>
        <v>0</v>
      </c>
      <c r="DF53" s="166">
        <f t="shared" si="20"/>
        <v>0</v>
      </c>
      <c r="DG53" s="167">
        <f t="shared" si="21"/>
        <v>0</v>
      </c>
      <c r="DH53" s="4"/>
      <c r="DI53" s="4"/>
      <c r="DJ53" s="164"/>
      <c r="DK53" s="177"/>
      <c r="DL53" s="164"/>
      <c r="DM53" s="177"/>
      <c r="DN53" s="164"/>
      <c r="DO53" s="177"/>
      <c r="DP53" s="164"/>
      <c r="DQ53" s="177"/>
      <c r="DR53" s="164"/>
      <c r="DS53" s="177"/>
      <c r="DT53" s="164"/>
      <c r="DU53" s="177"/>
      <c r="DV53" s="164"/>
      <c r="DW53" s="177"/>
      <c r="DX53" s="164"/>
      <c r="DY53" s="177"/>
      <c r="DZ53" s="164"/>
      <c r="EA53" s="177"/>
      <c r="EB53" s="164"/>
      <c r="EC53" s="177"/>
      <c r="ED53" s="164"/>
      <c r="EE53" s="177"/>
      <c r="EF53" s="164"/>
      <c r="EG53" s="177"/>
      <c r="EH53" s="166">
        <f t="shared" si="22"/>
        <v>0</v>
      </c>
      <c r="EI53" s="167">
        <f t="shared" si="23"/>
        <v>0</v>
      </c>
      <c r="EJ53" s="166">
        <f t="shared" si="24"/>
        <v>0</v>
      </c>
      <c r="EK53" s="167">
        <f t="shared" si="25"/>
        <v>0</v>
      </c>
      <c r="EL53" s="4"/>
      <c r="EM53" s="4"/>
      <c r="EN53" s="164"/>
      <c r="EO53" s="177"/>
      <c r="EP53" s="164"/>
      <c r="EQ53" s="177"/>
      <c r="ER53" s="164"/>
      <c r="ES53" s="177"/>
      <c r="ET53" s="164"/>
      <c r="EU53" s="177"/>
      <c r="EV53" s="164"/>
      <c r="EW53" s="177"/>
      <c r="EX53" s="164"/>
      <c r="EY53" s="177"/>
      <c r="EZ53" s="164"/>
      <c r="FA53" s="177"/>
      <c r="FB53" s="164"/>
      <c r="FC53" s="177"/>
      <c r="FD53" s="164"/>
      <c r="FE53" s="177"/>
      <c r="FF53" s="164"/>
      <c r="FG53" s="177"/>
      <c r="FH53" s="164"/>
      <c r="FI53" s="177"/>
      <c r="FJ53" s="164"/>
      <c r="FK53" s="177"/>
      <c r="FL53" s="166">
        <f t="shared" si="26"/>
        <v>0</v>
      </c>
      <c r="FM53" s="167">
        <f t="shared" si="27"/>
        <v>0</v>
      </c>
      <c r="FN53" s="166">
        <f t="shared" si="28"/>
        <v>0</v>
      </c>
      <c r="FO53" s="167">
        <f t="shared" si="29"/>
        <v>0</v>
      </c>
      <c r="FP53" s="4"/>
      <c r="FQ53" s="4"/>
      <c r="FR53" s="164"/>
      <c r="FS53" s="177"/>
      <c r="FT53" s="164"/>
      <c r="FU53" s="177"/>
      <c r="FV53" s="164"/>
      <c r="FW53" s="177"/>
      <c r="FX53" s="164"/>
      <c r="FY53" s="177"/>
      <c r="FZ53" s="164"/>
      <c r="GA53" s="177"/>
      <c r="GB53" s="164"/>
      <c r="GC53" s="177"/>
      <c r="GD53" s="164"/>
      <c r="GE53" s="177"/>
      <c r="GF53" s="164"/>
      <c r="GG53" s="177"/>
      <c r="GH53" s="164"/>
      <c r="GI53" s="177"/>
      <c r="GJ53" s="164"/>
      <c r="GK53" s="177"/>
      <c r="GL53" s="164"/>
      <c r="GM53" s="177"/>
      <c r="GN53" s="164"/>
      <c r="GO53" s="177"/>
      <c r="GP53" s="166">
        <f t="shared" si="30"/>
        <v>0</v>
      </c>
      <c r="GQ53" s="167">
        <f t="shared" si="31"/>
        <v>0</v>
      </c>
      <c r="GR53" s="166">
        <f t="shared" si="32"/>
        <v>0</v>
      </c>
      <c r="GS53" s="167">
        <f t="shared" si="33"/>
        <v>0</v>
      </c>
      <c r="GT53" s="4"/>
      <c r="GU53" s="4"/>
      <c r="GV53" s="164"/>
      <c r="GW53" s="177"/>
      <c r="GX53" s="164"/>
      <c r="GY53" s="177"/>
      <c r="GZ53" s="164"/>
      <c r="HA53" s="177"/>
      <c r="HB53" s="164"/>
      <c r="HC53" s="177"/>
      <c r="HD53" s="164"/>
      <c r="HE53" s="177"/>
      <c r="HF53" s="164"/>
      <c r="HG53" s="177"/>
      <c r="HH53" s="164"/>
      <c r="HI53" s="177"/>
      <c r="HJ53" s="164"/>
      <c r="HK53" s="177"/>
      <c r="HL53" s="164"/>
      <c r="HM53" s="177"/>
      <c r="HN53" s="164"/>
      <c r="HO53" s="177"/>
      <c r="HP53" s="164"/>
      <c r="HQ53" s="177"/>
      <c r="HR53" s="164"/>
      <c r="HS53" s="177"/>
      <c r="HT53" s="166">
        <f t="shared" si="34"/>
        <v>0</v>
      </c>
      <c r="HU53" s="167">
        <f t="shared" si="35"/>
        <v>0</v>
      </c>
      <c r="HV53" s="166">
        <f t="shared" si="36"/>
        <v>0</v>
      </c>
      <c r="HW53" s="167">
        <f t="shared" si="37"/>
        <v>0</v>
      </c>
      <c r="HX53" s="4"/>
      <c r="HY53" s="4"/>
      <c r="HZ53" s="164"/>
      <c r="IA53" s="177"/>
      <c r="IB53" s="164"/>
      <c r="IC53" s="177"/>
      <c r="ID53" s="164"/>
      <c r="IE53" s="177"/>
      <c r="IF53" s="164"/>
      <c r="IG53" s="177"/>
      <c r="IH53" s="164"/>
      <c r="II53" s="177"/>
      <c r="IJ53" s="164"/>
      <c r="IK53" s="177"/>
      <c r="IL53" s="164"/>
      <c r="IM53" s="177"/>
      <c r="IN53" s="164"/>
      <c r="IO53" s="177"/>
      <c r="IP53" s="164"/>
      <c r="IQ53" s="177"/>
      <c r="IR53" s="164"/>
      <c r="IS53" s="177"/>
      <c r="IT53" s="164"/>
      <c r="IU53" s="177"/>
      <c r="IV53" s="164"/>
      <c r="IW53" s="177"/>
      <c r="IX53" s="166">
        <f t="shared" si="38"/>
        <v>0</v>
      </c>
      <c r="IY53" s="167">
        <f t="shared" si="39"/>
        <v>0</v>
      </c>
      <c r="IZ53" s="166">
        <f t="shared" si="40"/>
        <v>0</v>
      </c>
      <c r="JA53" s="167">
        <f t="shared" si="41"/>
        <v>0</v>
      </c>
      <c r="JB53" s="4"/>
      <c r="JC53" s="4"/>
      <c r="JD53" s="164"/>
      <c r="JE53" s="177"/>
      <c r="JF53" s="164"/>
      <c r="JG53" s="177"/>
      <c r="JH53" s="164"/>
      <c r="JI53" s="177"/>
      <c r="JJ53" s="164"/>
      <c r="JK53" s="177"/>
      <c r="JL53" s="164"/>
      <c r="JM53" s="177"/>
      <c r="JN53" s="164"/>
      <c r="JO53" s="177"/>
      <c r="JP53" s="164"/>
      <c r="JQ53" s="177"/>
      <c r="JR53" s="164"/>
      <c r="JS53" s="177"/>
      <c r="JT53" s="164"/>
      <c r="JU53" s="177"/>
      <c r="JV53" s="164"/>
      <c r="JW53" s="177"/>
      <c r="JX53" s="164"/>
      <c r="JY53" s="177"/>
      <c r="JZ53" s="164"/>
      <c r="KA53" s="177"/>
      <c r="KB53" s="166">
        <f t="shared" si="42"/>
        <v>0</v>
      </c>
      <c r="KC53" s="167">
        <f t="shared" si="43"/>
        <v>0</v>
      </c>
      <c r="KD53" s="166">
        <f t="shared" si="44"/>
        <v>0</v>
      </c>
      <c r="KE53" s="167">
        <f t="shared" si="45"/>
        <v>0</v>
      </c>
      <c r="KF53" s="4"/>
      <c r="KG53" s="4"/>
      <c r="KH53" s="170">
        <f t="shared" si="49"/>
        <v>0</v>
      </c>
      <c r="KI53" s="171">
        <f t="shared" si="50"/>
        <v>0</v>
      </c>
      <c r="KJ53" s="166">
        <f t="shared" si="51"/>
        <v>0</v>
      </c>
      <c r="KK53" s="167">
        <f t="shared" si="52"/>
        <v>0</v>
      </c>
      <c r="KL53" s="172">
        <f t="shared" si="53"/>
        <v>0</v>
      </c>
      <c r="KM53" s="171">
        <f t="shared" si="54"/>
        <v>0</v>
      </c>
      <c r="KN53" s="166">
        <f t="shared" si="55"/>
        <v>0</v>
      </c>
      <c r="KO53" s="167">
        <f t="shared" si="56"/>
        <v>0</v>
      </c>
      <c r="KP53" s="436">
        <f t="shared" si="57"/>
        <v>0</v>
      </c>
      <c r="KQ53" s="422">
        <f t="shared" si="58"/>
        <v>0</v>
      </c>
      <c r="KR53" s="438" t="s">
        <v>338</v>
      </c>
      <c r="KS53" s="422" t="s">
        <v>338</v>
      </c>
      <c r="KT53" s="4"/>
    </row>
    <row r="54" spans="2:306" s="26" customFormat="1" ht="16.5" hidden="1" customHeight="1" x14ac:dyDescent="0.25">
      <c r="B54" s="150"/>
      <c r="C54" s="541"/>
      <c r="D54" s="542"/>
      <c r="E54" s="120"/>
      <c r="F54" s="650"/>
      <c r="G54" s="120"/>
      <c r="H54" s="120"/>
      <c r="I54" s="661">
        <f>INT(ROUND(F54,2)*(IF(E54&gt;0,data!$J$12,0)))</f>
        <v>0</v>
      </c>
      <c r="J54" s="156"/>
      <c r="K54" s="543"/>
      <c r="L54" s="536"/>
      <c r="M54" s="661">
        <f>INT(ROUND(F54,2)*(IF(E54&gt;0,(IF(K54="ano",data!$J$6,0)),0)))</f>
        <v>0</v>
      </c>
      <c r="N54" s="152"/>
      <c r="O54" s="157"/>
      <c r="Q54" s="154"/>
      <c r="R54" s="612" t="s">
        <v>338</v>
      </c>
      <c r="T54" s="28"/>
      <c r="U54" s="173" t="s">
        <v>297</v>
      </c>
      <c r="V54" s="10"/>
      <c r="W54" s="10"/>
      <c r="X54" s="174"/>
      <c r="Y54" s="175"/>
      <c r="Z54" s="174"/>
      <c r="AA54" s="175"/>
      <c r="AB54" s="174"/>
      <c r="AC54" s="175"/>
      <c r="AD54" s="174"/>
      <c r="AE54" s="175"/>
      <c r="AF54" s="174"/>
      <c r="AG54" s="175"/>
      <c r="AH54" s="174"/>
      <c r="AI54" s="175"/>
      <c r="AJ54" s="174"/>
      <c r="AK54" s="175"/>
      <c r="AL54" s="174"/>
      <c r="AM54" s="175"/>
      <c r="AN54" s="174"/>
      <c r="AO54" s="175"/>
      <c r="AP54" s="174"/>
      <c r="AQ54" s="175"/>
      <c r="AR54" s="174"/>
      <c r="AS54" s="175"/>
      <c r="AT54" s="174"/>
      <c r="AU54" s="175"/>
      <c r="AV54" s="166">
        <f t="shared" si="10"/>
        <v>0</v>
      </c>
      <c r="AW54" s="167">
        <f t="shared" si="11"/>
        <v>0</v>
      </c>
      <c r="AX54" s="166">
        <f t="shared" si="12"/>
        <v>0</v>
      </c>
      <c r="AY54" s="167">
        <f t="shared" si="13"/>
        <v>0</v>
      </c>
      <c r="AZ54" s="23"/>
      <c r="BA54" s="23"/>
      <c r="BB54" s="174"/>
      <c r="BC54" s="175"/>
      <c r="BD54" s="174"/>
      <c r="BE54" s="175"/>
      <c r="BF54" s="174"/>
      <c r="BG54" s="175"/>
      <c r="BH54" s="174"/>
      <c r="BI54" s="175"/>
      <c r="BJ54" s="174"/>
      <c r="BK54" s="175"/>
      <c r="BL54" s="174"/>
      <c r="BM54" s="175"/>
      <c r="BN54" s="174"/>
      <c r="BO54" s="175"/>
      <c r="BP54" s="174"/>
      <c r="BQ54" s="175"/>
      <c r="BR54" s="174"/>
      <c r="BS54" s="175"/>
      <c r="BT54" s="174"/>
      <c r="BU54" s="175"/>
      <c r="BV54" s="174"/>
      <c r="BW54" s="175"/>
      <c r="BX54" s="174"/>
      <c r="BY54" s="175"/>
      <c r="BZ54" s="166">
        <f t="shared" si="14"/>
        <v>0</v>
      </c>
      <c r="CA54" s="167">
        <f t="shared" si="15"/>
        <v>0</v>
      </c>
      <c r="CB54" s="166">
        <f t="shared" si="16"/>
        <v>0</v>
      </c>
      <c r="CC54" s="167">
        <f t="shared" si="17"/>
        <v>0</v>
      </c>
      <c r="CD54" s="23"/>
      <c r="CE54" s="23"/>
      <c r="CF54" s="174"/>
      <c r="CG54" s="175"/>
      <c r="CH54" s="174"/>
      <c r="CI54" s="175"/>
      <c r="CJ54" s="174"/>
      <c r="CK54" s="175"/>
      <c r="CL54" s="174"/>
      <c r="CM54" s="175"/>
      <c r="CN54" s="174"/>
      <c r="CO54" s="175"/>
      <c r="CP54" s="174"/>
      <c r="CQ54" s="175"/>
      <c r="CR54" s="174"/>
      <c r="CS54" s="175"/>
      <c r="CT54" s="174"/>
      <c r="CU54" s="175"/>
      <c r="CV54" s="174"/>
      <c r="CW54" s="175"/>
      <c r="CX54" s="174"/>
      <c r="CY54" s="175"/>
      <c r="CZ54" s="174"/>
      <c r="DA54" s="175"/>
      <c r="DB54" s="174"/>
      <c r="DC54" s="175"/>
      <c r="DD54" s="166">
        <f t="shared" si="18"/>
        <v>0</v>
      </c>
      <c r="DE54" s="167">
        <f t="shared" si="19"/>
        <v>0</v>
      </c>
      <c r="DF54" s="166">
        <f t="shared" si="20"/>
        <v>0</v>
      </c>
      <c r="DG54" s="167">
        <f t="shared" si="21"/>
        <v>0</v>
      </c>
      <c r="DH54" s="23"/>
      <c r="DI54" s="23"/>
      <c r="DJ54" s="174"/>
      <c r="DK54" s="175"/>
      <c r="DL54" s="174"/>
      <c r="DM54" s="175"/>
      <c r="DN54" s="174"/>
      <c r="DO54" s="175"/>
      <c r="DP54" s="174"/>
      <c r="DQ54" s="175"/>
      <c r="DR54" s="174"/>
      <c r="DS54" s="175"/>
      <c r="DT54" s="174"/>
      <c r="DU54" s="175"/>
      <c r="DV54" s="174"/>
      <c r="DW54" s="175"/>
      <c r="DX54" s="174"/>
      <c r="DY54" s="175"/>
      <c r="DZ54" s="174"/>
      <c r="EA54" s="175"/>
      <c r="EB54" s="174"/>
      <c r="EC54" s="175"/>
      <c r="ED54" s="174"/>
      <c r="EE54" s="175"/>
      <c r="EF54" s="174"/>
      <c r="EG54" s="175"/>
      <c r="EH54" s="166">
        <f t="shared" si="22"/>
        <v>0</v>
      </c>
      <c r="EI54" s="167">
        <f t="shared" si="23"/>
        <v>0</v>
      </c>
      <c r="EJ54" s="166">
        <f t="shared" si="24"/>
        <v>0</v>
      </c>
      <c r="EK54" s="167">
        <f t="shared" si="25"/>
        <v>0</v>
      </c>
      <c r="EL54" s="23"/>
      <c r="EM54" s="23"/>
      <c r="EN54" s="174"/>
      <c r="EO54" s="175"/>
      <c r="EP54" s="174"/>
      <c r="EQ54" s="175"/>
      <c r="ER54" s="174"/>
      <c r="ES54" s="175"/>
      <c r="ET54" s="174"/>
      <c r="EU54" s="175"/>
      <c r="EV54" s="174"/>
      <c r="EW54" s="175"/>
      <c r="EX54" s="174"/>
      <c r="EY54" s="175"/>
      <c r="EZ54" s="174"/>
      <c r="FA54" s="175"/>
      <c r="FB54" s="174"/>
      <c r="FC54" s="175"/>
      <c r="FD54" s="174"/>
      <c r="FE54" s="175"/>
      <c r="FF54" s="174"/>
      <c r="FG54" s="175"/>
      <c r="FH54" s="174"/>
      <c r="FI54" s="175"/>
      <c r="FJ54" s="174"/>
      <c r="FK54" s="175"/>
      <c r="FL54" s="166">
        <f t="shared" si="26"/>
        <v>0</v>
      </c>
      <c r="FM54" s="167">
        <f t="shared" si="27"/>
        <v>0</v>
      </c>
      <c r="FN54" s="166">
        <f t="shared" si="28"/>
        <v>0</v>
      </c>
      <c r="FO54" s="167">
        <f t="shared" si="29"/>
        <v>0</v>
      </c>
      <c r="FP54" s="23"/>
      <c r="FQ54" s="23"/>
      <c r="FR54" s="174"/>
      <c r="FS54" s="175"/>
      <c r="FT54" s="174"/>
      <c r="FU54" s="175"/>
      <c r="FV54" s="174"/>
      <c r="FW54" s="175"/>
      <c r="FX54" s="174"/>
      <c r="FY54" s="175"/>
      <c r="FZ54" s="174"/>
      <c r="GA54" s="175"/>
      <c r="GB54" s="174"/>
      <c r="GC54" s="175"/>
      <c r="GD54" s="174"/>
      <c r="GE54" s="175"/>
      <c r="GF54" s="174"/>
      <c r="GG54" s="175"/>
      <c r="GH54" s="174"/>
      <c r="GI54" s="175"/>
      <c r="GJ54" s="174"/>
      <c r="GK54" s="175"/>
      <c r="GL54" s="174"/>
      <c r="GM54" s="175"/>
      <c r="GN54" s="174"/>
      <c r="GO54" s="175"/>
      <c r="GP54" s="166">
        <f t="shared" si="30"/>
        <v>0</v>
      </c>
      <c r="GQ54" s="167">
        <f t="shared" si="31"/>
        <v>0</v>
      </c>
      <c r="GR54" s="166">
        <f t="shared" si="32"/>
        <v>0</v>
      </c>
      <c r="GS54" s="167">
        <f t="shared" si="33"/>
        <v>0</v>
      </c>
      <c r="GT54" s="23"/>
      <c r="GU54" s="23"/>
      <c r="GV54" s="174"/>
      <c r="GW54" s="175"/>
      <c r="GX54" s="174"/>
      <c r="GY54" s="175"/>
      <c r="GZ54" s="174"/>
      <c r="HA54" s="175"/>
      <c r="HB54" s="174"/>
      <c r="HC54" s="175"/>
      <c r="HD54" s="174"/>
      <c r="HE54" s="175"/>
      <c r="HF54" s="174"/>
      <c r="HG54" s="175"/>
      <c r="HH54" s="174"/>
      <c r="HI54" s="175"/>
      <c r="HJ54" s="174"/>
      <c r="HK54" s="175"/>
      <c r="HL54" s="174"/>
      <c r="HM54" s="175"/>
      <c r="HN54" s="174"/>
      <c r="HO54" s="175"/>
      <c r="HP54" s="174"/>
      <c r="HQ54" s="175"/>
      <c r="HR54" s="174"/>
      <c r="HS54" s="175"/>
      <c r="HT54" s="166">
        <f t="shared" si="34"/>
        <v>0</v>
      </c>
      <c r="HU54" s="167">
        <f t="shared" si="35"/>
        <v>0</v>
      </c>
      <c r="HV54" s="166">
        <f t="shared" si="36"/>
        <v>0</v>
      </c>
      <c r="HW54" s="167">
        <f t="shared" si="37"/>
        <v>0</v>
      </c>
      <c r="HX54" s="23"/>
      <c r="HY54" s="23"/>
      <c r="HZ54" s="174"/>
      <c r="IA54" s="175"/>
      <c r="IB54" s="174"/>
      <c r="IC54" s="175"/>
      <c r="ID54" s="174"/>
      <c r="IE54" s="175"/>
      <c r="IF54" s="174"/>
      <c r="IG54" s="175"/>
      <c r="IH54" s="174"/>
      <c r="II54" s="175"/>
      <c r="IJ54" s="174"/>
      <c r="IK54" s="175"/>
      <c r="IL54" s="174"/>
      <c r="IM54" s="175"/>
      <c r="IN54" s="174"/>
      <c r="IO54" s="175"/>
      <c r="IP54" s="174"/>
      <c r="IQ54" s="175"/>
      <c r="IR54" s="174"/>
      <c r="IS54" s="175"/>
      <c r="IT54" s="174"/>
      <c r="IU54" s="175"/>
      <c r="IV54" s="174"/>
      <c r="IW54" s="175"/>
      <c r="IX54" s="166">
        <f t="shared" si="38"/>
        <v>0</v>
      </c>
      <c r="IY54" s="167">
        <f t="shared" si="39"/>
        <v>0</v>
      </c>
      <c r="IZ54" s="166">
        <f t="shared" si="40"/>
        <v>0</v>
      </c>
      <c r="JA54" s="167">
        <f t="shared" si="41"/>
        <v>0</v>
      </c>
      <c r="JB54" s="23"/>
      <c r="JC54" s="23"/>
      <c r="JD54" s="174"/>
      <c r="JE54" s="175"/>
      <c r="JF54" s="174"/>
      <c r="JG54" s="175"/>
      <c r="JH54" s="174"/>
      <c r="JI54" s="175"/>
      <c r="JJ54" s="174"/>
      <c r="JK54" s="175"/>
      <c r="JL54" s="174"/>
      <c r="JM54" s="175"/>
      <c r="JN54" s="174"/>
      <c r="JO54" s="175"/>
      <c r="JP54" s="174"/>
      <c r="JQ54" s="175"/>
      <c r="JR54" s="174"/>
      <c r="JS54" s="175"/>
      <c r="JT54" s="174"/>
      <c r="JU54" s="175"/>
      <c r="JV54" s="174"/>
      <c r="JW54" s="175"/>
      <c r="JX54" s="174"/>
      <c r="JY54" s="175"/>
      <c r="JZ54" s="174"/>
      <c r="KA54" s="175"/>
      <c r="KB54" s="166">
        <f t="shared" si="42"/>
        <v>0</v>
      </c>
      <c r="KC54" s="167">
        <f t="shared" si="43"/>
        <v>0</v>
      </c>
      <c r="KD54" s="166">
        <f t="shared" si="44"/>
        <v>0</v>
      </c>
      <c r="KE54" s="167">
        <f t="shared" si="45"/>
        <v>0</v>
      </c>
      <c r="KF54" s="23"/>
      <c r="KG54" s="23"/>
      <c r="KH54" s="170">
        <f t="shared" si="49"/>
        <v>0</v>
      </c>
      <c r="KI54" s="171">
        <f t="shared" si="50"/>
        <v>0</v>
      </c>
      <c r="KJ54" s="166">
        <f t="shared" si="51"/>
        <v>0</v>
      </c>
      <c r="KK54" s="167">
        <f t="shared" si="52"/>
        <v>0</v>
      </c>
      <c r="KL54" s="172">
        <f t="shared" si="53"/>
        <v>0</v>
      </c>
      <c r="KM54" s="171">
        <f t="shared" si="54"/>
        <v>0</v>
      </c>
      <c r="KN54" s="166">
        <f t="shared" si="55"/>
        <v>0</v>
      </c>
      <c r="KO54" s="167">
        <f t="shared" si="56"/>
        <v>0</v>
      </c>
      <c r="KP54" s="436">
        <f t="shared" si="57"/>
        <v>0</v>
      </c>
      <c r="KQ54" s="422">
        <f t="shared" si="58"/>
        <v>0</v>
      </c>
      <c r="KR54" s="438" t="s">
        <v>338</v>
      </c>
      <c r="KS54" s="422" t="s">
        <v>338</v>
      </c>
      <c r="KT54" s="4"/>
    </row>
    <row r="55" spans="2:306" s="26" customFormat="1" ht="16.5" customHeight="1" x14ac:dyDescent="0.25">
      <c r="B55" s="150" t="s">
        <v>34</v>
      </c>
      <c r="C55" s="826"/>
      <c r="D55" s="827"/>
      <c r="E55" s="316"/>
      <c r="F55" s="659">
        <v>1</v>
      </c>
      <c r="G55" s="113"/>
      <c r="H55" s="113"/>
      <c r="I55" s="661">
        <f>INT(ROUND(F55,2)*(IF(E55&gt;0,data!$J$12,0)))</f>
        <v>0</v>
      </c>
      <c r="J55" s="145">
        <f>E55*I55</f>
        <v>0</v>
      </c>
      <c r="K55" s="317"/>
      <c r="L55" s="316"/>
      <c r="M55" s="661">
        <f>INT(ROUND(F55,2)*(IF(E55&gt;0,(IF(K55="ano",data!$J$6,0)),0)))</f>
        <v>0</v>
      </c>
      <c r="N55" s="152">
        <f>IF(L55&gt;E55,M55*E55,M55*L55)</f>
        <v>0</v>
      </c>
      <c r="O55" s="155">
        <f t="shared" si="46"/>
        <v>0</v>
      </c>
      <c r="Q55" s="149" t="str">
        <f t="shared" si="47"/>
        <v/>
      </c>
      <c r="R55" s="612" t="s">
        <v>338</v>
      </c>
      <c r="T55" s="26">
        <f t="shared" si="48"/>
        <v>0</v>
      </c>
      <c r="U55" s="176" t="s">
        <v>297</v>
      </c>
      <c r="V55" s="10"/>
      <c r="W55" s="10"/>
      <c r="X55" s="164"/>
      <c r="Y55" s="177"/>
      <c r="Z55" s="164"/>
      <c r="AA55" s="177"/>
      <c r="AB55" s="164"/>
      <c r="AC55" s="177"/>
      <c r="AD55" s="164"/>
      <c r="AE55" s="177"/>
      <c r="AF55" s="164"/>
      <c r="AG55" s="177"/>
      <c r="AH55" s="164"/>
      <c r="AI55" s="177"/>
      <c r="AJ55" s="164"/>
      <c r="AK55" s="177"/>
      <c r="AL55" s="164"/>
      <c r="AM55" s="177"/>
      <c r="AN55" s="164"/>
      <c r="AO55" s="177"/>
      <c r="AP55" s="164"/>
      <c r="AQ55" s="177"/>
      <c r="AR55" s="164"/>
      <c r="AS55" s="177"/>
      <c r="AT55" s="164"/>
      <c r="AU55" s="177"/>
      <c r="AV55" s="166">
        <f t="shared" si="10"/>
        <v>0</v>
      </c>
      <c r="AW55" s="167">
        <f t="shared" si="11"/>
        <v>0</v>
      </c>
      <c r="AX55" s="166">
        <f t="shared" si="12"/>
        <v>0</v>
      </c>
      <c r="AY55" s="167">
        <f t="shared" si="13"/>
        <v>0</v>
      </c>
      <c r="AZ55" s="4"/>
      <c r="BA55" s="4"/>
      <c r="BB55" s="164"/>
      <c r="BC55" s="177"/>
      <c r="BD55" s="164"/>
      <c r="BE55" s="177"/>
      <c r="BF55" s="164"/>
      <c r="BG55" s="177"/>
      <c r="BH55" s="164"/>
      <c r="BI55" s="177"/>
      <c r="BJ55" s="164"/>
      <c r="BK55" s="177"/>
      <c r="BL55" s="164"/>
      <c r="BM55" s="177"/>
      <c r="BN55" s="164"/>
      <c r="BO55" s="177"/>
      <c r="BP55" s="164"/>
      <c r="BQ55" s="177"/>
      <c r="BR55" s="164"/>
      <c r="BS55" s="177"/>
      <c r="BT55" s="164"/>
      <c r="BU55" s="177"/>
      <c r="BV55" s="164"/>
      <c r="BW55" s="177"/>
      <c r="BX55" s="164"/>
      <c r="BY55" s="177"/>
      <c r="BZ55" s="166">
        <f t="shared" si="14"/>
        <v>0</v>
      </c>
      <c r="CA55" s="167">
        <f t="shared" si="15"/>
        <v>0</v>
      </c>
      <c r="CB55" s="166">
        <f t="shared" si="16"/>
        <v>0</v>
      </c>
      <c r="CC55" s="167">
        <f t="shared" si="17"/>
        <v>0</v>
      </c>
      <c r="CD55" s="4"/>
      <c r="CE55" s="4"/>
      <c r="CF55" s="164"/>
      <c r="CG55" s="177"/>
      <c r="CH55" s="164"/>
      <c r="CI55" s="177"/>
      <c r="CJ55" s="164"/>
      <c r="CK55" s="177"/>
      <c r="CL55" s="164"/>
      <c r="CM55" s="177"/>
      <c r="CN55" s="164"/>
      <c r="CO55" s="177"/>
      <c r="CP55" s="164"/>
      <c r="CQ55" s="177"/>
      <c r="CR55" s="164"/>
      <c r="CS55" s="177"/>
      <c r="CT55" s="164"/>
      <c r="CU55" s="177"/>
      <c r="CV55" s="164"/>
      <c r="CW55" s="177"/>
      <c r="CX55" s="164"/>
      <c r="CY55" s="177"/>
      <c r="CZ55" s="164"/>
      <c r="DA55" s="177"/>
      <c r="DB55" s="164"/>
      <c r="DC55" s="177"/>
      <c r="DD55" s="166">
        <f t="shared" si="18"/>
        <v>0</v>
      </c>
      <c r="DE55" s="167">
        <f t="shared" si="19"/>
        <v>0</v>
      </c>
      <c r="DF55" s="166">
        <f t="shared" si="20"/>
        <v>0</v>
      </c>
      <c r="DG55" s="167">
        <f t="shared" si="21"/>
        <v>0</v>
      </c>
      <c r="DH55" s="4"/>
      <c r="DI55" s="4"/>
      <c r="DJ55" s="164"/>
      <c r="DK55" s="177"/>
      <c r="DL55" s="164"/>
      <c r="DM55" s="177"/>
      <c r="DN55" s="164"/>
      <c r="DO55" s="177"/>
      <c r="DP55" s="164"/>
      <c r="DQ55" s="177"/>
      <c r="DR55" s="164"/>
      <c r="DS55" s="177"/>
      <c r="DT55" s="164"/>
      <c r="DU55" s="177"/>
      <c r="DV55" s="164"/>
      <c r="DW55" s="177"/>
      <c r="DX55" s="164"/>
      <c r="DY55" s="177"/>
      <c r="DZ55" s="164"/>
      <c r="EA55" s="177"/>
      <c r="EB55" s="164"/>
      <c r="EC55" s="177"/>
      <c r="ED55" s="164"/>
      <c r="EE55" s="177"/>
      <c r="EF55" s="164"/>
      <c r="EG55" s="177"/>
      <c r="EH55" s="166">
        <f t="shared" si="22"/>
        <v>0</v>
      </c>
      <c r="EI55" s="167">
        <f t="shared" si="23"/>
        <v>0</v>
      </c>
      <c r="EJ55" s="166">
        <f t="shared" si="24"/>
        <v>0</v>
      </c>
      <c r="EK55" s="167">
        <f t="shared" si="25"/>
        <v>0</v>
      </c>
      <c r="EL55" s="4"/>
      <c r="EM55" s="4"/>
      <c r="EN55" s="164"/>
      <c r="EO55" s="177"/>
      <c r="EP55" s="164"/>
      <c r="EQ55" s="177"/>
      <c r="ER55" s="164"/>
      <c r="ES55" s="177"/>
      <c r="ET55" s="164"/>
      <c r="EU55" s="177"/>
      <c r="EV55" s="164"/>
      <c r="EW55" s="177"/>
      <c r="EX55" s="164"/>
      <c r="EY55" s="177"/>
      <c r="EZ55" s="164"/>
      <c r="FA55" s="177"/>
      <c r="FB55" s="164"/>
      <c r="FC55" s="177"/>
      <c r="FD55" s="164"/>
      <c r="FE55" s="177"/>
      <c r="FF55" s="164"/>
      <c r="FG55" s="177"/>
      <c r="FH55" s="164"/>
      <c r="FI55" s="177"/>
      <c r="FJ55" s="164"/>
      <c r="FK55" s="177"/>
      <c r="FL55" s="166">
        <f t="shared" si="26"/>
        <v>0</v>
      </c>
      <c r="FM55" s="167">
        <f t="shared" si="27"/>
        <v>0</v>
      </c>
      <c r="FN55" s="166">
        <f t="shared" si="28"/>
        <v>0</v>
      </c>
      <c r="FO55" s="167">
        <f t="shared" si="29"/>
        <v>0</v>
      </c>
      <c r="FP55" s="4"/>
      <c r="FQ55" s="4"/>
      <c r="FR55" s="164"/>
      <c r="FS55" s="177"/>
      <c r="FT55" s="164"/>
      <c r="FU55" s="177"/>
      <c r="FV55" s="164"/>
      <c r="FW55" s="177"/>
      <c r="FX55" s="164"/>
      <c r="FY55" s="177"/>
      <c r="FZ55" s="164"/>
      <c r="GA55" s="177"/>
      <c r="GB55" s="164"/>
      <c r="GC55" s="177"/>
      <c r="GD55" s="164"/>
      <c r="GE55" s="177"/>
      <c r="GF55" s="164"/>
      <c r="GG55" s="177"/>
      <c r="GH55" s="164"/>
      <c r="GI55" s="177"/>
      <c r="GJ55" s="164"/>
      <c r="GK55" s="177"/>
      <c r="GL55" s="164"/>
      <c r="GM55" s="177"/>
      <c r="GN55" s="164"/>
      <c r="GO55" s="177"/>
      <c r="GP55" s="166">
        <f t="shared" si="30"/>
        <v>0</v>
      </c>
      <c r="GQ55" s="167">
        <f t="shared" si="31"/>
        <v>0</v>
      </c>
      <c r="GR55" s="166">
        <f t="shared" si="32"/>
        <v>0</v>
      </c>
      <c r="GS55" s="167">
        <f t="shared" si="33"/>
        <v>0</v>
      </c>
      <c r="GT55" s="4"/>
      <c r="GU55" s="4"/>
      <c r="GV55" s="164"/>
      <c r="GW55" s="177"/>
      <c r="GX55" s="164"/>
      <c r="GY55" s="177"/>
      <c r="GZ55" s="164"/>
      <c r="HA55" s="177"/>
      <c r="HB55" s="164"/>
      <c r="HC55" s="177"/>
      <c r="HD55" s="164"/>
      <c r="HE55" s="177"/>
      <c r="HF55" s="164"/>
      <c r="HG55" s="177"/>
      <c r="HH55" s="164"/>
      <c r="HI55" s="177"/>
      <c r="HJ55" s="164"/>
      <c r="HK55" s="177"/>
      <c r="HL55" s="164"/>
      <c r="HM55" s="177"/>
      <c r="HN55" s="164"/>
      <c r="HO55" s="177"/>
      <c r="HP55" s="164"/>
      <c r="HQ55" s="177"/>
      <c r="HR55" s="164"/>
      <c r="HS55" s="177"/>
      <c r="HT55" s="166">
        <f t="shared" si="34"/>
        <v>0</v>
      </c>
      <c r="HU55" s="167">
        <f t="shared" si="35"/>
        <v>0</v>
      </c>
      <c r="HV55" s="166">
        <f t="shared" si="36"/>
        <v>0</v>
      </c>
      <c r="HW55" s="167">
        <f t="shared" si="37"/>
        <v>0</v>
      </c>
      <c r="HX55" s="4"/>
      <c r="HY55" s="4"/>
      <c r="HZ55" s="164"/>
      <c r="IA55" s="177"/>
      <c r="IB55" s="164"/>
      <c r="IC55" s="177"/>
      <c r="ID55" s="164"/>
      <c r="IE55" s="177"/>
      <c r="IF55" s="164"/>
      <c r="IG55" s="177"/>
      <c r="IH55" s="164"/>
      <c r="II55" s="177"/>
      <c r="IJ55" s="164"/>
      <c r="IK55" s="177"/>
      <c r="IL55" s="164"/>
      <c r="IM55" s="177"/>
      <c r="IN55" s="164"/>
      <c r="IO55" s="177"/>
      <c r="IP55" s="164"/>
      <c r="IQ55" s="177"/>
      <c r="IR55" s="164"/>
      <c r="IS55" s="177"/>
      <c r="IT55" s="164"/>
      <c r="IU55" s="177"/>
      <c r="IV55" s="164"/>
      <c r="IW55" s="177"/>
      <c r="IX55" s="166">
        <f t="shared" si="38"/>
        <v>0</v>
      </c>
      <c r="IY55" s="167">
        <f t="shared" si="39"/>
        <v>0</v>
      </c>
      <c r="IZ55" s="166">
        <f t="shared" si="40"/>
        <v>0</v>
      </c>
      <c r="JA55" s="167">
        <f t="shared" si="41"/>
        <v>0</v>
      </c>
      <c r="JB55" s="4"/>
      <c r="JC55" s="4"/>
      <c r="JD55" s="164"/>
      <c r="JE55" s="177"/>
      <c r="JF55" s="164"/>
      <c r="JG55" s="177"/>
      <c r="JH55" s="164"/>
      <c r="JI55" s="177"/>
      <c r="JJ55" s="164"/>
      <c r="JK55" s="177"/>
      <c r="JL55" s="164"/>
      <c r="JM55" s="177"/>
      <c r="JN55" s="164"/>
      <c r="JO55" s="177"/>
      <c r="JP55" s="164"/>
      <c r="JQ55" s="177"/>
      <c r="JR55" s="164"/>
      <c r="JS55" s="177"/>
      <c r="JT55" s="164"/>
      <c r="JU55" s="177"/>
      <c r="JV55" s="164"/>
      <c r="JW55" s="177"/>
      <c r="JX55" s="164"/>
      <c r="JY55" s="177"/>
      <c r="JZ55" s="164"/>
      <c r="KA55" s="177"/>
      <c r="KB55" s="166">
        <f t="shared" si="42"/>
        <v>0</v>
      </c>
      <c r="KC55" s="167">
        <f t="shared" si="43"/>
        <v>0</v>
      </c>
      <c r="KD55" s="166">
        <f t="shared" si="44"/>
        <v>0</v>
      </c>
      <c r="KE55" s="167">
        <f t="shared" si="45"/>
        <v>0</v>
      </c>
      <c r="KF55" s="4"/>
      <c r="KG55" s="4"/>
      <c r="KH55" s="170">
        <f t="shared" si="49"/>
        <v>0</v>
      </c>
      <c r="KI55" s="171">
        <f t="shared" si="50"/>
        <v>0</v>
      </c>
      <c r="KJ55" s="166">
        <f t="shared" si="51"/>
        <v>0</v>
      </c>
      <c r="KK55" s="167">
        <f t="shared" si="52"/>
        <v>0</v>
      </c>
      <c r="KL55" s="172">
        <f t="shared" si="53"/>
        <v>0</v>
      </c>
      <c r="KM55" s="171">
        <f t="shared" si="54"/>
        <v>0</v>
      </c>
      <c r="KN55" s="166">
        <f t="shared" si="55"/>
        <v>0</v>
      </c>
      <c r="KO55" s="167">
        <f t="shared" si="56"/>
        <v>0</v>
      </c>
      <c r="KP55" s="436">
        <f t="shared" si="57"/>
        <v>0</v>
      </c>
      <c r="KQ55" s="422">
        <f t="shared" si="58"/>
        <v>0</v>
      </c>
      <c r="KR55" s="438" t="s">
        <v>338</v>
      </c>
      <c r="KS55" s="422" t="s">
        <v>338</v>
      </c>
      <c r="KT55" s="4"/>
    </row>
    <row r="56" spans="2:306" s="26" customFormat="1" ht="16.5" hidden="1" customHeight="1" x14ac:dyDescent="0.25">
      <c r="B56" s="150"/>
      <c r="C56" s="541"/>
      <c r="D56" s="542"/>
      <c r="E56" s="120"/>
      <c r="F56" s="650"/>
      <c r="G56" s="120"/>
      <c r="H56" s="120"/>
      <c r="I56" s="661">
        <f>INT(ROUND(F56,2)*(IF(E56&gt;0,data!$J$12,0)))</f>
        <v>0</v>
      </c>
      <c r="J56" s="156"/>
      <c r="K56" s="543"/>
      <c r="L56" s="536"/>
      <c r="M56" s="661">
        <f>INT(ROUND(F56,2)*(IF(E56&gt;0,(IF(K56="ano",data!$J$6,0)),0)))</f>
        <v>0</v>
      </c>
      <c r="N56" s="152"/>
      <c r="O56" s="157"/>
      <c r="Q56" s="154"/>
      <c r="R56" s="612" t="s">
        <v>338</v>
      </c>
      <c r="T56" s="28"/>
      <c r="U56" s="173" t="s">
        <v>297</v>
      </c>
      <c r="V56" s="10"/>
      <c r="W56" s="10"/>
      <c r="X56" s="174"/>
      <c r="Y56" s="175"/>
      <c r="Z56" s="174"/>
      <c r="AA56" s="175"/>
      <c r="AB56" s="174"/>
      <c r="AC56" s="175"/>
      <c r="AD56" s="174"/>
      <c r="AE56" s="175"/>
      <c r="AF56" s="174"/>
      <c r="AG56" s="175"/>
      <c r="AH56" s="174"/>
      <c r="AI56" s="175"/>
      <c r="AJ56" s="174"/>
      <c r="AK56" s="175"/>
      <c r="AL56" s="174"/>
      <c r="AM56" s="175"/>
      <c r="AN56" s="174"/>
      <c r="AO56" s="175"/>
      <c r="AP56" s="174"/>
      <c r="AQ56" s="175"/>
      <c r="AR56" s="174"/>
      <c r="AS56" s="175"/>
      <c r="AT56" s="174"/>
      <c r="AU56" s="175"/>
      <c r="AV56" s="166">
        <f t="shared" si="10"/>
        <v>0</v>
      </c>
      <c r="AW56" s="167">
        <f t="shared" si="11"/>
        <v>0</v>
      </c>
      <c r="AX56" s="166">
        <f t="shared" si="12"/>
        <v>0</v>
      </c>
      <c r="AY56" s="167">
        <f t="shared" si="13"/>
        <v>0</v>
      </c>
      <c r="AZ56" s="23"/>
      <c r="BA56" s="23"/>
      <c r="BB56" s="174"/>
      <c r="BC56" s="175"/>
      <c r="BD56" s="174"/>
      <c r="BE56" s="175"/>
      <c r="BF56" s="174"/>
      <c r="BG56" s="175"/>
      <c r="BH56" s="174"/>
      <c r="BI56" s="175"/>
      <c r="BJ56" s="174"/>
      <c r="BK56" s="175"/>
      <c r="BL56" s="174"/>
      <c r="BM56" s="175"/>
      <c r="BN56" s="174"/>
      <c r="BO56" s="175"/>
      <c r="BP56" s="174"/>
      <c r="BQ56" s="175"/>
      <c r="BR56" s="174"/>
      <c r="BS56" s="175"/>
      <c r="BT56" s="174"/>
      <c r="BU56" s="175"/>
      <c r="BV56" s="174"/>
      <c r="BW56" s="175"/>
      <c r="BX56" s="174"/>
      <c r="BY56" s="175"/>
      <c r="BZ56" s="166">
        <f t="shared" si="14"/>
        <v>0</v>
      </c>
      <c r="CA56" s="167">
        <f t="shared" si="15"/>
        <v>0</v>
      </c>
      <c r="CB56" s="166">
        <f t="shared" si="16"/>
        <v>0</v>
      </c>
      <c r="CC56" s="167">
        <f t="shared" si="17"/>
        <v>0</v>
      </c>
      <c r="CD56" s="23"/>
      <c r="CE56" s="23"/>
      <c r="CF56" s="174"/>
      <c r="CG56" s="175"/>
      <c r="CH56" s="174"/>
      <c r="CI56" s="175"/>
      <c r="CJ56" s="174"/>
      <c r="CK56" s="175"/>
      <c r="CL56" s="174"/>
      <c r="CM56" s="175"/>
      <c r="CN56" s="174"/>
      <c r="CO56" s="175"/>
      <c r="CP56" s="174"/>
      <c r="CQ56" s="175"/>
      <c r="CR56" s="174"/>
      <c r="CS56" s="175"/>
      <c r="CT56" s="174"/>
      <c r="CU56" s="175"/>
      <c r="CV56" s="174"/>
      <c r="CW56" s="175"/>
      <c r="CX56" s="174"/>
      <c r="CY56" s="175"/>
      <c r="CZ56" s="174"/>
      <c r="DA56" s="175"/>
      <c r="DB56" s="174"/>
      <c r="DC56" s="175"/>
      <c r="DD56" s="166">
        <f t="shared" si="18"/>
        <v>0</v>
      </c>
      <c r="DE56" s="167">
        <f t="shared" si="19"/>
        <v>0</v>
      </c>
      <c r="DF56" s="166">
        <f t="shared" si="20"/>
        <v>0</v>
      </c>
      <c r="DG56" s="167">
        <f t="shared" si="21"/>
        <v>0</v>
      </c>
      <c r="DH56" s="23"/>
      <c r="DI56" s="23"/>
      <c r="DJ56" s="174"/>
      <c r="DK56" s="175"/>
      <c r="DL56" s="174"/>
      <c r="DM56" s="175"/>
      <c r="DN56" s="174"/>
      <c r="DO56" s="175"/>
      <c r="DP56" s="174"/>
      <c r="DQ56" s="175"/>
      <c r="DR56" s="174"/>
      <c r="DS56" s="175"/>
      <c r="DT56" s="174"/>
      <c r="DU56" s="175"/>
      <c r="DV56" s="174"/>
      <c r="DW56" s="175"/>
      <c r="DX56" s="174"/>
      <c r="DY56" s="175"/>
      <c r="DZ56" s="174"/>
      <c r="EA56" s="175"/>
      <c r="EB56" s="174"/>
      <c r="EC56" s="175"/>
      <c r="ED56" s="174"/>
      <c r="EE56" s="175"/>
      <c r="EF56" s="174"/>
      <c r="EG56" s="175"/>
      <c r="EH56" s="166">
        <f t="shared" si="22"/>
        <v>0</v>
      </c>
      <c r="EI56" s="167">
        <f t="shared" si="23"/>
        <v>0</v>
      </c>
      <c r="EJ56" s="166">
        <f t="shared" si="24"/>
        <v>0</v>
      </c>
      <c r="EK56" s="167">
        <f t="shared" si="25"/>
        <v>0</v>
      </c>
      <c r="EL56" s="23"/>
      <c r="EM56" s="23"/>
      <c r="EN56" s="174"/>
      <c r="EO56" s="175"/>
      <c r="EP56" s="174"/>
      <c r="EQ56" s="175"/>
      <c r="ER56" s="174"/>
      <c r="ES56" s="175"/>
      <c r="ET56" s="174"/>
      <c r="EU56" s="175"/>
      <c r="EV56" s="174"/>
      <c r="EW56" s="175"/>
      <c r="EX56" s="174"/>
      <c r="EY56" s="175"/>
      <c r="EZ56" s="174"/>
      <c r="FA56" s="175"/>
      <c r="FB56" s="174"/>
      <c r="FC56" s="175"/>
      <c r="FD56" s="174"/>
      <c r="FE56" s="175"/>
      <c r="FF56" s="174"/>
      <c r="FG56" s="175"/>
      <c r="FH56" s="174"/>
      <c r="FI56" s="175"/>
      <c r="FJ56" s="174"/>
      <c r="FK56" s="175"/>
      <c r="FL56" s="166">
        <f t="shared" si="26"/>
        <v>0</v>
      </c>
      <c r="FM56" s="167">
        <f t="shared" si="27"/>
        <v>0</v>
      </c>
      <c r="FN56" s="166">
        <f t="shared" si="28"/>
        <v>0</v>
      </c>
      <c r="FO56" s="167">
        <f t="shared" si="29"/>
        <v>0</v>
      </c>
      <c r="FP56" s="23"/>
      <c r="FQ56" s="23"/>
      <c r="FR56" s="174"/>
      <c r="FS56" s="175"/>
      <c r="FT56" s="174"/>
      <c r="FU56" s="175"/>
      <c r="FV56" s="174"/>
      <c r="FW56" s="175"/>
      <c r="FX56" s="174"/>
      <c r="FY56" s="175"/>
      <c r="FZ56" s="174"/>
      <c r="GA56" s="175"/>
      <c r="GB56" s="174"/>
      <c r="GC56" s="175"/>
      <c r="GD56" s="174"/>
      <c r="GE56" s="175"/>
      <c r="GF56" s="174"/>
      <c r="GG56" s="175"/>
      <c r="GH56" s="174"/>
      <c r="GI56" s="175"/>
      <c r="GJ56" s="174"/>
      <c r="GK56" s="175"/>
      <c r="GL56" s="174"/>
      <c r="GM56" s="175"/>
      <c r="GN56" s="174"/>
      <c r="GO56" s="175"/>
      <c r="GP56" s="166">
        <f t="shared" si="30"/>
        <v>0</v>
      </c>
      <c r="GQ56" s="167">
        <f t="shared" si="31"/>
        <v>0</v>
      </c>
      <c r="GR56" s="166">
        <f t="shared" si="32"/>
        <v>0</v>
      </c>
      <c r="GS56" s="167">
        <f t="shared" si="33"/>
        <v>0</v>
      </c>
      <c r="GT56" s="23"/>
      <c r="GU56" s="23"/>
      <c r="GV56" s="174"/>
      <c r="GW56" s="175"/>
      <c r="GX56" s="174"/>
      <c r="GY56" s="175"/>
      <c r="GZ56" s="174"/>
      <c r="HA56" s="175"/>
      <c r="HB56" s="174"/>
      <c r="HC56" s="175"/>
      <c r="HD56" s="174"/>
      <c r="HE56" s="175"/>
      <c r="HF56" s="174"/>
      <c r="HG56" s="175"/>
      <c r="HH56" s="174"/>
      <c r="HI56" s="175"/>
      <c r="HJ56" s="174"/>
      <c r="HK56" s="175"/>
      <c r="HL56" s="174"/>
      <c r="HM56" s="175"/>
      <c r="HN56" s="174"/>
      <c r="HO56" s="175"/>
      <c r="HP56" s="174"/>
      <c r="HQ56" s="175"/>
      <c r="HR56" s="174"/>
      <c r="HS56" s="175"/>
      <c r="HT56" s="166">
        <f t="shared" si="34"/>
        <v>0</v>
      </c>
      <c r="HU56" s="167">
        <f t="shared" si="35"/>
        <v>0</v>
      </c>
      <c r="HV56" s="166">
        <f t="shared" si="36"/>
        <v>0</v>
      </c>
      <c r="HW56" s="167">
        <f t="shared" si="37"/>
        <v>0</v>
      </c>
      <c r="HX56" s="23"/>
      <c r="HY56" s="23"/>
      <c r="HZ56" s="174"/>
      <c r="IA56" s="175"/>
      <c r="IB56" s="174"/>
      <c r="IC56" s="175"/>
      <c r="ID56" s="174"/>
      <c r="IE56" s="175"/>
      <c r="IF56" s="174"/>
      <c r="IG56" s="175"/>
      <c r="IH56" s="174"/>
      <c r="II56" s="175"/>
      <c r="IJ56" s="174"/>
      <c r="IK56" s="175"/>
      <c r="IL56" s="174"/>
      <c r="IM56" s="175"/>
      <c r="IN56" s="174"/>
      <c r="IO56" s="175"/>
      <c r="IP56" s="174"/>
      <c r="IQ56" s="175"/>
      <c r="IR56" s="174"/>
      <c r="IS56" s="175"/>
      <c r="IT56" s="174"/>
      <c r="IU56" s="175"/>
      <c r="IV56" s="174"/>
      <c r="IW56" s="175"/>
      <c r="IX56" s="166">
        <f t="shared" si="38"/>
        <v>0</v>
      </c>
      <c r="IY56" s="167">
        <f t="shared" si="39"/>
        <v>0</v>
      </c>
      <c r="IZ56" s="166">
        <f t="shared" si="40"/>
        <v>0</v>
      </c>
      <c r="JA56" s="167">
        <f t="shared" si="41"/>
        <v>0</v>
      </c>
      <c r="JB56" s="23"/>
      <c r="JC56" s="23"/>
      <c r="JD56" s="174"/>
      <c r="JE56" s="175"/>
      <c r="JF56" s="174"/>
      <c r="JG56" s="175"/>
      <c r="JH56" s="174"/>
      <c r="JI56" s="175"/>
      <c r="JJ56" s="174"/>
      <c r="JK56" s="175"/>
      <c r="JL56" s="174"/>
      <c r="JM56" s="175"/>
      <c r="JN56" s="174"/>
      <c r="JO56" s="175"/>
      <c r="JP56" s="174"/>
      <c r="JQ56" s="175"/>
      <c r="JR56" s="174"/>
      <c r="JS56" s="175"/>
      <c r="JT56" s="174"/>
      <c r="JU56" s="175"/>
      <c r="JV56" s="174"/>
      <c r="JW56" s="175"/>
      <c r="JX56" s="174"/>
      <c r="JY56" s="175"/>
      <c r="JZ56" s="174"/>
      <c r="KA56" s="175"/>
      <c r="KB56" s="166">
        <f t="shared" si="42"/>
        <v>0</v>
      </c>
      <c r="KC56" s="167">
        <f t="shared" si="43"/>
        <v>0</v>
      </c>
      <c r="KD56" s="166">
        <f t="shared" si="44"/>
        <v>0</v>
      </c>
      <c r="KE56" s="167">
        <f t="shared" si="45"/>
        <v>0</v>
      </c>
      <c r="KF56" s="23"/>
      <c r="KG56" s="23"/>
      <c r="KH56" s="170">
        <f t="shared" si="49"/>
        <v>0</v>
      </c>
      <c r="KI56" s="171">
        <f t="shared" si="50"/>
        <v>0</v>
      </c>
      <c r="KJ56" s="166">
        <f t="shared" si="51"/>
        <v>0</v>
      </c>
      <c r="KK56" s="167">
        <f t="shared" si="52"/>
        <v>0</v>
      </c>
      <c r="KL56" s="172">
        <f t="shared" si="53"/>
        <v>0</v>
      </c>
      <c r="KM56" s="171">
        <f t="shared" si="54"/>
        <v>0</v>
      </c>
      <c r="KN56" s="166">
        <f t="shared" si="55"/>
        <v>0</v>
      </c>
      <c r="KO56" s="167">
        <f t="shared" si="56"/>
        <v>0</v>
      </c>
      <c r="KP56" s="436">
        <f t="shared" si="57"/>
        <v>0</v>
      </c>
      <c r="KQ56" s="422">
        <f t="shared" si="58"/>
        <v>0</v>
      </c>
      <c r="KR56" s="438" t="s">
        <v>338</v>
      </c>
      <c r="KS56" s="422" t="s">
        <v>338</v>
      </c>
      <c r="KT56" s="4"/>
    </row>
    <row r="57" spans="2:306" s="26" customFormat="1" ht="16.5" customHeight="1" x14ac:dyDescent="0.25">
      <c r="B57" s="150" t="s">
        <v>35</v>
      </c>
      <c r="C57" s="826"/>
      <c r="D57" s="827"/>
      <c r="E57" s="316"/>
      <c r="F57" s="659">
        <v>1</v>
      </c>
      <c r="G57" s="113"/>
      <c r="H57" s="113"/>
      <c r="I57" s="661">
        <f>INT(ROUND(F57,2)*(IF(E57&gt;0,data!$J$12,0)))</f>
        <v>0</v>
      </c>
      <c r="J57" s="145">
        <f>E57*I57</f>
        <v>0</v>
      </c>
      <c r="K57" s="317"/>
      <c r="L57" s="316"/>
      <c r="M57" s="661">
        <f>INT(ROUND(F57,2)*(IF(E57&gt;0,(IF(K57="ano",data!$J$6,0)),0)))</f>
        <v>0</v>
      </c>
      <c r="N57" s="152">
        <f>IF(L57&gt;E57,M57*E57,M57*L57)</f>
        <v>0</v>
      </c>
      <c r="O57" s="155">
        <f t="shared" si="46"/>
        <v>0</v>
      </c>
      <c r="Q57" s="149" t="str">
        <f t="shared" si="47"/>
        <v/>
      </c>
      <c r="R57" s="612" t="s">
        <v>338</v>
      </c>
      <c r="T57" s="26">
        <f t="shared" si="48"/>
        <v>0</v>
      </c>
      <c r="U57" s="176" t="s">
        <v>297</v>
      </c>
      <c r="V57" s="10"/>
      <c r="W57" s="10"/>
      <c r="X57" s="164"/>
      <c r="Y57" s="177"/>
      <c r="Z57" s="164"/>
      <c r="AA57" s="177"/>
      <c r="AB57" s="164"/>
      <c r="AC57" s="177"/>
      <c r="AD57" s="164"/>
      <c r="AE57" s="177"/>
      <c r="AF57" s="164"/>
      <c r="AG57" s="177"/>
      <c r="AH57" s="164"/>
      <c r="AI57" s="177"/>
      <c r="AJ57" s="164"/>
      <c r="AK57" s="177"/>
      <c r="AL57" s="164"/>
      <c r="AM57" s="177"/>
      <c r="AN57" s="164"/>
      <c r="AO57" s="177"/>
      <c r="AP57" s="164"/>
      <c r="AQ57" s="177"/>
      <c r="AR57" s="164"/>
      <c r="AS57" s="177"/>
      <c r="AT57" s="164"/>
      <c r="AU57" s="177"/>
      <c r="AV57" s="166">
        <f t="shared" si="10"/>
        <v>0</v>
      </c>
      <c r="AW57" s="167">
        <f t="shared" si="11"/>
        <v>0</v>
      </c>
      <c r="AX57" s="166">
        <f t="shared" si="12"/>
        <v>0</v>
      </c>
      <c r="AY57" s="167">
        <f t="shared" si="13"/>
        <v>0</v>
      </c>
      <c r="AZ57" s="4"/>
      <c r="BA57" s="4"/>
      <c r="BB57" s="164"/>
      <c r="BC57" s="177"/>
      <c r="BD57" s="164"/>
      <c r="BE57" s="177"/>
      <c r="BF57" s="164"/>
      <c r="BG57" s="177"/>
      <c r="BH57" s="164"/>
      <c r="BI57" s="177"/>
      <c r="BJ57" s="164"/>
      <c r="BK57" s="177"/>
      <c r="BL57" s="164"/>
      <c r="BM57" s="177"/>
      <c r="BN57" s="164"/>
      <c r="BO57" s="177"/>
      <c r="BP57" s="164"/>
      <c r="BQ57" s="177"/>
      <c r="BR57" s="164"/>
      <c r="BS57" s="177"/>
      <c r="BT57" s="164"/>
      <c r="BU57" s="177"/>
      <c r="BV57" s="164"/>
      <c r="BW57" s="177"/>
      <c r="BX57" s="164"/>
      <c r="BY57" s="177"/>
      <c r="BZ57" s="166">
        <f t="shared" si="14"/>
        <v>0</v>
      </c>
      <c r="CA57" s="167">
        <f t="shared" si="15"/>
        <v>0</v>
      </c>
      <c r="CB57" s="166">
        <f t="shared" si="16"/>
        <v>0</v>
      </c>
      <c r="CC57" s="167">
        <f t="shared" si="17"/>
        <v>0</v>
      </c>
      <c r="CD57" s="4"/>
      <c r="CE57" s="4"/>
      <c r="CF57" s="164"/>
      <c r="CG57" s="177"/>
      <c r="CH57" s="164"/>
      <c r="CI57" s="177"/>
      <c r="CJ57" s="164"/>
      <c r="CK57" s="177"/>
      <c r="CL57" s="164"/>
      <c r="CM57" s="177"/>
      <c r="CN57" s="164"/>
      <c r="CO57" s="177"/>
      <c r="CP57" s="164"/>
      <c r="CQ57" s="177"/>
      <c r="CR57" s="164"/>
      <c r="CS57" s="177"/>
      <c r="CT57" s="164"/>
      <c r="CU57" s="177"/>
      <c r="CV57" s="164"/>
      <c r="CW57" s="177"/>
      <c r="CX57" s="164"/>
      <c r="CY57" s="177"/>
      <c r="CZ57" s="164"/>
      <c r="DA57" s="177"/>
      <c r="DB57" s="164"/>
      <c r="DC57" s="177"/>
      <c r="DD57" s="166">
        <f t="shared" si="18"/>
        <v>0</v>
      </c>
      <c r="DE57" s="167">
        <f t="shared" si="19"/>
        <v>0</v>
      </c>
      <c r="DF57" s="166">
        <f t="shared" si="20"/>
        <v>0</v>
      </c>
      <c r="DG57" s="167">
        <f t="shared" si="21"/>
        <v>0</v>
      </c>
      <c r="DH57" s="4"/>
      <c r="DI57" s="4"/>
      <c r="DJ57" s="164"/>
      <c r="DK57" s="177"/>
      <c r="DL57" s="164"/>
      <c r="DM57" s="177"/>
      <c r="DN57" s="164"/>
      <c r="DO57" s="177"/>
      <c r="DP57" s="164"/>
      <c r="DQ57" s="177"/>
      <c r="DR57" s="164"/>
      <c r="DS57" s="177"/>
      <c r="DT57" s="164"/>
      <c r="DU57" s="177"/>
      <c r="DV57" s="164"/>
      <c r="DW57" s="177"/>
      <c r="DX57" s="164"/>
      <c r="DY57" s="177"/>
      <c r="DZ57" s="164"/>
      <c r="EA57" s="177"/>
      <c r="EB57" s="164"/>
      <c r="EC57" s="177"/>
      <c r="ED57" s="164"/>
      <c r="EE57" s="177"/>
      <c r="EF57" s="164"/>
      <c r="EG57" s="177"/>
      <c r="EH57" s="166">
        <f t="shared" si="22"/>
        <v>0</v>
      </c>
      <c r="EI57" s="167">
        <f t="shared" si="23"/>
        <v>0</v>
      </c>
      <c r="EJ57" s="166">
        <f t="shared" si="24"/>
        <v>0</v>
      </c>
      <c r="EK57" s="167">
        <f t="shared" si="25"/>
        <v>0</v>
      </c>
      <c r="EL57" s="4"/>
      <c r="EM57" s="4"/>
      <c r="EN57" s="164"/>
      <c r="EO57" s="177"/>
      <c r="EP57" s="164"/>
      <c r="EQ57" s="177"/>
      <c r="ER57" s="164"/>
      <c r="ES57" s="177"/>
      <c r="ET57" s="164"/>
      <c r="EU57" s="177"/>
      <c r="EV57" s="164"/>
      <c r="EW57" s="177"/>
      <c r="EX57" s="164"/>
      <c r="EY57" s="177"/>
      <c r="EZ57" s="164"/>
      <c r="FA57" s="177"/>
      <c r="FB57" s="164"/>
      <c r="FC57" s="177"/>
      <c r="FD57" s="164"/>
      <c r="FE57" s="177"/>
      <c r="FF57" s="164"/>
      <c r="FG57" s="177"/>
      <c r="FH57" s="164"/>
      <c r="FI57" s="177"/>
      <c r="FJ57" s="164"/>
      <c r="FK57" s="177"/>
      <c r="FL57" s="166">
        <f t="shared" si="26"/>
        <v>0</v>
      </c>
      <c r="FM57" s="167">
        <f t="shared" si="27"/>
        <v>0</v>
      </c>
      <c r="FN57" s="166">
        <f t="shared" si="28"/>
        <v>0</v>
      </c>
      <c r="FO57" s="167">
        <f t="shared" si="29"/>
        <v>0</v>
      </c>
      <c r="FP57" s="4"/>
      <c r="FQ57" s="4"/>
      <c r="FR57" s="164"/>
      <c r="FS57" s="177"/>
      <c r="FT57" s="164"/>
      <c r="FU57" s="177"/>
      <c r="FV57" s="164"/>
      <c r="FW57" s="177"/>
      <c r="FX57" s="164"/>
      <c r="FY57" s="177"/>
      <c r="FZ57" s="164"/>
      <c r="GA57" s="177"/>
      <c r="GB57" s="164"/>
      <c r="GC57" s="177"/>
      <c r="GD57" s="164"/>
      <c r="GE57" s="177"/>
      <c r="GF57" s="164"/>
      <c r="GG57" s="177"/>
      <c r="GH57" s="164"/>
      <c r="GI57" s="177"/>
      <c r="GJ57" s="164"/>
      <c r="GK57" s="177"/>
      <c r="GL57" s="164"/>
      <c r="GM57" s="177"/>
      <c r="GN57" s="164"/>
      <c r="GO57" s="177"/>
      <c r="GP57" s="166">
        <f t="shared" si="30"/>
        <v>0</v>
      </c>
      <c r="GQ57" s="167">
        <f t="shared" si="31"/>
        <v>0</v>
      </c>
      <c r="GR57" s="166">
        <f t="shared" si="32"/>
        <v>0</v>
      </c>
      <c r="GS57" s="167">
        <f t="shared" si="33"/>
        <v>0</v>
      </c>
      <c r="GT57" s="4"/>
      <c r="GU57" s="4"/>
      <c r="GV57" s="164"/>
      <c r="GW57" s="177"/>
      <c r="GX57" s="164"/>
      <c r="GY57" s="177"/>
      <c r="GZ57" s="164"/>
      <c r="HA57" s="177"/>
      <c r="HB57" s="164"/>
      <c r="HC57" s="177"/>
      <c r="HD57" s="164"/>
      <c r="HE57" s="177"/>
      <c r="HF57" s="164"/>
      <c r="HG57" s="177"/>
      <c r="HH57" s="164"/>
      <c r="HI57" s="177"/>
      <c r="HJ57" s="164"/>
      <c r="HK57" s="177"/>
      <c r="HL57" s="164"/>
      <c r="HM57" s="177"/>
      <c r="HN57" s="164"/>
      <c r="HO57" s="177"/>
      <c r="HP57" s="164"/>
      <c r="HQ57" s="177"/>
      <c r="HR57" s="164"/>
      <c r="HS57" s="177"/>
      <c r="HT57" s="166">
        <f t="shared" si="34"/>
        <v>0</v>
      </c>
      <c r="HU57" s="167">
        <f t="shared" si="35"/>
        <v>0</v>
      </c>
      <c r="HV57" s="166">
        <f t="shared" si="36"/>
        <v>0</v>
      </c>
      <c r="HW57" s="167">
        <f t="shared" si="37"/>
        <v>0</v>
      </c>
      <c r="HX57" s="4"/>
      <c r="HY57" s="4"/>
      <c r="HZ57" s="164"/>
      <c r="IA57" s="177"/>
      <c r="IB57" s="164"/>
      <c r="IC57" s="177"/>
      <c r="ID57" s="164"/>
      <c r="IE57" s="177"/>
      <c r="IF57" s="164"/>
      <c r="IG57" s="177"/>
      <c r="IH57" s="164"/>
      <c r="II57" s="177"/>
      <c r="IJ57" s="164"/>
      <c r="IK57" s="177"/>
      <c r="IL57" s="164"/>
      <c r="IM57" s="177"/>
      <c r="IN57" s="164"/>
      <c r="IO57" s="177"/>
      <c r="IP57" s="164"/>
      <c r="IQ57" s="177"/>
      <c r="IR57" s="164"/>
      <c r="IS57" s="177"/>
      <c r="IT57" s="164"/>
      <c r="IU57" s="177"/>
      <c r="IV57" s="164"/>
      <c r="IW57" s="177"/>
      <c r="IX57" s="166">
        <f t="shared" si="38"/>
        <v>0</v>
      </c>
      <c r="IY57" s="167">
        <f t="shared" si="39"/>
        <v>0</v>
      </c>
      <c r="IZ57" s="166">
        <f t="shared" si="40"/>
        <v>0</v>
      </c>
      <c r="JA57" s="167">
        <f t="shared" si="41"/>
        <v>0</v>
      </c>
      <c r="JB57" s="4"/>
      <c r="JC57" s="4"/>
      <c r="JD57" s="164"/>
      <c r="JE57" s="177"/>
      <c r="JF57" s="164"/>
      <c r="JG57" s="177"/>
      <c r="JH57" s="164"/>
      <c r="JI57" s="177"/>
      <c r="JJ57" s="164"/>
      <c r="JK57" s="177"/>
      <c r="JL57" s="164"/>
      <c r="JM57" s="177"/>
      <c r="JN57" s="164"/>
      <c r="JO57" s="177"/>
      <c r="JP57" s="164"/>
      <c r="JQ57" s="177"/>
      <c r="JR57" s="164"/>
      <c r="JS57" s="177"/>
      <c r="JT57" s="164"/>
      <c r="JU57" s="177"/>
      <c r="JV57" s="164"/>
      <c r="JW57" s="177"/>
      <c r="JX57" s="164"/>
      <c r="JY57" s="177"/>
      <c r="JZ57" s="164"/>
      <c r="KA57" s="177"/>
      <c r="KB57" s="166">
        <f t="shared" si="42"/>
        <v>0</v>
      </c>
      <c r="KC57" s="167">
        <f t="shared" si="43"/>
        <v>0</v>
      </c>
      <c r="KD57" s="166">
        <f t="shared" si="44"/>
        <v>0</v>
      </c>
      <c r="KE57" s="167">
        <f t="shared" si="45"/>
        <v>0</v>
      </c>
      <c r="KF57" s="4"/>
      <c r="KG57" s="4"/>
      <c r="KH57" s="170">
        <f t="shared" si="49"/>
        <v>0</v>
      </c>
      <c r="KI57" s="171">
        <f t="shared" si="50"/>
        <v>0</v>
      </c>
      <c r="KJ57" s="166">
        <f t="shared" si="51"/>
        <v>0</v>
      </c>
      <c r="KK57" s="167">
        <f t="shared" si="52"/>
        <v>0</v>
      </c>
      <c r="KL57" s="172">
        <f t="shared" si="53"/>
        <v>0</v>
      </c>
      <c r="KM57" s="171">
        <f t="shared" si="54"/>
        <v>0</v>
      </c>
      <c r="KN57" s="166">
        <f t="shared" si="55"/>
        <v>0</v>
      </c>
      <c r="KO57" s="167">
        <f t="shared" si="56"/>
        <v>0</v>
      </c>
      <c r="KP57" s="436">
        <f t="shared" si="57"/>
        <v>0</v>
      </c>
      <c r="KQ57" s="422">
        <f t="shared" si="58"/>
        <v>0</v>
      </c>
      <c r="KR57" s="438" t="s">
        <v>338</v>
      </c>
      <c r="KS57" s="422" t="s">
        <v>338</v>
      </c>
      <c r="KT57" s="4"/>
    </row>
    <row r="58" spans="2:306" s="26" customFormat="1" ht="16.5" hidden="1" customHeight="1" x14ac:dyDescent="0.25">
      <c r="B58" s="150"/>
      <c r="C58" s="541"/>
      <c r="D58" s="542"/>
      <c r="E58" s="120"/>
      <c r="F58" s="650"/>
      <c r="G58" s="120"/>
      <c r="H58" s="120"/>
      <c r="I58" s="661">
        <f>INT(ROUND(F58,2)*(IF(E58&gt;0,data!$J$12,0)))</f>
        <v>0</v>
      </c>
      <c r="J58" s="156"/>
      <c r="K58" s="543"/>
      <c r="L58" s="536"/>
      <c r="M58" s="661">
        <f>INT(ROUND(F58,2)*(IF(E58&gt;0,(IF(K58="ano",data!$J$6,0)),0)))</f>
        <v>0</v>
      </c>
      <c r="N58" s="152"/>
      <c r="O58" s="157"/>
      <c r="Q58" s="154"/>
      <c r="R58" s="612" t="s">
        <v>338</v>
      </c>
      <c r="T58" s="28"/>
      <c r="U58" s="173" t="s">
        <v>297</v>
      </c>
      <c r="V58" s="10"/>
      <c r="W58" s="10"/>
      <c r="X58" s="174"/>
      <c r="Y58" s="175"/>
      <c r="Z58" s="174"/>
      <c r="AA58" s="175"/>
      <c r="AB58" s="174"/>
      <c r="AC58" s="175"/>
      <c r="AD58" s="174"/>
      <c r="AE58" s="175"/>
      <c r="AF58" s="174"/>
      <c r="AG58" s="175"/>
      <c r="AH58" s="174"/>
      <c r="AI58" s="175"/>
      <c r="AJ58" s="174"/>
      <c r="AK58" s="175"/>
      <c r="AL58" s="174"/>
      <c r="AM58" s="175"/>
      <c r="AN58" s="174"/>
      <c r="AO58" s="175"/>
      <c r="AP58" s="174"/>
      <c r="AQ58" s="175"/>
      <c r="AR58" s="174"/>
      <c r="AS58" s="175"/>
      <c r="AT58" s="174"/>
      <c r="AU58" s="175"/>
      <c r="AV58" s="166">
        <f t="shared" si="10"/>
        <v>0</v>
      </c>
      <c r="AW58" s="167">
        <f t="shared" si="11"/>
        <v>0</v>
      </c>
      <c r="AX58" s="166">
        <f t="shared" si="12"/>
        <v>0</v>
      </c>
      <c r="AY58" s="167">
        <f t="shared" si="13"/>
        <v>0</v>
      </c>
      <c r="AZ58" s="23"/>
      <c r="BA58" s="23"/>
      <c r="BB58" s="174"/>
      <c r="BC58" s="175"/>
      <c r="BD58" s="174"/>
      <c r="BE58" s="175"/>
      <c r="BF58" s="174"/>
      <c r="BG58" s="175"/>
      <c r="BH58" s="174"/>
      <c r="BI58" s="175"/>
      <c r="BJ58" s="174"/>
      <c r="BK58" s="175"/>
      <c r="BL58" s="174"/>
      <c r="BM58" s="175"/>
      <c r="BN58" s="174"/>
      <c r="BO58" s="175"/>
      <c r="BP58" s="174"/>
      <c r="BQ58" s="175"/>
      <c r="BR58" s="174"/>
      <c r="BS58" s="175"/>
      <c r="BT58" s="174"/>
      <c r="BU58" s="175"/>
      <c r="BV58" s="174"/>
      <c r="BW58" s="175"/>
      <c r="BX58" s="174"/>
      <c r="BY58" s="175"/>
      <c r="BZ58" s="166">
        <f t="shared" si="14"/>
        <v>0</v>
      </c>
      <c r="CA58" s="167">
        <f t="shared" si="15"/>
        <v>0</v>
      </c>
      <c r="CB58" s="166">
        <f t="shared" si="16"/>
        <v>0</v>
      </c>
      <c r="CC58" s="167">
        <f t="shared" si="17"/>
        <v>0</v>
      </c>
      <c r="CD58" s="23"/>
      <c r="CE58" s="23"/>
      <c r="CF58" s="174"/>
      <c r="CG58" s="175"/>
      <c r="CH58" s="174"/>
      <c r="CI58" s="175"/>
      <c r="CJ58" s="174"/>
      <c r="CK58" s="175"/>
      <c r="CL58" s="174"/>
      <c r="CM58" s="175"/>
      <c r="CN58" s="174"/>
      <c r="CO58" s="175"/>
      <c r="CP58" s="174"/>
      <c r="CQ58" s="175"/>
      <c r="CR58" s="174"/>
      <c r="CS58" s="175"/>
      <c r="CT58" s="174"/>
      <c r="CU58" s="175"/>
      <c r="CV58" s="174"/>
      <c r="CW58" s="175"/>
      <c r="CX58" s="174"/>
      <c r="CY58" s="175"/>
      <c r="CZ58" s="174"/>
      <c r="DA58" s="175"/>
      <c r="DB58" s="174"/>
      <c r="DC58" s="175"/>
      <c r="DD58" s="166">
        <f t="shared" si="18"/>
        <v>0</v>
      </c>
      <c r="DE58" s="167">
        <f t="shared" si="19"/>
        <v>0</v>
      </c>
      <c r="DF58" s="166">
        <f t="shared" si="20"/>
        <v>0</v>
      </c>
      <c r="DG58" s="167">
        <f t="shared" si="21"/>
        <v>0</v>
      </c>
      <c r="DH58" s="23"/>
      <c r="DI58" s="23"/>
      <c r="DJ58" s="174"/>
      <c r="DK58" s="175"/>
      <c r="DL58" s="174"/>
      <c r="DM58" s="175"/>
      <c r="DN58" s="174"/>
      <c r="DO58" s="175"/>
      <c r="DP58" s="174"/>
      <c r="DQ58" s="175"/>
      <c r="DR58" s="174"/>
      <c r="DS58" s="175"/>
      <c r="DT58" s="174"/>
      <c r="DU58" s="175"/>
      <c r="DV58" s="174"/>
      <c r="DW58" s="175"/>
      <c r="DX58" s="174"/>
      <c r="DY58" s="175"/>
      <c r="DZ58" s="174"/>
      <c r="EA58" s="175"/>
      <c r="EB58" s="174"/>
      <c r="EC58" s="175"/>
      <c r="ED58" s="174"/>
      <c r="EE58" s="175"/>
      <c r="EF58" s="174"/>
      <c r="EG58" s="175"/>
      <c r="EH58" s="166">
        <f t="shared" si="22"/>
        <v>0</v>
      </c>
      <c r="EI58" s="167">
        <f t="shared" si="23"/>
        <v>0</v>
      </c>
      <c r="EJ58" s="166">
        <f t="shared" si="24"/>
        <v>0</v>
      </c>
      <c r="EK58" s="167">
        <f t="shared" si="25"/>
        <v>0</v>
      </c>
      <c r="EL58" s="23"/>
      <c r="EM58" s="23"/>
      <c r="EN58" s="174"/>
      <c r="EO58" s="175"/>
      <c r="EP58" s="174"/>
      <c r="EQ58" s="175"/>
      <c r="ER58" s="174"/>
      <c r="ES58" s="175"/>
      <c r="ET58" s="174"/>
      <c r="EU58" s="175"/>
      <c r="EV58" s="174"/>
      <c r="EW58" s="175"/>
      <c r="EX58" s="174"/>
      <c r="EY58" s="175"/>
      <c r="EZ58" s="174"/>
      <c r="FA58" s="175"/>
      <c r="FB58" s="174"/>
      <c r="FC58" s="175"/>
      <c r="FD58" s="174"/>
      <c r="FE58" s="175"/>
      <c r="FF58" s="174"/>
      <c r="FG58" s="175"/>
      <c r="FH58" s="174"/>
      <c r="FI58" s="175"/>
      <c r="FJ58" s="174"/>
      <c r="FK58" s="175"/>
      <c r="FL58" s="166">
        <f t="shared" si="26"/>
        <v>0</v>
      </c>
      <c r="FM58" s="167">
        <f t="shared" si="27"/>
        <v>0</v>
      </c>
      <c r="FN58" s="166">
        <f t="shared" si="28"/>
        <v>0</v>
      </c>
      <c r="FO58" s="167">
        <f t="shared" si="29"/>
        <v>0</v>
      </c>
      <c r="FP58" s="23"/>
      <c r="FQ58" s="23"/>
      <c r="FR58" s="174"/>
      <c r="FS58" s="175"/>
      <c r="FT58" s="174"/>
      <c r="FU58" s="175"/>
      <c r="FV58" s="174"/>
      <c r="FW58" s="175"/>
      <c r="FX58" s="174"/>
      <c r="FY58" s="175"/>
      <c r="FZ58" s="174"/>
      <c r="GA58" s="175"/>
      <c r="GB58" s="174"/>
      <c r="GC58" s="175"/>
      <c r="GD58" s="174"/>
      <c r="GE58" s="175"/>
      <c r="GF58" s="174"/>
      <c r="GG58" s="175"/>
      <c r="GH58" s="174"/>
      <c r="GI58" s="175"/>
      <c r="GJ58" s="174"/>
      <c r="GK58" s="175"/>
      <c r="GL58" s="174"/>
      <c r="GM58" s="175"/>
      <c r="GN58" s="174"/>
      <c r="GO58" s="175"/>
      <c r="GP58" s="166">
        <f t="shared" si="30"/>
        <v>0</v>
      </c>
      <c r="GQ58" s="167">
        <f t="shared" si="31"/>
        <v>0</v>
      </c>
      <c r="GR58" s="166">
        <f t="shared" si="32"/>
        <v>0</v>
      </c>
      <c r="GS58" s="167">
        <f t="shared" si="33"/>
        <v>0</v>
      </c>
      <c r="GT58" s="23"/>
      <c r="GU58" s="23"/>
      <c r="GV58" s="174"/>
      <c r="GW58" s="175"/>
      <c r="GX58" s="174"/>
      <c r="GY58" s="175"/>
      <c r="GZ58" s="174"/>
      <c r="HA58" s="175"/>
      <c r="HB58" s="174"/>
      <c r="HC58" s="175"/>
      <c r="HD58" s="174"/>
      <c r="HE58" s="175"/>
      <c r="HF58" s="174"/>
      <c r="HG58" s="175"/>
      <c r="HH58" s="174"/>
      <c r="HI58" s="175"/>
      <c r="HJ58" s="174"/>
      <c r="HK58" s="175"/>
      <c r="HL58" s="174"/>
      <c r="HM58" s="175"/>
      <c r="HN58" s="174"/>
      <c r="HO58" s="175"/>
      <c r="HP58" s="174"/>
      <c r="HQ58" s="175"/>
      <c r="HR58" s="174"/>
      <c r="HS58" s="175"/>
      <c r="HT58" s="166">
        <f t="shared" si="34"/>
        <v>0</v>
      </c>
      <c r="HU58" s="167">
        <f t="shared" si="35"/>
        <v>0</v>
      </c>
      <c r="HV58" s="166">
        <f t="shared" si="36"/>
        <v>0</v>
      </c>
      <c r="HW58" s="167">
        <f t="shared" si="37"/>
        <v>0</v>
      </c>
      <c r="HX58" s="23"/>
      <c r="HY58" s="23"/>
      <c r="HZ58" s="174"/>
      <c r="IA58" s="175"/>
      <c r="IB58" s="174"/>
      <c r="IC58" s="175"/>
      <c r="ID58" s="174"/>
      <c r="IE58" s="175"/>
      <c r="IF58" s="174"/>
      <c r="IG58" s="175"/>
      <c r="IH58" s="174"/>
      <c r="II58" s="175"/>
      <c r="IJ58" s="174"/>
      <c r="IK58" s="175"/>
      <c r="IL58" s="174"/>
      <c r="IM58" s="175"/>
      <c r="IN58" s="174"/>
      <c r="IO58" s="175"/>
      <c r="IP58" s="174"/>
      <c r="IQ58" s="175"/>
      <c r="IR58" s="174"/>
      <c r="IS58" s="175"/>
      <c r="IT58" s="174"/>
      <c r="IU58" s="175"/>
      <c r="IV58" s="174"/>
      <c r="IW58" s="175"/>
      <c r="IX58" s="166">
        <f t="shared" si="38"/>
        <v>0</v>
      </c>
      <c r="IY58" s="167">
        <f t="shared" si="39"/>
        <v>0</v>
      </c>
      <c r="IZ58" s="166">
        <f t="shared" si="40"/>
        <v>0</v>
      </c>
      <c r="JA58" s="167">
        <f t="shared" si="41"/>
        <v>0</v>
      </c>
      <c r="JB58" s="23"/>
      <c r="JC58" s="23"/>
      <c r="JD58" s="174"/>
      <c r="JE58" s="175"/>
      <c r="JF58" s="174"/>
      <c r="JG58" s="175"/>
      <c r="JH58" s="174"/>
      <c r="JI58" s="175"/>
      <c r="JJ58" s="174"/>
      <c r="JK58" s="175"/>
      <c r="JL58" s="174"/>
      <c r="JM58" s="175"/>
      <c r="JN58" s="174"/>
      <c r="JO58" s="175"/>
      <c r="JP58" s="174"/>
      <c r="JQ58" s="175"/>
      <c r="JR58" s="174"/>
      <c r="JS58" s="175"/>
      <c r="JT58" s="174"/>
      <c r="JU58" s="175"/>
      <c r="JV58" s="174"/>
      <c r="JW58" s="175"/>
      <c r="JX58" s="174"/>
      <c r="JY58" s="175"/>
      <c r="JZ58" s="174"/>
      <c r="KA58" s="175"/>
      <c r="KB58" s="166">
        <f t="shared" si="42"/>
        <v>0</v>
      </c>
      <c r="KC58" s="167">
        <f t="shared" si="43"/>
        <v>0</v>
      </c>
      <c r="KD58" s="166">
        <f t="shared" si="44"/>
        <v>0</v>
      </c>
      <c r="KE58" s="167">
        <f t="shared" si="45"/>
        <v>0</v>
      </c>
      <c r="KF58" s="23"/>
      <c r="KG58" s="23"/>
      <c r="KH58" s="170">
        <f t="shared" si="49"/>
        <v>0</v>
      </c>
      <c r="KI58" s="171">
        <f t="shared" si="50"/>
        <v>0</v>
      </c>
      <c r="KJ58" s="166">
        <f t="shared" si="51"/>
        <v>0</v>
      </c>
      <c r="KK58" s="167">
        <f t="shared" si="52"/>
        <v>0</v>
      </c>
      <c r="KL58" s="172">
        <f t="shared" si="53"/>
        <v>0</v>
      </c>
      <c r="KM58" s="171">
        <f t="shared" si="54"/>
        <v>0</v>
      </c>
      <c r="KN58" s="166">
        <f t="shared" si="55"/>
        <v>0</v>
      </c>
      <c r="KO58" s="167">
        <f t="shared" si="56"/>
        <v>0</v>
      </c>
      <c r="KP58" s="436">
        <f t="shared" si="57"/>
        <v>0</v>
      </c>
      <c r="KQ58" s="422">
        <f t="shared" si="58"/>
        <v>0</v>
      </c>
      <c r="KR58" s="438" t="s">
        <v>338</v>
      </c>
      <c r="KS58" s="422" t="s">
        <v>338</v>
      </c>
      <c r="KT58" s="4"/>
    </row>
    <row r="59" spans="2:306" s="26" customFormat="1" ht="16.5" customHeight="1" x14ac:dyDescent="0.25">
      <c r="B59" s="150" t="s">
        <v>36</v>
      </c>
      <c r="C59" s="826"/>
      <c r="D59" s="827"/>
      <c r="E59" s="316"/>
      <c r="F59" s="659">
        <v>1</v>
      </c>
      <c r="G59" s="113"/>
      <c r="H59" s="113"/>
      <c r="I59" s="661">
        <f>INT(ROUND(F59,2)*(IF(E59&gt;0,data!$J$12,0)))</f>
        <v>0</v>
      </c>
      <c r="J59" s="145">
        <f>E59*I59</f>
        <v>0</v>
      </c>
      <c r="K59" s="317"/>
      <c r="L59" s="316"/>
      <c r="M59" s="661">
        <f>INT(ROUND(F59,2)*(IF(E59&gt;0,(IF(K59="ano",data!$J$6,0)),0)))</f>
        <v>0</v>
      </c>
      <c r="N59" s="152">
        <f>IF(L59&gt;E59,M59*E59,M59*L59)</f>
        <v>0</v>
      </c>
      <c r="O59" s="155">
        <f t="shared" si="46"/>
        <v>0</v>
      </c>
      <c r="Q59" s="149" t="str">
        <f t="shared" si="47"/>
        <v/>
      </c>
      <c r="R59" s="612" t="s">
        <v>338</v>
      </c>
      <c r="T59" s="26">
        <f t="shared" si="48"/>
        <v>0</v>
      </c>
      <c r="U59" s="176" t="s">
        <v>297</v>
      </c>
      <c r="V59" s="10"/>
      <c r="W59" s="10"/>
      <c r="X59" s="164"/>
      <c r="Y59" s="177"/>
      <c r="Z59" s="164"/>
      <c r="AA59" s="177"/>
      <c r="AB59" s="164"/>
      <c r="AC59" s="177"/>
      <c r="AD59" s="164"/>
      <c r="AE59" s="177"/>
      <c r="AF59" s="164"/>
      <c r="AG59" s="177"/>
      <c r="AH59" s="164"/>
      <c r="AI59" s="177"/>
      <c r="AJ59" s="164"/>
      <c r="AK59" s="177"/>
      <c r="AL59" s="164"/>
      <c r="AM59" s="177"/>
      <c r="AN59" s="164"/>
      <c r="AO59" s="177"/>
      <c r="AP59" s="164"/>
      <c r="AQ59" s="177"/>
      <c r="AR59" s="164"/>
      <c r="AS59" s="177"/>
      <c r="AT59" s="164"/>
      <c r="AU59" s="177"/>
      <c r="AV59" s="166">
        <f t="shared" si="10"/>
        <v>0</v>
      </c>
      <c r="AW59" s="167">
        <f t="shared" si="11"/>
        <v>0</v>
      </c>
      <c r="AX59" s="166">
        <f t="shared" si="12"/>
        <v>0</v>
      </c>
      <c r="AY59" s="167">
        <f t="shared" si="13"/>
        <v>0</v>
      </c>
      <c r="AZ59" s="4"/>
      <c r="BA59" s="4"/>
      <c r="BB59" s="164"/>
      <c r="BC59" s="177"/>
      <c r="BD59" s="164"/>
      <c r="BE59" s="177"/>
      <c r="BF59" s="164"/>
      <c r="BG59" s="177"/>
      <c r="BH59" s="164"/>
      <c r="BI59" s="177"/>
      <c r="BJ59" s="164"/>
      <c r="BK59" s="177"/>
      <c r="BL59" s="164"/>
      <c r="BM59" s="177"/>
      <c r="BN59" s="164"/>
      <c r="BO59" s="177"/>
      <c r="BP59" s="164"/>
      <c r="BQ59" s="177"/>
      <c r="BR59" s="164"/>
      <c r="BS59" s="177"/>
      <c r="BT59" s="164"/>
      <c r="BU59" s="177"/>
      <c r="BV59" s="164"/>
      <c r="BW59" s="177"/>
      <c r="BX59" s="164"/>
      <c r="BY59" s="177"/>
      <c r="BZ59" s="166">
        <f t="shared" si="14"/>
        <v>0</v>
      </c>
      <c r="CA59" s="167">
        <f t="shared" si="15"/>
        <v>0</v>
      </c>
      <c r="CB59" s="166">
        <f t="shared" si="16"/>
        <v>0</v>
      </c>
      <c r="CC59" s="167">
        <f t="shared" si="17"/>
        <v>0</v>
      </c>
      <c r="CD59" s="4"/>
      <c r="CE59" s="4"/>
      <c r="CF59" s="164"/>
      <c r="CG59" s="177"/>
      <c r="CH59" s="164"/>
      <c r="CI59" s="177"/>
      <c r="CJ59" s="164"/>
      <c r="CK59" s="177"/>
      <c r="CL59" s="164"/>
      <c r="CM59" s="177"/>
      <c r="CN59" s="164"/>
      <c r="CO59" s="177"/>
      <c r="CP59" s="164"/>
      <c r="CQ59" s="177"/>
      <c r="CR59" s="164"/>
      <c r="CS59" s="177"/>
      <c r="CT59" s="164"/>
      <c r="CU59" s="177"/>
      <c r="CV59" s="164"/>
      <c r="CW59" s="177"/>
      <c r="CX59" s="164"/>
      <c r="CY59" s="177"/>
      <c r="CZ59" s="164"/>
      <c r="DA59" s="177"/>
      <c r="DB59" s="164"/>
      <c r="DC59" s="177"/>
      <c r="DD59" s="166">
        <f t="shared" si="18"/>
        <v>0</v>
      </c>
      <c r="DE59" s="167">
        <f t="shared" si="19"/>
        <v>0</v>
      </c>
      <c r="DF59" s="166">
        <f t="shared" si="20"/>
        <v>0</v>
      </c>
      <c r="DG59" s="167">
        <f t="shared" si="21"/>
        <v>0</v>
      </c>
      <c r="DH59" s="4"/>
      <c r="DI59" s="4"/>
      <c r="DJ59" s="164"/>
      <c r="DK59" s="177"/>
      <c r="DL59" s="164"/>
      <c r="DM59" s="177"/>
      <c r="DN59" s="164"/>
      <c r="DO59" s="177"/>
      <c r="DP59" s="164"/>
      <c r="DQ59" s="177"/>
      <c r="DR59" s="164"/>
      <c r="DS59" s="177"/>
      <c r="DT59" s="164"/>
      <c r="DU59" s="177"/>
      <c r="DV59" s="164"/>
      <c r="DW59" s="177"/>
      <c r="DX59" s="164"/>
      <c r="DY59" s="177"/>
      <c r="DZ59" s="164"/>
      <c r="EA59" s="177"/>
      <c r="EB59" s="164"/>
      <c r="EC59" s="177"/>
      <c r="ED59" s="164"/>
      <c r="EE59" s="177"/>
      <c r="EF59" s="164"/>
      <c r="EG59" s="177"/>
      <c r="EH59" s="166">
        <f t="shared" si="22"/>
        <v>0</v>
      </c>
      <c r="EI59" s="167">
        <f t="shared" si="23"/>
        <v>0</v>
      </c>
      <c r="EJ59" s="166">
        <f t="shared" si="24"/>
        <v>0</v>
      </c>
      <c r="EK59" s="167">
        <f t="shared" si="25"/>
        <v>0</v>
      </c>
      <c r="EL59" s="4"/>
      <c r="EM59" s="4"/>
      <c r="EN59" s="164"/>
      <c r="EO59" s="177"/>
      <c r="EP59" s="164"/>
      <c r="EQ59" s="177"/>
      <c r="ER59" s="164"/>
      <c r="ES59" s="177"/>
      <c r="ET59" s="164"/>
      <c r="EU59" s="177"/>
      <c r="EV59" s="164"/>
      <c r="EW59" s="177"/>
      <c r="EX59" s="164"/>
      <c r="EY59" s="177"/>
      <c r="EZ59" s="164"/>
      <c r="FA59" s="177"/>
      <c r="FB59" s="164"/>
      <c r="FC59" s="177"/>
      <c r="FD59" s="164"/>
      <c r="FE59" s="177"/>
      <c r="FF59" s="164"/>
      <c r="FG59" s="177"/>
      <c r="FH59" s="164"/>
      <c r="FI59" s="177"/>
      <c r="FJ59" s="164"/>
      <c r="FK59" s="177"/>
      <c r="FL59" s="166">
        <f t="shared" si="26"/>
        <v>0</v>
      </c>
      <c r="FM59" s="167">
        <f t="shared" si="27"/>
        <v>0</v>
      </c>
      <c r="FN59" s="166">
        <f t="shared" si="28"/>
        <v>0</v>
      </c>
      <c r="FO59" s="167">
        <f t="shared" si="29"/>
        <v>0</v>
      </c>
      <c r="FP59" s="4"/>
      <c r="FQ59" s="4"/>
      <c r="FR59" s="164"/>
      <c r="FS59" s="177"/>
      <c r="FT59" s="164"/>
      <c r="FU59" s="177"/>
      <c r="FV59" s="164"/>
      <c r="FW59" s="177"/>
      <c r="FX59" s="164"/>
      <c r="FY59" s="177"/>
      <c r="FZ59" s="164"/>
      <c r="GA59" s="177"/>
      <c r="GB59" s="164"/>
      <c r="GC59" s="177"/>
      <c r="GD59" s="164"/>
      <c r="GE59" s="177"/>
      <c r="GF59" s="164"/>
      <c r="GG59" s="177"/>
      <c r="GH59" s="164"/>
      <c r="GI59" s="177"/>
      <c r="GJ59" s="164"/>
      <c r="GK59" s="177"/>
      <c r="GL59" s="164"/>
      <c r="GM59" s="177"/>
      <c r="GN59" s="164"/>
      <c r="GO59" s="177"/>
      <c r="GP59" s="166">
        <f t="shared" si="30"/>
        <v>0</v>
      </c>
      <c r="GQ59" s="167">
        <f t="shared" si="31"/>
        <v>0</v>
      </c>
      <c r="GR59" s="166">
        <f t="shared" si="32"/>
        <v>0</v>
      </c>
      <c r="GS59" s="167">
        <f t="shared" si="33"/>
        <v>0</v>
      </c>
      <c r="GT59" s="4"/>
      <c r="GU59" s="4"/>
      <c r="GV59" s="164"/>
      <c r="GW59" s="177"/>
      <c r="GX59" s="164"/>
      <c r="GY59" s="177"/>
      <c r="GZ59" s="164"/>
      <c r="HA59" s="177"/>
      <c r="HB59" s="164"/>
      <c r="HC59" s="177"/>
      <c r="HD59" s="164"/>
      <c r="HE59" s="177"/>
      <c r="HF59" s="164"/>
      <c r="HG59" s="177"/>
      <c r="HH59" s="164"/>
      <c r="HI59" s="177"/>
      <c r="HJ59" s="164"/>
      <c r="HK59" s="177"/>
      <c r="HL59" s="164"/>
      <c r="HM59" s="177"/>
      <c r="HN59" s="164"/>
      <c r="HO59" s="177"/>
      <c r="HP59" s="164"/>
      <c r="HQ59" s="177"/>
      <c r="HR59" s="164"/>
      <c r="HS59" s="177"/>
      <c r="HT59" s="166">
        <f t="shared" si="34"/>
        <v>0</v>
      </c>
      <c r="HU59" s="167">
        <f t="shared" si="35"/>
        <v>0</v>
      </c>
      <c r="HV59" s="166">
        <f t="shared" si="36"/>
        <v>0</v>
      </c>
      <c r="HW59" s="167">
        <f t="shared" si="37"/>
        <v>0</v>
      </c>
      <c r="HX59" s="4"/>
      <c r="HY59" s="4"/>
      <c r="HZ59" s="164"/>
      <c r="IA59" s="177"/>
      <c r="IB59" s="164"/>
      <c r="IC59" s="177"/>
      <c r="ID59" s="164"/>
      <c r="IE59" s="177"/>
      <c r="IF59" s="164"/>
      <c r="IG59" s="177"/>
      <c r="IH59" s="164"/>
      <c r="II59" s="177"/>
      <c r="IJ59" s="164"/>
      <c r="IK59" s="177"/>
      <c r="IL59" s="164"/>
      <c r="IM59" s="177"/>
      <c r="IN59" s="164"/>
      <c r="IO59" s="177"/>
      <c r="IP59" s="164"/>
      <c r="IQ59" s="177"/>
      <c r="IR59" s="164"/>
      <c r="IS59" s="177"/>
      <c r="IT59" s="164"/>
      <c r="IU59" s="177"/>
      <c r="IV59" s="164"/>
      <c r="IW59" s="177"/>
      <c r="IX59" s="166">
        <f t="shared" si="38"/>
        <v>0</v>
      </c>
      <c r="IY59" s="167">
        <f t="shared" si="39"/>
        <v>0</v>
      </c>
      <c r="IZ59" s="166">
        <f t="shared" si="40"/>
        <v>0</v>
      </c>
      <c r="JA59" s="167">
        <f t="shared" si="41"/>
        <v>0</v>
      </c>
      <c r="JB59" s="4"/>
      <c r="JC59" s="4"/>
      <c r="JD59" s="164"/>
      <c r="JE59" s="177"/>
      <c r="JF59" s="164"/>
      <c r="JG59" s="177"/>
      <c r="JH59" s="164"/>
      <c r="JI59" s="177"/>
      <c r="JJ59" s="164"/>
      <c r="JK59" s="177"/>
      <c r="JL59" s="164"/>
      <c r="JM59" s="177"/>
      <c r="JN59" s="164"/>
      <c r="JO59" s="177"/>
      <c r="JP59" s="164"/>
      <c r="JQ59" s="177"/>
      <c r="JR59" s="164"/>
      <c r="JS59" s="177"/>
      <c r="JT59" s="164"/>
      <c r="JU59" s="177"/>
      <c r="JV59" s="164"/>
      <c r="JW59" s="177"/>
      <c r="JX59" s="164"/>
      <c r="JY59" s="177"/>
      <c r="JZ59" s="164"/>
      <c r="KA59" s="177"/>
      <c r="KB59" s="166">
        <f t="shared" si="42"/>
        <v>0</v>
      </c>
      <c r="KC59" s="167">
        <f t="shared" si="43"/>
        <v>0</v>
      </c>
      <c r="KD59" s="166">
        <f t="shared" si="44"/>
        <v>0</v>
      </c>
      <c r="KE59" s="167">
        <f t="shared" si="45"/>
        <v>0</v>
      </c>
      <c r="KF59" s="4"/>
      <c r="KG59" s="4"/>
      <c r="KH59" s="170">
        <f t="shared" si="49"/>
        <v>0</v>
      </c>
      <c r="KI59" s="171">
        <f t="shared" si="50"/>
        <v>0</v>
      </c>
      <c r="KJ59" s="166">
        <f t="shared" si="51"/>
        <v>0</v>
      </c>
      <c r="KK59" s="167">
        <f t="shared" si="52"/>
        <v>0</v>
      </c>
      <c r="KL59" s="172">
        <f t="shared" si="53"/>
        <v>0</v>
      </c>
      <c r="KM59" s="171">
        <f t="shared" si="54"/>
        <v>0</v>
      </c>
      <c r="KN59" s="166">
        <f t="shared" si="55"/>
        <v>0</v>
      </c>
      <c r="KO59" s="167">
        <f t="shared" si="56"/>
        <v>0</v>
      </c>
      <c r="KP59" s="436">
        <f t="shared" si="57"/>
        <v>0</v>
      </c>
      <c r="KQ59" s="422">
        <f t="shared" si="58"/>
        <v>0</v>
      </c>
      <c r="KR59" s="438" t="s">
        <v>338</v>
      </c>
      <c r="KS59" s="422" t="s">
        <v>338</v>
      </c>
      <c r="KT59" s="4"/>
    </row>
    <row r="60" spans="2:306" s="26" customFormat="1" ht="16.5" hidden="1" customHeight="1" x14ac:dyDescent="0.25">
      <c r="B60" s="150"/>
      <c r="C60" s="541"/>
      <c r="D60" s="542"/>
      <c r="E60" s="120"/>
      <c r="F60" s="650"/>
      <c r="G60" s="120"/>
      <c r="H60" s="120"/>
      <c r="I60" s="661">
        <f>INT(ROUND(F60,2)*(IF(E60&gt;0,data!$J$12,0)))</f>
        <v>0</v>
      </c>
      <c r="J60" s="156"/>
      <c r="K60" s="543"/>
      <c r="L60" s="536"/>
      <c r="M60" s="661">
        <f>INT(ROUND(F60,2)*(IF(E60&gt;0,(IF(K60="ano",data!$J$6,0)),0)))</f>
        <v>0</v>
      </c>
      <c r="N60" s="152"/>
      <c r="O60" s="157"/>
      <c r="Q60" s="154"/>
      <c r="R60" s="612" t="s">
        <v>338</v>
      </c>
      <c r="T60" s="28"/>
      <c r="U60" s="173" t="s">
        <v>297</v>
      </c>
      <c r="V60" s="10"/>
      <c r="W60" s="10"/>
      <c r="X60" s="174"/>
      <c r="Y60" s="175"/>
      <c r="Z60" s="174"/>
      <c r="AA60" s="175"/>
      <c r="AB60" s="174"/>
      <c r="AC60" s="175"/>
      <c r="AD60" s="174"/>
      <c r="AE60" s="175"/>
      <c r="AF60" s="174"/>
      <c r="AG60" s="175"/>
      <c r="AH60" s="174"/>
      <c r="AI60" s="175"/>
      <c r="AJ60" s="174"/>
      <c r="AK60" s="175"/>
      <c r="AL60" s="174"/>
      <c r="AM60" s="175"/>
      <c r="AN60" s="174"/>
      <c r="AO60" s="175"/>
      <c r="AP60" s="174"/>
      <c r="AQ60" s="175"/>
      <c r="AR60" s="174"/>
      <c r="AS60" s="175"/>
      <c r="AT60" s="174"/>
      <c r="AU60" s="175"/>
      <c r="AV60" s="166">
        <f t="shared" si="10"/>
        <v>0</v>
      </c>
      <c r="AW60" s="167">
        <f t="shared" si="11"/>
        <v>0</v>
      </c>
      <c r="AX60" s="166">
        <f t="shared" si="12"/>
        <v>0</v>
      </c>
      <c r="AY60" s="167">
        <f t="shared" si="13"/>
        <v>0</v>
      </c>
      <c r="AZ60" s="23"/>
      <c r="BA60" s="23"/>
      <c r="BB60" s="174"/>
      <c r="BC60" s="175"/>
      <c r="BD60" s="174"/>
      <c r="BE60" s="175"/>
      <c r="BF60" s="174"/>
      <c r="BG60" s="175"/>
      <c r="BH60" s="174"/>
      <c r="BI60" s="175"/>
      <c r="BJ60" s="174"/>
      <c r="BK60" s="175"/>
      <c r="BL60" s="174"/>
      <c r="BM60" s="175"/>
      <c r="BN60" s="174"/>
      <c r="BO60" s="175"/>
      <c r="BP60" s="174"/>
      <c r="BQ60" s="175"/>
      <c r="BR60" s="174"/>
      <c r="BS60" s="175"/>
      <c r="BT60" s="174"/>
      <c r="BU60" s="175"/>
      <c r="BV60" s="174"/>
      <c r="BW60" s="175"/>
      <c r="BX60" s="174"/>
      <c r="BY60" s="175"/>
      <c r="BZ60" s="166">
        <f t="shared" si="14"/>
        <v>0</v>
      </c>
      <c r="CA60" s="167">
        <f t="shared" si="15"/>
        <v>0</v>
      </c>
      <c r="CB60" s="166">
        <f t="shared" si="16"/>
        <v>0</v>
      </c>
      <c r="CC60" s="167">
        <f t="shared" si="17"/>
        <v>0</v>
      </c>
      <c r="CD60" s="23"/>
      <c r="CE60" s="23"/>
      <c r="CF60" s="174"/>
      <c r="CG60" s="175"/>
      <c r="CH60" s="174"/>
      <c r="CI60" s="175"/>
      <c r="CJ60" s="174"/>
      <c r="CK60" s="175"/>
      <c r="CL60" s="174"/>
      <c r="CM60" s="175"/>
      <c r="CN60" s="174"/>
      <c r="CO60" s="175"/>
      <c r="CP60" s="174"/>
      <c r="CQ60" s="175"/>
      <c r="CR60" s="174"/>
      <c r="CS60" s="175"/>
      <c r="CT60" s="174"/>
      <c r="CU60" s="175"/>
      <c r="CV60" s="174"/>
      <c r="CW60" s="175"/>
      <c r="CX60" s="174"/>
      <c r="CY60" s="175"/>
      <c r="CZ60" s="174"/>
      <c r="DA60" s="175"/>
      <c r="DB60" s="174"/>
      <c r="DC60" s="175"/>
      <c r="DD60" s="166">
        <f t="shared" si="18"/>
        <v>0</v>
      </c>
      <c r="DE60" s="167">
        <f t="shared" si="19"/>
        <v>0</v>
      </c>
      <c r="DF60" s="166">
        <f t="shared" si="20"/>
        <v>0</v>
      </c>
      <c r="DG60" s="167">
        <f t="shared" si="21"/>
        <v>0</v>
      </c>
      <c r="DH60" s="23"/>
      <c r="DI60" s="23"/>
      <c r="DJ60" s="174"/>
      <c r="DK60" s="175"/>
      <c r="DL60" s="174"/>
      <c r="DM60" s="175"/>
      <c r="DN60" s="174"/>
      <c r="DO60" s="175"/>
      <c r="DP60" s="174"/>
      <c r="DQ60" s="175"/>
      <c r="DR60" s="174"/>
      <c r="DS60" s="175"/>
      <c r="DT60" s="174"/>
      <c r="DU60" s="175"/>
      <c r="DV60" s="174"/>
      <c r="DW60" s="175"/>
      <c r="DX60" s="174"/>
      <c r="DY60" s="175"/>
      <c r="DZ60" s="174"/>
      <c r="EA60" s="175"/>
      <c r="EB60" s="174"/>
      <c r="EC60" s="175"/>
      <c r="ED60" s="174"/>
      <c r="EE60" s="175"/>
      <c r="EF60" s="174"/>
      <c r="EG60" s="175"/>
      <c r="EH60" s="166">
        <f t="shared" si="22"/>
        <v>0</v>
      </c>
      <c r="EI60" s="167">
        <f t="shared" si="23"/>
        <v>0</v>
      </c>
      <c r="EJ60" s="166">
        <f t="shared" si="24"/>
        <v>0</v>
      </c>
      <c r="EK60" s="167">
        <f t="shared" si="25"/>
        <v>0</v>
      </c>
      <c r="EL60" s="23"/>
      <c r="EM60" s="23"/>
      <c r="EN60" s="174"/>
      <c r="EO60" s="175"/>
      <c r="EP60" s="174"/>
      <c r="EQ60" s="175"/>
      <c r="ER60" s="174"/>
      <c r="ES60" s="175"/>
      <c r="ET60" s="174"/>
      <c r="EU60" s="175"/>
      <c r="EV60" s="174"/>
      <c r="EW60" s="175"/>
      <c r="EX60" s="174"/>
      <c r="EY60" s="175"/>
      <c r="EZ60" s="174"/>
      <c r="FA60" s="175"/>
      <c r="FB60" s="174"/>
      <c r="FC60" s="175"/>
      <c r="FD60" s="174"/>
      <c r="FE60" s="175"/>
      <c r="FF60" s="174"/>
      <c r="FG60" s="175"/>
      <c r="FH60" s="174"/>
      <c r="FI60" s="175"/>
      <c r="FJ60" s="174"/>
      <c r="FK60" s="175"/>
      <c r="FL60" s="166">
        <f t="shared" si="26"/>
        <v>0</v>
      </c>
      <c r="FM60" s="167">
        <f t="shared" si="27"/>
        <v>0</v>
      </c>
      <c r="FN60" s="166">
        <f t="shared" si="28"/>
        <v>0</v>
      </c>
      <c r="FO60" s="167">
        <f t="shared" si="29"/>
        <v>0</v>
      </c>
      <c r="FP60" s="23"/>
      <c r="FQ60" s="23"/>
      <c r="FR60" s="174"/>
      <c r="FS60" s="175"/>
      <c r="FT60" s="174"/>
      <c r="FU60" s="175"/>
      <c r="FV60" s="174"/>
      <c r="FW60" s="175"/>
      <c r="FX60" s="174"/>
      <c r="FY60" s="175"/>
      <c r="FZ60" s="174"/>
      <c r="GA60" s="175"/>
      <c r="GB60" s="174"/>
      <c r="GC60" s="175"/>
      <c r="GD60" s="174"/>
      <c r="GE60" s="175"/>
      <c r="GF60" s="174"/>
      <c r="GG60" s="175"/>
      <c r="GH60" s="174"/>
      <c r="GI60" s="175"/>
      <c r="GJ60" s="174"/>
      <c r="GK60" s="175"/>
      <c r="GL60" s="174"/>
      <c r="GM60" s="175"/>
      <c r="GN60" s="174"/>
      <c r="GO60" s="175"/>
      <c r="GP60" s="166">
        <f t="shared" si="30"/>
        <v>0</v>
      </c>
      <c r="GQ60" s="167">
        <f t="shared" si="31"/>
        <v>0</v>
      </c>
      <c r="GR60" s="166">
        <f t="shared" si="32"/>
        <v>0</v>
      </c>
      <c r="GS60" s="167">
        <f t="shared" si="33"/>
        <v>0</v>
      </c>
      <c r="GT60" s="23"/>
      <c r="GU60" s="23"/>
      <c r="GV60" s="174"/>
      <c r="GW60" s="175"/>
      <c r="GX60" s="174"/>
      <c r="GY60" s="175"/>
      <c r="GZ60" s="174"/>
      <c r="HA60" s="175"/>
      <c r="HB60" s="174"/>
      <c r="HC60" s="175"/>
      <c r="HD60" s="174"/>
      <c r="HE60" s="175"/>
      <c r="HF60" s="174"/>
      <c r="HG60" s="175"/>
      <c r="HH60" s="174"/>
      <c r="HI60" s="175"/>
      <c r="HJ60" s="174"/>
      <c r="HK60" s="175"/>
      <c r="HL60" s="174"/>
      <c r="HM60" s="175"/>
      <c r="HN60" s="174"/>
      <c r="HO60" s="175"/>
      <c r="HP60" s="174"/>
      <c r="HQ60" s="175"/>
      <c r="HR60" s="174"/>
      <c r="HS60" s="175"/>
      <c r="HT60" s="166">
        <f t="shared" si="34"/>
        <v>0</v>
      </c>
      <c r="HU60" s="167">
        <f t="shared" si="35"/>
        <v>0</v>
      </c>
      <c r="HV60" s="166">
        <f t="shared" si="36"/>
        <v>0</v>
      </c>
      <c r="HW60" s="167">
        <f t="shared" si="37"/>
        <v>0</v>
      </c>
      <c r="HX60" s="23"/>
      <c r="HY60" s="23"/>
      <c r="HZ60" s="174"/>
      <c r="IA60" s="175"/>
      <c r="IB60" s="174"/>
      <c r="IC60" s="175"/>
      <c r="ID60" s="174"/>
      <c r="IE60" s="175"/>
      <c r="IF60" s="174"/>
      <c r="IG60" s="175"/>
      <c r="IH60" s="174"/>
      <c r="II60" s="175"/>
      <c r="IJ60" s="174"/>
      <c r="IK60" s="175"/>
      <c r="IL60" s="174"/>
      <c r="IM60" s="175"/>
      <c r="IN60" s="174"/>
      <c r="IO60" s="175"/>
      <c r="IP60" s="174"/>
      <c r="IQ60" s="175"/>
      <c r="IR60" s="174"/>
      <c r="IS60" s="175"/>
      <c r="IT60" s="174"/>
      <c r="IU60" s="175"/>
      <c r="IV60" s="174"/>
      <c r="IW60" s="175"/>
      <c r="IX60" s="166">
        <f t="shared" si="38"/>
        <v>0</v>
      </c>
      <c r="IY60" s="167">
        <f t="shared" si="39"/>
        <v>0</v>
      </c>
      <c r="IZ60" s="166">
        <f t="shared" si="40"/>
        <v>0</v>
      </c>
      <c r="JA60" s="167">
        <f t="shared" si="41"/>
        <v>0</v>
      </c>
      <c r="JB60" s="23"/>
      <c r="JC60" s="23"/>
      <c r="JD60" s="174"/>
      <c r="JE60" s="175"/>
      <c r="JF60" s="174"/>
      <c r="JG60" s="175"/>
      <c r="JH60" s="174"/>
      <c r="JI60" s="175"/>
      <c r="JJ60" s="174"/>
      <c r="JK60" s="175"/>
      <c r="JL60" s="174"/>
      <c r="JM60" s="175"/>
      <c r="JN60" s="174"/>
      <c r="JO60" s="175"/>
      <c r="JP60" s="174"/>
      <c r="JQ60" s="175"/>
      <c r="JR60" s="174"/>
      <c r="JS60" s="175"/>
      <c r="JT60" s="174"/>
      <c r="JU60" s="175"/>
      <c r="JV60" s="174"/>
      <c r="JW60" s="175"/>
      <c r="JX60" s="174"/>
      <c r="JY60" s="175"/>
      <c r="JZ60" s="174"/>
      <c r="KA60" s="175"/>
      <c r="KB60" s="166">
        <f t="shared" si="42"/>
        <v>0</v>
      </c>
      <c r="KC60" s="167">
        <f t="shared" si="43"/>
        <v>0</v>
      </c>
      <c r="KD60" s="166">
        <f t="shared" si="44"/>
        <v>0</v>
      </c>
      <c r="KE60" s="167">
        <f t="shared" si="45"/>
        <v>0</v>
      </c>
      <c r="KF60" s="23"/>
      <c r="KG60" s="23"/>
      <c r="KH60" s="170">
        <f t="shared" si="49"/>
        <v>0</v>
      </c>
      <c r="KI60" s="171">
        <f t="shared" si="50"/>
        <v>0</v>
      </c>
      <c r="KJ60" s="166">
        <f t="shared" si="51"/>
        <v>0</v>
      </c>
      <c r="KK60" s="167">
        <f t="shared" si="52"/>
        <v>0</v>
      </c>
      <c r="KL60" s="172">
        <f t="shared" si="53"/>
        <v>0</v>
      </c>
      <c r="KM60" s="171">
        <f t="shared" si="54"/>
        <v>0</v>
      </c>
      <c r="KN60" s="166">
        <f t="shared" si="55"/>
        <v>0</v>
      </c>
      <c r="KO60" s="167">
        <f t="shared" si="56"/>
        <v>0</v>
      </c>
      <c r="KP60" s="436">
        <f t="shared" si="57"/>
        <v>0</v>
      </c>
      <c r="KQ60" s="422">
        <f t="shared" si="58"/>
        <v>0</v>
      </c>
      <c r="KR60" s="438" t="s">
        <v>338</v>
      </c>
      <c r="KS60" s="422" t="s">
        <v>338</v>
      </c>
      <c r="KT60" s="4"/>
    </row>
    <row r="61" spans="2:306" s="26" customFormat="1" ht="16.5" customHeight="1" x14ac:dyDescent="0.25">
      <c r="B61" s="150" t="s">
        <v>37</v>
      </c>
      <c r="C61" s="826"/>
      <c r="D61" s="827"/>
      <c r="E61" s="316"/>
      <c r="F61" s="659">
        <v>1</v>
      </c>
      <c r="G61" s="113"/>
      <c r="H61" s="113"/>
      <c r="I61" s="661">
        <f>INT(ROUND(F61,2)*(IF(E61&gt;0,data!$J$12,0)))</f>
        <v>0</v>
      </c>
      <c r="J61" s="145">
        <f>E61*I61</f>
        <v>0</v>
      </c>
      <c r="K61" s="317"/>
      <c r="L61" s="316"/>
      <c r="M61" s="661">
        <f>INT(ROUND(F61,2)*(IF(E61&gt;0,(IF(K61="ano",data!$J$6,0)),0)))</f>
        <v>0</v>
      </c>
      <c r="N61" s="152">
        <f>IF(L61&gt;E61,M61*E61,M61*L61)</f>
        <v>0</v>
      </c>
      <c r="O61" s="155">
        <f t="shared" si="46"/>
        <v>0</v>
      </c>
      <c r="Q61" s="149" t="str">
        <f t="shared" si="47"/>
        <v/>
      </c>
      <c r="R61" s="612" t="s">
        <v>338</v>
      </c>
      <c r="T61" s="26">
        <f t="shared" si="48"/>
        <v>0</v>
      </c>
      <c r="U61" s="176" t="s">
        <v>297</v>
      </c>
      <c r="V61" s="10"/>
      <c r="W61" s="10"/>
      <c r="X61" s="164"/>
      <c r="Y61" s="177"/>
      <c r="Z61" s="164"/>
      <c r="AA61" s="177"/>
      <c r="AB61" s="164"/>
      <c r="AC61" s="177"/>
      <c r="AD61" s="164"/>
      <c r="AE61" s="177"/>
      <c r="AF61" s="164"/>
      <c r="AG61" s="177"/>
      <c r="AH61" s="164"/>
      <c r="AI61" s="177"/>
      <c r="AJ61" s="164"/>
      <c r="AK61" s="177"/>
      <c r="AL61" s="164"/>
      <c r="AM61" s="177"/>
      <c r="AN61" s="164"/>
      <c r="AO61" s="177"/>
      <c r="AP61" s="164"/>
      <c r="AQ61" s="177"/>
      <c r="AR61" s="164"/>
      <c r="AS61" s="177"/>
      <c r="AT61" s="164"/>
      <c r="AU61" s="177"/>
      <c r="AV61" s="166">
        <f t="shared" si="10"/>
        <v>0</v>
      </c>
      <c r="AW61" s="167">
        <f t="shared" si="11"/>
        <v>0</v>
      </c>
      <c r="AX61" s="166">
        <f t="shared" si="12"/>
        <v>0</v>
      </c>
      <c r="AY61" s="167">
        <f t="shared" si="13"/>
        <v>0</v>
      </c>
      <c r="AZ61" s="4"/>
      <c r="BA61" s="4"/>
      <c r="BB61" s="164"/>
      <c r="BC61" s="177"/>
      <c r="BD61" s="164"/>
      <c r="BE61" s="177"/>
      <c r="BF61" s="164"/>
      <c r="BG61" s="177"/>
      <c r="BH61" s="164"/>
      <c r="BI61" s="177"/>
      <c r="BJ61" s="164"/>
      <c r="BK61" s="177"/>
      <c r="BL61" s="164"/>
      <c r="BM61" s="177"/>
      <c r="BN61" s="164"/>
      <c r="BO61" s="177"/>
      <c r="BP61" s="164"/>
      <c r="BQ61" s="177"/>
      <c r="BR61" s="164"/>
      <c r="BS61" s="177"/>
      <c r="BT61" s="164"/>
      <c r="BU61" s="177"/>
      <c r="BV61" s="164"/>
      <c r="BW61" s="177"/>
      <c r="BX61" s="164"/>
      <c r="BY61" s="177"/>
      <c r="BZ61" s="166">
        <f t="shared" si="14"/>
        <v>0</v>
      </c>
      <c r="CA61" s="167">
        <f t="shared" si="15"/>
        <v>0</v>
      </c>
      <c r="CB61" s="166">
        <f t="shared" si="16"/>
        <v>0</v>
      </c>
      <c r="CC61" s="167">
        <f t="shared" si="17"/>
        <v>0</v>
      </c>
      <c r="CD61" s="4"/>
      <c r="CE61" s="4"/>
      <c r="CF61" s="164"/>
      <c r="CG61" s="177"/>
      <c r="CH61" s="164"/>
      <c r="CI61" s="177"/>
      <c r="CJ61" s="164"/>
      <c r="CK61" s="177"/>
      <c r="CL61" s="164"/>
      <c r="CM61" s="177"/>
      <c r="CN61" s="164"/>
      <c r="CO61" s="177"/>
      <c r="CP61" s="164"/>
      <c r="CQ61" s="177"/>
      <c r="CR61" s="164"/>
      <c r="CS61" s="177"/>
      <c r="CT61" s="164"/>
      <c r="CU61" s="177"/>
      <c r="CV61" s="164"/>
      <c r="CW61" s="177"/>
      <c r="CX61" s="164"/>
      <c r="CY61" s="177"/>
      <c r="CZ61" s="164"/>
      <c r="DA61" s="177"/>
      <c r="DB61" s="164"/>
      <c r="DC61" s="177"/>
      <c r="DD61" s="166">
        <f t="shared" si="18"/>
        <v>0</v>
      </c>
      <c r="DE61" s="167">
        <f t="shared" si="19"/>
        <v>0</v>
      </c>
      <c r="DF61" s="166">
        <f t="shared" si="20"/>
        <v>0</v>
      </c>
      <c r="DG61" s="167">
        <f t="shared" si="21"/>
        <v>0</v>
      </c>
      <c r="DH61" s="4"/>
      <c r="DI61" s="4"/>
      <c r="DJ61" s="164"/>
      <c r="DK61" s="177"/>
      <c r="DL61" s="164"/>
      <c r="DM61" s="177"/>
      <c r="DN61" s="164"/>
      <c r="DO61" s="177"/>
      <c r="DP61" s="164"/>
      <c r="DQ61" s="177"/>
      <c r="DR61" s="164"/>
      <c r="DS61" s="177"/>
      <c r="DT61" s="164"/>
      <c r="DU61" s="177"/>
      <c r="DV61" s="164"/>
      <c r="DW61" s="177"/>
      <c r="DX61" s="164"/>
      <c r="DY61" s="177"/>
      <c r="DZ61" s="164"/>
      <c r="EA61" s="177"/>
      <c r="EB61" s="164"/>
      <c r="EC61" s="177"/>
      <c r="ED61" s="164"/>
      <c r="EE61" s="177"/>
      <c r="EF61" s="164"/>
      <c r="EG61" s="177"/>
      <c r="EH61" s="166">
        <f t="shared" si="22"/>
        <v>0</v>
      </c>
      <c r="EI61" s="167">
        <f t="shared" si="23"/>
        <v>0</v>
      </c>
      <c r="EJ61" s="166">
        <f t="shared" si="24"/>
        <v>0</v>
      </c>
      <c r="EK61" s="167">
        <f t="shared" si="25"/>
        <v>0</v>
      </c>
      <c r="EL61" s="4"/>
      <c r="EM61" s="4"/>
      <c r="EN61" s="164"/>
      <c r="EO61" s="177"/>
      <c r="EP61" s="164"/>
      <c r="EQ61" s="177"/>
      <c r="ER61" s="164"/>
      <c r="ES61" s="177"/>
      <c r="ET61" s="164"/>
      <c r="EU61" s="177"/>
      <c r="EV61" s="164"/>
      <c r="EW61" s="177"/>
      <c r="EX61" s="164"/>
      <c r="EY61" s="177"/>
      <c r="EZ61" s="164"/>
      <c r="FA61" s="177"/>
      <c r="FB61" s="164"/>
      <c r="FC61" s="177"/>
      <c r="FD61" s="164"/>
      <c r="FE61" s="177"/>
      <c r="FF61" s="164"/>
      <c r="FG61" s="177"/>
      <c r="FH61" s="164"/>
      <c r="FI61" s="177"/>
      <c r="FJ61" s="164"/>
      <c r="FK61" s="177"/>
      <c r="FL61" s="166">
        <f t="shared" si="26"/>
        <v>0</v>
      </c>
      <c r="FM61" s="167">
        <f t="shared" si="27"/>
        <v>0</v>
      </c>
      <c r="FN61" s="166">
        <f t="shared" si="28"/>
        <v>0</v>
      </c>
      <c r="FO61" s="167">
        <f t="shared" si="29"/>
        <v>0</v>
      </c>
      <c r="FP61" s="4"/>
      <c r="FQ61" s="4"/>
      <c r="FR61" s="164"/>
      <c r="FS61" s="177"/>
      <c r="FT61" s="164"/>
      <c r="FU61" s="177"/>
      <c r="FV61" s="164"/>
      <c r="FW61" s="177"/>
      <c r="FX61" s="164"/>
      <c r="FY61" s="177"/>
      <c r="FZ61" s="164"/>
      <c r="GA61" s="177"/>
      <c r="GB61" s="164"/>
      <c r="GC61" s="177"/>
      <c r="GD61" s="164"/>
      <c r="GE61" s="177"/>
      <c r="GF61" s="164"/>
      <c r="GG61" s="177"/>
      <c r="GH61" s="164"/>
      <c r="GI61" s="177"/>
      <c r="GJ61" s="164"/>
      <c r="GK61" s="177"/>
      <c r="GL61" s="164"/>
      <c r="GM61" s="177"/>
      <c r="GN61" s="164"/>
      <c r="GO61" s="177"/>
      <c r="GP61" s="166">
        <f t="shared" si="30"/>
        <v>0</v>
      </c>
      <c r="GQ61" s="167">
        <f t="shared" si="31"/>
        <v>0</v>
      </c>
      <c r="GR61" s="166">
        <f t="shared" si="32"/>
        <v>0</v>
      </c>
      <c r="GS61" s="167">
        <f t="shared" si="33"/>
        <v>0</v>
      </c>
      <c r="GT61" s="4"/>
      <c r="GU61" s="4"/>
      <c r="GV61" s="164"/>
      <c r="GW61" s="177"/>
      <c r="GX61" s="164"/>
      <c r="GY61" s="177"/>
      <c r="GZ61" s="164"/>
      <c r="HA61" s="177"/>
      <c r="HB61" s="164"/>
      <c r="HC61" s="177"/>
      <c r="HD61" s="164"/>
      <c r="HE61" s="177"/>
      <c r="HF61" s="164"/>
      <c r="HG61" s="177"/>
      <c r="HH61" s="164"/>
      <c r="HI61" s="177"/>
      <c r="HJ61" s="164"/>
      <c r="HK61" s="177"/>
      <c r="HL61" s="164"/>
      <c r="HM61" s="177"/>
      <c r="HN61" s="164"/>
      <c r="HO61" s="177"/>
      <c r="HP61" s="164"/>
      <c r="HQ61" s="177"/>
      <c r="HR61" s="164"/>
      <c r="HS61" s="177"/>
      <c r="HT61" s="166">
        <f t="shared" si="34"/>
        <v>0</v>
      </c>
      <c r="HU61" s="167">
        <f t="shared" si="35"/>
        <v>0</v>
      </c>
      <c r="HV61" s="166">
        <f t="shared" si="36"/>
        <v>0</v>
      </c>
      <c r="HW61" s="167">
        <f t="shared" si="37"/>
        <v>0</v>
      </c>
      <c r="HX61" s="4"/>
      <c r="HY61" s="4"/>
      <c r="HZ61" s="164"/>
      <c r="IA61" s="177"/>
      <c r="IB61" s="164"/>
      <c r="IC61" s="177"/>
      <c r="ID61" s="164"/>
      <c r="IE61" s="177"/>
      <c r="IF61" s="164"/>
      <c r="IG61" s="177"/>
      <c r="IH61" s="164"/>
      <c r="II61" s="177"/>
      <c r="IJ61" s="164"/>
      <c r="IK61" s="177"/>
      <c r="IL61" s="164"/>
      <c r="IM61" s="177"/>
      <c r="IN61" s="164"/>
      <c r="IO61" s="177"/>
      <c r="IP61" s="164"/>
      <c r="IQ61" s="177"/>
      <c r="IR61" s="164"/>
      <c r="IS61" s="177"/>
      <c r="IT61" s="164"/>
      <c r="IU61" s="177"/>
      <c r="IV61" s="164"/>
      <c r="IW61" s="177"/>
      <c r="IX61" s="166">
        <f t="shared" si="38"/>
        <v>0</v>
      </c>
      <c r="IY61" s="167">
        <f t="shared" si="39"/>
        <v>0</v>
      </c>
      <c r="IZ61" s="166">
        <f t="shared" si="40"/>
        <v>0</v>
      </c>
      <c r="JA61" s="167">
        <f t="shared" si="41"/>
        <v>0</v>
      </c>
      <c r="JB61" s="4"/>
      <c r="JC61" s="4"/>
      <c r="JD61" s="164"/>
      <c r="JE61" s="177"/>
      <c r="JF61" s="164"/>
      <c r="JG61" s="177"/>
      <c r="JH61" s="164"/>
      <c r="JI61" s="177"/>
      <c r="JJ61" s="164"/>
      <c r="JK61" s="177"/>
      <c r="JL61" s="164"/>
      <c r="JM61" s="177"/>
      <c r="JN61" s="164"/>
      <c r="JO61" s="177"/>
      <c r="JP61" s="164"/>
      <c r="JQ61" s="177"/>
      <c r="JR61" s="164"/>
      <c r="JS61" s="177"/>
      <c r="JT61" s="164"/>
      <c r="JU61" s="177"/>
      <c r="JV61" s="164"/>
      <c r="JW61" s="177"/>
      <c r="JX61" s="164"/>
      <c r="JY61" s="177"/>
      <c r="JZ61" s="164"/>
      <c r="KA61" s="177"/>
      <c r="KB61" s="166">
        <f t="shared" si="42"/>
        <v>0</v>
      </c>
      <c r="KC61" s="167">
        <f t="shared" si="43"/>
        <v>0</v>
      </c>
      <c r="KD61" s="166">
        <f t="shared" si="44"/>
        <v>0</v>
      </c>
      <c r="KE61" s="167">
        <f t="shared" si="45"/>
        <v>0</v>
      </c>
      <c r="KF61" s="4"/>
      <c r="KG61" s="4"/>
      <c r="KH61" s="170">
        <f t="shared" si="49"/>
        <v>0</v>
      </c>
      <c r="KI61" s="171">
        <f t="shared" si="50"/>
        <v>0</v>
      </c>
      <c r="KJ61" s="166">
        <f t="shared" si="51"/>
        <v>0</v>
      </c>
      <c r="KK61" s="167">
        <f t="shared" si="52"/>
        <v>0</v>
      </c>
      <c r="KL61" s="172">
        <f t="shared" si="53"/>
        <v>0</v>
      </c>
      <c r="KM61" s="171">
        <f t="shared" si="54"/>
        <v>0</v>
      </c>
      <c r="KN61" s="166">
        <f t="shared" si="55"/>
        <v>0</v>
      </c>
      <c r="KO61" s="167">
        <f t="shared" si="56"/>
        <v>0</v>
      </c>
      <c r="KP61" s="436">
        <f t="shared" si="57"/>
        <v>0</v>
      </c>
      <c r="KQ61" s="422">
        <f t="shared" si="58"/>
        <v>0</v>
      </c>
      <c r="KR61" s="438" t="s">
        <v>338</v>
      </c>
      <c r="KS61" s="422" t="s">
        <v>338</v>
      </c>
      <c r="KT61" s="4"/>
    </row>
    <row r="62" spans="2:306" s="26" customFormat="1" ht="16.5" hidden="1" customHeight="1" x14ac:dyDescent="0.25">
      <c r="B62" s="150"/>
      <c r="C62" s="541"/>
      <c r="D62" s="542"/>
      <c r="E62" s="120"/>
      <c r="F62" s="650"/>
      <c r="G62" s="120"/>
      <c r="H62" s="120"/>
      <c r="I62" s="661">
        <f>INT(ROUND(F62,2)*(IF(E62&gt;0,data!$J$12,0)))</f>
        <v>0</v>
      </c>
      <c r="J62" s="156"/>
      <c r="K62" s="543"/>
      <c r="L62" s="536"/>
      <c r="M62" s="661">
        <f>INT(ROUND(F62,2)*(IF(E62&gt;0,(IF(K62="ano",data!$J$6,0)),0)))</f>
        <v>0</v>
      </c>
      <c r="N62" s="152"/>
      <c r="O62" s="157"/>
      <c r="Q62" s="154"/>
      <c r="R62" s="612" t="s">
        <v>338</v>
      </c>
      <c r="T62" s="28"/>
      <c r="U62" s="173" t="s">
        <v>297</v>
      </c>
      <c r="V62" s="10"/>
      <c r="W62" s="10"/>
      <c r="X62" s="174"/>
      <c r="Y62" s="175"/>
      <c r="Z62" s="174"/>
      <c r="AA62" s="175"/>
      <c r="AB62" s="174"/>
      <c r="AC62" s="175"/>
      <c r="AD62" s="174"/>
      <c r="AE62" s="175"/>
      <c r="AF62" s="174"/>
      <c r="AG62" s="175"/>
      <c r="AH62" s="174"/>
      <c r="AI62" s="175"/>
      <c r="AJ62" s="174"/>
      <c r="AK62" s="175"/>
      <c r="AL62" s="174"/>
      <c r="AM62" s="175"/>
      <c r="AN62" s="174"/>
      <c r="AO62" s="175"/>
      <c r="AP62" s="174"/>
      <c r="AQ62" s="175"/>
      <c r="AR62" s="174"/>
      <c r="AS62" s="175"/>
      <c r="AT62" s="174"/>
      <c r="AU62" s="175"/>
      <c r="AV62" s="166">
        <f t="shared" si="10"/>
        <v>0</v>
      </c>
      <c r="AW62" s="167">
        <f t="shared" si="11"/>
        <v>0</v>
      </c>
      <c r="AX62" s="166">
        <f t="shared" si="12"/>
        <v>0</v>
      </c>
      <c r="AY62" s="167">
        <f t="shared" si="13"/>
        <v>0</v>
      </c>
      <c r="AZ62" s="23"/>
      <c r="BA62" s="23"/>
      <c r="BB62" s="174"/>
      <c r="BC62" s="175"/>
      <c r="BD62" s="174"/>
      <c r="BE62" s="175"/>
      <c r="BF62" s="174"/>
      <c r="BG62" s="175"/>
      <c r="BH62" s="174"/>
      <c r="BI62" s="175"/>
      <c r="BJ62" s="174"/>
      <c r="BK62" s="175"/>
      <c r="BL62" s="174"/>
      <c r="BM62" s="175"/>
      <c r="BN62" s="174"/>
      <c r="BO62" s="175"/>
      <c r="BP62" s="174"/>
      <c r="BQ62" s="175"/>
      <c r="BR62" s="174"/>
      <c r="BS62" s="175"/>
      <c r="BT62" s="174"/>
      <c r="BU62" s="175"/>
      <c r="BV62" s="174"/>
      <c r="BW62" s="175"/>
      <c r="BX62" s="174"/>
      <c r="BY62" s="175"/>
      <c r="BZ62" s="166">
        <f t="shared" si="14"/>
        <v>0</v>
      </c>
      <c r="CA62" s="167">
        <f t="shared" si="15"/>
        <v>0</v>
      </c>
      <c r="CB62" s="166">
        <f t="shared" si="16"/>
        <v>0</v>
      </c>
      <c r="CC62" s="167">
        <f t="shared" si="17"/>
        <v>0</v>
      </c>
      <c r="CD62" s="23"/>
      <c r="CE62" s="23"/>
      <c r="CF62" s="174"/>
      <c r="CG62" s="175"/>
      <c r="CH62" s="174"/>
      <c r="CI62" s="175"/>
      <c r="CJ62" s="174"/>
      <c r="CK62" s="175"/>
      <c r="CL62" s="174"/>
      <c r="CM62" s="175"/>
      <c r="CN62" s="174"/>
      <c r="CO62" s="175"/>
      <c r="CP62" s="174"/>
      <c r="CQ62" s="175"/>
      <c r="CR62" s="174"/>
      <c r="CS62" s="175"/>
      <c r="CT62" s="174"/>
      <c r="CU62" s="175"/>
      <c r="CV62" s="174"/>
      <c r="CW62" s="175"/>
      <c r="CX62" s="174"/>
      <c r="CY62" s="175"/>
      <c r="CZ62" s="174"/>
      <c r="DA62" s="175"/>
      <c r="DB62" s="174"/>
      <c r="DC62" s="175"/>
      <c r="DD62" s="166">
        <f t="shared" si="18"/>
        <v>0</v>
      </c>
      <c r="DE62" s="167">
        <f t="shared" si="19"/>
        <v>0</v>
      </c>
      <c r="DF62" s="166">
        <f t="shared" si="20"/>
        <v>0</v>
      </c>
      <c r="DG62" s="167">
        <f t="shared" si="21"/>
        <v>0</v>
      </c>
      <c r="DH62" s="23"/>
      <c r="DI62" s="23"/>
      <c r="DJ62" s="174"/>
      <c r="DK62" s="175"/>
      <c r="DL62" s="174"/>
      <c r="DM62" s="175"/>
      <c r="DN62" s="174"/>
      <c r="DO62" s="175"/>
      <c r="DP62" s="174"/>
      <c r="DQ62" s="175"/>
      <c r="DR62" s="174"/>
      <c r="DS62" s="175"/>
      <c r="DT62" s="174"/>
      <c r="DU62" s="175"/>
      <c r="DV62" s="174"/>
      <c r="DW62" s="175"/>
      <c r="DX62" s="174"/>
      <c r="DY62" s="175"/>
      <c r="DZ62" s="174"/>
      <c r="EA62" s="175"/>
      <c r="EB62" s="174"/>
      <c r="EC62" s="175"/>
      <c r="ED62" s="174"/>
      <c r="EE62" s="175"/>
      <c r="EF62" s="174"/>
      <c r="EG62" s="175"/>
      <c r="EH62" s="166">
        <f t="shared" si="22"/>
        <v>0</v>
      </c>
      <c r="EI62" s="167">
        <f t="shared" si="23"/>
        <v>0</v>
      </c>
      <c r="EJ62" s="166">
        <f t="shared" si="24"/>
        <v>0</v>
      </c>
      <c r="EK62" s="167">
        <f t="shared" si="25"/>
        <v>0</v>
      </c>
      <c r="EL62" s="23"/>
      <c r="EM62" s="23"/>
      <c r="EN62" s="174"/>
      <c r="EO62" s="175"/>
      <c r="EP62" s="174"/>
      <c r="EQ62" s="175"/>
      <c r="ER62" s="174"/>
      <c r="ES62" s="175"/>
      <c r="ET62" s="174"/>
      <c r="EU62" s="175"/>
      <c r="EV62" s="174"/>
      <c r="EW62" s="175"/>
      <c r="EX62" s="174"/>
      <c r="EY62" s="175"/>
      <c r="EZ62" s="174"/>
      <c r="FA62" s="175"/>
      <c r="FB62" s="174"/>
      <c r="FC62" s="175"/>
      <c r="FD62" s="174"/>
      <c r="FE62" s="175"/>
      <c r="FF62" s="174"/>
      <c r="FG62" s="175"/>
      <c r="FH62" s="174"/>
      <c r="FI62" s="175"/>
      <c r="FJ62" s="174"/>
      <c r="FK62" s="175"/>
      <c r="FL62" s="166">
        <f t="shared" si="26"/>
        <v>0</v>
      </c>
      <c r="FM62" s="167">
        <f t="shared" si="27"/>
        <v>0</v>
      </c>
      <c r="FN62" s="166">
        <f t="shared" si="28"/>
        <v>0</v>
      </c>
      <c r="FO62" s="167">
        <f t="shared" si="29"/>
        <v>0</v>
      </c>
      <c r="FP62" s="23"/>
      <c r="FQ62" s="23"/>
      <c r="FR62" s="174"/>
      <c r="FS62" s="175"/>
      <c r="FT62" s="174"/>
      <c r="FU62" s="175"/>
      <c r="FV62" s="174"/>
      <c r="FW62" s="175"/>
      <c r="FX62" s="174"/>
      <c r="FY62" s="175"/>
      <c r="FZ62" s="174"/>
      <c r="GA62" s="175"/>
      <c r="GB62" s="174"/>
      <c r="GC62" s="175"/>
      <c r="GD62" s="174"/>
      <c r="GE62" s="175"/>
      <c r="GF62" s="174"/>
      <c r="GG62" s="175"/>
      <c r="GH62" s="174"/>
      <c r="GI62" s="175"/>
      <c r="GJ62" s="174"/>
      <c r="GK62" s="175"/>
      <c r="GL62" s="174"/>
      <c r="GM62" s="175"/>
      <c r="GN62" s="174"/>
      <c r="GO62" s="175"/>
      <c r="GP62" s="166">
        <f t="shared" si="30"/>
        <v>0</v>
      </c>
      <c r="GQ62" s="167">
        <f t="shared" si="31"/>
        <v>0</v>
      </c>
      <c r="GR62" s="166">
        <f t="shared" si="32"/>
        <v>0</v>
      </c>
      <c r="GS62" s="167">
        <f t="shared" si="33"/>
        <v>0</v>
      </c>
      <c r="GT62" s="23"/>
      <c r="GU62" s="23"/>
      <c r="GV62" s="174"/>
      <c r="GW62" s="175"/>
      <c r="GX62" s="174"/>
      <c r="GY62" s="175"/>
      <c r="GZ62" s="174"/>
      <c r="HA62" s="175"/>
      <c r="HB62" s="174"/>
      <c r="HC62" s="175"/>
      <c r="HD62" s="174"/>
      <c r="HE62" s="175"/>
      <c r="HF62" s="174"/>
      <c r="HG62" s="175"/>
      <c r="HH62" s="174"/>
      <c r="HI62" s="175"/>
      <c r="HJ62" s="174"/>
      <c r="HK62" s="175"/>
      <c r="HL62" s="174"/>
      <c r="HM62" s="175"/>
      <c r="HN62" s="174"/>
      <c r="HO62" s="175"/>
      <c r="HP62" s="174"/>
      <c r="HQ62" s="175"/>
      <c r="HR62" s="174"/>
      <c r="HS62" s="175"/>
      <c r="HT62" s="166">
        <f t="shared" si="34"/>
        <v>0</v>
      </c>
      <c r="HU62" s="167">
        <f t="shared" si="35"/>
        <v>0</v>
      </c>
      <c r="HV62" s="166">
        <f t="shared" si="36"/>
        <v>0</v>
      </c>
      <c r="HW62" s="167">
        <f t="shared" si="37"/>
        <v>0</v>
      </c>
      <c r="HX62" s="23"/>
      <c r="HY62" s="23"/>
      <c r="HZ62" s="174"/>
      <c r="IA62" s="175"/>
      <c r="IB62" s="174"/>
      <c r="IC62" s="175"/>
      <c r="ID62" s="174"/>
      <c r="IE62" s="175"/>
      <c r="IF62" s="174"/>
      <c r="IG62" s="175"/>
      <c r="IH62" s="174"/>
      <c r="II62" s="175"/>
      <c r="IJ62" s="174"/>
      <c r="IK62" s="175"/>
      <c r="IL62" s="174"/>
      <c r="IM62" s="175"/>
      <c r="IN62" s="174"/>
      <c r="IO62" s="175"/>
      <c r="IP62" s="174"/>
      <c r="IQ62" s="175"/>
      <c r="IR62" s="174"/>
      <c r="IS62" s="175"/>
      <c r="IT62" s="174"/>
      <c r="IU62" s="175"/>
      <c r="IV62" s="174"/>
      <c r="IW62" s="175"/>
      <c r="IX62" s="166">
        <f t="shared" si="38"/>
        <v>0</v>
      </c>
      <c r="IY62" s="167">
        <f t="shared" si="39"/>
        <v>0</v>
      </c>
      <c r="IZ62" s="166">
        <f t="shared" si="40"/>
        <v>0</v>
      </c>
      <c r="JA62" s="167">
        <f t="shared" si="41"/>
        <v>0</v>
      </c>
      <c r="JB62" s="23"/>
      <c r="JC62" s="23"/>
      <c r="JD62" s="174"/>
      <c r="JE62" s="175"/>
      <c r="JF62" s="174"/>
      <c r="JG62" s="175"/>
      <c r="JH62" s="174"/>
      <c r="JI62" s="175"/>
      <c r="JJ62" s="174"/>
      <c r="JK62" s="175"/>
      <c r="JL62" s="174"/>
      <c r="JM62" s="175"/>
      <c r="JN62" s="174"/>
      <c r="JO62" s="175"/>
      <c r="JP62" s="174"/>
      <c r="JQ62" s="175"/>
      <c r="JR62" s="174"/>
      <c r="JS62" s="175"/>
      <c r="JT62" s="174"/>
      <c r="JU62" s="175"/>
      <c r="JV62" s="174"/>
      <c r="JW62" s="175"/>
      <c r="JX62" s="174"/>
      <c r="JY62" s="175"/>
      <c r="JZ62" s="174"/>
      <c r="KA62" s="175"/>
      <c r="KB62" s="166">
        <f t="shared" si="42"/>
        <v>0</v>
      </c>
      <c r="KC62" s="167">
        <f t="shared" si="43"/>
        <v>0</v>
      </c>
      <c r="KD62" s="166">
        <f t="shared" si="44"/>
        <v>0</v>
      </c>
      <c r="KE62" s="167">
        <f t="shared" si="45"/>
        <v>0</v>
      </c>
      <c r="KF62" s="23"/>
      <c r="KG62" s="23"/>
      <c r="KH62" s="170">
        <f t="shared" si="49"/>
        <v>0</v>
      </c>
      <c r="KI62" s="171">
        <f t="shared" si="50"/>
        <v>0</v>
      </c>
      <c r="KJ62" s="166">
        <f t="shared" si="51"/>
        <v>0</v>
      </c>
      <c r="KK62" s="167">
        <f t="shared" si="52"/>
        <v>0</v>
      </c>
      <c r="KL62" s="172">
        <f t="shared" si="53"/>
        <v>0</v>
      </c>
      <c r="KM62" s="171">
        <f t="shared" si="54"/>
        <v>0</v>
      </c>
      <c r="KN62" s="166">
        <f t="shared" si="55"/>
        <v>0</v>
      </c>
      <c r="KO62" s="167">
        <f t="shared" si="56"/>
        <v>0</v>
      </c>
      <c r="KP62" s="436">
        <f t="shared" si="57"/>
        <v>0</v>
      </c>
      <c r="KQ62" s="422">
        <f t="shared" si="58"/>
        <v>0</v>
      </c>
      <c r="KR62" s="438" t="s">
        <v>338</v>
      </c>
      <c r="KS62" s="422" t="s">
        <v>338</v>
      </c>
      <c r="KT62" s="4"/>
    </row>
    <row r="63" spans="2:306" s="26" customFormat="1" ht="16.5" customHeight="1" x14ac:dyDescent="0.25">
      <c r="B63" s="150" t="s">
        <v>38</v>
      </c>
      <c r="C63" s="826"/>
      <c r="D63" s="827"/>
      <c r="E63" s="316"/>
      <c r="F63" s="659">
        <v>1</v>
      </c>
      <c r="G63" s="113"/>
      <c r="H63" s="113"/>
      <c r="I63" s="661">
        <f>INT(ROUND(F63,2)*(IF(E63&gt;0,data!$J$12,0)))</f>
        <v>0</v>
      </c>
      <c r="J63" s="145">
        <f>E63*I63</f>
        <v>0</v>
      </c>
      <c r="K63" s="317"/>
      <c r="L63" s="316"/>
      <c r="M63" s="661">
        <f>INT(ROUND(F63,2)*(IF(E63&gt;0,(IF(K63="ano",data!$J$6,0)),0)))</f>
        <v>0</v>
      </c>
      <c r="N63" s="152">
        <f>IF(L63&gt;E63,M63*E63,M63*L63)</f>
        <v>0</v>
      </c>
      <c r="O63" s="155">
        <f t="shared" si="46"/>
        <v>0</v>
      </c>
      <c r="Q63" s="149" t="str">
        <f t="shared" si="47"/>
        <v/>
      </c>
      <c r="R63" s="612" t="s">
        <v>338</v>
      </c>
      <c r="T63" s="26">
        <f t="shared" si="48"/>
        <v>0</v>
      </c>
      <c r="U63" s="176" t="s">
        <v>297</v>
      </c>
      <c r="V63" s="10"/>
      <c r="W63" s="10"/>
      <c r="X63" s="164"/>
      <c r="Y63" s="177"/>
      <c r="Z63" s="164"/>
      <c r="AA63" s="177"/>
      <c r="AB63" s="164"/>
      <c r="AC63" s="177"/>
      <c r="AD63" s="164"/>
      <c r="AE63" s="177"/>
      <c r="AF63" s="164"/>
      <c r="AG63" s="177"/>
      <c r="AH63" s="164"/>
      <c r="AI63" s="177"/>
      <c r="AJ63" s="164"/>
      <c r="AK63" s="177"/>
      <c r="AL63" s="164"/>
      <c r="AM63" s="177"/>
      <c r="AN63" s="164"/>
      <c r="AO63" s="177"/>
      <c r="AP63" s="164"/>
      <c r="AQ63" s="177"/>
      <c r="AR63" s="164"/>
      <c r="AS63" s="177"/>
      <c r="AT63" s="164"/>
      <c r="AU63" s="177"/>
      <c r="AV63" s="166">
        <f t="shared" si="10"/>
        <v>0</v>
      </c>
      <c r="AW63" s="167">
        <f t="shared" si="11"/>
        <v>0</v>
      </c>
      <c r="AX63" s="166">
        <f t="shared" si="12"/>
        <v>0</v>
      </c>
      <c r="AY63" s="167">
        <f t="shared" si="13"/>
        <v>0</v>
      </c>
      <c r="AZ63" s="4"/>
      <c r="BA63" s="4"/>
      <c r="BB63" s="164"/>
      <c r="BC63" s="177"/>
      <c r="BD63" s="164"/>
      <c r="BE63" s="177"/>
      <c r="BF63" s="164"/>
      <c r="BG63" s="177"/>
      <c r="BH63" s="164"/>
      <c r="BI63" s="177"/>
      <c r="BJ63" s="164"/>
      <c r="BK63" s="177"/>
      <c r="BL63" s="164"/>
      <c r="BM63" s="177"/>
      <c r="BN63" s="164"/>
      <c r="BO63" s="177"/>
      <c r="BP63" s="164"/>
      <c r="BQ63" s="177"/>
      <c r="BR63" s="164"/>
      <c r="BS63" s="177"/>
      <c r="BT63" s="164"/>
      <c r="BU63" s="177"/>
      <c r="BV63" s="164"/>
      <c r="BW63" s="177"/>
      <c r="BX63" s="164"/>
      <c r="BY63" s="177"/>
      <c r="BZ63" s="166">
        <f t="shared" si="14"/>
        <v>0</v>
      </c>
      <c r="CA63" s="167">
        <f t="shared" si="15"/>
        <v>0</v>
      </c>
      <c r="CB63" s="166">
        <f t="shared" si="16"/>
        <v>0</v>
      </c>
      <c r="CC63" s="167">
        <f t="shared" si="17"/>
        <v>0</v>
      </c>
      <c r="CD63" s="4"/>
      <c r="CE63" s="4"/>
      <c r="CF63" s="164"/>
      <c r="CG63" s="177"/>
      <c r="CH63" s="164"/>
      <c r="CI63" s="177"/>
      <c r="CJ63" s="164"/>
      <c r="CK63" s="177"/>
      <c r="CL63" s="164"/>
      <c r="CM63" s="177"/>
      <c r="CN63" s="164"/>
      <c r="CO63" s="177"/>
      <c r="CP63" s="164"/>
      <c r="CQ63" s="177"/>
      <c r="CR63" s="164"/>
      <c r="CS63" s="177"/>
      <c r="CT63" s="164"/>
      <c r="CU63" s="177"/>
      <c r="CV63" s="164"/>
      <c r="CW63" s="177"/>
      <c r="CX63" s="164"/>
      <c r="CY63" s="177"/>
      <c r="CZ63" s="164"/>
      <c r="DA63" s="177"/>
      <c r="DB63" s="164"/>
      <c r="DC63" s="177"/>
      <c r="DD63" s="166">
        <f t="shared" si="18"/>
        <v>0</v>
      </c>
      <c r="DE63" s="167">
        <f t="shared" si="19"/>
        <v>0</v>
      </c>
      <c r="DF63" s="166">
        <f t="shared" si="20"/>
        <v>0</v>
      </c>
      <c r="DG63" s="167">
        <f t="shared" si="21"/>
        <v>0</v>
      </c>
      <c r="DH63" s="4"/>
      <c r="DI63" s="4"/>
      <c r="DJ63" s="164"/>
      <c r="DK63" s="177"/>
      <c r="DL63" s="164"/>
      <c r="DM63" s="177"/>
      <c r="DN63" s="164"/>
      <c r="DO63" s="177"/>
      <c r="DP63" s="164"/>
      <c r="DQ63" s="177"/>
      <c r="DR63" s="164"/>
      <c r="DS63" s="177"/>
      <c r="DT63" s="164"/>
      <c r="DU63" s="177"/>
      <c r="DV63" s="164"/>
      <c r="DW63" s="177"/>
      <c r="DX63" s="164"/>
      <c r="DY63" s="177"/>
      <c r="DZ63" s="164"/>
      <c r="EA63" s="177"/>
      <c r="EB63" s="164"/>
      <c r="EC63" s="177"/>
      <c r="ED63" s="164"/>
      <c r="EE63" s="177"/>
      <c r="EF63" s="164"/>
      <c r="EG63" s="177"/>
      <c r="EH63" s="166">
        <f t="shared" si="22"/>
        <v>0</v>
      </c>
      <c r="EI63" s="167">
        <f t="shared" si="23"/>
        <v>0</v>
      </c>
      <c r="EJ63" s="166">
        <f t="shared" si="24"/>
        <v>0</v>
      </c>
      <c r="EK63" s="167">
        <f t="shared" si="25"/>
        <v>0</v>
      </c>
      <c r="EL63" s="4"/>
      <c r="EM63" s="4"/>
      <c r="EN63" s="164"/>
      <c r="EO63" s="177"/>
      <c r="EP63" s="164"/>
      <c r="EQ63" s="177"/>
      <c r="ER63" s="164"/>
      <c r="ES63" s="177"/>
      <c r="ET63" s="164"/>
      <c r="EU63" s="177"/>
      <c r="EV63" s="164"/>
      <c r="EW63" s="177"/>
      <c r="EX63" s="164"/>
      <c r="EY63" s="177"/>
      <c r="EZ63" s="164"/>
      <c r="FA63" s="177"/>
      <c r="FB63" s="164"/>
      <c r="FC63" s="177"/>
      <c r="FD63" s="164"/>
      <c r="FE63" s="177"/>
      <c r="FF63" s="164"/>
      <c r="FG63" s="177"/>
      <c r="FH63" s="164"/>
      <c r="FI63" s="177"/>
      <c r="FJ63" s="164"/>
      <c r="FK63" s="177"/>
      <c r="FL63" s="166">
        <f t="shared" si="26"/>
        <v>0</v>
      </c>
      <c r="FM63" s="167">
        <f t="shared" si="27"/>
        <v>0</v>
      </c>
      <c r="FN63" s="166">
        <f t="shared" si="28"/>
        <v>0</v>
      </c>
      <c r="FO63" s="167">
        <f t="shared" si="29"/>
        <v>0</v>
      </c>
      <c r="FP63" s="4"/>
      <c r="FQ63" s="4"/>
      <c r="FR63" s="164"/>
      <c r="FS63" s="177"/>
      <c r="FT63" s="164"/>
      <c r="FU63" s="177"/>
      <c r="FV63" s="164"/>
      <c r="FW63" s="177"/>
      <c r="FX63" s="164"/>
      <c r="FY63" s="177"/>
      <c r="FZ63" s="164"/>
      <c r="GA63" s="177"/>
      <c r="GB63" s="164"/>
      <c r="GC63" s="177"/>
      <c r="GD63" s="164"/>
      <c r="GE63" s="177"/>
      <c r="GF63" s="164"/>
      <c r="GG63" s="177"/>
      <c r="GH63" s="164"/>
      <c r="GI63" s="177"/>
      <c r="GJ63" s="164"/>
      <c r="GK63" s="177"/>
      <c r="GL63" s="164"/>
      <c r="GM63" s="177"/>
      <c r="GN63" s="164"/>
      <c r="GO63" s="177"/>
      <c r="GP63" s="166">
        <f t="shared" si="30"/>
        <v>0</v>
      </c>
      <c r="GQ63" s="167">
        <f t="shared" si="31"/>
        <v>0</v>
      </c>
      <c r="GR63" s="166">
        <f t="shared" si="32"/>
        <v>0</v>
      </c>
      <c r="GS63" s="167">
        <f t="shared" si="33"/>
        <v>0</v>
      </c>
      <c r="GT63" s="4"/>
      <c r="GU63" s="4"/>
      <c r="GV63" s="164"/>
      <c r="GW63" s="177"/>
      <c r="GX63" s="164"/>
      <c r="GY63" s="177"/>
      <c r="GZ63" s="164"/>
      <c r="HA63" s="177"/>
      <c r="HB63" s="164"/>
      <c r="HC63" s="177"/>
      <c r="HD63" s="164"/>
      <c r="HE63" s="177"/>
      <c r="HF63" s="164"/>
      <c r="HG63" s="177"/>
      <c r="HH63" s="164"/>
      <c r="HI63" s="177"/>
      <c r="HJ63" s="164"/>
      <c r="HK63" s="177"/>
      <c r="HL63" s="164"/>
      <c r="HM63" s="177"/>
      <c r="HN63" s="164"/>
      <c r="HO63" s="177"/>
      <c r="HP63" s="164"/>
      <c r="HQ63" s="177"/>
      <c r="HR63" s="164"/>
      <c r="HS63" s="177"/>
      <c r="HT63" s="166">
        <f t="shared" si="34"/>
        <v>0</v>
      </c>
      <c r="HU63" s="167">
        <f t="shared" si="35"/>
        <v>0</v>
      </c>
      <c r="HV63" s="166">
        <f t="shared" si="36"/>
        <v>0</v>
      </c>
      <c r="HW63" s="167">
        <f t="shared" si="37"/>
        <v>0</v>
      </c>
      <c r="HX63" s="4"/>
      <c r="HY63" s="4"/>
      <c r="HZ63" s="164"/>
      <c r="IA63" s="177"/>
      <c r="IB63" s="164"/>
      <c r="IC63" s="177"/>
      <c r="ID63" s="164"/>
      <c r="IE63" s="177"/>
      <c r="IF63" s="164"/>
      <c r="IG63" s="177"/>
      <c r="IH63" s="164"/>
      <c r="II63" s="177"/>
      <c r="IJ63" s="164"/>
      <c r="IK63" s="177"/>
      <c r="IL63" s="164"/>
      <c r="IM63" s="177"/>
      <c r="IN63" s="164"/>
      <c r="IO63" s="177"/>
      <c r="IP63" s="164"/>
      <c r="IQ63" s="177"/>
      <c r="IR63" s="164"/>
      <c r="IS63" s="177"/>
      <c r="IT63" s="164"/>
      <c r="IU63" s="177"/>
      <c r="IV63" s="164"/>
      <c r="IW63" s="177"/>
      <c r="IX63" s="166">
        <f t="shared" si="38"/>
        <v>0</v>
      </c>
      <c r="IY63" s="167">
        <f t="shared" si="39"/>
        <v>0</v>
      </c>
      <c r="IZ63" s="166">
        <f t="shared" si="40"/>
        <v>0</v>
      </c>
      <c r="JA63" s="167">
        <f t="shared" si="41"/>
        <v>0</v>
      </c>
      <c r="JB63" s="4"/>
      <c r="JC63" s="4"/>
      <c r="JD63" s="164"/>
      <c r="JE63" s="177"/>
      <c r="JF63" s="164"/>
      <c r="JG63" s="177"/>
      <c r="JH63" s="164"/>
      <c r="JI63" s="177"/>
      <c r="JJ63" s="164"/>
      <c r="JK63" s="177"/>
      <c r="JL63" s="164"/>
      <c r="JM63" s="177"/>
      <c r="JN63" s="164"/>
      <c r="JO63" s="177"/>
      <c r="JP63" s="164"/>
      <c r="JQ63" s="177"/>
      <c r="JR63" s="164"/>
      <c r="JS63" s="177"/>
      <c r="JT63" s="164"/>
      <c r="JU63" s="177"/>
      <c r="JV63" s="164"/>
      <c r="JW63" s="177"/>
      <c r="JX63" s="164"/>
      <c r="JY63" s="177"/>
      <c r="JZ63" s="164"/>
      <c r="KA63" s="177"/>
      <c r="KB63" s="166">
        <f t="shared" si="42"/>
        <v>0</v>
      </c>
      <c r="KC63" s="167">
        <f t="shared" si="43"/>
        <v>0</v>
      </c>
      <c r="KD63" s="166">
        <f t="shared" si="44"/>
        <v>0</v>
      </c>
      <c r="KE63" s="167">
        <f t="shared" si="45"/>
        <v>0</v>
      </c>
      <c r="KF63" s="4"/>
      <c r="KG63" s="4"/>
      <c r="KH63" s="170">
        <f t="shared" si="49"/>
        <v>0</v>
      </c>
      <c r="KI63" s="171">
        <f t="shared" si="50"/>
        <v>0</v>
      </c>
      <c r="KJ63" s="166">
        <f t="shared" si="51"/>
        <v>0</v>
      </c>
      <c r="KK63" s="167">
        <f t="shared" si="52"/>
        <v>0</v>
      </c>
      <c r="KL63" s="172">
        <f t="shared" si="53"/>
        <v>0</v>
      </c>
      <c r="KM63" s="171">
        <f t="shared" si="54"/>
        <v>0</v>
      </c>
      <c r="KN63" s="166">
        <f t="shared" si="55"/>
        <v>0</v>
      </c>
      <c r="KO63" s="167">
        <f t="shared" si="56"/>
        <v>0</v>
      </c>
      <c r="KP63" s="436">
        <f t="shared" si="57"/>
        <v>0</v>
      </c>
      <c r="KQ63" s="422">
        <f t="shared" si="58"/>
        <v>0</v>
      </c>
      <c r="KR63" s="438" t="s">
        <v>338</v>
      </c>
      <c r="KS63" s="422" t="s">
        <v>338</v>
      </c>
      <c r="KT63" s="4"/>
    </row>
    <row r="64" spans="2:306" s="26" customFormat="1" ht="16.5" hidden="1" customHeight="1" x14ac:dyDescent="0.25">
      <c r="B64" s="150"/>
      <c r="C64" s="541"/>
      <c r="D64" s="542"/>
      <c r="E64" s="120"/>
      <c r="F64" s="650"/>
      <c r="G64" s="120"/>
      <c r="H64" s="120"/>
      <c r="I64" s="661">
        <f>INT(ROUND(F64,2)*(IF(E64&gt;0,data!$J$12,0)))</f>
        <v>0</v>
      </c>
      <c r="J64" s="156"/>
      <c r="K64" s="543"/>
      <c r="L64" s="536"/>
      <c r="M64" s="661">
        <f>INT(ROUND(F64,2)*(IF(E64&gt;0,(IF(K64="ano",data!$J$6,0)),0)))</f>
        <v>0</v>
      </c>
      <c r="N64" s="152"/>
      <c r="O64" s="157"/>
      <c r="Q64" s="154"/>
      <c r="R64" s="612" t="s">
        <v>338</v>
      </c>
      <c r="T64" s="28"/>
      <c r="U64" s="173" t="s">
        <v>297</v>
      </c>
      <c r="V64" s="10"/>
      <c r="W64" s="10"/>
      <c r="X64" s="174"/>
      <c r="Y64" s="175"/>
      <c r="Z64" s="174"/>
      <c r="AA64" s="175"/>
      <c r="AB64" s="174"/>
      <c r="AC64" s="175"/>
      <c r="AD64" s="174"/>
      <c r="AE64" s="175"/>
      <c r="AF64" s="174"/>
      <c r="AG64" s="175"/>
      <c r="AH64" s="174"/>
      <c r="AI64" s="175"/>
      <c r="AJ64" s="174"/>
      <c r="AK64" s="175"/>
      <c r="AL64" s="174"/>
      <c r="AM64" s="175"/>
      <c r="AN64" s="174"/>
      <c r="AO64" s="175"/>
      <c r="AP64" s="174"/>
      <c r="AQ64" s="175"/>
      <c r="AR64" s="174"/>
      <c r="AS64" s="175"/>
      <c r="AT64" s="174"/>
      <c r="AU64" s="175"/>
      <c r="AV64" s="166">
        <f t="shared" si="10"/>
        <v>0</v>
      </c>
      <c r="AW64" s="167">
        <f t="shared" si="11"/>
        <v>0</v>
      </c>
      <c r="AX64" s="166">
        <f t="shared" si="12"/>
        <v>0</v>
      </c>
      <c r="AY64" s="167">
        <f t="shared" si="13"/>
        <v>0</v>
      </c>
      <c r="AZ64" s="23"/>
      <c r="BA64" s="23"/>
      <c r="BB64" s="174"/>
      <c r="BC64" s="175"/>
      <c r="BD64" s="174"/>
      <c r="BE64" s="175"/>
      <c r="BF64" s="174"/>
      <c r="BG64" s="175"/>
      <c r="BH64" s="174"/>
      <c r="BI64" s="175"/>
      <c r="BJ64" s="174"/>
      <c r="BK64" s="175"/>
      <c r="BL64" s="174"/>
      <c r="BM64" s="175"/>
      <c r="BN64" s="174"/>
      <c r="BO64" s="175"/>
      <c r="BP64" s="174"/>
      <c r="BQ64" s="175"/>
      <c r="BR64" s="174"/>
      <c r="BS64" s="175"/>
      <c r="BT64" s="174"/>
      <c r="BU64" s="175"/>
      <c r="BV64" s="174"/>
      <c r="BW64" s="175"/>
      <c r="BX64" s="174"/>
      <c r="BY64" s="175"/>
      <c r="BZ64" s="166">
        <f t="shared" si="14"/>
        <v>0</v>
      </c>
      <c r="CA64" s="167">
        <f t="shared" si="15"/>
        <v>0</v>
      </c>
      <c r="CB64" s="166">
        <f t="shared" si="16"/>
        <v>0</v>
      </c>
      <c r="CC64" s="167">
        <f t="shared" si="17"/>
        <v>0</v>
      </c>
      <c r="CD64" s="23"/>
      <c r="CE64" s="23"/>
      <c r="CF64" s="174"/>
      <c r="CG64" s="175"/>
      <c r="CH64" s="174"/>
      <c r="CI64" s="175"/>
      <c r="CJ64" s="174"/>
      <c r="CK64" s="175"/>
      <c r="CL64" s="174"/>
      <c r="CM64" s="175"/>
      <c r="CN64" s="174"/>
      <c r="CO64" s="175"/>
      <c r="CP64" s="174"/>
      <c r="CQ64" s="175"/>
      <c r="CR64" s="174"/>
      <c r="CS64" s="175"/>
      <c r="CT64" s="174"/>
      <c r="CU64" s="175"/>
      <c r="CV64" s="174"/>
      <c r="CW64" s="175"/>
      <c r="CX64" s="174"/>
      <c r="CY64" s="175"/>
      <c r="CZ64" s="174"/>
      <c r="DA64" s="175"/>
      <c r="DB64" s="174"/>
      <c r="DC64" s="175"/>
      <c r="DD64" s="166">
        <f t="shared" si="18"/>
        <v>0</v>
      </c>
      <c r="DE64" s="167">
        <f t="shared" si="19"/>
        <v>0</v>
      </c>
      <c r="DF64" s="166">
        <f t="shared" si="20"/>
        <v>0</v>
      </c>
      <c r="DG64" s="167">
        <f t="shared" si="21"/>
        <v>0</v>
      </c>
      <c r="DH64" s="23"/>
      <c r="DI64" s="23"/>
      <c r="DJ64" s="174"/>
      <c r="DK64" s="175"/>
      <c r="DL64" s="174"/>
      <c r="DM64" s="175"/>
      <c r="DN64" s="174"/>
      <c r="DO64" s="175"/>
      <c r="DP64" s="174"/>
      <c r="DQ64" s="175"/>
      <c r="DR64" s="174"/>
      <c r="DS64" s="175"/>
      <c r="DT64" s="174"/>
      <c r="DU64" s="175"/>
      <c r="DV64" s="174"/>
      <c r="DW64" s="175"/>
      <c r="DX64" s="174"/>
      <c r="DY64" s="175"/>
      <c r="DZ64" s="174"/>
      <c r="EA64" s="175"/>
      <c r="EB64" s="174"/>
      <c r="EC64" s="175"/>
      <c r="ED64" s="174"/>
      <c r="EE64" s="175"/>
      <c r="EF64" s="174"/>
      <c r="EG64" s="175"/>
      <c r="EH64" s="166">
        <f t="shared" si="22"/>
        <v>0</v>
      </c>
      <c r="EI64" s="167">
        <f t="shared" si="23"/>
        <v>0</v>
      </c>
      <c r="EJ64" s="166">
        <f t="shared" si="24"/>
        <v>0</v>
      </c>
      <c r="EK64" s="167">
        <f t="shared" si="25"/>
        <v>0</v>
      </c>
      <c r="EL64" s="23"/>
      <c r="EM64" s="23"/>
      <c r="EN64" s="174"/>
      <c r="EO64" s="175"/>
      <c r="EP64" s="174"/>
      <c r="EQ64" s="175"/>
      <c r="ER64" s="174"/>
      <c r="ES64" s="175"/>
      <c r="ET64" s="174"/>
      <c r="EU64" s="175"/>
      <c r="EV64" s="174"/>
      <c r="EW64" s="175"/>
      <c r="EX64" s="174"/>
      <c r="EY64" s="175"/>
      <c r="EZ64" s="174"/>
      <c r="FA64" s="175"/>
      <c r="FB64" s="174"/>
      <c r="FC64" s="175"/>
      <c r="FD64" s="174"/>
      <c r="FE64" s="175"/>
      <c r="FF64" s="174"/>
      <c r="FG64" s="175"/>
      <c r="FH64" s="174"/>
      <c r="FI64" s="175"/>
      <c r="FJ64" s="174"/>
      <c r="FK64" s="175"/>
      <c r="FL64" s="166">
        <f t="shared" si="26"/>
        <v>0</v>
      </c>
      <c r="FM64" s="167">
        <f t="shared" si="27"/>
        <v>0</v>
      </c>
      <c r="FN64" s="166">
        <f t="shared" si="28"/>
        <v>0</v>
      </c>
      <c r="FO64" s="167">
        <f t="shared" si="29"/>
        <v>0</v>
      </c>
      <c r="FP64" s="23"/>
      <c r="FQ64" s="23"/>
      <c r="FR64" s="174"/>
      <c r="FS64" s="175"/>
      <c r="FT64" s="174"/>
      <c r="FU64" s="175"/>
      <c r="FV64" s="174"/>
      <c r="FW64" s="175"/>
      <c r="FX64" s="174"/>
      <c r="FY64" s="175"/>
      <c r="FZ64" s="174"/>
      <c r="GA64" s="175"/>
      <c r="GB64" s="174"/>
      <c r="GC64" s="175"/>
      <c r="GD64" s="174"/>
      <c r="GE64" s="175"/>
      <c r="GF64" s="174"/>
      <c r="GG64" s="175"/>
      <c r="GH64" s="174"/>
      <c r="GI64" s="175"/>
      <c r="GJ64" s="174"/>
      <c r="GK64" s="175"/>
      <c r="GL64" s="174"/>
      <c r="GM64" s="175"/>
      <c r="GN64" s="174"/>
      <c r="GO64" s="175"/>
      <c r="GP64" s="166">
        <f t="shared" si="30"/>
        <v>0</v>
      </c>
      <c r="GQ64" s="167">
        <f t="shared" si="31"/>
        <v>0</v>
      </c>
      <c r="GR64" s="166">
        <f t="shared" si="32"/>
        <v>0</v>
      </c>
      <c r="GS64" s="167">
        <f t="shared" si="33"/>
        <v>0</v>
      </c>
      <c r="GT64" s="23"/>
      <c r="GU64" s="23"/>
      <c r="GV64" s="174"/>
      <c r="GW64" s="175"/>
      <c r="GX64" s="174"/>
      <c r="GY64" s="175"/>
      <c r="GZ64" s="174"/>
      <c r="HA64" s="175"/>
      <c r="HB64" s="174"/>
      <c r="HC64" s="175"/>
      <c r="HD64" s="174"/>
      <c r="HE64" s="175"/>
      <c r="HF64" s="174"/>
      <c r="HG64" s="175"/>
      <c r="HH64" s="174"/>
      <c r="HI64" s="175"/>
      <c r="HJ64" s="174"/>
      <c r="HK64" s="175"/>
      <c r="HL64" s="174"/>
      <c r="HM64" s="175"/>
      <c r="HN64" s="174"/>
      <c r="HO64" s="175"/>
      <c r="HP64" s="174"/>
      <c r="HQ64" s="175"/>
      <c r="HR64" s="174"/>
      <c r="HS64" s="175"/>
      <c r="HT64" s="166">
        <f t="shared" si="34"/>
        <v>0</v>
      </c>
      <c r="HU64" s="167">
        <f t="shared" si="35"/>
        <v>0</v>
      </c>
      <c r="HV64" s="166">
        <f t="shared" si="36"/>
        <v>0</v>
      </c>
      <c r="HW64" s="167">
        <f t="shared" si="37"/>
        <v>0</v>
      </c>
      <c r="HX64" s="23"/>
      <c r="HY64" s="23"/>
      <c r="HZ64" s="174"/>
      <c r="IA64" s="175"/>
      <c r="IB64" s="174"/>
      <c r="IC64" s="175"/>
      <c r="ID64" s="174"/>
      <c r="IE64" s="175"/>
      <c r="IF64" s="174"/>
      <c r="IG64" s="175"/>
      <c r="IH64" s="174"/>
      <c r="II64" s="175"/>
      <c r="IJ64" s="174"/>
      <c r="IK64" s="175"/>
      <c r="IL64" s="174"/>
      <c r="IM64" s="175"/>
      <c r="IN64" s="174"/>
      <c r="IO64" s="175"/>
      <c r="IP64" s="174"/>
      <c r="IQ64" s="175"/>
      <c r="IR64" s="174"/>
      <c r="IS64" s="175"/>
      <c r="IT64" s="174"/>
      <c r="IU64" s="175"/>
      <c r="IV64" s="174"/>
      <c r="IW64" s="175"/>
      <c r="IX64" s="166">
        <f t="shared" si="38"/>
        <v>0</v>
      </c>
      <c r="IY64" s="167">
        <f t="shared" si="39"/>
        <v>0</v>
      </c>
      <c r="IZ64" s="166">
        <f t="shared" si="40"/>
        <v>0</v>
      </c>
      <c r="JA64" s="167">
        <f t="shared" si="41"/>
        <v>0</v>
      </c>
      <c r="JB64" s="23"/>
      <c r="JC64" s="23"/>
      <c r="JD64" s="174"/>
      <c r="JE64" s="175"/>
      <c r="JF64" s="174"/>
      <c r="JG64" s="175"/>
      <c r="JH64" s="174"/>
      <c r="JI64" s="175"/>
      <c r="JJ64" s="174"/>
      <c r="JK64" s="175"/>
      <c r="JL64" s="174"/>
      <c r="JM64" s="175"/>
      <c r="JN64" s="174"/>
      <c r="JO64" s="175"/>
      <c r="JP64" s="174"/>
      <c r="JQ64" s="175"/>
      <c r="JR64" s="174"/>
      <c r="JS64" s="175"/>
      <c r="JT64" s="174"/>
      <c r="JU64" s="175"/>
      <c r="JV64" s="174"/>
      <c r="JW64" s="175"/>
      <c r="JX64" s="174"/>
      <c r="JY64" s="175"/>
      <c r="JZ64" s="174"/>
      <c r="KA64" s="175"/>
      <c r="KB64" s="166">
        <f t="shared" si="42"/>
        <v>0</v>
      </c>
      <c r="KC64" s="167">
        <f t="shared" si="43"/>
        <v>0</v>
      </c>
      <c r="KD64" s="166">
        <f t="shared" si="44"/>
        <v>0</v>
      </c>
      <c r="KE64" s="167">
        <f t="shared" si="45"/>
        <v>0</v>
      </c>
      <c r="KF64" s="23"/>
      <c r="KG64" s="23"/>
      <c r="KH64" s="170">
        <f t="shared" si="49"/>
        <v>0</v>
      </c>
      <c r="KI64" s="171">
        <f t="shared" si="50"/>
        <v>0</v>
      </c>
      <c r="KJ64" s="166">
        <f t="shared" si="51"/>
        <v>0</v>
      </c>
      <c r="KK64" s="167">
        <f t="shared" si="52"/>
        <v>0</v>
      </c>
      <c r="KL64" s="172">
        <f t="shared" si="53"/>
        <v>0</v>
      </c>
      <c r="KM64" s="171">
        <f t="shared" si="54"/>
        <v>0</v>
      </c>
      <c r="KN64" s="166">
        <f t="shared" si="55"/>
        <v>0</v>
      </c>
      <c r="KO64" s="167">
        <f t="shared" si="56"/>
        <v>0</v>
      </c>
      <c r="KP64" s="436">
        <f t="shared" si="57"/>
        <v>0</v>
      </c>
      <c r="KQ64" s="422">
        <f t="shared" si="58"/>
        <v>0</v>
      </c>
      <c r="KR64" s="438" t="s">
        <v>338</v>
      </c>
      <c r="KS64" s="422" t="s">
        <v>338</v>
      </c>
      <c r="KT64" s="4"/>
    </row>
    <row r="65" spans="2:306" s="26" customFormat="1" ht="16.5" customHeight="1" x14ac:dyDescent="0.25">
      <c r="B65" s="150" t="s">
        <v>39</v>
      </c>
      <c r="C65" s="826"/>
      <c r="D65" s="827"/>
      <c r="E65" s="316"/>
      <c r="F65" s="659">
        <v>1</v>
      </c>
      <c r="G65" s="113"/>
      <c r="H65" s="113"/>
      <c r="I65" s="661">
        <f>INT(ROUND(F65,2)*(IF(E65&gt;0,data!$J$12,0)))</f>
        <v>0</v>
      </c>
      <c r="J65" s="145">
        <f>E65*I65</f>
        <v>0</v>
      </c>
      <c r="K65" s="317"/>
      <c r="L65" s="316"/>
      <c r="M65" s="661">
        <f>INT(ROUND(F65,2)*(IF(E65&gt;0,(IF(K65="ano",data!$J$6,0)),0)))</f>
        <v>0</v>
      </c>
      <c r="N65" s="152">
        <f>IF(L65&gt;E65,M65*E65,M65*L65)</f>
        <v>0</v>
      </c>
      <c r="O65" s="155">
        <f t="shared" si="46"/>
        <v>0</v>
      </c>
      <c r="Q65" s="149" t="str">
        <f t="shared" si="47"/>
        <v/>
      </c>
      <c r="R65" s="612" t="s">
        <v>338</v>
      </c>
      <c r="T65" s="26">
        <f t="shared" si="48"/>
        <v>0</v>
      </c>
      <c r="U65" s="176" t="s">
        <v>297</v>
      </c>
      <c r="V65" s="10"/>
      <c r="W65" s="10"/>
      <c r="X65" s="164"/>
      <c r="Y65" s="177"/>
      <c r="Z65" s="164"/>
      <c r="AA65" s="177"/>
      <c r="AB65" s="164"/>
      <c r="AC65" s="177"/>
      <c r="AD65" s="164"/>
      <c r="AE65" s="177"/>
      <c r="AF65" s="164"/>
      <c r="AG65" s="177"/>
      <c r="AH65" s="164"/>
      <c r="AI65" s="177"/>
      <c r="AJ65" s="164"/>
      <c r="AK65" s="177"/>
      <c r="AL65" s="164"/>
      <c r="AM65" s="177"/>
      <c r="AN65" s="164"/>
      <c r="AO65" s="177"/>
      <c r="AP65" s="164"/>
      <c r="AQ65" s="177"/>
      <c r="AR65" s="164"/>
      <c r="AS65" s="177"/>
      <c r="AT65" s="164"/>
      <c r="AU65" s="177"/>
      <c r="AV65" s="166">
        <f t="shared" si="10"/>
        <v>0</v>
      </c>
      <c r="AW65" s="167">
        <f t="shared" si="11"/>
        <v>0</v>
      </c>
      <c r="AX65" s="166">
        <f t="shared" si="12"/>
        <v>0</v>
      </c>
      <c r="AY65" s="167">
        <f t="shared" si="13"/>
        <v>0</v>
      </c>
      <c r="AZ65" s="4"/>
      <c r="BA65" s="4"/>
      <c r="BB65" s="164"/>
      <c r="BC65" s="177"/>
      <c r="BD65" s="164"/>
      <c r="BE65" s="177"/>
      <c r="BF65" s="164"/>
      <c r="BG65" s="177"/>
      <c r="BH65" s="164"/>
      <c r="BI65" s="177"/>
      <c r="BJ65" s="164"/>
      <c r="BK65" s="177"/>
      <c r="BL65" s="164"/>
      <c r="BM65" s="177"/>
      <c r="BN65" s="164"/>
      <c r="BO65" s="177"/>
      <c r="BP65" s="164"/>
      <c r="BQ65" s="177"/>
      <c r="BR65" s="164"/>
      <c r="BS65" s="177"/>
      <c r="BT65" s="164"/>
      <c r="BU65" s="177"/>
      <c r="BV65" s="164"/>
      <c r="BW65" s="177"/>
      <c r="BX65" s="164"/>
      <c r="BY65" s="177"/>
      <c r="BZ65" s="166">
        <f t="shared" si="14"/>
        <v>0</v>
      </c>
      <c r="CA65" s="167">
        <f t="shared" si="15"/>
        <v>0</v>
      </c>
      <c r="CB65" s="166">
        <f t="shared" si="16"/>
        <v>0</v>
      </c>
      <c r="CC65" s="167">
        <f t="shared" si="17"/>
        <v>0</v>
      </c>
      <c r="CD65" s="4"/>
      <c r="CE65" s="4"/>
      <c r="CF65" s="164"/>
      <c r="CG65" s="177"/>
      <c r="CH65" s="164"/>
      <c r="CI65" s="177"/>
      <c r="CJ65" s="164"/>
      <c r="CK65" s="177"/>
      <c r="CL65" s="164"/>
      <c r="CM65" s="177"/>
      <c r="CN65" s="164"/>
      <c r="CO65" s="177"/>
      <c r="CP65" s="164"/>
      <c r="CQ65" s="177"/>
      <c r="CR65" s="164"/>
      <c r="CS65" s="177"/>
      <c r="CT65" s="164"/>
      <c r="CU65" s="177"/>
      <c r="CV65" s="164"/>
      <c r="CW65" s="177"/>
      <c r="CX65" s="164"/>
      <c r="CY65" s="177"/>
      <c r="CZ65" s="164"/>
      <c r="DA65" s="177"/>
      <c r="DB65" s="164"/>
      <c r="DC65" s="177"/>
      <c r="DD65" s="166">
        <f t="shared" si="18"/>
        <v>0</v>
      </c>
      <c r="DE65" s="167">
        <f t="shared" si="19"/>
        <v>0</v>
      </c>
      <c r="DF65" s="166">
        <f t="shared" si="20"/>
        <v>0</v>
      </c>
      <c r="DG65" s="167">
        <f t="shared" si="21"/>
        <v>0</v>
      </c>
      <c r="DH65" s="4"/>
      <c r="DI65" s="4"/>
      <c r="DJ65" s="164"/>
      <c r="DK65" s="177"/>
      <c r="DL65" s="164"/>
      <c r="DM65" s="177"/>
      <c r="DN65" s="164"/>
      <c r="DO65" s="177"/>
      <c r="DP65" s="164"/>
      <c r="DQ65" s="177"/>
      <c r="DR65" s="164"/>
      <c r="DS65" s="177"/>
      <c r="DT65" s="164"/>
      <c r="DU65" s="177"/>
      <c r="DV65" s="164"/>
      <c r="DW65" s="177"/>
      <c r="DX65" s="164"/>
      <c r="DY65" s="177"/>
      <c r="DZ65" s="164"/>
      <c r="EA65" s="177"/>
      <c r="EB65" s="164"/>
      <c r="EC65" s="177"/>
      <c r="ED65" s="164"/>
      <c r="EE65" s="177"/>
      <c r="EF65" s="164"/>
      <c r="EG65" s="177"/>
      <c r="EH65" s="166">
        <f t="shared" si="22"/>
        <v>0</v>
      </c>
      <c r="EI65" s="167">
        <f t="shared" si="23"/>
        <v>0</v>
      </c>
      <c r="EJ65" s="166">
        <f t="shared" si="24"/>
        <v>0</v>
      </c>
      <c r="EK65" s="167">
        <f t="shared" si="25"/>
        <v>0</v>
      </c>
      <c r="EL65" s="4"/>
      <c r="EM65" s="4"/>
      <c r="EN65" s="164"/>
      <c r="EO65" s="177"/>
      <c r="EP65" s="164"/>
      <c r="EQ65" s="177"/>
      <c r="ER65" s="164"/>
      <c r="ES65" s="177"/>
      <c r="ET65" s="164"/>
      <c r="EU65" s="177"/>
      <c r="EV65" s="164"/>
      <c r="EW65" s="177"/>
      <c r="EX65" s="164"/>
      <c r="EY65" s="177"/>
      <c r="EZ65" s="164"/>
      <c r="FA65" s="177"/>
      <c r="FB65" s="164"/>
      <c r="FC65" s="177"/>
      <c r="FD65" s="164"/>
      <c r="FE65" s="177"/>
      <c r="FF65" s="164"/>
      <c r="FG65" s="177"/>
      <c r="FH65" s="164"/>
      <c r="FI65" s="177"/>
      <c r="FJ65" s="164"/>
      <c r="FK65" s="177"/>
      <c r="FL65" s="166">
        <f t="shared" si="26"/>
        <v>0</v>
      </c>
      <c r="FM65" s="167">
        <f t="shared" si="27"/>
        <v>0</v>
      </c>
      <c r="FN65" s="166">
        <f t="shared" si="28"/>
        <v>0</v>
      </c>
      <c r="FO65" s="167">
        <f t="shared" si="29"/>
        <v>0</v>
      </c>
      <c r="FP65" s="4"/>
      <c r="FQ65" s="4"/>
      <c r="FR65" s="164"/>
      <c r="FS65" s="177"/>
      <c r="FT65" s="164"/>
      <c r="FU65" s="177"/>
      <c r="FV65" s="164"/>
      <c r="FW65" s="177"/>
      <c r="FX65" s="164"/>
      <c r="FY65" s="177"/>
      <c r="FZ65" s="164"/>
      <c r="GA65" s="177"/>
      <c r="GB65" s="164"/>
      <c r="GC65" s="177"/>
      <c r="GD65" s="164"/>
      <c r="GE65" s="177"/>
      <c r="GF65" s="164"/>
      <c r="GG65" s="177"/>
      <c r="GH65" s="164"/>
      <c r="GI65" s="177"/>
      <c r="GJ65" s="164"/>
      <c r="GK65" s="177"/>
      <c r="GL65" s="164"/>
      <c r="GM65" s="177"/>
      <c r="GN65" s="164"/>
      <c r="GO65" s="177"/>
      <c r="GP65" s="166">
        <f t="shared" si="30"/>
        <v>0</v>
      </c>
      <c r="GQ65" s="167">
        <f t="shared" si="31"/>
        <v>0</v>
      </c>
      <c r="GR65" s="166">
        <f t="shared" si="32"/>
        <v>0</v>
      </c>
      <c r="GS65" s="167">
        <f t="shared" si="33"/>
        <v>0</v>
      </c>
      <c r="GT65" s="4"/>
      <c r="GU65" s="4"/>
      <c r="GV65" s="164"/>
      <c r="GW65" s="177"/>
      <c r="GX65" s="164"/>
      <c r="GY65" s="177"/>
      <c r="GZ65" s="164"/>
      <c r="HA65" s="177"/>
      <c r="HB65" s="164"/>
      <c r="HC65" s="177"/>
      <c r="HD65" s="164"/>
      <c r="HE65" s="177"/>
      <c r="HF65" s="164"/>
      <c r="HG65" s="177"/>
      <c r="HH65" s="164"/>
      <c r="HI65" s="177"/>
      <c r="HJ65" s="164"/>
      <c r="HK65" s="177"/>
      <c r="HL65" s="164"/>
      <c r="HM65" s="177"/>
      <c r="HN65" s="164"/>
      <c r="HO65" s="177"/>
      <c r="HP65" s="164"/>
      <c r="HQ65" s="177"/>
      <c r="HR65" s="164"/>
      <c r="HS65" s="177"/>
      <c r="HT65" s="166">
        <f t="shared" si="34"/>
        <v>0</v>
      </c>
      <c r="HU65" s="167">
        <f t="shared" si="35"/>
        <v>0</v>
      </c>
      <c r="HV65" s="166">
        <f t="shared" si="36"/>
        <v>0</v>
      </c>
      <c r="HW65" s="167">
        <f t="shared" si="37"/>
        <v>0</v>
      </c>
      <c r="HX65" s="4"/>
      <c r="HY65" s="4"/>
      <c r="HZ65" s="164"/>
      <c r="IA65" s="177"/>
      <c r="IB65" s="164"/>
      <c r="IC65" s="177"/>
      <c r="ID65" s="164"/>
      <c r="IE65" s="177"/>
      <c r="IF65" s="164"/>
      <c r="IG65" s="177"/>
      <c r="IH65" s="164"/>
      <c r="II65" s="177"/>
      <c r="IJ65" s="164"/>
      <c r="IK65" s="177"/>
      <c r="IL65" s="164"/>
      <c r="IM65" s="177"/>
      <c r="IN65" s="164"/>
      <c r="IO65" s="177"/>
      <c r="IP65" s="164"/>
      <c r="IQ65" s="177"/>
      <c r="IR65" s="164"/>
      <c r="IS65" s="177"/>
      <c r="IT65" s="164"/>
      <c r="IU65" s="177"/>
      <c r="IV65" s="164"/>
      <c r="IW65" s="177"/>
      <c r="IX65" s="166">
        <f t="shared" si="38"/>
        <v>0</v>
      </c>
      <c r="IY65" s="167">
        <f t="shared" si="39"/>
        <v>0</v>
      </c>
      <c r="IZ65" s="166">
        <f t="shared" si="40"/>
        <v>0</v>
      </c>
      <c r="JA65" s="167">
        <f t="shared" si="41"/>
        <v>0</v>
      </c>
      <c r="JB65" s="4"/>
      <c r="JC65" s="4"/>
      <c r="JD65" s="164"/>
      <c r="JE65" s="177"/>
      <c r="JF65" s="164"/>
      <c r="JG65" s="177"/>
      <c r="JH65" s="164"/>
      <c r="JI65" s="177"/>
      <c r="JJ65" s="164"/>
      <c r="JK65" s="177"/>
      <c r="JL65" s="164"/>
      <c r="JM65" s="177"/>
      <c r="JN65" s="164"/>
      <c r="JO65" s="177"/>
      <c r="JP65" s="164"/>
      <c r="JQ65" s="177"/>
      <c r="JR65" s="164"/>
      <c r="JS65" s="177"/>
      <c r="JT65" s="164"/>
      <c r="JU65" s="177"/>
      <c r="JV65" s="164"/>
      <c r="JW65" s="177"/>
      <c r="JX65" s="164"/>
      <c r="JY65" s="177"/>
      <c r="JZ65" s="164"/>
      <c r="KA65" s="177"/>
      <c r="KB65" s="166">
        <f t="shared" si="42"/>
        <v>0</v>
      </c>
      <c r="KC65" s="167">
        <f t="shared" si="43"/>
        <v>0</v>
      </c>
      <c r="KD65" s="166">
        <f t="shared" si="44"/>
        <v>0</v>
      </c>
      <c r="KE65" s="167">
        <f t="shared" si="45"/>
        <v>0</v>
      </c>
      <c r="KF65" s="4"/>
      <c r="KG65" s="4"/>
      <c r="KH65" s="170">
        <f t="shared" si="49"/>
        <v>0</v>
      </c>
      <c r="KI65" s="171">
        <f t="shared" si="50"/>
        <v>0</v>
      </c>
      <c r="KJ65" s="166">
        <f t="shared" si="51"/>
        <v>0</v>
      </c>
      <c r="KK65" s="167">
        <f t="shared" si="52"/>
        <v>0</v>
      </c>
      <c r="KL65" s="172">
        <f t="shared" si="53"/>
        <v>0</v>
      </c>
      <c r="KM65" s="171">
        <f t="shared" si="54"/>
        <v>0</v>
      </c>
      <c r="KN65" s="166">
        <f t="shared" si="55"/>
        <v>0</v>
      </c>
      <c r="KO65" s="167">
        <f t="shared" si="56"/>
        <v>0</v>
      </c>
      <c r="KP65" s="436">
        <f t="shared" si="57"/>
        <v>0</v>
      </c>
      <c r="KQ65" s="422">
        <f t="shared" si="58"/>
        <v>0</v>
      </c>
      <c r="KR65" s="438" t="s">
        <v>338</v>
      </c>
      <c r="KS65" s="422" t="s">
        <v>338</v>
      </c>
      <c r="KT65" s="4"/>
    </row>
    <row r="66" spans="2:306" s="26" customFormat="1" ht="16.5" hidden="1" customHeight="1" x14ac:dyDescent="0.25">
      <c r="B66" s="150"/>
      <c r="C66" s="541"/>
      <c r="D66" s="542"/>
      <c r="E66" s="120"/>
      <c r="F66" s="650"/>
      <c r="G66" s="120"/>
      <c r="H66" s="120"/>
      <c r="I66" s="661">
        <f>INT(ROUND(F66,2)*(IF(E66&gt;0,data!$J$12,0)))</f>
        <v>0</v>
      </c>
      <c r="J66" s="156"/>
      <c r="K66" s="543"/>
      <c r="L66" s="536"/>
      <c r="M66" s="661">
        <f>INT(ROUND(F66,2)*(IF(E66&gt;0,(IF(K66="ano",data!$J$6,0)),0)))</f>
        <v>0</v>
      </c>
      <c r="N66" s="152"/>
      <c r="O66" s="157"/>
      <c r="Q66" s="154"/>
      <c r="R66" s="612" t="s">
        <v>338</v>
      </c>
      <c r="T66" s="28"/>
      <c r="U66" s="173" t="s">
        <v>297</v>
      </c>
      <c r="V66" s="10"/>
      <c r="W66" s="10"/>
      <c r="X66" s="174"/>
      <c r="Y66" s="175"/>
      <c r="Z66" s="174"/>
      <c r="AA66" s="175"/>
      <c r="AB66" s="174"/>
      <c r="AC66" s="175"/>
      <c r="AD66" s="174"/>
      <c r="AE66" s="175"/>
      <c r="AF66" s="174"/>
      <c r="AG66" s="175"/>
      <c r="AH66" s="174"/>
      <c r="AI66" s="175"/>
      <c r="AJ66" s="174"/>
      <c r="AK66" s="175"/>
      <c r="AL66" s="174"/>
      <c r="AM66" s="175"/>
      <c r="AN66" s="174"/>
      <c r="AO66" s="175"/>
      <c r="AP66" s="174"/>
      <c r="AQ66" s="175"/>
      <c r="AR66" s="174"/>
      <c r="AS66" s="175"/>
      <c r="AT66" s="174"/>
      <c r="AU66" s="175"/>
      <c r="AV66" s="166">
        <f t="shared" si="10"/>
        <v>0</v>
      </c>
      <c r="AW66" s="167">
        <f t="shared" si="11"/>
        <v>0</v>
      </c>
      <c r="AX66" s="166">
        <f t="shared" si="12"/>
        <v>0</v>
      </c>
      <c r="AY66" s="167">
        <f t="shared" si="13"/>
        <v>0</v>
      </c>
      <c r="AZ66" s="23"/>
      <c r="BA66" s="23"/>
      <c r="BB66" s="174"/>
      <c r="BC66" s="175"/>
      <c r="BD66" s="174"/>
      <c r="BE66" s="175"/>
      <c r="BF66" s="174"/>
      <c r="BG66" s="175"/>
      <c r="BH66" s="174"/>
      <c r="BI66" s="175"/>
      <c r="BJ66" s="174"/>
      <c r="BK66" s="175"/>
      <c r="BL66" s="174"/>
      <c r="BM66" s="175"/>
      <c r="BN66" s="174"/>
      <c r="BO66" s="175"/>
      <c r="BP66" s="174"/>
      <c r="BQ66" s="175"/>
      <c r="BR66" s="174"/>
      <c r="BS66" s="175"/>
      <c r="BT66" s="174"/>
      <c r="BU66" s="175"/>
      <c r="BV66" s="174"/>
      <c r="BW66" s="175"/>
      <c r="BX66" s="174"/>
      <c r="BY66" s="175"/>
      <c r="BZ66" s="166">
        <f t="shared" si="14"/>
        <v>0</v>
      </c>
      <c r="CA66" s="167">
        <f t="shared" si="15"/>
        <v>0</v>
      </c>
      <c r="CB66" s="166">
        <f t="shared" si="16"/>
        <v>0</v>
      </c>
      <c r="CC66" s="167">
        <f t="shared" si="17"/>
        <v>0</v>
      </c>
      <c r="CD66" s="23"/>
      <c r="CE66" s="23"/>
      <c r="CF66" s="174"/>
      <c r="CG66" s="175"/>
      <c r="CH66" s="174"/>
      <c r="CI66" s="175"/>
      <c r="CJ66" s="174"/>
      <c r="CK66" s="175"/>
      <c r="CL66" s="174"/>
      <c r="CM66" s="175"/>
      <c r="CN66" s="174"/>
      <c r="CO66" s="175"/>
      <c r="CP66" s="174"/>
      <c r="CQ66" s="175"/>
      <c r="CR66" s="174"/>
      <c r="CS66" s="175"/>
      <c r="CT66" s="174"/>
      <c r="CU66" s="175"/>
      <c r="CV66" s="174"/>
      <c r="CW66" s="175"/>
      <c r="CX66" s="174"/>
      <c r="CY66" s="175"/>
      <c r="CZ66" s="174"/>
      <c r="DA66" s="175"/>
      <c r="DB66" s="174"/>
      <c r="DC66" s="175"/>
      <c r="DD66" s="166">
        <f t="shared" si="18"/>
        <v>0</v>
      </c>
      <c r="DE66" s="167">
        <f t="shared" si="19"/>
        <v>0</v>
      </c>
      <c r="DF66" s="166">
        <f t="shared" si="20"/>
        <v>0</v>
      </c>
      <c r="DG66" s="167">
        <f t="shared" si="21"/>
        <v>0</v>
      </c>
      <c r="DH66" s="23"/>
      <c r="DI66" s="23"/>
      <c r="DJ66" s="174"/>
      <c r="DK66" s="175"/>
      <c r="DL66" s="174"/>
      <c r="DM66" s="175"/>
      <c r="DN66" s="174"/>
      <c r="DO66" s="175"/>
      <c r="DP66" s="174"/>
      <c r="DQ66" s="175"/>
      <c r="DR66" s="174"/>
      <c r="DS66" s="175"/>
      <c r="DT66" s="174"/>
      <c r="DU66" s="175"/>
      <c r="DV66" s="174"/>
      <c r="DW66" s="175"/>
      <c r="DX66" s="174"/>
      <c r="DY66" s="175"/>
      <c r="DZ66" s="174"/>
      <c r="EA66" s="175"/>
      <c r="EB66" s="174"/>
      <c r="EC66" s="175"/>
      <c r="ED66" s="174"/>
      <c r="EE66" s="175"/>
      <c r="EF66" s="174"/>
      <c r="EG66" s="175"/>
      <c r="EH66" s="166">
        <f t="shared" si="22"/>
        <v>0</v>
      </c>
      <c r="EI66" s="167">
        <f t="shared" si="23"/>
        <v>0</v>
      </c>
      <c r="EJ66" s="166">
        <f t="shared" si="24"/>
        <v>0</v>
      </c>
      <c r="EK66" s="167">
        <f t="shared" si="25"/>
        <v>0</v>
      </c>
      <c r="EL66" s="23"/>
      <c r="EM66" s="23"/>
      <c r="EN66" s="174"/>
      <c r="EO66" s="175"/>
      <c r="EP66" s="174"/>
      <c r="EQ66" s="175"/>
      <c r="ER66" s="174"/>
      <c r="ES66" s="175"/>
      <c r="ET66" s="174"/>
      <c r="EU66" s="175"/>
      <c r="EV66" s="174"/>
      <c r="EW66" s="175"/>
      <c r="EX66" s="174"/>
      <c r="EY66" s="175"/>
      <c r="EZ66" s="174"/>
      <c r="FA66" s="175"/>
      <c r="FB66" s="174"/>
      <c r="FC66" s="175"/>
      <c r="FD66" s="174"/>
      <c r="FE66" s="175"/>
      <c r="FF66" s="174"/>
      <c r="FG66" s="175"/>
      <c r="FH66" s="174"/>
      <c r="FI66" s="175"/>
      <c r="FJ66" s="174"/>
      <c r="FK66" s="175"/>
      <c r="FL66" s="166">
        <f t="shared" si="26"/>
        <v>0</v>
      </c>
      <c r="FM66" s="167">
        <f t="shared" si="27"/>
        <v>0</v>
      </c>
      <c r="FN66" s="166">
        <f t="shared" si="28"/>
        <v>0</v>
      </c>
      <c r="FO66" s="167">
        <f t="shared" si="29"/>
        <v>0</v>
      </c>
      <c r="FP66" s="23"/>
      <c r="FQ66" s="23"/>
      <c r="FR66" s="174"/>
      <c r="FS66" s="175"/>
      <c r="FT66" s="174"/>
      <c r="FU66" s="175"/>
      <c r="FV66" s="174"/>
      <c r="FW66" s="175"/>
      <c r="FX66" s="174"/>
      <c r="FY66" s="175"/>
      <c r="FZ66" s="174"/>
      <c r="GA66" s="175"/>
      <c r="GB66" s="174"/>
      <c r="GC66" s="175"/>
      <c r="GD66" s="174"/>
      <c r="GE66" s="175"/>
      <c r="GF66" s="174"/>
      <c r="GG66" s="175"/>
      <c r="GH66" s="174"/>
      <c r="GI66" s="175"/>
      <c r="GJ66" s="174"/>
      <c r="GK66" s="175"/>
      <c r="GL66" s="174"/>
      <c r="GM66" s="175"/>
      <c r="GN66" s="174"/>
      <c r="GO66" s="175"/>
      <c r="GP66" s="166">
        <f t="shared" si="30"/>
        <v>0</v>
      </c>
      <c r="GQ66" s="167">
        <f t="shared" si="31"/>
        <v>0</v>
      </c>
      <c r="GR66" s="166">
        <f t="shared" si="32"/>
        <v>0</v>
      </c>
      <c r="GS66" s="167">
        <f t="shared" si="33"/>
        <v>0</v>
      </c>
      <c r="GT66" s="23"/>
      <c r="GU66" s="23"/>
      <c r="GV66" s="174"/>
      <c r="GW66" s="175"/>
      <c r="GX66" s="174"/>
      <c r="GY66" s="175"/>
      <c r="GZ66" s="174"/>
      <c r="HA66" s="175"/>
      <c r="HB66" s="174"/>
      <c r="HC66" s="175"/>
      <c r="HD66" s="174"/>
      <c r="HE66" s="175"/>
      <c r="HF66" s="174"/>
      <c r="HG66" s="175"/>
      <c r="HH66" s="174"/>
      <c r="HI66" s="175"/>
      <c r="HJ66" s="174"/>
      <c r="HK66" s="175"/>
      <c r="HL66" s="174"/>
      <c r="HM66" s="175"/>
      <c r="HN66" s="174"/>
      <c r="HO66" s="175"/>
      <c r="HP66" s="174"/>
      <c r="HQ66" s="175"/>
      <c r="HR66" s="174"/>
      <c r="HS66" s="175"/>
      <c r="HT66" s="166">
        <f t="shared" si="34"/>
        <v>0</v>
      </c>
      <c r="HU66" s="167">
        <f t="shared" si="35"/>
        <v>0</v>
      </c>
      <c r="HV66" s="166">
        <f t="shared" si="36"/>
        <v>0</v>
      </c>
      <c r="HW66" s="167">
        <f t="shared" si="37"/>
        <v>0</v>
      </c>
      <c r="HX66" s="23"/>
      <c r="HY66" s="23"/>
      <c r="HZ66" s="174"/>
      <c r="IA66" s="175"/>
      <c r="IB66" s="174"/>
      <c r="IC66" s="175"/>
      <c r="ID66" s="174"/>
      <c r="IE66" s="175"/>
      <c r="IF66" s="174"/>
      <c r="IG66" s="175"/>
      <c r="IH66" s="174"/>
      <c r="II66" s="175"/>
      <c r="IJ66" s="174"/>
      <c r="IK66" s="175"/>
      <c r="IL66" s="174"/>
      <c r="IM66" s="175"/>
      <c r="IN66" s="174"/>
      <c r="IO66" s="175"/>
      <c r="IP66" s="174"/>
      <c r="IQ66" s="175"/>
      <c r="IR66" s="174"/>
      <c r="IS66" s="175"/>
      <c r="IT66" s="174"/>
      <c r="IU66" s="175"/>
      <c r="IV66" s="174"/>
      <c r="IW66" s="175"/>
      <c r="IX66" s="166">
        <f t="shared" si="38"/>
        <v>0</v>
      </c>
      <c r="IY66" s="167">
        <f t="shared" si="39"/>
        <v>0</v>
      </c>
      <c r="IZ66" s="166">
        <f t="shared" si="40"/>
        <v>0</v>
      </c>
      <c r="JA66" s="167">
        <f t="shared" si="41"/>
        <v>0</v>
      </c>
      <c r="JB66" s="23"/>
      <c r="JC66" s="23"/>
      <c r="JD66" s="174"/>
      <c r="JE66" s="175"/>
      <c r="JF66" s="174"/>
      <c r="JG66" s="175"/>
      <c r="JH66" s="174"/>
      <c r="JI66" s="175"/>
      <c r="JJ66" s="174"/>
      <c r="JK66" s="175"/>
      <c r="JL66" s="174"/>
      <c r="JM66" s="175"/>
      <c r="JN66" s="174"/>
      <c r="JO66" s="175"/>
      <c r="JP66" s="174"/>
      <c r="JQ66" s="175"/>
      <c r="JR66" s="174"/>
      <c r="JS66" s="175"/>
      <c r="JT66" s="174"/>
      <c r="JU66" s="175"/>
      <c r="JV66" s="174"/>
      <c r="JW66" s="175"/>
      <c r="JX66" s="174"/>
      <c r="JY66" s="175"/>
      <c r="JZ66" s="174"/>
      <c r="KA66" s="175"/>
      <c r="KB66" s="166">
        <f t="shared" si="42"/>
        <v>0</v>
      </c>
      <c r="KC66" s="167">
        <f t="shared" si="43"/>
        <v>0</v>
      </c>
      <c r="KD66" s="166">
        <f t="shared" si="44"/>
        <v>0</v>
      </c>
      <c r="KE66" s="167">
        <f t="shared" si="45"/>
        <v>0</v>
      </c>
      <c r="KF66" s="23"/>
      <c r="KG66" s="23"/>
      <c r="KH66" s="170">
        <f t="shared" si="49"/>
        <v>0</v>
      </c>
      <c r="KI66" s="171">
        <f t="shared" si="50"/>
        <v>0</v>
      </c>
      <c r="KJ66" s="166">
        <f t="shared" si="51"/>
        <v>0</v>
      </c>
      <c r="KK66" s="167">
        <f t="shared" si="52"/>
        <v>0</v>
      </c>
      <c r="KL66" s="172">
        <f t="shared" si="53"/>
        <v>0</v>
      </c>
      <c r="KM66" s="171">
        <f t="shared" si="54"/>
        <v>0</v>
      </c>
      <c r="KN66" s="166">
        <f t="shared" si="55"/>
        <v>0</v>
      </c>
      <c r="KO66" s="167">
        <f t="shared" si="56"/>
        <v>0</v>
      </c>
      <c r="KP66" s="436">
        <f t="shared" si="57"/>
        <v>0</v>
      </c>
      <c r="KQ66" s="422">
        <f t="shared" si="58"/>
        <v>0</v>
      </c>
      <c r="KR66" s="438" t="s">
        <v>338</v>
      </c>
      <c r="KS66" s="422" t="s">
        <v>338</v>
      </c>
      <c r="KT66" s="4"/>
    </row>
    <row r="67" spans="2:306" s="26" customFormat="1" ht="16.5" customHeight="1" x14ac:dyDescent="0.25">
      <c r="B67" s="150" t="s">
        <v>40</v>
      </c>
      <c r="C67" s="826"/>
      <c r="D67" s="827"/>
      <c r="E67" s="316"/>
      <c r="F67" s="659">
        <v>1</v>
      </c>
      <c r="G67" s="113"/>
      <c r="H67" s="113"/>
      <c r="I67" s="661">
        <f>INT(ROUND(F67,2)*(IF(E67&gt;0,data!$J$12,0)))</f>
        <v>0</v>
      </c>
      <c r="J67" s="145">
        <f>E67*I67</f>
        <v>0</v>
      </c>
      <c r="K67" s="317"/>
      <c r="L67" s="316"/>
      <c r="M67" s="661">
        <f>INT(ROUND(F67,2)*(IF(E67&gt;0,(IF(K67="ano",data!$J$6,0)),0)))</f>
        <v>0</v>
      </c>
      <c r="N67" s="152">
        <f>IF(L67&gt;E67,M67*E67,M67*L67)</f>
        <v>0</v>
      </c>
      <c r="O67" s="155">
        <f t="shared" si="46"/>
        <v>0</v>
      </c>
      <c r="Q67" s="149" t="str">
        <f t="shared" si="47"/>
        <v/>
      </c>
      <c r="R67" s="612" t="s">
        <v>338</v>
      </c>
      <c r="T67" s="26">
        <f t="shared" si="48"/>
        <v>0</v>
      </c>
      <c r="U67" s="176" t="s">
        <v>297</v>
      </c>
      <c r="V67" s="10"/>
      <c r="W67" s="10"/>
      <c r="X67" s="164"/>
      <c r="Y67" s="177"/>
      <c r="Z67" s="164"/>
      <c r="AA67" s="177"/>
      <c r="AB67" s="164"/>
      <c r="AC67" s="177"/>
      <c r="AD67" s="164"/>
      <c r="AE67" s="177"/>
      <c r="AF67" s="164"/>
      <c r="AG67" s="177"/>
      <c r="AH67" s="164"/>
      <c r="AI67" s="177"/>
      <c r="AJ67" s="164"/>
      <c r="AK67" s="177"/>
      <c r="AL67" s="164"/>
      <c r="AM67" s="177"/>
      <c r="AN67" s="164"/>
      <c r="AO67" s="177"/>
      <c r="AP67" s="164"/>
      <c r="AQ67" s="177"/>
      <c r="AR67" s="164"/>
      <c r="AS67" s="177"/>
      <c r="AT67" s="164"/>
      <c r="AU67" s="177"/>
      <c r="AV67" s="166">
        <f t="shared" si="10"/>
        <v>0</v>
      </c>
      <c r="AW67" s="167">
        <f t="shared" si="11"/>
        <v>0</v>
      </c>
      <c r="AX67" s="166">
        <f t="shared" si="12"/>
        <v>0</v>
      </c>
      <c r="AY67" s="167">
        <f t="shared" si="13"/>
        <v>0</v>
      </c>
      <c r="AZ67" s="4"/>
      <c r="BA67" s="4"/>
      <c r="BB67" s="164"/>
      <c r="BC67" s="177"/>
      <c r="BD67" s="164"/>
      <c r="BE67" s="177"/>
      <c r="BF67" s="164"/>
      <c r="BG67" s="177"/>
      <c r="BH67" s="164"/>
      <c r="BI67" s="177"/>
      <c r="BJ67" s="164"/>
      <c r="BK67" s="177"/>
      <c r="BL67" s="164"/>
      <c r="BM67" s="177"/>
      <c r="BN67" s="164"/>
      <c r="BO67" s="177"/>
      <c r="BP67" s="164"/>
      <c r="BQ67" s="177"/>
      <c r="BR67" s="164"/>
      <c r="BS67" s="177"/>
      <c r="BT67" s="164"/>
      <c r="BU67" s="177"/>
      <c r="BV67" s="164"/>
      <c r="BW67" s="177"/>
      <c r="BX67" s="164"/>
      <c r="BY67" s="177"/>
      <c r="BZ67" s="166">
        <f t="shared" si="14"/>
        <v>0</v>
      </c>
      <c r="CA67" s="167">
        <f t="shared" si="15"/>
        <v>0</v>
      </c>
      <c r="CB67" s="166">
        <f t="shared" si="16"/>
        <v>0</v>
      </c>
      <c r="CC67" s="167">
        <f t="shared" si="17"/>
        <v>0</v>
      </c>
      <c r="CD67" s="4"/>
      <c r="CE67" s="4"/>
      <c r="CF67" s="164"/>
      <c r="CG67" s="177"/>
      <c r="CH67" s="164"/>
      <c r="CI67" s="177"/>
      <c r="CJ67" s="164"/>
      <c r="CK67" s="177"/>
      <c r="CL67" s="164"/>
      <c r="CM67" s="177"/>
      <c r="CN67" s="164"/>
      <c r="CO67" s="177"/>
      <c r="CP67" s="164"/>
      <c r="CQ67" s="177"/>
      <c r="CR67" s="164"/>
      <c r="CS67" s="177"/>
      <c r="CT67" s="164"/>
      <c r="CU67" s="177"/>
      <c r="CV67" s="164"/>
      <c r="CW67" s="177"/>
      <c r="CX67" s="164"/>
      <c r="CY67" s="177"/>
      <c r="CZ67" s="164"/>
      <c r="DA67" s="177"/>
      <c r="DB67" s="164"/>
      <c r="DC67" s="177"/>
      <c r="DD67" s="166">
        <f t="shared" si="18"/>
        <v>0</v>
      </c>
      <c r="DE67" s="167">
        <f t="shared" si="19"/>
        <v>0</v>
      </c>
      <c r="DF67" s="166">
        <f t="shared" si="20"/>
        <v>0</v>
      </c>
      <c r="DG67" s="167">
        <f t="shared" si="21"/>
        <v>0</v>
      </c>
      <c r="DH67" s="4"/>
      <c r="DI67" s="4"/>
      <c r="DJ67" s="164"/>
      <c r="DK67" s="177"/>
      <c r="DL67" s="164"/>
      <c r="DM67" s="177"/>
      <c r="DN67" s="164"/>
      <c r="DO67" s="177"/>
      <c r="DP67" s="164"/>
      <c r="DQ67" s="177"/>
      <c r="DR67" s="164"/>
      <c r="DS67" s="177"/>
      <c r="DT67" s="164"/>
      <c r="DU67" s="177"/>
      <c r="DV67" s="164"/>
      <c r="DW67" s="177"/>
      <c r="DX67" s="164"/>
      <c r="DY67" s="177"/>
      <c r="DZ67" s="164"/>
      <c r="EA67" s="177"/>
      <c r="EB67" s="164"/>
      <c r="EC67" s="177"/>
      <c r="ED67" s="164"/>
      <c r="EE67" s="177"/>
      <c r="EF67" s="164"/>
      <c r="EG67" s="177"/>
      <c r="EH67" s="166">
        <f t="shared" si="22"/>
        <v>0</v>
      </c>
      <c r="EI67" s="167">
        <f t="shared" si="23"/>
        <v>0</v>
      </c>
      <c r="EJ67" s="166">
        <f t="shared" si="24"/>
        <v>0</v>
      </c>
      <c r="EK67" s="167">
        <f t="shared" si="25"/>
        <v>0</v>
      </c>
      <c r="EL67" s="4"/>
      <c r="EM67" s="4"/>
      <c r="EN67" s="164"/>
      <c r="EO67" s="177"/>
      <c r="EP67" s="164"/>
      <c r="EQ67" s="177"/>
      <c r="ER67" s="164"/>
      <c r="ES67" s="177"/>
      <c r="ET67" s="164"/>
      <c r="EU67" s="177"/>
      <c r="EV67" s="164"/>
      <c r="EW67" s="177"/>
      <c r="EX67" s="164"/>
      <c r="EY67" s="177"/>
      <c r="EZ67" s="164"/>
      <c r="FA67" s="177"/>
      <c r="FB67" s="164"/>
      <c r="FC67" s="177"/>
      <c r="FD67" s="164"/>
      <c r="FE67" s="177"/>
      <c r="FF67" s="164"/>
      <c r="FG67" s="177"/>
      <c r="FH67" s="164"/>
      <c r="FI67" s="177"/>
      <c r="FJ67" s="164"/>
      <c r="FK67" s="177"/>
      <c r="FL67" s="166">
        <f t="shared" si="26"/>
        <v>0</v>
      </c>
      <c r="FM67" s="167">
        <f t="shared" si="27"/>
        <v>0</v>
      </c>
      <c r="FN67" s="166">
        <f t="shared" si="28"/>
        <v>0</v>
      </c>
      <c r="FO67" s="167">
        <f t="shared" si="29"/>
        <v>0</v>
      </c>
      <c r="FP67" s="4"/>
      <c r="FQ67" s="4"/>
      <c r="FR67" s="164"/>
      <c r="FS67" s="177"/>
      <c r="FT67" s="164"/>
      <c r="FU67" s="177"/>
      <c r="FV67" s="164"/>
      <c r="FW67" s="177"/>
      <c r="FX67" s="164"/>
      <c r="FY67" s="177"/>
      <c r="FZ67" s="164"/>
      <c r="GA67" s="177"/>
      <c r="GB67" s="164"/>
      <c r="GC67" s="177"/>
      <c r="GD67" s="164"/>
      <c r="GE67" s="177"/>
      <c r="GF67" s="164"/>
      <c r="GG67" s="177"/>
      <c r="GH67" s="164"/>
      <c r="GI67" s="177"/>
      <c r="GJ67" s="164"/>
      <c r="GK67" s="177"/>
      <c r="GL67" s="164"/>
      <c r="GM67" s="177"/>
      <c r="GN67" s="164"/>
      <c r="GO67" s="177"/>
      <c r="GP67" s="166">
        <f t="shared" si="30"/>
        <v>0</v>
      </c>
      <c r="GQ67" s="167">
        <f t="shared" si="31"/>
        <v>0</v>
      </c>
      <c r="GR67" s="166">
        <f t="shared" si="32"/>
        <v>0</v>
      </c>
      <c r="GS67" s="167">
        <f t="shared" si="33"/>
        <v>0</v>
      </c>
      <c r="GT67" s="4"/>
      <c r="GU67" s="4"/>
      <c r="GV67" s="164"/>
      <c r="GW67" s="177"/>
      <c r="GX67" s="164"/>
      <c r="GY67" s="177"/>
      <c r="GZ67" s="164"/>
      <c r="HA67" s="177"/>
      <c r="HB67" s="164"/>
      <c r="HC67" s="177"/>
      <c r="HD67" s="164"/>
      <c r="HE67" s="177"/>
      <c r="HF67" s="164"/>
      <c r="HG67" s="177"/>
      <c r="HH67" s="164"/>
      <c r="HI67" s="177"/>
      <c r="HJ67" s="164"/>
      <c r="HK67" s="177"/>
      <c r="HL67" s="164"/>
      <c r="HM67" s="177"/>
      <c r="HN67" s="164"/>
      <c r="HO67" s="177"/>
      <c r="HP67" s="164"/>
      <c r="HQ67" s="177"/>
      <c r="HR67" s="164"/>
      <c r="HS67" s="177"/>
      <c r="HT67" s="166">
        <f t="shared" si="34"/>
        <v>0</v>
      </c>
      <c r="HU67" s="167">
        <f t="shared" si="35"/>
        <v>0</v>
      </c>
      <c r="HV67" s="166">
        <f t="shared" si="36"/>
        <v>0</v>
      </c>
      <c r="HW67" s="167">
        <f t="shared" si="37"/>
        <v>0</v>
      </c>
      <c r="HX67" s="4"/>
      <c r="HY67" s="4"/>
      <c r="HZ67" s="164"/>
      <c r="IA67" s="177"/>
      <c r="IB67" s="164"/>
      <c r="IC67" s="177"/>
      <c r="ID67" s="164"/>
      <c r="IE67" s="177"/>
      <c r="IF67" s="164"/>
      <c r="IG67" s="177"/>
      <c r="IH67" s="164"/>
      <c r="II67" s="177"/>
      <c r="IJ67" s="164"/>
      <c r="IK67" s="177"/>
      <c r="IL67" s="164"/>
      <c r="IM67" s="177"/>
      <c r="IN67" s="164"/>
      <c r="IO67" s="177"/>
      <c r="IP67" s="164"/>
      <c r="IQ67" s="177"/>
      <c r="IR67" s="164"/>
      <c r="IS67" s="177"/>
      <c r="IT67" s="164"/>
      <c r="IU67" s="177"/>
      <c r="IV67" s="164"/>
      <c r="IW67" s="177"/>
      <c r="IX67" s="166">
        <f t="shared" si="38"/>
        <v>0</v>
      </c>
      <c r="IY67" s="167">
        <f t="shared" si="39"/>
        <v>0</v>
      </c>
      <c r="IZ67" s="166">
        <f t="shared" si="40"/>
        <v>0</v>
      </c>
      <c r="JA67" s="167">
        <f t="shared" si="41"/>
        <v>0</v>
      </c>
      <c r="JB67" s="4"/>
      <c r="JC67" s="4"/>
      <c r="JD67" s="164"/>
      <c r="JE67" s="177"/>
      <c r="JF67" s="164"/>
      <c r="JG67" s="177"/>
      <c r="JH67" s="164"/>
      <c r="JI67" s="177"/>
      <c r="JJ67" s="164"/>
      <c r="JK67" s="177"/>
      <c r="JL67" s="164"/>
      <c r="JM67" s="177"/>
      <c r="JN67" s="164"/>
      <c r="JO67" s="177"/>
      <c r="JP67" s="164"/>
      <c r="JQ67" s="177"/>
      <c r="JR67" s="164"/>
      <c r="JS67" s="177"/>
      <c r="JT67" s="164"/>
      <c r="JU67" s="177"/>
      <c r="JV67" s="164"/>
      <c r="JW67" s="177"/>
      <c r="JX67" s="164"/>
      <c r="JY67" s="177"/>
      <c r="JZ67" s="164"/>
      <c r="KA67" s="177"/>
      <c r="KB67" s="166">
        <f t="shared" si="42"/>
        <v>0</v>
      </c>
      <c r="KC67" s="167">
        <f t="shared" si="43"/>
        <v>0</v>
      </c>
      <c r="KD67" s="166">
        <f t="shared" si="44"/>
        <v>0</v>
      </c>
      <c r="KE67" s="167">
        <f t="shared" si="45"/>
        <v>0</v>
      </c>
      <c r="KF67" s="4"/>
      <c r="KG67" s="4"/>
      <c r="KH67" s="170">
        <f t="shared" si="49"/>
        <v>0</v>
      </c>
      <c r="KI67" s="171">
        <f t="shared" si="50"/>
        <v>0</v>
      </c>
      <c r="KJ67" s="166">
        <f t="shared" si="51"/>
        <v>0</v>
      </c>
      <c r="KK67" s="167">
        <f t="shared" si="52"/>
        <v>0</v>
      </c>
      <c r="KL67" s="172">
        <f t="shared" si="53"/>
        <v>0</v>
      </c>
      <c r="KM67" s="171">
        <f t="shared" si="54"/>
        <v>0</v>
      </c>
      <c r="KN67" s="166">
        <f t="shared" si="55"/>
        <v>0</v>
      </c>
      <c r="KO67" s="167">
        <f t="shared" si="56"/>
        <v>0</v>
      </c>
      <c r="KP67" s="436">
        <f t="shared" si="57"/>
        <v>0</v>
      </c>
      <c r="KQ67" s="422">
        <f t="shared" si="58"/>
        <v>0</v>
      </c>
      <c r="KR67" s="438" t="s">
        <v>338</v>
      </c>
      <c r="KS67" s="422" t="s">
        <v>338</v>
      </c>
      <c r="KT67" s="4"/>
    </row>
    <row r="68" spans="2:306" s="26" customFormat="1" ht="16.5" hidden="1" customHeight="1" x14ac:dyDescent="0.25">
      <c r="B68" s="150"/>
      <c r="C68" s="541"/>
      <c r="D68" s="542"/>
      <c r="E68" s="120"/>
      <c r="F68" s="650"/>
      <c r="G68" s="120"/>
      <c r="H68" s="120"/>
      <c r="I68" s="661">
        <f>INT(ROUND(F68,2)*(IF(E68&gt;0,data!$J$12,0)))</f>
        <v>0</v>
      </c>
      <c r="J68" s="156"/>
      <c r="K68" s="543"/>
      <c r="L68" s="536"/>
      <c r="M68" s="661">
        <f>INT(ROUND(F68,2)*(IF(E68&gt;0,(IF(K68="ano",data!$J$6,0)),0)))</f>
        <v>0</v>
      </c>
      <c r="N68" s="152"/>
      <c r="O68" s="157"/>
      <c r="Q68" s="154"/>
      <c r="R68" s="612" t="s">
        <v>338</v>
      </c>
      <c r="T68" s="28"/>
      <c r="U68" s="173" t="s">
        <v>297</v>
      </c>
      <c r="V68" s="10"/>
      <c r="W68" s="10"/>
      <c r="X68" s="174"/>
      <c r="Y68" s="175"/>
      <c r="Z68" s="174"/>
      <c r="AA68" s="175"/>
      <c r="AB68" s="174"/>
      <c r="AC68" s="175"/>
      <c r="AD68" s="174"/>
      <c r="AE68" s="175"/>
      <c r="AF68" s="174"/>
      <c r="AG68" s="175"/>
      <c r="AH68" s="174"/>
      <c r="AI68" s="175"/>
      <c r="AJ68" s="174"/>
      <c r="AK68" s="175"/>
      <c r="AL68" s="174"/>
      <c r="AM68" s="175"/>
      <c r="AN68" s="174"/>
      <c r="AO68" s="175"/>
      <c r="AP68" s="174"/>
      <c r="AQ68" s="175"/>
      <c r="AR68" s="174"/>
      <c r="AS68" s="175"/>
      <c r="AT68" s="174"/>
      <c r="AU68" s="175"/>
      <c r="AV68" s="166">
        <f t="shared" si="10"/>
        <v>0</v>
      </c>
      <c r="AW68" s="167">
        <f t="shared" si="11"/>
        <v>0</v>
      </c>
      <c r="AX68" s="166">
        <f t="shared" si="12"/>
        <v>0</v>
      </c>
      <c r="AY68" s="167">
        <f t="shared" si="13"/>
        <v>0</v>
      </c>
      <c r="AZ68" s="23"/>
      <c r="BA68" s="23"/>
      <c r="BB68" s="174"/>
      <c r="BC68" s="175"/>
      <c r="BD68" s="174"/>
      <c r="BE68" s="175"/>
      <c r="BF68" s="174"/>
      <c r="BG68" s="175"/>
      <c r="BH68" s="174"/>
      <c r="BI68" s="175"/>
      <c r="BJ68" s="174"/>
      <c r="BK68" s="175"/>
      <c r="BL68" s="174"/>
      <c r="BM68" s="175"/>
      <c r="BN68" s="174"/>
      <c r="BO68" s="175"/>
      <c r="BP68" s="174"/>
      <c r="BQ68" s="175"/>
      <c r="BR68" s="174"/>
      <c r="BS68" s="175"/>
      <c r="BT68" s="174"/>
      <c r="BU68" s="175"/>
      <c r="BV68" s="174"/>
      <c r="BW68" s="175"/>
      <c r="BX68" s="174"/>
      <c r="BY68" s="175"/>
      <c r="BZ68" s="166">
        <f t="shared" si="14"/>
        <v>0</v>
      </c>
      <c r="CA68" s="167">
        <f t="shared" si="15"/>
        <v>0</v>
      </c>
      <c r="CB68" s="166">
        <f t="shared" si="16"/>
        <v>0</v>
      </c>
      <c r="CC68" s="167">
        <f t="shared" si="17"/>
        <v>0</v>
      </c>
      <c r="CD68" s="23"/>
      <c r="CE68" s="23"/>
      <c r="CF68" s="174"/>
      <c r="CG68" s="175"/>
      <c r="CH68" s="174"/>
      <c r="CI68" s="175"/>
      <c r="CJ68" s="174"/>
      <c r="CK68" s="175"/>
      <c r="CL68" s="174"/>
      <c r="CM68" s="175"/>
      <c r="CN68" s="174"/>
      <c r="CO68" s="175"/>
      <c r="CP68" s="174"/>
      <c r="CQ68" s="175"/>
      <c r="CR68" s="174"/>
      <c r="CS68" s="175"/>
      <c r="CT68" s="174"/>
      <c r="CU68" s="175"/>
      <c r="CV68" s="174"/>
      <c r="CW68" s="175"/>
      <c r="CX68" s="174"/>
      <c r="CY68" s="175"/>
      <c r="CZ68" s="174"/>
      <c r="DA68" s="175"/>
      <c r="DB68" s="174"/>
      <c r="DC68" s="175"/>
      <c r="DD68" s="166">
        <f t="shared" si="18"/>
        <v>0</v>
      </c>
      <c r="DE68" s="167">
        <f t="shared" si="19"/>
        <v>0</v>
      </c>
      <c r="DF68" s="166">
        <f t="shared" si="20"/>
        <v>0</v>
      </c>
      <c r="DG68" s="167">
        <f t="shared" si="21"/>
        <v>0</v>
      </c>
      <c r="DH68" s="23"/>
      <c r="DI68" s="23"/>
      <c r="DJ68" s="174"/>
      <c r="DK68" s="175"/>
      <c r="DL68" s="174"/>
      <c r="DM68" s="175"/>
      <c r="DN68" s="174"/>
      <c r="DO68" s="175"/>
      <c r="DP68" s="174"/>
      <c r="DQ68" s="175"/>
      <c r="DR68" s="174"/>
      <c r="DS68" s="175"/>
      <c r="DT68" s="174"/>
      <c r="DU68" s="175"/>
      <c r="DV68" s="174"/>
      <c r="DW68" s="175"/>
      <c r="DX68" s="174"/>
      <c r="DY68" s="175"/>
      <c r="DZ68" s="174"/>
      <c r="EA68" s="175"/>
      <c r="EB68" s="174"/>
      <c r="EC68" s="175"/>
      <c r="ED68" s="174"/>
      <c r="EE68" s="175"/>
      <c r="EF68" s="174"/>
      <c r="EG68" s="175"/>
      <c r="EH68" s="166">
        <f t="shared" si="22"/>
        <v>0</v>
      </c>
      <c r="EI68" s="167">
        <f t="shared" si="23"/>
        <v>0</v>
      </c>
      <c r="EJ68" s="166">
        <f t="shared" si="24"/>
        <v>0</v>
      </c>
      <c r="EK68" s="167">
        <f t="shared" si="25"/>
        <v>0</v>
      </c>
      <c r="EL68" s="23"/>
      <c r="EM68" s="23"/>
      <c r="EN68" s="174"/>
      <c r="EO68" s="175"/>
      <c r="EP68" s="174"/>
      <c r="EQ68" s="175"/>
      <c r="ER68" s="174"/>
      <c r="ES68" s="175"/>
      <c r="ET68" s="174"/>
      <c r="EU68" s="175"/>
      <c r="EV68" s="174"/>
      <c r="EW68" s="175"/>
      <c r="EX68" s="174"/>
      <c r="EY68" s="175"/>
      <c r="EZ68" s="174"/>
      <c r="FA68" s="175"/>
      <c r="FB68" s="174"/>
      <c r="FC68" s="175"/>
      <c r="FD68" s="174"/>
      <c r="FE68" s="175"/>
      <c r="FF68" s="174"/>
      <c r="FG68" s="175"/>
      <c r="FH68" s="174"/>
      <c r="FI68" s="175"/>
      <c r="FJ68" s="174"/>
      <c r="FK68" s="175"/>
      <c r="FL68" s="166">
        <f t="shared" si="26"/>
        <v>0</v>
      </c>
      <c r="FM68" s="167">
        <f t="shared" si="27"/>
        <v>0</v>
      </c>
      <c r="FN68" s="166">
        <f t="shared" si="28"/>
        <v>0</v>
      </c>
      <c r="FO68" s="167">
        <f t="shared" si="29"/>
        <v>0</v>
      </c>
      <c r="FP68" s="23"/>
      <c r="FQ68" s="23"/>
      <c r="FR68" s="174"/>
      <c r="FS68" s="175"/>
      <c r="FT68" s="174"/>
      <c r="FU68" s="175"/>
      <c r="FV68" s="174"/>
      <c r="FW68" s="175"/>
      <c r="FX68" s="174"/>
      <c r="FY68" s="175"/>
      <c r="FZ68" s="174"/>
      <c r="GA68" s="175"/>
      <c r="GB68" s="174"/>
      <c r="GC68" s="175"/>
      <c r="GD68" s="174"/>
      <c r="GE68" s="175"/>
      <c r="GF68" s="174"/>
      <c r="GG68" s="175"/>
      <c r="GH68" s="174"/>
      <c r="GI68" s="175"/>
      <c r="GJ68" s="174"/>
      <c r="GK68" s="175"/>
      <c r="GL68" s="174"/>
      <c r="GM68" s="175"/>
      <c r="GN68" s="174"/>
      <c r="GO68" s="175"/>
      <c r="GP68" s="166">
        <f t="shared" si="30"/>
        <v>0</v>
      </c>
      <c r="GQ68" s="167">
        <f t="shared" si="31"/>
        <v>0</v>
      </c>
      <c r="GR68" s="166">
        <f t="shared" si="32"/>
        <v>0</v>
      </c>
      <c r="GS68" s="167">
        <f t="shared" si="33"/>
        <v>0</v>
      </c>
      <c r="GT68" s="23"/>
      <c r="GU68" s="23"/>
      <c r="GV68" s="174"/>
      <c r="GW68" s="175"/>
      <c r="GX68" s="174"/>
      <c r="GY68" s="175"/>
      <c r="GZ68" s="174"/>
      <c r="HA68" s="175"/>
      <c r="HB68" s="174"/>
      <c r="HC68" s="175"/>
      <c r="HD68" s="174"/>
      <c r="HE68" s="175"/>
      <c r="HF68" s="174"/>
      <c r="HG68" s="175"/>
      <c r="HH68" s="174"/>
      <c r="HI68" s="175"/>
      <c r="HJ68" s="174"/>
      <c r="HK68" s="175"/>
      <c r="HL68" s="174"/>
      <c r="HM68" s="175"/>
      <c r="HN68" s="174"/>
      <c r="HO68" s="175"/>
      <c r="HP68" s="174"/>
      <c r="HQ68" s="175"/>
      <c r="HR68" s="174"/>
      <c r="HS68" s="175"/>
      <c r="HT68" s="166">
        <f t="shared" si="34"/>
        <v>0</v>
      </c>
      <c r="HU68" s="167">
        <f t="shared" si="35"/>
        <v>0</v>
      </c>
      <c r="HV68" s="166">
        <f t="shared" si="36"/>
        <v>0</v>
      </c>
      <c r="HW68" s="167">
        <f t="shared" si="37"/>
        <v>0</v>
      </c>
      <c r="HX68" s="23"/>
      <c r="HY68" s="23"/>
      <c r="HZ68" s="174"/>
      <c r="IA68" s="175"/>
      <c r="IB68" s="174"/>
      <c r="IC68" s="175"/>
      <c r="ID68" s="174"/>
      <c r="IE68" s="175"/>
      <c r="IF68" s="174"/>
      <c r="IG68" s="175"/>
      <c r="IH68" s="174"/>
      <c r="II68" s="175"/>
      <c r="IJ68" s="174"/>
      <c r="IK68" s="175"/>
      <c r="IL68" s="174"/>
      <c r="IM68" s="175"/>
      <c r="IN68" s="174"/>
      <c r="IO68" s="175"/>
      <c r="IP68" s="174"/>
      <c r="IQ68" s="175"/>
      <c r="IR68" s="174"/>
      <c r="IS68" s="175"/>
      <c r="IT68" s="174"/>
      <c r="IU68" s="175"/>
      <c r="IV68" s="174"/>
      <c r="IW68" s="175"/>
      <c r="IX68" s="166">
        <f t="shared" si="38"/>
        <v>0</v>
      </c>
      <c r="IY68" s="167">
        <f t="shared" si="39"/>
        <v>0</v>
      </c>
      <c r="IZ68" s="166">
        <f t="shared" si="40"/>
        <v>0</v>
      </c>
      <c r="JA68" s="167">
        <f t="shared" si="41"/>
        <v>0</v>
      </c>
      <c r="JB68" s="23"/>
      <c r="JC68" s="23"/>
      <c r="JD68" s="174"/>
      <c r="JE68" s="175"/>
      <c r="JF68" s="174"/>
      <c r="JG68" s="175"/>
      <c r="JH68" s="174"/>
      <c r="JI68" s="175"/>
      <c r="JJ68" s="174"/>
      <c r="JK68" s="175"/>
      <c r="JL68" s="174"/>
      <c r="JM68" s="175"/>
      <c r="JN68" s="174"/>
      <c r="JO68" s="175"/>
      <c r="JP68" s="174"/>
      <c r="JQ68" s="175"/>
      <c r="JR68" s="174"/>
      <c r="JS68" s="175"/>
      <c r="JT68" s="174"/>
      <c r="JU68" s="175"/>
      <c r="JV68" s="174"/>
      <c r="JW68" s="175"/>
      <c r="JX68" s="174"/>
      <c r="JY68" s="175"/>
      <c r="JZ68" s="174"/>
      <c r="KA68" s="175"/>
      <c r="KB68" s="166">
        <f t="shared" si="42"/>
        <v>0</v>
      </c>
      <c r="KC68" s="167">
        <f t="shared" si="43"/>
        <v>0</v>
      </c>
      <c r="KD68" s="166">
        <f t="shared" si="44"/>
        <v>0</v>
      </c>
      <c r="KE68" s="167">
        <f t="shared" si="45"/>
        <v>0</v>
      </c>
      <c r="KF68" s="23"/>
      <c r="KG68" s="23"/>
      <c r="KH68" s="170">
        <f t="shared" si="49"/>
        <v>0</v>
      </c>
      <c r="KI68" s="171">
        <f t="shared" si="50"/>
        <v>0</v>
      </c>
      <c r="KJ68" s="166">
        <f t="shared" si="51"/>
        <v>0</v>
      </c>
      <c r="KK68" s="167">
        <f t="shared" si="52"/>
        <v>0</v>
      </c>
      <c r="KL68" s="172">
        <f t="shared" si="53"/>
        <v>0</v>
      </c>
      <c r="KM68" s="171">
        <f t="shared" si="54"/>
        <v>0</v>
      </c>
      <c r="KN68" s="166">
        <f t="shared" si="55"/>
        <v>0</v>
      </c>
      <c r="KO68" s="167">
        <f t="shared" si="56"/>
        <v>0</v>
      </c>
      <c r="KP68" s="436">
        <f t="shared" si="57"/>
        <v>0</v>
      </c>
      <c r="KQ68" s="422">
        <f t="shared" si="58"/>
        <v>0</v>
      </c>
      <c r="KR68" s="438" t="s">
        <v>338</v>
      </c>
      <c r="KS68" s="422" t="s">
        <v>338</v>
      </c>
      <c r="KT68" s="4"/>
    </row>
    <row r="69" spans="2:306" s="26" customFormat="1" ht="16.5" customHeight="1" x14ac:dyDescent="0.25">
      <c r="B69" s="150" t="s">
        <v>41</v>
      </c>
      <c r="C69" s="826"/>
      <c r="D69" s="827"/>
      <c r="E69" s="316"/>
      <c r="F69" s="659">
        <v>1</v>
      </c>
      <c r="G69" s="113"/>
      <c r="H69" s="113"/>
      <c r="I69" s="661">
        <f>INT(ROUND(F69,2)*(IF(E69&gt;0,data!$J$12,0)))</f>
        <v>0</v>
      </c>
      <c r="J69" s="145">
        <f>E69*I69</f>
        <v>0</v>
      </c>
      <c r="K69" s="317"/>
      <c r="L69" s="316"/>
      <c r="M69" s="661">
        <f>INT(ROUND(F69,2)*(IF(E69&gt;0,(IF(K69="ano",data!$J$6,0)),0)))</f>
        <v>0</v>
      </c>
      <c r="N69" s="152">
        <f>IF(L69&gt;E69,M69*E69,M69*L69)</f>
        <v>0</v>
      </c>
      <c r="O69" s="155">
        <f t="shared" si="46"/>
        <v>0</v>
      </c>
      <c r="Q69" s="149" t="str">
        <f t="shared" si="47"/>
        <v/>
      </c>
      <c r="R69" s="612" t="s">
        <v>338</v>
      </c>
      <c r="T69" s="26">
        <f t="shared" si="48"/>
        <v>0</v>
      </c>
      <c r="U69" s="176" t="s">
        <v>297</v>
      </c>
      <c r="V69" s="10"/>
      <c r="W69" s="10"/>
      <c r="X69" s="164"/>
      <c r="Y69" s="177"/>
      <c r="Z69" s="164"/>
      <c r="AA69" s="177"/>
      <c r="AB69" s="164"/>
      <c r="AC69" s="177"/>
      <c r="AD69" s="164"/>
      <c r="AE69" s="177"/>
      <c r="AF69" s="164"/>
      <c r="AG69" s="177"/>
      <c r="AH69" s="164"/>
      <c r="AI69" s="177"/>
      <c r="AJ69" s="164"/>
      <c r="AK69" s="177"/>
      <c r="AL69" s="164"/>
      <c r="AM69" s="177"/>
      <c r="AN69" s="164"/>
      <c r="AO69" s="177"/>
      <c r="AP69" s="164"/>
      <c r="AQ69" s="177"/>
      <c r="AR69" s="164"/>
      <c r="AS69" s="177"/>
      <c r="AT69" s="164"/>
      <c r="AU69" s="177"/>
      <c r="AV69" s="166">
        <f t="shared" si="10"/>
        <v>0</v>
      </c>
      <c r="AW69" s="167">
        <f t="shared" si="11"/>
        <v>0</v>
      </c>
      <c r="AX69" s="166">
        <f t="shared" si="12"/>
        <v>0</v>
      </c>
      <c r="AY69" s="167">
        <f t="shared" si="13"/>
        <v>0</v>
      </c>
      <c r="AZ69" s="4"/>
      <c r="BA69" s="4"/>
      <c r="BB69" s="164"/>
      <c r="BC69" s="177"/>
      <c r="BD69" s="164"/>
      <c r="BE69" s="177"/>
      <c r="BF69" s="164"/>
      <c r="BG69" s="177"/>
      <c r="BH69" s="164"/>
      <c r="BI69" s="177"/>
      <c r="BJ69" s="164"/>
      <c r="BK69" s="177"/>
      <c r="BL69" s="164"/>
      <c r="BM69" s="177"/>
      <c r="BN69" s="164"/>
      <c r="BO69" s="177"/>
      <c r="BP69" s="164"/>
      <c r="BQ69" s="177"/>
      <c r="BR69" s="164"/>
      <c r="BS69" s="177"/>
      <c r="BT69" s="164"/>
      <c r="BU69" s="177"/>
      <c r="BV69" s="164"/>
      <c r="BW69" s="177"/>
      <c r="BX69" s="164"/>
      <c r="BY69" s="177"/>
      <c r="BZ69" s="166">
        <f t="shared" si="14"/>
        <v>0</v>
      </c>
      <c r="CA69" s="167">
        <f t="shared" si="15"/>
        <v>0</v>
      </c>
      <c r="CB69" s="166">
        <f t="shared" si="16"/>
        <v>0</v>
      </c>
      <c r="CC69" s="167">
        <f t="shared" si="17"/>
        <v>0</v>
      </c>
      <c r="CD69" s="4"/>
      <c r="CE69" s="4"/>
      <c r="CF69" s="164"/>
      <c r="CG69" s="177"/>
      <c r="CH69" s="164"/>
      <c r="CI69" s="177"/>
      <c r="CJ69" s="164"/>
      <c r="CK69" s="177"/>
      <c r="CL69" s="164"/>
      <c r="CM69" s="177"/>
      <c r="CN69" s="164"/>
      <c r="CO69" s="177"/>
      <c r="CP69" s="164"/>
      <c r="CQ69" s="177"/>
      <c r="CR69" s="164"/>
      <c r="CS69" s="177"/>
      <c r="CT69" s="164"/>
      <c r="CU69" s="177"/>
      <c r="CV69" s="164"/>
      <c r="CW69" s="177"/>
      <c r="CX69" s="164"/>
      <c r="CY69" s="177"/>
      <c r="CZ69" s="164"/>
      <c r="DA69" s="177"/>
      <c r="DB69" s="164"/>
      <c r="DC69" s="177"/>
      <c r="DD69" s="166">
        <f t="shared" si="18"/>
        <v>0</v>
      </c>
      <c r="DE69" s="167">
        <f t="shared" si="19"/>
        <v>0</v>
      </c>
      <c r="DF69" s="166">
        <f t="shared" si="20"/>
        <v>0</v>
      </c>
      <c r="DG69" s="167">
        <f t="shared" si="21"/>
        <v>0</v>
      </c>
      <c r="DH69" s="4"/>
      <c r="DI69" s="4"/>
      <c r="DJ69" s="164"/>
      <c r="DK69" s="177"/>
      <c r="DL69" s="164"/>
      <c r="DM69" s="177"/>
      <c r="DN69" s="164"/>
      <c r="DO69" s="177"/>
      <c r="DP69" s="164"/>
      <c r="DQ69" s="177"/>
      <c r="DR69" s="164"/>
      <c r="DS69" s="177"/>
      <c r="DT69" s="164"/>
      <c r="DU69" s="177"/>
      <c r="DV69" s="164"/>
      <c r="DW69" s="177"/>
      <c r="DX69" s="164"/>
      <c r="DY69" s="177"/>
      <c r="DZ69" s="164"/>
      <c r="EA69" s="177"/>
      <c r="EB69" s="164"/>
      <c r="EC69" s="177"/>
      <c r="ED69" s="164"/>
      <c r="EE69" s="177"/>
      <c r="EF69" s="164"/>
      <c r="EG69" s="177"/>
      <c r="EH69" s="166">
        <f t="shared" si="22"/>
        <v>0</v>
      </c>
      <c r="EI69" s="167">
        <f t="shared" si="23"/>
        <v>0</v>
      </c>
      <c r="EJ69" s="166">
        <f t="shared" si="24"/>
        <v>0</v>
      </c>
      <c r="EK69" s="167">
        <f t="shared" si="25"/>
        <v>0</v>
      </c>
      <c r="EL69" s="4"/>
      <c r="EM69" s="4"/>
      <c r="EN69" s="164"/>
      <c r="EO69" s="177"/>
      <c r="EP69" s="164"/>
      <c r="EQ69" s="177"/>
      <c r="ER69" s="164"/>
      <c r="ES69" s="177"/>
      <c r="ET69" s="164"/>
      <c r="EU69" s="177"/>
      <c r="EV69" s="164"/>
      <c r="EW69" s="177"/>
      <c r="EX69" s="164"/>
      <c r="EY69" s="177"/>
      <c r="EZ69" s="164"/>
      <c r="FA69" s="177"/>
      <c r="FB69" s="164"/>
      <c r="FC69" s="177"/>
      <c r="FD69" s="164"/>
      <c r="FE69" s="177"/>
      <c r="FF69" s="164"/>
      <c r="FG69" s="177"/>
      <c r="FH69" s="164"/>
      <c r="FI69" s="177"/>
      <c r="FJ69" s="164"/>
      <c r="FK69" s="177"/>
      <c r="FL69" s="166">
        <f t="shared" si="26"/>
        <v>0</v>
      </c>
      <c r="FM69" s="167">
        <f t="shared" si="27"/>
        <v>0</v>
      </c>
      <c r="FN69" s="166">
        <f t="shared" si="28"/>
        <v>0</v>
      </c>
      <c r="FO69" s="167">
        <f t="shared" si="29"/>
        <v>0</v>
      </c>
      <c r="FP69" s="4"/>
      <c r="FQ69" s="4"/>
      <c r="FR69" s="164"/>
      <c r="FS69" s="177"/>
      <c r="FT69" s="164"/>
      <c r="FU69" s="177"/>
      <c r="FV69" s="164"/>
      <c r="FW69" s="177"/>
      <c r="FX69" s="164"/>
      <c r="FY69" s="177"/>
      <c r="FZ69" s="164"/>
      <c r="GA69" s="177"/>
      <c r="GB69" s="164"/>
      <c r="GC69" s="177"/>
      <c r="GD69" s="164"/>
      <c r="GE69" s="177"/>
      <c r="GF69" s="164"/>
      <c r="GG69" s="177"/>
      <c r="GH69" s="164"/>
      <c r="GI69" s="177"/>
      <c r="GJ69" s="164"/>
      <c r="GK69" s="177"/>
      <c r="GL69" s="164"/>
      <c r="GM69" s="177"/>
      <c r="GN69" s="164"/>
      <c r="GO69" s="177"/>
      <c r="GP69" s="166">
        <f t="shared" si="30"/>
        <v>0</v>
      </c>
      <c r="GQ69" s="167">
        <f t="shared" si="31"/>
        <v>0</v>
      </c>
      <c r="GR69" s="166">
        <f t="shared" si="32"/>
        <v>0</v>
      </c>
      <c r="GS69" s="167">
        <f t="shared" si="33"/>
        <v>0</v>
      </c>
      <c r="GT69" s="4"/>
      <c r="GU69" s="4"/>
      <c r="GV69" s="164"/>
      <c r="GW69" s="177"/>
      <c r="GX69" s="164"/>
      <c r="GY69" s="177"/>
      <c r="GZ69" s="164"/>
      <c r="HA69" s="177"/>
      <c r="HB69" s="164"/>
      <c r="HC69" s="177"/>
      <c r="HD69" s="164"/>
      <c r="HE69" s="177"/>
      <c r="HF69" s="164"/>
      <c r="HG69" s="177"/>
      <c r="HH69" s="164"/>
      <c r="HI69" s="177"/>
      <c r="HJ69" s="164"/>
      <c r="HK69" s="177"/>
      <c r="HL69" s="164"/>
      <c r="HM69" s="177"/>
      <c r="HN69" s="164"/>
      <c r="HO69" s="177"/>
      <c r="HP69" s="164"/>
      <c r="HQ69" s="177"/>
      <c r="HR69" s="164"/>
      <c r="HS69" s="177"/>
      <c r="HT69" s="166">
        <f t="shared" si="34"/>
        <v>0</v>
      </c>
      <c r="HU69" s="167">
        <f t="shared" si="35"/>
        <v>0</v>
      </c>
      <c r="HV69" s="166">
        <f t="shared" si="36"/>
        <v>0</v>
      </c>
      <c r="HW69" s="167">
        <f t="shared" si="37"/>
        <v>0</v>
      </c>
      <c r="HX69" s="4"/>
      <c r="HY69" s="4"/>
      <c r="HZ69" s="164"/>
      <c r="IA69" s="177"/>
      <c r="IB69" s="164"/>
      <c r="IC69" s="177"/>
      <c r="ID69" s="164"/>
      <c r="IE69" s="177"/>
      <c r="IF69" s="164"/>
      <c r="IG69" s="177"/>
      <c r="IH69" s="164"/>
      <c r="II69" s="177"/>
      <c r="IJ69" s="164"/>
      <c r="IK69" s="177"/>
      <c r="IL69" s="164"/>
      <c r="IM69" s="177"/>
      <c r="IN69" s="164"/>
      <c r="IO69" s="177"/>
      <c r="IP69" s="164"/>
      <c r="IQ69" s="177"/>
      <c r="IR69" s="164"/>
      <c r="IS69" s="177"/>
      <c r="IT69" s="164"/>
      <c r="IU69" s="177"/>
      <c r="IV69" s="164"/>
      <c r="IW69" s="177"/>
      <c r="IX69" s="166">
        <f t="shared" si="38"/>
        <v>0</v>
      </c>
      <c r="IY69" s="167">
        <f t="shared" si="39"/>
        <v>0</v>
      </c>
      <c r="IZ69" s="166">
        <f t="shared" si="40"/>
        <v>0</v>
      </c>
      <c r="JA69" s="167">
        <f t="shared" si="41"/>
        <v>0</v>
      </c>
      <c r="JB69" s="4"/>
      <c r="JC69" s="4"/>
      <c r="JD69" s="164"/>
      <c r="JE69" s="177"/>
      <c r="JF69" s="164"/>
      <c r="JG69" s="177"/>
      <c r="JH69" s="164"/>
      <c r="JI69" s="177"/>
      <c r="JJ69" s="164"/>
      <c r="JK69" s="177"/>
      <c r="JL69" s="164"/>
      <c r="JM69" s="177"/>
      <c r="JN69" s="164"/>
      <c r="JO69" s="177"/>
      <c r="JP69" s="164"/>
      <c r="JQ69" s="177"/>
      <c r="JR69" s="164"/>
      <c r="JS69" s="177"/>
      <c r="JT69" s="164"/>
      <c r="JU69" s="177"/>
      <c r="JV69" s="164"/>
      <c r="JW69" s="177"/>
      <c r="JX69" s="164"/>
      <c r="JY69" s="177"/>
      <c r="JZ69" s="164"/>
      <c r="KA69" s="177"/>
      <c r="KB69" s="166">
        <f t="shared" si="42"/>
        <v>0</v>
      </c>
      <c r="KC69" s="167">
        <f t="shared" si="43"/>
        <v>0</v>
      </c>
      <c r="KD69" s="166">
        <f t="shared" si="44"/>
        <v>0</v>
      </c>
      <c r="KE69" s="167">
        <f t="shared" si="45"/>
        <v>0</v>
      </c>
      <c r="KF69" s="4"/>
      <c r="KG69" s="4"/>
      <c r="KH69" s="170">
        <f t="shared" si="49"/>
        <v>0</v>
      </c>
      <c r="KI69" s="171">
        <f t="shared" si="50"/>
        <v>0</v>
      </c>
      <c r="KJ69" s="166">
        <f t="shared" si="51"/>
        <v>0</v>
      </c>
      <c r="KK69" s="167">
        <f t="shared" si="52"/>
        <v>0</v>
      </c>
      <c r="KL69" s="172">
        <f t="shared" si="53"/>
        <v>0</v>
      </c>
      <c r="KM69" s="171">
        <f t="shared" si="54"/>
        <v>0</v>
      </c>
      <c r="KN69" s="166">
        <f t="shared" si="55"/>
        <v>0</v>
      </c>
      <c r="KO69" s="167">
        <f t="shared" si="56"/>
        <v>0</v>
      </c>
      <c r="KP69" s="436">
        <f t="shared" si="57"/>
        <v>0</v>
      </c>
      <c r="KQ69" s="422">
        <f t="shared" si="58"/>
        <v>0</v>
      </c>
      <c r="KR69" s="438" t="s">
        <v>338</v>
      </c>
      <c r="KS69" s="422" t="s">
        <v>338</v>
      </c>
      <c r="KT69" s="4"/>
    </row>
    <row r="70" spans="2:306" s="26" customFormat="1" ht="16.5" hidden="1" customHeight="1" x14ac:dyDescent="0.25">
      <c r="B70" s="150"/>
      <c r="C70" s="541"/>
      <c r="D70" s="542"/>
      <c r="E70" s="120"/>
      <c r="F70" s="650"/>
      <c r="G70" s="120"/>
      <c r="H70" s="120"/>
      <c r="I70" s="661">
        <f>INT(ROUND(F70,2)*(IF(E70&gt;0,data!$J$12,0)))</f>
        <v>0</v>
      </c>
      <c r="J70" s="156"/>
      <c r="K70" s="543"/>
      <c r="L70" s="536"/>
      <c r="M70" s="661">
        <f>INT(ROUND(F70,2)*(IF(E70&gt;0,(IF(K70="ano",data!$J$6,0)),0)))</f>
        <v>0</v>
      </c>
      <c r="N70" s="152"/>
      <c r="O70" s="157"/>
      <c r="Q70" s="154"/>
      <c r="R70" s="612" t="s">
        <v>338</v>
      </c>
      <c r="T70" s="28"/>
      <c r="U70" s="173" t="s">
        <v>297</v>
      </c>
      <c r="V70" s="10"/>
      <c r="W70" s="10"/>
      <c r="X70" s="174"/>
      <c r="Y70" s="175"/>
      <c r="Z70" s="174"/>
      <c r="AA70" s="175"/>
      <c r="AB70" s="174"/>
      <c r="AC70" s="175"/>
      <c r="AD70" s="174"/>
      <c r="AE70" s="175"/>
      <c r="AF70" s="174"/>
      <c r="AG70" s="175"/>
      <c r="AH70" s="174"/>
      <c r="AI70" s="175"/>
      <c r="AJ70" s="174"/>
      <c r="AK70" s="175"/>
      <c r="AL70" s="174"/>
      <c r="AM70" s="175"/>
      <c r="AN70" s="174"/>
      <c r="AO70" s="175"/>
      <c r="AP70" s="174"/>
      <c r="AQ70" s="175"/>
      <c r="AR70" s="174"/>
      <c r="AS70" s="175"/>
      <c r="AT70" s="174"/>
      <c r="AU70" s="175"/>
      <c r="AV70" s="166">
        <f t="shared" si="10"/>
        <v>0</v>
      </c>
      <c r="AW70" s="167">
        <f t="shared" si="11"/>
        <v>0</v>
      </c>
      <c r="AX70" s="166">
        <f t="shared" si="12"/>
        <v>0</v>
      </c>
      <c r="AY70" s="167">
        <f t="shared" si="13"/>
        <v>0</v>
      </c>
      <c r="AZ70" s="23"/>
      <c r="BA70" s="23"/>
      <c r="BB70" s="174"/>
      <c r="BC70" s="175"/>
      <c r="BD70" s="174"/>
      <c r="BE70" s="175"/>
      <c r="BF70" s="174"/>
      <c r="BG70" s="175"/>
      <c r="BH70" s="174"/>
      <c r="BI70" s="175"/>
      <c r="BJ70" s="174"/>
      <c r="BK70" s="175"/>
      <c r="BL70" s="174"/>
      <c r="BM70" s="175"/>
      <c r="BN70" s="174"/>
      <c r="BO70" s="175"/>
      <c r="BP70" s="174"/>
      <c r="BQ70" s="175"/>
      <c r="BR70" s="174"/>
      <c r="BS70" s="175"/>
      <c r="BT70" s="174"/>
      <c r="BU70" s="175"/>
      <c r="BV70" s="174"/>
      <c r="BW70" s="175"/>
      <c r="BX70" s="174"/>
      <c r="BY70" s="175"/>
      <c r="BZ70" s="166">
        <f t="shared" si="14"/>
        <v>0</v>
      </c>
      <c r="CA70" s="167">
        <f t="shared" si="15"/>
        <v>0</v>
      </c>
      <c r="CB70" s="166">
        <f t="shared" si="16"/>
        <v>0</v>
      </c>
      <c r="CC70" s="167">
        <f t="shared" si="17"/>
        <v>0</v>
      </c>
      <c r="CD70" s="23"/>
      <c r="CE70" s="23"/>
      <c r="CF70" s="174"/>
      <c r="CG70" s="175"/>
      <c r="CH70" s="174"/>
      <c r="CI70" s="175"/>
      <c r="CJ70" s="174"/>
      <c r="CK70" s="175"/>
      <c r="CL70" s="174"/>
      <c r="CM70" s="175"/>
      <c r="CN70" s="174"/>
      <c r="CO70" s="175"/>
      <c r="CP70" s="174"/>
      <c r="CQ70" s="175"/>
      <c r="CR70" s="174"/>
      <c r="CS70" s="175"/>
      <c r="CT70" s="174"/>
      <c r="CU70" s="175"/>
      <c r="CV70" s="174"/>
      <c r="CW70" s="175"/>
      <c r="CX70" s="174"/>
      <c r="CY70" s="175"/>
      <c r="CZ70" s="174"/>
      <c r="DA70" s="175"/>
      <c r="DB70" s="174"/>
      <c r="DC70" s="175"/>
      <c r="DD70" s="166">
        <f t="shared" si="18"/>
        <v>0</v>
      </c>
      <c r="DE70" s="167">
        <f t="shared" si="19"/>
        <v>0</v>
      </c>
      <c r="DF70" s="166">
        <f t="shared" si="20"/>
        <v>0</v>
      </c>
      <c r="DG70" s="167">
        <f t="shared" si="21"/>
        <v>0</v>
      </c>
      <c r="DH70" s="23"/>
      <c r="DI70" s="23"/>
      <c r="DJ70" s="174"/>
      <c r="DK70" s="175"/>
      <c r="DL70" s="174"/>
      <c r="DM70" s="175"/>
      <c r="DN70" s="174"/>
      <c r="DO70" s="175"/>
      <c r="DP70" s="174"/>
      <c r="DQ70" s="175"/>
      <c r="DR70" s="174"/>
      <c r="DS70" s="175"/>
      <c r="DT70" s="174"/>
      <c r="DU70" s="175"/>
      <c r="DV70" s="174"/>
      <c r="DW70" s="175"/>
      <c r="DX70" s="174"/>
      <c r="DY70" s="175"/>
      <c r="DZ70" s="174"/>
      <c r="EA70" s="175"/>
      <c r="EB70" s="174"/>
      <c r="EC70" s="175"/>
      <c r="ED70" s="174"/>
      <c r="EE70" s="175"/>
      <c r="EF70" s="174"/>
      <c r="EG70" s="175"/>
      <c r="EH70" s="166">
        <f t="shared" si="22"/>
        <v>0</v>
      </c>
      <c r="EI70" s="167">
        <f t="shared" si="23"/>
        <v>0</v>
      </c>
      <c r="EJ70" s="166">
        <f t="shared" si="24"/>
        <v>0</v>
      </c>
      <c r="EK70" s="167">
        <f t="shared" si="25"/>
        <v>0</v>
      </c>
      <c r="EL70" s="23"/>
      <c r="EM70" s="23"/>
      <c r="EN70" s="174"/>
      <c r="EO70" s="175"/>
      <c r="EP70" s="174"/>
      <c r="EQ70" s="175"/>
      <c r="ER70" s="174"/>
      <c r="ES70" s="175"/>
      <c r="ET70" s="174"/>
      <c r="EU70" s="175"/>
      <c r="EV70" s="174"/>
      <c r="EW70" s="175"/>
      <c r="EX70" s="174"/>
      <c r="EY70" s="175"/>
      <c r="EZ70" s="174"/>
      <c r="FA70" s="175"/>
      <c r="FB70" s="174"/>
      <c r="FC70" s="175"/>
      <c r="FD70" s="174"/>
      <c r="FE70" s="175"/>
      <c r="FF70" s="174"/>
      <c r="FG70" s="175"/>
      <c r="FH70" s="174"/>
      <c r="FI70" s="175"/>
      <c r="FJ70" s="174"/>
      <c r="FK70" s="175"/>
      <c r="FL70" s="166">
        <f t="shared" si="26"/>
        <v>0</v>
      </c>
      <c r="FM70" s="167">
        <f t="shared" si="27"/>
        <v>0</v>
      </c>
      <c r="FN70" s="166">
        <f t="shared" si="28"/>
        <v>0</v>
      </c>
      <c r="FO70" s="167">
        <f t="shared" si="29"/>
        <v>0</v>
      </c>
      <c r="FP70" s="23"/>
      <c r="FQ70" s="23"/>
      <c r="FR70" s="174"/>
      <c r="FS70" s="175"/>
      <c r="FT70" s="174"/>
      <c r="FU70" s="175"/>
      <c r="FV70" s="174"/>
      <c r="FW70" s="175"/>
      <c r="FX70" s="174"/>
      <c r="FY70" s="175"/>
      <c r="FZ70" s="174"/>
      <c r="GA70" s="175"/>
      <c r="GB70" s="174"/>
      <c r="GC70" s="175"/>
      <c r="GD70" s="174"/>
      <c r="GE70" s="175"/>
      <c r="GF70" s="174"/>
      <c r="GG70" s="175"/>
      <c r="GH70" s="174"/>
      <c r="GI70" s="175"/>
      <c r="GJ70" s="174"/>
      <c r="GK70" s="175"/>
      <c r="GL70" s="174"/>
      <c r="GM70" s="175"/>
      <c r="GN70" s="174"/>
      <c r="GO70" s="175"/>
      <c r="GP70" s="166">
        <f t="shared" si="30"/>
        <v>0</v>
      </c>
      <c r="GQ70" s="167">
        <f t="shared" si="31"/>
        <v>0</v>
      </c>
      <c r="GR70" s="166">
        <f t="shared" si="32"/>
        <v>0</v>
      </c>
      <c r="GS70" s="167">
        <f t="shared" si="33"/>
        <v>0</v>
      </c>
      <c r="GT70" s="23"/>
      <c r="GU70" s="23"/>
      <c r="GV70" s="174"/>
      <c r="GW70" s="175"/>
      <c r="GX70" s="174"/>
      <c r="GY70" s="175"/>
      <c r="GZ70" s="174"/>
      <c r="HA70" s="175"/>
      <c r="HB70" s="174"/>
      <c r="HC70" s="175"/>
      <c r="HD70" s="174"/>
      <c r="HE70" s="175"/>
      <c r="HF70" s="174"/>
      <c r="HG70" s="175"/>
      <c r="HH70" s="174"/>
      <c r="HI70" s="175"/>
      <c r="HJ70" s="174"/>
      <c r="HK70" s="175"/>
      <c r="HL70" s="174"/>
      <c r="HM70" s="175"/>
      <c r="HN70" s="174"/>
      <c r="HO70" s="175"/>
      <c r="HP70" s="174"/>
      <c r="HQ70" s="175"/>
      <c r="HR70" s="174"/>
      <c r="HS70" s="175"/>
      <c r="HT70" s="166">
        <f t="shared" si="34"/>
        <v>0</v>
      </c>
      <c r="HU70" s="167">
        <f t="shared" si="35"/>
        <v>0</v>
      </c>
      <c r="HV70" s="166">
        <f t="shared" si="36"/>
        <v>0</v>
      </c>
      <c r="HW70" s="167">
        <f t="shared" si="37"/>
        <v>0</v>
      </c>
      <c r="HX70" s="23"/>
      <c r="HY70" s="23"/>
      <c r="HZ70" s="174"/>
      <c r="IA70" s="175"/>
      <c r="IB70" s="174"/>
      <c r="IC70" s="175"/>
      <c r="ID70" s="174"/>
      <c r="IE70" s="175"/>
      <c r="IF70" s="174"/>
      <c r="IG70" s="175"/>
      <c r="IH70" s="174"/>
      <c r="II70" s="175"/>
      <c r="IJ70" s="174"/>
      <c r="IK70" s="175"/>
      <c r="IL70" s="174"/>
      <c r="IM70" s="175"/>
      <c r="IN70" s="174"/>
      <c r="IO70" s="175"/>
      <c r="IP70" s="174"/>
      <c r="IQ70" s="175"/>
      <c r="IR70" s="174"/>
      <c r="IS70" s="175"/>
      <c r="IT70" s="174"/>
      <c r="IU70" s="175"/>
      <c r="IV70" s="174"/>
      <c r="IW70" s="175"/>
      <c r="IX70" s="166">
        <f t="shared" si="38"/>
        <v>0</v>
      </c>
      <c r="IY70" s="167">
        <f t="shared" si="39"/>
        <v>0</v>
      </c>
      <c r="IZ70" s="166">
        <f t="shared" si="40"/>
        <v>0</v>
      </c>
      <c r="JA70" s="167">
        <f t="shared" si="41"/>
        <v>0</v>
      </c>
      <c r="JB70" s="23"/>
      <c r="JC70" s="23"/>
      <c r="JD70" s="174"/>
      <c r="JE70" s="175"/>
      <c r="JF70" s="174"/>
      <c r="JG70" s="175"/>
      <c r="JH70" s="174"/>
      <c r="JI70" s="175"/>
      <c r="JJ70" s="174"/>
      <c r="JK70" s="175"/>
      <c r="JL70" s="174"/>
      <c r="JM70" s="175"/>
      <c r="JN70" s="174"/>
      <c r="JO70" s="175"/>
      <c r="JP70" s="174"/>
      <c r="JQ70" s="175"/>
      <c r="JR70" s="174"/>
      <c r="JS70" s="175"/>
      <c r="JT70" s="174"/>
      <c r="JU70" s="175"/>
      <c r="JV70" s="174"/>
      <c r="JW70" s="175"/>
      <c r="JX70" s="174"/>
      <c r="JY70" s="175"/>
      <c r="JZ70" s="174"/>
      <c r="KA70" s="175"/>
      <c r="KB70" s="166">
        <f t="shared" si="42"/>
        <v>0</v>
      </c>
      <c r="KC70" s="167">
        <f t="shared" si="43"/>
        <v>0</v>
      </c>
      <c r="KD70" s="166">
        <f t="shared" si="44"/>
        <v>0</v>
      </c>
      <c r="KE70" s="167">
        <f t="shared" si="45"/>
        <v>0</v>
      </c>
      <c r="KF70" s="23"/>
      <c r="KG70" s="23"/>
      <c r="KH70" s="170">
        <f t="shared" si="49"/>
        <v>0</v>
      </c>
      <c r="KI70" s="171">
        <f t="shared" si="50"/>
        <v>0</v>
      </c>
      <c r="KJ70" s="166">
        <f t="shared" si="51"/>
        <v>0</v>
      </c>
      <c r="KK70" s="167">
        <f t="shared" si="52"/>
        <v>0</v>
      </c>
      <c r="KL70" s="172">
        <f t="shared" si="53"/>
        <v>0</v>
      </c>
      <c r="KM70" s="171">
        <f t="shared" si="54"/>
        <v>0</v>
      </c>
      <c r="KN70" s="166">
        <f t="shared" si="55"/>
        <v>0</v>
      </c>
      <c r="KO70" s="167">
        <f t="shared" si="56"/>
        <v>0</v>
      </c>
      <c r="KP70" s="436">
        <f t="shared" si="57"/>
        <v>0</v>
      </c>
      <c r="KQ70" s="422">
        <f t="shared" si="58"/>
        <v>0</v>
      </c>
      <c r="KR70" s="438" t="s">
        <v>338</v>
      </c>
      <c r="KS70" s="422" t="s">
        <v>338</v>
      </c>
      <c r="KT70" s="4"/>
    </row>
    <row r="71" spans="2:306" s="26" customFormat="1" ht="16.5" customHeight="1" x14ac:dyDescent="0.25">
      <c r="B71" s="150" t="s">
        <v>42</v>
      </c>
      <c r="C71" s="826"/>
      <c r="D71" s="827"/>
      <c r="E71" s="316"/>
      <c r="F71" s="659">
        <v>1</v>
      </c>
      <c r="G71" s="113"/>
      <c r="H71" s="113"/>
      <c r="I71" s="661">
        <f>INT(ROUND(F71,2)*(IF(E71&gt;0,data!$J$12,0)))</f>
        <v>0</v>
      </c>
      <c r="J71" s="145">
        <f>E71*I71</f>
        <v>0</v>
      </c>
      <c r="K71" s="317"/>
      <c r="L71" s="316"/>
      <c r="M71" s="661">
        <f>INT(ROUND(F71,2)*(IF(E71&gt;0,(IF(K71="ano",data!$J$6,0)),0)))</f>
        <v>0</v>
      </c>
      <c r="N71" s="152">
        <f>IF(L71&gt;E71,M71*E71,M71*L71)</f>
        <v>0</v>
      </c>
      <c r="O71" s="155">
        <f t="shared" si="46"/>
        <v>0</v>
      </c>
      <c r="Q71" s="149" t="str">
        <f t="shared" si="47"/>
        <v/>
      </c>
      <c r="R71" s="612" t="s">
        <v>338</v>
      </c>
      <c r="T71" s="26">
        <f t="shared" si="48"/>
        <v>0</v>
      </c>
      <c r="U71" s="176" t="s">
        <v>297</v>
      </c>
      <c r="V71" s="10"/>
      <c r="W71" s="10"/>
      <c r="X71" s="164"/>
      <c r="Y71" s="177"/>
      <c r="Z71" s="164"/>
      <c r="AA71" s="177"/>
      <c r="AB71" s="164"/>
      <c r="AC71" s="177"/>
      <c r="AD71" s="164"/>
      <c r="AE71" s="177"/>
      <c r="AF71" s="164"/>
      <c r="AG71" s="177"/>
      <c r="AH71" s="164"/>
      <c r="AI71" s="177"/>
      <c r="AJ71" s="164"/>
      <c r="AK71" s="177"/>
      <c r="AL71" s="164"/>
      <c r="AM71" s="177"/>
      <c r="AN71" s="164"/>
      <c r="AO71" s="177"/>
      <c r="AP71" s="164"/>
      <c r="AQ71" s="177"/>
      <c r="AR71" s="164"/>
      <c r="AS71" s="177"/>
      <c r="AT71" s="164"/>
      <c r="AU71" s="177"/>
      <c r="AV71" s="166">
        <f t="shared" si="10"/>
        <v>0</v>
      </c>
      <c r="AW71" s="167">
        <f t="shared" si="11"/>
        <v>0</v>
      </c>
      <c r="AX71" s="166">
        <f t="shared" si="12"/>
        <v>0</v>
      </c>
      <c r="AY71" s="167">
        <f t="shared" si="13"/>
        <v>0</v>
      </c>
      <c r="AZ71" s="4"/>
      <c r="BA71" s="4"/>
      <c r="BB71" s="164"/>
      <c r="BC71" s="177"/>
      <c r="BD71" s="164"/>
      <c r="BE71" s="177"/>
      <c r="BF71" s="164"/>
      <c r="BG71" s="177"/>
      <c r="BH71" s="164"/>
      <c r="BI71" s="177"/>
      <c r="BJ71" s="164"/>
      <c r="BK71" s="177"/>
      <c r="BL71" s="164"/>
      <c r="BM71" s="177"/>
      <c r="BN71" s="164"/>
      <c r="BO71" s="177"/>
      <c r="BP71" s="164"/>
      <c r="BQ71" s="177"/>
      <c r="BR71" s="164"/>
      <c r="BS71" s="177"/>
      <c r="BT71" s="164"/>
      <c r="BU71" s="177"/>
      <c r="BV71" s="164"/>
      <c r="BW71" s="177"/>
      <c r="BX71" s="164"/>
      <c r="BY71" s="177"/>
      <c r="BZ71" s="166">
        <f t="shared" si="14"/>
        <v>0</v>
      </c>
      <c r="CA71" s="167">
        <f t="shared" si="15"/>
        <v>0</v>
      </c>
      <c r="CB71" s="166">
        <f t="shared" si="16"/>
        <v>0</v>
      </c>
      <c r="CC71" s="167">
        <f t="shared" si="17"/>
        <v>0</v>
      </c>
      <c r="CD71" s="4"/>
      <c r="CE71" s="4"/>
      <c r="CF71" s="164"/>
      <c r="CG71" s="177"/>
      <c r="CH71" s="164"/>
      <c r="CI71" s="177"/>
      <c r="CJ71" s="164"/>
      <c r="CK71" s="177"/>
      <c r="CL71" s="164"/>
      <c r="CM71" s="177"/>
      <c r="CN71" s="164"/>
      <c r="CO71" s="177"/>
      <c r="CP71" s="164"/>
      <c r="CQ71" s="177"/>
      <c r="CR71" s="164"/>
      <c r="CS71" s="177"/>
      <c r="CT71" s="164"/>
      <c r="CU71" s="177"/>
      <c r="CV71" s="164"/>
      <c r="CW71" s="177"/>
      <c r="CX71" s="164"/>
      <c r="CY71" s="177"/>
      <c r="CZ71" s="164"/>
      <c r="DA71" s="177"/>
      <c r="DB71" s="164"/>
      <c r="DC71" s="177"/>
      <c r="DD71" s="166">
        <f t="shared" si="18"/>
        <v>0</v>
      </c>
      <c r="DE71" s="167">
        <f t="shared" si="19"/>
        <v>0</v>
      </c>
      <c r="DF71" s="166">
        <f t="shared" si="20"/>
        <v>0</v>
      </c>
      <c r="DG71" s="167">
        <f t="shared" si="21"/>
        <v>0</v>
      </c>
      <c r="DH71" s="4"/>
      <c r="DI71" s="4"/>
      <c r="DJ71" s="164"/>
      <c r="DK71" s="177"/>
      <c r="DL71" s="164"/>
      <c r="DM71" s="177"/>
      <c r="DN71" s="164"/>
      <c r="DO71" s="177"/>
      <c r="DP71" s="164"/>
      <c r="DQ71" s="177"/>
      <c r="DR71" s="164"/>
      <c r="DS71" s="177"/>
      <c r="DT71" s="164"/>
      <c r="DU71" s="177"/>
      <c r="DV71" s="164"/>
      <c r="DW71" s="177"/>
      <c r="DX71" s="164"/>
      <c r="DY71" s="177"/>
      <c r="DZ71" s="164"/>
      <c r="EA71" s="177"/>
      <c r="EB71" s="164"/>
      <c r="EC71" s="177"/>
      <c r="ED71" s="164"/>
      <c r="EE71" s="177"/>
      <c r="EF71" s="164"/>
      <c r="EG71" s="177"/>
      <c r="EH71" s="166">
        <f t="shared" si="22"/>
        <v>0</v>
      </c>
      <c r="EI71" s="167">
        <f t="shared" si="23"/>
        <v>0</v>
      </c>
      <c r="EJ71" s="166">
        <f t="shared" si="24"/>
        <v>0</v>
      </c>
      <c r="EK71" s="167">
        <f t="shared" si="25"/>
        <v>0</v>
      </c>
      <c r="EL71" s="4"/>
      <c r="EM71" s="4"/>
      <c r="EN71" s="164"/>
      <c r="EO71" s="177"/>
      <c r="EP71" s="164"/>
      <c r="EQ71" s="177"/>
      <c r="ER71" s="164"/>
      <c r="ES71" s="177"/>
      <c r="ET71" s="164"/>
      <c r="EU71" s="177"/>
      <c r="EV71" s="164"/>
      <c r="EW71" s="177"/>
      <c r="EX71" s="164"/>
      <c r="EY71" s="177"/>
      <c r="EZ71" s="164"/>
      <c r="FA71" s="177"/>
      <c r="FB71" s="164"/>
      <c r="FC71" s="177"/>
      <c r="FD71" s="164"/>
      <c r="FE71" s="177"/>
      <c r="FF71" s="164"/>
      <c r="FG71" s="177"/>
      <c r="FH71" s="164"/>
      <c r="FI71" s="177"/>
      <c r="FJ71" s="164"/>
      <c r="FK71" s="177"/>
      <c r="FL71" s="166">
        <f t="shared" si="26"/>
        <v>0</v>
      </c>
      <c r="FM71" s="167">
        <f t="shared" si="27"/>
        <v>0</v>
      </c>
      <c r="FN71" s="166">
        <f t="shared" si="28"/>
        <v>0</v>
      </c>
      <c r="FO71" s="167">
        <f t="shared" si="29"/>
        <v>0</v>
      </c>
      <c r="FP71" s="4"/>
      <c r="FQ71" s="4"/>
      <c r="FR71" s="164"/>
      <c r="FS71" s="177"/>
      <c r="FT71" s="164"/>
      <c r="FU71" s="177"/>
      <c r="FV71" s="164"/>
      <c r="FW71" s="177"/>
      <c r="FX71" s="164"/>
      <c r="FY71" s="177"/>
      <c r="FZ71" s="164"/>
      <c r="GA71" s="177"/>
      <c r="GB71" s="164"/>
      <c r="GC71" s="177"/>
      <c r="GD71" s="164"/>
      <c r="GE71" s="177"/>
      <c r="GF71" s="164"/>
      <c r="GG71" s="177"/>
      <c r="GH71" s="164"/>
      <c r="GI71" s="177"/>
      <c r="GJ71" s="164"/>
      <c r="GK71" s="177"/>
      <c r="GL71" s="164"/>
      <c r="GM71" s="177"/>
      <c r="GN71" s="164"/>
      <c r="GO71" s="177"/>
      <c r="GP71" s="166">
        <f t="shared" si="30"/>
        <v>0</v>
      </c>
      <c r="GQ71" s="167">
        <f t="shared" si="31"/>
        <v>0</v>
      </c>
      <c r="GR71" s="166">
        <f t="shared" si="32"/>
        <v>0</v>
      </c>
      <c r="GS71" s="167">
        <f t="shared" si="33"/>
        <v>0</v>
      </c>
      <c r="GT71" s="4"/>
      <c r="GU71" s="4"/>
      <c r="GV71" s="164"/>
      <c r="GW71" s="177"/>
      <c r="GX71" s="164"/>
      <c r="GY71" s="177"/>
      <c r="GZ71" s="164"/>
      <c r="HA71" s="177"/>
      <c r="HB71" s="164"/>
      <c r="HC71" s="177"/>
      <c r="HD71" s="164"/>
      <c r="HE71" s="177"/>
      <c r="HF71" s="164"/>
      <c r="HG71" s="177"/>
      <c r="HH71" s="164"/>
      <c r="HI71" s="177"/>
      <c r="HJ71" s="164"/>
      <c r="HK71" s="177"/>
      <c r="HL71" s="164"/>
      <c r="HM71" s="177"/>
      <c r="HN71" s="164"/>
      <c r="HO71" s="177"/>
      <c r="HP71" s="164"/>
      <c r="HQ71" s="177"/>
      <c r="HR71" s="164"/>
      <c r="HS71" s="177"/>
      <c r="HT71" s="166">
        <f t="shared" si="34"/>
        <v>0</v>
      </c>
      <c r="HU71" s="167">
        <f t="shared" si="35"/>
        <v>0</v>
      </c>
      <c r="HV71" s="166">
        <f t="shared" si="36"/>
        <v>0</v>
      </c>
      <c r="HW71" s="167">
        <f t="shared" si="37"/>
        <v>0</v>
      </c>
      <c r="HX71" s="4"/>
      <c r="HY71" s="4"/>
      <c r="HZ71" s="164"/>
      <c r="IA71" s="177"/>
      <c r="IB71" s="164"/>
      <c r="IC71" s="177"/>
      <c r="ID71" s="164"/>
      <c r="IE71" s="177"/>
      <c r="IF71" s="164"/>
      <c r="IG71" s="177"/>
      <c r="IH71" s="164"/>
      <c r="II71" s="177"/>
      <c r="IJ71" s="164"/>
      <c r="IK71" s="177"/>
      <c r="IL71" s="164"/>
      <c r="IM71" s="177"/>
      <c r="IN71" s="164"/>
      <c r="IO71" s="177"/>
      <c r="IP71" s="164"/>
      <c r="IQ71" s="177"/>
      <c r="IR71" s="164"/>
      <c r="IS71" s="177"/>
      <c r="IT71" s="164"/>
      <c r="IU71" s="177"/>
      <c r="IV71" s="164"/>
      <c r="IW71" s="177"/>
      <c r="IX71" s="166">
        <f t="shared" si="38"/>
        <v>0</v>
      </c>
      <c r="IY71" s="167">
        <f t="shared" si="39"/>
        <v>0</v>
      </c>
      <c r="IZ71" s="166">
        <f t="shared" si="40"/>
        <v>0</v>
      </c>
      <c r="JA71" s="167">
        <f t="shared" si="41"/>
        <v>0</v>
      </c>
      <c r="JB71" s="4"/>
      <c r="JC71" s="4"/>
      <c r="JD71" s="164"/>
      <c r="JE71" s="177"/>
      <c r="JF71" s="164"/>
      <c r="JG71" s="177"/>
      <c r="JH71" s="164"/>
      <c r="JI71" s="177"/>
      <c r="JJ71" s="164"/>
      <c r="JK71" s="177"/>
      <c r="JL71" s="164"/>
      <c r="JM71" s="177"/>
      <c r="JN71" s="164"/>
      <c r="JO71" s="177"/>
      <c r="JP71" s="164"/>
      <c r="JQ71" s="177"/>
      <c r="JR71" s="164"/>
      <c r="JS71" s="177"/>
      <c r="JT71" s="164"/>
      <c r="JU71" s="177"/>
      <c r="JV71" s="164"/>
      <c r="JW71" s="177"/>
      <c r="JX71" s="164"/>
      <c r="JY71" s="177"/>
      <c r="JZ71" s="164"/>
      <c r="KA71" s="177"/>
      <c r="KB71" s="166">
        <f t="shared" si="42"/>
        <v>0</v>
      </c>
      <c r="KC71" s="167">
        <f t="shared" si="43"/>
        <v>0</v>
      </c>
      <c r="KD71" s="166">
        <f t="shared" si="44"/>
        <v>0</v>
      </c>
      <c r="KE71" s="167">
        <f t="shared" si="45"/>
        <v>0</v>
      </c>
      <c r="KF71" s="4"/>
      <c r="KG71" s="4"/>
      <c r="KH71" s="170">
        <f t="shared" ref="KH71:KH102" si="59">AV71+BZ71+DD71+EH71+FL71+GP71+HT71+IX71+KB71</f>
        <v>0</v>
      </c>
      <c r="KI71" s="171">
        <f t="shared" ref="KI71:KI102" si="60">AW71+CA71+DE71+EI71+FM71+GQ71+HU71+IY71+KC71</f>
        <v>0</v>
      </c>
      <c r="KJ71" s="166">
        <f t="shared" ref="KJ71:KJ102" si="61">E71-KH71</f>
        <v>0</v>
      </c>
      <c r="KK71" s="167">
        <f t="shared" ref="KK71:KK102" si="62">J71-KI71</f>
        <v>0</v>
      </c>
      <c r="KL71" s="172">
        <f t="shared" ref="KL71:KL102" si="63">AX71+CB71+DF71+EJ71+FN71+GR71+HV71+IZ71+KD71</f>
        <v>0</v>
      </c>
      <c r="KM71" s="171">
        <f t="shared" ref="KM71:KM102" si="64">AY71+CC71+DG71+EK71+FO71+GS71+HW71+JA71+KE71</f>
        <v>0</v>
      </c>
      <c r="KN71" s="166">
        <f t="shared" ref="KN71:KN102" si="65">L71-KL71</f>
        <v>0</v>
      </c>
      <c r="KO71" s="167">
        <f t="shared" ref="KO71:KO102" si="66">N71-KM71</f>
        <v>0</v>
      </c>
      <c r="KP71" s="436">
        <f t="shared" ref="KP71:KP102" si="67">IF(Q71=1,IF(E71=KH71,1,0),0)</f>
        <v>0</v>
      </c>
      <c r="KQ71" s="422">
        <f t="shared" ref="KQ71:KQ102" si="68">IF(Q71=1,Q71-KP71,0)</f>
        <v>0</v>
      </c>
      <c r="KR71" s="438" t="s">
        <v>338</v>
      </c>
      <c r="KS71" s="422" t="s">
        <v>338</v>
      </c>
      <c r="KT71" s="4"/>
    </row>
    <row r="72" spans="2:306" s="26" customFormat="1" ht="16.5" hidden="1" customHeight="1" x14ac:dyDescent="0.25">
      <c r="B72" s="150"/>
      <c r="C72" s="541"/>
      <c r="D72" s="542"/>
      <c r="E72" s="120"/>
      <c r="F72" s="650"/>
      <c r="G72" s="120"/>
      <c r="H72" s="120"/>
      <c r="I72" s="661">
        <f>INT(ROUND(F72,2)*(IF(E72&gt;0,data!$J$12,0)))</f>
        <v>0</v>
      </c>
      <c r="J72" s="156"/>
      <c r="K72" s="543"/>
      <c r="L72" s="536"/>
      <c r="M72" s="661">
        <f>INT(ROUND(F72,2)*(IF(E72&gt;0,(IF(K72="ano",data!$J$6,0)),0)))</f>
        <v>0</v>
      </c>
      <c r="N72" s="152"/>
      <c r="O72" s="157"/>
      <c r="Q72" s="154"/>
      <c r="R72" s="612" t="s">
        <v>338</v>
      </c>
      <c r="T72" s="28"/>
      <c r="U72" s="173" t="s">
        <v>297</v>
      </c>
      <c r="V72" s="10"/>
      <c r="W72" s="10"/>
      <c r="X72" s="174"/>
      <c r="Y72" s="175"/>
      <c r="Z72" s="174"/>
      <c r="AA72" s="175"/>
      <c r="AB72" s="174"/>
      <c r="AC72" s="175"/>
      <c r="AD72" s="174"/>
      <c r="AE72" s="175"/>
      <c r="AF72" s="174"/>
      <c r="AG72" s="175"/>
      <c r="AH72" s="174"/>
      <c r="AI72" s="175"/>
      <c r="AJ72" s="174"/>
      <c r="AK72" s="175"/>
      <c r="AL72" s="174"/>
      <c r="AM72" s="175"/>
      <c r="AN72" s="174"/>
      <c r="AO72" s="175"/>
      <c r="AP72" s="174"/>
      <c r="AQ72" s="175"/>
      <c r="AR72" s="174"/>
      <c r="AS72" s="175"/>
      <c r="AT72" s="174"/>
      <c r="AU72" s="175"/>
      <c r="AV72" s="166">
        <f t="shared" ref="AV72:AV135" si="69">FLOOR(IF($U72="Ne",0,IF(IF(X72="",0,((30/(Y$4*$F72)*(Y$4*$F72-X72))/30))+IF(Z72="",0,((30/(AA$4*$F72)*(AA$4*$F72-Z72))/30))+IF(AB72="",0,((30/(AC$4*$F72)*(AC$4*$F72-AB72))/30))+IF(AD72="",0,((30/(AE$4*$F72)*(AE$4*$F72-AD72))/30))+IF(AF72="",0,((30/(AG$4*$F72)*(AG$4*$F72-AF72))/30))+IF(AH72="",0,((30/(AI$4*$F72)*(AI$4*$F72-AH72))/30))+IF(AJ72="",0,((30/(AK$4*$F72)*(AK$4*$F72-AJ72))/30))+IF(AL72="",0,((30/(AM$4*$F72)*(AM$4*$F72-AL72))/30))+IF(AN72="",0,((30/(AO$4*$F72)*(AO$4*$F72-AN72))/30))+IF(AP72="",0,((30/(AQ$4*$F72)*(AQ$4*$F72-AP72))/30))+IF(AR72="",0,((30/(AS$4*$F72)*(AS$4*$F72-AR72))/30))+IF(AT72="",0,((30/(AU$4*$F72)*(AU$4*$F72-AT72))/30))&gt;($E72),$E72,IF(X72="",0,((30/(Y$4*$F72)*(Y$4*$F72-X72))/30))+IF(Z72="",0,((30/(AA$4*$F72)*(AA$4*$F72-Z72))/30))+IF(AB72="",0,((30/(AC$4*$F72)*(AC$4*$F72-AB72))/30))+IF(AD72="",0,((30/(AE$4*$F72)*(AE$4*$F72-AD72))/30))+IF(AF72="",0,((30/(AG$4*$F72)*(AG$4*$F72-AF72))/30))+IF(AH72="",0,((30/(AI$4*$F72)*(AI$4*$F72-AH72))/30))+IF(AJ72="",0,((30/(AK$4*$F72)*(AK$4*$F72-AJ72))/30))+IF(AL72="",0,((30/(AM$4*$F72)*(AM$4*$F72-AL72))/30))+IF(AN72="",0,((30/(AO$4*$F72)*(AO$4*$F72-AN72))/30))+IF(AP72="",0,((30/(AQ$4*$F72)*(AQ$4*$F72-AP72))/30))+IF(AR72="",0,((30/(AS$4*$F72)*(AS$4*$F72-AR72))/30))+IF(AT72="",0,((30/(AU$4*$F72)*(AU$4*$F72-AT72))/30)))),0.01)</f>
        <v>0</v>
      </c>
      <c r="AW72" s="167">
        <f t="shared" ref="AW72:AW135" si="70">ROUND(AV72*$I72,2)</f>
        <v>0</v>
      </c>
      <c r="AX72" s="166">
        <f t="shared" ref="AX72:AX135" si="71">FLOOR(IF($U72="Ne",0,IF(OR($L72=0,$L72=""),0,IF(IF(Y72="Ano",IF(X72="",0,((30/(Y$4*$F72)*(Y$4*$F72-X72))/30)),0)+IF(AA72="Ano",IF(Z72="",0,((30/(AA$4*$F72)*(AA$4*$F72-Z72))/30)),0)+IF(AC72="Ano",IF(AB72="",0,((30/(AC$4*$F72)*(AC$4*$F72-AB72))/30)),0)+IF(AE72="Ano",IF(AD72="",0,((30/(AE$4*$F72)*(AE$4*$F72-AD72))/30)),0)+IF(AG72="Ano",IF(AF72="",0,((30/(AG$4*$F72)*(AG$4*$F72-AF72))/30)),0)+IF(AI72="Ano",IF(AH72="",0,((30/(AI$4*$F72)*(AI$4*$F72-AH72))/30)),0)+IF(AK72="Ano",IF(AJ72="",0,((30/(AK$4*$F72)*(AK$4*$F72-AJ72))/30)),0)+IF(AM72="Ano",IF(AL72="",0,((30/(AM$4*$F72)*(AM$4*$F72-AL72))/30)),0)+IF(AO72="Ano",IF(AN72="",0,((30/(AO$4*$F72)*(AO$4*$F72-AN72))/30)),0)+IF(AQ72="Ano",IF(AP72="",0,((30/(AQ$4*$F72)*(AQ$4*$F72-AP72))/30)),0)+IF(AS72="Ano",IF(AR72="",0,((30/(AS$4*$F72)*(AS$4*$F72-AR72))/30)),0)+IF(AU72="Ano",IF(AT72="",0,((30/(AU$4*$F72)*(AU$4*$F72-AT72))/30)),0)&gt;($L72),$L72,IF(Y72="Ano",IF(X72="",0,((30/(Y$4*$F72)*(Y$4*$F72-X72))/30)),0)+IF(AA72="Ano",IF(Z72="",0,((30/(AA$4*$F72)*(AA$4*$F72-Z72))/30)),0)+IF(AC72="Ano",IF(AB72="",0,((30/(AC$4*$F72)*(AC$4*$F72-AB72))/30)),0)+IF(AE72="Ano",IF(AD72="",0,((30/(AE$4*$F72)*(AE$4*$F72-AD72))/30)),0)+IF(AG72="Ano",IF(AF72="",0,((30/(AG$4*$F72)*(AG$4*$F72-AF72))/30)),0)+IF(AI72="Ano",IF(AH72="",0,((30/(AI$4*$F72)*(AI$4*$F72-AH72))/30)),0)+IF(AK72="Ano",IF(AJ72="",0,((30/(AK$4*$F72)*(AK$4*$F72-AJ72))/30)),0)+IF(AM72="Ano",IF(AL72="",0,((30/(AM$4*$F72)*(AM$4*$F72-AL72))/30)),0)+IF(AO72="Ano",IF(AN72="",0,((30/(AO$4*$F72)*(AO$4*$F72-AN72))/30)),0)+IF(AQ72="Ano",IF(AP72="",0,((30/(AQ$4*$F72)*(AQ$4*$F72-AP72))/30)),0)+IF(AS72="Ano",IF(AR72="",0,((30/(AS$4*$F72)*(AS$4*$F72-AR72))/30)),0)+IF(AU72="Ano",IF(AT72="",0,((30/(AU$4*$F72)*(AU$4*$F72-AT72))/30)),0)))),0.01)</f>
        <v>0</v>
      </c>
      <c r="AY72" s="167">
        <f t="shared" ref="AY72:AY135" si="72">ROUND(AX72*$M72,2)</f>
        <v>0</v>
      </c>
      <c r="AZ72" s="23"/>
      <c r="BA72" s="23"/>
      <c r="BB72" s="174"/>
      <c r="BC72" s="175"/>
      <c r="BD72" s="174"/>
      <c r="BE72" s="175"/>
      <c r="BF72" s="174"/>
      <c r="BG72" s="175"/>
      <c r="BH72" s="174"/>
      <c r="BI72" s="175"/>
      <c r="BJ72" s="174"/>
      <c r="BK72" s="175"/>
      <c r="BL72" s="174"/>
      <c r="BM72" s="175"/>
      <c r="BN72" s="174"/>
      <c r="BO72" s="175"/>
      <c r="BP72" s="174"/>
      <c r="BQ72" s="175"/>
      <c r="BR72" s="174"/>
      <c r="BS72" s="175"/>
      <c r="BT72" s="174"/>
      <c r="BU72" s="175"/>
      <c r="BV72" s="174"/>
      <c r="BW72" s="175"/>
      <c r="BX72" s="174"/>
      <c r="BY72" s="175"/>
      <c r="BZ72" s="166">
        <f t="shared" ref="BZ72:BZ135" si="73">FLOOR(IF($U72="Ne",0,IF(IF(BB72="",0,((30/(BC$4*$F72)*(BC$4*$F72-BB72))/30))+IF(BD72="",0,((30/(BE$4*$F72)*(BE$4*$F72-BD72))/30))+IF(BF72="",0,((30/(BG$4*$F72)*(BG$4*$F72-BF72))/30))+IF(BH72="",0,((30/(BI$4*$F72)*(BI$4*$F72-BH72))/30))+IF(BJ72="",0,((30/(BK$4*$F72)*(BK$4*$F72-BJ72))/30))+IF(BL72="",0,((30/(BM$4*$F72)*(BM$4*$F72-BL72))/30))+IF(BN72="",0,((30/(BO$4*$F72)*(BO$4*$F72-BN72))/30))+IF(BP72="",0,((30/(BQ$4*$F72)*(BQ$4*$F72-BP72))/30))+IF(BR72="",0,((30/(BS$4*$F72)*(BS$4*$F72-BR72))/30))+IF(BT72="",0,((30/(BU$4*$F72)*(BU$4*$F72-BT72))/30))+IF(BV72="",0,((30/(BW$4*$F72)*(BW$4*$F72-BV72))/30))+IF(BX72="",0,((30/(BY$4*$F72)*(BY$4*$F72-BX72))/30))&gt;($E72-$AV72),$E72-$AV72,IF(BB72="",0,((30/(BC$4*$F72)*(BC$4*$F72-BB72))/30))+IF(BD72="",0,((30/(BE$4*$F72)*(BE$4*$F72-BD72))/30))+IF(BF72="",0,((30/(BG$4*$F72)*(BG$4*$F72-BF72))/30))+IF(BH72="",0,((30/(BI$4*$F72)*(BI$4*$F72-BH72))/30))+IF(BJ72="",0,((30/(BK$4*$F72)*(BK$4*$F72-BJ72))/30))+IF(BL72="",0,((30/(BM$4*$F72)*(BM$4*$F72-BL72))/30))+IF(BN72="",0,((30/(BO$4*$F72)*(BO$4*$F72-BN72))/30))+IF(BP72="",0,((30/(BQ$4*$F72)*(BQ$4*$F72-BP72))/30))+IF(BR72="",0,((30/(BS$4*$F72)*(BS$4*$F72-BR72))/30))+IF(BT72="",0,((30/(BU$4*$F72)*(BU$4*$F72-BT72))/30))+IF(BV72="",0,((30/(BW$4*$F72)*(BW$4*$F72-BV72))/30))+IF(BX72="",0,((30/(BY$4*$F72)*(BY$4*$F72-BX72))/30)))),0.01)</f>
        <v>0</v>
      </c>
      <c r="CA72" s="167">
        <f t="shared" ref="CA72:CA135" si="74">ROUND(BZ72*$I72,2)</f>
        <v>0</v>
      </c>
      <c r="CB72" s="166">
        <f t="shared" ref="CB72:CB135" si="75">FLOOR(IF($U72="Ne",0,IF(OR($L72=0,$L72=""),0,IF(IF(BC72="Ano",IF(BB72="",0,((30/(BC$4*$F72)*(BC$4*$F72-BB72))/30)),0)+IF(BE72="Ano",IF(BD72="",0,((30/(BE$4*$F72)*(BE$4*$F72-BD72))/30)),0)+IF(BG72="Ano",IF(BF72="",0,((30/(BG$4*$F72)*(BG$4*$F72-BF72))/30)),0)+IF(BI72="Ano",IF(BH72="",0,((30/(BI$4*$F72)*(BI$4*$F72-BH72))/30)),0)+IF(BK72="Ano",IF(BJ72="",0,((30/(BK$4*$F72)*(BK$4*$F72-BJ72))/30)),0)+IF(BM72="Ano",IF(BL72="",0,((30/(BM$4*$F72)*(BM$4*$F72-BL72))/30)),0)+IF(BO72="Ano",IF(BN72="",0,((30/(BO$4*$F72)*(BO$4*$F72-BN72))/30)),0)+IF(BQ72="Ano",IF(BP72="",0,((30/(BQ$4*$F72)*(BQ$4*$F72-BP72))/30)),0)+IF(BS72="Ano",IF(BR72="",0,((30/(BS$4*$F72)*(BS$4*$F72-BR72))/30)),0)+IF(BU72="Ano",IF(BT72="",0,((30/(BU$4*$F72)*(BU$4*$F72-BT72))/30)),0)+IF(BW72="Ano",IF(BV72="",0,((30/(BW$4*$F72)*(BW$4*$F72-BV72))/30)),0)+IF(BY72="Ano",IF(BX72="",0,((30/(BY$4*$F72)*(BY$4*$F72-BX72))/30)),0)&gt;($L72-$AX72),$L72-$AX72,IF(BC72="Ano",IF(BB72="",0,((30/(BC$4*$F72)*(BC$4*$F72-BB72))/30)),0)+IF(BE72="Ano",IF(BD72="",0,((30/(BE$4*$F72)*(BE$4*$F72-BD72))/30)),0)+IF(BG72="Ano",IF(BF72="",0,((30/(BG$4*$F72)*(BG$4*$F72-BF72))/30)),0)+IF(BI72="Ano",IF(BH72="",0,((30/(BI$4*$F72)*(BI$4*$F72-BH72))/30)),0)+IF(BK72="Ano",IF(BJ72="",0,((30/(BK$4*$F72)*(BK$4*$F72-BJ72))/30)),0)+IF(BM72="Ano",IF(BL72="",0,((30/(BM$4*$F72)*(BM$4*$F72-BL72))/30)),0)+IF(BO72="Ano",IF(BN72="",0,((30/(BO$4*$F72)*(BO$4*$F72-BN72))/30)),0)+IF(BQ72="Ano",IF(BP72="",0,((30/(BQ$4*$F72)*(BQ$4*$F72-BP72))/30)),0)+IF(BS72="Ano",IF(BR72="",0,((30/(BS$4*$F72)*(BS$4*$F72-BR72))/30)),0)+IF(BU72="Ano",IF(BT72="",0,((30/(BU$4*$F72)*(BU$4*$F72-BT72))/30)),0)+IF(BW72="Ano",IF(BV72="",0,((30/(BW$4*$F72)*(BW$4*$F72-BV72))/30)),0)+IF(BY72="Ano",IF(BX72="",0,((30/(BY$4*$F72)*(BY$4*$F72-BX72))/30)),0)))),0.01)</f>
        <v>0</v>
      </c>
      <c r="CC72" s="167">
        <f t="shared" ref="CC72:CC135" si="76">ROUND(CB72*$M72,2)</f>
        <v>0</v>
      </c>
      <c r="CD72" s="23"/>
      <c r="CE72" s="23"/>
      <c r="CF72" s="174"/>
      <c r="CG72" s="175"/>
      <c r="CH72" s="174"/>
      <c r="CI72" s="175"/>
      <c r="CJ72" s="174"/>
      <c r="CK72" s="175"/>
      <c r="CL72" s="174"/>
      <c r="CM72" s="175"/>
      <c r="CN72" s="174"/>
      <c r="CO72" s="175"/>
      <c r="CP72" s="174"/>
      <c r="CQ72" s="175"/>
      <c r="CR72" s="174"/>
      <c r="CS72" s="175"/>
      <c r="CT72" s="174"/>
      <c r="CU72" s="175"/>
      <c r="CV72" s="174"/>
      <c r="CW72" s="175"/>
      <c r="CX72" s="174"/>
      <c r="CY72" s="175"/>
      <c r="CZ72" s="174"/>
      <c r="DA72" s="175"/>
      <c r="DB72" s="174"/>
      <c r="DC72" s="175"/>
      <c r="DD72" s="166">
        <f t="shared" ref="DD72:DD135" si="77">FLOOR(IF($U72="Ne",0,IF(IF(CF72="",0,((30/(CG$4*$F72)*(CG$4*$F72-CF72))/30))+IF(CH72="",0,((30/(CI$4*$F72)*(CI$4*$F72-CH72))/30))+IF(CJ72="",0,((30/(CK$4*$F72)*(CK$4*$F72-CJ72))/30))+IF(CL72="",0,((30/(CM$4*$F72)*(CM$4*$F72-CL72))/30))+IF(CN72="",0,((30/(CO$4*$F72)*(CO$4*$F72-CN72))/30))+IF(CP72="",0,((30/(CQ$4*$F72)*(CQ$4*$F72-CP72))/30))+IF(CR72="",0,((30/(CS$4*$F72)*(CS$4*$F72-CR72))/30))+IF(CT72="",0,((30/(CU$4*$F72)*(CU$4*$F72-CT72))/30))+IF(CV72="",0,((30/(CW$4*$F72)*(CW$4*$F72-CV72))/30))+IF(CX72="",0,((30/(CY$4*$F72)*(CY$4*$F72-CX72))/30))+IF(CZ72="",0,((30/(DA$4*$F72)*(DA$4*$F72-CZ72))/30))+IF(DB72="",0,((30/(DC$4*$F72)*(DC$4*$F72-DB72))/30))&gt;($E72-$AV72-$BZ72),$E72-$AV72-$BZ72,IF(CF72="",0,((30/(CG$4*$F72)*(CG$4*$F72-CF72))/30))+IF(CH72="",0,((30/(CI$4*$F72)*(CI$4*$F72-CH72))/30))+IF(CJ72="",0,((30/(CK$4*$F72)*(CK$4*$F72-CJ72))/30))+IF(CL72="",0,((30/(CM$4*$F72)*(CM$4*$F72-CL72))/30))+IF(CN72="",0,((30/(CO$4*$F72)*(CO$4*$F72-CN72))/30))+IF(CP72="",0,((30/(CQ$4*$F72)*(CQ$4*$F72-CP72))/30))+IF(CR72="",0,((30/(CS$4*$F72)*(CS$4*$F72-CR72))/30))+IF(CT72="",0,((30/(CU$4*$F72)*(CU$4*$F72-CT72))/30))+IF(CV72="",0,((30/(CW$4*$F72)*(CW$4*$F72-CV72))/30))+IF(CX72="",0,((30/(CY$4*$F72)*(CY$4*$F72-CX72))/30))+IF(CZ72="",0,((30/(DA$4*$F72)*(DA$4*$F72-CZ72))/30))+IF(DB72="",0,((30/(DC$4*$F72)*(DC$4*$F72-DB72))/30)))),0.01)</f>
        <v>0</v>
      </c>
      <c r="DE72" s="167">
        <f t="shared" ref="DE72:DE135" si="78">ROUND(DD72*$I72,2)</f>
        <v>0</v>
      </c>
      <c r="DF72" s="166">
        <f t="shared" ref="DF72:DF135" si="79">FLOOR(IF($U72="Ne",0,IF(OR($L72=0,$L72=""),0,IF(IF(CG72="Ano",IF(CF72="",0,((30/(CG$4*$F72)*(CG$4*$F72-CF72))/30)),0)+IF(CI72="Ano",IF(CH72="",0,((30/(CI$4*$F72)*(CI$4*$F72-CH72))/30)),0)+IF(CK72="Ano",IF(CJ72="",0,((30/(CK$4*$F72)*(CK$4*$F72-CJ72))/30)),0)+IF(CM72="Ano",IF(CL72="",0,((30/(CM$4*$F72)*(CM$4*$F72-CL72))/30)),0)+IF(CO72="Ano",IF(CN72="",0,((30/(CO$4*$F72)*(CO$4*$F72-CN72))/30)),0)+IF(CQ72="Ano",IF(CP72="",0,((30/(CQ$4*$F72)*(CQ$4*$F72-CP72))/30)),0)+IF(CS72="Ano",IF(CR72="",0,((30/(CS$4*$F72)*(CS$4*$F72-CR72))/30)),0)+IF(CU72="Ano",IF(CT72="",0,((30/(CU$4*$F72)*(CU$4*$F72-CT72))/30)),0)+IF(CW72="Ano",IF(CV72="",0,((30/(CW$4*$F72)*(CW$4*$F72-CV72))/30)),0)+IF(CY72="Ano",IF(CX72="",0,((30/(CY$4*$F72)*(CY$4*$F72-CX72))/30)),0)+IF(DA72="Ano",IF(CZ72="",0,((30/(DA$4*$F72)*(DA$4*$F72-CZ72))/30)),0)+IF(DC72="Ano",IF(DB72="",0,((30/(DC$4*$F72)*(DC$4*$F72-DB72))/30)),0)&gt;($L72-$AX72-$CB72),$L72-$AX72-$CB72,IF(CG72="Ano",IF(CF72="",0,((30/(CG$4*$F72)*(CG$4*$F72-CF72))/30)),0)+IF(CI72="Ano",IF(CH72="",0,((30/(CI$4*$F72)*(CI$4*$F72-CH72))/30)),0)+IF(CK72="Ano",IF(CJ72="",0,((30/(CK$4*$F72)*(CK$4*$F72-CJ72))/30)),0)+IF(CM72="Ano",IF(CL72="",0,((30/(CM$4*$F72)*(CM$4*$F72-CL72))/30)),0)+IF(CO72="Ano",IF(CN72="",0,((30/(CO$4*$F72)*(CO$4*$F72-CN72))/30)),0)+IF(CQ72="Ano",IF(CP72="",0,((30/(CQ$4*$F72)*(CQ$4*$F72-CP72))/30)),0)+IF(CS72="Ano",IF(CR72="",0,((30/(CS$4*$F72)*(CS$4*$F72-CR72))/30)),0)+IF(CU72="Ano",IF(CT72="",0,((30/(CU$4*$F72)*(CU$4*$F72-CT72))/30)),0)+IF(CW72="Ano",IF(CV72="",0,((30/(CW$4*$F72)*(CW$4*$F72-CV72))/30)),0)+IF(CY72="Ano",IF(CX72="",0,((30/(CY$4*$F72)*(CY$4*$F72-CX72))/30)),0)+IF(DA72="Ano",IF(CZ72="",0,((30/(DA$4*$F72)*(DA$4*$F72-CZ72))/30)),0)+IF(DC72="Ano",IF(DB72="",0,((30/(DC$4*$F72)*(DC$4*$F72-DB72))/30)),0)))),0.01)</f>
        <v>0</v>
      </c>
      <c r="DG72" s="167">
        <f t="shared" ref="DG72:DG135" si="80">ROUND(DF72*$M72,2)</f>
        <v>0</v>
      </c>
      <c r="DH72" s="23"/>
      <c r="DI72" s="23"/>
      <c r="DJ72" s="174"/>
      <c r="DK72" s="175"/>
      <c r="DL72" s="174"/>
      <c r="DM72" s="175"/>
      <c r="DN72" s="174"/>
      <c r="DO72" s="175"/>
      <c r="DP72" s="174"/>
      <c r="DQ72" s="175"/>
      <c r="DR72" s="174"/>
      <c r="DS72" s="175"/>
      <c r="DT72" s="174"/>
      <c r="DU72" s="175"/>
      <c r="DV72" s="174"/>
      <c r="DW72" s="175"/>
      <c r="DX72" s="174"/>
      <c r="DY72" s="175"/>
      <c r="DZ72" s="174"/>
      <c r="EA72" s="175"/>
      <c r="EB72" s="174"/>
      <c r="EC72" s="175"/>
      <c r="ED72" s="174"/>
      <c r="EE72" s="175"/>
      <c r="EF72" s="174"/>
      <c r="EG72" s="175"/>
      <c r="EH72" s="166">
        <f t="shared" ref="EH72:EH135" si="81">FLOOR(IF($U72="Ne",0,IF(IF(DJ72="",0,((30/(DK$4*$F72)*(DK$4*$F72-DJ72))/30))+IF(DL72="",0,((30/(DM$4*$F72)*(DM$4*$F72-DL72))/30))+IF(DN72="",0,((30/(DO$4*$F72)*(DO$4*$F72-DN72))/30))+IF(DP72="",0,((30/(DQ$4*$F72)*(DQ$4*$F72-DP72))/30))+IF(DR72="",0,((30/(DS$4*$F72)*(DS$4*$F72-DR72))/30))+IF(DT72="",0,((30/(DU$4*$F72)*(DU$4*$F72-DT72))/30))+IF(DV72="",0,((30/(DW$4*$F72)*(DW$4*$F72-DV72))/30))+IF(DX72="",0,((30/(DY$4*$F72)*(DY$4*$F72-DX72))/30))+IF(DZ72="",0,((30/(EA$4*$F72)*(EA$4*$F72-DZ72))/30))+IF(EB72="",0,((30/(EC$4*$F72)*(EC$4*$F72-EB72))/30))+IF(ED72="",0,((30/(EE$4*$F72)*(EE$4*$F72-ED72))/30))+IF(EF72="",0,((30/(EG$4*$F72)*(EG$4*$F72-EF72))/30))&gt;($E72-$AV72-$BZ72-$DD72),$E72-$AV72-$BZ72-$DD72,IF(DJ72="",0,((30/(DK$4*$F72)*(DK$4*$F72-DJ72))/30))+IF(DL72="",0,((30/(DM$4*$F72)*(DM$4*$F72-DL72))/30))+IF(DN72="",0,((30/(DO$4*$F72)*(DO$4*$F72-DN72))/30))+IF(DP72="",0,((30/(DQ$4*$F72)*(DQ$4*$F72-DP72))/30))+IF(DR72="",0,((30/(DS$4*$F72)*(DS$4*$F72-DR72))/30))+IF(DT72="",0,((30/(DU$4*$F72)*(DU$4*$F72-DT72))/30))+IF(DV72="",0,((30/(DW$4*$F72)*(DW$4*$F72-DV72))/30))+IF(DX72="",0,((30/(DY$4*$F72)*(DY$4*$F72-DX72))/30))+IF(DZ72="",0,((30/(EA$4*$F72)*(EA$4*$F72-DZ72))/30))+IF(EB72="",0,((30/(EC$4*$F72)*(EC$4*$F72-EB72))/30))+IF(ED72="",0,((30/(EE$4*$F72)*(EE$4*$F72-ED72))/30))+IF(EF72="",0,((30/(EG$4*$F72)*(EG$4*$F72-EF72))/30)))),0.01)</f>
        <v>0</v>
      </c>
      <c r="EI72" s="167">
        <f t="shared" ref="EI72:EI135" si="82">ROUND(EH72*$I72,2)</f>
        <v>0</v>
      </c>
      <c r="EJ72" s="166">
        <f t="shared" ref="EJ72:EJ135" si="83">FLOOR(IF($U72="Ne",0,IF(OR($L72=0,$L72=""),0,IF(IF(DK72="Ano",IF(DJ72="",0,((30/(DK$4*$F72)*(DK$4*$F72-DJ72))/30)),0)+IF(DM72="Ano",IF(DL72="",0,((30/(DM$4*$F72)*(DM$4*$F72-DL72))/30)),0)+IF(DO72="Ano",IF(DN72="",0,((30/(DO$4*$F72)*(DO$4*$F72-DN72))/30)),0)+IF(DQ72="Ano",IF(DP72="",0,((30/(DQ$4*$F72)*(DQ$4*$F72-DP72))/30)),0)+IF(DS72="Ano",IF(DR72="",0,((30/(DS$4*$F72)*(DS$4*$F72-DR72))/30)),0)+IF(DU72="Ano",IF(DT72="",0,((30/(DU$4*$F72)*(DU$4*$F72-DT72))/30)),0)+IF(DW72="Ano",IF(DV72="",0,((30/(DW$4*$F72)*(DW$4*$F72-DV72))/30)),0)+IF(DY72="Ano",IF(DX72="",0,((30/(DY$4*$F72)*(DY$4*$F72-DX72))/30)),0)+IF(EA72="Ano",IF(DZ72="",0,((30/(EA$4*$F72)*(EA$4*$F72-DZ72))/30)),0)+IF(EC72="Ano",IF(EB72="",0,((30/(EC$4*$F72)*(EC$4*$F72-EB72))/30)),0)+IF(EE72="Ano",IF(ED72="",0,((30/(EE$4*$F72)*(EE$4*$F72-ED72))/30)),0)+IF(EG72="Ano",IF(EF72="",0,((30/(EG$4*$F72)*(EG$4*$F72-EF72))/30)),0)&gt;($L72-$AX72-$CB72-$DF72),$L72-$AX72-$CB72-$DF72,IF(DK72="Ano",IF(DJ72="",0,((30/(DK$4*$F72)*(DK$4*$F72-DJ72))/30)),0)+IF(DM72="Ano",IF(DL72="",0,((30/(DM$4*$F72)*(DM$4*$F72-DL72))/30)),0)+IF(DO72="Ano",IF(DN72="",0,((30/(DO$4*$F72)*(DO$4*$F72-DN72))/30)),0)+IF(DQ72="Ano",IF(DP72="",0,((30/(DQ$4*$F72)*(DQ$4*$F72-DP72))/30)),0)+IF(DS72="Ano",IF(DR72="",0,((30/(DS$4*$F72)*(DS$4*$F72-DR72))/30)),0)+IF(DU72="Ano",IF(DT72="",0,((30/(DU$4*$F72)*(DU$4*$F72-DT72))/30)),0)+IF(DW72="Ano",IF(DV72="",0,((30/(DW$4*$F72)*(DW$4*$F72-DV72))/30)),0)+IF(DY72="Ano",IF(DX72="",0,((30/(DY$4*$F72)*(DY$4*$F72-DX72))/30)),0)+IF(EA72="Ano",IF(DZ72="",0,((30/(EA$4*$F72)*(EA$4*$F72-DZ72))/30)),0)+IF(EC72="Ano",IF(EB72="",0,((30/(EC$4*$F72)*(EC$4*$F72-EB72))/30)),0)+IF(EE72="Ano",IF(ED72="",0,((30/(EE$4*$F72)*(EE$4*$F72-ED72))/30)),0)+IF(EG72="Ano",IF(EF72="",0,((30/(EG$4*$F72)*(EG$4*$F72-EF72))/30)),0)))),0.01)</f>
        <v>0</v>
      </c>
      <c r="EK72" s="167">
        <f t="shared" ref="EK72:EK135" si="84">ROUND(EJ72*$M72,2)</f>
        <v>0</v>
      </c>
      <c r="EL72" s="23"/>
      <c r="EM72" s="23"/>
      <c r="EN72" s="174"/>
      <c r="EO72" s="175"/>
      <c r="EP72" s="174"/>
      <c r="EQ72" s="175"/>
      <c r="ER72" s="174"/>
      <c r="ES72" s="175"/>
      <c r="ET72" s="174"/>
      <c r="EU72" s="175"/>
      <c r="EV72" s="174"/>
      <c r="EW72" s="175"/>
      <c r="EX72" s="174"/>
      <c r="EY72" s="175"/>
      <c r="EZ72" s="174"/>
      <c r="FA72" s="175"/>
      <c r="FB72" s="174"/>
      <c r="FC72" s="175"/>
      <c r="FD72" s="174"/>
      <c r="FE72" s="175"/>
      <c r="FF72" s="174"/>
      <c r="FG72" s="175"/>
      <c r="FH72" s="174"/>
      <c r="FI72" s="175"/>
      <c r="FJ72" s="174"/>
      <c r="FK72" s="175"/>
      <c r="FL72" s="166">
        <f t="shared" ref="FL72:FL135" si="85">FLOOR(IF($U72="Ne",0,IF(IF(EN72="",0,((30/(EO$4*$F72)*(EO$4*$F72-EN72))/30))+IF(EP72="",0,((30/(EQ$4*$F72)*(EQ$4*$F72-EP72))/30))+IF(ER72="",0,((30/(ES$4*$F72)*(ES$4*$F72-ER72))/30))+IF(ET72="",0,((30/(EU$4*$F72)*(EU$4*$F72-ET72))/30))+IF(EV72="",0,((30/(EW$4*$F72)*(EW$4*$F72-EV72))/30))+IF(EX72="",0,((30/(EY$4*$F72)*(EY$4*$F72-EX72))/30))+IF(EZ72="",0,((30/(FA$4*$F72)*(FA$4*$F72-EZ72))/30))+IF(FB72="",0,((30/(FC$4*$F72)*(FC$4*$F72-FB72))/30))+IF(FD72="",0,((30/(FE$4*$F72)*(FE$4*$F72-FD72))/30))+IF(FF72="",0,((30/(FG$4*$F72)*(FG$4*$F72-FF72))/30))+IF(FH72="",0,((30/(FI$4*$F72)*(FI$4*$F72-FH72))/30))+IF(FJ72="",0,((30/(FK$4*$F72)*(FK$4*$F72-FJ72))/30))&gt;($E72-$AV72-$BZ72-$DD72-$EH72),$E72-$AV72-$BZ72-$DD72-$EH72,IF(EN72="",0,((30/(EO$4*$F72)*(EO$4*$F72-EN72))/30))+IF(EP72="",0,((30/(EQ$4*$F72)*(EQ$4*$F72-EP72))/30))+IF(ER72="",0,((30/(ES$4*$F72)*(ES$4*$F72-ER72))/30))+IF(ET72="",0,((30/(EU$4*$F72)*(EU$4*$F72-ET72))/30))+IF(EV72="",0,((30/(EW$4*$F72)*(EW$4*$F72-EV72))/30))+IF(EX72="",0,((30/(EY$4*$F72)*(EY$4*$F72-EX72))/30))+IF(EZ72="",0,((30/(FA$4*$F72)*(FA$4*$F72-EZ72))/30))+IF(FB72="",0,((30/(FC$4*$F72)*(FC$4*$F72-FB72))/30))+IF(FD72="",0,((30/(FE$4*$F72)*(FE$4*$F72-FD72))/30))+IF(FF72="",0,((30/(FG$4*$F72)*(FG$4*$F72-FF72))/30))+IF(FH72="",0,((30/(FI$4*$F72)*(FI$4*$F72-FH72))/30))+IF(FJ72="",0,((30/(FK$4*$F72)*(FK$4*$F72-FJ72))/30)))),0.01)</f>
        <v>0</v>
      </c>
      <c r="FM72" s="167">
        <f t="shared" ref="FM72:FM135" si="86">ROUND(FL72*$I72,2)</f>
        <v>0</v>
      </c>
      <c r="FN72" s="166">
        <f t="shared" ref="FN72:FN135" si="87">FLOOR(IF($U72="Ne",0,IF(OR($L72=0,$L72=""),0,IF(IF(EO72="Ano",IF(EN72="",0,((30/(EO$4*$F72)*(EO$4*$F72-EN72))/30)),0)+IF(EQ72="Ano",IF(EP72="",0,((30/(EQ$4*$F72)*(EQ$4*$F72-EP72))/30)),0)+IF(ES72="Ano",IF(ER72="",0,((30/(ES$4*$F72)*(ES$4*$F72-ER72))/30)),0)+IF(EU72="Ano",IF(ET72="",0,((30/(EU$4*$F72)*(EU$4*$F72-ET72))/30)),0)+IF(EW72="Ano",IF(EV72="",0,((30/(EW$4*$F72)*(EW$4*$F72-EV72))/30)),0)+IF(EY72="Ano",IF(EX72="",0,((30/(EY$4*$F72)*(EY$4*$F72-EX72))/30)),0)+IF(FA72="Ano",IF(EZ72="",0,((30/(FA$4*$F72)*(FA$4*$F72-EZ72))/30)),0)+IF(FC72="Ano",IF(FB72="",0,((30/(FC$4*$F72)*(FC$4*$F72-FB72))/30)),0)+IF(FE72="Ano",IF(FD72="",0,((30/(FE$4*$F72)*(FE$4*$F72-FD72))/30)),0)+IF(FG72="Ano",IF(FF72="",0,((30/(FG$4*$F72)*(FG$4*$F72-FF72))/30)),0)+IF(FI72="Ano",IF(FH72="",0,((30/(FI$4*$F72)*(FI$4*$F72-FH72))/30)),0)+IF(FK72="Ano",IF(FJ72="",0,((30/(FK$4*$F72)*(FK$4*$F72-FJ72))/30)),0)&gt;($L72-$AX72-$CB72-$DF72-$EJ72),$L72-$AX72-$CB72-$DF72-$EJ72,IF(EO72="Ano",IF(EN72="",0,((30/(EO$4*$F72)*(EO$4*$F72-EN72))/30)),0)+IF(EQ72="Ano",IF(EP72="",0,((30/(EQ$4*$F72)*(EQ$4*$F72-EP72))/30)),0)+IF(ES72="Ano",IF(ER72="",0,((30/(ES$4*$F72)*(ES$4*$F72-ER72))/30)),0)+IF(EU72="Ano",IF(ET72="",0,((30/(EU$4*$F72)*(EU$4*$F72-ET72))/30)),0)+IF(EW72="Ano",IF(EV72="",0,((30/(EW$4*$F72)*(EW$4*$F72-EV72))/30)),0)+IF(EY72="Ano",IF(EX72="",0,((30/(EY$4*$F72)*(EY$4*$F72-EX72))/30)),0)+IF(FA72="Ano",IF(EZ72="",0,((30/(FA$4*$F72)*(FA$4*$F72-EZ72))/30)),0)+IF(FC72="Ano",IF(FB72="",0,((30/(FC$4*$F72)*(FC$4*$F72-FB72))/30)),0)+IF(FE72="Ano",IF(FD72="",0,((30/(FE$4*$F72)*(FE$4*$F72-FD72))/30)),0)+IF(FG72="Ano",IF(FF72="",0,((30/(FG$4*$F72)*(FG$4*$F72-FF72))/30)),0)+IF(FI72="Ano",IF(FH72="",0,((30/(FI$4*$F72)*(FI$4*$F72-FH72))/30)),0)+IF(FK72="Ano",IF(FJ72="",0,((30/(FK$4*$F72)*(FK$4*$F72-FJ72))/30)),0)))),0.01)</f>
        <v>0</v>
      </c>
      <c r="FO72" s="167">
        <f t="shared" ref="FO72:FO135" si="88">ROUND(FN72*$M72,2)</f>
        <v>0</v>
      </c>
      <c r="FP72" s="23"/>
      <c r="FQ72" s="23"/>
      <c r="FR72" s="174"/>
      <c r="FS72" s="175"/>
      <c r="FT72" s="174"/>
      <c r="FU72" s="175"/>
      <c r="FV72" s="174"/>
      <c r="FW72" s="175"/>
      <c r="FX72" s="174"/>
      <c r="FY72" s="175"/>
      <c r="FZ72" s="174"/>
      <c r="GA72" s="175"/>
      <c r="GB72" s="174"/>
      <c r="GC72" s="175"/>
      <c r="GD72" s="174"/>
      <c r="GE72" s="175"/>
      <c r="GF72" s="174"/>
      <c r="GG72" s="175"/>
      <c r="GH72" s="174"/>
      <c r="GI72" s="175"/>
      <c r="GJ72" s="174"/>
      <c r="GK72" s="175"/>
      <c r="GL72" s="174"/>
      <c r="GM72" s="175"/>
      <c r="GN72" s="174"/>
      <c r="GO72" s="175"/>
      <c r="GP72" s="166">
        <f t="shared" ref="GP72:GP135" si="89">FLOOR(IF($U72="Ne",0,IF(IF(FR72="",0,((30/(FS$4*$F72)*(FS$4*$F72-FR72))/30))+IF(FT72="",0,((30/(FU$4*$F72)*(FU$4*$F72-FT72))/30))+IF(FV72="",0,((30/(FW$4*$F72)*(FW$4*$F72-FV72))/30))+IF(FX72="",0,((30/(FY$4*$F72)*(FY$4*$F72-FX72))/30))+IF(FZ72="",0,((30/(GA$4*$F72)*(GA$4*$F72-FZ72))/30))+IF(GB72="",0,((30/(GC$4*$F72)*(GC$4*$F72-GB72))/30))+IF(GD72="",0,((30/(GE$4*$F72)*(GE$4*$F72-GD72))/30))+IF(GF72="",0,((30/(GG$4*$F72)*(GG$4*$F72-GF72))/30))+IF(GH72="",0,((30/(GI$4*$F72)*(GI$4*$F72-GH72))/30))+IF(GJ72="",0,((30/(GK$4*$F72)*(GK$4*$F72-GJ72))/30))+IF(GL72="",0,((30/(GM$4*$F72)*(GM$4*$F72-GL72))/30))+IF(GN72="",0,((30/(GO$4*$F72)*(GO$4*$F72-GN72))/30))&gt;($E72-$AV72-$BZ72-$DD72-$EH72-$FL72),$E72-$AV72-$BZ72-$DD72-$EH72-$FL72,IF(FR72="",0,((30/(FS$4*$F72)*(FS$4*$F72-FR72))/30))+IF(FT72="",0,((30/(FU$4*$F72)*(FU$4*$F72-FT72))/30))+IF(FV72="",0,((30/(FW$4*$F72)*(FW$4*$F72-FV72))/30))+IF(FX72="",0,((30/(FY$4*$F72)*(FY$4*$F72-FX72))/30))+IF(FZ72="",0,((30/(GA$4*$F72)*(GA$4*$F72-FZ72))/30))+IF(GB72="",0,((30/(GC$4*$F72)*(GC$4*$F72-GB72))/30))+IF(GD72="",0,((30/(GE$4*$F72)*(GE$4*$F72-GD72))/30))+IF(GF72="",0,((30/(GG$4*$F72)*(GG$4*$F72-GF72))/30))+IF(GH72="",0,((30/(GI$4*$F72)*(GI$4*$F72-GH72))/30))+IF(GJ72="",0,((30/(GK$4*$F72)*(GK$4*$F72-GJ72))/30))+IF(GL72="",0,((30/(GM$4*$F72)*(GM$4*$F72-GL72))/30))+IF(GN72="",0,((30/(GO$4*$F72)*(GO$4*$F72-GN72))/30)))),0.01)</f>
        <v>0</v>
      </c>
      <c r="GQ72" s="167">
        <f t="shared" ref="GQ72:GQ135" si="90">ROUND(GP72*$I72,2)</f>
        <v>0</v>
      </c>
      <c r="GR72" s="166">
        <f t="shared" ref="GR72:GR135" si="91">FLOOR(IF($U72="Ne",0,IF(OR($L72=0,$L72=""),0,IF(IF(FS72="Ano",IF(FR72="",0,((30/(FS$4*$F72)*(FS$4*$F72-FR72))/30)),0)+IF(FU72="Ano",IF(FT72="",0,((30/(FU$4*$F72)*(FU$4*$F72-FT72))/30)),0)+IF(FW72="Ano",IF(FV72="",0,((30/(FW$4*$F72)*(FW$4*$F72-FV72))/30)),0)+IF(FY72="Ano",IF(FX72="",0,((30/(FY$4*$F72)*(FY$4*$F72-FX72))/30)),0)+IF(GA72="Ano",IF(FZ72="",0,((30/(GA$4*$F72)*(GA$4*$F72-FZ72))/30)),0)+IF(GC72="Ano",IF(GB72="",0,((30/(GC$4*$F72)*(GC$4*$F72-GB72))/30)),0)+IF(GE72="Ano",IF(GD72="",0,((30/(GE$4*$F72)*(GE$4*$F72-GD72))/30)),0)+IF(GG72="Ano",IF(GF72="",0,((30/(GG$4*$F72)*(GG$4*$F72-GF72))/30)),0)+IF(GI72="Ano",IF(GH72="",0,((30/(GI$4*$F72)*(GI$4*$F72-GH72))/30)),0)+IF(GK72="Ano",IF(GJ72="",0,((30/(GK$4*$F72)*(GK$4*$F72-GJ72))/30)),0)+IF(GM72="Ano",IF(GL72="",0,((30/(GM$4*$F72)*(GM$4*$F72-GL72))/30)),0)+IF(GO72="Ano",IF(GN72="",0,((30/(GO$4*$F72)*(GO$4*$F72-GN72))/30)),0)&gt;($L72-$AX72-$CB72-$DF72-$EJ72-$FN72),$L72-$AX72-$CB72-$DF72-$EJ72-$FN72,IF(FS72="Ano",IF(FR72="",0,((30/(FS$4*$F72)*(FS$4*$F72-FR72))/30)),0)+IF(FU72="Ano",IF(FT72="",0,((30/(FU$4*$F72)*(FU$4*$F72-FT72))/30)),0)+IF(FW72="Ano",IF(FV72="",0,((30/(FW$4*$F72)*(FW$4*$F72-FV72))/30)),0)+IF(FY72="Ano",IF(FX72="",0,((30/(FY$4*$F72)*(FY$4*$F72-FX72))/30)),0)+IF(GA72="Ano",IF(FZ72="",0,((30/(GA$4*$F72)*(GA$4*$F72-FZ72))/30)),0)+IF(GC72="Ano",IF(GB72="",0,((30/(GC$4*$F72)*(GC$4*$F72-GB72))/30)),0)+IF(GE72="Ano",IF(GD72="",0,((30/(GE$4*$F72)*(GE$4*$F72-GD72))/30)),0)+IF(GG72="Ano",IF(GF72="",0,((30/(GG$4*$F72)*(GG$4*$F72-GF72))/30)),0)+IF(GI72="Ano",IF(GH72="",0,((30/(GI$4*$F72)*(GI$4*$F72-GH72))/30)),0)+IF(GK72="Ano",IF(GJ72="",0,((30/(GK$4*$F72)*(GK$4*$F72-GJ72))/30)),0)+IF(GM72="Ano",IF(GL72="",0,((30/(GM$4*$F72)*(GM$4*$F72-GL72))/30)),0)+IF(GO72="Ano",IF(GN72="",0,((30/(GO$4*$F72)*(GO$4*$F72-GN72))/30)),0)))),0.01)</f>
        <v>0</v>
      </c>
      <c r="GS72" s="167">
        <f t="shared" ref="GS72:GS135" si="92">ROUND(GR72*$M72,2)</f>
        <v>0</v>
      </c>
      <c r="GT72" s="23"/>
      <c r="GU72" s="23"/>
      <c r="GV72" s="174"/>
      <c r="GW72" s="175"/>
      <c r="GX72" s="174"/>
      <c r="GY72" s="175"/>
      <c r="GZ72" s="174"/>
      <c r="HA72" s="175"/>
      <c r="HB72" s="174"/>
      <c r="HC72" s="175"/>
      <c r="HD72" s="174"/>
      <c r="HE72" s="175"/>
      <c r="HF72" s="174"/>
      <c r="HG72" s="175"/>
      <c r="HH72" s="174"/>
      <c r="HI72" s="175"/>
      <c r="HJ72" s="174"/>
      <c r="HK72" s="175"/>
      <c r="HL72" s="174"/>
      <c r="HM72" s="175"/>
      <c r="HN72" s="174"/>
      <c r="HO72" s="175"/>
      <c r="HP72" s="174"/>
      <c r="HQ72" s="175"/>
      <c r="HR72" s="174"/>
      <c r="HS72" s="175"/>
      <c r="HT72" s="166">
        <f t="shared" ref="HT72:HT135" si="93">FLOOR(IF($U72="Ne",0,IF(IF(GV72="",0,((30/(GW$4*$F72)*(GW$4*$F72-GV72))/30))+IF(GX72="",0,((30/(GY$4*$F72)*(GY$4*$F72-GX72))/30))+IF(GZ72="",0,((30/(HA$4*$F72)*(HA$4*$F72-GZ72))/30))+IF(HB72="",0,((30/(HC$4*$F72)*(HC$4*$F72-HB72))/30))+IF(HD72="",0,((30/(HE$4*$F72)*(HE$4*$F72-HD72))/30))+IF(HF72="",0,((30/(HG$4*$F72)*(HG$4*$F72-HF72))/30))+IF(HH72="",0,((30/(HI$4*$F72)*(HI$4*$F72-HH72))/30))+IF(HJ72="",0,((30/(HK$4*$F72)*(HK$4*$F72-HJ72))/30))+IF(HL72="",0,((30/(HM$4*$F72)*(HM$4*$F72-HL72))/30))+IF(HN72="",0,((30/(HO$4*$F72)*(HO$4*$F72-HN72))/30))+IF(HP72="",0,((30/(HQ$4*$F72)*(HQ$4*$F72-HP72))/30))+IF(HR72="",0,((30/(HS$4*$F72)*(HS$4*$F72-HR72))/30))&gt;($E72-$AV72-$BZ72-$DD72-$EH72-$FL72-$GP72),$E72-$AV72-$BZ72-$DD72-$EH72-$FL72-$GP72,IF(GV72="",0,((30/(GW$4*$F72)*(GW$4*$F72-GV72))/30))+IF(GX72="",0,((30/(GY$4*$F72)*(GY$4*$F72-GX72))/30))+IF(GZ72="",0,((30/(HA$4*$F72)*(HA$4*$F72-GZ72))/30))+IF(HB72="",0,((30/(HC$4*$F72)*(HC$4*$F72-HB72))/30))+IF(HD72="",0,((30/(HE$4*$F72)*(HE$4*$F72-HD72))/30))+IF(HF72="",0,((30/(HG$4*$F72)*(HG$4*$F72-HF72))/30))+IF(HH72="",0,((30/(HI$4*$F72)*(HI$4*$F72-HH72))/30))+IF(HJ72="",0,((30/(HK$4*$F72)*(HK$4*$F72-HJ72))/30))+IF(HL72="",0,((30/(HM$4*$F72)*(HM$4*$F72-HL72))/30))+IF(HN72="",0,((30/(HO$4*$F72)*(HO$4*$F72-HN72))/30))+IF(HP72="",0,((30/(HQ$4*$F72)*(HQ$4*$F72-HP72))/30))+IF(HR72="",0,((30/(HS$4*$F72)*(HS$4*$F72-HR72))/30)))),0.01)</f>
        <v>0</v>
      </c>
      <c r="HU72" s="167">
        <f t="shared" ref="HU72:HU135" si="94">ROUND(HT72*$I72,2)</f>
        <v>0</v>
      </c>
      <c r="HV72" s="166">
        <f t="shared" ref="HV72:HV135" si="95">FLOOR(IF($U72="Ne",0,IF(OR($L72=0,$L72=""),0,IF(IF(GW72="Ano",IF(GV72="",0,((30/(GW$4*$F72)*(GW$4*$F72-GV72))/30)),0)+IF(GY72="Ano",IF(GX72="",0,((30/(GY$4*$F72)*(GY$4*$F72-GX72))/30)),0)+IF(HA72="Ano",IF(GZ72="",0,((30/(HA$4*$F72)*(HA$4*$F72-GZ72))/30)),0)+IF(HC72="Ano",IF(HB72="",0,((30/(HC$4*$F72)*(HC$4*$F72-HB72))/30)),0)+IF(HE72="Ano",IF(HD72="",0,((30/(HE$4*$F72)*(HE$4*$F72-HD72))/30)),0)+IF(HG72="Ano",IF(HF72="",0,((30/(HG$4*$F72)*(HG$4*$F72-HF72))/30)),0)+IF(HI72="Ano",IF(HH72="",0,((30/(HI$4*$F72)*(HI$4*$F72-HH72))/30)),0)+IF(HK72="Ano",IF(HJ72="",0,((30/(HK$4*$F72)*(HK$4*$F72-HJ72))/30)),0)+IF(HM72="Ano",IF(HL72="",0,((30/(HM$4*$F72)*(HM$4*$F72-HL72))/30)),0)+IF(HO72="Ano",IF(HN72="",0,((30/(HO$4*$F72)*(HO$4*$F72-HN72))/30)),0)+IF(HQ72="Ano",IF(HP72="",0,((30/(HQ$4*$F72)*(HQ$4*$F72-HP72))/30)),0)+IF(HS72="Ano",IF(HR72="",0,((30/(HS$4*$F72)*(HS$4*$F72-HR72))/30)),0)&gt;($L72-$AX72-$CB72-$DF72-$EJ72-$FN72-$GR72),$L72-$AX72-$CB72-$DF72-$EJ72-$FN72-$GR72,IF(GW72="Ano",IF(GV72="",0,((30/(GW$4*$F72)*(GW$4*$F72-GV72))/30)),0)+IF(GY72="Ano",IF(GX72="",0,((30/(GY$4*$F72)*(GY$4*$F72-GX72))/30)),0)+IF(HA72="Ano",IF(GZ72="",0,((30/(HA$4*$F72)*(HA$4*$F72-GZ72))/30)),0)+IF(HC72="Ano",IF(HB72="",0,((30/(HC$4*$F72)*(HC$4*$F72-HB72))/30)),0)+IF(HE72="Ano",IF(HD72="",0,((30/(HE$4*$F72)*(HE$4*$F72-HD72))/30)),0)+IF(HG72="Ano",IF(HF72="",0,((30/(HG$4*$F72)*(HG$4*$F72-HF72))/30)),0)+IF(HI72="Ano",IF(HH72="",0,((30/(HI$4*$F72)*(HI$4*$F72-HH72))/30)),0)+IF(HK72="Ano",IF(HJ72="",0,((30/(HK$4*$F72)*(HK$4*$F72-HJ72))/30)),0)+IF(HM72="Ano",IF(HL72="",0,((30/(HM$4*$F72)*(HM$4*$F72-HL72))/30)),0)+IF(HO72="Ano",IF(HN72="",0,((30/(HO$4*$F72)*(HO$4*$F72-HN72))/30)),0)+IF(HQ72="Ano",IF(HP72="",0,((30/(HQ$4*$F72)*(HQ$4*$F72-HP72))/30)),0)+IF(HS72="Ano",IF(HR72="",0,((30/(HS$4*$F72)*(HS$4*$F72-HR72))/30)),0)))),0.01)</f>
        <v>0</v>
      </c>
      <c r="HW72" s="167">
        <f t="shared" ref="HW72:HW135" si="96">ROUND(HV72*$M72,2)</f>
        <v>0</v>
      </c>
      <c r="HX72" s="23"/>
      <c r="HY72" s="23"/>
      <c r="HZ72" s="174"/>
      <c r="IA72" s="175"/>
      <c r="IB72" s="174"/>
      <c r="IC72" s="175"/>
      <c r="ID72" s="174"/>
      <c r="IE72" s="175"/>
      <c r="IF72" s="174"/>
      <c r="IG72" s="175"/>
      <c r="IH72" s="174"/>
      <c r="II72" s="175"/>
      <c r="IJ72" s="174"/>
      <c r="IK72" s="175"/>
      <c r="IL72" s="174"/>
      <c r="IM72" s="175"/>
      <c r="IN72" s="174"/>
      <c r="IO72" s="175"/>
      <c r="IP72" s="174"/>
      <c r="IQ72" s="175"/>
      <c r="IR72" s="174"/>
      <c r="IS72" s="175"/>
      <c r="IT72" s="174"/>
      <c r="IU72" s="175"/>
      <c r="IV72" s="174"/>
      <c r="IW72" s="175"/>
      <c r="IX72" s="166">
        <f t="shared" ref="IX72:IX135" si="97">FLOOR(IF($U72="Ne",0,IF(IF(HZ72="",0,((30/(IA$4*$F72)*(IA$4*$F72-HZ72))/30))+IF(IB72="",0,((30/(IC$4*$F72)*(IC$4*$F72-IB72))/30))+IF(ID72="",0,((30/(IE$4*$F72)*(IE$4*$F72-ID72))/30))+IF(IF72="",0,((30/(IG$4*$F72)*(IG$4*$F72-IF72))/30))+IF(IH72="",0,((30/(II$4*$F72)*(II$4*$F72-IH72))/30))+IF(IJ72="",0,((30/(IK$4*$F72)*(IK$4*$F72-IJ72))/30))+IF(IL72="",0,((30/(IM$4*$F72)*(IM$4*$F72-IL72))/30))+IF(IN72="",0,((30/(IO$4*$F72)*(IO$4*$F72-IN72))/30))+IF(IP72="",0,((30/(IQ$4*$F72)*(IQ$4*$F72-IP72))/30))+IF(IR72="",0,((30/(IS$4*$F72)*(IS$4*$F72-IR72))/30))+IF(IT72="",0,((30/(IU$4*$F72)*(IU$4*$F72-IT72))/30))+IF(IV72="",0,((30/(IW$4*$F72)*(IW$4*$F72-IV72))/30))&gt;($E72-$AV72-$BZ72-$DD72-$EH72-$FL72-$GP72-$HT72),$E72-$AV72-$BZ72-$DD72-$EH72-$FL72-$GP72-$HT72,IF(HZ72="",0,((30/(IA$4*$F72)*(IA$4*$F72-HZ72))/30))+IF(IB72="",0,((30/(IC$4*$F72)*(IC$4*$F72-IB72))/30))+IF(ID72="",0,((30/(IE$4*$F72)*(IE$4*$F72-ID72))/30))+IF(IF72="",0,((30/(IG$4*$F72)*(IG$4*$F72-IF72))/30))+IF(IH72="",0,((30/(II$4*$F72)*(II$4*$F72-IH72))/30))+IF(IJ72="",0,((30/(IK$4*$F72)*(IK$4*$F72-IJ72))/30))+IF(IL72="",0,((30/(IM$4*$F72)*(IM$4*$F72-IL72))/30))+IF(IN72="",0,((30/(IO$4*$F72)*(IO$4*$F72-IN72))/30))+IF(IP72="",0,((30/(IQ$4*$F72)*(IQ$4*$F72-IP72))/30))+IF(IR72="",0,((30/(IS$4*$F72)*(IS$4*$F72-IR72))/30))+IF(IT72="",0,((30/(IU$4*$F72)*(IU$4*$F72-IT72))/30))+IF(IV72="",0,((30/(IW$4*$F72)*(IW$4*$F72-IV72))/30)))),0.01)</f>
        <v>0</v>
      </c>
      <c r="IY72" s="167">
        <f t="shared" ref="IY72:IY135" si="98">ROUND(IX72*$I72,2)</f>
        <v>0</v>
      </c>
      <c r="IZ72" s="166">
        <f t="shared" ref="IZ72:IZ135" si="99">FLOOR(IF($U72="Ne",0,IF(OR($L72=0,$L72=""),0,IF(IF(IA72="Ano",IF(HZ72="",0,((30/(IA$4*$F72)*(IA$4*$F72-HZ72))/30)),0)+IF(IC72="Ano",IF(IB72="",0,((30/(IC$4*$F72)*(IC$4*$F72-IB72))/30)),0)+IF(IE72="Ano",IF(ID72="",0,((30/(IE$4*$F72)*(IE$4*$F72-ID72))/30)),0)+IF(IG72="Ano",IF(IF72="",0,((30/(IG$4*$F72)*(IG$4*$F72-IF72))/30)),0)+IF(II72="Ano",IF(IH72="",0,((30/(II$4*$F72)*(II$4*$F72-IH72))/30)),0)+IF(IK72="Ano",IF(IJ72="",0,((30/(IK$4*$F72)*(IK$4*$F72-IJ72))/30)),0)+IF(IM72="Ano",IF(IL72="",0,((30/(IM$4*$F72)*(IM$4*$F72-IL72))/30)),0)+IF(IO72="Ano",IF(IN72="",0,((30/(IO$4*$F72)*(IO$4*$F72-IN72))/30)),0)+IF(IQ72="Ano",IF(IP72="",0,((30/(IQ$4*$F72)*(IQ$4*$F72-IP72))/30)),0)+IF(IS72="Ano",IF(IR72="",0,((30/(IS$4*$F72)*(IS$4*$F72-IR72))/30)),0)+IF(IU72="Ano",IF(IT72="",0,((30/(IU$4*$F72)*(IU$4*$F72-IT72))/30)),0)+IF(IW72="Ano",IF(IV72="",0,((30/(IW$4*$F72)*(IW$4*$F72-IV72))/30)),0)&gt;($L72-$AX72-$CB72-$DF72-$EJ72-$FN72-$GR72-$HV72),$L72-$AX72-$CB72-$DF72-$EJ72-$FN72-$GR72-$HV72,IF(IA72="Ano",IF(HZ72="",0,((30/(IA$4*$F72)*(IA$4*$F72-HZ72))/30)),0)+IF(IC72="Ano",IF(IB72="",0,((30/(IC$4*$F72)*(IC$4*$F72-IB72))/30)),0)+IF(IE72="Ano",IF(ID72="",0,((30/(IE$4*$F72)*(IE$4*$F72-ID72))/30)),0)+IF(IG72="Ano",IF(IF72="",0,((30/(IG$4*$F72)*(IG$4*$F72-IF72))/30)),0)+IF(II72="Ano",IF(IH72="",0,((30/(II$4*$F72)*(II$4*$F72-IH72))/30)),0)+IF(IK72="Ano",IF(IJ72="",0,((30/(IK$4*$F72)*(IK$4*$F72-IJ72))/30)),0)+IF(IM72="Ano",IF(IL72="",0,((30/(IM$4*$F72)*(IM$4*$F72-IL72))/30)),0)+IF(IO72="Ano",IF(IN72="",0,((30/(IO$4*$F72)*(IO$4*$F72-IN72))/30)),0)+IF(IQ72="Ano",IF(IP72="",0,((30/(IQ$4*$F72)*(IQ$4*$F72-IP72))/30)),0)+IF(IS72="Ano",IF(IR72="",0,((30/(IS$4*$F72)*(IS$4*$F72-IR72))/30)),0)+IF(IU72="Ano",IF(IT72="",0,((30/(IU$4*$F72)*(IU$4*$F72-IT72))/30)),0)+IF(IW72="Ano",IF(IV72="",0,((30/(IW$4*$F72)*(IW$4*$F72-IV72))/30)),0)))),0.01)</f>
        <v>0</v>
      </c>
      <c r="JA72" s="167">
        <f t="shared" ref="JA72:JA135" si="100">ROUND(IZ72*$M72,2)</f>
        <v>0</v>
      </c>
      <c r="JB72" s="23"/>
      <c r="JC72" s="23"/>
      <c r="JD72" s="174"/>
      <c r="JE72" s="175"/>
      <c r="JF72" s="174"/>
      <c r="JG72" s="175"/>
      <c r="JH72" s="174"/>
      <c r="JI72" s="175"/>
      <c r="JJ72" s="174"/>
      <c r="JK72" s="175"/>
      <c r="JL72" s="174"/>
      <c r="JM72" s="175"/>
      <c r="JN72" s="174"/>
      <c r="JO72" s="175"/>
      <c r="JP72" s="174"/>
      <c r="JQ72" s="175"/>
      <c r="JR72" s="174"/>
      <c r="JS72" s="175"/>
      <c r="JT72" s="174"/>
      <c r="JU72" s="175"/>
      <c r="JV72" s="174"/>
      <c r="JW72" s="175"/>
      <c r="JX72" s="174"/>
      <c r="JY72" s="175"/>
      <c r="JZ72" s="174"/>
      <c r="KA72" s="175"/>
      <c r="KB72" s="166">
        <f t="shared" ref="KB72:KB135" si="101">FLOOR(IF($U72="Ne",0,IF(IF(JD72="",0,((30/(JE$4*$F72)*(JE$4*$F72-JD72))/30))+IF(JF72="",0,((30/(JG$4*$F72)*(JG$4*$F72-JF72))/30))+IF(JH72="",0,((30/(JI$4*$F72)*(JI$4*$F72-JH72))/30))+IF(JJ72="",0,((30/(JK$4*$F72)*(JK$4*$F72-JJ72))/30))+IF(JL72="",0,((30/(JM$4*$F72)*(JM$4*$F72-JL72))/30))+IF(JN72="",0,((30/(JO$4*$F72)*(JO$4*$F72-JN72))/30))+IF(JP72="",0,((30/(JQ$4*$F72)*(JQ$4*$F72-JP72))/30))+IF(JR72="",0,((30/(JS$4*$F72)*(JS$4*$F72-JR72))/30))+IF(JT72="",0,((30/(JU$4*$F72)*(JU$4*$F72-JT72))/30))+IF(JV72="",0,((30/(JW$4*$F72)*(JW$4*$F72-JV72))/30))+IF(JX72="",0,((30/(JY$4*$F72)*(JY$4*$F72-JX72))/30))+IF(JZ72="",0,((30/(KA$4*$F72)*(KA$4*$F72-JZ72))/30))&gt;($E72-$AV72-$BZ72-$DD72-$EH72-$FL72-$GP72-$HT72-$IX72),$E72-$AV72-$BZ72-$DD72-$EH72-$FL72-$GP72-$HT72-$IX72,IF(JD72="",0,((30/(JE$4*$F72)*(JE$4*$F72-JD72))/30))+IF(JF72="",0,((30/(JG$4*$F72)*(JG$4*$F72-JF72))/30))+IF(JH72="",0,((30/(JI$4*$F72)*(JI$4*$F72-JH72))/30))+IF(JJ72="",0,((30/(JK$4*$F72)*(JK$4*$F72-JJ72))/30))+IF(JL72="",0,((30/(JM$4*$F72)*(JM$4*$F72-JL72))/30))+IF(JN72="",0,((30/(JO$4*$F72)*(JO$4*$F72-JN72))/30))+IF(JP72="",0,((30/(JQ$4*$F72)*(JQ$4*$F72-JP72))/30))+IF(JR72="",0,((30/(JS$4*$F72)*(JS$4*$F72-JR72))/30))+IF(JT72="",0,((30/(JU$4*$F72)*(JU$4*$F72-JT72))/30))+IF(JV72="",0,((30/(JW$4*$F72)*(JW$4*$F72-JV72))/30))+IF(JX72="",0,((30/(JY$4*$F72)*(JY$4*$F72-JX72))/30))+IF(JZ72="",0,((30/(KA$4*$F72)*(KA$4*$F72-JZ72))/30)))),0.01)</f>
        <v>0</v>
      </c>
      <c r="KC72" s="167">
        <f t="shared" ref="KC72:KC135" si="102">ROUND(KB72*$I72,2)</f>
        <v>0</v>
      </c>
      <c r="KD72" s="166">
        <f t="shared" ref="KD72:KD135" si="103">FLOOR(IF($U72="Ne",0,IF(OR($L72=0,$L72=""),0,IF(IF(JE72="Ano",IF(JD72="",0,((30/(JE$4*$F72)*(JE$4*$F72-JD72))/30)),0)+IF(JG72="Ano",IF(JF72="",0,((30/(JG$4*$F72)*(JG$4*$F72-JF72))/30)),0)+IF(JI72="Ano",IF(JH72="",0,((30/(JI$4*$F72)*(JI$4*$F72-JH72))/30)),0)+IF(JK72="Ano",IF(JJ72="",0,((30/(JK$4*$F72)*(JK$4*$F72-JJ72))/30)),0)+IF(JM72="Ano",IF(JL72="",0,((30/(JM$4*$F72)*(JM$4*$F72-JL72))/30)),0)+IF(JO72="Ano",IF(JN72="",0,((30/(JO$4*$F72)*(JO$4*$F72-JN72))/30)),0)+IF(JQ72="Ano",IF(JP72="",0,((30/(JQ$4*$F72)*(JQ$4*$F72-JP72))/30)),0)+IF(JS72="Ano",IF(JR72="",0,((30/(JS$4*$F72)*(JS$4*$F72-JR72))/30)),0)+IF(JU72="Ano",IF(JT72="",0,((30/(JU$4*$F72)*(JU$4*$F72-JT72))/30)),0)+IF(JW72="Ano",IF(JV72="",0,((30/(JW$4*$F72)*(JW$4*$F72-JV72))/30)),0)+IF(JY72="Ano",IF(JX72="",0,((30/(JY$4*$F72)*(JY$4*$F72-JX72))/30)),0)+IF(KA72="Ano",IF(JZ72="",0,((30/(KA$4*$F72)*(KA$4*$F72-JZ72))/30)),0)&gt;($L72-$AX72-$CB72-$DF72-$EJ72-$FN72-$GR72-$HV72-$IZ72),$L72-$AX72-$CB72-$DF72-$EJ72-$FN72-$GR72-$HV72-$IZ72,IF(JE72="Ano",IF(JD72="",0,((30/(JE$4*$F72)*(JE$4*$F72-JD72))/30)),0)+IF(JG72="Ano",IF(JF72="",0,((30/(JG$4*$F72)*(JG$4*$F72-JF72))/30)),0)+IF(JI72="Ano",IF(JH72="",0,((30/(JI$4*$F72)*(JI$4*$F72-JH72))/30)),0)+IF(JK72="Ano",IF(JJ72="",0,((30/(JK$4*$F72)*(JK$4*$F72-JJ72))/30)),0)+IF(JM72="Ano",IF(JL72="",0,((30/(JM$4*$F72)*(JM$4*$F72-JL72))/30)),0)+IF(JO72="Ano",IF(JN72="",0,((30/(JO$4*$F72)*(JO$4*$F72-JN72))/30)),0)+IF(JQ72="Ano",IF(JP72="",0,((30/(JQ$4*$F72)*(JQ$4*$F72-JP72))/30)),0)+IF(JS72="Ano",IF(JR72="",0,((30/(JS$4*$F72)*(JS$4*$F72-JR72))/30)),0)+IF(JU72="Ano",IF(JT72="",0,((30/(JU$4*$F72)*(JU$4*$F72-JT72))/30)),0)+IF(JW72="Ano",IF(JV72="",0,((30/(JW$4*$F72)*(JW$4*$F72-JV72))/30)),0)+IF(JY72="Ano",IF(JX72="",0,((30/(JY$4*$F72)*(JY$4*$F72-JX72))/30)),0)+IF(KA72="Ano",IF(JZ72="",0,((30/(KA$4*$F72)*(KA$4*$F72-JZ72))/30)),0)))),0.01)</f>
        <v>0</v>
      </c>
      <c r="KE72" s="167">
        <f t="shared" ref="KE72:KE135" si="104">ROUND(KD72*$M72,2)</f>
        <v>0</v>
      </c>
      <c r="KF72" s="23"/>
      <c r="KG72" s="23"/>
      <c r="KH72" s="170">
        <f t="shared" si="59"/>
        <v>0</v>
      </c>
      <c r="KI72" s="171">
        <f t="shared" si="60"/>
        <v>0</v>
      </c>
      <c r="KJ72" s="166">
        <f t="shared" si="61"/>
        <v>0</v>
      </c>
      <c r="KK72" s="167">
        <f t="shared" si="62"/>
        <v>0</v>
      </c>
      <c r="KL72" s="172">
        <f t="shared" si="63"/>
        <v>0</v>
      </c>
      <c r="KM72" s="171">
        <f t="shared" si="64"/>
        <v>0</v>
      </c>
      <c r="KN72" s="166">
        <f t="shared" si="65"/>
        <v>0</v>
      </c>
      <c r="KO72" s="167">
        <f t="shared" si="66"/>
        <v>0</v>
      </c>
      <c r="KP72" s="436">
        <f t="shared" si="67"/>
        <v>0</v>
      </c>
      <c r="KQ72" s="422">
        <f t="shared" si="68"/>
        <v>0</v>
      </c>
      <c r="KR72" s="438" t="s">
        <v>338</v>
      </c>
      <c r="KS72" s="422" t="s">
        <v>338</v>
      </c>
      <c r="KT72" s="4"/>
    </row>
    <row r="73" spans="2:306" s="26" customFormat="1" ht="16.5" customHeight="1" x14ac:dyDescent="0.25">
      <c r="B73" s="150" t="s">
        <v>43</v>
      </c>
      <c r="C73" s="826"/>
      <c r="D73" s="827"/>
      <c r="E73" s="316"/>
      <c r="F73" s="659">
        <v>1</v>
      </c>
      <c r="G73" s="113"/>
      <c r="H73" s="113"/>
      <c r="I73" s="661">
        <f>INT(ROUND(F73,2)*(IF(E73&gt;0,data!$J$12,0)))</f>
        <v>0</v>
      </c>
      <c r="J73" s="145">
        <f>E73*I73</f>
        <v>0</v>
      </c>
      <c r="K73" s="317"/>
      <c r="L73" s="316"/>
      <c r="M73" s="661">
        <f>INT(ROUND(F73,2)*(IF(E73&gt;0,(IF(K73="ano",data!$J$6,0)),0)))</f>
        <v>0</v>
      </c>
      <c r="N73" s="152">
        <f>IF(L73&gt;E73,M73*E73,M73*L73)</f>
        <v>0</v>
      </c>
      <c r="O73" s="155">
        <f t="shared" si="46"/>
        <v>0</v>
      </c>
      <c r="Q73" s="149" t="str">
        <f t="shared" si="47"/>
        <v/>
      </c>
      <c r="R73" s="612" t="s">
        <v>338</v>
      </c>
      <c r="T73" s="26">
        <f t="shared" si="48"/>
        <v>0</v>
      </c>
      <c r="U73" s="176" t="s">
        <v>297</v>
      </c>
      <c r="V73" s="10"/>
      <c r="W73" s="10"/>
      <c r="X73" s="164"/>
      <c r="Y73" s="177"/>
      <c r="Z73" s="164"/>
      <c r="AA73" s="177"/>
      <c r="AB73" s="164"/>
      <c r="AC73" s="177"/>
      <c r="AD73" s="164"/>
      <c r="AE73" s="177"/>
      <c r="AF73" s="164"/>
      <c r="AG73" s="177"/>
      <c r="AH73" s="164"/>
      <c r="AI73" s="177"/>
      <c r="AJ73" s="164"/>
      <c r="AK73" s="177"/>
      <c r="AL73" s="164"/>
      <c r="AM73" s="177"/>
      <c r="AN73" s="164"/>
      <c r="AO73" s="177"/>
      <c r="AP73" s="164"/>
      <c r="AQ73" s="177"/>
      <c r="AR73" s="164"/>
      <c r="AS73" s="177"/>
      <c r="AT73" s="164"/>
      <c r="AU73" s="177"/>
      <c r="AV73" s="166">
        <f t="shared" si="69"/>
        <v>0</v>
      </c>
      <c r="AW73" s="167">
        <f t="shared" si="70"/>
        <v>0</v>
      </c>
      <c r="AX73" s="166">
        <f t="shared" si="71"/>
        <v>0</v>
      </c>
      <c r="AY73" s="167">
        <f t="shared" si="72"/>
        <v>0</v>
      </c>
      <c r="AZ73" s="4"/>
      <c r="BA73" s="4"/>
      <c r="BB73" s="164"/>
      <c r="BC73" s="177"/>
      <c r="BD73" s="164"/>
      <c r="BE73" s="177"/>
      <c r="BF73" s="164"/>
      <c r="BG73" s="177"/>
      <c r="BH73" s="164"/>
      <c r="BI73" s="177"/>
      <c r="BJ73" s="164"/>
      <c r="BK73" s="177"/>
      <c r="BL73" s="164"/>
      <c r="BM73" s="177"/>
      <c r="BN73" s="164"/>
      <c r="BO73" s="177"/>
      <c r="BP73" s="164"/>
      <c r="BQ73" s="177"/>
      <c r="BR73" s="164"/>
      <c r="BS73" s="177"/>
      <c r="BT73" s="164"/>
      <c r="BU73" s="177"/>
      <c r="BV73" s="164"/>
      <c r="BW73" s="177"/>
      <c r="BX73" s="164"/>
      <c r="BY73" s="177"/>
      <c r="BZ73" s="166">
        <f t="shared" si="73"/>
        <v>0</v>
      </c>
      <c r="CA73" s="167">
        <f t="shared" si="74"/>
        <v>0</v>
      </c>
      <c r="CB73" s="166">
        <f t="shared" si="75"/>
        <v>0</v>
      </c>
      <c r="CC73" s="167">
        <f t="shared" si="76"/>
        <v>0</v>
      </c>
      <c r="CD73" s="4"/>
      <c r="CE73" s="4"/>
      <c r="CF73" s="164"/>
      <c r="CG73" s="177"/>
      <c r="CH73" s="164"/>
      <c r="CI73" s="177"/>
      <c r="CJ73" s="164"/>
      <c r="CK73" s="177"/>
      <c r="CL73" s="164"/>
      <c r="CM73" s="177"/>
      <c r="CN73" s="164"/>
      <c r="CO73" s="177"/>
      <c r="CP73" s="164"/>
      <c r="CQ73" s="177"/>
      <c r="CR73" s="164"/>
      <c r="CS73" s="177"/>
      <c r="CT73" s="164"/>
      <c r="CU73" s="177"/>
      <c r="CV73" s="164"/>
      <c r="CW73" s="177"/>
      <c r="CX73" s="164"/>
      <c r="CY73" s="177"/>
      <c r="CZ73" s="164"/>
      <c r="DA73" s="177"/>
      <c r="DB73" s="164"/>
      <c r="DC73" s="177"/>
      <c r="DD73" s="166">
        <f t="shared" si="77"/>
        <v>0</v>
      </c>
      <c r="DE73" s="167">
        <f t="shared" si="78"/>
        <v>0</v>
      </c>
      <c r="DF73" s="166">
        <f t="shared" si="79"/>
        <v>0</v>
      </c>
      <c r="DG73" s="167">
        <f t="shared" si="80"/>
        <v>0</v>
      </c>
      <c r="DH73" s="4"/>
      <c r="DI73" s="4"/>
      <c r="DJ73" s="164"/>
      <c r="DK73" s="177"/>
      <c r="DL73" s="164"/>
      <c r="DM73" s="177"/>
      <c r="DN73" s="164"/>
      <c r="DO73" s="177"/>
      <c r="DP73" s="164"/>
      <c r="DQ73" s="177"/>
      <c r="DR73" s="164"/>
      <c r="DS73" s="177"/>
      <c r="DT73" s="164"/>
      <c r="DU73" s="177"/>
      <c r="DV73" s="164"/>
      <c r="DW73" s="177"/>
      <c r="DX73" s="164"/>
      <c r="DY73" s="177"/>
      <c r="DZ73" s="164"/>
      <c r="EA73" s="177"/>
      <c r="EB73" s="164"/>
      <c r="EC73" s="177"/>
      <c r="ED73" s="164"/>
      <c r="EE73" s="177"/>
      <c r="EF73" s="164"/>
      <c r="EG73" s="177"/>
      <c r="EH73" s="166">
        <f t="shared" si="81"/>
        <v>0</v>
      </c>
      <c r="EI73" s="167">
        <f t="shared" si="82"/>
        <v>0</v>
      </c>
      <c r="EJ73" s="166">
        <f t="shared" si="83"/>
        <v>0</v>
      </c>
      <c r="EK73" s="167">
        <f t="shared" si="84"/>
        <v>0</v>
      </c>
      <c r="EL73" s="4"/>
      <c r="EM73" s="4"/>
      <c r="EN73" s="164"/>
      <c r="EO73" s="177"/>
      <c r="EP73" s="164"/>
      <c r="EQ73" s="177"/>
      <c r="ER73" s="164"/>
      <c r="ES73" s="177"/>
      <c r="ET73" s="164"/>
      <c r="EU73" s="177"/>
      <c r="EV73" s="164"/>
      <c r="EW73" s="177"/>
      <c r="EX73" s="164"/>
      <c r="EY73" s="177"/>
      <c r="EZ73" s="164"/>
      <c r="FA73" s="177"/>
      <c r="FB73" s="164"/>
      <c r="FC73" s="177"/>
      <c r="FD73" s="164"/>
      <c r="FE73" s="177"/>
      <c r="FF73" s="164"/>
      <c r="FG73" s="177"/>
      <c r="FH73" s="164"/>
      <c r="FI73" s="177"/>
      <c r="FJ73" s="164"/>
      <c r="FK73" s="177"/>
      <c r="FL73" s="166">
        <f t="shared" si="85"/>
        <v>0</v>
      </c>
      <c r="FM73" s="167">
        <f t="shared" si="86"/>
        <v>0</v>
      </c>
      <c r="FN73" s="166">
        <f t="shared" si="87"/>
        <v>0</v>
      </c>
      <c r="FO73" s="167">
        <f t="shared" si="88"/>
        <v>0</v>
      </c>
      <c r="FP73" s="4"/>
      <c r="FQ73" s="4"/>
      <c r="FR73" s="164"/>
      <c r="FS73" s="177"/>
      <c r="FT73" s="164"/>
      <c r="FU73" s="177"/>
      <c r="FV73" s="164"/>
      <c r="FW73" s="177"/>
      <c r="FX73" s="164"/>
      <c r="FY73" s="177"/>
      <c r="FZ73" s="164"/>
      <c r="GA73" s="177"/>
      <c r="GB73" s="164"/>
      <c r="GC73" s="177"/>
      <c r="GD73" s="164"/>
      <c r="GE73" s="177"/>
      <c r="GF73" s="164"/>
      <c r="GG73" s="177"/>
      <c r="GH73" s="164"/>
      <c r="GI73" s="177"/>
      <c r="GJ73" s="164"/>
      <c r="GK73" s="177"/>
      <c r="GL73" s="164"/>
      <c r="GM73" s="177"/>
      <c r="GN73" s="164"/>
      <c r="GO73" s="177"/>
      <c r="GP73" s="166">
        <f t="shared" si="89"/>
        <v>0</v>
      </c>
      <c r="GQ73" s="167">
        <f t="shared" si="90"/>
        <v>0</v>
      </c>
      <c r="GR73" s="166">
        <f t="shared" si="91"/>
        <v>0</v>
      </c>
      <c r="GS73" s="167">
        <f t="shared" si="92"/>
        <v>0</v>
      </c>
      <c r="GT73" s="4"/>
      <c r="GU73" s="4"/>
      <c r="GV73" s="164"/>
      <c r="GW73" s="177"/>
      <c r="GX73" s="164"/>
      <c r="GY73" s="177"/>
      <c r="GZ73" s="164"/>
      <c r="HA73" s="177"/>
      <c r="HB73" s="164"/>
      <c r="HC73" s="177"/>
      <c r="HD73" s="164"/>
      <c r="HE73" s="177"/>
      <c r="HF73" s="164"/>
      <c r="HG73" s="177"/>
      <c r="HH73" s="164"/>
      <c r="HI73" s="177"/>
      <c r="HJ73" s="164"/>
      <c r="HK73" s="177"/>
      <c r="HL73" s="164"/>
      <c r="HM73" s="177"/>
      <c r="HN73" s="164"/>
      <c r="HO73" s="177"/>
      <c r="HP73" s="164"/>
      <c r="HQ73" s="177"/>
      <c r="HR73" s="164"/>
      <c r="HS73" s="177"/>
      <c r="HT73" s="166">
        <f t="shared" si="93"/>
        <v>0</v>
      </c>
      <c r="HU73" s="167">
        <f t="shared" si="94"/>
        <v>0</v>
      </c>
      <c r="HV73" s="166">
        <f t="shared" si="95"/>
        <v>0</v>
      </c>
      <c r="HW73" s="167">
        <f t="shared" si="96"/>
        <v>0</v>
      </c>
      <c r="HX73" s="4"/>
      <c r="HY73" s="4"/>
      <c r="HZ73" s="164"/>
      <c r="IA73" s="177"/>
      <c r="IB73" s="164"/>
      <c r="IC73" s="177"/>
      <c r="ID73" s="164"/>
      <c r="IE73" s="177"/>
      <c r="IF73" s="164"/>
      <c r="IG73" s="177"/>
      <c r="IH73" s="164"/>
      <c r="II73" s="177"/>
      <c r="IJ73" s="164"/>
      <c r="IK73" s="177"/>
      <c r="IL73" s="164"/>
      <c r="IM73" s="177"/>
      <c r="IN73" s="164"/>
      <c r="IO73" s="177"/>
      <c r="IP73" s="164"/>
      <c r="IQ73" s="177"/>
      <c r="IR73" s="164"/>
      <c r="IS73" s="177"/>
      <c r="IT73" s="164"/>
      <c r="IU73" s="177"/>
      <c r="IV73" s="164"/>
      <c r="IW73" s="177"/>
      <c r="IX73" s="166">
        <f t="shared" si="97"/>
        <v>0</v>
      </c>
      <c r="IY73" s="167">
        <f t="shared" si="98"/>
        <v>0</v>
      </c>
      <c r="IZ73" s="166">
        <f t="shared" si="99"/>
        <v>0</v>
      </c>
      <c r="JA73" s="167">
        <f t="shared" si="100"/>
        <v>0</v>
      </c>
      <c r="JB73" s="4"/>
      <c r="JC73" s="4"/>
      <c r="JD73" s="164"/>
      <c r="JE73" s="177"/>
      <c r="JF73" s="164"/>
      <c r="JG73" s="177"/>
      <c r="JH73" s="164"/>
      <c r="JI73" s="177"/>
      <c r="JJ73" s="164"/>
      <c r="JK73" s="177"/>
      <c r="JL73" s="164"/>
      <c r="JM73" s="177"/>
      <c r="JN73" s="164"/>
      <c r="JO73" s="177"/>
      <c r="JP73" s="164"/>
      <c r="JQ73" s="177"/>
      <c r="JR73" s="164"/>
      <c r="JS73" s="177"/>
      <c r="JT73" s="164"/>
      <c r="JU73" s="177"/>
      <c r="JV73" s="164"/>
      <c r="JW73" s="177"/>
      <c r="JX73" s="164"/>
      <c r="JY73" s="177"/>
      <c r="JZ73" s="164"/>
      <c r="KA73" s="177"/>
      <c r="KB73" s="166">
        <f t="shared" si="101"/>
        <v>0</v>
      </c>
      <c r="KC73" s="167">
        <f t="shared" si="102"/>
        <v>0</v>
      </c>
      <c r="KD73" s="166">
        <f t="shared" si="103"/>
        <v>0</v>
      </c>
      <c r="KE73" s="167">
        <f t="shared" si="104"/>
        <v>0</v>
      </c>
      <c r="KF73" s="4"/>
      <c r="KG73" s="4"/>
      <c r="KH73" s="170">
        <f t="shared" si="59"/>
        <v>0</v>
      </c>
      <c r="KI73" s="171">
        <f t="shared" si="60"/>
        <v>0</v>
      </c>
      <c r="KJ73" s="166">
        <f t="shared" si="61"/>
        <v>0</v>
      </c>
      <c r="KK73" s="167">
        <f t="shared" si="62"/>
        <v>0</v>
      </c>
      <c r="KL73" s="172">
        <f t="shared" si="63"/>
        <v>0</v>
      </c>
      <c r="KM73" s="171">
        <f t="shared" si="64"/>
        <v>0</v>
      </c>
      <c r="KN73" s="166">
        <f t="shared" si="65"/>
        <v>0</v>
      </c>
      <c r="KO73" s="167">
        <f t="shared" si="66"/>
        <v>0</v>
      </c>
      <c r="KP73" s="436">
        <f t="shared" si="67"/>
        <v>0</v>
      </c>
      <c r="KQ73" s="422">
        <f t="shared" si="68"/>
        <v>0</v>
      </c>
      <c r="KR73" s="438" t="s">
        <v>338</v>
      </c>
      <c r="KS73" s="422" t="s">
        <v>338</v>
      </c>
      <c r="KT73" s="4"/>
    </row>
    <row r="74" spans="2:306" s="26" customFormat="1" ht="16.5" hidden="1" customHeight="1" x14ac:dyDescent="0.25">
      <c r="B74" s="150"/>
      <c r="C74" s="541"/>
      <c r="D74" s="542"/>
      <c r="E74" s="120"/>
      <c r="F74" s="650"/>
      <c r="G74" s="120"/>
      <c r="H74" s="120"/>
      <c r="I74" s="661">
        <f>INT(ROUND(F74,2)*(IF(E74&gt;0,data!$J$12,0)))</f>
        <v>0</v>
      </c>
      <c r="J74" s="156"/>
      <c r="K74" s="543"/>
      <c r="L74" s="536"/>
      <c r="M74" s="661">
        <f>INT(ROUND(F74,2)*(IF(E74&gt;0,(IF(K74="ano",data!$J$6,0)),0)))</f>
        <v>0</v>
      </c>
      <c r="N74" s="152"/>
      <c r="O74" s="157"/>
      <c r="Q74" s="154"/>
      <c r="R74" s="612" t="s">
        <v>338</v>
      </c>
      <c r="T74" s="28"/>
      <c r="U74" s="173" t="s">
        <v>297</v>
      </c>
      <c r="V74" s="10"/>
      <c r="W74" s="10"/>
      <c r="X74" s="174"/>
      <c r="Y74" s="175"/>
      <c r="Z74" s="174"/>
      <c r="AA74" s="175"/>
      <c r="AB74" s="174"/>
      <c r="AC74" s="175"/>
      <c r="AD74" s="174"/>
      <c r="AE74" s="175"/>
      <c r="AF74" s="174"/>
      <c r="AG74" s="175"/>
      <c r="AH74" s="174"/>
      <c r="AI74" s="175"/>
      <c r="AJ74" s="174"/>
      <c r="AK74" s="175"/>
      <c r="AL74" s="174"/>
      <c r="AM74" s="175"/>
      <c r="AN74" s="174"/>
      <c r="AO74" s="175"/>
      <c r="AP74" s="174"/>
      <c r="AQ74" s="175"/>
      <c r="AR74" s="174"/>
      <c r="AS74" s="175"/>
      <c r="AT74" s="174"/>
      <c r="AU74" s="175"/>
      <c r="AV74" s="166">
        <f t="shared" si="69"/>
        <v>0</v>
      </c>
      <c r="AW74" s="167">
        <f t="shared" si="70"/>
        <v>0</v>
      </c>
      <c r="AX74" s="166">
        <f t="shared" si="71"/>
        <v>0</v>
      </c>
      <c r="AY74" s="167">
        <f t="shared" si="72"/>
        <v>0</v>
      </c>
      <c r="AZ74" s="23"/>
      <c r="BA74" s="23"/>
      <c r="BB74" s="174"/>
      <c r="BC74" s="175"/>
      <c r="BD74" s="174"/>
      <c r="BE74" s="175"/>
      <c r="BF74" s="174"/>
      <c r="BG74" s="175"/>
      <c r="BH74" s="174"/>
      <c r="BI74" s="175"/>
      <c r="BJ74" s="174"/>
      <c r="BK74" s="175"/>
      <c r="BL74" s="174"/>
      <c r="BM74" s="175"/>
      <c r="BN74" s="174"/>
      <c r="BO74" s="175"/>
      <c r="BP74" s="174"/>
      <c r="BQ74" s="175"/>
      <c r="BR74" s="174"/>
      <c r="BS74" s="175"/>
      <c r="BT74" s="174"/>
      <c r="BU74" s="175"/>
      <c r="BV74" s="174"/>
      <c r="BW74" s="175"/>
      <c r="BX74" s="174"/>
      <c r="BY74" s="175"/>
      <c r="BZ74" s="166">
        <f t="shared" si="73"/>
        <v>0</v>
      </c>
      <c r="CA74" s="167">
        <f t="shared" si="74"/>
        <v>0</v>
      </c>
      <c r="CB74" s="166">
        <f t="shared" si="75"/>
        <v>0</v>
      </c>
      <c r="CC74" s="167">
        <f t="shared" si="76"/>
        <v>0</v>
      </c>
      <c r="CD74" s="23"/>
      <c r="CE74" s="23"/>
      <c r="CF74" s="174"/>
      <c r="CG74" s="175"/>
      <c r="CH74" s="174"/>
      <c r="CI74" s="175"/>
      <c r="CJ74" s="174"/>
      <c r="CK74" s="175"/>
      <c r="CL74" s="174"/>
      <c r="CM74" s="175"/>
      <c r="CN74" s="174"/>
      <c r="CO74" s="175"/>
      <c r="CP74" s="174"/>
      <c r="CQ74" s="175"/>
      <c r="CR74" s="174"/>
      <c r="CS74" s="175"/>
      <c r="CT74" s="174"/>
      <c r="CU74" s="175"/>
      <c r="CV74" s="174"/>
      <c r="CW74" s="175"/>
      <c r="CX74" s="174"/>
      <c r="CY74" s="175"/>
      <c r="CZ74" s="174"/>
      <c r="DA74" s="175"/>
      <c r="DB74" s="174"/>
      <c r="DC74" s="175"/>
      <c r="DD74" s="166">
        <f t="shared" si="77"/>
        <v>0</v>
      </c>
      <c r="DE74" s="167">
        <f t="shared" si="78"/>
        <v>0</v>
      </c>
      <c r="DF74" s="166">
        <f t="shared" si="79"/>
        <v>0</v>
      </c>
      <c r="DG74" s="167">
        <f t="shared" si="80"/>
        <v>0</v>
      </c>
      <c r="DH74" s="23"/>
      <c r="DI74" s="23"/>
      <c r="DJ74" s="174"/>
      <c r="DK74" s="175"/>
      <c r="DL74" s="174"/>
      <c r="DM74" s="175"/>
      <c r="DN74" s="174"/>
      <c r="DO74" s="175"/>
      <c r="DP74" s="174"/>
      <c r="DQ74" s="175"/>
      <c r="DR74" s="174"/>
      <c r="DS74" s="175"/>
      <c r="DT74" s="174"/>
      <c r="DU74" s="175"/>
      <c r="DV74" s="174"/>
      <c r="DW74" s="175"/>
      <c r="DX74" s="174"/>
      <c r="DY74" s="175"/>
      <c r="DZ74" s="174"/>
      <c r="EA74" s="175"/>
      <c r="EB74" s="174"/>
      <c r="EC74" s="175"/>
      <c r="ED74" s="174"/>
      <c r="EE74" s="175"/>
      <c r="EF74" s="174"/>
      <c r="EG74" s="175"/>
      <c r="EH74" s="166">
        <f t="shared" si="81"/>
        <v>0</v>
      </c>
      <c r="EI74" s="167">
        <f t="shared" si="82"/>
        <v>0</v>
      </c>
      <c r="EJ74" s="166">
        <f t="shared" si="83"/>
        <v>0</v>
      </c>
      <c r="EK74" s="167">
        <f t="shared" si="84"/>
        <v>0</v>
      </c>
      <c r="EL74" s="23"/>
      <c r="EM74" s="23"/>
      <c r="EN74" s="174"/>
      <c r="EO74" s="175"/>
      <c r="EP74" s="174"/>
      <c r="EQ74" s="175"/>
      <c r="ER74" s="174"/>
      <c r="ES74" s="175"/>
      <c r="ET74" s="174"/>
      <c r="EU74" s="175"/>
      <c r="EV74" s="174"/>
      <c r="EW74" s="175"/>
      <c r="EX74" s="174"/>
      <c r="EY74" s="175"/>
      <c r="EZ74" s="174"/>
      <c r="FA74" s="175"/>
      <c r="FB74" s="174"/>
      <c r="FC74" s="175"/>
      <c r="FD74" s="174"/>
      <c r="FE74" s="175"/>
      <c r="FF74" s="174"/>
      <c r="FG74" s="175"/>
      <c r="FH74" s="174"/>
      <c r="FI74" s="175"/>
      <c r="FJ74" s="174"/>
      <c r="FK74" s="175"/>
      <c r="FL74" s="166">
        <f t="shared" si="85"/>
        <v>0</v>
      </c>
      <c r="FM74" s="167">
        <f t="shared" si="86"/>
        <v>0</v>
      </c>
      <c r="FN74" s="166">
        <f t="shared" si="87"/>
        <v>0</v>
      </c>
      <c r="FO74" s="167">
        <f t="shared" si="88"/>
        <v>0</v>
      </c>
      <c r="FP74" s="23"/>
      <c r="FQ74" s="23"/>
      <c r="FR74" s="174"/>
      <c r="FS74" s="175"/>
      <c r="FT74" s="174"/>
      <c r="FU74" s="175"/>
      <c r="FV74" s="174"/>
      <c r="FW74" s="175"/>
      <c r="FX74" s="174"/>
      <c r="FY74" s="175"/>
      <c r="FZ74" s="174"/>
      <c r="GA74" s="175"/>
      <c r="GB74" s="174"/>
      <c r="GC74" s="175"/>
      <c r="GD74" s="174"/>
      <c r="GE74" s="175"/>
      <c r="GF74" s="174"/>
      <c r="GG74" s="175"/>
      <c r="GH74" s="174"/>
      <c r="GI74" s="175"/>
      <c r="GJ74" s="174"/>
      <c r="GK74" s="175"/>
      <c r="GL74" s="174"/>
      <c r="GM74" s="175"/>
      <c r="GN74" s="174"/>
      <c r="GO74" s="175"/>
      <c r="GP74" s="166">
        <f t="shared" si="89"/>
        <v>0</v>
      </c>
      <c r="GQ74" s="167">
        <f t="shared" si="90"/>
        <v>0</v>
      </c>
      <c r="GR74" s="166">
        <f t="shared" si="91"/>
        <v>0</v>
      </c>
      <c r="GS74" s="167">
        <f t="shared" si="92"/>
        <v>0</v>
      </c>
      <c r="GT74" s="23"/>
      <c r="GU74" s="23"/>
      <c r="GV74" s="174"/>
      <c r="GW74" s="175"/>
      <c r="GX74" s="174"/>
      <c r="GY74" s="175"/>
      <c r="GZ74" s="174"/>
      <c r="HA74" s="175"/>
      <c r="HB74" s="174"/>
      <c r="HC74" s="175"/>
      <c r="HD74" s="174"/>
      <c r="HE74" s="175"/>
      <c r="HF74" s="174"/>
      <c r="HG74" s="175"/>
      <c r="HH74" s="174"/>
      <c r="HI74" s="175"/>
      <c r="HJ74" s="174"/>
      <c r="HK74" s="175"/>
      <c r="HL74" s="174"/>
      <c r="HM74" s="175"/>
      <c r="HN74" s="174"/>
      <c r="HO74" s="175"/>
      <c r="HP74" s="174"/>
      <c r="HQ74" s="175"/>
      <c r="HR74" s="174"/>
      <c r="HS74" s="175"/>
      <c r="HT74" s="166">
        <f t="shared" si="93"/>
        <v>0</v>
      </c>
      <c r="HU74" s="167">
        <f t="shared" si="94"/>
        <v>0</v>
      </c>
      <c r="HV74" s="166">
        <f t="shared" si="95"/>
        <v>0</v>
      </c>
      <c r="HW74" s="167">
        <f t="shared" si="96"/>
        <v>0</v>
      </c>
      <c r="HX74" s="23"/>
      <c r="HY74" s="23"/>
      <c r="HZ74" s="174"/>
      <c r="IA74" s="175"/>
      <c r="IB74" s="174"/>
      <c r="IC74" s="175"/>
      <c r="ID74" s="174"/>
      <c r="IE74" s="175"/>
      <c r="IF74" s="174"/>
      <c r="IG74" s="175"/>
      <c r="IH74" s="174"/>
      <c r="II74" s="175"/>
      <c r="IJ74" s="174"/>
      <c r="IK74" s="175"/>
      <c r="IL74" s="174"/>
      <c r="IM74" s="175"/>
      <c r="IN74" s="174"/>
      <c r="IO74" s="175"/>
      <c r="IP74" s="174"/>
      <c r="IQ74" s="175"/>
      <c r="IR74" s="174"/>
      <c r="IS74" s="175"/>
      <c r="IT74" s="174"/>
      <c r="IU74" s="175"/>
      <c r="IV74" s="174"/>
      <c r="IW74" s="175"/>
      <c r="IX74" s="166">
        <f t="shared" si="97"/>
        <v>0</v>
      </c>
      <c r="IY74" s="167">
        <f t="shared" si="98"/>
        <v>0</v>
      </c>
      <c r="IZ74" s="166">
        <f t="shared" si="99"/>
        <v>0</v>
      </c>
      <c r="JA74" s="167">
        <f t="shared" si="100"/>
        <v>0</v>
      </c>
      <c r="JB74" s="23"/>
      <c r="JC74" s="23"/>
      <c r="JD74" s="174"/>
      <c r="JE74" s="175"/>
      <c r="JF74" s="174"/>
      <c r="JG74" s="175"/>
      <c r="JH74" s="174"/>
      <c r="JI74" s="175"/>
      <c r="JJ74" s="174"/>
      <c r="JK74" s="175"/>
      <c r="JL74" s="174"/>
      <c r="JM74" s="175"/>
      <c r="JN74" s="174"/>
      <c r="JO74" s="175"/>
      <c r="JP74" s="174"/>
      <c r="JQ74" s="175"/>
      <c r="JR74" s="174"/>
      <c r="JS74" s="175"/>
      <c r="JT74" s="174"/>
      <c r="JU74" s="175"/>
      <c r="JV74" s="174"/>
      <c r="JW74" s="175"/>
      <c r="JX74" s="174"/>
      <c r="JY74" s="175"/>
      <c r="JZ74" s="174"/>
      <c r="KA74" s="175"/>
      <c r="KB74" s="166">
        <f t="shared" si="101"/>
        <v>0</v>
      </c>
      <c r="KC74" s="167">
        <f t="shared" si="102"/>
        <v>0</v>
      </c>
      <c r="KD74" s="166">
        <f t="shared" si="103"/>
        <v>0</v>
      </c>
      <c r="KE74" s="167">
        <f t="shared" si="104"/>
        <v>0</v>
      </c>
      <c r="KF74" s="23"/>
      <c r="KG74" s="23"/>
      <c r="KH74" s="170">
        <f t="shared" si="59"/>
        <v>0</v>
      </c>
      <c r="KI74" s="171">
        <f t="shared" si="60"/>
        <v>0</v>
      </c>
      <c r="KJ74" s="166">
        <f t="shared" si="61"/>
        <v>0</v>
      </c>
      <c r="KK74" s="167">
        <f t="shared" si="62"/>
        <v>0</v>
      </c>
      <c r="KL74" s="172">
        <f t="shared" si="63"/>
        <v>0</v>
      </c>
      <c r="KM74" s="171">
        <f t="shared" si="64"/>
        <v>0</v>
      </c>
      <c r="KN74" s="166">
        <f t="shared" si="65"/>
        <v>0</v>
      </c>
      <c r="KO74" s="167">
        <f t="shared" si="66"/>
        <v>0</v>
      </c>
      <c r="KP74" s="436">
        <f t="shared" si="67"/>
        <v>0</v>
      </c>
      <c r="KQ74" s="422">
        <f t="shared" si="68"/>
        <v>0</v>
      </c>
      <c r="KR74" s="438" t="s">
        <v>338</v>
      </c>
      <c r="KS74" s="422" t="s">
        <v>338</v>
      </c>
      <c r="KT74" s="4"/>
    </row>
    <row r="75" spans="2:306" s="26" customFormat="1" ht="16.5" customHeight="1" x14ac:dyDescent="0.25">
      <c r="B75" s="150" t="s">
        <v>44</v>
      </c>
      <c r="C75" s="826"/>
      <c r="D75" s="827"/>
      <c r="E75" s="316"/>
      <c r="F75" s="659">
        <v>1</v>
      </c>
      <c r="G75" s="113"/>
      <c r="H75" s="113"/>
      <c r="I75" s="661">
        <f>INT(ROUND(F75,2)*(IF(E75&gt;0,data!$J$12,0)))</f>
        <v>0</v>
      </c>
      <c r="J75" s="145">
        <f>E75*I75</f>
        <v>0</v>
      </c>
      <c r="K75" s="317"/>
      <c r="L75" s="316"/>
      <c r="M75" s="661">
        <f>INT(ROUND(F75,2)*(IF(E75&gt;0,(IF(K75="ano",data!$J$6,0)),0)))</f>
        <v>0</v>
      </c>
      <c r="N75" s="152">
        <f>IF(L75&gt;E75,M75*E75,M75*L75)</f>
        <v>0</v>
      </c>
      <c r="O75" s="155">
        <f t="shared" si="46"/>
        <v>0</v>
      </c>
      <c r="Q75" s="149" t="str">
        <f t="shared" si="47"/>
        <v/>
      </c>
      <c r="R75" s="612" t="s">
        <v>338</v>
      </c>
      <c r="T75" s="26">
        <f t="shared" si="48"/>
        <v>0</v>
      </c>
      <c r="U75" s="176" t="s">
        <v>297</v>
      </c>
      <c r="V75" s="10"/>
      <c r="W75" s="10"/>
      <c r="X75" s="164"/>
      <c r="Y75" s="177"/>
      <c r="Z75" s="164"/>
      <c r="AA75" s="177"/>
      <c r="AB75" s="164"/>
      <c r="AC75" s="177"/>
      <c r="AD75" s="164"/>
      <c r="AE75" s="177"/>
      <c r="AF75" s="164"/>
      <c r="AG75" s="177"/>
      <c r="AH75" s="164"/>
      <c r="AI75" s="177"/>
      <c r="AJ75" s="164"/>
      <c r="AK75" s="177"/>
      <c r="AL75" s="164"/>
      <c r="AM75" s="177"/>
      <c r="AN75" s="164"/>
      <c r="AO75" s="177"/>
      <c r="AP75" s="164"/>
      <c r="AQ75" s="177"/>
      <c r="AR75" s="164"/>
      <c r="AS75" s="177"/>
      <c r="AT75" s="164"/>
      <c r="AU75" s="177"/>
      <c r="AV75" s="166">
        <f t="shared" si="69"/>
        <v>0</v>
      </c>
      <c r="AW75" s="167">
        <f t="shared" si="70"/>
        <v>0</v>
      </c>
      <c r="AX75" s="166">
        <f t="shared" si="71"/>
        <v>0</v>
      </c>
      <c r="AY75" s="167">
        <f t="shared" si="72"/>
        <v>0</v>
      </c>
      <c r="AZ75" s="4"/>
      <c r="BA75" s="4"/>
      <c r="BB75" s="164"/>
      <c r="BC75" s="177"/>
      <c r="BD75" s="164"/>
      <c r="BE75" s="177"/>
      <c r="BF75" s="164"/>
      <c r="BG75" s="177"/>
      <c r="BH75" s="164"/>
      <c r="BI75" s="177"/>
      <c r="BJ75" s="164"/>
      <c r="BK75" s="177"/>
      <c r="BL75" s="164"/>
      <c r="BM75" s="177"/>
      <c r="BN75" s="164"/>
      <c r="BO75" s="177"/>
      <c r="BP75" s="164"/>
      <c r="BQ75" s="177"/>
      <c r="BR75" s="164"/>
      <c r="BS75" s="177"/>
      <c r="BT75" s="164"/>
      <c r="BU75" s="177"/>
      <c r="BV75" s="164"/>
      <c r="BW75" s="177"/>
      <c r="BX75" s="164"/>
      <c r="BY75" s="177"/>
      <c r="BZ75" s="166">
        <f t="shared" si="73"/>
        <v>0</v>
      </c>
      <c r="CA75" s="167">
        <f t="shared" si="74"/>
        <v>0</v>
      </c>
      <c r="CB75" s="166">
        <f t="shared" si="75"/>
        <v>0</v>
      </c>
      <c r="CC75" s="167">
        <f t="shared" si="76"/>
        <v>0</v>
      </c>
      <c r="CD75" s="4"/>
      <c r="CE75" s="4"/>
      <c r="CF75" s="164"/>
      <c r="CG75" s="177"/>
      <c r="CH75" s="164"/>
      <c r="CI75" s="177"/>
      <c r="CJ75" s="164"/>
      <c r="CK75" s="177"/>
      <c r="CL75" s="164"/>
      <c r="CM75" s="177"/>
      <c r="CN75" s="164"/>
      <c r="CO75" s="177"/>
      <c r="CP75" s="164"/>
      <c r="CQ75" s="177"/>
      <c r="CR75" s="164"/>
      <c r="CS75" s="177"/>
      <c r="CT75" s="164"/>
      <c r="CU75" s="177"/>
      <c r="CV75" s="164"/>
      <c r="CW75" s="177"/>
      <c r="CX75" s="164"/>
      <c r="CY75" s="177"/>
      <c r="CZ75" s="164"/>
      <c r="DA75" s="177"/>
      <c r="DB75" s="164"/>
      <c r="DC75" s="177"/>
      <c r="DD75" s="166">
        <f t="shared" si="77"/>
        <v>0</v>
      </c>
      <c r="DE75" s="167">
        <f t="shared" si="78"/>
        <v>0</v>
      </c>
      <c r="DF75" s="166">
        <f t="shared" si="79"/>
        <v>0</v>
      </c>
      <c r="DG75" s="167">
        <f t="shared" si="80"/>
        <v>0</v>
      </c>
      <c r="DH75" s="4"/>
      <c r="DI75" s="4"/>
      <c r="DJ75" s="164"/>
      <c r="DK75" s="177"/>
      <c r="DL75" s="164"/>
      <c r="DM75" s="177"/>
      <c r="DN75" s="164"/>
      <c r="DO75" s="177"/>
      <c r="DP75" s="164"/>
      <c r="DQ75" s="177"/>
      <c r="DR75" s="164"/>
      <c r="DS75" s="177"/>
      <c r="DT75" s="164"/>
      <c r="DU75" s="177"/>
      <c r="DV75" s="164"/>
      <c r="DW75" s="177"/>
      <c r="DX75" s="164"/>
      <c r="DY75" s="177"/>
      <c r="DZ75" s="164"/>
      <c r="EA75" s="177"/>
      <c r="EB75" s="164"/>
      <c r="EC75" s="177"/>
      <c r="ED75" s="164"/>
      <c r="EE75" s="177"/>
      <c r="EF75" s="164"/>
      <c r="EG75" s="177"/>
      <c r="EH75" s="166">
        <f t="shared" si="81"/>
        <v>0</v>
      </c>
      <c r="EI75" s="167">
        <f t="shared" si="82"/>
        <v>0</v>
      </c>
      <c r="EJ75" s="166">
        <f t="shared" si="83"/>
        <v>0</v>
      </c>
      <c r="EK75" s="167">
        <f t="shared" si="84"/>
        <v>0</v>
      </c>
      <c r="EL75" s="4"/>
      <c r="EM75" s="4"/>
      <c r="EN75" s="164"/>
      <c r="EO75" s="177"/>
      <c r="EP75" s="164"/>
      <c r="EQ75" s="177"/>
      <c r="ER75" s="164"/>
      <c r="ES75" s="177"/>
      <c r="ET75" s="164"/>
      <c r="EU75" s="177"/>
      <c r="EV75" s="164"/>
      <c r="EW75" s="177"/>
      <c r="EX75" s="164"/>
      <c r="EY75" s="177"/>
      <c r="EZ75" s="164"/>
      <c r="FA75" s="177"/>
      <c r="FB75" s="164"/>
      <c r="FC75" s="177"/>
      <c r="FD75" s="164"/>
      <c r="FE75" s="177"/>
      <c r="FF75" s="164"/>
      <c r="FG75" s="177"/>
      <c r="FH75" s="164"/>
      <c r="FI75" s="177"/>
      <c r="FJ75" s="164"/>
      <c r="FK75" s="177"/>
      <c r="FL75" s="166">
        <f t="shared" si="85"/>
        <v>0</v>
      </c>
      <c r="FM75" s="167">
        <f t="shared" si="86"/>
        <v>0</v>
      </c>
      <c r="FN75" s="166">
        <f t="shared" si="87"/>
        <v>0</v>
      </c>
      <c r="FO75" s="167">
        <f t="shared" si="88"/>
        <v>0</v>
      </c>
      <c r="FP75" s="4"/>
      <c r="FQ75" s="4"/>
      <c r="FR75" s="164"/>
      <c r="FS75" s="177"/>
      <c r="FT75" s="164"/>
      <c r="FU75" s="177"/>
      <c r="FV75" s="164"/>
      <c r="FW75" s="177"/>
      <c r="FX75" s="164"/>
      <c r="FY75" s="177"/>
      <c r="FZ75" s="164"/>
      <c r="GA75" s="177"/>
      <c r="GB75" s="164"/>
      <c r="GC75" s="177"/>
      <c r="GD75" s="164"/>
      <c r="GE75" s="177"/>
      <c r="GF75" s="164"/>
      <c r="GG75" s="177"/>
      <c r="GH75" s="164"/>
      <c r="GI75" s="177"/>
      <c r="GJ75" s="164"/>
      <c r="GK75" s="177"/>
      <c r="GL75" s="164"/>
      <c r="GM75" s="177"/>
      <c r="GN75" s="164"/>
      <c r="GO75" s="177"/>
      <c r="GP75" s="166">
        <f t="shared" si="89"/>
        <v>0</v>
      </c>
      <c r="GQ75" s="167">
        <f t="shared" si="90"/>
        <v>0</v>
      </c>
      <c r="GR75" s="166">
        <f t="shared" si="91"/>
        <v>0</v>
      </c>
      <c r="GS75" s="167">
        <f t="shared" si="92"/>
        <v>0</v>
      </c>
      <c r="GT75" s="4"/>
      <c r="GU75" s="4"/>
      <c r="GV75" s="164"/>
      <c r="GW75" s="177"/>
      <c r="GX75" s="164"/>
      <c r="GY75" s="177"/>
      <c r="GZ75" s="164"/>
      <c r="HA75" s="177"/>
      <c r="HB75" s="164"/>
      <c r="HC75" s="177"/>
      <c r="HD75" s="164"/>
      <c r="HE75" s="177"/>
      <c r="HF75" s="164"/>
      <c r="HG75" s="177"/>
      <c r="HH75" s="164"/>
      <c r="HI75" s="177"/>
      <c r="HJ75" s="164"/>
      <c r="HK75" s="177"/>
      <c r="HL75" s="164"/>
      <c r="HM75" s="177"/>
      <c r="HN75" s="164"/>
      <c r="HO75" s="177"/>
      <c r="HP75" s="164"/>
      <c r="HQ75" s="177"/>
      <c r="HR75" s="164"/>
      <c r="HS75" s="177"/>
      <c r="HT75" s="166">
        <f t="shared" si="93"/>
        <v>0</v>
      </c>
      <c r="HU75" s="167">
        <f t="shared" si="94"/>
        <v>0</v>
      </c>
      <c r="HV75" s="166">
        <f t="shared" si="95"/>
        <v>0</v>
      </c>
      <c r="HW75" s="167">
        <f t="shared" si="96"/>
        <v>0</v>
      </c>
      <c r="HX75" s="4"/>
      <c r="HY75" s="4"/>
      <c r="HZ75" s="164"/>
      <c r="IA75" s="177"/>
      <c r="IB75" s="164"/>
      <c r="IC75" s="177"/>
      <c r="ID75" s="164"/>
      <c r="IE75" s="177"/>
      <c r="IF75" s="164"/>
      <c r="IG75" s="177"/>
      <c r="IH75" s="164"/>
      <c r="II75" s="177"/>
      <c r="IJ75" s="164"/>
      <c r="IK75" s="177"/>
      <c r="IL75" s="164"/>
      <c r="IM75" s="177"/>
      <c r="IN75" s="164"/>
      <c r="IO75" s="177"/>
      <c r="IP75" s="164"/>
      <c r="IQ75" s="177"/>
      <c r="IR75" s="164"/>
      <c r="IS75" s="177"/>
      <c r="IT75" s="164"/>
      <c r="IU75" s="177"/>
      <c r="IV75" s="164"/>
      <c r="IW75" s="177"/>
      <c r="IX75" s="166">
        <f t="shared" si="97"/>
        <v>0</v>
      </c>
      <c r="IY75" s="167">
        <f t="shared" si="98"/>
        <v>0</v>
      </c>
      <c r="IZ75" s="166">
        <f t="shared" si="99"/>
        <v>0</v>
      </c>
      <c r="JA75" s="167">
        <f t="shared" si="100"/>
        <v>0</v>
      </c>
      <c r="JB75" s="4"/>
      <c r="JC75" s="4"/>
      <c r="JD75" s="164"/>
      <c r="JE75" s="177"/>
      <c r="JF75" s="164"/>
      <c r="JG75" s="177"/>
      <c r="JH75" s="164"/>
      <c r="JI75" s="177"/>
      <c r="JJ75" s="164"/>
      <c r="JK75" s="177"/>
      <c r="JL75" s="164"/>
      <c r="JM75" s="177"/>
      <c r="JN75" s="164"/>
      <c r="JO75" s="177"/>
      <c r="JP75" s="164"/>
      <c r="JQ75" s="177"/>
      <c r="JR75" s="164"/>
      <c r="JS75" s="177"/>
      <c r="JT75" s="164"/>
      <c r="JU75" s="177"/>
      <c r="JV75" s="164"/>
      <c r="JW75" s="177"/>
      <c r="JX75" s="164"/>
      <c r="JY75" s="177"/>
      <c r="JZ75" s="164"/>
      <c r="KA75" s="177"/>
      <c r="KB75" s="166">
        <f t="shared" si="101"/>
        <v>0</v>
      </c>
      <c r="KC75" s="167">
        <f t="shared" si="102"/>
        <v>0</v>
      </c>
      <c r="KD75" s="166">
        <f t="shared" si="103"/>
        <v>0</v>
      </c>
      <c r="KE75" s="167">
        <f t="shared" si="104"/>
        <v>0</v>
      </c>
      <c r="KF75" s="4"/>
      <c r="KG75" s="4"/>
      <c r="KH75" s="170">
        <f t="shared" si="59"/>
        <v>0</v>
      </c>
      <c r="KI75" s="171">
        <f t="shared" si="60"/>
        <v>0</v>
      </c>
      <c r="KJ75" s="166">
        <f t="shared" si="61"/>
        <v>0</v>
      </c>
      <c r="KK75" s="167">
        <f t="shared" si="62"/>
        <v>0</v>
      </c>
      <c r="KL75" s="172">
        <f t="shared" si="63"/>
        <v>0</v>
      </c>
      <c r="KM75" s="171">
        <f t="shared" si="64"/>
        <v>0</v>
      </c>
      <c r="KN75" s="166">
        <f t="shared" si="65"/>
        <v>0</v>
      </c>
      <c r="KO75" s="167">
        <f t="shared" si="66"/>
        <v>0</v>
      </c>
      <c r="KP75" s="436">
        <f t="shared" si="67"/>
        <v>0</v>
      </c>
      <c r="KQ75" s="422">
        <f t="shared" si="68"/>
        <v>0</v>
      </c>
      <c r="KR75" s="438" t="s">
        <v>338</v>
      </c>
      <c r="KS75" s="422" t="s">
        <v>338</v>
      </c>
      <c r="KT75" s="4"/>
    </row>
    <row r="76" spans="2:306" s="26" customFormat="1" ht="16.5" hidden="1" customHeight="1" x14ac:dyDescent="0.25">
      <c r="B76" s="150"/>
      <c r="C76" s="541"/>
      <c r="D76" s="542"/>
      <c r="E76" s="120"/>
      <c r="F76" s="650"/>
      <c r="G76" s="120"/>
      <c r="H76" s="120"/>
      <c r="I76" s="661">
        <f>INT(ROUND(F76,2)*(IF(E76&gt;0,data!$J$12,0)))</f>
        <v>0</v>
      </c>
      <c r="J76" s="156"/>
      <c r="K76" s="543"/>
      <c r="L76" s="536"/>
      <c r="M76" s="661">
        <f>INT(ROUND(F76,2)*(IF(E76&gt;0,(IF(K76="ano",data!$J$6,0)),0)))</f>
        <v>0</v>
      </c>
      <c r="N76" s="152"/>
      <c r="O76" s="157"/>
      <c r="Q76" s="154"/>
      <c r="R76" s="612" t="s">
        <v>338</v>
      </c>
      <c r="T76" s="28"/>
      <c r="U76" s="173" t="s">
        <v>297</v>
      </c>
      <c r="V76" s="10"/>
      <c r="W76" s="10"/>
      <c r="X76" s="174"/>
      <c r="Y76" s="175"/>
      <c r="Z76" s="174"/>
      <c r="AA76" s="175"/>
      <c r="AB76" s="174"/>
      <c r="AC76" s="175"/>
      <c r="AD76" s="174"/>
      <c r="AE76" s="175"/>
      <c r="AF76" s="174"/>
      <c r="AG76" s="175"/>
      <c r="AH76" s="174"/>
      <c r="AI76" s="175"/>
      <c r="AJ76" s="174"/>
      <c r="AK76" s="175"/>
      <c r="AL76" s="174"/>
      <c r="AM76" s="175"/>
      <c r="AN76" s="174"/>
      <c r="AO76" s="175"/>
      <c r="AP76" s="174"/>
      <c r="AQ76" s="175"/>
      <c r="AR76" s="174"/>
      <c r="AS76" s="175"/>
      <c r="AT76" s="174"/>
      <c r="AU76" s="175"/>
      <c r="AV76" s="166">
        <f t="shared" si="69"/>
        <v>0</v>
      </c>
      <c r="AW76" s="167">
        <f t="shared" si="70"/>
        <v>0</v>
      </c>
      <c r="AX76" s="166">
        <f t="shared" si="71"/>
        <v>0</v>
      </c>
      <c r="AY76" s="167">
        <f t="shared" si="72"/>
        <v>0</v>
      </c>
      <c r="AZ76" s="23"/>
      <c r="BA76" s="23"/>
      <c r="BB76" s="174"/>
      <c r="BC76" s="175"/>
      <c r="BD76" s="174"/>
      <c r="BE76" s="175"/>
      <c r="BF76" s="174"/>
      <c r="BG76" s="175"/>
      <c r="BH76" s="174"/>
      <c r="BI76" s="175"/>
      <c r="BJ76" s="174"/>
      <c r="BK76" s="175"/>
      <c r="BL76" s="174"/>
      <c r="BM76" s="175"/>
      <c r="BN76" s="174"/>
      <c r="BO76" s="175"/>
      <c r="BP76" s="174"/>
      <c r="BQ76" s="175"/>
      <c r="BR76" s="174"/>
      <c r="BS76" s="175"/>
      <c r="BT76" s="174"/>
      <c r="BU76" s="175"/>
      <c r="BV76" s="174"/>
      <c r="BW76" s="175"/>
      <c r="BX76" s="174"/>
      <c r="BY76" s="175"/>
      <c r="BZ76" s="166">
        <f t="shared" si="73"/>
        <v>0</v>
      </c>
      <c r="CA76" s="167">
        <f t="shared" si="74"/>
        <v>0</v>
      </c>
      <c r="CB76" s="166">
        <f t="shared" si="75"/>
        <v>0</v>
      </c>
      <c r="CC76" s="167">
        <f t="shared" si="76"/>
        <v>0</v>
      </c>
      <c r="CD76" s="23"/>
      <c r="CE76" s="23"/>
      <c r="CF76" s="174"/>
      <c r="CG76" s="175"/>
      <c r="CH76" s="174"/>
      <c r="CI76" s="175"/>
      <c r="CJ76" s="174"/>
      <c r="CK76" s="175"/>
      <c r="CL76" s="174"/>
      <c r="CM76" s="175"/>
      <c r="CN76" s="174"/>
      <c r="CO76" s="175"/>
      <c r="CP76" s="174"/>
      <c r="CQ76" s="175"/>
      <c r="CR76" s="174"/>
      <c r="CS76" s="175"/>
      <c r="CT76" s="174"/>
      <c r="CU76" s="175"/>
      <c r="CV76" s="174"/>
      <c r="CW76" s="175"/>
      <c r="CX76" s="174"/>
      <c r="CY76" s="175"/>
      <c r="CZ76" s="174"/>
      <c r="DA76" s="175"/>
      <c r="DB76" s="174"/>
      <c r="DC76" s="175"/>
      <c r="DD76" s="166">
        <f t="shared" si="77"/>
        <v>0</v>
      </c>
      <c r="DE76" s="167">
        <f t="shared" si="78"/>
        <v>0</v>
      </c>
      <c r="DF76" s="166">
        <f t="shared" si="79"/>
        <v>0</v>
      </c>
      <c r="DG76" s="167">
        <f t="shared" si="80"/>
        <v>0</v>
      </c>
      <c r="DH76" s="23"/>
      <c r="DI76" s="23"/>
      <c r="DJ76" s="174"/>
      <c r="DK76" s="175"/>
      <c r="DL76" s="174"/>
      <c r="DM76" s="175"/>
      <c r="DN76" s="174"/>
      <c r="DO76" s="175"/>
      <c r="DP76" s="174"/>
      <c r="DQ76" s="175"/>
      <c r="DR76" s="174"/>
      <c r="DS76" s="175"/>
      <c r="DT76" s="174"/>
      <c r="DU76" s="175"/>
      <c r="DV76" s="174"/>
      <c r="DW76" s="175"/>
      <c r="DX76" s="174"/>
      <c r="DY76" s="175"/>
      <c r="DZ76" s="174"/>
      <c r="EA76" s="175"/>
      <c r="EB76" s="174"/>
      <c r="EC76" s="175"/>
      <c r="ED76" s="174"/>
      <c r="EE76" s="175"/>
      <c r="EF76" s="174"/>
      <c r="EG76" s="175"/>
      <c r="EH76" s="166">
        <f t="shared" si="81"/>
        <v>0</v>
      </c>
      <c r="EI76" s="167">
        <f t="shared" si="82"/>
        <v>0</v>
      </c>
      <c r="EJ76" s="166">
        <f t="shared" si="83"/>
        <v>0</v>
      </c>
      <c r="EK76" s="167">
        <f t="shared" si="84"/>
        <v>0</v>
      </c>
      <c r="EL76" s="23"/>
      <c r="EM76" s="23"/>
      <c r="EN76" s="174"/>
      <c r="EO76" s="175"/>
      <c r="EP76" s="174"/>
      <c r="EQ76" s="175"/>
      <c r="ER76" s="174"/>
      <c r="ES76" s="175"/>
      <c r="ET76" s="174"/>
      <c r="EU76" s="175"/>
      <c r="EV76" s="174"/>
      <c r="EW76" s="175"/>
      <c r="EX76" s="174"/>
      <c r="EY76" s="175"/>
      <c r="EZ76" s="174"/>
      <c r="FA76" s="175"/>
      <c r="FB76" s="174"/>
      <c r="FC76" s="175"/>
      <c r="FD76" s="174"/>
      <c r="FE76" s="175"/>
      <c r="FF76" s="174"/>
      <c r="FG76" s="175"/>
      <c r="FH76" s="174"/>
      <c r="FI76" s="175"/>
      <c r="FJ76" s="174"/>
      <c r="FK76" s="175"/>
      <c r="FL76" s="166">
        <f t="shared" si="85"/>
        <v>0</v>
      </c>
      <c r="FM76" s="167">
        <f t="shared" si="86"/>
        <v>0</v>
      </c>
      <c r="FN76" s="166">
        <f t="shared" si="87"/>
        <v>0</v>
      </c>
      <c r="FO76" s="167">
        <f t="shared" si="88"/>
        <v>0</v>
      </c>
      <c r="FP76" s="23"/>
      <c r="FQ76" s="23"/>
      <c r="FR76" s="174"/>
      <c r="FS76" s="175"/>
      <c r="FT76" s="174"/>
      <c r="FU76" s="175"/>
      <c r="FV76" s="174"/>
      <c r="FW76" s="175"/>
      <c r="FX76" s="174"/>
      <c r="FY76" s="175"/>
      <c r="FZ76" s="174"/>
      <c r="GA76" s="175"/>
      <c r="GB76" s="174"/>
      <c r="GC76" s="175"/>
      <c r="GD76" s="174"/>
      <c r="GE76" s="175"/>
      <c r="GF76" s="174"/>
      <c r="GG76" s="175"/>
      <c r="GH76" s="174"/>
      <c r="GI76" s="175"/>
      <c r="GJ76" s="174"/>
      <c r="GK76" s="175"/>
      <c r="GL76" s="174"/>
      <c r="GM76" s="175"/>
      <c r="GN76" s="174"/>
      <c r="GO76" s="175"/>
      <c r="GP76" s="166">
        <f t="shared" si="89"/>
        <v>0</v>
      </c>
      <c r="GQ76" s="167">
        <f t="shared" si="90"/>
        <v>0</v>
      </c>
      <c r="GR76" s="166">
        <f t="shared" si="91"/>
        <v>0</v>
      </c>
      <c r="GS76" s="167">
        <f t="shared" si="92"/>
        <v>0</v>
      </c>
      <c r="GT76" s="23"/>
      <c r="GU76" s="23"/>
      <c r="GV76" s="174"/>
      <c r="GW76" s="175"/>
      <c r="GX76" s="174"/>
      <c r="GY76" s="175"/>
      <c r="GZ76" s="174"/>
      <c r="HA76" s="175"/>
      <c r="HB76" s="174"/>
      <c r="HC76" s="175"/>
      <c r="HD76" s="174"/>
      <c r="HE76" s="175"/>
      <c r="HF76" s="174"/>
      <c r="HG76" s="175"/>
      <c r="HH76" s="174"/>
      <c r="HI76" s="175"/>
      <c r="HJ76" s="174"/>
      <c r="HK76" s="175"/>
      <c r="HL76" s="174"/>
      <c r="HM76" s="175"/>
      <c r="HN76" s="174"/>
      <c r="HO76" s="175"/>
      <c r="HP76" s="174"/>
      <c r="HQ76" s="175"/>
      <c r="HR76" s="174"/>
      <c r="HS76" s="175"/>
      <c r="HT76" s="166">
        <f t="shared" si="93"/>
        <v>0</v>
      </c>
      <c r="HU76" s="167">
        <f t="shared" si="94"/>
        <v>0</v>
      </c>
      <c r="HV76" s="166">
        <f t="shared" si="95"/>
        <v>0</v>
      </c>
      <c r="HW76" s="167">
        <f t="shared" si="96"/>
        <v>0</v>
      </c>
      <c r="HX76" s="23"/>
      <c r="HY76" s="23"/>
      <c r="HZ76" s="174"/>
      <c r="IA76" s="175"/>
      <c r="IB76" s="174"/>
      <c r="IC76" s="175"/>
      <c r="ID76" s="174"/>
      <c r="IE76" s="175"/>
      <c r="IF76" s="174"/>
      <c r="IG76" s="175"/>
      <c r="IH76" s="174"/>
      <c r="II76" s="175"/>
      <c r="IJ76" s="174"/>
      <c r="IK76" s="175"/>
      <c r="IL76" s="174"/>
      <c r="IM76" s="175"/>
      <c r="IN76" s="174"/>
      <c r="IO76" s="175"/>
      <c r="IP76" s="174"/>
      <c r="IQ76" s="175"/>
      <c r="IR76" s="174"/>
      <c r="IS76" s="175"/>
      <c r="IT76" s="174"/>
      <c r="IU76" s="175"/>
      <c r="IV76" s="174"/>
      <c r="IW76" s="175"/>
      <c r="IX76" s="166">
        <f t="shared" si="97"/>
        <v>0</v>
      </c>
      <c r="IY76" s="167">
        <f t="shared" si="98"/>
        <v>0</v>
      </c>
      <c r="IZ76" s="166">
        <f t="shared" si="99"/>
        <v>0</v>
      </c>
      <c r="JA76" s="167">
        <f t="shared" si="100"/>
        <v>0</v>
      </c>
      <c r="JB76" s="23"/>
      <c r="JC76" s="23"/>
      <c r="JD76" s="174"/>
      <c r="JE76" s="175"/>
      <c r="JF76" s="174"/>
      <c r="JG76" s="175"/>
      <c r="JH76" s="174"/>
      <c r="JI76" s="175"/>
      <c r="JJ76" s="174"/>
      <c r="JK76" s="175"/>
      <c r="JL76" s="174"/>
      <c r="JM76" s="175"/>
      <c r="JN76" s="174"/>
      <c r="JO76" s="175"/>
      <c r="JP76" s="174"/>
      <c r="JQ76" s="175"/>
      <c r="JR76" s="174"/>
      <c r="JS76" s="175"/>
      <c r="JT76" s="174"/>
      <c r="JU76" s="175"/>
      <c r="JV76" s="174"/>
      <c r="JW76" s="175"/>
      <c r="JX76" s="174"/>
      <c r="JY76" s="175"/>
      <c r="JZ76" s="174"/>
      <c r="KA76" s="175"/>
      <c r="KB76" s="166">
        <f t="shared" si="101"/>
        <v>0</v>
      </c>
      <c r="KC76" s="167">
        <f t="shared" si="102"/>
        <v>0</v>
      </c>
      <c r="KD76" s="166">
        <f t="shared" si="103"/>
        <v>0</v>
      </c>
      <c r="KE76" s="167">
        <f t="shared" si="104"/>
        <v>0</v>
      </c>
      <c r="KF76" s="23"/>
      <c r="KG76" s="23"/>
      <c r="KH76" s="170">
        <f t="shared" si="59"/>
        <v>0</v>
      </c>
      <c r="KI76" s="171">
        <f t="shared" si="60"/>
        <v>0</v>
      </c>
      <c r="KJ76" s="166">
        <f t="shared" si="61"/>
        <v>0</v>
      </c>
      <c r="KK76" s="167">
        <f t="shared" si="62"/>
        <v>0</v>
      </c>
      <c r="KL76" s="172">
        <f t="shared" si="63"/>
        <v>0</v>
      </c>
      <c r="KM76" s="171">
        <f t="shared" si="64"/>
        <v>0</v>
      </c>
      <c r="KN76" s="166">
        <f t="shared" si="65"/>
        <v>0</v>
      </c>
      <c r="KO76" s="167">
        <f t="shared" si="66"/>
        <v>0</v>
      </c>
      <c r="KP76" s="436">
        <f t="shared" si="67"/>
        <v>0</v>
      </c>
      <c r="KQ76" s="422">
        <f t="shared" si="68"/>
        <v>0</v>
      </c>
      <c r="KR76" s="438" t="s">
        <v>338</v>
      </c>
      <c r="KS76" s="422" t="s">
        <v>338</v>
      </c>
      <c r="KT76" s="4"/>
    </row>
    <row r="77" spans="2:306" s="26" customFormat="1" ht="16.5" customHeight="1" x14ac:dyDescent="0.25">
      <c r="B77" s="150" t="s">
        <v>45</v>
      </c>
      <c r="C77" s="826"/>
      <c r="D77" s="827"/>
      <c r="E77" s="316"/>
      <c r="F77" s="659">
        <v>1</v>
      </c>
      <c r="G77" s="113"/>
      <c r="H77" s="113"/>
      <c r="I77" s="661">
        <f>INT(ROUND(F77,2)*(IF(E77&gt;0,data!$J$12,0)))</f>
        <v>0</v>
      </c>
      <c r="J77" s="145">
        <f>E77*I77</f>
        <v>0</v>
      </c>
      <c r="K77" s="317"/>
      <c r="L77" s="316"/>
      <c r="M77" s="661">
        <f>INT(ROUND(F77,2)*(IF(E77&gt;0,(IF(K77="ano",data!$J$6,0)),0)))</f>
        <v>0</v>
      </c>
      <c r="N77" s="152">
        <f>IF(L77&gt;E77,M77*E77,M77*L77)</f>
        <v>0</v>
      </c>
      <c r="O77" s="155">
        <f t="shared" si="46"/>
        <v>0</v>
      </c>
      <c r="Q77" s="149" t="str">
        <f t="shared" si="47"/>
        <v/>
      </c>
      <c r="R77" s="612" t="s">
        <v>338</v>
      </c>
      <c r="T77" s="26">
        <f t="shared" si="48"/>
        <v>0</v>
      </c>
      <c r="U77" s="176" t="s">
        <v>297</v>
      </c>
      <c r="V77" s="10"/>
      <c r="W77" s="10"/>
      <c r="X77" s="164"/>
      <c r="Y77" s="177"/>
      <c r="Z77" s="164"/>
      <c r="AA77" s="177"/>
      <c r="AB77" s="164"/>
      <c r="AC77" s="177"/>
      <c r="AD77" s="164"/>
      <c r="AE77" s="177"/>
      <c r="AF77" s="164"/>
      <c r="AG77" s="177"/>
      <c r="AH77" s="164"/>
      <c r="AI77" s="177"/>
      <c r="AJ77" s="164"/>
      <c r="AK77" s="177"/>
      <c r="AL77" s="164"/>
      <c r="AM77" s="177"/>
      <c r="AN77" s="164"/>
      <c r="AO77" s="177"/>
      <c r="AP77" s="164"/>
      <c r="AQ77" s="177"/>
      <c r="AR77" s="164"/>
      <c r="AS77" s="177"/>
      <c r="AT77" s="164"/>
      <c r="AU77" s="177"/>
      <c r="AV77" s="166">
        <f t="shared" si="69"/>
        <v>0</v>
      </c>
      <c r="AW77" s="167">
        <f t="shared" si="70"/>
        <v>0</v>
      </c>
      <c r="AX77" s="166">
        <f t="shared" si="71"/>
        <v>0</v>
      </c>
      <c r="AY77" s="167">
        <f t="shared" si="72"/>
        <v>0</v>
      </c>
      <c r="AZ77" s="4"/>
      <c r="BA77" s="4"/>
      <c r="BB77" s="164"/>
      <c r="BC77" s="177"/>
      <c r="BD77" s="164"/>
      <c r="BE77" s="177"/>
      <c r="BF77" s="164"/>
      <c r="BG77" s="177"/>
      <c r="BH77" s="164"/>
      <c r="BI77" s="177"/>
      <c r="BJ77" s="164"/>
      <c r="BK77" s="177"/>
      <c r="BL77" s="164"/>
      <c r="BM77" s="177"/>
      <c r="BN77" s="164"/>
      <c r="BO77" s="177"/>
      <c r="BP77" s="164"/>
      <c r="BQ77" s="177"/>
      <c r="BR77" s="164"/>
      <c r="BS77" s="177"/>
      <c r="BT77" s="164"/>
      <c r="BU77" s="177"/>
      <c r="BV77" s="164"/>
      <c r="BW77" s="177"/>
      <c r="BX77" s="164"/>
      <c r="BY77" s="177"/>
      <c r="BZ77" s="166">
        <f t="shared" si="73"/>
        <v>0</v>
      </c>
      <c r="CA77" s="167">
        <f t="shared" si="74"/>
        <v>0</v>
      </c>
      <c r="CB77" s="166">
        <f t="shared" si="75"/>
        <v>0</v>
      </c>
      <c r="CC77" s="167">
        <f t="shared" si="76"/>
        <v>0</v>
      </c>
      <c r="CD77" s="4"/>
      <c r="CE77" s="4"/>
      <c r="CF77" s="164"/>
      <c r="CG77" s="177"/>
      <c r="CH77" s="164"/>
      <c r="CI77" s="177"/>
      <c r="CJ77" s="164"/>
      <c r="CK77" s="177"/>
      <c r="CL77" s="164"/>
      <c r="CM77" s="177"/>
      <c r="CN77" s="164"/>
      <c r="CO77" s="177"/>
      <c r="CP77" s="164"/>
      <c r="CQ77" s="177"/>
      <c r="CR77" s="164"/>
      <c r="CS77" s="177"/>
      <c r="CT77" s="164"/>
      <c r="CU77" s="177"/>
      <c r="CV77" s="164"/>
      <c r="CW77" s="177"/>
      <c r="CX77" s="164"/>
      <c r="CY77" s="177"/>
      <c r="CZ77" s="164"/>
      <c r="DA77" s="177"/>
      <c r="DB77" s="164"/>
      <c r="DC77" s="177"/>
      <c r="DD77" s="166">
        <f t="shared" si="77"/>
        <v>0</v>
      </c>
      <c r="DE77" s="167">
        <f t="shared" si="78"/>
        <v>0</v>
      </c>
      <c r="DF77" s="166">
        <f t="shared" si="79"/>
        <v>0</v>
      </c>
      <c r="DG77" s="167">
        <f t="shared" si="80"/>
        <v>0</v>
      </c>
      <c r="DH77" s="4"/>
      <c r="DI77" s="4"/>
      <c r="DJ77" s="164"/>
      <c r="DK77" s="177"/>
      <c r="DL77" s="164"/>
      <c r="DM77" s="177"/>
      <c r="DN77" s="164"/>
      <c r="DO77" s="177"/>
      <c r="DP77" s="164"/>
      <c r="DQ77" s="177"/>
      <c r="DR77" s="164"/>
      <c r="DS77" s="177"/>
      <c r="DT77" s="164"/>
      <c r="DU77" s="177"/>
      <c r="DV77" s="164"/>
      <c r="DW77" s="177"/>
      <c r="DX77" s="164"/>
      <c r="DY77" s="177"/>
      <c r="DZ77" s="164"/>
      <c r="EA77" s="177"/>
      <c r="EB77" s="164"/>
      <c r="EC77" s="177"/>
      <c r="ED77" s="164"/>
      <c r="EE77" s="177"/>
      <c r="EF77" s="164"/>
      <c r="EG77" s="177"/>
      <c r="EH77" s="166">
        <f t="shared" si="81"/>
        <v>0</v>
      </c>
      <c r="EI77" s="167">
        <f t="shared" si="82"/>
        <v>0</v>
      </c>
      <c r="EJ77" s="166">
        <f t="shared" si="83"/>
        <v>0</v>
      </c>
      <c r="EK77" s="167">
        <f t="shared" si="84"/>
        <v>0</v>
      </c>
      <c r="EL77" s="4"/>
      <c r="EM77" s="4"/>
      <c r="EN77" s="164"/>
      <c r="EO77" s="177"/>
      <c r="EP77" s="164"/>
      <c r="EQ77" s="177"/>
      <c r="ER77" s="164"/>
      <c r="ES77" s="177"/>
      <c r="ET77" s="164"/>
      <c r="EU77" s="177"/>
      <c r="EV77" s="164"/>
      <c r="EW77" s="177"/>
      <c r="EX77" s="164"/>
      <c r="EY77" s="177"/>
      <c r="EZ77" s="164"/>
      <c r="FA77" s="177"/>
      <c r="FB77" s="164"/>
      <c r="FC77" s="177"/>
      <c r="FD77" s="164"/>
      <c r="FE77" s="177"/>
      <c r="FF77" s="164"/>
      <c r="FG77" s="177"/>
      <c r="FH77" s="164"/>
      <c r="FI77" s="177"/>
      <c r="FJ77" s="164"/>
      <c r="FK77" s="177"/>
      <c r="FL77" s="166">
        <f t="shared" si="85"/>
        <v>0</v>
      </c>
      <c r="FM77" s="167">
        <f t="shared" si="86"/>
        <v>0</v>
      </c>
      <c r="FN77" s="166">
        <f t="shared" si="87"/>
        <v>0</v>
      </c>
      <c r="FO77" s="167">
        <f t="shared" si="88"/>
        <v>0</v>
      </c>
      <c r="FP77" s="4"/>
      <c r="FQ77" s="4"/>
      <c r="FR77" s="164"/>
      <c r="FS77" s="177"/>
      <c r="FT77" s="164"/>
      <c r="FU77" s="177"/>
      <c r="FV77" s="164"/>
      <c r="FW77" s="177"/>
      <c r="FX77" s="164"/>
      <c r="FY77" s="177"/>
      <c r="FZ77" s="164"/>
      <c r="GA77" s="177"/>
      <c r="GB77" s="164"/>
      <c r="GC77" s="177"/>
      <c r="GD77" s="164"/>
      <c r="GE77" s="177"/>
      <c r="GF77" s="164"/>
      <c r="GG77" s="177"/>
      <c r="GH77" s="164"/>
      <c r="GI77" s="177"/>
      <c r="GJ77" s="164"/>
      <c r="GK77" s="177"/>
      <c r="GL77" s="164"/>
      <c r="GM77" s="177"/>
      <c r="GN77" s="164"/>
      <c r="GO77" s="177"/>
      <c r="GP77" s="166">
        <f t="shared" si="89"/>
        <v>0</v>
      </c>
      <c r="GQ77" s="167">
        <f t="shared" si="90"/>
        <v>0</v>
      </c>
      <c r="GR77" s="166">
        <f t="shared" si="91"/>
        <v>0</v>
      </c>
      <c r="GS77" s="167">
        <f t="shared" si="92"/>
        <v>0</v>
      </c>
      <c r="GT77" s="4"/>
      <c r="GU77" s="4"/>
      <c r="GV77" s="164"/>
      <c r="GW77" s="177"/>
      <c r="GX77" s="164"/>
      <c r="GY77" s="177"/>
      <c r="GZ77" s="164"/>
      <c r="HA77" s="177"/>
      <c r="HB77" s="164"/>
      <c r="HC77" s="177"/>
      <c r="HD77" s="164"/>
      <c r="HE77" s="177"/>
      <c r="HF77" s="164"/>
      <c r="HG77" s="177"/>
      <c r="HH77" s="164"/>
      <c r="HI77" s="177"/>
      <c r="HJ77" s="164"/>
      <c r="HK77" s="177"/>
      <c r="HL77" s="164"/>
      <c r="HM77" s="177"/>
      <c r="HN77" s="164"/>
      <c r="HO77" s="177"/>
      <c r="HP77" s="164"/>
      <c r="HQ77" s="177"/>
      <c r="HR77" s="164"/>
      <c r="HS77" s="177"/>
      <c r="HT77" s="166">
        <f t="shared" si="93"/>
        <v>0</v>
      </c>
      <c r="HU77" s="167">
        <f t="shared" si="94"/>
        <v>0</v>
      </c>
      <c r="HV77" s="166">
        <f t="shared" si="95"/>
        <v>0</v>
      </c>
      <c r="HW77" s="167">
        <f t="shared" si="96"/>
        <v>0</v>
      </c>
      <c r="HX77" s="4"/>
      <c r="HY77" s="4"/>
      <c r="HZ77" s="164"/>
      <c r="IA77" s="177"/>
      <c r="IB77" s="164"/>
      <c r="IC77" s="177"/>
      <c r="ID77" s="164"/>
      <c r="IE77" s="177"/>
      <c r="IF77" s="164"/>
      <c r="IG77" s="177"/>
      <c r="IH77" s="164"/>
      <c r="II77" s="177"/>
      <c r="IJ77" s="164"/>
      <c r="IK77" s="177"/>
      <c r="IL77" s="164"/>
      <c r="IM77" s="177"/>
      <c r="IN77" s="164"/>
      <c r="IO77" s="177"/>
      <c r="IP77" s="164"/>
      <c r="IQ77" s="177"/>
      <c r="IR77" s="164"/>
      <c r="IS77" s="177"/>
      <c r="IT77" s="164"/>
      <c r="IU77" s="177"/>
      <c r="IV77" s="164"/>
      <c r="IW77" s="177"/>
      <c r="IX77" s="166">
        <f t="shared" si="97"/>
        <v>0</v>
      </c>
      <c r="IY77" s="167">
        <f t="shared" si="98"/>
        <v>0</v>
      </c>
      <c r="IZ77" s="166">
        <f t="shared" si="99"/>
        <v>0</v>
      </c>
      <c r="JA77" s="167">
        <f t="shared" si="100"/>
        <v>0</v>
      </c>
      <c r="JB77" s="4"/>
      <c r="JC77" s="4"/>
      <c r="JD77" s="164"/>
      <c r="JE77" s="177"/>
      <c r="JF77" s="164"/>
      <c r="JG77" s="177"/>
      <c r="JH77" s="164"/>
      <c r="JI77" s="177"/>
      <c r="JJ77" s="164"/>
      <c r="JK77" s="177"/>
      <c r="JL77" s="164"/>
      <c r="JM77" s="177"/>
      <c r="JN77" s="164"/>
      <c r="JO77" s="177"/>
      <c r="JP77" s="164"/>
      <c r="JQ77" s="177"/>
      <c r="JR77" s="164"/>
      <c r="JS77" s="177"/>
      <c r="JT77" s="164"/>
      <c r="JU77" s="177"/>
      <c r="JV77" s="164"/>
      <c r="JW77" s="177"/>
      <c r="JX77" s="164"/>
      <c r="JY77" s="177"/>
      <c r="JZ77" s="164"/>
      <c r="KA77" s="177"/>
      <c r="KB77" s="166">
        <f t="shared" si="101"/>
        <v>0</v>
      </c>
      <c r="KC77" s="167">
        <f t="shared" si="102"/>
        <v>0</v>
      </c>
      <c r="KD77" s="166">
        <f t="shared" si="103"/>
        <v>0</v>
      </c>
      <c r="KE77" s="167">
        <f t="shared" si="104"/>
        <v>0</v>
      </c>
      <c r="KF77" s="4"/>
      <c r="KG77" s="4"/>
      <c r="KH77" s="170">
        <f t="shared" si="59"/>
        <v>0</v>
      </c>
      <c r="KI77" s="171">
        <f t="shared" si="60"/>
        <v>0</v>
      </c>
      <c r="KJ77" s="166">
        <f t="shared" si="61"/>
        <v>0</v>
      </c>
      <c r="KK77" s="167">
        <f t="shared" si="62"/>
        <v>0</v>
      </c>
      <c r="KL77" s="172">
        <f t="shared" si="63"/>
        <v>0</v>
      </c>
      <c r="KM77" s="171">
        <f t="shared" si="64"/>
        <v>0</v>
      </c>
      <c r="KN77" s="166">
        <f t="shared" si="65"/>
        <v>0</v>
      </c>
      <c r="KO77" s="167">
        <f t="shared" si="66"/>
        <v>0</v>
      </c>
      <c r="KP77" s="436">
        <f t="shared" si="67"/>
        <v>0</v>
      </c>
      <c r="KQ77" s="422">
        <f t="shared" si="68"/>
        <v>0</v>
      </c>
      <c r="KR77" s="438" t="s">
        <v>338</v>
      </c>
      <c r="KS77" s="422" t="s">
        <v>338</v>
      </c>
      <c r="KT77" s="4"/>
    </row>
    <row r="78" spans="2:306" s="26" customFormat="1" ht="16.5" hidden="1" customHeight="1" x14ac:dyDescent="0.25">
      <c r="B78" s="150"/>
      <c r="C78" s="541"/>
      <c r="D78" s="542"/>
      <c r="E78" s="120"/>
      <c r="F78" s="650"/>
      <c r="G78" s="120"/>
      <c r="H78" s="120"/>
      <c r="I78" s="661">
        <f>INT(ROUND(F78,2)*(IF(E78&gt;0,data!$J$12,0)))</f>
        <v>0</v>
      </c>
      <c r="J78" s="156"/>
      <c r="K78" s="543"/>
      <c r="L78" s="536"/>
      <c r="M78" s="661">
        <f>INT(ROUND(F78,2)*(IF(E78&gt;0,(IF(K78="ano",data!$J$6,0)),0)))</f>
        <v>0</v>
      </c>
      <c r="N78" s="152"/>
      <c r="O78" s="157"/>
      <c r="Q78" s="154"/>
      <c r="R78" s="612" t="s">
        <v>338</v>
      </c>
      <c r="T78" s="28"/>
      <c r="U78" s="173" t="s">
        <v>297</v>
      </c>
      <c r="V78" s="10"/>
      <c r="W78" s="10"/>
      <c r="X78" s="174"/>
      <c r="Y78" s="175"/>
      <c r="Z78" s="174"/>
      <c r="AA78" s="175"/>
      <c r="AB78" s="174"/>
      <c r="AC78" s="175"/>
      <c r="AD78" s="174"/>
      <c r="AE78" s="175"/>
      <c r="AF78" s="174"/>
      <c r="AG78" s="175"/>
      <c r="AH78" s="174"/>
      <c r="AI78" s="175"/>
      <c r="AJ78" s="174"/>
      <c r="AK78" s="175"/>
      <c r="AL78" s="174"/>
      <c r="AM78" s="175"/>
      <c r="AN78" s="174"/>
      <c r="AO78" s="175"/>
      <c r="AP78" s="174"/>
      <c r="AQ78" s="175"/>
      <c r="AR78" s="174"/>
      <c r="AS78" s="175"/>
      <c r="AT78" s="174"/>
      <c r="AU78" s="175"/>
      <c r="AV78" s="166">
        <f t="shared" si="69"/>
        <v>0</v>
      </c>
      <c r="AW78" s="167">
        <f t="shared" si="70"/>
        <v>0</v>
      </c>
      <c r="AX78" s="166">
        <f t="shared" si="71"/>
        <v>0</v>
      </c>
      <c r="AY78" s="167">
        <f t="shared" si="72"/>
        <v>0</v>
      </c>
      <c r="AZ78" s="23"/>
      <c r="BA78" s="23"/>
      <c r="BB78" s="174"/>
      <c r="BC78" s="175"/>
      <c r="BD78" s="174"/>
      <c r="BE78" s="175"/>
      <c r="BF78" s="174"/>
      <c r="BG78" s="175"/>
      <c r="BH78" s="174"/>
      <c r="BI78" s="175"/>
      <c r="BJ78" s="174"/>
      <c r="BK78" s="175"/>
      <c r="BL78" s="174"/>
      <c r="BM78" s="175"/>
      <c r="BN78" s="174"/>
      <c r="BO78" s="175"/>
      <c r="BP78" s="174"/>
      <c r="BQ78" s="175"/>
      <c r="BR78" s="174"/>
      <c r="BS78" s="175"/>
      <c r="BT78" s="174"/>
      <c r="BU78" s="175"/>
      <c r="BV78" s="174"/>
      <c r="BW78" s="175"/>
      <c r="BX78" s="174"/>
      <c r="BY78" s="175"/>
      <c r="BZ78" s="166">
        <f t="shared" si="73"/>
        <v>0</v>
      </c>
      <c r="CA78" s="167">
        <f t="shared" si="74"/>
        <v>0</v>
      </c>
      <c r="CB78" s="166">
        <f t="shared" si="75"/>
        <v>0</v>
      </c>
      <c r="CC78" s="167">
        <f t="shared" si="76"/>
        <v>0</v>
      </c>
      <c r="CD78" s="23"/>
      <c r="CE78" s="23"/>
      <c r="CF78" s="174"/>
      <c r="CG78" s="175"/>
      <c r="CH78" s="174"/>
      <c r="CI78" s="175"/>
      <c r="CJ78" s="174"/>
      <c r="CK78" s="175"/>
      <c r="CL78" s="174"/>
      <c r="CM78" s="175"/>
      <c r="CN78" s="174"/>
      <c r="CO78" s="175"/>
      <c r="CP78" s="174"/>
      <c r="CQ78" s="175"/>
      <c r="CR78" s="174"/>
      <c r="CS78" s="175"/>
      <c r="CT78" s="174"/>
      <c r="CU78" s="175"/>
      <c r="CV78" s="174"/>
      <c r="CW78" s="175"/>
      <c r="CX78" s="174"/>
      <c r="CY78" s="175"/>
      <c r="CZ78" s="174"/>
      <c r="DA78" s="175"/>
      <c r="DB78" s="174"/>
      <c r="DC78" s="175"/>
      <c r="DD78" s="166">
        <f t="shared" si="77"/>
        <v>0</v>
      </c>
      <c r="DE78" s="167">
        <f t="shared" si="78"/>
        <v>0</v>
      </c>
      <c r="DF78" s="166">
        <f t="shared" si="79"/>
        <v>0</v>
      </c>
      <c r="DG78" s="167">
        <f t="shared" si="80"/>
        <v>0</v>
      </c>
      <c r="DH78" s="23"/>
      <c r="DI78" s="23"/>
      <c r="DJ78" s="174"/>
      <c r="DK78" s="175"/>
      <c r="DL78" s="174"/>
      <c r="DM78" s="175"/>
      <c r="DN78" s="174"/>
      <c r="DO78" s="175"/>
      <c r="DP78" s="174"/>
      <c r="DQ78" s="175"/>
      <c r="DR78" s="174"/>
      <c r="DS78" s="175"/>
      <c r="DT78" s="174"/>
      <c r="DU78" s="175"/>
      <c r="DV78" s="174"/>
      <c r="DW78" s="175"/>
      <c r="DX78" s="174"/>
      <c r="DY78" s="175"/>
      <c r="DZ78" s="174"/>
      <c r="EA78" s="175"/>
      <c r="EB78" s="174"/>
      <c r="EC78" s="175"/>
      <c r="ED78" s="174"/>
      <c r="EE78" s="175"/>
      <c r="EF78" s="174"/>
      <c r="EG78" s="175"/>
      <c r="EH78" s="166">
        <f t="shared" si="81"/>
        <v>0</v>
      </c>
      <c r="EI78" s="167">
        <f t="shared" si="82"/>
        <v>0</v>
      </c>
      <c r="EJ78" s="166">
        <f t="shared" si="83"/>
        <v>0</v>
      </c>
      <c r="EK78" s="167">
        <f t="shared" si="84"/>
        <v>0</v>
      </c>
      <c r="EL78" s="23"/>
      <c r="EM78" s="23"/>
      <c r="EN78" s="174"/>
      <c r="EO78" s="175"/>
      <c r="EP78" s="174"/>
      <c r="EQ78" s="175"/>
      <c r="ER78" s="174"/>
      <c r="ES78" s="175"/>
      <c r="ET78" s="174"/>
      <c r="EU78" s="175"/>
      <c r="EV78" s="174"/>
      <c r="EW78" s="175"/>
      <c r="EX78" s="174"/>
      <c r="EY78" s="175"/>
      <c r="EZ78" s="174"/>
      <c r="FA78" s="175"/>
      <c r="FB78" s="174"/>
      <c r="FC78" s="175"/>
      <c r="FD78" s="174"/>
      <c r="FE78" s="175"/>
      <c r="FF78" s="174"/>
      <c r="FG78" s="175"/>
      <c r="FH78" s="174"/>
      <c r="FI78" s="175"/>
      <c r="FJ78" s="174"/>
      <c r="FK78" s="175"/>
      <c r="FL78" s="166">
        <f t="shared" si="85"/>
        <v>0</v>
      </c>
      <c r="FM78" s="167">
        <f t="shared" si="86"/>
        <v>0</v>
      </c>
      <c r="FN78" s="166">
        <f t="shared" si="87"/>
        <v>0</v>
      </c>
      <c r="FO78" s="167">
        <f t="shared" si="88"/>
        <v>0</v>
      </c>
      <c r="FP78" s="23"/>
      <c r="FQ78" s="23"/>
      <c r="FR78" s="174"/>
      <c r="FS78" s="175"/>
      <c r="FT78" s="174"/>
      <c r="FU78" s="175"/>
      <c r="FV78" s="174"/>
      <c r="FW78" s="175"/>
      <c r="FX78" s="174"/>
      <c r="FY78" s="175"/>
      <c r="FZ78" s="174"/>
      <c r="GA78" s="175"/>
      <c r="GB78" s="174"/>
      <c r="GC78" s="175"/>
      <c r="GD78" s="174"/>
      <c r="GE78" s="175"/>
      <c r="GF78" s="174"/>
      <c r="GG78" s="175"/>
      <c r="GH78" s="174"/>
      <c r="GI78" s="175"/>
      <c r="GJ78" s="174"/>
      <c r="GK78" s="175"/>
      <c r="GL78" s="174"/>
      <c r="GM78" s="175"/>
      <c r="GN78" s="174"/>
      <c r="GO78" s="175"/>
      <c r="GP78" s="166">
        <f t="shared" si="89"/>
        <v>0</v>
      </c>
      <c r="GQ78" s="167">
        <f t="shared" si="90"/>
        <v>0</v>
      </c>
      <c r="GR78" s="166">
        <f t="shared" si="91"/>
        <v>0</v>
      </c>
      <c r="GS78" s="167">
        <f t="shared" si="92"/>
        <v>0</v>
      </c>
      <c r="GT78" s="23"/>
      <c r="GU78" s="23"/>
      <c r="GV78" s="174"/>
      <c r="GW78" s="175"/>
      <c r="GX78" s="174"/>
      <c r="GY78" s="175"/>
      <c r="GZ78" s="174"/>
      <c r="HA78" s="175"/>
      <c r="HB78" s="174"/>
      <c r="HC78" s="175"/>
      <c r="HD78" s="174"/>
      <c r="HE78" s="175"/>
      <c r="HF78" s="174"/>
      <c r="HG78" s="175"/>
      <c r="HH78" s="174"/>
      <c r="HI78" s="175"/>
      <c r="HJ78" s="174"/>
      <c r="HK78" s="175"/>
      <c r="HL78" s="174"/>
      <c r="HM78" s="175"/>
      <c r="HN78" s="174"/>
      <c r="HO78" s="175"/>
      <c r="HP78" s="174"/>
      <c r="HQ78" s="175"/>
      <c r="HR78" s="174"/>
      <c r="HS78" s="175"/>
      <c r="HT78" s="166">
        <f t="shared" si="93"/>
        <v>0</v>
      </c>
      <c r="HU78" s="167">
        <f t="shared" si="94"/>
        <v>0</v>
      </c>
      <c r="HV78" s="166">
        <f t="shared" si="95"/>
        <v>0</v>
      </c>
      <c r="HW78" s="167">
        <f t="shared" si="96"/>
        <v>0</v>
      </c>
      <c r="HX78" s="23"/>
      <c r="HY78" s="23"/>
      <c r="HZ78" s="174"/>
      <c r="IA78" s="175"/>
      <c r="IB78" s="174"/>
      <c r="IC78" s="175"/>
      <c r="ID78" s="174"/>
      <c r="IE78" s="175"/>
      <c r="IF78" s="174"/>
      <c r="IG78" s="175"/>
      <c r="IH78" s="174"/>
      <c r="II78" s="175"/>
      <c r="IJ78" s="174"/>
      <c r="IK78" s="175"/>
      <c r="IL78" s="174"/>
      <c r="IM78" s="175"/>
      <c r="IN78" s="174"/>
      <c r="IO78" s="175"/>
      <c r="IP78" s="174"/>
      <c r="IQ78" s="175"/>
      <c r="IR78" s="174"/>
      <c r="IS78" s="175"/>
      <c r="IT78" s="174"/>
      <c r="IU78" s="175"/>
      <c r="IV78" s="174"/>
      <c r="IW78" s="175"/>
      <c r="IX78" s="166">
        <f t="shared" si="97"/>
        <v>0</v>
      </c>
      <c r="IY78" s="167">
        <f t="shared" si="98"/>
        <v>0</v>
      </c>
      <c r="IZ78" s="166">
        <f t="shared" si="99"/>
        <v>0</v>
      </c>
      <c r="JA78" s="167">
        <f t="shared" si="100"/>
        <v>0</v>
      </c>
      <c r="JB78" s="23"/>
      <c r="JC78" s="23"/>
      <c r="JD78" s="174"/>
      <c r="JE78" s="175"/>
      <c r="JF78" s="174"/>
      <c r="JG78" s="175"/>
      <c r="JH78" s="174"/>
      <c r="JI78" s="175"/>
      <c r="JJ78" s="174"/>
      <c r="JK78" s="175"/>
      <c r="JL78" s="174"/>
      <c r="JM78" s="175"/>
      <c r="JN78" s="174"/>
      <c r="JO78" s="175"/>
      <c r="JP78" s="174"/>
      <c r="JQ78" s="175"/>
      <c r="JR78" s="174"/>
      <c r="JS78" s="175"/>
      <c r="JT78" s="174"/>
      <c r="JU78" s="175"/>
      <c r="JV78" s="174"/>
      <c r="JW78" s="175"/>
      <c r="JX78" s="174"/>
      <c r="JY78" s="175"/>
      <c r="JZ78" s="174"/>
      <c r="KA78" s="175"/>
      <c r="KB78" s="166">
        <f t="shared" si="101"/>
        <v>0</v>
      </c>
      <c r="KC78" s="167">
        <f t="shared" si="102"/>
        <v>0</v>
      </c>
      <c r="KD78" s="166">
        <f t="shared" si="103"/>
        <v>0</v>
      </c>
      <c r="KE78" s="167">
        <f t="shared" si="104"/>
        <v>0</v>
      </c>
      <c r="KF78" s="23"/>
      <c r="KG78" s="23"/>
      <c r="KH78" s="170">
        <f t="shared" si="59"/>
        <v>0</v>
      </c>
      <c r="KI78" s="171">
        <f t="shared" si="60"/>
        <v>0</v>
      </c>
      <c r="KJ78" s="166">
        <f t="shared" si="61"/>
        <v>0</v>
      </c>
      <c r="KK78" s="167">
        <f t="shared" si="62"/>
        <v>0</v>
      </c>
      <c r="KL78" s="172">
        <f t="shared" si="63"/>
        <v>0</v>
      </c>
      <c r="KM78" s="171">
        <f t="shared" si="64"/>
        <v>0</v>
      </c>
      <c r="KN78" s="166">
        <f t="shared" si="65"/>
        <v>0</v>
      </c>
      <c r="KO78" s="167">
        <f t="shared" si="66"/>
        <v>0</v>
      </c>
      <c r="KP78" s="436">
        <f t="shared" si="67"/>
        <v>0</v>
      </c>
      <c r="KQ78" s="422">
        <f t="shared" si="68"/>
        <v>0</v>
      </c>
      <c r="KR78" s="438" t="s">
        <v>338</v>
      </c>
      <c r="KS78" s="422" t="s">
        <v>338</v>
      </c>
      <c r="KT78" s="4"/>
    </row>
    <row r="79" spans="2:306" s="26" customFormat="1" ht="16.5" customHeight="1" x14ac:dyDescent="0.25">
      <c r="B79" s="150" t="s">
        <v>46</v>
      </c>
      <c r="C79" s="826"/>
      <c r="D79" s="827"/>
      <c r="E79" s="316"/>
      <c r="F79" s="659">
        <v>1</v>
      </c>
      <c r="G79" s="113"/>
      <c r="H79" s="113"/>
      <c r="I79" s="661">
        <f>INT(ROUND(F79,2)*(IF(E79&gt;0,data!$J$12,0)))</f>
        <v>0</v>
      </c>
      <c r="J79" s="145">
        <f>E79*I79</f>
        <v>0</v>
      </c>
      <c r="K79" s="317"/>
      <c r="L79" s="316"/>
      <c r="M79" s="661">
        <f>INT(ROUND(F79,2)*(IF(E79&gt;0,(IF(K79="ano",data!$J$6,0)),0)))</f>
        <v>0</v>
      </c>
      <c r="N79" s="152">
        <f>IF(L79&gt;E79,M79*E79,M79*L79)</f>
        <v>0</v>
      </c>
      <c r="O79" s="155">
        <f t="shared" si="46"/>
        <v>0</v>
      </c>
      <c r="Q79" s="149" t="str">
        <f t="shared" si="47"/>
        <v/>
      </c>
      <c r="R79" s="612" t="s">
        <v>338</v>
      </c>
      <c r="T79" s="26">
        <f t="shared" si="48"/>
        <v>0</v>
      </c>
      <c r="U79" s="176" t="s">
        <v>297</v>
      </c>
      <c r="V79" s="10"/>
      <c r="W79" s="10"/>
      <c r="X79" s="164"/>
      <c r="Y79" s="177"/>
      <c r="Z79" s="164"/>
      <c r="AA79" s="177"/>
      <c r="AB79" s="164"/>
      <c r="AC79" s="177"/>
      <c r="AD79" s="164"/>
      <c r="AE79" s="177"/>
      <c r="AF79" s="164"/>
      <c r="AG79" s="177"/>
      <c r="AH79" s="164"/>
      <c r="AI79" s="177"/>
      <c r="AJ79" s="164"/>
      <c r="AK79" s="177"/>
      <c r="AL79" s="164"/>
      <c r="AM79" s="177"/>
      <c r="AN79" s="164"/>
      <c r="AO79" s="177"/>
      <c r="AP79" s="164"/>
      <c r="AQ79" s="177"/>
      <c r="AR79" s="164"/>
      <c r="AS79" s="177"/>
      <c r="AT79" s="164"/>
      <c r="AU79" s="177"/>
      <c r="AV79" s="166">
        <f t="shared" si="69"/>
        <v>0</v>
      </c>
      <c r="AW79" s="167">
        <f t="shared" si="70"/>
        <v>0</v>
      </c>
      <c r="AX79" s="166">
        <f t="shared" si="71"/>
        <v>0</v>
      </c>
      <c r="AY79" s="167">
        <f t="shared" si="72"/>
        <v>0</v>
      </c>
      <c r="AZ79" s="4"/>
      <c r="BA79" s="4"/>
      <c r="BB79" s="164"/>
      <c r="BC79" s="177"/>
      <c r="BD79" s="164"/>
      <c r="BE79" s="177"/>
      <c r="BF79" s="164"/>
      <c r="BG79" s="177"/>
      <c r="BH79" s="164"/>
      <c r="BI79" s="177"/>
      <c r="BJ79" s="164"/>
      <c r="BK79" s="177"/>
      <c r="BL79" s="164"/>
      <c r="BM79" s="177"/>
      <c r="BN79" s="164"/>
      <c r="BO79" s="177"/>
      <c r="BP79" s="164"/>
      <c r="BQ79" s="177"/>
      <c r="BR79" s="164"/>
      <c r="BS79" s="177"/>
      <c r="BT79" s="164"/>
      <c r="BU79" s="177"/>
      <c r="BV79" s="164"/>
      <c r="BW79" s="177"/>
      <c r="BX79" s="164"/>
      <c r="BY79" s="177"/>
      <c r="BZ79" s="166">
        <f t="shared" si="73"/>
        <v>0</v>
      </c>
      <c r="CA79" s="167">
        <f t="shared" si="74"/>
        <v>0</v>
      </c>
      <c r="CB79" s="166">
        <f t="shared" si="75"/>
        <v>0</v>
      </c>
      <c r="CC79" s="167">
        <f t="shared" si="76"/>
        <v>0</v>
      </c>
      <c r="CD79" s="4"/>
      <c r="CE79" s="4"/>
      <c r="CF79" s="164"/>
      <c r="CG79" s="177"/>
      <c r="CH79" s="164"/>
      <c r="CI79" s="177"/>
      <c r="CJ79" s="164"/>
      <c r="CK79" s="177"/>
      <c r="CL79" s="164"/>
      <c r="CM79" s="177"/>
      <c r="CN79" s="164"/>
      <c r="CO79" s="177"/>
      <c r="CP79" s="164"/>
      <c r="CQ79" s="177"/>
      <c r="CR79" s="164"/>
      <c r="CS79" s="177"/>
      <c r="CT79" s="164"/>
      <c r="CU79" s="177"/>
      <c r="CV79" s="164"/>
      <c r="CW79" s="177"/>
      <c r="CX79" s="164"/>
      <c r="CY79" s="177"/>
      <c r="CZ79" s="164"/>
      <c r="DA79" s="177"/>
      <c r="DB79" s="164"/>
      <c r="DC79" s="177"/>
      <c r="DD79" s="166">
        <f t="shared" si="77"/>
        <v>0</v>
      </c>
      <c r="DE79" s="167">
        <f t="shared" si="78"/>
        <v>0</v>
      </c>
      <c r="DF79" s="166">
        <f t="shared" si="79"/>
        <v>0</v>
      </c>
      <c r="DG79" s="167">
        <f t="shared" si="80"/>
        <v>0</v>
      </c>
      <c r="DH79" s="4"/>
      <c r="DI79" s="4"/>
      <c r="DJ79" s="164"/>
      <c r="DK79" s="177"/>
      <c r="DL79" s="164"/>
      <c r="DM79" s="177"/>
      <c r="DN79" s="164"/>
      <c r="DO79" s="177"/>
      <c r="DP79" s="164"/>
      <c r="DQ79" s="177"/>
      <c r="DR79" s="164"/>
      <c r="DS79" s="177"/>
      <c r="DT79" s="164"/>
      <c r="DU79" s="177"/>
      <c r="DV79" s="164"/>
      <c r="DW79" s="177"/>
      <c r="DX79" s="164"/>
      <c r="DY79" s="177"/>
      <c r="DZ79" s="164"/>
      <c r="EA79" s="177"/>
      <c r="EB79" s="164"/>
      <c r="EC79" s="177"/>
      <c r="ED79" s="164"/>
      <c r="EE79" s="177"/>
      <c r="EF79" s="164"/>
      <c r="EG79" s="177"/>
      <c r="EH79" s="166">
        <f t="shared" si="81"/>
        <v>0</v>
      </c>
      <c r="EI79" s="167">
        <f t="shared" si="82"/>
        <v>0</v>
      </c>
      <c r="EJ79" s="166">
        <f t="shared" si="83"/>
        <v>0</v>
      </c>
      <c r="EK79" s="167">
        <f t="shared" si="84"/>
        <v>0</v>
      </c>
      <c r="EL79" s="4"/>
      <c r="EM79" s="4"/>
      <c r="EN79" s="164"/>
      <c r="EO79" s="177"/>
      <c r="EP79" s="164"/>
      <c r="EQ79" s="177"/>
      <c r="ER79" s="164"/>
      <c r="ES79" s="177"/>
      <c r="ET79" s="164"/>
      <c r="EU79" s="177"/>
      <c r="EV79" s="164"/>
      <c r="EW79" s="177"/>
      <c r="EX79" s="164"/>
      <c r="EY79" s="177"/>
      <c r="EZ79" s="164"/>
      <c r="FA79" s="177"/>
      <c r="FB79" s="164"/>
      <c r="FC79" s="177"/>
      <c r="FD79" s="164"/>
      <c r="FE79" s="177"/>
      <c r="FF79" s="164"/>
      <c r="FG79" s="177"/>
      <c r="FH79" s="164"/>
      <c r="FI79" s="177"/>
      <c r="FJ79" s="164"/>
      <c r="FK79" s="177"/>
      <c r="FL79" s="166">
        <f t="shared" si="85"/>
        <v>0</v>
      </c>
      <c r="FM79" s="167">
        <f t="shared" si="86"/>
        <v>0</v>
      </c>
      <c r="FN79" s="166">
        <f t="shared" si="87"/>
        <v>0</v>
      </c>
      <c r="FO79" s="167">
        <f t="shared" si="88"/>
        <v>0</v>
      </c>
      <c r="FP79" s="4"/>
      <c r="FQ79" s="4"/>
      <c r="FR79" s="164"/>
      <c r="FS79" s="177"/>
      <c r="FT79" s="164"/>
      <c r="FU79" s="177"/>
      <c r="FV79" s="164"/>
      <c r="FW79" s="177"/>
      <c r="FX79" s="164"/>
      <c r="FY79" s="177"/>
      <c r="FZ79" s="164"/>
      <c r="GA79" s="177"/>
      <c r="GB79" s="164"/>
      <c r="GC79" s="177"/>
      <c r="GD79" s="164"/>
      <c r="GE79" s="177"/>
      <c r="GF79" s="164"/>
      <c r="GG79" s="177"/>
      <c r="GH79" s="164"/>
      <c r="GI79" s="177"/>
      <c r="GJ79" s="164"/>
      <c r="GK79" s="177"/>
      <c r="GL79" s="164"/>
      <c r="GM79" s="177"/>
      <c r="GN79" s="164"/>
      <c r="GO79" s="177"/>
      <c r="GP79" s="166">
        <f t="shared" si="89"/>
        <v>0</v>
      </c>
      <c r="GQ79" s="167">
        <f t="shared" si="90"/>
        <v>0</v>
      </c>
      <c r="GR79" s="166">
        <f t="shared" si="91"/>
        <v>0</v>
      </c>
      <c r="GS79" s="167">
        <f t="shared" si="92"/>
        <v>0</v>
      </c>
      <c r="GT79" s="4"/>
      <c r="GU79" s="4"/>
      <c r="GV79" s="164"/>
      <c r="GW79" s="177"/>
      <c r="GX79" s="164"/>
      <c r="GY79" s="177"/>
      <c r="GZ79" s="164"/>
      <c r="HA79" s="177"/>
      <c r="HB79" s="164"/>
      <c r="HC79" s="177"/>
      <c r="HD79" s="164"/>
      <c r="HE79" s="177"/>
      <c r="HF79" s="164"/>
      <c r="HG79" s="177"/>
      <c r="HH79" s="164"/>
      <c r="HI79" s="177"/>
      <c r="HJ79" s="164"/>
      <c r="HK79" s="177"/>
      <c r="HL79" s="164"/>
      <c r="HM79" s="177"/>
      <c r="HN79" s="164"/>
      <c r="HO79" s="177"/>
      <c r="HP79" s="164"/>
      <c r="HQ79" s="177"/>
      <c r="HR79" s="164"/>
      <c r="HS79" s="177"/>
      <c r="HT79" s="166">
        <f t="shared" si="93"/>
        <v>0</v>
      </c>
      <c r="HU79" s="167">
        <f t="shared" si="94"/>
        <v>0</v>
      </c>
      <c r="HV79" s="166">
        <f t="shared" si="95"/>
        <v>0</v>
      </c>
      <c r="HW79" s="167">
        <f t="shared" si="96"/>
        <v>0</v>
      </c>
      <c r="HX79" s="4"/>
      <c r="HY79" s="4"/>
      <c r="HZ79" s="164"/>
      <c r="IA79" s="177"/>
      <c r="IB79" s="164"/>
      <c r="IC79" s="177"/>
      <c r="ID79" s="164"/>
      <c r="IE79" s="177"/>
      <c r="IF79" s="164"/>
      <c r="IG79" s="177"/>
      <c r="IH79" s="164"/>
      <c r="II79" s="177"/>
      <c r="IJ79" s="164"/>
      <c r="IK79" s="177"/>
      <c r="IL79" s="164"/>
      <c r="IM79" s="177"/>
      <c r="IN79" s="164"/>
      <c r="IO79" s="177"/>
      <c r="IP79" s="164"/>
      <c r="IQ79" s="177"/>
      <c r="IR79" s="164"/>
      <c r="IS79" s="177"/>
      <c r="IT79" s="164"/>
      <c r="IU79" s="177"/>
      <c r="IV79" s="164"/>
      <c r="IW79" s="177"/>
      <c r="IX79" s="166">
        <f t="shared" si="97"/>
        <v>0</v>
      </c>
      <c r="IY79" s="167">
        <f t="shared" si="98"/>
        <v>0</v>
      </c>
      <c r="IZ79" s="166">
        <f t="shared" si="99"/>
        <v>0</v>
      </c>
      <c r="JA79" s="167">
        <f t="shared" si="100"/>
        <v>0</v>
      </c>
      <c r="JB79" s="4"/>
      <c r="JC79" s="4"/>
      <c r="JD79" s="164"/>
      <c r="JE79" s="177"/>
      <c r="JF79" s="164"/>
      <c r="JG79" s="177"/>
      <c r="JH79" s="164"/>
      <c r="JI79" s="177"/>
      <c r="JJ79" s="164"/>
      <c r="JK79" s="177"/>
      <c r="JL79" s="164"/>
      <c r="JM79" s="177"/>
      <c r="JN79" s="164"/>
      <c r="JO79" s="177"/>
      <c r="JP79" s="164"/>
      <c r="JQ79" s="177"/>
      <c r="JR79" s="164"/>
      <c r="JS79" s="177"/>
      <c r="JT79" s="164"/>
      <c r="JU79" s="177"/>
      <c r="JV79" s="164"/>
      <c r="JW79" s="177"/>
      <c r="JX79" s="164"/>
      <c r="JY79" s="177"/>
      <c r="JZ79" s="164"/>
      <c r="KA79" s="177"/>
      <c r="KB79" s="166">
        <f t="shared" si="101"/>
        <v>0</v>
      </c>
      <c r="KC79" s="167">
        <f t="shared" si="102"/>
        <v>0</v>
      </c>
      <c r="KD79" s="166">
        <f t="shared" si="103"/>
        <v>0</v>
      </c>
      <c r="KE79" s="167">
        <f t="shared" si="104"/>
        <v>0</v>
      </c>
      <c r="KF79" s="4"/>
      <c r="KG79" s="4"/>
      <c r="KH79" s="170">
        <f t="shared" si="59"/>
        <v>0</v>
      </c>
      <c r="KI79" s="171">
        <f t="shared" si="60"/>
        <v>0</v>
      </c>
      <c r="KJ79" s="166">
        <f t="shared" si="61"/>
        <v>0</v>
      </c>
      <c r="KK79" s="167">
        <f t="shared" si="62"/>
        <v>0</v>
      </c>
      <c r="KL79" s="172">
        <f t="shared" si="63"/>
        <v>0</v>
      </c>
      <c r="KM79" s="171">
        <f t="shared" si="64"/>
        <v>0</v>
      </c>
      <c r="KN79" s="166">
        <f t="shared" si="65"/>
        <v>0</v>
      </c>
      <c r="KO79" s="167">
        <f t="shared" si="66"/>
        <v>0</v>
      </c>
      <c r="KP79" s="436">
        <f t="shared" si="67"/>
        <v>0</v>
      </c>
      <c r="KQ79" s="422">
        <f t="shared" si="68"/>
        <v>0</v>
      </c>
      <c r="KR79" s="438" t="s">
        <v>338</v>
      </c>
      <c r="KS79" s="422" t="s">
        <v>338</v>
      </c>
      <c r="KT79" s="4"/>
    </row>
    <row r="80" spans="2:306" s="26" customFormat="1" ht="16.5" hidden="1" customHeight="1" x14ac:dyDescent="0.25">
      <c r="B80" s="150"/>
      <c r="C80" s="541"/>
      <c r="D80" s="542"/>
      <c r="E80" s="120"/>
      <c r="F80" s="650"/>
      <c r="G80" s="120"/>
      <c r="H80" s="120"/>
      <c r="I80" s="661">
        <f>INT(ROUND(F80,2)*(IF(E80&gt;0,data!$J$12,0)))</f>
        <v>0</v>
      </c>
      <c r="J80" s="156"/>
      <c r="K80" s="543"/>
      <c r="L80" s="536"/>
      <c r="M80" s="661">
        <f>INT(ROUND(F80,2)*(IF(E80&gt;0,(IF(K80="ano",data!$J$6,0)),0)))</f>
        <v>0</v>
      </c>
      <c r="N80" s="152"/>
      <c r="O80" s="157"/>
      <c r="Q80" s="154"/>
      <c r="R80" s="612" t="s">
        <v>338</v>
      </c>
      <c r="T80" s="28"/>
      <c r="U80" s="173" t="s">
        <v>297</v>
      </c>
      <c r="V80" s="10"/>
      <c r="W80" s="10"/>
      <c r="X80" s="174"/>
      <c r="Y80" s="175"/>
      <c r="Z80" s="174"/>
      <c r="AA80" s="175"/>
      <c r="AB80" s="174"/>
      <c r="AC80" s="175"/>
      <c r="AD80" s="174"/>
      <c r="AE80" s="175"/>
      <c r="AF80" s="174"/>
      <c r="AG80" s="175"/>
      <c r="AH80" s="174"/>
      <c r="AI80" s="175"/>
      <c r="AJ80" s="174"/>
      <c r="AK80" s="175"/>
      <c r="AL80" s="174"/>
      <c r="AM80" s="175"/>
      <c r="AN80" s="174"/>
      <c r="AO80" s="175"/>
      <c r="AP80" s="174"/>
      <c r="AQ80" s="175"/>
      <c r="AR80" s="174"/>
      <c r="AS80" s="175"/>
      <c r="AT80" s="174"/>
      <c r="AU80" s="175"/>
      <c r="AV80" s="166">
        <f t="shared" si="69"/>
        <v>0</v>
      </c>
      <c r="AW80" s="167">
        <f t="shared" si="70"/>
        <v>0</v>
      </c>
      <c r="AX80" s="166">
        <f t="shared" si="71"/>
        <v>0</v>
      </c>
      <c r="AY80" s="167">
        <f t="shared" si="72"/>
        <v>0</v>
      </c>
      <c r="AZ80" s="23"/>
      <c r="BA80" s="23"/>
      <c r="BB80" s="174"/>
      <c r="BC80" s="175"/>
      <c r="BD80" s="174"/>
      <c r="BE80" s="175"/>
      <c r="BF80" s="174"/>
      <c r="BG80" s="175"/>
      <c r="BH80" s="174"/>
      <c r="BI80" s="175"/>
      <c r="BJ80" s="174"/>
      <c r="BK80" s="175"/>
      <c r="BL80" s="174"/>
      <c r="BM80" s="175"/>
      <c r="BN80" s="174"/>
      <c r="BO80" s="175"/>
      <c r="BP80" s="174"/>
      <c r="BQ80" s="175"/>
      <c r="BR80" s="174"/>
      <c r="BS80" s="175"/>
      <c r="BT80" s="174"/>
      <c r="BU80" s="175"/>
      <c r="BV80" s="174"/>
      <c r="BW80" s="175"/>
      <c r="BX80" s="174"/>
      <c r="BY80" s="175"/>
      <c r="BZ80" s="166">
        <f t="shared" si="73"/>
        <v>0</v>
      </c>
      <c r="CA80" s="167">
        <f t="shared" si="74"/>
        <v>0</v>
      </c>
      <c r="CB80" s="166">
        <f t="shared" si="75"/>
        <v>0</v>
      </c>
      <c r="CC80" s="167">
        <f t="shared" si="76"/>
        <v>0</v>
      </c>
      <c r="CD80" s="23"/>
      <c r="CE80" s="23"/>
      <c r="CF80" s="174"/>
      <c r="CG80" s="175"/>
      <c r="CH80" s="174"/>
      <c r="CI80" s="175"/>
      <c r="CJ80" s="174"/>
      <c r="CK80" s="175"/>
      <c r="CL80" s="174"/>
      <c r="CM80" s="175"/>
      <c r="CN80" s="174"/>
      <c r="CO80" s="175"/>
      <c r="CP80" s="174"/>
      <c r="CQ80" s="175"/>
      <c r="CR80" s="174"/>
      <c r="CS80" s="175"/>
      <c r="CT80" s="174"/>
      <c r="CU80" s="175"/>
      <c r="CV80" s="174"/>
      <c r="CW80" s="175"/>
      <c r="CX80" s="174"/>
      <c r="CY80" s="175"/>
      <c r="CZ80" s="174"/>
      <c r="DA80" s="175"/>
      <c r="DB80" s="174"/>
      <c r="DC80" s="175"/>
      <c r="DD80" s="166">
        <f t="shared" si="77"/>
        <v>0</v>
      </c>
      <c r="DE80" s="167">
        <f t="shared" si="78"/>
        <v>0</v>
      </c>
      <c r="DF80" s="166">
        <f t="shared" si="79"/>
        <v>0</v>
      </c>
      <c r="DG80" s="167">
        <f t="shared" si="80"/>
        <v>0</v>
      </c>
      <c r="DH80" s="23"/>
      <c r="DI80" s="23"/>
      <c r="DJ80" s="174"/>
      <c r="DK80" s="175"/>
      <c r="DL80" s="174"/>
      <c r="DM80" s="175"/>
      <c r="DN80" s="174"/>
      <c r="DO80" s="175"/>
      <c r="DP80" s="174"/>
      <c r="DQ80" s="175"/>
      <c r="DR80" s="174"/>
      <c r="DS80" s="175"/>
      <c r="DT80" s="174"/>
      <c r="DU80" s="175"/>
      <c r="DV80" s="174"/>
      <c r="DW80" s="175"/>
      <c r="DX80" s="174"/>
      <c r="DY80" s="175"/>
      <c r="DZ80" s="174"/>
      <c r="EA80" s="175"/>
      <c r="EB80" s="174"/>
      <c r="EC80" s="175"/>
      <c r="ED80" s="174"/>
      <c r="EE80" s="175"/>
      <c r="EF80" s="174"/>
      <c r="EG80" s="175"/>
      <c r="EH80" s="166">
        <f t="shared" si="81"/>
        <v>0</v>
      </c>
      <c r="EI80" s="167">
        <f t="shared" si="82"/>
        <v>0</v>
      </c>
      <c r="EJ80" s="166">
        <f t="shared" si="83"/>
        <v>0</v>
      </c>
      <c r="EK80" s="167">
        <f t="shared" si="84"/>
        <v>0</v>
      </c>
      <c r="EL80" s="23"/>
      <c r="EM80" s="23"/>
      <c r="EN80" s="174"/>
      <c r="EO80" s="175"/>
      <c r="EP80" s="174"/>
      <c r="EQ80" s="175"/>
      <c r="ER80" s="174"/>
      <c r="ES80" s="175"/>
      <c r="ET80" s="174"/>
      <c r="EU80" s="175"/>
      <c r="EV80" s="174"/>
      <c r="EW80" s="175"/>
      <c r="EX80" s="174"/>
      <c r="EY80" s="175"/>
      <c r="EZ80" s="174"/>
      <c r="FA80" s="175"/>
      <c r="FB80" s="174"/>
      <c r="FC80" s="175"/>
      <c r="FD80" s="174"/>
      <c r="FE80" s="175"/>
      <c r="FF80" s="174"/>
      <c r="FG80" s="175"/>
      <c r="FH80" s="174"/>
      <c r="FI80" s="175"/>
      <c r="FJ80" s="174"/>
      <c r="FK80" s="175"/>
      <c r="FL80" s="166">
        <f t="shared" si="85"/>
        <v>0</v>
      </c>
      <c r="FM80" s="167">
        <f t="shared" si="86"/>
        <v>0</v>
      </c>
      <c r="FN80" s="166">
        <f t="shared" si="87"/>
        <v>0</v>
      </c>
      <c r="FO80" s="167">
        <f t="shared" si="88"/>
        <v>0</v>
      </c>
      <c r="FP80" s="23"/>
      <c r="FQ80" s="23"/>
      <c r="FR80" s="174"/>
      <c r="FS80" s="175"/>
      <c r="FT80" s="174"/>
      <c r="FU80" s="175"/>
      <c r="FV80" s="174"/>
      <c r="FW80" s="175"/>
      <c r="FX80" s="174"/>
      <c r="FY80" s="175"/>
      <c r="FZ80" s="174"/>
      <c r="GA80" s="175"/>
      <c r="GB80" s="174"/>
      <c r="GC80" s="175"/>
      <c r="GD80" s="174"/>
      <c r="GE80" s="175"/>
      <c r="GF80" s="174"/>
      <c r="GG80" s="175"/>
      <c r="GH80" s="174"/>
      <c r="GI80" s="175"/>
      <c r="GJ80" s="174"/>
      <c r="GK80" s="175"/>
      <c r="GL80" s="174"/>
      <c r="GM80" s="175"/>
      <c r="GN80" s="174"/>
      <c r="GO80" s="175"/>
      <c r="GP80" s="166">
        <f t="shared" si="89"/>
        <v>0</v>
      </c>
      <c r="GQ80" s="167">
        <f t="shared" si="90"/>
        <v>0</v>
      </c>
      <c r="GR80" s="166">
        <f t="shared" si="91"/>
        <v>0</v>
      </c>
      <c r="GS80" s="167">
        <f t="shared" si="92"/>
        <v>0</v>
      </c>
      <c r="GT80" s="23"/>
      <c r="GU80" s="23"/>
      <c r="GV80" s="174"/>
      <c r="GW80" s="175"/>
      <c r="GX80" s="174"/>
      <c r="GY80" s="175"/>
      <c r="GZ80" s="174"/>
      <c r="HA80" s="175"/>
      <c r="HB80" s="174"/>
      <c r="HC80" s="175"/>
      <c r="HD80" s="174"/>
      <c r="HE80" s="175"/>
      <c r="HF80" s="174"/>
      <c r="HG80" s="175"/>
      <c r="HH80" s="174"/>
      <c r="HI80" s="175"/>
      <c r="HJ80" s="174"/>
      <c r="HK80" s="175"/>
      <c r="HL80" s="174"/>
      <c r="HM80" s="175"/>
      <c r="HN80" s="174"/>
      <c r="HO80" s="175"/>
      <c r="HP80" s="174"/>
      <c r="HQ80" s="175"/>
      <c r="HR80" s="174"/>
      <c r="HS80" s="175"/>
      <c r="HT80" s="166">
        <f t="shared" si="93"/>
        <v>0</v>
      </c>
      <c r="HU80" s="167">
        <f t="shared" si="94"/>
        <v>0</v>
      </c>
      <c r="HV80" s="166">
        <f t="shared" si="95"/>
        <v>0</v>
      </c>
      <c r="HW80" s="167">
        <f t="shared" si="96"/>
        <v>0</v>
      </c>
      <c r="HX80" s="23"/>
      <c r="HY80" s="23"/>
      <c r="HZ80" s="174"/>
      <c r="IA80" s="175"/>
      <c r="IB80" s="174"/>
      <c r="IC80" s="175"/>
      <c r="ID80" s="174"/>
      <c r="IE80" s="175"/>
      <c r="IF80" s="174"/>
      <c r="IG80" s="175"/>
      <c r="IH80" s="174"/>
      <c r="II80" s="175"/>
      <c r="IJ80" s="174"/>
      <c r="IK80" s="175"/>
      <c r="IL80" s="174"/>
      <c r="IM80" s="175"/>
      <c r="IN80" s="174"/>
      <c r="IO80" s="175"/>
      <c r="IP80" s="174"/>
      <c r="IQ80" s="175"/>
      <c r="IR80" s="174"/>
      <c r="IS80" s="175"/>
      <c r="IT80" s="174"/>
      <c r="IU80" s="175"/>
      <c r="IV80" s="174"/>
      <c r="IW80" s="175"/>
      <c r="IX80" s="166">
        <f t="shared" si="97"/>
        <v>0</v>
      </c>
      <c r="IY80" s="167">
        <f t="shared" si="98"/>
        <v>0</v>
      </c>
      <c r="IZ80" s="166">
        <f t="shared" si="99"/>
        <v>0</v>
      </c>
      <c r="JA80" s="167">
        <f t="shared" si="100"/>
        <v>0</v>
      </c>
      <c r="JB80" s="23"/>
      <c r="JC80" s="23"/>
      <c r="JD80" s="174"/>
      <c r="JE80" s="175"/>
      <c r="JF80" s="174"/>
      <c r="JG80" s="175"/>
      <c r="JH80" s="174"/>
      <c r="JI80" s="175"/>
      <c r="JJ80" s="174"/>
      <c r="JK80" s="175"/>
      <c r="JL80" s="174"/>
      <c r="JM80" s="175"/>
      <c r="JN80" s="174"/>
      <c r="JO80" s="175"/>
      <c r="JP80" s="174"/>
      <c r="JQ80" s="175"/>
      <c r="JR80" s="174"/>
      <c r="JS80" s="175"/>
      <c r="JT80" s="174"/>
      <c r="JU80" s="175"/>
      <c r="JV80" s="174"/>
      <c r="JW80" s="175"/>
      <c r="JX80" s="174"/>
      <c r="JY80" s="175"/>
      <c r="JZ80" s="174"/>
      <c r="KA80" s="175"/>
      <c r="KB80" s="166">
        <f t="shared" si="101"/>
        <v>0</v>
      </c>
      <c r="KC80" s="167">
        <f t="shared" si="102"/>
        <v>0</v>
      </c>
      <c r="KD80" s="166">
        <f t="shared" si="103"/>
        <v>0</v>
      </c>
      <c r="KE80" s="167">
        <f t="shared" si="104"/>
        <v>0</v>
      </c>
      <c r="KF80" s="23"/>
      <c r="KG80" s="23"/>
      <c r="KH80" s="170">
        <f t="shared" si="59"/>
        <v>0</v>
      </c>
      <c r="KI80" s="171">
        <f t="shared" si="60"/>
        <v>0</v>
      </c>
      <c r="KJ80" s="166">
        <f t="shared" si="61"/>
        <v>0</v>
      </c>
      <c r="KK80" s="167">
        <f t="shared" si="62"/>
        <v>0</v>
      </c>
      <c r="KL80" s="172">
        <f t="shared" si="63"/>
        <v>0</v>
      </c>
      <c r="KM80" s="171">
        <f t="shared" si="64"/>
        <v>0</v>
      </c>
      <c r="KN80" s="166">
        <f t="shared" si="65"/>
        <v>0</v>
      </c>
      <c r="KO80" s="167">
        <f t="shared" si="66"/>
        <v>0</v>
      </c>
      <c r="KP80" s="436">
        <f t="shared" si="67"/>
        <v>0</v>
      </c>
      <c r="KQ80" s="422">
        <f t="shared" si="68"/>
        <v>0</v>
      </c>
      <c r="KR80" s="438" t="s">
        <v>338</v>
      </c>
      <c r="KS80" s="422" t="s">
        <v>338</v>
      </c>
      <c r="KT80" s="4"/>
    </row>
    <row r="81" spans="2:306" s="26" customFormat="1" ht="16.5" customHeight="1" x14ac:dyDescent="0.25">
      <c r="B81" s="150" t="s">
        <v>47</v>
      </c>
      <c r="C81" s="826"/>
      <c r="D81" s="827"/>
      <c r="E81" s="316"/>
      <c r="F81" s="659">
        <v>1</v>
      </c>
      <c r="G81" s="113"/>
      <c r="H81" s="113"/>
      <c r="I81" s="661">
        <f>INT(ROUND(F81,2)*(IF(E81&gt;0,data!$J$12,0)))</f>
        <v>0</v>
      </c>
      <c r="J81" s="145">
        <f>E81*I81</f>
        <v>0</v>
      </c>
      <c r="K81" s="317"/>
      <c r="L81" s="316"/>
      <c r="M81" s="661">
        <f>INT(ROUND(F81,2)*(IF(E81&gt;0,(IF(K81="ano",data!$J$6,0)),0)))</f>
        <v>0</v>
      </c>
      <c r="N81" s="152">
        <f>IF(L81&gt;E81,M81*E81,M81*L81)</f>
        <v>0</v>
      </c>
      <c r="O81" s="155">
        <f t="shared" si="46"/>
        <v>0</v>
      </c>
      <c r="Q81" s="149" t="str">
        <f t="shared" si="47"/>
        <v/>
      </c>
      <c r="R81" s="612" t="s">
        <v>338</v>
      </c>
      <c r="T81" s="26">
        <f t="shared" si="48"/>
        <v>0</v>
      </c>
      <c r="U81" s="176" t="s">
        <v>297</v>
      </c>
      <c r="V81" s="10"/>
      <c r="W81" s="10"/>
      <c r="X81" s="164"/>
      <c r="Y81" s="177"/>
      <c r="Z81" s="164"/>
      <c r="AA81" s="177"/>
      <c r="AB81" s="164"/>
      <c r="AC81" s="177"/>
      <c r="AD81" s="164"/>
      <c r="AE81" s="177"/>
      <c r="AF81" s="164"/>
      <c r="AG81" s="177"/>
      <c r="AH81" s="164"/>
      <c r="AI81" s="177"/>
      <c r="AJ81" s="164"/>
      <c r="AK81" s="177"/>
      <c r="AL81" s="164"/>
      <c r="AM81" s="177"/>
      <c r="AN81" s="164"/>
      <c r="AO81" s="177"/>
      <c r="AP81" s="164"/>
      <c r="AQ81" s="177"/>
      <c r="AR81" s="164"/>
      <c r="AS81" s="177"/>
      <c r="AT81" s="164"/>
      <c r="AU81" s="177"/>
      <c r="AV81" s="166">
        <f t="shared" si="69"/>
        <v>0</v>
      </c>
      <c r="AW81" s="167">
        <f t="shared" si="70"/>
        <v>0</v>
      </c>
      <c r="AX81" s="166">
        <f t="shared" si="71"/>
        <v>0</v>
      </c>
      <c r="AY81" s="167">
        <f t="shared" si="72"/>
        <v>0</v>
      </c>
      <c r="AZ81" s="4"/>
      <c r="BA81" s="4"/>
      <c r="BB81" s="164"/>
      <c r="BC81" s="177"/>
      <c r="BD81" s="164"/>
      <c r="BE81" s="177"/>
      <c r="BF81" s="164"/>
      <c r="BG81" s="177"/>
      <c r="BH81" s="164"/>
      <c r="BI81" s="177"/>
      <c r="BJ81" s="164"/>
      <c r="BK81" s="177"/>
      <c r="BL81" s="164"/>
      <c r="BM81" s="177"/>
      <c r="BN81" s="164"/>
      <c r="BO81" s="177"/>
      <c r="BP81" s="164"/>
      <c r="BQ81" s="177"/>
      <c r="BR81" s="164"/>
      <c r="BS81" s="177"/>
      <c r="BT81" s="164"/>
      <c r="BU81" s="177"/>
      <c r="BV81" s="164"/>
      <c r="BW81" s="177"/>
      <c r="BX81" s="164"/>
      <c r="BY81" s="177"/>
      <c r="BZ81" s="166">
        <f t="shared" si="73"/>
        <v>0</v>
      </c>
      <c r="CA81" s="167">
        <f t="shared" si="74"/>
        <v>0</v>
      </c>
      <c r="CB81" s="166">
        <f t="shared" si="75"/>
        <v>0</v>
      </c>
      <c r="CC81" s="167">
        <f t="shared" si="76"/>
        <v>0</v>
      </c>
      <c r="CD81" s="4"/>
      <c r="CE81" s="4"/>
      <c r="CF81" s="164"/>
      <c r="CG81" s="177"/>
      <c r="CH81" s="164"/>
      <c r="CI81" s="177"/>
      <c r="CJ81" s="164"/>
      <c r="CK81" s="177"/>
      <c r="CL81" s="164"/>
      <c r="CM81" s="177"/>
      <c r="CN81" s="164"/>
      <c r="CO81" s="177"/>
      <c r="CP81" s="164"/>
      <c r="CQ81" s="177"/>
      <c r="CR81" s="164"/>
      <c r="CS81" s="177"/>
      <c r="CT81" s="164"/>
      <c r="CU81" s="177"/>
      <c r="CV81" s="164"/>
      <c r="CW81" s="177"/>
      <c r="CX81" s="164"/>
      <c r="CY81" s="177"/>
      <c r="CZ81" s="164"/>
      <c r="DA81" s="177"/>
      <c r="DB81" s="164"/>
      <c r="DC81" s="177"/>
      <c r="DD81" s="166">
        <f t="shared" si="77"/>
        <v>0</v>
      </c>
      <c r="DE81" s="167">
        <f t="shared" si="78"/>
        <v>0</v>
      </c>
      <c r="DF81" s="166">
        <f t="shared" si="79"/>
        <v>0</v>
      </c>
      <c r="DG81" s="167">
        <f t="shared" si="80"/>
        <v>0</v>
      </c>
      <c r="DH81" s="4"/>
      <c r="DI81" s="4"/>
      <c r="DJ81" s="164"/>
      <c r="DK81" s="177"/>
      <c r="DL81" s="164"/>
      <c r="DM81" s="177"/>
      <c r="DN81" s="164"/>
      <c r="DO81" s="177"/>
      <c r="DP81" s="164"/>
      <c r="DQ81" s="177"/>
      <c r="DR81" s="164"/>
      <c r="DS81" s="177"/>
      <c r="DT81" s="164"/>
      <c r="DU81" s="177"/>
      <c r="DV81" s="164"/>
      <c r="DW81" s="177"/>
      <c r="DX81" s="164"/>
      <c r="DY81" s="177"/>
      <c r="DZ81" s="164"/>
      <c r="EA81" s="177"/>
      <c r="EB81" s="164"/>
      <c r="EC81" s="177"/>
      <c r="ED81" s="164"/>
      <c r="EE81" s="177"/>
      <c r="EF81" s="164"/>
      <c r="EG81" s="177"/>
      <c r="EH81" s="166">
        <f t="shared" si="81"/>
        <v>0</v>
      </c>
      <c r="EI81" s="167">
        <f t="shared" si="82"/>
        <v>0</v>
      </c>
      <c r="EJ81" s="166">
        <f t="shared" si="83"/>
        <v>0</v>
      </c>
      <c r="EK81" s="167">
        <f t="shared" si="84"/>
        <v>0</v>
      </c>
      <c r="EL81" s="4"/>
      <c r="EM81" s="4"/>
      <c r="EN81" s="164"/>
      <c r="EO81" s="177"/>
      <c r="EP81" s="164"/>
      <c r="EQ81" s="177"/>
      <c r="ER81" s="164"/>
      <c r="ES81" s="177"/>
      <c r="ET81" s="164"/>
      <c r="EU81" s="177"/>
      <c r="EV81" s="164"/>
      <c r="EW81" s="177"/>
      <c r="EX81" s="164"/>
      <c r="EY81" s="177"/>
      <c r="EZ81" s="164"/>
      <c r="FA81" s="177"/>
      <c r="FB81" s="164"/>
      <c r="FC81" s="177"/>
      <c r="FD81" s="164"/>
      <c r="FE81" s="177"/>
      <c r="FF81" s="164"/>
      <c r="FG81" s="177"/>
      <c r="FH81" s="164"/>
      <c r="FI81" s="177"/>
      <c r="FJ81" s="164"/>
      <c r="FK81" s="177"/>
      <c r="FL81" s="166">
        <f t="shared" si="85"/>
        <v>0</v>
      </c>
      <c r="FM81" s="167">
        <f t="shared" si="86"/>
        <v>0</v>
      </c>
      <c r="FN81" s="166">
        <f t="shared" si="87"/>
        <v>0</v>
      </c>
      <c r="FO81" s="167">
        <f t="shared" si="88"/>
        <v>0</v>
      </c>
      <c r="FP81" s="4"/>
      <c r="FQ81" s="4"/>
      <c r="FR81" s="164"/>
      <c r="FS81" s="177"/>
      <c r="FT81" s="164"/>
      <c r="FU81" s="177"/>
      <c r="FV81" s="164"/>
      <c r="FW81" s="177"/>
      <c r="FX81" s="164"/>
      <c r="FY81" s="177"/>
      <c r="FZ81" s="164"/>
      <c r="GA81" s="177"/>
      <c r="GB81" s="164"/>
      <c r="GC81" s="177"/>
      <c r="GD81" s="164"/>
      <c r="GE81" s="177"/>
      <c r="GF81" s="164"/>
      <c r="GG81" s="177"/>
      <c r="GH81" s="164"/>
      <c r="GI81" s="177"/>
      <c r="GJ81" s="164"/>
      <c r="GK81" s="177"/>
      <c r="GL81" s="164"/>
      <c r="GM81" s="177"/>
      <c r="GN81" s="164"/>
      <c r="GO81" s="177"/>
      <c r="GP81" s="166">
        <f t="shared" si="89"/>
        <v>0</v>
      </c>
      <c r="GQ81" s="167">
        <f t="shared" si="90"/>
        <v>0</v>
      </c>
      <c r="GR81" s="166">
        <f t="shared" si="91"/>
        <v>0</v>
      </c>
      <c r="GS81" s="167">
        <f t="shared" si="92"/>
        <v>0</v>
      </c>
      <c r="GT81" s="4"/>
      <c r="GU81" s="4"/>
      <c r="GV81" s="164"/>
      <c r="GW81" s="177"/>
      <c r="GX81" s="164"/>
      <c r="GY81" s="177"/>
      <c r="GZ81" s="164"/>
      <c r="HA81" s="177"/>
      <c r="HB81" s="164"/>
      <c r="HC81" s="177"/>
      <c r="HD81" s="164"/>
      <c r="HE81" s="177"/>
      <c r="HF81" s="164"/>
      <c r="HG81" s="177"/>
      <c r="HH81" s="164"/>
      <c r="HI81" s="177"/>
      <c r="HJ81" s="164"/>
      <c r="HK81" s="177"/>
      <c r="HL81" s="164"/>
      <c r="HM81" s="177"/>
      <c r="HN81" s="164"/>
      <c r="HO81" s="177"/>
      <c r="HP81" s="164"/>
      <c r="HQ81" s="177"/>
      <c r="HR81" s="164"/>
      <c r="HS81" s="177"/>
      <c r="HT81" s="166">
        <f t="shared" si="93"/>
        <v>0</v>
      </c>
      <c r="HU81" s="167">
        <f t="shared" si="94"/>
        <v>0</v>
      </c>
      <c r="HV81" s="166">
        <f t="shared" si="95"/>
        <v>0</v>
      </c>
      <c r="HW81" s="167">
        <f t="shared" si="96"/>
        <v>0</v>
      </c>
      <c r="HX81" s="4"/>
      <c r="HY81" s="4"/>
      <c r="HZ81" s="164"/>
      <c r="IA81" s="177"/>
      <c r="IB81" s="164"/>
      <c r="IC81" s="177"/>
      <c r="ID81" s="164"/>
      <c r="IE81" s="177"/>
      <c r="IF81" s="164"/>
      <c r="IG81" s="177"/>
      <c r="IH81" s="164"/>
      <c r="II81" s="177"/>
      <c r="IJ81" s="164"/>
      <c r="IK81" s="177"/>
      <c r="IL81" s="164"/>
      <c r="IM81" s="177"/>
      <c r="IN81" s="164"/>
      <c r="IO81" s="177"/>
      <c r="IP81" s="164"/>
      <c r="IQ81" s="177"/>
      <c r="IR81" s="164"/>
      <c r="IS81" s="177"/>
      <c r="IT81" s="164"/>
      <c r="IU81" s="177"/>
      <c r="IV81" s="164"/>
      <c r="IW81" s="177"/>
      <c r="IX81" s="166">
        <f t="shared" si="97"/>
        <v>0</v>
      </c>
      <c r="IY81" s="167">
        <f t="shared" si="98"/>
        <v>0</v>
      </c>
      <c r="IZ81" s="166">
        <f t="shared" si="99"/>
        <v>0</v>
      </c>
      <c r="JA81" s="167">
        <f t="shared" si="100"/>
        <v>0</v>
      </c>
      <c r="JB81" s="4"/>
      <c r="JC81" s="4"/>
      <c r="JD81" s="164"/>
      <c r="JE81" s="177"/>
      <c r="JF81" s="164"/>
      <c r="JG81" s="177"/>
      <c r="JH81" s="164"/>
      <c r="JI81" s="177"/>
      <c r="JJ81" s="164"/>
      <c r="JK81" s="177"/>
      <c r="JL81" s="164"/>
      <c r="JM81" s="177"/>
      <c r="JN81" s="164"/>
      <c r="JO81" s="177"/>
      <c r="JP81" s="164"/>
      <c r="JQ81" s="177"/>
      <c r="JR81" s="164"/>
      <c r="JS81" s="177"/>
      <c r="JT81" s="164"/>
      <c r="JU81" s="177"/>
      <c r="JV81" s="164"/>
      <c r="JW81" s="177"/>
      <c r="JX81" s="164"/>
      <c r="JY81" s="177"/>
      <c r="JZ81" s="164"/>
      <c r="KA81" s="177"/>
      <c r="KB81" s="166">
        <f t="shared" si="101"/>
        <v>0</v>
      </c>
      <c r="KC81" s="167">
        <f t="shared" si="102"/>
        <v>0</v>
      </c>
      <c r="KD81" s="166">
        <f t="shared" si="103"/>
        <v>0</v>
      </c>
      <c r="KE81" s="167">
        <f t="shared" si="104"/>
        <v>0</v>
      </c>
      <c r="KF81" s="4"/>
      <c r="KG81" s="4"/>
      <c r="KH81" s="170">
        <f t="shared" si="59"/>
        <v>0</v>
      </c>
      <c r="KI81" s="171">
        <f t="shared" si="60"/>
        <v>0</v>
      </c>
      <c r="KJ81" s="166">
        <f t="shared" si="61"/>
        <v>0</v>
      </c>
      <c r="KK81" s="167">
        <f t="shared" si="62"/>
        <v>0</v>
      </c>
      <c r="KL81" s="172">
        <f t="shared" si="63"/>
        <v>0</v>
      </c>
      <c r="KM81" s="171">
        <f t="shared" si="64"/>
        <v>0</v>
      </c>
      <c r="KN81" s="166">
        <f t="shared" si="65"/>
        <v>0</v>
      </c>
      <c r="KO81" s="167">
        <f t="shared" si="66"/>
        <v>0</v>
      </c>
      <c r="KP81" s="436">
        <f t="shared" si="67"/>
        <v>0</v>
      </c>
      <c r="KQ81" s="422">
        <f t="shared" si="68"/>
        <v>0</v>
      </c>
      <c r="KR81" s="438" t="s">
        <v>338</v>
      </c>
      <c r="KS81" s="422" t="s">
        <v>338</v>
      </c>
      <c r="KT81" s="4"/>
    </row>
    <row r="82" spans="2:306" s="26" customFormat="1" ht="16.5" hidden="1" customHeight="1" x14ac:dyDescent="0.25">
      <c r="B82" s="150"/>
      <c r="C82" s="541"/>
      <c r="D82" s="542"/>
      <c r="E82" s="120"/>
      <c r="F82" s="650"/>
      <c r="G82" s="120"/>
      <c r="H82" s="120"/>
      <c r="I82" s="661">
        <f>INT(ROUND(F82,2)*(IF(E82&gt;0,data!$J$12,0)))</f>
        <v>0</v>
      </c>
      <c r="J82" s="156"/>
      <c r="K82" s="543"/>
      <c r="L82" s="536"/>
      <c r="M82" s="661">
        <f>INT(ROUND(F82,2)*(IF(E82&gt;0,(IF(K82="ano",data!$J$6,0)),0)))</f>
        <v>0</v>
      </c>
      <c r="N82" s="152"/>
      <c r="O82" s="157"/>
      <c r="Q82" s="154"/>
      <c r="R82" s="612" t="s">
        <v>338</v>
      </c>
      <c r="T82" s="28"/>
      <c r="U82" s="173" t="s">
        <v>297</v>
      </c>
      <c r="V82" s="10"/>
      <c r="W82" s="10"/>
      <c r="X82" s="174"/>
      <c r="Y82" s="175"/>
      <c r="Z82" s="174"/>
      <c r="AA82" s="175"/>
      <c r="AB82" s="174"/>
      <c r="AC82" s="175"/>
      <c r="AD82" s="174"/>
      <c r="AE82" s="175"/>
      <c r="AF82" s="174"/>
      <c r="AG82" s="175"/>
      <c r="AH82" s="174"/>
      <c r="AI82" s="175"/>
      <c r="AJ82" s="174"/>
      <c r="AK82" s="175"/>
      <c r="AL82" s="174"/>
      <c r="AM82" s="175"/>
      <c r="AN82" s="174"/>
      <c r="AO82" s="175"/>
      <c r="AP82" s="174"/>
      <c r="AQ82" s="175"/>
      <c r="AR82" s="174"/>
      <c r="AS82" s="175"/>
      <c r="AT82" s="174"/>
      <c r="AU82" s="175"/>
      <c r="AV82" s="166">
        <f t="shared" si="69"/>
        <v>0</v>
      </c>
      <c r="AW82" s="167">
        <f t="shared" si="70"/>
        <v>0</v>
      </c>
      <c r="AX82" s="166">
        <f t="shared" si="71"/>
        <v>0</v>
      </c>
      <c r="AY82" s="167">
        <f t="shared" si="72"/>
        <v>0</v>
      </c>
      <c r="AZ82" s="23"/>
      <c r="BA82" s="23"/>
      <c r="BB82" s="174"/>
      <c r="BC82" s="175"/>
      <c r="BD82" s="174"/>
      <c r="BE82" s="175"/>
      <c r="BF82" s="174"/>
      <c r="BG82" s="175"/>
      <c r="BH82" s="174"/>
      <c r="BI82" s="175"/>
      <c r="BJ82" s="174"/>
      <c r="BK82" s="175"/>
      <c r="BL82" s="174"/>
      <c r="BM82" s="175"/>
      <c r="BN82" s="174"/>
      <c r="BO82" s="175"/>
      <c r="BP82" s="174"/>
      <c r="BQ82" s="175"/>
      <c r="BR82" s="174"/>
      <c r="BS82" s="175"/>
      <c r="BT82" s="174"/>
      <c r="BU82" s="175"/>
      <c r="BV82" s="174"/>
      <c r="BW82" s="175"/>
      <c r="BX82" s="174"/>
      <c r="BY82" s="175"/>
      <c r="BZ82" s="166">
        <f t="shared" si="73"/>
        <v>0</v>
      </c>
      <c r="CA82" s="167">
        <f t="shared" si="74"/>
        <v>0</v>
      </c>
      <c r="CB82" s="166">
        <f t="shared" si="75"/>
        <v>0</v>
      </c>
      <c r="CC82" s="167">
        <f t="shared" si="76"/>
        <v>0</v>
      </c>
      <c r="CD82" s="23"/>
      <c r="CE82" s="23"/>
      <c r="CF82" s="174"/>
      <c r="CG82" s="175"/>
      <c r="CH82" s="174"/>
      <c r="CI82" s="175"/>
      <c r="CJ82" s="174"/>
      <c r="CK82" s="175"/>
      <c r="CL82" s="174"/>
      <c r="CM82" s="175"/>
      <c r="CN82" s="174"/>
      <c r="CO82" s="175"/>
      <c r="CP82" s="174"/>
      <c r="CQ82" s="175"/>
      <c r="CR82" s="174"/>
      <c r="CS82" s="175"/>
      <c r="CT82" s="174"/>
      <c r="CU82" s="175"/>
      <c r="CV82" s="174"/>
      <c r="CW82" s="175"/>
      <c r="CX82" s="174"/>
      <c r="CY82" s="175"/>
      <c r="CZ82" s="174"/>
      <c r="DA82" s="175"/>
      <c r="DB82" s="174"/>
      <c r="DC82" s="175"/>
      <c r="DD82" s="166">
        <f t="shared" si="77"/>
        <v>0</v>
      </c>
      <c r="DE82" s="167">
        <f t="shared" si="78"/>
        <v>0</v>
      </c>
      <c r="DF82" s="166">
        <f t="shared" si="79"/>
        <v>0</v>
      </c>
      <c r="DG82" s="167">
        <f t="shared" si="80"/>
        <v>0</v>
      </c>
      <c r="DH82" s="23"/>
      <c r="DI82" s="23"/>
      <c r="DJ82" s="174"/>
      <c r="DK82" s="175"/>
      <c r="DL82" s="174"/>
      <c r="DM82" s="175"/>
      <c r="DN82" s="174"/>
      <c r="DO82" s="175"/>
      <c r="DP82" s="174"/>
      <c r="DQ82" s="175"/>
      <c r="DR82" s="174"/>
      <c r="DS82" s="175"/>
      <c r="DT82" s="174"/>
      <c r="DU82" s="175"/>
      <c r="DV82" s="174"/>
      <c r="DW82" s="175"/>
      <c r="DX82" s="174"/>
      <c r="DY82" s="175"/>
      <c r="DZ82" s="174"/>
      <c r="EA82" s="175"/>
      <c r="EB82" s="174"/>
      <c r="EC82" s="175"/>
      <c r="ED82" s="174"/>
      <c r="EE82" s="175"/>
      <c r="EF82" s="174"/>
      <c r="EG82" s="175"/>
      <c r="EH82" s="166">
        <f t="shared" si="81"/>
        <v>0</v>
      </c>
      <c r="EI82" s="167">
        <f t="shared" si="82"/>
        <v>0</v>
      </c>
      <c r="EJ82" s="166">
        <f t="shared" si="83"/>
        <v>0</v>
      </c>
      <c r="EK82" s="167">
        <f t="shared" si="84"/>
        <v>0</v>
      </c>
      <c r="EL82" s="23"/>
      <c r="EM82" s="23"/>
      <c r="EN82" s="174"/>
      <c r="EO82" s="175"/>
      <c r="EP82" s="174"/>
      <c r="EQ82" s="175"/>
      <c r="ER82" s="174"/>
      <c r="ES82" s="175"/>
      <c r="ET82" s="174"/>
      <c r="EU82" s="175"/>
      <c r="EV82" s="174"/>
      <c r="EW82" s="175"/>
      <c r="EX82" s="174"/>
      <c r="EY82" s="175"/>
      <c r="EZ82" s="174"/>
      <c r="FA82" s="175"/>
      <c r="FB82" s="174"/>
      <c r="FC82" s="175"/>
      <c r="FD82" s="174"/>
      <c r="FE82" s="175"/>
      <c r="FF82" s="174"/>
      <c r="FG82" s="175"/>
      <c r="FH82" s="174"/>
      <c r="FI82" s="175"/>
      <c r="FJ82" s="174"/>
      <c r="FK82" s="175"/>
      <c r="FL82" s="166">
        <f t="shared" si="85"/>
        <v>0</v>
      </c>
      <c r="FM82" s="167">
        <f t="shared" si="86"/>
        <v>0</v>
      </c>
      <c r="FN82" s="166">
        <f t="shared" si="87"/>
        <v>0</v>
      </c>
      <c r="FO82" s="167">
        <f t="shared" si="88"/>
        <v>0</v>
      </c>
      <c r="FP82" s="23"/>
      <c r="FQ82" s="23"/>
      <c r="FR82" s="174"/>
      <c r="FS82" s="175"/>
      <c r="FT82" s="174"/>
      <c r="FU82" s="175"/>
      <c r="FV82" s="174"/>
      <c r="FW82" s="175"/>
      <c r="FX82" s="174"/>
      <c r="FY82" s="175"/>
      <c r="FZ82" s="174"/>
      <c r="GA82" s="175"/>
      <c r="GB82" s="174"/>
      <c r="GC82" s="175"/>
      <c r="GD82" s="174"/>
      <c r="GE82" s="175"/>
      <c r="GF82" s="174"/>
      <c r="GG82" s="175"/>
      <c r="GH82" s="174"/>
      <c r="GI82" s="175"/>
      <c r="GJ82" s="174"/>
      <c r="GK82" s="175"/>
      <c r="GL82" s="174"/>
      <c r="GM82" s="175"/>
      <c r="GN82" s="174"/>
      <c r="GO82" s="175"/>
      <c r="GP82" s="166">
        <f t="shared" si="89"/>
        <v>0</v>
      </c>
      <c r="GQ82" s="167">
        <f t="shared" si="90"/>
        <v>0</v>
      </c>
      <c r="GR82" s="166">
        <f t="shared" si="91"/>
        <v>0</v>
      </c>
      <c r="GS82" s="167">
        <f t="shared" si="92"/>
        <v>0</v>
      </c>
      <c r="GT82" s="23"/>
      <c r="GU82" s="23"/>
      <c r="GV82" s="174"/>
      <c r="GW82" s="175"/>
      <c r="GX82" s="174"/>
      <c r="GY82" s="175"/>
      <c r="GZ82" s="174"/>
      <c r="HA82" s="175"/>
      <c r="HB82" s="174"/>
      <c r="HC82" s="175"/>
      <c r="HD82" s="174"/>
      <c r="HE82" s="175"/>
      <c r="HF82" s="174"/>
      <c r="HG82" s="175"/>
      <c r="HH82" s="174"/>
      <c r="HI82" s="175"/>
      <c r="HJ82" s="174"/>
      <c r="HK82" s="175"/>
      <c r="HL82" s="174"/>
      <c r="HM82" s="175"/>
      <c r="HN82" s="174"/>
      <c r="HO82" s="175"/>
      <c r="HP82" s="174"/>
      <c r="HQ82" s="175"/>
      <c r="HR82" s="174"/>
      <c r="HS82" s="175"/>
      <c r="HT82" s="166">
        <f t="shared" si="93"/>
        <v>0</v>
      </c>
      <c r="HU82" s="167">
        <f t="shared" si="94"/>
        <v>0</v>
      </c>
      <c r="HV82" s="166">
        <f t="shared" si="95"/>
        <v>0</v>
      </c>
      <c r="HW82" s="167">
        <f t="shared" si="96"/>
        <v>0</v>
      </c>
      <c r="HX82" s="23"/>
      <c r="HY82" s="23"/>
      <c r="HZ82" s="174"/>
      <c r="IA82" s="175"/>
      <c r="IB82" s="174"/>
      <c r="IC82" s="175"/>
      <c r="ID82" s="174"/>
      <c r="IE82" s="175"/>
      <c r="IF82" s="174"/>
      <c r="IG82" s="175"/>
      <c r="IH82" s="174"/>
      <c r="II82" s="175"/>
      <c r="IJ82" s="174"/>
      <c r="IK82" s="175"/>
      <c r="IL82" s="174"/>
      <c r="IM82" s="175"/>
      <c r="IN82" s="174"/>
      <c r="IO82" s="175"/>
      <c r="IP82" s="174"/>
      <c r="IQ82" s="175"/>
      <c r="IR82" s="174"/>
      <c r="IS82" s="175"/>
      <c r="IT82" s="174"/>
      <c r="IU82" s="175"/>
      <c r="IV82" s="174"/>
      <c r="IW82" s="175"/>
      <c r="IX82" s="166">
        <f t="shared" si="97"/>
        <v>0</v>
      </c>
      <c r="IY82" s="167">
        <f t="shared" si="98"/>
        <v>0</v>
      </c>
      <c r="IZ82" s="166">
        <f t="shared" si="99"/>
        <v>0</v>
      </c>
      <c r="JA82" s="167">
        <f t="shared" si="100"/>
        <v>0</v>
      </c>
      <c r="JB82" s="23"/>
      <c r="JC82" s="23"/>
      <c r="JD82" s="174"/>
      <c r="JE82" s="175"/>
      <c r="JF82" s="174"/>
      <c r="JG82" s="175"/>
      <c r="JH82" s="174"/>
      <c r="JI82" s="175"/>
      <c r="JJ82" s="174"/>
      <c r="JK82" s="175"/>
      <c r="JL82" s="174"/>
      <c r="JM82" s="175"/>
      <c r="JN82" s="174"/>
      <c r="JO82" s="175"/>
      <c r="JP82" s="174"/>
      <c r="JQ82" s="175"/>
      <c r="JR82" s="174"/>
      <c r="JS82" s="175"/>
      <c r="JT82" s="174"/>
      <c r="JU82" s="175"/>
      <c r="JV82" s="174"/>
      <c r="JW82" s="175"/>
      <c r="JX82" s="174"/>
      <c r="JY82" s="175"/>
      <c r="JZ82" s="174"/>
      <c r="KA82" s="175"/>
      <c r="KB82" s="166">
        <f t="shared" si="101"/>
        <v>0</v>
      </c>
      <c r="KC82" s="167">
        <f t="shared" si="102"/>
        <v>0</v>
      </c>
      <c r="KD82" s="166">
        <f t="shared" si="103"/>
        <v>0</v>
      </c>
      <c r="KE82" s="167">
        <f t="shared" si="104"/>
        <v>0</v>
      </c>
      <c r="KF82" s="23"/>
      <c r="KG82" s="23"/>
      <c r="KH82" s="170">
        <f t="shared" si="59"/>
        <v>0</v>
      </c>
      <c r="KI82" s="171">
        <f t="shared" si="60"/>
        <v>0</v>
      </c>
      <c r="KJ82" s="166">
        <f t="shared" si="61"/>
        <v>0</v>
      </c>
      <c r="KK82" s="167">
        <f t="shared" si="62"/>
        <v>0</v>
      </c>
      <c r="KL82" s="172">
        <f t="shared" si="63"/>
        <v>0</v>
      </c>
      <c r="KM82" s="171">
        <f t="shared" si="64"/>
        <v>0</v>
      </c>
      <c r="KN82" s="166">
        <f t="shared" si="65"/>
        <v>0</v>
      </c>
      <c r="KO82" s="167">
        <f t="shared" si="66"/>
        <v>0</v>
      </c>
      <c r="KP82" s="436">
        <f t="shared" si="67"/>
        <v>0</v>
      </c>
      <c r="KQ82" s="422">
        <f t="shared" si="68"/>
        <v>0</v>
      </c>
      <c r="KR82" s="438" t="s">
        <v>338</v>
      </c>
      <c r="KS82" s="422" t="s">
        <v>338</v>
      </c>
      <c r="KT82" s="4"/>
    </row>
    <row r="83" spans="2:306" s="26" customFormat="1" ht="16.5" customHeight="1" x14ac:dyDescent="0.25">
      <c r="B83" s="150" t="s">
        <v>48</v>
      </c>
      <c r="C83" s="826"/>
      <c r="D83" s="827"/>
      <c r="E83" s="316"/>
      <c r="F83" s="659">
        <v>1</v>
      </c>
      <c r="G83" s="113"/>
      <c r="H83" s="113"/>
      <c r="I83" s="661">
        <f>INT(ROUND(F83,2)*(IF(E83&gt;0,data!$J$12,0)))</f>
        <v>0</v>
      </c>
      <c r="J83" s="145">
        <f>E83*I83</f>
        <v>0</v>
      </c>
      <c r="K83" s="317"/>
      <c r="L83" s="316"/>
      <c r="M83" s="661">
        <f>INT(ROUND(F83,2)*(IF(E83&gt;0,(IF(K83="ano",data!$J$6,0)),0)))</f>
        <v>0</v>
      </c>
      <c r="N83" s="152">
        <f>IF(L83&gt;E83,M83*E83,M83*L83)</f>
        <v>0</v>
      </c>
      <c r="O83" s="155">
        <f t="shared" si="46"/>
        <v>0</v>
      </c>
      <c r="Q83" s="149" t="str">
        <f t="shared" si="47"/>
        <v/>
      </c>
      <c r="R83" s="612" t="s">
        <v>338</v>
      </c>
      <c r="T83" s="26">
        <f t="shared" si="48"/>
        <v>0</v>
      </c>
      <c r="U83" s="176" t="s">
        <v>297</v>
      </c>
      <c r="V83" s="10"/>
      <c r="W83" s="10"/>
      <c r="X83" s="164"/>
      <c r="Y83" s="177"/>
      <c r="Z83" s="164"/>
      <c r="AA83" s="177"/>
      <c r="AB83" s="164"/>
      <c r="AC83" s="177"/>
      <c r="AD83" s="164"/>
      <c r="AE83" s="177"/>
      <c r="AF83" s="164"/>
      <c r="AG83" s="177"/>
      <c r="AH83" s="164"/>
      <c r="AI83" s="177"/>
      <c r="AJ83" s="164"/>
      <c r="AK83" s="177"/>
      <c r="AL83" s="164"/>
      <c r="AM83" s="177"/>
      <c r="AN83" s="164"/>
      <c r="AO83" s="177"/>
      <c r="AP83" s="164"/>
      <c r="AQ83" s="177"/>
      <c r="AR83" s="164"/>
      <c r="AS83" s="177"/>
      <c r="AT83" s="164"/>
      <c r="AU83" s="177"/>
      <c r="AV83" s="166">
        <f t="shared" si="69"/>
        <v>0</v>
      </c>
      <c r="AW83" s="167">
        <f t="shared" si="70"/>
        <v>0</v>
      </c>
      <c r="AX83" s="166">
        <f t="shared" si="71"/>
        <v>0</v>
      </c>
      <c r="AY83" s="167">
        <f t="shared" si="72"/>
        <v>0</v>
      </c>
      <c r="AZ83" s="4"/>
      <c r="BA83" s="4"/>
      <c r="BB83" s="164"/>
      <c r="BC83" s="177"/>
      <c r="BD83" s="164"/>
      <c r="BE83" s="177"/>
      <c r="BF83" s="164"/>
      <c r="BG83" s="177"/>
      <c r="BH83" s="164"/>
      <c r="BI83" s="177"/>
      <c r="BJ83" s="164"/>
      <c r="BK83" s="177"/>
      <c r="BL83" s="164"/>
      <c r="BM83" s="177"/>
      <c r="BN83" s="164"/>
      <c r="BO83" s="177"/>
      <c r="BP83" s="164"/>
      <c r="BQ83" s="177"/>
      <c r="BR83" s="164"/>
      <c r="BS83" s="177"/>
      <c r="BT83" s="164"/>
      <c r="BU83" s="177"/>
      <c r="BV83" s="164"/>
      <c r="BW83" s="177"/>
      <c r="BX83" s="164"/>
      <c r="BY83" s="177"/>
      <c r="BZ83" s="166">
        <f t="shared" si="73"/>
        <v>0</v>
      </c>
      <c r="CA83" s="167">
        <f t="shared" si="74"/>
        <v>0</v>
      </c>
      <c r="CB83" s="166">
        <f t="shared" si="75"/>
        <v>0</v>
      </c>
      <c r="CC83" s="167">
        <f t="shared" si="76"/>
        <v>0</v>
      </c>
      <c r="CD83" s="4"/>
      <c r="CE83" s="4"/>
      <c r="CF83" s="164"/>
      <c r="CG83" s="177"/>
      <c r="CH83" s="164"/>
      <c r="CI83" s="177"/>
      <c r="CJ83" s="164"/>
      <c r="CK83" s="177"/>
      <c r="CL83" s="164"/>
      <c r="CM83" s="177"/>
      <c r="CN83" s="164"/>
      <c r="CO83" s="177"/>
      <c r="CP83" s="164"/>
      <c r="CQ83" s="177"/>
      <c r="CR83" s="164"/>
      <c r="CS83" s="177"/>
      <c r="CT83" s="164"/>
      <c r="CU83" s="177"/>
      <c r="CV83" s="164"/>
      <c r="CW83" s="177"/>
      <c r="CX83" s="164"/>
      <c r="CY83" s="177"/>
      <c r="CZ83" s="164"/>
      <c r="DA83" s="177"/>
      <c r="DB83" s="164"/>
      <c r="DC83" s="177"/>
      <c r="DD83" s="166">
        <f t="shared" si="77"/>
        <v>0</v>
      </c>
      <c r="DE83" s="167">
        <f t="shared" si="78"/>
        <v>0</v>
      </c>
      <c r="DF83" s="166">
        <f t="shared" si="79"/>
        <v>0</v>
      </c>
      <c r="DG83" s="167">
        <f t="shared" si="80"/>
        <v>0</v>
      </c>
      <c r="DH83" s="4"/>
      <c r="DI83" s="4"/>
      <c r="DJ83" s="164"/>
      <c r="DK83" s="177"/>
      <c r="DL83" s="164"/>
      <c r="DM83" s="177"/>
      <c r="DN83" s="164"/>
      <c r="DO83" s="177"/>
      <c r="DP83" s="164"/>
      <c r="DQ83" s="177"/>
      <c r="DR83" s="164"/>
      <c r="DS83" s="177"/>
      <c r="DT83" s="164"/>
      <c r="DU83" s="177"/>
      <c r="DV83" s="164"/>
      <c r="DW83" s="177"/>
      <c r="DX83" s="164"/>
      <c r="DY83" s="177"/>
      <c r="DZ83" s="164"/>
      <c r="EA83" s="177"/>
      <c r="EB83" s="164"/>
      <c r="EC83" s="177"/>
      <c r="ED83" s="164"/>
      <c r="EE83" s="177"/>
      <c r="EF83" s="164"/>
      <c r="EG83" s="177"/>
      <c r="EH83" s="166">
        <f t="shared" si="81"/>
        <v>0</v>
      </c>
      <c r="EI83" s="167">
        <f t="shared" si="82"/>
        <v>0</v>
      </c>
      <c r="EJ83" s="166">
        <f t="shared" si="83"/>
        <v>0</v>
      </c>
      <c r="EK83" s="167">
        <f t="shared" si="84"/>
        <v>0</v>
      </c>
      <c r="EL83" s="4"/>
      <c r="EM83" s="4"/>
      <c r="EN83" s="164"/>
      <c r="EO83" s="177"/>
      <c r="EP83" s="164"/>
      <c r="EQ83" s="177"/>
      <c r="ER83" s="164"/>
      <c r="ES83" s="177"/>
      <c r="ET83" s="164"/>
      <c r="EU83" s="177"/>
      <c r="EV83" s="164"/>
      <c r="EW83" s="177"/>
      <c r="EX83" s="164"/>
      <c r="EY83" s="177"/>
      <c r="EZ83" s="164"/>
      <c r="FA83" s="177"/>
      <c r="FB83" s="164"/>
      <c r="FC83" s="177"/>
      <c r="FD83" s="164"/>
      <c r="FE83" s="177"/>
      <c r="FF83" s="164"/>
      <c r="FG83" s="177"/>
      <c r="FH83" s="164"/>
      <c r="FI83" s="177"/>
      <c r="FJ83" s="164"/>
      <c r="FK83" s="177"/>
      <c r="FL83" s="166">
        <f t="shared" si="85"/>
        <v>0</v>
      </c>
      <c r="FM83" s="167">
        <f t="shared" si="86"/>
        <v>0</v>
      </c>
      <c r="FN83" s="166">
        <f t="shared" si="87"/>
        <v>0</v>
      </c>
      <c r="FO83" s="167">
        <f t="shared" si="88"/>
        <v>0</v>
      </c>
      <c r="FP83" s="4"/>
      <c r="FQ83" s="4"/>
      <c r="FR83" s="164"/>
      <c r="FS83" s="177"/>
      <c r="FT83" s="164"/>
      <c r="FU83" s="177"/>
      <c r="FV83" s="164"/>
      <c r="FW83" s="177"/>
      <c r="FX83" s="164"/>
      <c r="FY83" s="177"/>
      <c r="FZ83" s="164"/>
      <c r="GA83" s="177"/>
      <c r="GB83" s="164"/>
      <c r="GC83" s="177"/>
      <c r="GD83" s="164"/>
      <c r="GE83" s="177"/>
      <c r="GF83" s="164"/>
      <c r="GG83" s="177"/>
      <c r="GH83" s="164"/>
      <c r="GI83" s="177"/>
      <c r="GJ83" s="164"/>
      <c r="GK83" s="177"/>
      <c r="GL83" s="164"/>
      <c r="GM83" s="177"/>
      <c r="GN83" s="164"/>
      <c r="GO83" s="177"/>
      <c r="GP83" s="166">
        <f t="shared" si="89"/>
        <v>0</v>
      </c>
      <c r="GQ83" s="167">
        <f t="shared" si="90"/>
        <v>0</v>
      </c>
      <c r="GR83" s="166">
        <f t="shared" si="91"/>
        <v>0</v>
      </c>
      <c r="GS83" s="167">
        <f t="shared" si="92"/>
        <v>0</v>
      </c>
      <c r="GT83" s="4"/>
      <c r="GU83" s="4"/>
      <c r="GV83" s="164"/>
      <c r="GW83" s="177"/>
      <c r="GX83" s="164"/>
      <c r="GY83" s="177"/>
      <c r="GZ83" s="164"/>
      <c r="HA83" s="177"/>
      <c r="HB83" s="164"/>
      <c r="HC83" s="177"/>
      <c r="HD83" s="164"/>
      <c r="HE83" s="177"/>
      <c r="HF83" s="164"/>
      <c r="HG83" s="177"/>
      <c r="HH83" s="164"/>
      <c r="HI83" s="177"/>
      <c r="HJ83" s="164"/>
      <c r="HK83" s="177"/>
      <c r="HL83" s="164"/>
      <c r="HM83" s="177"/>
      <c r="HN83" s="164"/>
      <c r="HO83" s="177"/>
      <c r="HP83" s="164"/>
      <c r="HQ83" s="177"/>
      <c r="HR83" s="164"/>
      <c r="HS83" s="177"/>
      <c r="HT83" s="166">
        <f t="shared" si="93"/>
        <v>0</v>
      </c>
      <c r="HU83" s="167">
        <f t="shared" si="94"/>
        <v>0</v>
      </c>
      <c r="HV83" s="166">
        <f t="shared" si="95"/>
        <v>0</v>
      </c>
      <c r="HW83" s="167">
        <f t="shared" si="96"/>
        <v>0</v>
      </c>
      <c r="HX83" s="4"/>
      <c r="HY83" s="4"/>
      <c r="HZ83" s="164"/>
      <c r="IA83" s="177"/>
      <c r="IB83" s="164"/>
      <c r="IC83" s="177"/>
      <c r="ID83" s="164"/>
      <c r="IE83" s="177"/>
      <c r="IF83" s="164"/>
      <c r="IG83" s="177"/>
      <c r="IH83" s="164"/>
      <c r="II83" s="177"/>
      <c r="IJ83" s="164"/>
      <c r="IK83" s="177"/>
      <c r="IL83" s="164"/>
      <c r="IM83" s="177"/>
      <c r="IN83" s="164"/>
      <c r="IO83" s="177"/>
      <c r="IP83" s="164"/>
      <c r="IQ83" s="177"/>
      <c r="IR83" s="164"/>
      <c r="IS83" s="177"/>
      <c r="IT83" s="164"/>
      <c r="IU83" s="177"/>
      <c r="IV83" s="164"/>
      <c r="IW83" s="177"/>
      <c r="IX83" s="166">
        <f t="shared" si="97"/>
        <v>0</v>
      </c>
      <c r="IY83" s="167">
        <f t="shared" si="98"/>
        <v>0</v>
      </c>
      <c r="IZ83" s="166">
        <f t="shared" si="99"/>
        <v>0</v>
      </c>
      <c r="JA83" s="167">
        <f t="shared" si="100"/>
        <v>0</v>
      </c>
      <c r="JB83" s="4"/>
      <c r="JC83" s="4"/>
      <c r="JD83" s="164"/>
      <c r="JE83" s="177"/>
      <c r="JF83" s="164"/>
      <c r="JG83" s="177"/>
      <c r="JH83" s="164"/>
      <c r="JI83" s="177"/>
      <c r="JJ83" s="164"/>
      <c r="JK83" s="177"/>
      <c r="JL83" s="164"/>
      <c r="JM83" s="177"/>
      <c r="JN83" s="164"/>
      <c r="JO83" s="177"/>
      <c r="JP83" s="164"/>
      <c r="JQ83" s="177"/>
      <c r="JR83" s="164"/>
      <c r="JS83" s="177"/>
      <c r="JT83" s="164"/>
      <c r="JU83" s="177"/>
      <c r="JV83" s="164"/>
      <c r="JW83" s="177"/>
      <c r="JX83" s="164"/>
      <c r="JY83" s="177"/>
      <c r="JZ83" s="164"/>
      <c r="KA83" s="177"/>
      <c r="KB83" s="166">
        <f t="shared" si="101"/>
        <v>0</v>
      </c>
      <c r="KC83" s="167">
        <f t="shared" si="102"/>
        <v>0</v>
      </c>
      <c r="KD83" s="166">
        <f t="shared" si="103"/>
        <v>0</v>
      </c>
      <c r="KE83" s="167">
        <f t="shared" si="104"/>
        <v>0</v>
      </c>
      <c r="KF83" s="4"/>
      <c r="KG83" s="4"/>
      <c r="KH83" s="170">
        <f t="shared" si="59"/>
        <v>0</v>
      </c>
      <c r="KI83" s="171">
        <f t="shared" si="60"/>
        <v>0</v>
      </c>
      <c r="KJ83" s="166">
        <f t="shared" si="61"/>
        <v>0</v>
      </c>
      <c r="KK83" s="167">
        <f t="shared" si="62"/>
        <v>0</v>
      </c>
      <c r="KL83" s="172">
        <f t="shared" si="63"/>
        <v>0</v>
      </c>
      <c r="KM83" s="171">
        <f t="shared" si="64"/>
        <v>0</v>
      </c>
      <c r="KN83" s="166">
        <f t="shared" si="65"/>
        <v>0</v>
      </c>
      <c r="KO83" s="167">
        <f t="shared" si="66"/>
        <v>0</v>
      </c>
      <c r="KP83" s="436">
        <f t="shared" si="67"/>
        <v>0</v>
      </c>
      <c r="KQ83" s="422">
        <f t="shared" si="68"/>
        <v>0</v>
      </c>
      <c r="KR83" s="438" t="s">
        <v>338</v>
      </c>
      <c r="KS83" s="422" t="s">
        <v>338</v>
      </c>
      <c r="KT83" s="4"/>
    </row>
    <row r="84" spans="2:306" s="26" customFormat="1" ht="16.5" hidden="1" customHeight="1" x14ac:dyDescent="0.25">
      <c r="B84" s="150"/>
      <c r="C84" s="541"/>
      <c r="D84" s="542"/>
      <c r="E84" s="120"/>
      <c r="F84" s="650"/>
      <c r="G84" s="120"/>
      <c r="H84" s="120"/>
      <c r="I84" s="661">
        <f>INT(ROUND(F84,2)*(IF(E84&gt;0,data!$J$12,0)))</f>
        <v>0</v>
      </c>
      <c r="J84" s="156"/>
      <c r="K84" s="543"/>
      <c r="L84" s="536"/>
      <c r="M84" s="661">
        <f>INT(ROUND(F84,2)*(IF(E84&gt;0,(IF(K84="ano",data!$J$6,0)),0)))</f>
        <v>0</v>
      </c>
      <c r="N84" s="152"/>
      <c r="O84" s="157"/>
      <c r="Q84" s="154"/>
      <c r="R84" s="612" t="s">
        <v>338</v>
      </c>
      <c r="T84" s="28"/>
      <c r="U84" s="173" t="s">
        <v>297</v>
      </c>
      <c r="V84" s="10"/>
      <c r="W84" s="10"/>
      <c r="X84" s="174"/>
      <c r="Y84" s="175"/>
      <c r="Z84" s="174"/>
      <c r="AA84" s="175"/>
      <c r="AB84" s="174"/>
      <c r="AC84" s="175"/>
      <c r="AD84" s="174"/>
      <c r="AE84" s="175"/>
      <c r="AF84" s="174"/>
      <c r="AG84" s="175"/>
      <c r="AH84" s="174"/>
      <c r="AI84" s="175"/>
      <c r="AJ84" s="174"/>
      <c r="AK84" s="175"/>
      <c r="AL84" s="174"/>
      <c r="AM84" s="175"/>
      <c r="AN84" s="174"/>
      <c r="AO84" s="175"/>
      <c r="AP84" s="174"/>
      <c r="AQ84" s="175"/>
      <c r="AR84" s="174"/>
      <c r="AS84" s="175"/>
      <c r="AT84" s="174"/>
      <c r="AU84" s="175"/>
      <c r="AV84" s="166">
        <f t="shared" si="69"/>
        <v>0</v>
      </c>
      <c r="AW84" s="167">
        <f t="shared" si="70"/>
        <v>0</v>
      </c>
      <c r="AX84" s="166">
        <f t="shared" si="71"/>
        <v>0</v>
      </c>
      <c r="AY84" s="167">
        <f t="shared" si="72"/>
        <v>0</v>
      </c>
      <c r="AZ84" s="23"/>
      <c r="BA84" s="23"/>
      <c r="BB84" s="174"/>
      <c r="BC84" s="175"/>
      <c r="BD84" s="174"/>
      <c r="BE84" s="175"/>
      <c r="BF84" s="174"/>
      <c r="BG84" s="175"/>
      <c r="BH84" s="174"/>
      <c r="BI84" s="175"/>
      <c r="BJ84" s="174"/>
      <c r="BK84" s="175"/>
      <c r="BL84" s="174"/>
      <c r="BM84" s="175"/>
      <c r="BN84" s="174"/>
      <c r="BO84" s="175"/>
      <c r="BP84" s="174"/>
      <c r="BQ84" s="175"/>
      <c r="BR84" s="174"/>
      <c r="BS84" s="175"/>
      <c r="BT84" s="174"/>
      <c r="BU84" s="175"/>
      <c r="BV84" s="174"/>
      <c r="BW84" s="175"/>
      <c r="BX84" s="174"/>
      <c r="BY84" s="175"/>
      <c r="BZ84" s="166">
        <f t="shared" si="73"/>
        <v>0</v>
      </c>
      <c r="CA84" s="167">
        <f t="shared" si="74"/>
        <v>0</v>
      </c>
      <c r="CB84" s="166">
        <f t="shared" si="75"/>
        <v>0</v>
      </c>
      <c r="CC84" s="167">
        <f t="shared" si="76"/>
        <v>0</v>
      </c>
      <c r="CD84" s="23"/>
      <c r="CE84" s="23"/>
      <c r="CF84" s="174"/>
      <c r="CG84" s="175"/>
      <c r="CH84" s="174"/>
      <c r="CI84" s="175"/>
      <c r="CJ84" s="174"/>
      <c r="CK84" s="175"/>
      <c r="CL84" s="174"/>
      <c r="CM84" s="175"/>
      <c r="CN84" s="174"/>
      <c r="CO84" s="175"/>
      <c r="CP84" s="174"/>
      <c r="CQ84" s="175"/>
      <c r="CR84" s="174"/>
      <c r="CS84" s="175"/>
      <c r="CT84" s="174"/>
      <c r="CU84" s="175"/>
      <c r="CV84" s="174"/>
      <c r="CW84" s="175"/>
      <c r="CX84" s="174"/>
      <c r="CY84" s="175"/>
      <c r="CZ84" s="174"/>
      <c r="DA84" s="175"/>
      <c r="DB84" s="174"/>
      <c r="DC84" s="175"/>
      <c r="DD84" s="166">
        <f t="shared" si="77"/>
        <v>0</v>
      </c>
      <c r="DE84" s="167">
        <f t="shared" si="78"/>
        <v>0</v>
      </c>
      <c r="DF84" s="166">
        <f t="shared" si="79"/>
        <v>0</v>
      </c>
      <c r="DG84" s="167">
        <f t="shared" si="80"/>
        <v>0</v>
      </c>
      <c r="DH84" s="23"/>
      <c r="DI84" s="23"/>
      <c r="DJ84" s="174"/>
      <c r="DK84" s="175"/>
      <c r="DL84" s="174"/>
      <c r="DM84" s="175"/>
      <c r="DN84" s="174"/>
      <c r="DO84" s="175"/>
      <c r="DP84" s="174"/>
      <c r="DQ84" s="175"/>
      <c r="DR84" s="174"/>
      <c r="DS84" s="175"/>
      <c r="DT84" s="174"/>
      <c r="DU84" s="175"/>
      <c r="DV84" s="174"/>
      <c r="DW84" s="175"/>
      <c r="DX84" s="174"/>
      <c r="DY84" s="175"/>
      <c r="DZ84" s="174"/>
      <c r="EA84" s="175"/>
      <c r="EB84" s="174"/>
      <c r="EC84" s="175"/>
      <c r="ED84" s="174"/>
      <c r="EE84" s="175"/>
      <c r="EF84" s="174"/>
      <c r="EG84" s="175"/>
      <c r="EH84" s="166">
        <f t="shared" si="81"/>
        <v>0</v>
      </c>
      <c r="EI84" s="167">
        <f t="shared" si="82"/>
        <v>0</v>
      </c>
      <c r="EJ84" s="166">
        <f t="shared" si="83"/>
        <v>0</v>
      </c>
      <c r="EK84" s="167">
        <f t="shared" si="84"/>
        <v>0</v>
      </c>
      <c r="EL84" s="23"/>
      <c r="EM84" s="23"/>
      <c r="EN84" s="174"/>
      <c r="EO84" s="175"/>
      <c r="EP84" s="174"/>
      <c r="EQ84" s="175"/>
      <c r="ER84" s="174"/>
      <c r="ES84" s="175"/>
      <c r="ET84" s="174"/>
      <c r="EU84" s="175"/>
      <c r="EV84" s="174"/>
      <c r="EW84" s="175"/>
      <c r="EX84" s="174"/>
      <c r="EY84" s="175"/>
      <c r="EZ84" s="174"/>
      <c r="FA84" s="175"/>
      <c r="FB84" s="174"/>
      <c r="FC84" s="175"/>
      <c r="FD84" s="174"/>
      <c r="FE84" s="175"/>
      <c r="FF84" s="174"/>
      <c r="FG84" s="175"/>
      <c r="FH84" s="174"/>
      <c r="FI84" s="175"/>
      <c r="FJ84" s="174"/>
      <c r="FK84" s="175"/>
      <c r="FL84" s="166">
        <f t="shared" si="85"/>
        <v>0</v>
      </c>
      <c r="FM84" s="167">
        <f t="shared" si="86"/>
        <v>0</v>
      </c>
      <c r="FN84" s="166">
        <f t="shared" si="87"/>
        <v>0</v>
      </c>
      <c r="FO84" s="167">
        <f t="shared" si="88"/>
        <v>0</v>
      </c>
      <c r="FP84" s="23"/>
      <c r="FQ84" s="23"/>
      <c r="FR84" s="174"/>
      <c r="FS84" s="175"/>
      <c r="FT84" s="174"/>
      <c r="FU84" s="175"/>
      <c r="FV84" s="174"/>
      <c r="FW84" s="175"/>
      <c r="FX84" s="174"/>
      <c r="FY84" s="175"/>
      <c r="FZ84" s="174"/>
      <c r="GA84" s="175"/>
      <c r="GB84" s="174"/>
      <c r="GC84" s="175"/>
      <c r="GD84" s="174"/>
      <c r="GE84" s="175"/>
      <c r="GF84" s="174"/>
      <c r="GG84" s="175"/>
      <c r="GH84" s="174"/>
      <c r="GI84" s="175"/>
      <c r="GJ84" s="174"/>
      <c r="GK84" s="175"/>
      <c r="GL84" s="174"/>
      <c r="GM84" s="175"/>
      <c r="GN84" s="174"/>
      <c r="GO84" s="175"/>
      <c r="GP84" s="166">
        <f t="shared" si="89"/>
        <v>0</v>
      </c>
      <c r="GQ84" s="167">
        <f t="shared" si="90"/>
        <v>0</v>
      </c>
      <c r="GR84" s="166">
        <f t="shared" si="91"/>
        <v>0</v>
      </c>
      <c r="GS84" s="167">
        <f t="shared" si="92"/>
        <v>0</v>
      </c>
      <c r="GT84" s="23"/>
      <c r="GU84" s="23"/>
      <c r="GV84" s="174"/>
      <c r="GW84" s="175"/>
      <c r="GX84" s="174"/>
      <c r="GY84" s="175"/>
      <c r="GZ84" s="174"/>
      <c r="HA84" s="175"/>
      <c r="HB84" s="174"/>
      <c r="HC84" s="175"/>
      <c r="HD84" s="174"/>
      <c r="HE84" s="175"/>
      <c r="HF84" s="174"/>
      <c r="HG84" s="175"/>
      <c r="HH84" s="174"/>
      <c r="HI84" s="175"/>
      <c r="HJ84" s="174"/>
      <c r="HK84" s="175"/>
      <c r="HL84" s="174"/>
      <c r="HM84" s="175"/>
      <c r="HN84" s="174"/>
      <c r="HO84" s="175"/>
      <c r="HP84" s="174"/>
      <c r="HQ84" s="175"/>
      <c r="HR84" s="174"/>
      <c r="HS84" s="175"/>
      <c r="HT84" s="166">
        <f t="shared" si="93"/>
        <v>0</v>
      </c>
      <c r="HU84" s="167">
        <f t="shared" si="94"/>
        <v>0</v>
      </c>
      <c r="HV84" s="166">
        <f t="shared" si="95"/>
        <v>0</v>
      </c>
      <c r="HW84" s="167">
        <f t="shared" si="96"/>
        <v>0</v>
      </c>
      <c r="HX84" s="23"/>
      <c r="HY84" s="23"/>
      <c r="HZ84" s="174"/>
      <c r="IA84" s="175"/>
      <c r="IB84" s="174"/>
      <c r="IC84" s="175"/>
      <c r="ID84" s="174"/>
      <c r="IE84" s="175"/>
      <c r="IF84" s="174"/>
      <c r="IG84" s="175"/>
      <c r="IH84" s="174"/>
      <c r="II84" s="175"/>
      <c r="IJ84" s="174"/>
      <c r="IK84" s="175"/>
      <c r="IL84" s="174"/>
      <c r="IM84" s="175"/>
      <c r="IN84" s="174"/>
      <c r="IO84" s="175"/>
      <c r="IP84" s="174"/>
      <c r="IQ84" s="175"/>
      <c r="IR84" s="174"/>
      <c r="IS84" s="175"/>
      <c r="IT84" s="174"/>
      <c r="IU84" s="175"/>
      <c r="IV84" s="174"/>
      <c r="IW84" s="175"/>
      <c r="IX84" s="166">
        <f t="shared" si="97"/>
        <v>0</v>
      </c>
      <c r="IY84" s="167">
        <f t="shared" si="98"/>
        <v>0</v>
      </c>
      <c r="IZ84" s="166">
        <f t="shared" si="99"/>
        <v>0</v>
      </c>
      <c r="JA84" s="167">
        <f t="shared" si="100"/>
        <v>0</v>
      </c>
      <c r="JB84" s="23"/>
      <c r="JC84" s="23"/>
      <c r="JD84" s="174"/>
      <c r="JE84" s="175"/>
      <c r="JF84" s="174"/>
      <c r="JG84" s="175"/>
      <c r="JH84" s="174"/>
      <c r="JI84" s="175"/>
      <c r="JJ84" s="174"/>
      <c r="JK84" s="175"/>
      <c r="JL84" s="174"/>
      <c r="JM84" s="175"/>
      <c r="JN84" s="174"/>
      <c r="JO84" s="175"/>
      <c r="JP84" s="174"/>
      <c r="JQ84" s="175"/>
      <c r="JR84" s="174"/>
      <c r="JS84" s="175"/>
      <c r="JT84" s="174"/>
      <c r="JU84" s="175"/>
      <c r="JV84" s="174"/>
      <c r="JW84" s="175"/>
      <c r="JX84" s="174"/>
      <c r="JY84" s="175"/>
      <c r="JZ84" s="174"/>
      <c r="KA84" s="175"/>
      <c r="KB84" s="166">
        <f t="shared" si="101"/>
        <v>0</v>
      </c>
      <c r="KC84" s="167">
        <f t="shared" si="102"/>
        <v>0</v>
      </c>
      <c r="KD84" s="166">
        <f t="shared" si="103"/>
        <v>0</v>
      </c>
      <c r="KE84" s="167">
        <f t="shared" si="104"/>
        <v>0</v>
      </c>
      <c r="KF84" s="23"/>
      <c r="KG84" s="23"/>
      <c r="KH84" s="170">
        <f t="shared" si="59"/>
        <v>0</v>
      </c>
      <c r="KI84" s="171">
        <f t="shared" si="60"/>
        <v>0</v>
      </c>
      <c r="KJ84" s="166">
        <f t="shared" si="61"/>
        <v>0</v>
      </c>
      <c r="KK84" s="167">
        <f t="shared" si="62"/>
        <v>0</v>
      </c>
      <c r="KL84" s="172">
        <f t="shared" si="63"/>
        <v>0</v>
      </c>
      <c r="KM84" s="171">
        <f t="shared" si="64"/>
        <v>0</v>
      </c>
      <c r="KN84" s="166">
        <f t="shared" si="65"/>
        <v>0</v>
      </c>
      <c r="KO84" s="167">
        <f t="shared" si="66"/>
        <v>0</v>
      </c>
      <c r="KP84" s="436">
        <f t="shared" si="67"/>
        <v>0</v>
      </c>
      <c r="KQ84" s="422">
        <f t="shared" si="68"/>
        <v>0</v>
      </c>
      <c r="KR84" s="438" t="s">
        <v>338</v>
      </c>
      <c r="KS84" s="422" t="s">
        <v>338</v>
      </c>
      <c r="KT84" s="4"/>
    </row>
    <row r="85" spans="2:306" s="26" customFormat="1" ht="16.5" customHeight="1" x14ac:dyDescent="0.25">
      <c r="B85" s="150" t="s">
        <v>49</v>
      </c>
      <c r="C85" s="826"/>
      <c r="D85" s="827"/>
      <c r="E85" s="316"/>
      <c r="F85" s="659">
        <v>1</v>
      </c>
      <c r="G85" s="113"/>
      <c r="H85" s="113"/>
      <c r="I85" s="661">
        <f>INT(ROUND(F85,2)*(IF(E85&gt;0,data!$J$12,0)))</f>
        <v>0</v>
      </c>
      <c r="J85" s="145">
        <f>E85*I85</f>
        <v>0</v>
      </c>
      <c r="K85" s="317"/>
      <c r="L85" s="316"/>
      <c r="M85" s="661">
        <f>INT(ROUND(F85,2)*(IF(E85&gt;0,(IF(K85="ano",data!$J$6,0)),0)))</f>
        <v>0</v>
      </c>
      <c r="N85" s="152">
        <f>IF(L85&gt;E85,M85*E85,M85*L85)</f>
        <v>0</v>
      </c>
      <c r="O85" s="155">
        <f t="shared" si="46"/>
        <v>0</v>
      </c>
      <c r="Q85" s="149" t="str">
        <f t="shared" si="47"/>
        <v/>
      </c>
      <c r="R85" s="612" t="s">
        <v>338</v>
      </c>
      <c r="T85" s="26">
        <f t="shared" si="48"/>
        <v>0</v>
      </c>
      <c r="U85" s="176" t="s">
        <v>297</v>
      </c>
      <c r="V85" s="10"/>
      <c r="W85" s="10"/>
      <c r="X85" s="164"/>
      <c r="Y85" s="177"/>
      <c r="Z85" s="164"/>
      <c r="AA85" s="177"/>
      <c r="AB85" s="164"/>
      <c r="AC85" s="177"/>
      <c r="AD85" s="164"/>
      <c r="AE85" s="177"/>
      <c r="AF85" s="164"/>
      <c r="AG85" s="177"/>
      <c r="AH85" s="164"/>
      <c r="AI85" s="177"/>
      <c r="AJ85" s="164"/>
      <c r="AK85" s="177"/>
      <c r="AL85" s="164"/>
      <c r="AM85" s="177"/>
      <c r="AN85" s="164"/>
      <c r="AO85" s="177"/>
      <c r="AP85" s="164"/>
      <c r="AQ85" s="177"/>
      <c r="AR85" s="164"/>
      <c r="AS85" s="177"/>
      <c r="AT85" s="164"/>
      <c r="AU85" s="177"/>
      <c r="AV85" s="166">
        <f t="shared" si="69"/>
        <v>0</v>
      </c>
      <c r="AW85" s="167">
        <f t="shared" si="70"/>
        <v>0</v>
      </c>
      <c r="AX85" s="166">
        <f t="shared" si="71"/>
        <v>0</v>
      </c>
      <c r="AY85" s="167">
        <f t="shared" si="72"/>
        <v>0</v>
      </c>
      <c r="AZ85" s="4"/>
      <c r="BA85" s="4"/>
      <c r="BB85" s="164"/>
      <c r="BC85" s="177"/>
      <c r="BD85" s="164"/>
      <c r="BE85" s="177"/>
      <c r="BF85" s="164"/>
      <c r="BG85" s="177"/>
      <c r="BH85" s="164"/>
      <c r="BI85" s="177"/>
      <c r="BJ85" s="164"/>
      <c r="BK85" s="177"/>
      <c r="BL85" s="164"/>
      <c r="BM85" s="177"/>
      <c r="BN85" s="164"/>
      <c r="BO85" s="177"/>
      <c r="BP85" s="164"/>
      <c r="BQ85" s="177"/>
      <c r="BR85" s="164"/>
      <c r="BS85" s="177"/>
      <c r="BT85" s="164"/>
      <c r="BU85" s="177"/>
      <c r="BV85" s="164"/>
      <c r="BW85" s="177"/>
      <c r="BX85" s="164"/>
      <c r="BY85" s="177"/>
      <c r="BZ85" s="166">
        <f t="shared" si="73"/>
        <v>0</v>
      </c>
      <c r="CA85" s="167">
        <f t="shared" si="74"/>
        <v>0</v>
      </c>
      <c r="CB85" s="166">
        <f t="shared" si="75"/>
        <v>0</v>
      </c>
      <c r="CC85" s="167">
        <f t="shared" si="76"/>
        <v>0</v>
      </c>
      <c r="CD85" s="4"/>
      <c r="CE85" s="4"/>
      <c r="CF85" s="164"/>
      <c r="CG85" s="177"/>
      <c r="CH85" s="164"/>
      <c r="CI85" s="177"/>
      <c r="CJ85" s="164"/>
      <c r="CK85" s="177"/>
      <c r="CL85" s="164"/>
      <c r="CM85" s="177"/>
      <c r="CN85" s="164"/>
      <c r="CO85" s="177"/>
      <c r="CP85" s="164"/>
      <c r="CQ85" s="177"/>
      <c r="CR85" s="164"/>
      <c r="CS85" s="177"/>
      <c r="CT85" s="164"/>
      <c r="CU85" s="177"/>
      <c r="CV85" s="164"/>
      <c r="CW85" s="177"/>
      <c r="CX85" s="164"/>
      <c r="CY85" s="177"/>
      <c r="CZ85" s="164"/>
      <c r="DA85" s="177"/>
      <c r="DB85" s="164"/>
      <c r="DC85" s="177"/>
      <c r="DD85" s="166">
        <f t="shared" si="77"/>
        <v>0</v>
      </c>
      <c r="DE85" s="167">
        <f t="shared" si="78"/>
        <v>0</v>
      </c>
      <c r="DF85" s="166">
        <f t="shared" si="79"/>
        <v>0</v>
      </c>
      <c r="DG85" s="167">
        <f t="shared" si="80"/>
        <v>0</v>
      </c>
      <c r="DH85" s="4"/>
      <c r="DI85" s="4"/>
      <c r="DJ85" s="164"/>
      <c r="DK85" s="177"/>
      <c r="DL85" s="164"/>
      <c r="DM85" s="177"/>
      <c r="DN85" s="164"/>
      <c r="DO85" s="177"/>
      <c r="DP85" s="164"/>
      <c r="DQ85" s="177"/>
      <c r="DR85" s="164"/>
      <c r="DS85" s="177"/>
      <c r="DT85" s="164"/>
      <c r="DU85" s="177"/>
      <c r="DV85" s="164"/>
      <c r="DW85" s="177"/>
      <c r="DX85" s="164"/>
      <c r="DY85" s="177"/>
      <c r="DZ85" s="164"/>
      <c r="EA85" s="177"/>
      <c r="EB85" s="164"/>
      <c r="EC85" s="177"/>
      <c r="ED85" s="164"/>
      <c r="EE85" s="177"/>
      <c r="EF85" s="164"/>
      <c r="EG85" s="177"/>
      <c r="EH85" s="166">
        <f t="shared" si="81"/>
        <v>0</v>
      </c>
      <c r="EI85" s="167">
        <f t="shared" si="82"/>
        <v>0</v>
      </c>
      <c r="EJ85" s="166">
        <f t="shared" si="83"/>
        <v>0</v>
      </c>
      <c r="EK85" s="167">
        <f t="shared" si="84"/>
        <v>0</v>
      </c>
      <c r="EL85" s="4"/>
      <c r="EM85" s="4"/>
      <c r="EN85" s="164"/>
      <c r="EO85" s="177"/>
      <c r="EP85" s="164"/>
      <c r="EQ85" s="177"/>
      <c r="ER85" s="164"/>
      <c r="ES85" s="177"/>
      <c r="ET85" s="164"/>
      <c r="EU85" s="177"/>
      <c r="EV85" s="164"/>
      <c r="EW85" s="177"/>
      <c r="EX85" s="164"/>
      <c r="EY85" s="177"/>
      <c r="EZ85" s="164"/>
      <c r="FA85" s="177"/>
      <c r="FB85" s="164"/>
      <c r="FC85" s="177"/>
      <c r="FD85" s="164"/>
      <c r="FE85" s="177"/>
      <c r="FF85" s="164"/>
      <c r="FG85" s="177"/>
      <c r="FH85" s="164"/>
      <c r="FI85" s="177"/>
      <c r="FJ85" s="164"/>
      <c r="FK85" s="177"/>
      <c r="FL85" s="166">
        <f t="shared" si="85"/>
        <v>0</v>
      </c>
      <c r="FM85" s="167">
        <f t="shared" si="86"/>
        <v>0</v>
      </c>
      <c r="FN85" s="166">
        <f t="shared" si="87"/>
        <v>0</v>
      </c>
      <c r="FO85" s="167">
        <f t="shared" si="88"/>
        <v>0</v>
      </c>
      <c r="FP85" s="4"/>
      <c r="FQ85" s="4"/>
      <c r="FR85" s="164"/>
      <c r="FS85" s="177"/>
      <c r="FT85" s="164"/>
      <c r="FU85" s="177"/>
      <c r="FV85" s="164"/>
      <c r="FW85" s="177"/>
      <c r="FX85" s="164"/>
      <c r="FY85" s="177"/>
      <c r="FZ85" s="164"/>
      <c r="GA85" s="177"/>
      <c r="GB85" s="164"/>
      <c r="GC85" s="177"/>
      <c r="GD85" s="164"/>
      <c r="GE85" s="177"/>
      <c r="GF85" s="164"/>
      <c r="GG85" s="177"/>
      <c r="GH85" s="164"/>
      <c r="GI85" s="177"/>
      <c r="GJ85" s="164"/>
      <c r="GK85" s="177"/>
      <c r="GL85" s="164"/>
      <c r="GM85" s="177"/>
      <c r="GN85" s="164"/>
      <c r="GO85" s="177"/>
      <c r="GP85" s="166">
        <f t="shared" si="89"/>
        <v>0</v>
      </c>
      <c r="GQ85" s="167">
        <f t="shared" si="90"/>
        <v>0</v>
      </c>
      <c r="GR85" s="166">
        <f t="shared" si="91"/>
        <v>0</v>
      </c>
      <c r="GS85" s="167">
        <f t="shared" si="92"/>
        <v>0</v>
      </c>
      <c r="GT85" s="4"/>
      <c r="GU85" s="4"/>
      <c r="GV85" s="164"/>
      <c r="GW85" s="177"/>
      <c r="GX85" s="164"/>
      <c r="GY85" s="177"/>
      <c r="GZ85" s="164"/>
      <c r="HA85" s="177"/>
      <c r="HB85" s="164"/>
      <c r="HC85" s="177"/>
      <c r="HD85" s="164"/>
      <c r="HE85" s="177"/>
      <c r="HF85" s="164"/>
      <c r="HG85" s="177"/>
      <c r="HH85" s="164"/>
      <c r="HI85" s="177"/>
      <c r="HJ85" s="164"/>
      <c r="HK85" s="177"/>
      <c r="HL85" s="164"/>
      <c r="HM85" s="177"/>
      <c r="HN85" s="164"/>
      <c r="HO85" s="177"/>
      <c r="HP85" s="164"/>
      <c r="HQ85" s="177"/>
      <c r="HR85" s="164"/>
      <c r="HS85" s="177"/>
      <c r="HT85" s="166">
        <f t="shared" si="93"/>
        <v>0</v>
      </c>
      <c r="HU85" s="167">
        <f t="shared" si="94"/>
        <v>0</v>
      </c>
      <c r="HV85" s="166">
        <f t="shared" si="95"/>
        <v>0</v>
      </c>
      <c r="HW85" s="167">
        <f t="shared" si="96"/>
        <v>0</v>
      </c>
      <c r="HX85" s="4"/>
      <c r="HY85" s="4"/>
      <c r="HZ85" s="164"/>
      <c r="IA85" s="177"/>
      <c r="IB85" s="164"/>
      <c r="IC85" s="177"/>
      <c r="ID85" s="164"/>
      <c r="IE85" s="177"/>
      <c r="IF85" s="164"/>
      <c r="IG85" s="177"/>
      <c r="IH85" s="164"/>
      <c r="II85" s="177"/>
      <c r="IJ85" s="164"/>
      <c r="IK85" s="177"/>
      <c r="IL85" s="164"/>
      <c r="IM85" s="177"/>
      <c r="IN85" s="164"/>
      <c r="IO85" s="177"/>
      <c r="IP85" s="164"/>
      <c r="IQ85" s="177"/>
      <c r="IR85" s="164"/>
      <c r="IS85" s="177"/>
      <c r="IT85" s="164"/>
      <c r="IU85" s="177"/>
      <c r="IV85" s="164"/>
      <c r="IW85" s="177"/>
      <c r="IX85" s="166">
        <f t="shared" si="97"/>
        <v>0</v>
      </c>
      <c r="IY85" s="167">
        <f t="shared" si="98"/>
        <v>0</v>
      </c>
      <c r="IZ85" s="166">
        <f t="shared" si="99"/>
        <v>0</v>
      </c>
      <c r="JA85" s="167">
        <f t="shared" si="100"/>
        <v>0</v>
      </c>
      <c r="JB85" s="4"/>
      <c r="JC85" s="4"/>
      <c r="JD85" s="164"/>
      <c r="JE85" s="177"/>
      <c r="JF85" s="164"/>
      <c r="JG85" s="177"/>
      <c r="JH85" s="164"/>
      <c r="JI85" s="177"/>
      <c r="JJ85" s="164"/>
      <c r="JK85" s="177"/>
      <c r="JL85" s="164"/>
      <c r="JM85" s="177"/>
      <c r="JN85" s="164"/>
      <c r="JO85" s="177"/>
      <c r="JP85" s="164"/>
      <c r="JQ85" s="177"/>
      <c r="JR85" s="164"/>
      <c r="JS85" s="177"/>
      <c r="JT85" s="164"/>
      <c r="JU85" s="177"/>
      <c r="JV85" s="164"/>
      <c r="JW85" s="177"/>
      <c r="JX85" s="164"/>
      <c r="JY85" s="177"/>
      <c r="JZ85" s="164"/>
      <c r="KA85" s="177"/>
      <c r="KB85" s="166">
        <f t="shared" si="101"/>
        <v>0</v>
      </c>
      <c r="KC85" s="167">
        <f t="shared" si="102"/>
        <v>0</v>
      </c>
      <c r="KD85" s="166">
        <f t="shared" si="103"/>
        <v>0</v>
      </c>
      <c r="KE85" s="167">
        <f t="shared" si="104"/>
        <v>0</v>
      </c>
      <c r="KF85" s="4"/>
      <c r="KG85" s="4"/>
      <c r="KH85" s="170">
        <f t="shared" si="59"/>
        <v>0</v>
      </c>
      <c r="KI85" s="171">
        <f t="shared" si="60"/>
        <v>0</v>
      </c>
      <c r="KJ85" s="166">
        <f t="shared" si="61"/>
        <v>0</v>
      </c>
      <c r="KK85" s="167">
        <f t="shared" si="62"/>
        <v>0</v>
      </c>
      <c r="KL85" s="172">
        <f t="shared" si="63"/>
        <v>0</v>
      </c>
      <c r="KM85" s="171">
        <f t="shared" si="64"/>
        <v>0</v>
      </c>
      <c r="KN85" s="166">
        <f t="shared" si="65"/>
        <v>0</v>
      </c>
      <c r="KO85" s="167">
        <f t="shared" si="66"/>
        <v>0</v>
      </c>
      <c r="KP85" s="436">
        <f t="shared" si="67"/>
        <v>0</v>
      </c>
      <c r="KQ85" s="422">
        <f t="shared" si="68"/>
        <v>0</v>
      </c>
      <c r="KR85" s="438" t="s">
        <v>338</v>
      </c>
      <c r="KS85" s="422" t="s">
        <v>338</v>
      </c>
      <c r="KT85" s="4"/>
    </row>
    <row r="86" spans="2:306" s="26" customFormat="1" ht="16.5" hidden="1" customHeight="1" x14ac:dyDescent="0.25">
      <c r="B86" s="150"/>
      <c r="C86" s="541"/>
      <c r="D86" s="542"/>
      <c r="E86" s="120"/>
      <c r="F86" s="650"/>
      <c r="G86" s="120"/>
      <c r="H86" s="120"/>
      <c r="I86" s="661">
        <f>INT(ROUND(F86,2)*(IF(E86&gt;0,data!$J$12,0)))</f>
        <v>0</v>
      </c>
      <c r="J86" s="156"/>
      <c r="K86" s="543"/>
      <c r="L86" s="536"/>
      <c r="M86" s="661">
        <f>INT(ROUND(F86,2)*(IF(E86&gt;0,(IF(K86="ano",data!$J$6,0)),0)))</f>
        <v>0</v>
      </c>
      <c r="N86" s="152"/>
      <c r="O86" s="157"/>
      <c r="Q86" s="154"/>
      <c r="R86" s="612" t="s">
        <v>338</v>
      </c>
      <c r="T86" s="28"/>
      <c r="U86" s="173" t="s">
        <v>297</v>
      </c>
      <c r="V86" s="10"/>
      <c r="W86" s="10"/>
      <c r="X86" s="174"/>
      <c r="Y86" s="175"/>
      <c r="Z86" s="174"/>
      <c r="AA86" s="175"/>
      <c r="AB86" s="174"/>
      <c r="AC86" s="175"/>
      <c r="AD86" s="174"/>
      <c r="AE86" s="175"/>
      <c r="AF86" s="174"/>
      <c r="AG86" s="175"/>
      <c r="AH86" s="174"/>
      <c r="AI86" s="175"/>
      <c r="AJ86" s="174"/>
      <c r="AK86" s="175"/>
      <c r="AL86" s="174"/>
      <c r="AM86" s="175"/>
      <c r="AN86" s="174"/>
      <c r="AO86" s="175"/>
      <c r="AP86" s="174"/>
      <c r="AQ86" s="175"/>
      <c r="AR86" s="174"/>
      <c r="AS86" s="175"/>
      <c r="AT86" s="174"/>
      <c r="AU86" s="175"/>
      <c r="AV86" s="166">
        <f t="shared" si="69"/>
        <v>0</v>
      </c>
      <c r="AW86" s="167">
        <f t="shared" si="70"/>
        <v>0</v>
      </c>
      <c r="AX86" s="166">
        <f t="shared" si="71"/>
        <v>0</v>
      </c>
      <c r="AY86" s="167">
        <f t="shared" si="72"/>
        <v>0</v>
      </c>
      <c r="AZ86" s="23"/>
      <c r="BA86" s="23"/>
      <c r="BB86" s="174"/>
      <c r="BC86" s="175"/>
      <c r="BD86" s="174"/>
      <c r="BE86" s="175"/>
      <c r="BF86" s="174"/>
      <c r="BG86" s="175"/>
      <c r="BH86" s="174"/>
      <c r="BI86" s="175"/>
      <c r="BJ86" s="174"/>
      <c r="BK86" s="175"/>
      <c r="BL86" s="174"/>
      <c r="BM86" s="175"/>
      <c r="BN86" s="174"/>
      <c r="BO86" s="175"/>
      <c r="BP86" s="174"/>
      <c r="BQ86" s="175"/>
      <c r="BR86" s="174"/>
      <c r="BS86" s="175"/>
      <c r="BT86" s="174"/>
      <c r="BU86" s="175"/>
      <c r="BV86" s="174"/>
      <c r="BW86" s="175"/>
      <c r="BX86" s="174"/>
      <c r="BY86" s="175"/>
      <c r="BZ86" s="166">
        <f t="shared" si="73"/>
        <v>0</v>
      </c>
      <c r="CA86" s="167">
        <f t="shared" si="74"/>
        <v>0</v>
      </c>
      <c r="CB86" s="166">
        <f t="shared" si="75"/>
        <v>0</v>
      </c>
      <c r="CC86" s="167">
        <f t="shared" si="76"/>
        <v>0</v>
      </c>
      <c r="CD86" s="23"/>
      <c r="CE86" s="23"/>
      <c r="CF86" s="174"/>
      <c r="CG86" s="175"/>
      <c r="CH86" s="174"/>
      <c r="CI86" s="175"/>
      <c r="CJ86" s="174"/>
      <c r="CK86" s="175"/>
      <c r="CL86" s="174"/>
      <c r="CM86" s="175"/>
      <c r="CN86" s="174"/>
      <c r="CO86" s="175"/>
      <c r="CP86" s="174"/>
      <c r="CQ86" s="175"/>
      <c r="CR86" s="174"/>
      <c r="CS86" s="175"/>
      <c r="CT86" s="174"/>
      <c r="CU86" s="175"/>
      <c r="CV86" s="174"/>
      <c r="CW86" s="175"/>
      <c r="CX86" s="174"/>
      <c r="CY86" s="175"/>
      <c r="CZ86" s="174"/>
      <c r="DA86" s="175"/>
      <c r="DB86" s="174"/>
      <c r="DC86" s="175"/>
      <c r="DD86" s="166">
        <f t="shared" si="77"/>
        <v>0</v>
      </c>
      <c r="DE86" s="167">
        <f t="shared" si="78"/>
        <v>0</v>
      </c>
      <c r="DF86" s="166">
        <f t="shared" si="79"/>
        <v>0</v>
      </c>
      <c r="DG86" s="167">
        <f t="shared" si="80"/>
        <v>0</v>
      </c>
      <c r="DH86" s="23"/>
      <c r="DI86" s="23"/>
      <c r="DJ86" s="174"/>
      <c r="DK86" s="175"/>
      <c r="DL86" s="174"/>
      <c r="DM86" s="175"/>
      <c r="DN86" s="174"/>
      <c r="DO86" s="175"/>
      <c r="DP86" s="174"/>
      <c r="DQ86" s="175"/>
      <c r="DR86" s="174"/>
      <c r="DS86" s="175"/>
      <c r="DT86" s="174"/>
      <c r="DU86" s="175"/>
      <c r="DV86" s="174"/>
      <c r="DW86" s="175"/>
      <c r="DX86" s="174"/>
      <c r="DY86" s="175"/>
      <c r="DZ86" s="174"/>
      <c r="EA86" s="175"/>
      <c r="EB86" s="174"/>
      <c r="EC86" s="175"/>
      <c r="ED86" s="174"/>
      <c r="EE86" s="175"/>
      <c r="EF86" s="174"/>
      <c r="EG86" s="175"/>
      <c r="EH86" s="166">
        <f t="shared" si="81"/>
        <v>0</v>
      </c>
      <c r="EI86" s="167">
        <f t="shared" si="82"/>
        <v>0</v>
      </c>
      <c r="EJ86" s="166">
        <f t="shared" si="83"/>
        <v>0</v>
      </c>
      <c r="EK86" s="167">
        <f t="shared" si="84"/>
        <v>0</v>
      </c>
      <c r="EL86" s="23"/>
      <c r="EM86" s="23"/>
      <c r="EN86" s="174"/>
      <c r="EO86" s="175"/>
      <c r="EP86" s="174"/>
      <c r="EQ86" s="175"/>
      <c r="ER86" s="174"/>
      <c r="ES86" s="175"/>
      <c r="ET86" s="174"/>
      <c r="EU86" s="175"/>
      <c r="EV86" s="174"/>
      <c r="EW86" s="175"/>
      <c r="EX86" s="174"/>
      <c r="EY86" s="175"/>
      <c r="EZ86" s="174"/>
      <c r="FA86" s="175"/>
      <c r="FB86" s="174"/>
      <c r="FC86" s="175"/>
      <c r="FD86" s="174"/>
      <c r="FE86" s="175"/>
      <c r="FF86" s="174"/>
      <c r="FG86" s="175"/>
      <c r="FH86" s="174"/>
      <c r="FI86" s="175"/>
      <c r="FJ86" s="174"/>
      <c r="FK86" s="175"/>
      <c r="FL86" s="166">
        <f t="shared" si="85"/>
        <v>0</v>
      </c>
      <c r="FM86" s="167">
        <f t="shared" si="86"/>
        <v>0</v>
      </c>
      <c r="FN86" s="166">
        <f t="shared" si="87"/>
        <v>0</v>
      </c>
      <c r="FO86" s="167">
        <f t="shared" si="88"/>
        <v>0</v>
      </c>
      <c r="FP86" s="23"/>
      <c r="FQ86" s="23"/>
      <c r="FR86" s="174"/>
      <c r="FS86" s="175"/>
      <c r="FT86" s="174"/>
      <c r="FU86" s="175"/>
      <c r="FV86" s="174"/>
      <c r="FW86" s="175"/>
      <c r="FX86" s="174"/>
      <c r="FY86" s="175"/>
      <c r="FZ86" s="174"/>
      <c r="GA86" s="175"/>
      <c r="GB86" s="174"/>
      <c r="GC86" s="175"/>
      <c r="GD86" s="174"/>
      <c r="GE86" s="175"/>
      <c r="GF86" s="174"/>
      <c r="GG86" s="175"/>
      <c r="GH86" s="174"/>
      <c r="GI86" s="175"/>
      <c r="GJ86" s="174"/>
      <c r="GK86" s="175"/>
      <c r="GL86" s="174"/>
      <c r="GM86" s="175"/>
      <c r="GN86" s="174"/>
      <c r="GO86" s="175"/>
      <c r="GP86" s="166">
        <f t="shared" si="89"/>
        <v>0</v>
      </c>
      <c r="GQ86" s="167">
        <f t="shared" si="90"/>
        <v>0</v>
      </c>
      <c r="GR86" s="166">
        <f t="shared" si="91"/>
        <v>0</v>
      </c>
      <c r="GS86" s="167">
        <f t="shared" si="92"/>
        <v>0</v>
      </c>
      <c r="GT86" s="23"/>
      <c r="GU86" s="23"/>
      <c r="GV86" s="174"/>
      <c r="GW86" s="175"/>
      <c r="GX86" s="174"/>
      <c r="GY86" s="175"/>
      <c r="GZ86" s="174"/>
      <c r="HA86" s="175"/>
      <c r="HB86" s="174"/>
      <c r="HC86" s="175"/>
      <c r="HD86" s="174"/>
      <c r="HE86" s="175"/>
      <c r="HF86" s="174"/>
      <c r="HG86" s="175"/>
      <c r="HH86" s="174"/>
      <c r="HI86" s="175"/>
      <c r="HJ86" s="174"/>
      <c r="HK86" s="175"/>
      <c r="HL86" s="174"/>
      <c r="HM86" s="175"/>
      <c r="HN86" s="174"/>
      <c r="HO86" s="175"/>
      <c r="HP86" s="174"/>
      <c r="HQ86" s="175"/>
      <c r="HR86" s="174"/>
      <c r="HS86" s="175"/>
      <c r="HT86" s="166">
        <f t="shared" si="93"/>
        <v>0</v>
      </c>
      <c r="HU86" s="167">
        <f t="shared" si="94"/>
        <v>0</v>
      </c>
      <c r="HV86" s="166">
        <f t="shared" si="95"/>
        <v>0</v>
      </c>
      <c r="HW86" s="167">
        <f t="shared" si="96"/>
        <v>0</v>
      </c>
      <c r="HX86" s="23"/>
      <c r="HY86" s="23"/>
      <c r="HZ86" s="174"/>
      <c r="IA86" s="175"/>
      <c r="IB86" s="174"/>
      <c r="IC86" s="175"/>
      <c r="ID86" s="174"/>
      <c r="IE86" s="175"/>
      <c r="IF86" s="174"/>
      <c r="IG86" s="175"/>
      <c r="IH86" s="174"/>
      <c r="II86" s="175"/>
      <c r="IJ86" s="174"/>
      <c r="IK86" s="175"/>
      <c r="IL86" s="174"/>
      <c r="IM86" s="175"/>
      <c r="IN86" s="174"/>
      <c r="IO86" s="175"/>
      <c r="IP86" s="174"/>
      <c r="IQ86" s="175"/>
      <c r="IR86" s="174"/>
      <c r="IS86" s="175"/>
      <c r="IT86" s="174"/>
      <c r="IU86" s="175"/>
      <c r="IV86" s="174"/>
      <c r="IW86" s="175"/>
      <c r="IX86" s="166">
        <f t="shared" si="97"/>
        <v>0</v>
      </c>
      <c r="IY86" s="167">
        <f t="shared" si="98"/>
        <v>0</v>
      </c>
      <c r="IZ86" s="166">
        <f t="shared" si="99"/>
        <v>0</v>
      </c>
      <c r="JA86" s="167">
        <f t="shared" si="100"/>
        <v>0</v>
      </c>
      <c r="JB86" s="23"/>
      <c r="JC86" s="23"/>
      <c r="JD86" s="174"/>
      <c r="JE86" s="175"/>
      <c r="JF86" s="174"/>
      <c r="JG86" s="175"/>
      <c r="JH86" s="174"/>
      <c r="JI86" s="175"/>
      <c r="JJ86" s="174"/>
      <c r="JK86" s="175"/>
      <c r="JL86" s="174"/>
      <c r="JM86" s="175"/>
      <c r="JN86" s="174"/>
      <c r="JO86" s="175"/>
      <c r="JP86" s="174"/>
      <c r="JQ86" s="175"/>
      <c r="JR86" s="174"/>
      <c r="JS86" s="175"/>
      <c r="JT86" s="174"/>
      <c r="JU86" s="175"/>
      <c r="JV86" s="174"/>
      <c r="JW86" s="175"/>
      <c r="JX86" s="174"/>
      <c r="JY86" s="175"/>
      <c r="JZ86" s="174"/>
      <c r="KA86" s="175"/>
      <c r="KB86" s="166">
        <f t="shared" si="101"/>
        <v>0</v>
      </c>
      <c r="KC86" s="167">
        <f t="shared" si="102"/>
        <v>0</v>
      </c>
      <c r="KD86" s="166">
        <f t="shared" si="103"/>
        <v>0</v>
      </c>
      <c r="KE86" s="167">
        <f t="shared" si="104"/>
        <v>0</v>
      </c>
      <c r="KF86" s="23"/>
      <c r="KG86" s="23"/>
      <c r="KH86" s="170">
        <f t="shared" si="59"/>
        <v>0</v>
      </c>
      <c r="KI86" s="171">
        <f t="shared" si="60"/>
        <v>0</v>
      </c>
      <c r="KJ86" s="166">
        <f t="shared" si="61"/>
        <v>0</v>
      </c>
      <c r="KK86" s="167">
        <f t="shared" si="62"/>
        <v>0</v>
      </c>
      <c r="KL86" s="172">
        <f t="shared" si="63"/>
        <v>0</v>
      </c>
      <c r="KM86" s="171">
        <f t="shared" si="64"/>
        <v>0</v>
      </c>
      <c r="KN86" s="166">
        <f t="shared" si="65"/>
        <v>0</v>
      </c>
      <c r="KO86" s="167">
        <f t="shared" si="66"/>
        <v>0</v>
      </c>
      <c r="KP86" s="436">
        <f t="shared" si="67"/>
        <v>0</v>
      </c>
      <c r="KQ86" s="422">
        <f t="shared" si="68"/>
        <v>0</v>
      </c>
      <c r="KR86" s="438" t="s">
        <v>338</v>
      </c>
      <c r="KS86" s="422" t="s">
        <v>338</v>
      </c>
      <c r="KT86" s="4"/>
    </row>
    <row r="87" spans="2:306" s="26" customFormat="1" ht="16.5" customHeight="1" x14ac:dyDescent="0.25">
      <c r="B87" s="150" t="s">
        <v>50</v>
      </c>
      <c r="C87" s="826"/>
      <c r="D87" s="827"/>
      <c r="E87" s="316"/>
      <c r="F87" s="659">
        <v>1</v>
      </c>
      <c r="G87" s="113"/>
      <c r="H87" s="113"/>
      <c r="I87" s="661">
        <f>INT(ROUND(F87,2)*(IF(E87&gt;0,data!$J$12,0)))</f>
        <v>0</v>
      </c>
      <c r="J87" s="145">
        <f>E87*I87</f>
        <v>0</v>
      </c>
      <c r="K87" s="317"/>
      <c r="L87" s="316"/>
      <c r="M87" s="661">
        <f>INT(ROUND(F87,2)*(IF(E87&gt;0,(IF(K87="ano",data!$J$6,0)),0)))</f>
        <v>0</v>
      </c>
      <c r="N87" s="152">
        <f>IF(L87&gt;E87,M87*E87,M87*L87)</f>
        <v>0</v>
      </c>
      <c r="O87" s="155">
        <f t="shared" si="46"/>
        <v>0</v>
      </c>
      <c r="Q87" s="149" t="str">
        <f t="shared" si="47"/>
        <v/>
      </c>
      <c r="R87" s="612" t="s">
        <v>338</v>
      </c>
      <c r="T87" s="26">
        <f t="shared" si="48"/>
        <v>0</v>
      </c>
      <c r="U87" s="176" t="s">
        <v>297</v>
      </c>
      <c r="V87" s="10"/>
      <c r="W87" s="10"/>
      <c r="X87" s="164"/>
      <c r="Y87" s="177"/>
      <c r="Z87" s="164"/>
      <c r="AA87" s="177"/>
      <c r="AB87" s="164"/>
      <c r="AC87" s="177"/>
      <c r="AD87" s="164"/>
      <c r="AE87" s="177"/>
      <c r="AF87" s="164"/>
      <c r="AG87" s="177"/>
      <c r="AH87" s="164"/>
      <c r="AI87" s="177"/>
      <c r="AJ87" s="164"/>
      <c r="AK87" s="177"/>
      <c r="AL87" s="164"/>
      <c r="AM87" s="177"/>
      <c r="AN87" s="164"/>
      <c r="AO87" s="177"/>
      <c r="AP87" s="164"/>
      <c r="AQ87" s="177"/>
      <c r="AR87" s="164"/>
      <c r="AS87" s="177"/>
      <c r="AT87" s="164"/>
      <c r="AU87" s="177"/>
      <c r="AV87" s="166">
        <f t="shared" si="69"/>
        <v>0</v>
      </c>
      <c r="AW87" s="167">
        <f t="shared" si="70"/>
        <v>0</v>
      </c>
      <c r="AX87" s="166">
        <f t="shared" si="71"/>
        <v>0</v>
      </c>
      <c r="AY87" s="167">
        <f t="shared" si="72"/>
        <v>0</v>
      </c>
      <c r="AZ87" s="4"/>
      <c r="BA87" s="4"/>
      <c r="BB87" s="164"/>
      <c r="BC87" s="177"/>
      <c r="BD87" s="164"/>
      <c r="BE87" s="177"/>
      <c r="BF87" s="164"/>
      <c r="BG87" s="177"/>
      <c r="BH87" s="164"/>
      <c r="BI87" s="177"/>
      <c r="BJ87" s="164"/>
      <c r="BK87" s="177"/>
      <c r="BL87" s="164"/>
      <c r="BM87" s="177"/>
      <c r="BN87" s="164"/>
      <c r="BO87" s="177"/>
      <c r="BP87" s="164"/>
      <c r="BQ87" s="177"/>
      <c r="BR87" s="164"/>
      <c r="BS87" s="177"/>
      <c r="BT87" s="164"/>
      <c r="BU87" s="177"/>
      <c r="BV87" s="164"/>
      <c r="BW87" s="177"/>
      <c r="BX87" s="164"/>
      <c r="BY87" s="177"/>
      <c r="BZ87" s="166">
        <f t="shared" si="73"/>
        <v>0</v>
      </c>
      <c r="CA87" s="167">
        <f t="shared" si="74"/>
        <v>0</v>
      </c>
      <c r="CB87" s="166">
        <f t="shared" si="75"/>
        <v>0</v>
      </c>
      <c r="CC87" s="167">
        <f t="shared" si="76"/>
        <v>0</v>
      </c>
      <c r="CD87" s="4"/>
      <c r="CE87" s="4"/>
      <c r="CF87" s="164"/>
      <c r="CG87" s="177"/>
      <c r="CH87" s="164"/>
      <c r="CI87" s="177"/>
      <c r="CJ87" s="164"/>
      <c r="CK87" s="177"/>
      <c r="CL87" s="164"/>
      <c r="CM87" s="177"/>
      <c r="CN87" s="164"/>
      <c r="CO87" s="177"/>
      <c r="CP87" s="164"/>
      <c r="CQ87" s="177"/>
      <c r="CR87" s="164"/>
      <c r="CS87" s="177"/>
      <c r="CT87" s="164"/>
      <c r="CU87" s="177"/>
      <c r="CV87" s="164"/>
      <c r="CW87" s="177"/>
      <c r="CX87" s="164"/>
      <c r="CY87" s="177"/>
      <c r="CZ87" s="164"/>
      <c r="DA87" s="177"/>
      <c r="DB87" s="164"/>
      <c r="DC87" s="177"/>
      <c r="DD87" s="166">
        <f t="shared" si="77"/>
        <v>0</v>
      </c>
      <c r="DE87" s="167">
        <f t="shared" si="78"/>
        <v>0</v>
      </c>
      <c r="DF87" s="166">
        <f t="shared" si="79"/>
        <v>0</v>
      </c>
      <c r="DG87" s="167">
        <f t="shared" si="80"/>
        <v>0</v>
      </c>
      <c r="DH87" s="4"/>
      <c r="DI87" s="4"/>
      <c r="DJ87" s="164"/>
      <c r="DK87" s="177"/>
      <c r="DL87" s="164"/>
      <c r="DM87" s="177"/>
      <c r="DN87" s="164"/>
      <c r="DO87" s="177"/>
      <c r="DP87" s="164"/>
      <c r="DQ87" s="177"/>
      <c r="DR87" s="164"/>
      <c r="DS87" s="177"/>
      <c r="DT87" s="164"/>
      <c r="DU87" s="177"/>
      <c r="DV87" s="164"/>
      <c r="DW87" s="177"/>
      <c r="DX87" s="164"/>
      <c r="DY87" s="177"/>
      <c r="DZ87" s="164"/>
      <c r="EA87" s="177"/>
      <c r="EB87" s="164"/>
      <c r="EC87" s="177"/>
      <c r="ED87" s="164"/>
      <c r="EE87" s="177"/>
      <c r="EF87" s="164"/>
      <c r="EG87" s="177"/>
      <c r="EH87" s="166">
        <f t="shared" si="81"/>
        <v>0</v>
      </c>
      <c r="EI87" s="167">
        <f t="shared" si="82"/>
        <v>0</v>
      </c>
      <c r="EJ87" s="166">
        <f t="shared" si="83"/>
        <v>0</v>
      </c>
      <c r="EK87" s="167">
        <f t="shared" si="84"/>
        <v>0</v>
      </c>
      <c r="EL87" s="4"/>
      <c r="EM87" s="4"/>
      <c r="EN87" s="164"/>
      <c r="EO87" s="177"/>
      <c r="EP87" s="164"/>
      <c r="EQ87" s="177"/>
      <c r="ER87" s="164"/>
      <c r="ES87" s="177"/>
      <c r="ET87" s="164"/>
      <c r="EU87" s="177"/>
      <c r="EV87" s="164"/>
      <c r="EW87" s="177"/>
      <c r="EX87" s="164"/>
      <c r="EY87" s="177"/>
      <c r="EZ87" s="164"/>
      <c r="FA87" s="177"/>
      <c r="FB87" s="164"/>
      <c r="FC87" s="177"/>
      <c r="FD87" s="164"/>
      <c r="FE87" s="177"/>
      <c r="FF87" s="164"/>
      <c r="FG87" s="177"/>
      <c r="FH87" s="164"/>
      <c r="FI87" s="177"/>
      <c r="FJ87" s="164"/>
      <c r="FK87" s="177"/>
      <c r="FL87" s="166">
        <f t="shared" si="85"/>
        <v>0</v>
      </c>
      <c r="FM87" s="167">
        <f t="shared" si="86"/>
        <v>0</v>
      </c>
      <c r="FN87" s="166">
        <f t="shared" si="87"/>
        <v>0</v>
      </c>
      <c r="FO87" s="167">
        <f t="shared" si="88"/>
        <v>0</v>
      </c>
      <c r="FP87" s="4"/>
      <c r="FQ87" s="4"/>
      <c r="FR87" s="164"/>
      <c r="FS87" s="177"/>
      <c r="FT87" s="164"/>
      <c r="FU87" s="177"/>
      <c r="FV87" s="164"/>
      <c r="FW87" s="177"/>
      <c r="FX87" s="164"/>
      <c r="FY87" s="177"/>
      <c r="FZ87" s="164"/>
      <c r="GA87" s="177"/>
      <c r="GB87" s="164"/>
      <c r="GC87" s="177"/>
      <c r="GD87" s="164"/>
      <c r="GE87" s="177"/>
      <c r="GF87" s="164"/>
      <c r="GG87" s="177"/>
      <c r="GH87" s="164"/>
      <c r="GI87" s="177"/>
      <c r="GJ87" s="164"/>
      <c r="GK87" s="177"/>
      <c r="GL87" s="164"/>
      <c r="GM87" s="177"/>
      <c r="GN87" s="164"/>
      <c r="GO87" s="177"/>
      <c r="GP87" s="166">
        <f t="shared" si="89"/>
        <v>0</v>
      </c>
      <c r="GQ87" s="167">
        <f t="shared" si="90"/>
        <v>0</v>
      </c>
      <c r="GR87" s="166">
        <f t="shared" si="91"/>
        <v>0</v>
      </c>
      <c r="GS87" s="167">
        <f t="shared" si="92"/>
        <v>0</v>
      </c>
      <c r="GT87" s="4"/>
      <c r="GU87" s="4"/>
      <c r="GV87" s="164"/>
      <c r="GW87" s="177"/>
      <c r="GX87" s="164"/>
      <c r="GY87" s="177"/>
      <c r="GZ87" s="164"/>
      <c r="HA87" s="177"/>
      <c r="HB87" s="164"/>
      <c r="HC87" s="177"/>
      <c r="HD87" s="164"/>
      <c r="HE87" s="177"/>
      <c r="HF87" s="164"/>
      <c r="HG87" s="177"/>
      <c r="HH87" s="164"/>
      <c r="HI87" s="177"/>
      <c r="HJ87" s="164"/>
      <c r="HK87" s="177"/>
      <c r="HL87" s="164"/>
      <c r="HM87" s="177"/>
      <c r="HN87" s="164"/>
      <c r="HO87" s="177"/>
      <c r="HP87" s="164"/>
      <c r="HQ87" s="177"/>
      <c r="HR87" s="164"/>
      <c r="HS87" s="177"/>
      <c r="HT87" s="166">
        <f t="shared" si="93"/>
        <v>0</v>
      </c>
      <c r="HU87" s="167">
        <f t="shared" si="94"/>
        <v>0</v>
      </c>
      <c r="HV87" s="166">
        <f t="shared" si="95"/>
        <v>0</v>
      </c>
      <c r="HW87" s="167">
        <f t="shared" si="96"/>
        <v>0</v>
      </c>
      <c r="HX87" s="4"/>
      <c r="HY87" s="4"/>
      <c r="HZ87" s="164"/>
      <c r="IA87" s="177"/>
      <c r="IB87" s="164"/>
      <c r="IC87" s="177"/>
      <c r="ID87" s="164"/>
      <c r="IE87" s="177"/>
      <c r="IF87" s="164"/>
      <c r="IG87" s="177"/>
      <c r="IH87" s="164"/>
      <c r="II87" s="177"/>
      <c r="IJ87" s="164"/>
      <c r="IK87" s="177"/>
      <c r="IL87" s="164"/>
      <c r="IM87" s="177"/>
      <c r="IN87" s="164"/>
      <c r="IO87" s="177"/>
      <c r="IP87" s="164"/>
      <c r="IQ87" s="177"/>
      <c r="IR87" s="164"/>
      <c r="IS87" s="177"/>
      <c r="IT87" s="164"/>
      <c r="IU87" s="177"/>
      <c r="IV87" s="164"/>
      <c r="IW87" s="177"/>
      <c r="IX87" s="166">
        <f t="shared" si="97"/>
        <v>0</v>
      </c>
      <c r="IY87" s="167">
        <f t="shared" si="98"/>
        <v>0</v>
      </c>
      <c r="IZ87" s="166">
        <f t="shared" si="99"/>
        <v>0</v>
      </c>
      <c r="JA87" s="167">
        <f t="shared" si="100"/>
        <v>0</v>
      </c>
      <c r="JB87" s="4"/>
      <c r="JC87" s="4"/>
      <c r="JD87" s="164"/>
      <c r="JE87" s="177"/>
      <c r="JF87" s="164"/>
      <c r="JG87" s="177"/>
      <c r="JH87" s="164"/>
      <c r="JI87" s="177"/>
      <c r="JJ87" s="164"/>
      <c r="JK87" s="177"/>
      <c r="JL87" s="164"/>
      <c r="JM87" s="177"/>
      <c r="JN87" s="164"/>
      <c r="JO87" s="177"/>
      <c r="JP87" s="164"/>
      <c r="JQ87" s="177"/>
      <c r="JR87" s="164"/>
      <c r="JS87" s="177"/>
      <c r="JT87" s="164"/>
      <c r="JU87" s="177"/>
      <c r="JV87" s="164"/>
      <c r="JW87" s="177"/>
      <c r="JX87" s="164"/>
      <c r="JY87" s="177"/>
      <c r="JZ87" s="164"/>
      <c r="KA87" s="177"/>
      <c r="KB87" s="166">
        <f t="shared" si="101"/>
        <v>0</v>
      </c>
      <c r="KC87" s="167">
        <f t="shared" si="102"/>
        <v>0</v>
      </c>
      <c r="KD87" s="166">
        <f t="shared" si="103"/>
        <v>0</v>
      </c>
      <c r="KE87" s="167">
        <f t="shared" si="104"/>
        <v>0</v>
      </c>
      <c r="KF87" s="4"/>
      <c r="KG87" s="4"/>
      <c r="KH87" s="170">
        <f t="shared" si="59"/>
        <v>0</v>
      </c>
      <c r="KI87" s="171">
        <f t="shared" si="60"/>
        <v>0</v>
      </c>
      <c r="KJ87" s="166">
        <f t="shared" si="61"/>
        <v>0</v>
      </c>
      <c r="KK87" s="167">
        <f t="shared" si="62"/>
        <v>0</v>
      </c>
      <c r="KL87" s="172">
        <f t="shared" si="63"/>
        <v>0</v>
      </c>
      <c r="KM87" s="171">
        <f t="shared" si="64"/>
        <v>0</v>
      </c>
      <c r="KN87" s="166">
        <f t="shared" si="65"/>
        <v>0</v>
      </c>
      <c r="KO87" s="167">
        <f t="shared" si="66"/>
        <v>0</v>
      </c>
      <c r="KP87" s="436">
        <f t="shared" si="67"/>
        <v>0</v>
      </c>
      <c r="KQ87" s="422">
        <f t="shared" si="68"/>
        <v>0</v>
      </c>
      <c r="KR87" s="438" t="s">
        <v>338</v>
      </c>
      <c r="KS87" s="422" t="s">
        <v>338</v>
      </c>
      <c r="KT87" s="4"/>
    </row>
    <row r="88" spans="2:306" s="26" customFormat="1" ht="16.5" hidden="1" customHeight="1" x14ac:dyDescent="0.25">
      <c r="B88" s="150"/>
      <c r="C88" s="541"/>
      <c r="D88" s="542"/>
      <c r="E88" s="120"/>
      <c r="F88" s="650"/>
      <c r="G88" s="120"/>
      <c r="H88" s="120"/>
      <c r="I88" s="661">
        <f>INT(ROUND(F88,2)*(IF(E88&gt;0,data!$J$12,0)))</f>
        <v>0</v>
      </c>
      <c r="J88" s="156"/>
      <c r="K88" s="543"/>
      <c r="L88" s="536"/>
      <c r="M88" s="661">
        <f>INT(ROUND(F88,2)*(IF(E88&gt;0,(IF(K88="ano",data!$J$6,0)),0)))</f>
        <v>0</v>
      </c>
      <c r="N88" s="152"/>
      <c r="O88" s="157"/>
      <c r="Q88" s="154"/>
      <c r="R88" s="612" t="s">
        <v>338</v>
      </c>
      <c r="T88" s="28"/>
      <c r="U88" s="173" t="s">
        <v>297</v>
      </c>
      <c r="V88" s="10"/>
      <c r="W88" s="10"/>
      <c r="X88" s="174"/>
      <c r="Y88" s="175"/>
      <c r="Z88" s="174"/>
      <c r="AA88" s="175"/>
      <c r="AB88" s="174"/>
      <c r="AC88" s="175"/>
      <c r="AD88" s="174"/>
      <c r="AE88" s="175"/>
      <c r="AF88" s="174"/>
      <c r="AG88" s="175"/>
      <c r="AH88" s="174"/>
      <c r="AI88" s="175"/>
      <c r="AJ88" s="174"/>
      <c r="AK88" s="175"/>
      <c r="AL88" s="174"/>
      <c r="AM88" s="175"/>
      <c r="AN88" s="174"/>
      <c r="AO88" s="175"/>
      <c r="AP88" s="174"/>
      <c r="AQ88" s="175"/>
      <c r="AR88" s="174"/>
      <c r="AS88" s="175"/>
      <c r="AT88" s="174"/>
      <c r="AU88" s="175"/>
      <c r="AV88" s="166">
        <f t="shared" si="69"/>
        <v>0</v>
      </c>
      <c r="AW88" s="167">
        <f t="shared" si="70"/>
        <v>0</v>
      </c>
      <c r="AX88" s="166">
        <f t="shared" si="71"/>
        <v>0</v>
      </c>
      <c r="AY88" s="167">
        <f t="shared" si="72"/>
        <v>0</v>
      </c>
      <c r="AZ88" s="23"/>
      <c r="BA88" s="23"/>
      <c r="BB88" s="174"/>
      <c r="BC88" s="175"/>
      <c r="BD88" s="174"/>
      <c r="BE88" s="175"/>
      <c r="BF88" s="174"/>
      <c r="BG88" s="175"/>
      <c r="BH88" s="174"/>
      <c r="BI88" s="175"/>
      <c r="BJ88" s="174"/>
      <c r="BK88" s="175"/>
      <c r="BL88" s="174"/>
      <c r="BM88" s="175"/>
      <c r="BN88" s="174"/>
      <c r="BO88" s="175"/>
      <c r="BP88" s="174"/>
      <c r="BQ88" s="175"/>
      <c r="BR88" s="174"/>
      <c r="BS88" s="175"/>
      <c r="BT88" s="174"/>
      <c r="BU88" s="175"/>
      <c r="BV88" s="174"/>
      <c r="BW88" s="175"/>
      <c r="BX88" s="174"/>
      <c r="BY88" s="175"/>
      <c r="BZ88" s="166">
        <f t="shared" si="73"/>
        <v>0</v>
      </c>
      <c r="CA88" s="167">
        <f t="shared" si="74"/>
        <v>0</v>
      </c>
      <c r="CB88" s="166">
        <f t="shared" si="75"/>
        <v>0</v>
      </c>
      <c r="CC88" s="167">
        <f t="shared" si="76"/>
        <v>0</v>
      </c>
      <c r="CD88" s="23"/>
      <c r="CE88" s="23"/>
      <c r="CF88" s="174"/>
      <c r="CG88" s="175"/>
      <c r="CH88" s="174"/>
      <c r="CI88" s="175"/>
      <c r="CJ88" s="174"/>
      <c r="CK88" s="175"/>
      <c r="CL88" s="174"/>
      <c r="CM88" s="175"/>
      <c r="CN88" s="174"/>
      <c r="CO88" s="175"/>
      <c r="CP88" s="174"/>
      <c r="CQ88" s="175"/>
      <c r="CR88" s="174"/>
      <c r="CS88" s="175"/>
      <c r="CT88" s="174"/>
      <c r="CU88" s="175"/>
      <c r="CV88" s="174"/>
      <c r="CW88" s="175"/>
      <c r="CX88" s="174"/>
      <c r="CY88" s="175"/>
      <c r="CZ88" s="174"/>
      <c r="DA88" s="175"/>
      <c r="DB88" s="174"/>
      <c r="DC88" s="175"/>
      <c r="DD88" s="166">
        <f t="shared" si="77"/>
        <v>0</v>
      </c>
      <c r="DE88" s="167">
        <f t="shared" si="78"/>
        <v>0</v>
      </c>
      <c r="DF88" s="166">
        <f t="shared" si="79"/>
        <v>0</v>
      </c>
      <c r="DG88" s="167">
        <f t="shared" si="80"/>
        <v>0</v>
      </c>
      <c r="DH88" s="23"/>
      <c r="DI88" s="23"/>
      <c r="DJ88" s="174"/>
      <c r="DK88" s="175"/>
      <c r="DL88" s="174"/>
      <c r="DM88" s="175"/>
      <c r="DN88" s="174"/>
      <c r="DO88" s="175"/>
      <c r="DP88" s="174"/>
      <c r="DQ88" s="175"/>
      <c r="DR88" s="174"/>
      <c r="DS88" s="175"/>
      <c r="DT88" s="174"/>
      <c r="DU88" s="175"/>
      <c r="DV88" s="174"/>
      <c r="DW88" s="175"/>
      <c r="DX88" s="174"/>
      <c r="DY88" s="175"/>
      <c r="DZ88" s="174"/>
      <c r="EA88" s="175"/>
      <c r="EB88" s="174"/>
      <c r="EC88" s="175"/>
      <c r="ED88" s="174"/>
      <c r="EE88" s="175"/>
      <c r="EF88" s="174"/>
      <c r="EG88" s="175"/>
      <c r="EH88" s="166">
        <f t="shared" si="81"/>
        <v>0</v>
      </c>
      <c r="EI88" s="167">
        <f t="shared" si="82"/>
        <v>0</v>
      </c>
      <c r="EJ88" s="166">
        <f t="shared" si="83"/>
        <v>0</v>
      </c>
      <c r="EK88" s="167">
        <f t="shared" si="84"/>
        <v>0</v>
      </c>
      <c r="EL88" s="23"/>
      <c r="EM88" s="23"/>
      <c r="EN88" s="174"/>
      <c r="EO88" s="175"/>
      <c r="EP88" s="174"/>
      <c r="EQ88" s="175"/>
      <c r="ER88" s="174"/>
      <c r="ES88" s="175"/>
      <c r="ET88" s="174"/>
      <c r="EU88" s="175"/>
      <c r="EV88" s="174"/>
      <c r="EW88" s="175"/>
      <c r="EX88" s="174"/>
      <c r="EY88" s="175"/>
      <c r="EZ88" s="174"/>
      <c r="FA88" s="175"/>
      <c r="FB88" s="174"/>
      <c r="FC88" s="175"/>
      <c r="FD88" s="174"/>
      <c r="FE88" s="175"/>
      <c r="FF88" s="174"/>
      <c r="FG88" s="175"/>
      <c r="FH88" s="174"/>
      <c r="FI88" s="175"/>
      <c r="FJ88" s="174"/>
      <c r="FK88" s="175"/>
      <c r="FL88" s="166">
        <f t="shared" si="85"/>
        <v>0</v>
      </c>
      <c r="FM88" s="167">
        <f t="shared" si="86"/>
        <v>0</v>
      </c>
      <c r="FN88" s="166">
        <f t="shared" si="87"/>
        <v>0</v>
      </c>
      <c r="FO88" s="167">
        <f t="shared" si="88"/>
        <v>0</v>
      </c>
      <c r="FP88" s="23"/>
      <c r="FQ88" s="23"/>
      <c r="FR88" s="174"/>
      <c r="FS88" s="175"/>
      <c r="FT88" s="174"/>
      <c r="FU88" s="175"/>
      <c r="FV88" s="174"/>
      <c r="FW88" s="175"/>
      <c r="FX88" s="174"/>
      <c r="FY88" s="175"/>
      <c r="FZ88" s="174"/>
      <c r="GA88" s="175"/>
      <c r="GB88" s="174"/>
      <c r="GC88" s="175"/>
      <c r="GD88" s="174"/>
      <c r="GE88" s="175"/>
      <c r="GF88" s="174"/>
      <c r="GG88" s="175"/>
      <c r="GH88" s="174"/>
      <c r="GI88" s="175"/>
      <c r="GJ88" s="174"/>
      <c r="GK88" s="175"/>
      <c r="GL88" s="174"/>
      <c r="GM88" s="175"/>
      <c r="GN88" s="174"/>
      <c r="GO88" s="175"/>
      <c r="GP88" s="166">
        <f t="shared" si="89"/>
        <v>0</v>
      </c>
      <c r="GQ88" s="167">
        <f t="shared" si="90"/>
        <v>0</v>
      </c>
      <c r="GR88" s="166">
        <f t="shared" si="91"/>
        <v>0</v>
      </c>
      <c r="GS88" s="167">
        <f t="shared" si="92"/>
        <v>0</v>
      </c>
      <c r="GT88" s="23"/>
      <c r="GU88" s="23"/>
      <c r="GV88" s="174"/>
      <c r="GW88" s="175"/>
      <c r="GX88" s="174"/>
      <c r="GY88" s="175"/>
      <c r="GZ88" s="174"/>
      <c r="HA88" s="175"/>
      <c r="HB88" s="174"/>
      <c r="HC88" s="175"/>
      <c r="HD88" s="174"/>
      <c r="HE88" s="175"/>
      <c r="HF88" s="174"/>
      <c r="HG88" s="175"/>
      <c r="HH88" s="174"/>
      <c r="HI88" s="175"/>
      <c r="HJ88" s="174"/>
      <c r="HK88" s="175"/>
      <c r="HL88" s="174"/>
      <c r="HM88" s="175"/>
      <c r="HN88" s="174"/>
      <c r="HO88" s="175"/>
      <c r="HP88" s="174"/>
      <c r="HQ88" s="175"/>
      <c r="HR88" s="174"/>
      <c r="HS88" s="175"/>
      <c r="HT88" s="166">
        <f t="shared" si="93"/>
        <v>0</v>
      </c>
      <c r="HU88" s="167">
        <f t="shared" si="94"/>
        <v>0</v>
      </c>
      <c r="HV88" s="166">
        <f t="shared" si="95"/>
        <v>0</v>
      </c>
      <c r="HW88" s="167">
        <f t="shared" si="96"/>
        <v>0</v>
      </c>
      <c r="HX88" s="23"/>
      <c r="HY88" s="23"/>
      <c r="HZ88" s="174"/>
      <c r="IA88" s="175"/>
      <c r="IB88" s="174"/>
      <c r="IC88" s="175"/>
      <c r="ID88" s="174"/>
      <c r="IE88" s="175"/>
      <c r="IF88" s="174"/>
      <c r="IG88" s="175"/>
      <c r="IH88" s="174"/>
      <c r="II88" s="175"/>
      <c r="IJ88" s="174"/>
      <c r="IK88" s="175"/>
      <c r="IL88" s="174"/>
      <c r="IM88" s="175"/>
      <c r="IN88" s="174"/>
      <c r="IO88" s="175"/>
      <c r="IP88" s="174"/>
      <c r="IQ88" s="175"/>
      <c r="IR88" s="174"/>
      <c r="IS88" s="175"/>
      <c r="IT88" s="174"/>
      <c r="IU88" s="175"/>
      <c r="IV88" s="174"/>
      <c r="IW88" s="175"/>
      <c r="IX88" s="166">
        <f t="shared" si="97"/>
        <v>0</v>
      </c>
      <c r="IY88" s="167">
        <f t="shared" si="98"/>
        <v>0</v>
      </c>
      <c r="IZ88" s="166">
        <f t="shared" si="99"/>
        <v>0</v>
      </c>
      <c r="JA88" s="167">
        <f t="shared" si="100"/>
        <v>0</v>
      </c>
      <c r="JB88" s="23"/>
      <c r="JC88" s="23"/>
      <c r="JD88" s="174"/>
      <c r="JE88" s="175"/>
      <c r="JF88" s="174"/>
      <c r="JG88" s="175"/>
      <c r="JH88" s="174"/>
      <c r="JI88" s="175"/>
      <c r="JJ88" s="174"/>
      <c r="JK88" s="175"/>
      <c r="JL88" s="174"/>
      <c r="JM88" s="175"/>
      <c r="JN88" s="174"/>
      <c r="JO88" s="175"/>
      <c r="JP88" s="174"/>
      <c r="JQ88" s="175"/>
      <c r="JR88" s="174"/>
      <c r="JS88" s="175"/>
      <c r="JT88" s="174"/>
      <c r="JU88" s="175"/>
      <c r="JV88" s="174"/>
      <c r="JW88" s="175"/>
      <c r="JX88" s="174"/>
      <c r="JY88" s="175"/>
      <c r="JZ88" s="174"/>
      <c r="KA88" s="175"/>
      <c r="KB88" s="166">
        <f t="shared" si="101"/>
        <v>0</v>
      </c>
      <c r="KC88" s="167">
        <f t="shared" si="102"/>
        <v>0</v>
      </c>
      <c r="KD88" s="166">
        <f t="shared" si="103"/>
        <v>0</v>
      </c>
      <c r="KE88" s="167">
        <f t="shared" si="104"/>
        <v>0</v>
      </c>
      <c r="KF88" s="23"/>
      <c r="KG88" s="23"/>
      <c r="KH88" s="170">
        <f t="shared" si="59"/>
        <v>0</v>
      </c>
      <c r="KI88" s="171">
        <f t="shared" si="60"/>
        <v>0</v>
      </c>
      <c r="KJ88" s="166">
        <f t="shared" si="61"/>
        <v>0</v>
      </c>
      <c r="KK88" s="167">
        <f t="shared" si="62"/>
        <v>0</v>
      </c>
      <c r="KL88" s="172">
        <f t="shared" si="63"/>
        <v>0</v>
      </c>
      <c r="KM88" s="171">
        <f t="shared" si="64"/>
        <v>0</v>
      </c>
      <c r="KN88" s="166">
        <f t="shared" si="65"/>
        <v>0</v>
      </c>
      <c r="KO88" s="167">
        <f t="shared" si="66"/>
        <v>0</v>
      </c>
      <c r="KP88" s="436">
        <f t="shared" si="67"/>
        <v>0</v>
      </c>
      <c r="KQ88" s="422">
        <f t="shared" si="68"/>
        <v>0</v>
      </c>
      <c r="KR88" s="438" t="s">
        <v>338</v>
      </c>
      <c r="KS88" s="422" t="s">
        <v>338</v>
      </c>
      <c r="KT88" s="4"/>
    </row>
    <row r="89" spans="2:306" s="26" customFormat="1" ht="16.5" customHeight="1" x14ac:dyDescent="0.25">
      <c r="B89" s="150" t="s">
        <v>51</v>
      </c>
      <c r="C89" s="826"/>
      <c r="D89" s="827"/>
      <c r="E89" s="316"/>
      <c r="F89" s="659">
        <v>1</v>
      </c>
      <c r="G89" s="113"/>
      <c r="H89" s="113"/>
      <c r="I89" s="661">
        <f>INT(ROUND(F89,2)*(IF(E89&gt;0,data!$J$12,0)))</f>
        <v>0</v>
      </c>
      <c r="J89" s="145">
        <f>E89*I89</f>
        <v>0</v>
      </c>
      <c r="K89" s="317"/>
      <c r="L89" s="316"/>
      <c r="M89" s="661">
        <f>INT(ROUND(F89,2)*(IF(E89&gt;0,(IF(K89="ano",data!$J$6,0)),0)))</f>
        <v>0</v>
      </c>
      <c r="N89" s="152">
        <f>IF(L89&gt;E89,M89*E89,M89*L89)</f>
        <v>0</v>
      </c>
      <c r="O89" s="155">
        <f t="shared" si="46"/>
        <v>0</v>
      </c>
      <c r="Q89" s="149" t="str">
        <f t="shared" si="47"/>
        <v/>
      </c>
      <c r="R89" s="612" t="s">
        <v>338</v>
      </c>
      <c r="T89" s="26">
        <f t="shared" si="48"/>
        <v>0</v>
      </c>
      <c r="U89" s="176" t="s">
        <v>297</v>
      </c>
      <c r="V89" s="10"/>
      <c r="W89" s="10"/>
      <c r="X89" s="164"/>
      <c r="Y89" s="177"/>
      <c r="Z89" s="164"/>
      <c r="AA89" s="177"/>
      <c r="AB89" s="164"/>
      <c r="AC89" s="177"/>
      <c r="AD89" s="164"/>
      <c r="AE89" s="177"/>
      <c r="AF89" s="164"/>
      <c r="AG89" s="177"/>
      <c r="AH89" s="164"/>
      <c r="AI89" s="177"/>
      <c r="AJ89" s="164"/>
      <c r="AK89" s="177"/>
      <c r="AL89" s="164"/>
      <c r="AM89" s="177"/>
      <c r="AN89" s="164"/>
      <c r="AO89" s="177"/>
      <c r="AP89" s="164"/>
      <c r="AQ89" s="177"/>
      <c r="AR89" s="164"/>
      <c r="AS89" s="177"/>
      <c r="AT89" s="164"/>
      <c r="AU89" s="177"/>
      <c r="AV89" s="166">
        <f t="shared" si="69"/>
        <v>0</v>
      </c>
      <c r="AW89" s="167">
        <f t="shared" si="70"/>
        <v>0</v>
      </c>
      <c r="AX89" s="166">
        <f t="shared" si="71"/>
        <v>0</v>
      </c>
      <c r="AY89" s="167">
        <f t="shared" si="72"/>
        <v>0</v>
      </c>
      <c r="AZ89" s="4"/>
      <c r="BA89" s="4"/>
      <c r="BB89" s="164"/>
      <c r="BC89" s="177"/>
      <c r="BD89" s="164"/>
      <c r="BE89" s="177"/>
      <c r="BF89" s="164"/>
      <c r="BG89" s="177"/>
      <c r="BH89" s="164"/>
      <c r="BI89" s="177"/>
      <c r="BJ89" s="164"/>
      <c r="BK89" s="177"/>
      <c r="BL89" s="164"/>
      <c r="BM89" s="177"/>
      <c r="BN89" s="164"/>
      <c r="BO89" s="177"/>
      <c r="BP89" s="164"/>
      <c r="BQ89" s="177"/>
      <c r="BR89" s="164"/>
      <c r="BS89" s="177"/>
      <c r="BT89" s="164"/>
      <c r="BU89" s="177"/>
      <c r="BV89" s="164"/>
      <c r="BW89" s="177"/>
      <c r="BX89" s="164"/>
      <c r="BY89" s="177"/>
      <c r="BZ89" s="166">
        <f t="shared" si="73"/>
        <v>0</v>
      </c>
      <c r="CA89" s="167">
        <f t="shared" si="74"/>
        <v>0</v>
      </c>
      <c r="CB89" s="166">
        <f t="shared" si="75"/>
        <v>0</v>
      </c>
      <c r="CC89" s="167">
        <f t="shared" si="76"/>
        <v>0</v>
      </c>
      <c r="CD89" s="4"/>
      <c r="CE89" s="4"/>
      <c r="CF89" s="164"/>
      <c r="CG89" s="177"/>
      <c r="CH89" s="164"/>
      <c r="CI89" s="177"/>
      <c r="CJ89" s="164"/>
      <c r="CK89" s="177"/>
      <c r="CL89" s="164"/>
      <c r="CM89" s="177"/>
      <c r="CN89" s="164"/>
      <c r="CO89" s="177"/>
      <c r="CP89" s="164"/>
      <c r="CQ89" s="177"/>
      <c r="CR89" s="164"/>
      <c r="CS89" s="177"/>
      <c r="CT89" s="164"/>
      <c r="CU89" s="177"/>
      <c r="CV89" s="164"/>
      <c r="CW89" s="177"/>
      <c r="CX89" s="164"/>
      <c r="CY89" s="177"/>
      <c r="CZ89" s="164"/>
      <c r="DA89" s="177"/>
      <c r="DB89" s="164"/>
      <c r="DC89" s="177"/>
      <c r="DD89" s="166">
        <f t="shared" si="77"/>
        <v>0</v>
      </c>
      <c r="DE89" s="167">
        <f t="shared" si="78"/>
        <v>0</v>
      </c>
      <c r="DF89" s="166">
        <f t="shared" si="79"/>
        <v>0</v>
      </c>
      <c r="DG89" s="167">
        <f t="shared" si="80"/>
        <v>0</v>
      </c>
      <c r="DH89" s="4"/>
      <c r="DI89" s="4"/>
      <c r="DJ89" s="164"/>
      <c r="DK89" s="177"/>
      <c r="DL89" s="164"/>
      <c r="DM89" s="177"/>
      <c r="DN89" s="164"/>
      <c r="DO89" s="177"/>
      <c r="DP89" s="164"/>
      <c r="DQ89" s="177"/>
      <c r="DR89" s="164"/>
      <c r="DS89" s="177"/>
      <c r="DT89" s="164"/>
      <c r="DU89" s="177"/>
      <c r="DV89" s="164"/>
      <c r="DW89" s="177"/>
      <c r="DX89" s="164"/>
      <c r="DY89" s="177"/>
      <c r="DZ89" s="164"/>
      <c r="EA89" s="177"/>
      <c r="EB89" s="164"/>
      <c r="EC89" s="177"/>
      <c r="ED89" s="164"/>
      <c r="EE89" s="177"/>
      <c r="EF89" s="164"/>
      <c r="EG89" s="177"/>
      <c r="EH89" s="166">
        <f t="shared" si="81"/>
        <v>0</v>
      </c>
      <c r="EI89" s="167">
        <f t="shared" si="82"/>
        <v>0</v>
      </c>
      <c r="EJ89" s="166">
        <f t="shared" si="83"/>
        <v>0</v>
      </c>
      <c r="EK89" s="167">
        <f t="shared" si="84"/>
        <v>0</v>
      </c>
      <c r="EL89" s="4"/>
      <c r="EM89" s="4"/>
      <c r="EN89" s="164"/>
      <c r="EO89" s="177"/>
      <c r="EP89" s="164"/>
      <c r="EQ89" s="177"/>
      <c r="ER89" s="164"/>
      <c r="ES89" s="177"/>
      <c r="ET89" s="164"/>
      <c r="EU89" s="177"/>
      <c r="EV89" s="164"/>
      <c r="EW89" s="177"/>
      <c r="EX89" s="164"/>
      <c r="EY89" s="177"/>
      <c r="EZ89" s="164"/>
      <c r="FA89" s="177"/>
      <c r="FB89" s="164"/>
      <c r="FC89" s="177"/>
      <c r="FD89" s="164"/>
      <c r="FE89" s="177"/>
      <c r="FF89" s="164"/>
      <c r="FG89" s="177"/>
      <c r="FH89" s="164"/>
      <c r="FI89" s="177"/>
      <c r="FJ89" s="164"/>
      <c r="FK89" s="177"/>
      <c r="FL89" s="166">
        <f t="shared" si="85"/>
        <v>0</v>
      </c>
      <c r="FM89" s="167">
        <f t="shared" si="86"/>
        <v>0</v>
      </c>
      <c r="FN89" s="166">
        <f t="shared" si="87"/>
        <v>0</v>
      </c>
      <c r="FO89" s="167">
        <f t="shared" si="88"/>
        <v>0</v>
      </c>
      <c r="FP89" s="4"/>
      <c r="FQ89" s="4"/>
      <c r="FR89" s="164"/>
      <c r="FS89" s="177"/>
      <c r="FT89" s="164"/>
      <c r="FU89" s="177"/>
      <c r="FV89" s="164"/>
      <c r="FW89" s="177"/>
      <c r="FX89" s="164"/>
      <c r="FY89" s="177"/>
      <c r="FZ89" s="164"/>
      <c r="GA89" s="177"/>
      <c r="GB89" s="164"/>
      <c r="GC89" s="177"/>
      <c r="GD89" s="164"/>
      <c r="GE89" s="177"/>
      <c r="GF89" s="164"/>
      <c r="GG89" s="177"/>
      <c r="GH89" s="164"/>
      <c r="GI89" s="177"/>
      <c r="GJ89" s="164"/>
      <c r="GK89" s="177"/>
      <c r="GL89" s="164"/>
      <c r="GM89" s="177"/>
      <c r="GN89" s="164"/>
      <c r="GO89" s="177"/>
      <c r="GP89" s="166">
        <f t="shared" si="89"/>
        <v>0</v>
      </c>
      <c r="GQ89" s="167">
        <f t="shared" si="90"/>
        <v>0</v>
      </c>
      <c r="GR89" s="166">
        <f t="shared" si="91"/>
        <v>0</v>
      </c>
      <c r="GS89" s="167">
        <f t="shared" si="92"/>
        <v>0</v>
      </c>
      <c r="GT89" s="4"/>
      <c r="GU89" s="4"/>
      <c r="GV89" s="164"/>
      <c r="GW89" s="177"/>
      <c r="GX89" s="164"/>
      <c r="GY89" s="177"/>
      <c r="GZ89" s="164"/>
      <c r="HA89" s="177"/>
      <c r="HB89" s="164"/>
      <c r="HC89" s="177"/>
      <c r="HD89" s="164"/>
      <c r="HE89" s="177"/>
      <c r="HF89" s="164"/>
      <c r="HG89" s="177"/>
      <c r="HH89" s="164"/>
      <c r="HI89" s="177"/>
      <c r="HJ89" s="164"/>
      <c r="HK89" s="177"/>
      <c r="HL89" s="164"/>
      <c r="HM89" s="177"/>
      <c r="HN89" s="164"/>
      <c r="HO89" s="177"/>
      <c r="HP89" s="164"/>
      <c r="HQ89" s="177"/>
      <c r="HR89" s="164"/>
      <c r="HS89" s="177"/>
      <c r="HT89" s="166">
        <f t="shared" si="93"/>
        <v>0</v>
      </c>
      <c r="HU89" s="167">
        <f t="shared" si="94"/>
        <v>0</v>
      </c>
      <c r="HV89" s="166">
        <f t="shared" si="95"/>
        <v>0</v>
      </c>
      <c r="HW89" s="167">
        <f t="shared" si="96"/>
        <v>0</v>
      </c>
      <c r="HX89" s="4"/>
      <c r="HY89" s="4"/>
      <c r="HZ89" s="164"/>
      <c r="IA89" s="177"/>
      <c r="IB89" s="164"/>
      <c r="IC89" s="177"/>
      <c r="ID89" s="164"/>
      <c r="IE89" s="177"/>
      <c r="IF89" s="164"/>
      <c r="IG89" s="177"/>
      <c r="IH89" s="164"/>
      <c r="II89" s="177"/>
      <c r="IJ89" s="164"/>
      <c r="IK89" s="177"/>
      <c r="IL89" s="164"/>
      <c r="IM89" s="177"/>
      <c r="IN89" s="164"/>
      <c r="IO89" s="177"/>
      <c r="IP89" s="164"/>
      <c r="IQ89" s="177"/>
      <c r="IR89" s="164"/>
      <c r="IS89" s="177"/>
      <c r="IT89" s="164"/>
      <c r="IU89" s="177"/>
      <c r="IV89" s="164"/>
      <c r="IW89" s="177"/>
      <c r="IX89" s="166">
        <f t="shared" si="97"/>
        <v>0</v>
      </c>
      <c r="IY89" s="167">
        <f t="shared" si="98"/>
        <v>0</v>
      </c>
      <c r="IZ89" s="166">
        <f t="shared" si="99"/>
        <v>0</v>
      </c>
      <c r="JA89" s="167">
        <f t="shared" si="100"/>
        <v>0</v>
      </c>
      <c r="JB89" s="4"/>
      <c r="JC89" s="4"/>
      <c r="JD89" s="164"/>
      <c r="JE89" s="177"/>
      <c r="JF89" s="164"/>
      <c r="JG89" s="177"/>
      <c r="JH89" s="164"/>
      <c r="JI89" s="177"/>
      <c r="JJ89" s="164"/>
      <c r="JK89" s="177"/>
      <c r="JL89" s="164"/>
      <c r="JM89" s="177"/>
      <c r="JN89" s="164"/>
      <c r="JO89" s="177"/>
      <c r="JP89" s="164"/>
      <c r="JQ89" s="177"/>
      <c r="JR89" s="164"/>
      <c r="JS89" s="177"/>
      <c r="JT89" s="164"/>
      <c r="JU89" s="177"/>
      <c r="JV89" s="164"/>
      <c r="JW89" s="177"/>
      <c r="JX89" s="164"/>
      <c r="JY89" s="177"/>
      <c r="JZ89" s="164"/>
      <c r="KA89" s="177"/>
      <c r="KB89" s="166">
        <f t="shared" si="101"/>
        <v>0</v>
      </c>
      <c r="KC89" s="167">
        <f t="shared" si="102"/>
        <v>0</v>
      </c>
      <c r="KD89" s="166">
        <f t="shared" si="103"/>
        <v>0</v>
      </c>
      <c r="KE89" s="167">
        <f t="shared" si="104"/>
        <v>0</v>
      </c>
      <c r="KF89" s="4"/>
      <c r="KG89" s="4"/>
      <c r="KH89" s="170">
        <f t="shared" si="59"/>
        <v>0</v>
      </c>
      <c r="KI89" s="171">
        <f t="shared" si="60"/>
        <v>0</v>
      </c>
      <c r="KJ89" s="166">
        <f t="shared" si="61"/>
        <v>0</v>
      </c>
      <c r="KK89" s="167">
        <f t="shared" si="62"/>
        <v>0</v>
      </c>
      <c r="KL89" s="172">
        <f t="shared" si="63"/>
        <v>0</v>
      </c>
      <c r="KM89" s="171">
        <f t="shared" si="64"/>
        <v>0</v>
      </c>
      <c r="KN89" s="166">
        <f t="shared" si="65"/>
        <v>0</v>
      </c>
      <c r="KO89" s="167">
        <f t="shared" si="66"/>
        <v>0</v>
      </c>
      <c r="KP89" s="436">
        <f t="shared" si="67"/>
        <v>0</v>
      </c>
      <c r="KQ89" s="422">
        <f t="shared" si="68"/>
        <v>0</v>
      </c>
      <c r="KR89" s="438" t="s">
        <v>338</v>
      </c>
      <c r="KS89" s="422" t="s">
        <v>338</v>
      </c>
      <c r="KT89" s="4"/>
    </row>
    <row r="90" spans="2:306" s="26" customFormat="1" ht="16.5" hidden="1" customHeight="1" x14ac:dyDescent="0.25">
      <c r="B90" s="150"/>
      <c r="C90" s="541"/>
      <c r="D90" s="542"/>
      <c r="E90" s="120"/>
      <c r="F90" s="650"/>
      <c r="G90" s="120"/>
      <c r="H90" s="120"/>
      <c r="I90" s="661">
        <f>INT(ROUND(F90,2)*(IF(E90&gt;0,data!$J$12,0)))</f>
        <v>0</v>
      </c>
      <c r="J90" s="156"/>
      <c r="K90" s="543"/>
      <c r="L90" s="536"/>
      <c r="M90" s="661">
        <f>INT(ROUND(F90,2)*(IF(E90&gt;0,(IF(K90="ano",data!$J$6,0)),0)))</f>
        <v>0</v>
      </c>
      <c r="N90" s="152"/>
      <c r="O90" s="157"/>
      <c r="Q90" s="154"/>
      <c r="R90" s="612" t="s">
        <v>338</v>
      </c>
      <c r="T90" s="28"/>
      <c r="U90" s="173" t="s">
        <v>297</v>
      </c>
      <c r="V90" s="10"/>
      <c r="W90" s="10"/>
      <c r="X90" s="174"/>
      <c r="Y90" s="175"/>
      <c r="Z90" s="174"/>
      <c r="AA90" s="175"/>
      <c r="AB90" s="174"/>
      <c r="AC90" s="175"/>
      <c r="AD90" s="174"/>
      <c r="AE90" s="175"/>
      <c r="AF90" s="174"/>
      <c r="AG90" s="175"/>
      <c r="AH90" s="174"/>
      <c r="AI90" s="175"/>
      <c r="AJ90" s="174"/>
      <c r="AK90" s="175"/>
      <c r="AL90" s="174"/>
      <c r="AM90" s="175"/>
      <c r="AN90" s="174"/>
      <c r="AO90" s="175"/>
      <c r="AP90" s="174"/>
      <c r="AQ90" s="175"/>
      <c r="AR90" s="174"/>
      <c r="AS90" s="175"/>
      <c r="AT90" s="174"/>
      <c r="AU90" s="175"/>
      <c r="AV90" s="166">
        <f t="shared" si="69"/>
        <v>0</v>
      </c>
      <c r="AW90" s="167">
        <f t="shared" si="70"/>
        <v>0</v>
      </c>
      <c r="AX90" s="166">
        <f t="shared" si="71"/>
        <v>0</v>
      </c>
      <c r="AY90" s="167">
        <f t="shared" si="72"/>
        <v>0</v>
      </c>
      <c r="AZ90" s="23"/>
      <c r="BA90" s="23"/>
      <c r="BB90" s="174"/>
      <c r="BC90" s="175"/>
      <c r="BD90" s="174"/>
      <c r="BE90" s="175"/>
      <c r="BF90" s="174"/>
      <c r="BG90" s="175"/>
      <c r="BH90" s="174"/>
      <c r="BI90" s="175"/>
      <c r="BJ90" s="174"/>
      <c r="BK90" s="175"/>
      <c r="BL90" s="174"/>
      <c r="BM90" s="175"/>
      <c r="BN90" s="174"/>
      <c r="BO90" s="175"/>
      <c r="BP90" s="174"/>
      <c r="BQ90" s="175"/>
      <c r="BR90" s="174"/>
      <c r="BS90" s="175"/>
      <c r="BT90" s="174"/>
      <c r="BU90" s="175"/>
      <c r="BV90" s="174"/>
      <c r="BW90" s="175"/>
      <c r="BX90" s="174"/>
      <c r="BY90" s="175"/>
      <c r="BZ90" s="166">
        <f t="shared" si="73"/>
        <v>0</v>
      </c>
      <c r="CA90" s="167">
        <f t="shared" si="74"/>
        <v>0</v>
      </c>
      <c r="CB90" s="166">
        <f t="shared" si="75"/>
        <v>0</v>
      </c>
      <c r="CC90" s="167">
        <f t="shared" si="76"/>
        <v>0</v>
      </c>
      <c r="CD90" s="23"/>
      <c r="CE90" s="23"/>
      <c r="CF90" s="174"/>
      <c r="CG90" s="175"/>
      <c r="CH90" s="174"/>
      <c r="CI90" s="175"/>
      <c r="CJ90" s="174"/>
      <c r="CK90" s="175"/>
      <c r="CL90" s="174"/>
      <c r="CM90" s="175"/>
      <c r="CN90" s="174"/>
      <c r="CO90" s="175"/>
      <c r="CP90" s="174"/>
      <c r="CQ90" s="175"/>
      <c r="CR90" s="174"/>
      <c r="CS90" s="175"/>
      <c r="CT90" s="174"/>
      <c r="CU90" s="175"/>
      <c r="CV90" s="174"/>
      <c r="CW90" s="175"/>
      <c r="CX90" s="174"/>
      <c r="CY90" s="175"/>
      <c r="CZ90" s="174"/>
      <c r="DA90" s="175"/>
      <c r="DB90" s="174"/>
      <c r="DC90" s="175"/>
      <c r="DD90" s="166">
        <f t="shared" si="77"/>
        <v>0</v>
      </c>
      <c r="DE90" s="167">
        <f t="shared" si="78"/>
        <v>0</v>
      </c>
      <c r="DF90" s="166">
        <f t="shared" si="79"/>
        <v>0</v>
      </c>
      <c r="DG90" s="167">
        <f t="shared" si="80"/>
        <v>0</v>
      </c>
      <c r="DH90" s="23"/>
      <c r="DI90" s="23"/>
      <c r="DJ90" s="174"/>
      <c r="DK90" s="175"/>
      <c r="DL90" s="174"/>
      <c r="DM90" s="175"/>
      <c r="DN90" s="174"/>
      <c r="DO90" s="175"/>
      <c r="DP90" s="174"/>
      <c r="DQ90" s="175"/>
      <c r="DR90" s="174"/>
      <c r="DS90" s="175"/>
      <c r="DT90" s="174"/>
      <c r="DU90" s="175"/>
      <c r="DV90" s="174"/>
      <c r="DW90" s="175"/>
      <c r="DX90" s="174"/>
      <c r="DY90" s="175"/>
      <c r="DZ90" s="174"/>
      <c r="EA90" s="175"/>
      <c r="EB90" s="174"/>
      <c r="EC90" s="175"/>
      <c r="ED90" s="174"/>
      <c r="EE90" s="175"/>
      <c r="EF90" s="174"/>
      <c r="EG90" s="175"/>
      <c r="EH90" s="166">
        <f t="shared" si="81"/>
        <v>0</v>
      </c>
      <c r="EI90" s="167">
        <f t="shared" si="82"/>
        <v>0</v>
      </c>
      <c r="EJ90" s="166">
        <f t="shared" si="83"/>
        <v>0</v>
      </c>
      <c r="EK90" s="167">
        <f t="shared" si="84"/>
        <v>0</v>
      </c>
      <c r="EL90" s="23"/>
      <c r="EM90" s="23"/>
      <c r="EN90" s="174"/>
      <c r="EO90" s="175"/>
      <c r="EP90" s="174"/>
      <c r="EQ90" s="175"/>
      <c r="ER90" s="174"/>
      <c r="ES90" s="175"/>
      <c r="ET90" s="174"/>
      <c r="EU90" s="175"/>
      <c r="EV90" s="174"/>
      <c r="EW90" s="175"/>
      <c r="EX90" s="174"/>
      <c r="EY90" s="175"/>
      <c r="EZ90" s="174"/>
      <c r="FA90" s="175"/>
      <c r="FB90" s="174"/>
      <c r="FC90" s="175"/>
      <c r="FD90" s="174"/>
      <c r="FE90" s="175"/>
      <c r="FF90" s="174"/>
      <c r="FG90" s="175"/>
      <c r="FH90" s="174"/>
      <c r="FI90" s="175"/>
      <c r="FJ90" s="174"/>
      <c r="FK90" s="175"/>
      <c r="FL90" s="166">
        <f t="shared" si="85"/>
        <v>0</v>
      </c>
      <c r="FM90" s="167">
        <f t="shared" si="86"/>
        <v>0</v>
      </c>
      <c r="FN90" s="166">
        <f t="shared" si="87"/>
        <v>0</v>
      </c>
      <c r="FO90" s="167">
        <f t="shared" si="88"/>
        <v>0</v>
      </c>
      <c r="FP90" s="23"/>
      <c r="FQ90" s="23"/>
      <c r="FR90" s="174"/>
      <c r="FS90" s="175"/>
      <c r="FT90" s="174"/>
      <c r="FU90" s="175"/>
      <c r="FV90" s="174"/>
      <c r="FW90" s="175"/>
      <c r="FX90" s="174"/>
      <c r="FY90" s="175"/>
      <c r="FZ90" s="174"/>
      <c r="GA90" s="175"/>
      <c r="GB90" s="174"/>
      <c r="GC90" s="175"/>
      <c r="GD90" s="174"/>
      <c r="GE90" s="175"/>
      <c r="GF90" s="174"/>
      <c r="GG90" s="175"/>
      <c r="GH90" s="174"/>
      <c r="GI90" s="175"/>
      <c r="GJ90" s="174"/>
      <c r="GK90" s="175"/>
      <c r="GL90" s="174"/>
      <c r="GM90" s="175"/>
      <c r="GN90" s="174"/>
      <c r="GO90" s="175"/>
      <c r="GP90" s="166">
        <f t="shared" si="89"/>
        <v>0</v>
      </c>
      <c r="GQ90" s="167">
        <f t="shared" si="90"/>
        <v>0</v>
      </c>
      <c r="GR90" s="166">
        <f t="shared" si="91"/>
        <v>0</v>
      </c>
      <c r="GS90" s="167">
        <f t="shared" si="92"/>
        <v>0</v>
      </c>
      <c r="GT90" s="23"/>
      <c r="GU90" s="23"/>
      <c r="GV90" s="174"/>
      <c r="GW90" s="175"/>
      <c r="GX90" s="174"/>
      <c r="GY90" s="175"/>
      <c r="GZ90" s="174"/>
      <c r="HA90" s="175"/>
      <c r="HB90" s="174"/>
      <c r="HC90" s="175"/>
      <c r="HD90" s="174"/>
      <c r="HE90" s="175"/>
      <c r="HF90" s="174"/>
      <c r="HG90" s="175"/>
      <c r="HH90" s="174"/>
      <c r="HI90" s="175"/>
      <c r="HJ90" s="174"/>
      <c r="HK90" s="175"/>
      <c r="HL90" s="174"/>
      <c r="HM90" s="175"/>
      <c r="HN90" s="174"/>
      <c r="HO90" s="175"/>
      <c r="HP90" s="174"/>
      <c r="HQ90" s="175"/>
      <c r="HR90" s="174"/>
      <c r="HS90" s="175"/>
      <c r="HT90" s="166">
        <f t="shared" si="93"/>
        <v>0</v>
      </c>
      <c r="HU90" s="167">
        <f t="shared" si="94"/>
        <v>0</v>
      </c>
      <c r="HV90" s="166">
        <f t="shared" si="95"/>
        <v>0</v>
      </c>
      <c r="HW90" s="167">
        <f t="shared" si="96"/>
        <v>0</v>
      </c>
      <c r="HX90" s="23"/>
      <c r="HY90" s="23"/>
      <c r="HZ90" s="174"/>
      <c r="IA90" s="175"/>
      <c r="IB90" s="174"/>
      <c r="IC90" s="175"/>
      <c r="ID90" s="174"/>
      <c r="IE90" s="175"/>
      <c r="IF90" s="174"/>
      <c r="IG90" s="175"/>
      <c r="IH90" s="174"/>
      <c r="II90" s="175"/>
      <c r="IJ90" s="174"/>
      <c r="IK90" s="175"/>
      <c r="IL90" s="174"/>
      <c r="IM90" s="175"/>
      <c r="IN90" s="174"/>
      <c r="IO90" s="175"/>
      <c r="IP90" s="174"/>
      <c r="IQ90" s="175"/>
      <c r="IR90" s="174"/>
      <c r="IS90" s="175"/>
      <c r="IT90" s="174"/>
      <c r="IU90" s="175"/>
      <c r="IV90" s="174"/>
      <c r="IW90" s="175"/>
      <c r="IX90" s="166">
        <f t="shared" si="97"/>
        <v>0</v>
      </c>
      <c r="IY90" s="167">
        <f t="shared" si="98"/>
        <v>0</v>
      </c>
      <c r="IZ90" s="166">
        <f t="shared" si="99"/>
        <v>0</v>
      </c>
      <c r="JA90" s="167">
        <f t="shared" si="100"/>
        <v>0</v>
      </c>
      <c r="JB90" s="23"/>
      <c r="JC90" s="23"/>
      <c r="JD90" s="174"/>
      <c r="JE90" s="175"/>
      <c r="JF90" s="174"/>
      <c r="JG90" s="175"/>
      <c r="JH90" s="174"/>
      <c r="JI90" s="175"/>
      <c r="JJ90" s="174"/>
      <c r="JK90" s="175"/>
      <c r="JL90" s="174"/>
      <c r="JM90" s="175"/>
      <c r="JN90" s="174"/>
      <c r="JO90" s="175"/>
      <c r="JP90" s="174"/>
      <c r="JQ90" s="175"/>
      <c r="JR90" s="174"/>
      <c r="JS90" s="175"/>
      <c r="JT90" s="174"/>
      <c r="JU90" s="175"/>
      <c r="JV90" s="174"/>
      <c r="JW90" s="175"/>
      <c r="JX90" s="174"/>
      <c r="JY90" s="175"/>
      <c r="JZ90" s="174"/>
      <c r="KA90" s="175"/>
      <c r="KB90" s="166">
        <f t="shared" si="101"/>
        <v>0</v>
      </c>
      <c r="KC90" s="167">
        <f t="shared" si="102"/>
        <v>0</v>
      </c>
      <c r="KD90" s="166">
        <f t="shared" si="103"/>
        <v>0</v>
      </c>
      <c r="KE90" s="167">
        <f t="shared" si="104"/>
        <v>0</v>
      </c>
      <c r="KF90" s="23"/>
      <c r="KG90" s="23"/>
      <c r="KH90" s="170">
        <f t="shared" si="59"/>
        <v>0</v>
      </c>
      <c r="KI90" s="171">
        <f t="shared" si="60"/>
        <v>0</v>
      </c>
      <c r="KJ90" s="166">
        <f t="shared" si="61"/>
        <v>0</v>
      </c>
      <c r="KK90" s="167">
        <f t="shared" si="62"/>
        <v>0</v>
      </c>
      <c r="KL90" s="172">
        <f t="shared" si="63"/>
        <v>0</v>
      </c>
      <c r="KM90" s="171">
        <f t="shared" si="64"/>
        <v>0</v>
      </c>
      <c r="KN90" s="166">
        <f t="shared" si="65"/>
        <v>0</v>
      </c>
      <c r="KO90" s="167">
        <f t="shared" si="66"/>
        <v>0</v>
      </c>
      <c r="KP90" s="436">
        <f t="shared" si="67"/>
        <v>0</v>
      </c>
      <c r="KQ90" s="422">
        <f t="shared" si="68"/>
        <v>0</v>
      </c>
      <c r="KR90" s="438" t="s">
        <v>338</v>
      </c>
      <c r="KS90" s="422" t="s">
        <v>338</v>
      </c>
      <c r="KT90" s="4"/>
    </row>
    <row r="91" spans="2:306" s="26" customFormat="1" ht="16.5" customHeight="1" x14ac:dyDescent="0.25">
      <c r="B91" s="150" t="s">
        <v>52</v>
      </c>
      <c r="C91" s="826"/>
      <c r="D91" s="827"/>
      <c r="E91" s="316"/>
      <c r="F91" s="659">
        <v>1</v>
      </c>
      <c r="G91" s="113"/>
      <c r="H91" s="113"/>
      <c r="I91" s="661">
        <f>INT(ROUND(F91,2)*(IF(E91&gt;0,data!$J$12,0)))</f>
        <v>0</v>
      </c>
      <c r="J91" s="145">
        <f>E91*I91</f>
        <v>0</v>
      </c>
      <c r="K91" s="317"/>
      <c r="L91" s="316"/>
      <c r="M91" s="661">
        <f>INT(ROUND(F91,2)*(IF(E91&gt;0,(IF(K91="ano",data!$J$6,0)),0)))</f>
        <v>0</v>
      </c>
      <c r="N91" s="152">
        <f>IF(L91&gt;E91,M91*E91,M91*L91)</f>
        <v>0</v>
      </c>
      <c r="O91" s="155">
        <f t="shared" si="46"/>
        <v>0</v>
      </c>
      <c r="Q91" s="149" t="str">
        <f t="shared" si="47"/>
        <v/>
      </c>
      <c r="R91" s="612" t="s">
        <v>338</v>
      </c>
      <c r="T91" s="26">
        <f t="shared" si="48"/>
        <v>0</v>
      </c>
      <c r="U91" s="176" t="s">
        <v>297</v>
      </c>
      <c r="V91" s="10"/>
      <c r="W91" s="10"/>
      <c r="X91" s="164"/>
      <c r="Y91" s="177"/>
      <c r="Z91" s="164"/>
      <c r="AA91" s="177"/>
      <c r="AB91" s="164"/>
      <c r="AC91" s="177"/>
      <c r="AD91" s="164"/>
      <c r="AE91" s="177"/>
      <c r="AF91" s="164"/>
      <c r="AG91" s="177"/>
      <c r="AH91" s="164"/>
      <c r="AI91" s="177"/>
      <c r="AJ91" s="164"/>
      <c r="AK91" s="177"/>
      <c r="AL91" s="164"/>
      <c r="AM91" s="177"/>
      <c r="AN91" s="164"/>
      <c r="AO91" s="177"/>
      <c r="AP91" s="164"/>
      <c r="AQ91" s="177"/>
      <c r="AR91" s="164"/>
      <c r="AS91" s="177"/>
      <c r="AT91" s="164"/>
      <c r="AU91" s="177"/>
      <c r="AV91" s="166">
        <f t="shared" si="69"/>
        <v>0</v>
      </c>
      <c r="AW91" s="167">
        <f t="shared" si="70"/>
        <v>0</v>
      </c>
      <c r="AX91" s="166">
        <f t="shared" si="71"/>
        <v>0</v>
      </c>
      <c r="AY91" s="167">
        <f t="shared" si="72"/>
        <v>0</v>
      </c>
      <c r="AZ91" s="4"/>
      <c r="BA91" s="4"/>
      <c r="BB91" s="164"/>
      <c r="BC91" s="177"/>
      <c r="BD91" s="164"/>
      <c r="BE91" s="177"/>
      <c r="BF91" s="164"/>
      <c r="BG91" s="177"/>
      <c r="BH91" s="164"/>
      <c r="BI91" s="177"/>
      <c r="BJ91" s="164"/>
      <c r="BK91" s="177"/>
      <c r="BL91" s="164"/>
      <c r="BM91" s="177"/>
      <c r="BN91" s="164"/>
      <c r="BO91" s="177"/>
      <c r="BP91" s="164"/>
      <c r="BQ91" s="177"/>
      <c r="BR91" s="164"/>
      <c r="BS91" s="177"/>
      <c r="BT91" s="164"/>
      <c r="BU91" s="177"/>
      <c r="BV91" s="164"/>
      <c r="BW91" s="177"/>
      <c r="BX91" s="164"/>
      <c r="BY91" s="177"/>
      <c r="BZ91" s="166">
        <f t="shared" si="73"/>
        <v>0</v>
      </c>
      <c r="CA91" s="167">
        <f t="shared" si="74"/>
        <v>0</v>
      </c>
      <c r="CB91" s="166">
        <f t="shared" si="75"/>
        <v>0</v>
      </c>
      <c r="CC91" s="167">
        <f t="shared" si="76"/>
        <v>0</v>
      </c>
      <c r="CD91" s="4"/>
      <c r="CE91" s="4"/>
      <c r="CF91" s="164"/>
      <c r="CG91" s="177"/>
      <c r="CH91" s="164"/>
      <c r="CI91" s="177"/>
      <c r="CJ91" s="164"/>
      <c r="CK91" s="177"/>
      <c r="CL91" s="164"/>
      <c r="CM91" s="177"/>
      <c r="CN91" s="164"/>
      <c r="CO91" s="177"/>
      <c r="CP91" s="164"/>
      <c r="CQ91" s="177"/>
      <c r="CR91" s="164"/>
      <c r="CS91" s="177"/>
      <c r="CT91" s="164"/>
      <c r="CU91" s="177"/>
      <c r="CV91" s="164"/>
      <c r="CW91" s="177"/>
      <c r="CX91" s="164"/>
      <c r="CY91" s="177"/>
      <c r="CZ91" s="164"/>
      <c r="DA91" s="177"/>
      <c r="DB91" s="164"/>
      <c r="DC91" s="177"/>
      <c r="DD91" s="166">
        <f t="shared" si="77"/>
        <v>0</v>
      </c>
      <c r="DE91" s="167">
        <f t="shared" si="78"/>
        <v>0</v>
      </c>
      <c r="DF91" s="166">
        <f t="shared" si="79"/>
        <v>0</v>
      </c>
      <c r="DG91" s="167">
        <f t="shared" si="80"/>
        <v>0</v>
      </c>
      <c r="DH91" s="4"/>
      <c r="DI91" s="4"/>
      <c r="DJ91" s="164"/>
      <c r="DK91" s="177"/>
      <c r="DL91" s="164"/>
      <c r="DM91" s="177"/>
      <c r="DN91" s="164"/>
      <c r="DO91" s="177"/>
      <c r="DP91" s="164"/>
      <c r="DQ91" s="177"/>
      <c r="DR91" s="164"/>
      <c r="DS91" s="177"/>
      <c r="DT91" s="164"/>
      <c r="DU91" s="177"/>
      <c r="DV91" s="164"/>
      <c r="DW91" s="177"/>
      <c r="DX91" s="164"/>
      <c r="DY91" s="177"/>
      <c r="DZ91" s="164"/>
      <c r="EA91" s="177"/>
      <c r="EB91" s="164"/>
      <c r="EC91" s="177"/>
      <c r="ED91" s="164"/>
      <c r="EE91" s="177"/>
      <c r="EF91" s="164"/>
      <c r="EG91" s="177"/>
      <c r="EH91" s="166">
        <f t="shared" si="81"/>
        <v>0</v>
      </c>
      <c r="EI91" s="167">
        <f t="shared" si="82"/>
        <v>0</v>
      </c>
      <c r="EJ91" s="166">
        <f t="shared" si="83"/>
        <v>0</v>
      </c>
      <c r="EK91" s="167">
        <f t="shared" si="84"/>
        <v>0</v>
      </c>
      <c r="EL91" s="4"/>
      <c r="EM91" s="4"/>
      <c r="EN91" s="164"/>
      <c r="EO91" s="177"/>
      <c r="EP91" s="164"/>
      <c r="EQ91" s="177"/>
      <c r="ER91" s="164"/>
      <c r="ES91" s="177"/>
      <c r="ET91" s="164"/>
      <c r="EU91" s="177"/>
      <c r="EV91" s="164"/>
      <c r="EW91" s="177"/>
      <c r="EX91" s="164"/>
      <c r="EY91" s="177"/>
      <c r="EZ91" s="164"/>
      <c r="FA91" s="177"/>
      <c r="FB91" s="164"/>
      <c r="FC91" s="177"/>
      <c r="FD91" s="164"/>
      <c r="FE91" s="177"/>
      <c r="FF91" s="164"/>
      <c r="FG91" s="177"/>
      <c r="FH91" s="164"/>
      <c r="FI91" s="177"/>
      <c r="FJ91" s="164"/>
      <c r="FK91" s="177"/>
      <c r="FL91" s="166">
        <f t="shared" si="85"/>
        <v>0</v>
      </c>
      <c r="FM91" s="167">
        <f t="shared" si="86"/>
        <v>0</v>
      </c>
      <c r="FN91" s="166">
        <f t="shared" si="87"/>
        <v>0</v>
      </c>
      <c r="FO91" s="167">
        <f t="shared" si="88"/>
        <v>0</v>
      </c>
      <c r="FP91" s="4"/>
      <c r="FQ91" s="4"/>
      <c r="FR91" s="164"/>
      <c r="FS91" s="177"/>
      <c r="FT91" s="164"/>
      <c r="FU91" s="177"/>
      <c r="FV91" s="164"/>
      <c r="FW91" s="177"/>
      <c r="FX91" s="164"/>
      <c r="FY91" s="177"/>
      <c r="FZ91" s="164"/>
      <c r="GA91" s="177"/>
      <c r="GB91" s="164"/>
      <c r="GC91" s="177"/>
      <c r="GD91" s="164"/>
      <c r="GE91" s="177"/>
      <c r="GF91" s="164"/>
      <c r="GG91" s="177"/>
      <c r="GH91" s="164"/>
      <c r="GI91" s="177"/>
      <c r="GJ91" s="164"/>
      <c r="GK91" s="177"/>
      <c r="GL91" s="164"/>
      <c r="GM91" s="177"/>
      <c r="GN91" s="164"/>
      <c r="GO91" s="177"/>
      <c r="GP91" s="166">
        <f t="shared" si="89"/>
        <v>0</v>
      </c>
      <c r="GQ91" s="167">
        <f t="shared" si="90"/>
        <v>0</v>
      </c>
      <c r="GR91" s="166">
        <f t="shared" si="91"/>
        <v>0</v>
      </c>
      <c r="GS91" s="167">
        <f t="shared" si="92"/>
        <v>0</v>
      </c>
      <c r="GT91" s="4"/>
      <c r="GU91" s="4"/>
      <c r="GV91" s="164"/>
      <c r="GW91" s="177"/>
      <c r="GX91" s="164"/>
      <c r="GY91" s="177"/>
      <c r="GZ91" s="164"/>
      <c r="HA91" s="177"/>
      <c r="HB91" s="164"/>
      <c r="HC91" s="177"/>
      <c r="HD91" s="164"/>
      <c r="HE91" s="177"/>
      <c r="HF91" s="164"/>
      <c r="HG91" s="177"/>
      <c r="HH91" s="164"/>
      <c r="HI91" s="177"/>
      <c r="HJ91" s="164"/>
      <c r="HK91" s="177"/>
      <c r="HL91" s="164"/>
      <c r="HM91" s="177"/>
      <c r="HN91" s="164"/>
      <c r="HO91" s="177"/>
      <c r="HP91" s="164"/>
      <c r="HQ91" s="177"/>
      <c r="HR91" s="164"/>
      <c r="HS91" s="177"/>
      <c r="HT91" s="166">
        <f t="shared" si="93"/>
        <v>0</v>
      </c>
      <c r="HU91" s="167">
        <f t="shared" si="94"/>
        <v>0</v>
      </c>
      <c r="HV91" s="166">
        <f t="shared" si="95"/>
        <v>0</v>
      </c>
      <c r="HW91" s="167">
        <f t="shared" si="96"/>
        <v>0</v>
      </c>
      <c r="HX91" s="4"/>
      <c r="HY91" s="4"/>
      <c r="HZ91" s="164"/>
      <c r="IA91" s="177"/>
      <c r="IB91" s="164"/>
      <c r="IC91" s="177"/>
      <c r="ID91" s="164"/>
      <c r="IE91" s="177"/>
      <c r="IF91" s="164"/>
      <c r="IG91" s="177"/>
      <c r="IH91" s="164"/>
      <c r="II91" s="177"/>
      <c r="IJ91" s="164"/>
      <c r="IK91" s="177"/>
      <c r="IL91" s="164"/>
      <c r="IM91" s="177"/>
      <c r="IN91" s="164"/>
      <c r="IO91" s="177"/>
      <c r="IP91" s="164"/>
      <c r="IQ91" s="177"/>
      <c r="IR91" s="164"/>
      <c r="IS91" s="177"/>
      <c r="IT91" s="164"/>
      <c r="IU91" s="177"/>
      <c r="IV91" s="164"/>
      <c r="IW91" s="177"/>
      <c r="IX91" s="166">
        <f t="shared" si="97"/>
        <v>0</v>
      </c>
      <c r="IY91" s="167">
        <f t="shared" si="98"/>
        <v>0</v>
      </c>
      <c r="IZ91" s="166">
        <f t="shared" si="99"/>
        <v>0</v>
      </c>
      <c r="JA91" s="167">
        <f t="shared" si="100"/>
        <v>0</v>
      </c>
      <c r="JB91" s="4"/>
      <c r="JC91" s="4"/>
      <c r="JD91" s="164"/>
      <c r="JE91" s="177"/>
      <c r="JF91" s="164"/>
      <c r="JG91" s="177"/>
      <c r="JH91" s="164"/>
      <c r="JI91" s="177"/>
      <c r="JJ91" s="164"/>
      <c r="JK91" s="177"/>
      <c r="JL91" s="164"/>
      <c r="JM91" s="177"/>
      <c r="JN91" s="164"/>
      <c r="JO91" s="177"/>
      <c r="JP91" s="164"/>
      <c r="JQ91" s="177"/>
      <c r="JR91" s="164"/>
      <c r="JS91" s="177"/>
      <c r="JT91" s="164"/>
      <c r="JU91" s="177"/>
      <c r="JV91" s="164"/>
      <c r="JW91" s="177"/>
      <c r="JX91" s="164"/>
      <c r="JY91" s="177"/>
      <c r="JZ91" s="164"/>
      <c r="KA91" s="177"/>
      <c r="KB91" s="166">
        <f t="shared" si="101"/>
        <v>0</v>
      </c>
      <c r="KC91" s="167">
        <f t="shared" si="102"/>
        <v>0</v>
      </c>
      <c r="KD91" s="166">
        <f t="shared" si="103"/>
        <v>0</v>
      </c>
      <c r="KE91" s="167">
        <f t="shared" si="104"/>
        <v>0</v>
      </c>
      <c r="KF91" s="4"/>
      <c r="KG91" s="4"/>
      <c r="KH91" s="170">
        <f t="shared" si="59"/>
        <v>0</v>
      </c>
      <c r="KI91" s="171">
        <f t="shared" si="60"/>
        <v>0</v>
      </c>
      <c r="KJ91" s="166">
        <f t="shared" si="61"/>
        <v>0</v>
      </c>
      <c r="KK91" s="167">
        <f t="shared" si="62"/>
        <v>0</v>
      </c>
      <c r="KL91" s="172">
        <f t="shared" si="63"/>
        <v>0</v>
      </c>
      <c r="KM91" s="171">
        <f t="shared" si="64"/>
        <v>0</v>
      </c>
      <c r="KN91" s="166">
        <f t="shared" si="65"/>
        <v>0</v>
      </c>
      <c r="KO91" s="167">
        <f t="shared" si="66"/>
        <v>0</v>
      </c>
      <c r="KP91" s="436">
        <f t="shared" si="67"/>
        <v>0</v>
      </c>
      <c r="KQ91" s="422">
        <f t="shared" si="68"/>
        <v>0</v>
      </c>
      <c r="KR91" s="438" t="s">
        <v>338</v>
      </c>
      <c r="KS91" s="422" t="s">
        <v>338</v>
      </c>
      <c r="KT91" s="4"/>
    </row>
    <row r="92" spans="2:306" s="26" customFormat="1" ht="16.5" hidden="1" customHeight="1" x14ac:dyDescent="0.25">
      <c r="B92" s="150"/>
      <c r="C92" s="541"/>
      <c r="D92" s="542"/>
      <c r="E92" s="120"/>
      <c r="F92" s="650"/>
      <c r="G92" s="120"/>
      <c r="H92" s="120"/>
      <c r="I92" s="661">
        <f>INT(ROUND(F92,2)*(IF(E92&gt;0,data!$J$12,0)))</f>
        <v>0</v>
      </c>
      <c r="J92" s="156"/>
      <c r="K92" s="543"/>
      <c r="L92" s="536"/>
      <c r="M92" s="661">
        <f>INT(ROUND(F92,2)*(IF(E92&gt;0,(IF(K92="ano",data!$J$6,0)),0)))</f>
        <v>0</v>
      </c>
      <c r="N92" s="152"/>
      <c r="O92" s="157"/>
      <c r="Q92" s="154"/>
      <c r="R92" s="612" t="s">
        <v>338</v>
      </c>
      <c r="T92" s="28"/>
      <c r="U92" s="173" t="s">
        <v>297</v>
      </c>
      <c r="V92" s="10"/>
      <c r="W92" s="10"/>
      <c r="X92" s="174"/>
      <c r="Y92" s="175"/>
      <c r="Z92" s="174"/>
      <c r="AA92" s="175"/>
      <c r="AB92" s="174"/>
      <c r="AC92" s="175"/>
      <c r="AD92" s="174"/>
      <c r="AE92" s="175"/>
      <c r="AF92" s="174"/>
      <c r="AG92" s="175"/>
      <c r="AH92" s="174"/>
      <c r="AI92" s="175"/>
      <c r="AJ92" s="174"/>
      <c r="AK92" s="175"/>
      <c r="AL92" s="174"/>
      <c r="AM92" s="175"/>
      <c r="AN92" s="174"/>
      <c r="AO92" s="175"/>
      <c r="AP92" s="174"/>
      <c r="AQ92" s="175"/>
      <c r="AR92" s="174"/>
      <c r="AS92" s="175"/>
      <c r="AT92" s="174"/>
      <c r="AU92" s="175"/>
      <c r="AV92" s="166">
        <f t="shared" si="69"/>
        <v>0</v>
      </c>
      <c r="AW92" s="167">
        <f t="shared" si="70"/>
        <v>0</v>
      </c>
      <c r="AX92" s="166">
        <f t="shared" si="71"/>
        <v>0</v>
      </c>
      <c r="AY92" s="167">
        <f t="shared" si="72"/>
        <v>0</v>
      </c>
      <c r="AZ92" s="23"/>
      <c r="BA92" s="23"/>
      <c r="BB92" s="174"/>
      <c r="BC92" s="175"/>
      <c r="BD92" s="174"/>
      <c r="BE92" s="175"/>
      <c r="BF92" s="174"/>
      <c r="BG92" s="175"/>
      <c r="BH92" s="174"/>
      <c r="BI92" s="175"/>
      <c r="BJ92" s="174"/>
      <c r="BK92" s="175"/>
      <c r="BL92" s="174"/>
      <c r="BM92" s="175"/>
      <c r="BN92" s="174"/>
      <c r="BO92" s="175"/>
      <c r="BP92" s="174"/>
      <c r="BQ92" s="175"/>
      <c r="BR92" s="174"/>
      <c r="BS92" s="175"/>
      <c r="BT92" s="174"/>
      <c r="BU92" s="175"/>
      <c r="BV92" s="174"/>
      <c r="BW92" s="175"/>
      <c r="BX92" s="174"/>
      <c r="BY92" s="175"/>
      <c r="BZ92" s="166">
        <f t="shared" si="73"/>
        <v>0</v>
      </c>
      <c r="CA92" s="167">
        <f t="shared" si="74"/>
        <v>0</v>
      </c>
      <c r="CB92" s="166">
        <f t="shared" si="75"/>
        <v>0</v>
      </c>
      <c r="CC92" s="167">
        <f t="shared" si="76"/>
        <v>0</v>
      </c>
      <c r="CD92" s="23"/>
      <c r="CE92" s="23"/>
      <c r="CF92" s="174"/>
      <c r="CG92" s="175"/>
      <c r="CH92" s="174"/>
      <c r="CI92" s="175"/>
      <c r="CJ92" s="174"/>
      <c r="CK92" s="175"/>
      <c r="CL92" s="174"/>
      <c r="CM92" s="175"/>
      <c r="CN92" s="174"/>
      <c r="CO92" s="175"/>
      <c r="CP92" s="174"/>
      <c r="CQ92" s="175"/>
      <c r="CR92" s="174"/>
      <c r="CS92" s="175"/>
      <c r="CT92" s="174"/>
      <c r="CU92" s="175"/>
      <c r="CV92" s="174"/>
      <c r="CW92" s="175"/>
      <c r="CX92" s="174"/>
      <c r="CY92" s="175"/>
      <c r="CZ92" s="174"/>
      <c r="DA92" s="175"/>
      <c r="DB92" s="174"/>
      <c r="DC92" s="175"/>
      <c r="DD92" s="166">
        <f t="shared" si="77"/>
        <v>0</v>
      </c>
      <c r="DE92" s="167">
        <f t="shared" si="78"/>
        <v>0</v>
      </c>
      <c r="DF92" s="166">
        <f t="shared" si="79"/>
        <v>0</v>
      </c>
      <c r="DG92" s="167">
        <f t="shared" si="80"/>
        <v>0</v>
      </c>
      <c r="DH92" s="23"/>
      <c r="DI92" s="23"/>
      <c r="DJ92" s="174"/>
      <c r="DK92" s="175"/>
      <c r="DL92" s="174"/>
      <c r="DM92" s="175"/>
      <c r="DN92" s="174"/>
      <c r="DO92" s="175"/>
      <c r="DP92" s="174"/>
      <c r="DQ92" s="175"/>
      <c r="DR92" s="174"/>
      <c r="DS92" s="175"/>
      <c r="DT92" s="174"/>
      <c r="DU92" s="175"/>
      <c r="DV92" s="174"/>
      <c r="DW92" s="175"/>
      <c r="DX92" s="174"/>
      <c r="DY92" s="175"/>
      <c r="DZ92" s="174"/>
      <c r="EA92" s="175"/>
      <c r="EB92" s="174"/>
      <c r="EC92" s="175"/>
      <c r="ED92" s="174"/>
      <c r="EE92" s="175"/>
      <c r="EF92" s="174"/>
      <c r="EG92" s="175"/>
      <c r="EH92" s="166">
        <f t="shared" si="81"/>
        <v>0</v>
      </c>
      <c r="EI92" s="167">
        <f t="shared" si="82"/>
        <v>0</v>
      </c>
      <c r="EJ92" s="166">
        <f t="shared" si="83"/>
        <v>0</v>
      </c>
      <c r="EK92" s="167">
        <f t="shared" si="84"/>
        <v>0</v>
      </c>
      <c r="EL92" s="23"/>
      <c r="EM92" s="23"/>
      <c r="EN92" s="174"/>
      <c r="EO92" s="175"/>
      <c r="EP92" s="174"/>
      <c r="EQ92" s="175"/>
      <c r="ER92" s="174"/>
      <c r="ES92" s="175"/>
      <c r="ET92" s="174"/>
      <c r="EU92" s="175"/>
      <c r="EV92" s="174"/>
      <c r="EW92" s="175"/>
      <c r="EX92" s="174"/>
      <c r="EY92" s="175"/>
      <c r="EZ92" s="174"/>
      <c r="FA92" s="175"/>
      <c r="FB92" s="174"/>
      <c r="FC92" s="175"/>
      <c r="FD92" s="174"/>
      <c r="FE92" s="175"/>
      <c r="FF92" s="174"/>
      <c r="FG92" s="175"/>
      <c r="FH92" s="174"/>
      <c r="FI92" s="175"/>
      <c r="FJ92" s="174"/>
      <c r="FK92" s="175"/>
      <c r="FL92" s="166">
        <f t="shared" si="85"/>
        <v>0</v>
      </c>
      <c r="FM92" s="167">
        <f t="shared" si="86"/>
        <v>0</v>
      </c>
      <c r="FN92" s="166">
        <f t="shared" si="87"/>
        <v>0</v>
      </c>
      <c r="FO92" s="167">
        <f t="shared" si="88"/>
        <v>0</v>
      </c>
      <c r="FP92" s="23"/>
      <c r="FQ92" s="23"/>
      <c r="FR92" s="174"/>
      <c r="FS92" s="175"/>
      <c r="FT92" s="174"/>
      <c r="FU92" s="175"/>
      <c r="FV92" s="174"/>
      <c r="FW92" s="175"/>
      <c r="FX92" s="174"/>
      <c r="FY92" s="175"/>
      <c r="FZ92" s="174"/>
      <c r="GA92" s="175"/>
      <c r="GB92" s="174"/>
      <c r="GC92" s="175"/>
      <c r="GD92" s="174"/>
      <c r="GE92" s="175"/>
      <c r="GF92" s="174"/>
      <c r="GG92" s="175"/>
      <c r="GH92" s="174"/>
      <c r="GI92" s="175"/>
      <c r="GJ92" s="174"/>
      <c r="GK92" s="175"/>
      <c r="GL92" s="174"/>
      <c r="GM92" s="175"/>
      <c r="GN92" s="174"/>
      <c r="GO92" s="175"/>
      <c r="GP92" s="166">
        <f t="shared" si="89"/>
        <v>0</v>
      </c>
      <c r="GQ92" s="167">
        <f t="shared" si="90"/>
        <v>0</v>
      </c>
      <c r="GR92" s="166">
        <f t="shared" si="91"/>
        <v>0</v>
      </c>
      <c r="GS92" s="167">
        <f t="shared" si="92"/>
        <v>0</v>
      </c>
      <c r="GT92" s="23"/>
      <c r="GU92" s="23"/>
      <c r="GV92" s="174"/>
      <c r="GW92" s="175"/>
      <c r="GX92" s="174"/>
      <c r="GY92" s="175"/>
      <c r="GZ92" s="174"/>
      <c r="HA92" s="175"/>
      <c r="HB92" s="174"/>
      <c r="HC92" s="175"/>
      <c r="HD92" s="174"/>
      <c r="HE92" s="175"/>
      <c r="HF92" s="174"/>
      <c r="HG92" s="175"/>
      <c r="HH92" s="174"/>
      <c r="HI92" s="175"/>
      <c r="HJ92" s="174"/>
      <c r="HK92" s="175"/>
      <c r="HL92" s="174"/>
      <c r="HM92" s="175"/>
      <c r="HN92" s="174"/>
      <c r="HO92" s="175"/>
      <c r="HP92" s="174"/>
      <c r="HQ92" s="175"/>
      <c r="HR92" s="174"/>
      <c r="HS92" s="175"/>
      <c r="HT92" s="166">
        <f t="shared" si="93"/>
        <v>0</v>
      </c>
      <c r="HU92" s="167">
        <f t="shared" si="94"/>
        <v>0</v>
      </c>
      <c r="HV92" s="166">
        <f t="shared" si="95"/>
        <v>0</v>
      </c>
      <c r="HW92" s="167">
        <f t="shared" si="96"/>
        <v>0</v>
      </c>
      <c r="HX92" s="23"/>
      <c r="HY92" s="23"/>
      <c r="HZ92" s="174"/>
      <c r="IA92" s="175"/>
      <c r="IB92" s="174"/>
      <c r="IC92" s="175"/>
      <c r="ID92" s="174"/>
      <c r="IE92" s="175"/>
      <c r="IF92" s="174"/>
      <c r="IG92" s="175"/>
      <c r="IH92" s="174"/>
      <c r="II92" s="175"/>
      <c r="IJ92" s="174"/>
      <c r="IK92" s="175"/>
      <c r="IL92" s="174"/>
      <c r="IM92" s="175"/>
      <c r="IN92" s="174"/>
      <c r="IO92" s="175"/>
      <c r="IP92" s="174"/>
      <c r="IQ92" s="175"/>
      <c r="IR92" s="174"/>
      <c r="IS92" s="175"/>
      <c r="IT92" s="174"/>
      <c r="IU92" s="175"/>
      <c r="IV92" s="174"/>
      <c r="IW92" s="175"/>
      <c r="IX92" s="166">
        <f t="shared" si="97"/>
        <v>0</v>
      </c>
      <c r="IY92" s="167">
        <f t="shared" si="98"/>
        <v>0</v>
      </c>
      <c r="IZ92" s="166">
        <f t="shared" si="99"/>
        <v>0</v>
      </c>
      <c r="JA92" s="167">
        <f t="shared" si="100"/>
        <v>0</v>
      </c>
      <c r="JB92" s="23"/>
      <c r="JC92" s="23"/>
      <c r="JD92" s="174"/>
      <c r="JE92" s="175"/>
      <c r="JF92" s="174"/>
      <c r="JG92" s="175"/>
      <c r="JH92" s="174"/>
      <c r="JI92" s="175"/>
      <c r="JJ92" s="174"/>
      <c r="JK92" s="175"/>
      <c r="JL92" s="174"/>
      <c r="JM92" s="175"/>
      <c r="JN92" s="174"/>
      <c r="JO92" s="175"/>
      <c r="JP92" s="174"/>
      <c r="JQ92" s="175"/>
      <c r="JR92" s="174"/>
      <c r="JS92" s="175"/>
      <c r="JT92" s="174"/>
      <c r="JU92" s="175"/>
      <c r="JV92" s="174"/>
      <c r="JW92" s="175"/>
      <c r="JX92" s="174"/>
      <c r="JY92" s="175"/>
      <c r="JZ92" s="174"/>
      <c r="KA92" s="175"/>
      <c r="KB92" s="166">
        <f t="shared" si="101"/>
        <v>0</v>
      </c>
      <c r="KC92" s="167">
        <f t="shared" si="102"/>
        <v>0</v>
      </c>
      <c r="KD92" s="166">
        <f t="shared" si="103"/>
        <v>0</v>
      </c>
      <c r="KE92" s="167">
        <f t="shared" si="104"/>
        <v>0</v>
      </c>
      <c r="KF92" s="23"/>
      <c r="KG92" s="23"/>
      <c r="KH92" s="170">
        <f t="shared" si="59"/>
        <v>0</v>
      </c>
      <c r="KI92" s="171">
        <f t="shared" si="60"/>
        <v>0</v>
      </c>
      <c r="KJ92" s="166">
        <f t="shared" si="61"/>
        <v>0</v>
      </c>
      <c r="KK92" s="167">
        <f t="shared" si="62"/>
        <v>0</v>
      </c>
      <c r="KL92" s="172">
        <f t="shared" si="63"/>
        <v>0</v>
      </c>
      <c r="KM92" s="171">
        <f t="shared" si="64"/>
        <v>0</v>
      </c>
      <c r="KN92" s="166">
        <f t="shared" si="65"/>
        <v>0</v>
      </c>
      <c r="KO92" s="167">
        <f t="shared" si="66"/>
        <v>0</v>
      </c>
      <c r="KP92" s="436">
        <f t="shared" si="67"/>
        <v>0</v>
      </c>
      <c r="KQ92" s="422">
        <f t="shared" si="68"/>
        <v>0</v>
      </c>
      <c r="KR92" s="438" t="s">
        <v>338</v>
      </c>
      <c r="KS92" s="422" t="s">
        <v>338</v>
      </c>
      <c r="KT92" s="4"/>
    </row>
    <row r="93" spans="2:306" s="26" customFormat="1" ht="16.5" customHeight="1" x14ac:dyDescent="0.25">
      <c r="B93" s="150" t="s">
        <v>53</v>
      </c>
      <c r="C93" s="826"/>
      <c r="D93" s="827"/>
      <c r="E93" s="316"/>
      <c r="F93" s="659">
        <v>1</v>
      </c>
      <c r="G93" s="113"/>
      <c r="H93" s="113"/>
      <c r="I93" s="661">
        <f>INT(ROUND(F93,2)*(IF(E93&gt;0,data!$J$12,0)))</f>
        <v>0</v>
      </c>
      <c r="J93" s="145">
        <f>E93*I93</f>
        <v>0</v>
      </c>
      <c r="K93" s="317"/>
      <c r="L93" s="316"/>
      <c r="M93" s="661">
        <f>INT(ROUND(F93,2)*(IF(E93&gt;0,(IF(K93="ano",data!$J$6,0)),0)))</f>
        <v>0</v>
      </c>
      <c r="N93" s="152">
        <f>IF(L93&gt;E93,M93*E93,M93*L93)</f>
        <v>0</v>
      </c>
      <c r="O93" s="155">
        <f t="shared" si="46"/>
        <v>0</v>
      </c>
      <c r="Q93" s="149" t="str">
        <f t="shared" si="47"/>
        <v/>
      </c>
      <c r="R93" s="612" t="s">
        <v>338</v>
      </c>
      <c r="T93" s="26">
        <f t="shared" si="48"/>
        <v>0</v>
      </c>
      <c r="U93" s="176" t="s">
        <v>297</v>
      </c>
      <c r="V93" s="10"/>
      <c r="W93" s="10"/>
      <c r="X93" s="164"/>
      <c r="Y93" s="177"/>
      <c r="Z93" s="164"/>
      <c r="AA93" s="177"/>
      <c r="AB93" s="164"/>
      <c r="AC93" s="177"/>
      <c r="AD93" s="164"/>
      <c r="AE93" s="177"/>
      <c r="AF93" s="164"/>
      <c r="AG93" s="177"/>
      <c r="AH93" s="164"/>
      <c r="AI93" s="177"/>
      <c r="AJ93" s="164"/>
      <c r="AK93" s="177"/>
      <c r="AL93" s="164"/>
      <c r="AM93" s="177"/>
      <c r="AN93" s="164"/>
      <c r="AO93" s="177"/>
      <c r="AP93" s="164"/>
      <c r="AQ93" s="177"/>
      <c r="AR93" s="164"/>
      <c r="AS93" s="177"/>
      <c r="AT93" s="164"/>
      <c r="AU93" s="177"/>
      <c r="AV93" s="166">
        <f t="shared" si="69"/>
        <v>0</v>
      </c>
      <c r="AW93" s="167">
        <f t="shared" si="70"/>
        <v>0</v>
      </c>
      <c r="AX93" s="166">
        <f t="shared" si="71"/>
        <v>0</v>
      </c>
      <c r="AY93" s="167">
        <f t="shared" si="72"/>
        <v>0</v>
      </c>
      <c r="AZ93" s="4"/>
      <c r="BA93" s="4"/>
      <c r="BB93" s="164"/>
      <c r="BC93" s="177"/>
      <c r="BD93" s="164"/>
      <c r="BE93" s="177"/>
      <c r="BF93" s="164"/>
      <c r="BG93" s="177"/>
      <c r="BH93" s="164"/>
      <c r="BI93" s="177"/>
      <c r="BJ93" s="164"/>
      <c r="BK93" s="177"/>
      <c r="BL93" s="164"/>
      <c r="BM93" s="177"/>
      <c r="BN93" s="164"/>
      <c r="BO93" s="177"/>
      <c r="BP93" s="164"/>
      <c r="BQ93" s="177"/>
      <c r="BR93" s="164"/>
      <c r="BS93" s="177"/>
      <c r="BT93" s="164"/>
      <c r="BU93" s="177"/>
      <c r="BV93" s="164"/>
      <c r="BW93" s="177"/>
      <c r="BX93" s="164"/>
      <c r="BY93" s="177"/>
      <c r="BZ93" s="166">
        <f t="shared" si="73"/>
        <v>0</v>
      </c>
      <c r="CA93" s="167">
        <f t="shared" si="74"/>
        <v>0</v>
      </c>
      <c r="CB93" s="166">
        <f t="shared" si="75"/>
        <v>0</v>
      </c>
      <c r="CC93" s="167">
        <f t="shared" si="76"/>
        <v>0</v>
      </c>
      <c r="CD93" s="4"/>
      <c r="CE93" s="4"/>
      <c r="CF93" s="164"/>
      <c r="CG93" s="177"/>
      <c r="CH93" s="164"/>
      <c r="CI93" s="177"/>
      <c r="CJ93" s="164"/>
      <c r="CK93" s="177"/>
      <c r="CL93" s="164"/>
      <c r="CM93" s="177"/>
      <c r="CN93" s="164"/>
      <c r="CO93" s="177"/>
      <c r="CP93" s="164"/>
      <c r="CQ93" s="177"/>
      <c r="CR93" s="164"/>
      <c r="CS93" s="177"/>
      <c r="CT93" s="164"/>
      <c r="CU93" s="177"/>
      <c r="CV93" s="164"/>
      <c r="CW93" s="177"/>
      <c r="CX93" s="164"/>
      <c r="CY93" s="177"/>
      <c r="CZ93" s="164"/>
      <c r="DA93" s="177"/>
      <c r="DB93" s="164"/>
      <c r="DC93" s="177"/>
      <c r="DD93" s="166">
        <f t="shared" si="77"/>
        <v>0</v>
      </c>
      <c r="DE93" s="167">
        <f t="shared" si="78"/>
        <v>0</v>
      </c>
      <c r="DF93" s="166">
        <f t="shared" si="79"/>
        <v>0</v>
      </c>
      <c r="DG93" s="167">
        <f t="shared" si="80"/>
        <v>0</v>
      </c>
      <c r="DH93" s="4"/>
      <c r="DI93" s="4"/>
      <c r="DJ93" s="164"/>
      <c r="DK93" s="177"/>
      <c r="DL93" s="164"/>
      <c r="DM93" s="177"/>
      <c r="DN93" s="164"/>
      <c r="DO93" s="177"/>
      <c r="DP93" s="164"/>
      <c r="DQ93" s="177"/>
      <c r="DR93" s="164"/>
      <c r="DS93" s="177"/>
      <c r="DT93" s="164"/>
      <c r="DU93" s="177"/>
      <c r="DV93" s="164"/>
      <c r="DW93" s="177"/>
      <c r="DX93" s="164"/>
      <c r="DY93" s="177"/>
      <c r="DZ93" s="164"/>
      <c r="EA93" s="177"/>
      <c r="EB93" s="164"/>
      <c r="EC93" s="177"/>
      <c r="ED93" s="164"/>
      <c r="EE93" s="177"/>
      <c r="EF93" s="164"/>
      <c r="EG93" s="177"/>
      <c r="EH93" s="166">
        <f t="shared" si="81"/>
        <v>0</v>
      </c>
      <c r="EI93" s="167">
        <f t="shared" si="82"/>
        <v>0</v>
      </c>
      <c r="EJ93" s="166">
        <f t="shared" si="83"/>
        <v>0</v>
      </c>
      <c r="EK93" s="167">
        <f t="shared" si="84"/>
        <v>0</v>
      </c>
      <c r="EL93" s="4"/>
      <c r="EM93" s="4"/>
      <c r="EN93" s="164"/>
      <c r="EO93" s="177"/>
      <c r="EP93" s="164"/>
      <c r="EQ93" s="177"/>
      <c r="ER93" s="164"/>
      <c r="ES93" s="177"/>
      <c r="ET93" s="164"/>
      <c r="EU93" s="177"/>
      <c r="EV93" s="164"/>
      <c r="EW93" s="177"/>
      <c r="EX93" s="164"/>
      <c r="EY93" s="177"/>
      <c r="EZ93" s="164"/>
      <c r="FA93" s="177"/>
      <c r="FB93" s="164"/>
      <c r="FC93" s="177"/>
      <c r="FD93" s="164"/>
      <c r="FE93" s="177"/>
      <c r="FF93" s="164"/>
      <c r="FG93" s="177"/>
      <c r="FH93" s="164"/>
      <c r="FI93" s="177"/>
      <c r="FJ93" s="164"/>
      <c r="FK93" s="177"/>
      <c r="FL93" s="166">
        <f t="shared" si="85"/>
        <v>0</v>
      </c>
      <c r="FM93" s="167">
        <f t="shared" si="86"/>
        <v>0</v>
      </c>
      <c r="FN93" s="166">
        <f t="shared" si="87"/>
        <v>0</v>
      </c>
      <c r="FO93" s="167">
        <f t="shared" si="88"/>
        <v>0</v>
      </c>
      <c r="FP93" s="4"/>
      <c r="FQ93" s="4"/>
      <c r="FR93" s="164"/>
      <c r="FS93" s="177"/>
      <c r="FT93" s="164"/>
      <c r="FU93" s="177"/>
      <c r="FV93" s="164"/>
      <c r="FW93" s="177"/>
      <c r="FX93" s="164"/>
      <c r="FY93" s="177"/>
      <c r="FZ93" s="164"/>
      <c r="GA93" s="177"/>
      <c r="GB93" s="164"/>
      <c r="GC93" s="177"/>
      <c r="GD93" s="164"/>
      <c r="GE93" s="177"/>
      <c r="GF93" s="164"/>
      <c r="GG93" s="177"/>
      <c r="GH93" s="164"/>
      <c r="GI93" s="177"/>
      <c r="GJ93" s="164"/>
      <c r="GK93" s="177"/>
      <c r="GL93" s="164"/>
      <c r="GM93" s="177"/>
      <c r="GN93" s="164"/>
      <c r="GO93" s="177"/>
      <c r="GP93" s="166">
        <f t="shared" si="89"/>
        <v>0</v>
      </c>
      <c r="GQ93" s="167">
        <f t="shared" si="90"/>
        <v>0</v>
      </c>
      <c r="GR93" s="166">
        <f t="shared" si="91"/>
        <v>0</v>
      </c>
      <c r="GS93" s="167">
        <f t="shared" si="92"/>
        <v>0</v>
      </c>
      <c r="GT93" s="4"/>
      <c r="GU93" s="4"/>
      <c r="GV93" s="164"/>
      <c r="GW93" s="177"/>
      <c r="GX93" s="164"/>
      <c r="GY93" s="177"/>
      <c r="GZ93" s="164"/>
      <c r="HA93" s="177"/>
      <c r="HB93" s="164"/>
      <c r="HC93" s="177"/>
      <c r="HD93" s="164"/>
      <c r="HE93" s="177"/>
      <c r="HF93" s="164"/>
      <c r="HG93" s="177"/>
      <c r="HH93" s="164"/>
      <c r="HI93" s="177"/>
      <c r="HJ93" s="164"/>
      <c r="HK93" s="177"/>
      <c r="HL93" s="164"/>
      <c r="HM93" s="177"/>
      <c r="HN93" s="164"/>
      <c r="HO93" s="177"/>
      <c r="HP93" s="164"/>
      <c r="HQ93" s="177"/>
      <c r="HR93" s="164"/>
      <c r="HS93" s="177"/>
      <c r="HT93" s="166">
        <f t="shared" si="93"/>
        <v>0</v>
      </c>
      <c r="HU93" s="167">
        <f t="shared" si="94"/>
        <v>0</v>
      </c>
      <c r="HV93" s="166">
        <f t="shared" si="95"/>
        <v>0</v>
      </c>
      <c r="HW93" s="167">
        <f t="shared" si="96"/>
        <v>0</v>
      </c>
      <c r="HX93" s="4"/>
      <c r="HY93" s="4"/>
      <c r="HZ93" s="164"/>
      <c r="IA93" s="177"/>
      <c r="IB93" s="164"/>
      <c r="IC93" s="177"/>
      <c r="ID93" s="164"/>
      <c r="IE93" s="177"/>
      <c r="IF93" s="164"/>
      <c r="IG93" s="177"/>
      <c r="IH93" s="164"/>
      <c r="II93" s="177"/>
      <c r="IJ93" s="164"/>
      <c r="IK93" s="177"/>
      <c r="IL93" s="164"/>
      <c r="IM93" s="177"/>
      <c r="IN93" s="164"/>
      <c r="IO93" s="177"/>
      <c r="IP93" s="164"/>
      <c r="IQ93" s="177"/>
      <c r="IR93" s="164"/>
      <c r="IS93" s="177"/>
      <c r="IT93" s="164"/>
      <c r="IU93" s="177"/>
      <c r="IV93" s="164"/>
      <c r="IW93" s="177"/>
      <c r="IX93" s="166">
        <f t="shared" si="97"/>
        <v>0</v>
      </c>
      <c r="IY93" s="167">
        <f t="shared" si="98"/>
        <v>0</v>
      </c>
      <c r="IZ93" s="166">
        <f t="shared" si="99"/>
        <v>0</v>
      </c>
      <c r="JA93" s="167">
        <f t="shared" si="100"/>
        <v>0</v>
      </c>
      <c r="JB93" s="4"/>
      <c r="JC93" s="4"/>
      <c r="JD93" s="164"/>
      <c r="JE93" s="177"/>
      <c r="JF93" s="164"/>
      <c r="JG93" s="177"/>
      <c r="JH93" s="164"/>
      <c r="JI93" s="177"/>
      <c r="JJ93" s="164"/>
      <c r="JK93" s="177"/>
      <c r="JL93" s="164"/>
      <c r="JM93" s="177"/>
      <c r="JN93" s="164"/>
      <c r="JO93" s="177"/>
      <c r="JP93" s="164"/>
      <c r="JQ93" s="177"/>
      <c r="JR93" s="164"/>
      <c r="JS93" s="177"/>
      <c r="JT93" s="164"/>
      <c r="JU93" s="177"/>
      <c r="JV93" s="164"/>
      <c r="JW93" s="177"/>
      <c r="JX93" s="164"/>
      <c r="JY93" s="177"/>
      <c r="JZ93" s="164"/>
      <c r="KA93" s="177"/>
      <c r="KB93" s="166">
        <f t="shared" si="101"/>
        <v>0</v>
      </c>
      <c r="KC93" s="167">
        <f t="shared" si="102"/>
        <v>0</v>
      </c>
      <c r="KD93" s="166">
        <f t="shared" si="103"/>
        <v>0</v>
      </c>
      <c r="KE93" s="167">
        <f t="shared" si="104"/>
        <v>0</v>
      </c>
      <c r="KF93" s="4"/>
      <c r="KG93" s="4"/>
      <c r="KH93" s="170">
        <f t="shared" si="59"/>
        <v>0</v>
      </c>
      <c r="KI93" s="171">
        <f t="shared" si="60"/>
        <v>0</v>
      </c>
      <c r="KJ93" s="166">
        <f t="shared" si="61"/>
        <v>0</v>
      </c>
      <c r="KK93" s="167">
        <f t="shared" si="62"/>
        <v>0</v>
      </c>
      <c r="KL93" s="172">
        <f t="shared" si="63"/>
        <v>0</v>
      </c>
      <c r="KM93" s="171">
        <f t="shared" si="64"/>
        <v>0</v>
      </c>
      <c r="KN93" s="166">
        <f t="shared" si="65"/>
        <v>0</v>
      </c>
      <c r="KO93" s="167">
        <f t="shared" si="66"/>
        <v>0</v>
      </c>
      <c r="KP93" s="436">
        <f t="shared" si="67"/>
        <v>0</v>
      </c>
      <c r="KQ93" s="422">
        <f t="shared" si="68"/>
        <v>0</v>
      </c>
      <c r="KR93" s="438" t="s">
        <v>338</v>
      </c>
      <c r="KS93" s="422" t="s">
        <v>338</v>
      </c>
      <c r="KT93" s="4"/>
    </row>
    <row r="94" spans="2:306" s="26" customFormat="1" ht="16.5" hidden="1" customHeight="1" x14ac:dyDescent="0.25">
      <c r="B94" s="150"/>
      <c r="C94" s="541"/>
      <c r="D94" s="542"/>
      <c r="E94" s="120"/>
      <c r="F94" s="650"/>
      <c r="G94" s="120"/>
      <c r="H94" s="120"/>
      <c r="I94" s="661">
        <f>INT(ROUND(F94,2)*(IF(E94&gt;0,data!$J$12,0)))</f>
        <v>0</v>
      </c>
      <c r="J94" s="156"/>
      <c r="K94" s="543"/>
      <c r="L94" s="536"/>
      <c r="M94" s="661">
        <f>INT(ROUND(F94,2)*(IF(E94&gt;0,(IF(K94="ano",data!$J$6,0)),0)))</f>
        <v>0</v>
      </c>
      <c r="N94" s="152"/>
      <c r="O94" s="157"/>
      <c r="Q94" s="154"/>
      <c r="R94" s="612" t="s">
        <v>338</v>
      </c>
      <c r="T94" s="28"/>
      <c r="U94" s="173" t="s">
        <v>297</v>
      </c>
      <c r="V94" s="10"/>
      <c r="W94" s="10"/>
      <c r="X94" s="174"/>
      <c r="Y94" s="175"/>
      <c r="Z94" s="174"/>
      <c r="AA94" s="175"/>
      <c r="AB94" s="174"/>
      <c r="AC94" s="175"/>
      <c r="AD94" s="174"/>
      <c r="AE94" s="175"/>
      <c r="AF94" s="174"/>
      <c r="AG94" s="175"/>
      <c r="AH94" s="174"/>
      <c r="AI94" s="175"/>
      <c r="AJ94" s="174"/>
      <c r="AK94" s="175"/>
      <c r="AL94" s="174"/>
      <c r="AM94" s="175"/>
      <c r="AN94" s="174"/>
      <c r="AO94" s="175"/>
      <c r="AP94" s="174"/>
      <c r="AQ94" s="175"/>
      <c r="AR94" s="174"/>
      <c r="AS94" s="175"/>
      <c r="AT94" s="174"/>
      <c r="AU94" s="175"/>
      <c r="AV94" s="166">
        <f t="shared" si="69"/>
        <v>0</v>
      </c>
      <c r="AW94" s="167">
        <f t="shared" si="70"/>
        <v>0</v>
      </c>
      <c r="AX94" s="166">
        <f t="shared" si="71"/>
        <v>0</v>
      </c>
      <c r="AY94" s="167">
        <f t="shared" si="72"/>
        <v>0</v>
      </c>
      <c r="AZ94" s="23"/>
      <c r="BA94" s="23"/>
      <c r="BB94" s="174"/>
      <c r="BC94" s="175"/>
      <c r="BD94" s="174"/>
      <c r="BE94" s="175"/>
      <c r="BF94" s="174"/>
      <c r="BG94" s="175"/>
      <c r="BH94" s="174"/>
      <c r="BI94" s="175"/>
      <c r="BJ94" s="174"/>
      <c r="BK94" s="175"/>
      <c r="BL94" s="174"/>
      <c r="BM94" s="175"/>
      <c r="BN94" s="174"/>
      <c r="BO94" s="175"/>
      <c r="BP94" s="174"/>
      <c r="BQ94" s="175"/>
      <c r="BR94" s="174"/>
      <c r="BS94" s="175"/>
      <c r="BT94" s="174"/>
      <c r="BU94" s="175"/>
      <c r="BV94" s="174"/>
      <c r="BW94" s="175"/>
      <c r="BX94" s="174"/>
      <c r="BY94" s="175"/>
      <c r="BZ94" s="166">
        <f t="shared" si="73"/>
        <v>0</v>
      </c>
      <c r="CA94" s="167">
        <f t="shared" si="74"/>
        <v>0</v>
      </c>
      <c r="CB94" s="166">
        <f t="shared" si="75"/>
        <v>0</v>
      </c>
      <c r="CC94" s="167">
        <f t="shared" si="76"/>
        <v>0</v>
      </c>
      <c r="CD94" s="23"/>
      <c r="CE94" s="23"/>
      <c r="CF94" s="174"/>
      <c r="CG94" s="175"/>
      <c r="CH94" s="174"/>
      <c r="CI94" s="175"/>
      <c r="CJ94" s="174"/>
      <c r="CK94" s="175"/>
      <c r="CL94" s="174"/>
      <c r="CM94" s="175"/>
      <c r="CN94" s="174"/>
      <c r="CO94" s="175"/>
      <c r="CP94" s="174"/>
      <c r="CQ94" s="175"/>
      <c r="CR94" s="174"/>
      <c r="CS94" s="175"/>
      <c r="CT94" s="174"/>
      <c r="CU94" s="175"/>
      <c r="CV94" s="174"/>
      <c r="CW94" s="175"/>
      <c r="CX94" s="174"/>
      <c r="CY94" s="175"/>
      <c r="CZ94" s="174"/>
      <c r="DA94" s="175"/>
      <c r="DB94" s="174"/>
      <c r="DC94" s="175"/>
      <c r="DD94" s="166">
        <f t="shared" si="77"/>
        <v>0</v>
      </c>
      <c r="DE94" s="167">
        <f t="shared" si="78"/>
        <v>0</v>
      </c>
      <c r="DF94" s="166">
        <f t="shared" si="79"/>
        <v>0</v>
      </c>
      <c r="DG94" s="167">
        <f t="shared" si="80"/>
        <v>0</v>
      </c>
      <c r="DH94" s="23"/>
      <c r="DI94" s="23"/>
      <c r="DJ94" s="174"/>
      <c r="DK94" s="175"/>
      <c r="DL94" s="174"/>
      <c r="DM94" s="175"/>
      <c r="DN94" s="174"/>
      <c r="DO94" s="175"/>
      <c r="DP94" s="174"/>
      <c r="DQ94" s="175"/>
      <c r="DR94" s="174"/>
      <c r="DS94" s="175"/>
      <c r="DT94" s="174"/>
      <c r="DU94" s="175"/>
      <c r="DV94" s="174"/>
      <c r="DW94" s="175"/>
      <c r="DX94" s="174"/>
      <c r="DY94" s="175"/>
      <c r="DZ94" s="174"/>
      <c r="EA94" s="175"/>
      <c r="EB94" s="174"/>
      <c r="EC94" s="175"/>
      <c r="ED94" s="174"/>
      <c r="EE94" s="175"/>
      <c r="EF94" s="174"/>
      <c r="EG94" s="175"/>
      <c r="EH94" s="166">
        <f t="shared" si="81"/>
        <v>0</v>
      </c>
      <c r="EI94" s="167">
        <f t="shared" si="82"/>
        <v>0</v>
      </c>
      <c r="EJ94" s="166">
        <f t="shared" si="83"/>
        <v>0</v>
      </c>
      <c r="EK94" s="167">
        <f t="shared" si="84"/>
        <v>0</v>
      </c>
      <c r="EL94" s="23"/>
      <c r="EM94" s="23"/>
      <c r="EN94" s="174"/>
      <c r="EO94" s="175"/>
      <c r="EP94" s="174"/>
      <c r="EQ94" s="175"/>
      <c r="ER94" s="174"/>
      <c r="ES94" s="175"/>
      <c r="ET94" s="174"/>
      <c r="EU94" s="175"/>
      <c r="EV94" s="174"/>
      <c r="EW94" s="175"/>
      <c r="EX94" s="174"/>
      <c r="EY94" s="175"/>
      <c r="EZ94" s="174"/>
      <c r="FA94" s="175"/>
      <c r="FB94" s="174"/>
      <c r="FC94" s="175"/>
      <c r="FD94" s="174"/>
      <c r="FE94" s="175"/>
      <c r="FF94" s="174"/>
      <c r="FG94" s="175"/>
      <c r="FH94" s="174"/>
      <c r="FI94" s="175"/>
      <c r="FJ94" s="174"/>
      <c r="FK94" s="175"/>
      <c r="FL94" s="166">
        <f t="shared" si="85"/>
        <v>0</v>
      </c>
      <c r="FM94" s="167">
        <f t="shared" si="86"/>
        <v>0</v>
      </c>
      <c r="FN94" s="166">
        <f t="shared" si="87"/>
        <v>0</v>
      </c>
      <c r="FO94" s="167">
        <f t="shared" si="88"/>
        <v>0</v>
      </c>
      <c r="FP94" s="23"/>
      <c r="FQ94" s="23"/>
      <c r="FR94" s="174"/>
      <c r="FS94" s="175"/>
      <c r="FT94" s="174"/>
      <c r="FU94" s="175"/>
      <c r="FV94" s="174"/>
      <c r="FW94" s="175"/>
      <c r="FX94" s="174"/>
      <c r="FY94" s="175"/>
      <c r="FZ94" s="174"/>
      <c r="GA94" s="175"/>
      <c r="GB94" s="174"/>
      <c r="GC94" s="175"/>
      <c r="GD94" s="174"/>
      <c r="GE94" s="175"/>
      <c r="GF94" s="174"/>
      <c r="GG94" s="175"/>
      <c r="GH94" s="174"/>
      <c r="GI94" s="175"/>
      <c r="GJ94" s="174"/>
      <c r="GK94" s="175"/>
      <c r="GL94" s="174"/>
      <c r="GM94" s="175"/>
      <c r="GN94" s="174"/>
      <c r="GO94" s="175"/>
      <c r="GP94" s="166">
        <f t="shared" si="89"/>
        <v>0</v>
      </c>
      <c r="GQ94" s="167">
        <f t="shared" si="90"/>
        <v>0</v>
      </c>
      <c r="GR94" s="166">
        <f t="shared" si="91"/>
        <v>0</v>
      </c>
      <c r="GS94" s="167">
        <f t="shared" si="92"/>
        <v>0</v>
      </c>
      <c r="GT94" s="23"/>
      <c r="GU94" s="23"/>
      <c r="GV94" s="174"/>
      <c r="GW94" s="175"/>
      <c r="GX94" s="174"/>
      <c r="GY94" s="175"/>
      <c r="GZ94" s="174"/>
      <c r="HA94" s="175"/>
      <c r="HB94" s="174"/>
      <c r="HC94" s="175"/>
      <c r="HD94" s="174"/>
      <c r="HE94" s="175"/>
      <c r="HF94" s="174"/>
      <c r="HG94" s="175"/>
      <c r="HH94" s="174"/>
      <c r="HI94" s="175"/>
      <c r="HJ94" s="174"/>
      <c r="HK94" s="175"/>
      <c r="HL94" s="174"/>
      <c r="HM94" s="175"/>
      <c r="HN94" s="174"/>
      <c r="HO94" s="175"/>
      <c r="HP94" s="174"/>
      <c r="HQ94" s="175"/>
      <c r="HR94" s="174"/>
      <c r="HS94" s="175"/>
      <c r="HT94" s="166">
        <f t="shared" si="93"/>
        <v>0</v>
      </c>
      <c r="HU94" s="167">
        <f t="shared" si="94"/>
        <v>0</v>
      </c>
      <c r="HV94" s="166">
        <f t="shared" si="95"/>
        <v>0</v>
      </c>
      <c r="HW94" s="167">
        <f t="shared" si="96"/>
        <v>0</v>
      </c>
      <c r="HX94" s="23"/>
      <c r="HY94" s="23"/>
      <c r="HZ94" s="174"/>
      <c r="IA94" s="175"/>
      <c r="IB94" s="174"/>
      <c r="IC94" s="175"/>
      <c r="ID94" s="174"/>
      <c r="IE94" s="175"/>
      <c r="IF94" s="174"/>
      <c r="IG94" s="175"/>
      <c r="IH94" s="174"/>
      <c r="II94" s="175"/>
      <c r="IJ94" s="174"/>
      <c r="IK94" s="175"/>
      <c r="IL94" s="174"/>
      <c r="IM94" s="175"/>
      <c r="IN94" s="174"/>
      <c r="IO94" s="175"/>
      <c r="IP94" s="174"/>
      <c r="IQ94" s="175"/>
      <c r="IR94" s="174"/>
      <c r="IS94" s="175"/>
      <c r="IT94" s="174"/>
      <c r="IU94" s="175"/>
      <c r="IV94" s="174"/>
      <c r="IW94" s="175"/>
      <c r="IX94" s="166">
        <f t="shared" si="97"/>
        <v>0</v>
      </c>
      <c r="IY94" s="167">
        <f t="shared" si="98"/>
        <v>0</v>
      </c>
      <c r="IZ94" s="166">
        <f t="shared" si="99"/>
        <v>0</v>
      </c>
      <c r="JA94" s="167">
        <f t="shared" si="100"/>
        <v>0</v>
      </c>
      <c r="JB94" s="23"/>
      <c r="JC94" s="23"/>
      <c r="JD94" s="174"/>
      <c r="JE94" s="175"/>
      <c r="JF94" s="174"/>
      <c r="JG94" s="175"/>
      <c r="JH94" s="174"/>
      <c r="JI94" s="175"/>
      <c r="JJ94" s="174"/>
      <c r="JK94" s="175"/>
      <c r="JL94" s="174"/>
      <c r="JM94" s="175"/>
      <c r="JN94" s="174"/>
      <c r="JO94" s="175"/>
      <c r="JP94" s="174"/>
      <c r="JQ94" s="175"/>
      <c r="JR94" s="174"/>
      <c r="JS94" s="175"/>
      <c r="JT94" s="174"/>
      <c r="JU94" s="175"/>
      <c r="JV94" s="174"/>
      <c r="JW94" s="175"/>
      <c r="JX94" s="174"/>
      <c r="JY94" s="175"/>
      <c r="JZ94" s="174"/>
      <c r="KA94" s="175"/>
      <c r="KB94" s="166">
        <f t="shared" si="101"/>
        <v>0</v>
      </c>
      <c r="KC94" s="167">
        <f t="shared" si="102"/>
        <v>0</v>
      </c>
      <c r="KD94" s="166">
        <f t="shared" si="103"/>
        <v>0</v>
      </c>
      <c r="KE94" s="167">
        <f t="shared" si="104"/>
        <v>0</v>
      </c>
      <c r="KF94" s="23"/>
      <c r="KG94" s="23"/>
      <c r="KH94" s="170">
        <f t="shared" si="59"/>
        <v>0</v>
      </c>
      <c r="KI94" s="171">
        <f t="shared" si="60"/>
        <v>0</v>
      </c>
      <c r="KJ94" s="166">
        <f t="shared" si="61"/>
        <v>0</v>
      </c>
      <c r="KK94" s="167">
        <f t="shared" si="62"/>
        <v>0</v>
      </c>
      <c r="KL94" s="172">
        <f t="shared" si="63"/>
        <v>0</v>
      </c>
      <c r="KM94" s="171">
        <f t="shared" si="64"/>
        <v>0</v>
      </c>
      <c r="KN94" s="166">
        <f t="shared" si="65"/>
        <v>0</v>
      </c>
      <c r="KO94" s="167">
        <f t="shared" si="66"/>
        <v>0</v>
      </c>
      <c r="KP94" s="436">
        <f t="shared" si="67"/>
        <v>0</v>
      </c>
      <c r="KQ94" s="422">
        <f t="shared" si="68"/>
        <v>0</v>
      </c>
      <c r="KR94" s="438" t="s">
        <v>338</v>
      </c>
      <c r="KS94" s="422" t="s">
        <v>338</v>
      </c>
      <c r="KT94" s="4"/>
    </row>
    <row r="95" spans="2:306" s="26" customFormat="1" ht="16.5" customHeight="1" x14ac:dyDescent="0.25">
      <c r="B95" s="150" t="s">
        <v>54</v>
      </c>
      <c r="C95" s="826"/>
      <c r="D95" s="827"/>
      <c r="E95" s="316"/>
      <c r="F95" s="659">
        <v>1</v>
      </c>
      <c r="G95" s="113"/>
      <c r="H95" s="113"/>
      <c r="I95" s="661">
        <f>INT(ROUND(F95,2)*(IF(E95&gt;0,data!$J$12,0)))</f>
        <v>0</v>
      </c>
      <c r="J95" s="145">
        <f>E95*I95</f>
        <v>0</v>
      </c>
      <c r="K95" s="317"/>
      <c r="L95" s="316"/>
      <c r="M95" s="661">
        <f>INT(ROUND(F95,2)*(IF(E95&gt;0,(IF(K95="ano",data!$J$6,0)),0)))</f>
        <v>0</v>
      </c>
      <c r="N95" s="152">
        <f>IF(L95&gt;E95,M95*E95,M95*L95)</f>
        <v>0</v>
      </c>
      <c r="O95" s="155">
        <f t="shared" si="46"/>
        <v>0</v>
      </c>
      <c r="Q95" s="149" t="str">
        <f t="shared" si="47"/>
        <v/>
      </c>
      <c r="R95" s="612" t="s">
        <v>338</v>
      </c>
      <c r="T95" s="26">
        <f t="shared" si="48"/>
        <v>0</v>
      </c>
      <c r="U95" s="176" t="s">
        <v>297</v>
      </c>
      <c r="V95" s="10"/>
      <c r="W95" s="10"/>
      <c r="X95" s="164"/>
      <c r="Y95" s="177"/>
      <c r="Z95" s="164"/>
      <c r="AA95" s="177"/>
      <c r="AB95" s="164"/>
      <c r="AC95" s="177"/>
      <c r="AD95" s="164"/>
      <c r="AE95" s="177"/>
      <c r="AF95" s="164"/>
      <c r="AG95" s="177"/>
      <c r="AH95" s="164"/>
      <c r="AI95" s="177"/>
      <c r="AJ95" s="164"/>
      <c r="AK95" s="177"/>
      <c r="AL95" s="164"/>
      <c r="AM95" s="177"/>
      <c r="AN95" s="164"/>
      <c r="AO95" s="177"/>
      <c r="AP95" s="164"/>
      <c r="AQ95" s="177"/>
      <c r="AR95" s="164"/>
      <c r="AS95" s="177"/>
      <c r="AT95" s="164"/>
      <c r="AU95" s="177"/>
      <c r="AV95" s="166">
        <f t="shared" si="69"/>
        <v>0</v>
      </c>
      <c r="AW95" s="167">
        <f t="shared" si="70"/>
        <v>0</v>
      </c>
      <c r="AX95" s="166">
        <f t="shared" si="71"/>
        <v>0</v>
      </c>
      <c r="AY95" s="167">
        <f t="shared" si="72"/>
        <v>0</v>
      </c>
      <c r="AZ95" s="4"/>
      <c r="BA95" s="4"/>
      <c r="BB95" s="164"/>
      <c r="BC95" s="177"/>
      <c r="BD95" s="164"/>
      <c r="BE95" s="177"/>
      <c r="BF95" s="164"/>
      <c r="BG95" s="177"/>
      <c r="BH95" s="164"/>
      <c r="BI95" s="177"/>
      <c r="BJ95" s="164"/>
      <c r="BK95" s="177"/>
      <c r="BL95" s="164"/>
      <c r="BM95" s="177"/>
      <c r="BN95" s="164"/>
      <c r="BO95" s="177"/>
      <c r="BP95" s="164"/>
      <c r="BQ95" s="177"/>
      <c r="BR95" s="164"/>
      <c r="BS95" s="177"/>
      <c r="BT95" s="164"/>
      <c r="BU95" s="177"/>
      <c r="BV95" s="164"/>
      <c r="BW95" s="177"/>
      <c r="BX95" s="164"/>
      <c r="BY95" s="177"/>
      <c r="BZ95" s="166">
        <f t="shared" si="73"/>
        <v>0</v>
      </c>
      <c r="CA95" s="167">
        <f t="shared" si="74"/>
        <v>0</v>
      </c>
      <c r="CB95" s="166">
        <f t="shared" si="75"/>
        <v>0</v>
      </c>
      <c r="CC95" s="167">
        <f t="shared" si="76"/>
        <v>0</v>
      </c>
      <c r="CD95" s="4"/>
      <c r="CE95" s="4"/>
      <c r="CF95" s="164"/>
      <c r="CG95" s="177"/>
      <c r="CH95" s="164"/>
      <c r="CI95" s="177"/>
      <c r="CJ95" s="164"/>
      <c r="CK95" s="177"/>
      <c r="CL95" s="164"/>
      <c r="CM95" s="177"/>
      <c r="CN95" s="164"/>
      <c r="CO95" s="177"/>
      <c r="CP95" s="164"/>
      <c r="CQ95" s="177"/>
      <c r="CR95" s="164"/>
      <c r="CS95" s="177"/>
      <c r="CT95" s="164"/>
      <c r="CU95" s="177"/>
      <c r="CV95" s="164"/>
      <c r="CW95" s="177"/>
      <c r="CX95" s="164"/>
      <c r="CY95" s="177"/>
      <c r="CZ95" s="164"/>
      <c r="DA95" s="177"/>
      <c r="DB95" s="164"/>
      <c r="DC95" s="177"/>
      <c r="DD95" s="166">
        <f t="shared" si="77"/>
        <v>0</v>
      </c>
      <c r="DE95" s="167">
        <f t="shared" si="78"/>
        <v>0</v>
      </c>
      <c r="DF95" s="166">
        <f t="shared" si="79"/>
        <v>0</v>
      </c>
      <c r="DG95" s="167">
        <f t="shared" si="80"/>
        <v>0</v>
      </c>
      <c r="DH95" s="4"/>
      <c r="DI95" s="4"/>
      <c r="DJ95" s="164"/>
      <c r="DK95" s="177"/>
      <c r="DL95" s="164"/>
      <c r="DM95" s="177"/>
      <c r="DN95" s="164"/>
      <c r="DO95" s="177"/>
      <c r="DP95" s="164"/>
      <c r="DQ95" s="177"/>
      <c r="DR95" s="164"/>
      <c r="DS95" s="177"/>
      <c r="DT95" s="164"/>
      <c r="DU95" s="177"/>
      <c r="DV95" s="164"/>
      <c r="DW95" s="177"/>
      <c r="DX95" s="164"/>
      <c r="DY95" s="177"/>
      <c r="DZ95" s="164"/>
      <c r="EA95" s="177"/>
      <c r="EB95" s="164"/>
      <c r="EC95" s="177"/>
      <c r="ED95" s="164"/>
      <c r="EE95" s="177"/>
      <c r="EF95" s="164"/>
      <c r="EG95" s="177"/>
      <c r="EH95" s="166">
        <f t="shared" si="81"/>
        <v>0</v>
      </c>
      <c r="EI95" s="167">
        <f t="shared" si="82"/>
        <v>0</v>
      </c>
      <c r="EJ95" s="166">
        <f t="shared" si="83"/>
        <v>0</v>
      </c>
      <c r="EK95" s="167">
        <f t="shared" si="84"/>
        <v>0</v>
      </c>
      <c r="EL95" s="4"/>
      <c r="EM95" s="4"/>
      <c r="EN95" s="164"/>
      <c r="EO95" s="177"/>
      <c r="EP95" s="164"/>
      <c r="EQ95" s="177"/>
      <c r="ER95" s="164"/>
      <c r="ES95" s="177"/>
      <c r="ET95" s="164"/>
      <c r="EU95" s="177"/>
      <c r="EV95" s="164"/>
      <c r="EW95" s="177"/>
      <c r="EX95" s="164"/>
      <c r="EY95" s="177"/>
      <c r="EZ95" s="164"/>
      <c r="FA95" s="177"/>
      <c r="FB95" s="164"/>
      <c r="FC95" s="177"/>
      <c r="FD95" s="164"/>
      <c r="FE95" s="177"/>
      <c r="FF95" s="164"/>
      <c r="FG95" s="177"/>
      <c r="FH95" s="164"/>
      <c r="FI95" s="177"/>
      <c r="FJ95" s="164"/>
      <c r="FK95" s="177"/>
      <c r="FL95" s="166">
        <f t="shared" si="85"/>
        <v>0</v>
      </c>
      <c r="FM95" s="167">
        <f t="shared" si="86"/>
        <v>0</v>
      </c>
      <c r="FN95" s="166">
        <f t="shared" si="87"/>
        <v>0</v>
      </c>
      <c r="FO95" s="167">
        <f t="shared" si="88"/>
        <v>0</v>
      </c>
      <c r="FP95" s="4"/>
      <c r="FQ95" s="4"/>
      <c r="FR95" s="164"/>
      <c r="FS95" s="177"/>
      <c r="FT95" s="164"/>
      <c r="FU95" s="177"/>
      <c r="FV95" s="164"/>
      <c r="FW95" s="177"/>
      <c r="FX95" s="164"/>
      <c r="FY95" s="177"/>
      <c r="FZ95" s="164"/>
      <c r="GA95" s="177"/>
      <c r="GB95" s="164"/>
      <c r="GC95" s="177"/>
      <c r="GD95" s="164"/>
      <c r="GE95" s="177"/>
      <c r="GF95" s="164"/>
      <c r="GG95" s="177"/>
      <c r="GH95" s="164"/>
      <c r="GI95" s="177"/>
      <c r="GJ95" s="164"/>
      <c r="GK95" s="177"/>
      <c r="GL95" s="164"/>
      <c r="GM95" s="177"/>
      <c r="GN95" s="164"/>
      <c r="GO95" s="177"/>
      <c r="GP95" s="166">
        <f t="shared" si="89"/>
        <v>0</v>
      </c>
      <c r="GQ95" s="167">
        <f t="shared" si="90"/>
        <v>0</v>
      </c>
      <c r="GR95" s="166">
        <f t="shared" si="91"/>
        <v>0</v>
      </c>
      <c r="GS95" s="167">
        <f t="shared" si="92"/>
        <v>0</v>
      </c>
      <c r="GT95" s="4"/>
      <c r="GU95" s="4"/>
      <c r="GV95" s="164"/>
      <c r="GW95" s="177"/>
      <c r="GX95" s="164"/>
      <c r="GY95" s="177"/>
      <c r="GZ95" s="164"/>
      <c r="HA95" s="177"/>
      <c r="HB95" s="164"/>
      <c r="HC95" s="177"/>
      <c r="HD95" s="164"/>
      <c r="HE95" s="177"/>
      <c r="HF95" s="164"/>
      <c r="HG95" s="177"/>
      <c r="HH95" s="164"/>
      <c r="HI95" s="177"/>
      <c r="HJ95" s="164"/>
      <c r="HK95" s="177"/>
      <c r="HL95" s="164"/>
      <c r="HM95" s="177"/>
      <c r="HN95" s="164"/>
      <c r="HO95" s="177"/>
      <c r="HP95" s="164"/>
      <c r="HQ95" s="177"/>
      <c r="HR95" s="164"/>
      <c r="HS95" s="177"/>
      <c r="HT95" s="166">
        <f t="shared" si="93"/>
        <v>0</v>
      </c>
      <c r="HU95" s="167">
        <f t="shared" si="94"/>
        <v>0</v>
      </c>
      <c r="HV95" s="166">
        <f t="shared" si="95"/>
        <v>0</v>
      </c>
      <c r="HW95" s="167">
        <f t="shared" si="96"/>
        <v>0</v>
      </c>
      <c r="HX95" s="4"/>
      <c r="HY95" s="4"/>
      <c r="HZ95" s="164"/>
      <c r="IA95" s="177"/>
      <c r="IB95" s="164"/>
      <c r="IC95" s="177"/>
      <c r="ID95" s="164"/>
      <c r="IE95" s="177"/>
      <c r="IF95" s="164"/>
      <c r="IG95" s="177"/>
      <c r="IH95" s="164"/>
      <c r="II95" s="177"/>
      <c r="IJ95" s="164"/>
      <c r="IK95" s="177"/>
      <c r="IL95" s="164"/>
      <c r="IM95" s="177"/>
      <c r="IN95" s="164"/>
      <c r="IO95" s="177"/>
      <c r="IP95" s="164"/>
      <c r="IQ95" s="177"/>
      <c r="IR95" s="164"/>
      <c r="IS95" s="177"/>
      <c r="IT95" s="164"/>
      <c r="IU95" s="177"/>
      <c r="IV95" s="164"/>
      <c r="IW95" s="177"/>
      <c r="IX95" s="166">
        <f t="shared" si="97"/>
        <v>0</v>
      </c>
      <c r="IY95" s="167">
        <f t="shared" si="98"/>
        <v>0</v>
      </c>
      <c r="IZ95" s="166">
        <f t="shared" si="99"/>
        <v>0</v>
      </c>
      <c r="JA95" s="167">
        <f t="shared" si="100"/>
        <v>0</v>
      </c>
      <c r="JB95" s="4"/>
      <c r="JC95" s="4"/>
      <c r="JD95" s="164"/>
      <c r="JE95" s="177"/>
      <c r="JF95" s="164"/>
      <c r="JG95" s="177"/>
      <c r="JH95" s="164"/>
      <c r="JI95" s="177"/>
      <c r="JJ95" s="164"/>
      <c r="JK95" s="177"/>
      <c r="JL95" s="164"/>
      <c r="JM95" s="177"/>
      <c r="JN95" s="164"/>
      <c r="JO95" s="177"/>
      <c r="JP95" s="164"/>
      <c r="JQ95" s="177"/>
      <c r="JR95" s="164"/>
      <c r="JS95" s="177"/>
      <c r="JT95" s="164"/>
      <c r="JU95" s="177"/>
      <c r="JV95" s="164"/>
      <c r="JW95" s="177"/>
      <c r="JX95" s="164"/>
      <c r="JY95" s="177"/>
      <c r="JZ95" s="164"/>
      <c r="KA95" s="177"/>
      <c r="KB95" s="166">
        <f t="shared" si="101"/>
        <v>0</v>
      </c>
      <c r="KC95" s="167">
        <f t="shared" si="102"/>
        <v>0</v>
      </c>
      <c r="KD95" s="166">
        <f t="shared" si="103"/>
        <v>0</v>
      </c>
      <c r="KE95" s="167">
        <f t="shared" si="104"/>
        <v>0</v>
      </c>
      <c r="KF95" s="4"/>
      <c r="KG95" s="4"/>
      <c r="KH95" s="170">
        <f t="shared" si="59"/>
        <v>0</v>
      </c>
      <c r="KI95" s="171">
        <f t="shared" si="60"/>
        <v>0</v>
      </c>
      <c r="KJ95" s="166">
        <f t="shared" si="61"/>
        <v>0</v>
      </c>
      <c r="KK95" s="167">
        <f t="shared" si="62"/>
        <v>0</v>
      </c>
      <c r="KL95" s="172">
        <f t="shared" si="63"/>
        <v>0</v>
      </c>
      <c r="KM95" s="171">
        <f t="shared" si="64"/>
        <v>0</v>
      </c>
      <c r="KN95" s="166">
        <f t="shared" si="65"/>
        <v>0</v>
      </c>
      <c r="KO95" s="167">
        <f t="shared" si="66"/>
        <v>0</v>
      </c>
      <c r="KP95" s="436">
        <f t="shared" si="67"/>
        <v>0</v>
      </c>
      <c r="KQ95" s="422">
        <f t="shared" si="68"/>
        <v>0</v>
      </c>
      <c r="KR95" s="438" t="s">
        <v>338</v>
      </c>
      <c r="KS95" s="422" t="s">
        <v>338</v>
      </c>
      <c r="KT95" s="4"/>
    </row>
    <row r="96" spans="2:306" s="26" customFormat="1" ht="16.5" hidden="1" customHeight="1" x14ac:dyDescent="0.25">
      <c r="B96" s="150"/>
      <c r="C96" s="541"/>
      <c r="D96" s="542"/>
      <c r="E96" s="120"/>
      <c r="F96" s="650"/>
      <c r="G96" s="120"/>
      <c r="H96" s="120"/>
      <c r="I96" s="661">
        <f>INT(ROUND(F96,2)*(IF(E96&gt;0,data!$J$12,0)))</f>
        <v>0</v>
      </c>
      <c r="J96" s="156"/>
      <c r="K96" s="543"/>
      <c r="L96" s="536"/>
      <c r="M96" s="661">
        <f>INT(ROUND(F96,2)*(IF(E96&gt;0,(IF(K96="ano",data!$J$6,0)),0)))</f>
        <v>0</v>
      </c>
      <c r="N96" s="152"/>
      <c r="O96" s="157"/>
      <c r="Q96" s="154"/>
      <c r="R96" s="612" t="s">
        <v>338</v>
      </c>
      <c r="T96" s="28"/>
      <c r="U96" s="173" t="s">
        <v>297</v>
      </c>
      <c r="V96" s="10"/>
      <c r="W96" s="10"/>
      <c r="X96" s="174"/>
      <c r="Y96" s="175"/>
      <c r="Z96" s="174"/>
      <c r="AA96" s="175"/>
      <c r="AB96" s="174"/>
      <c r="AC96" s="175"/>
      <c r="AD96" s="174"/>
      <c r="AE96" s="175"/>
      <c r="AF96" s="174"/>
      <c r="AG96" s="175"/>
      <c r="AH96" s="174"/>
      <c r="AI96" s="175"/>
      <c r="AJ96" s="174"/>
      <c r="AK96" s="175"/>
      <c r="AL96" s="174"/>
      <c r="AM96" s="175"/>
      <c r="AN96" s="174"/>
      <c r="AO96" s="175"/>
      <c r="AP96" s="174"/>
      <c r="AQ96" s="175"/>
      <c r="AR96" s="174"/>
      <c r="AS96" s="175"/>
      <c r="AT96" s="174"/>
      <c r="AU96" s="175"/>
      <c r="AV96" s="166">
        <f t="shared" si="69"/>
        <v>0</v>
      </c>
      <c r="AW96" s="167">
        <f t="shared" si="70"/>
        <v>0</v>
      </c>
      <c r="AX96" s="166">
        <f t="shared" si="71"/>
        <v>0</v>
      </c>
      <c r="AY96" s="167">
        <f t="shared" si="72"/>
        <v>0</v>
      </c>
      <c r="AZ96" s="23"/>
      <c r="BA96" s="23"/>
      <c r="BB96" s="174"/>
      <c r="BC96" s="175"/>
      <c r="BD96" s="174"/>
      <c r="BE96" s="175"/>
      <c r="BF96" s="174"/>
      <c r="BG96" s="175"/>
      <c r="BH96" s="174"/>
      <c r="BI96" s="175"/>
      <c r="BJ96" s="174"/>
      <c r="BK96" s="175"/>
      <c r="BL96" s="174"/>
      <c r="BM96" s="175"/>
      <c r="BN96" s="174"/>
      <c r="BO96" s="175"/>
      <c r="BP96" s="174"/>
      <c r="BQ96" s="175"/>
      <c r="BR96" s="174"/>
      <c r="BS96" s="175"/>
      <c r="BT96" s="174"/>
      <c r="BU96" s="175"/>
      <c r="BV96" s="174"/>
      <c r="BW96" s="175"/>
      <c r="BX96" s="174"/>
      <c r="BY96" s="175"/>
      <c r="BZ96" s="166">
        <f t="shared" si="73"/>
        <v>0</v>
      </c>
      <c r="CA96" s="167">
        <f t="shared" si="74"/>
        <v>0</v>
      </c>
      <c r="CB96" s="166">
        <f t="shared" si="75"/>
        <v>0</v>
      </c>
      <c r="CC96" s="167">
        <f t="shared" si="76"/>
        <v>0</v>
      </c>
      <c r="CD96" s="23"/>
      <c r="CE96" s="23"/>
      <c r="CF96" s="174"/>
      <c r="CG96" s="175"/>
      <c r="CH96" s="174"/>
      <c r="CI96" s="175"/>
      <c r="CJ96" s="174"/>
      <c r="CK96" s="175"/>
      <c r="CL96" s="174"/>
      <c r="CM96" s="175"/>
      <c r="CN96" s="174"/>
      <c r="CO96" s="175"/>
      <c r="CP96" s="174"/>
      <c r="CQ96" s="175"/>
      <c r="CR96" s="174"/>
      <c r="CS96" s="175"/>
      <c r="CT96" s="174"/>
      <c r="CU96" s="175"/>
      <c r="CV96" s="174"/>
      <c r="CW96" s="175"/>
      <c r="CX96" s="174"/>
      <c r="CY96" s="175"/>
      <c r="CZ96" s="174"/>
      <c r="DA96" s="175"/>
      <c r="DB96" s="174"/>
      <c r="DC96" s="175"/>
      <c r="DD96" s="166">
        <f t="shared" si="77"/>
        <v>0</v>
      </c>
      <c r="DE96" s="167">
        <f t="shared" si="78"/>
        <v>0</v>
      </c>
      <c r="DF96" s="166">
        <f t="shared" si="79"/>
        <v>0</v>
      </c>
      <c r="DG96" s="167">
        <f t="shared" si="80"/>
        <v>0</v>
      </c>
      <c r="DH96" s="23"/>
      <c r="DI96" s="23"/>
      <c r="DJ96" s="174"/>
      <c r="DK96" s="175"/>
      <c r="DL96" s="174"/>
      <c r="DM96" s="175"/>
      <c r="DN96" s="174"/>
      <c r="DO96" s="175"/>
      <c r="DP96" s="174"/>
      <c r="DQ96" s="175"/>
      <c r="DR96" s="174"/>
      <c r="DS96" s="175"/>
      <c r="DT96" s="174"/>
      <c r="DU96" s="175"/>
      <c r="DV96" s="174"/>
      <c r="DW96" s="175"/>
      <c r="DX96" s="174"/>
      <c r="DY96" s="175"/>
      <c r="DZ96" s="174"/>
      <c r="EA96" s="175"/>
      <c r="EB96" s="174"/>
      <c r="EC96" s="175"/>
      <c r="ED96" s="174"/>
      <c r="EE96" s="175"/>
      <c r="EF96" s="174"/>
      <c r="EG96" s="175"/>
      <c r="EH96" s="166">
        <f t="shared" si="81"/>
        <v>0</v>
      </c>
      <c r="EI96" s="167">
        <f t="shared" si="82"/>
        <v>0</v>
      </c>
      <c r="EJ96" s="166">
        <f t="shared" si="83"/>
        <v>0</v>
      </c>
      <c r="EK96" s="167">
        <f t="shared" si="84"/>
        <v>0</v>
      </c>
      <c r="EL96" s="23"/>
      <c r="EM96" s="23"/>
      <c r="EN96" s="174"/>
      <c r="EO96" s="175"/>
      <c r="EP96" s="174"/>
      <c r="EQ96" s="175"/>
      <c r="ER96" s="174"/>
      <c r="ES96" s="175"/>
      <c r="ET96" s="174"/>
      <c r="EU96" s="175"/>
      <c r="EV96" s="174"/>
      <c r="EW96" s="175"/>
      <c r="EX96" s="174"/>
      <c r="EY96" s="175"/>
      <c r="EZ96" s="174"/>
      <c r="FA96" s="175"/>
      <c r="FB96" s="174"/>
      <c r="FC96" s="175"/>
      <c r="FD96" s="174"/>
      <c r="FE96" s="175"/>
      <c r="FF96" s="174"/>
      <c r="FG96" s="175"/>
      <c r="FH96" s="174"/>
      <c r="FI96" s="175"/>
      <c r="FJ96" s="174"/>
      <c r="FK96" s="175"/>
      <c r="FL96" s="166">
        <f t="shared" si="85"/>
        <v>0</v>
      </c>
      <c r="FM96" s="167">
        <f t="shared" si="86"/>
        <v>0</v>
      </c>
      <c r="FN96" s="166">
        <f t="shared" si="87"/>
        <v>0</v>
      </c>
      <c r="FO96" s="167">
        <f t="shared" si="88"/>
        <v>0</v>
      </c>
      <c r="FP96" s="23"/>
      <c r="FQ96" s="23"/>
      <c r="FR96" s="174"/>
      <c r="FS96" s="175"/>
      <c r="FT96" s="174"/>
      <c r="FU96" s="175"/>
      <c r="FV96" s="174"/>
      <c r="FW96" s="175"/>
      <c r="FX96" s="174"/>
      <c r="FY96" s="175"/>
      <c r="FZ96" s="174"/>
      <c r="GA96" s="175"/>
      <c r="GB96" s="174"/>
      <c r="GC96" s="175"/>
      <c r="GD96" s="174"/>
      <c r="GE96" s="175"/>
      <c r="GF96" s="174"/>
      <c r="GG96" s="175"/>
      <c r="GH96" s="174"/>
      <c r="GI96" s="175"/>
      <c r="GJ96" s="174"/>
      <c r="GK96" s="175"/>
      <c r="GL96" s="174"/>
      <c r="GM96" s="175"/>
      <c r="GN96" s="174"/>
      <c r="GO96" s="175"/>
      <c r="GP96" s="166">
        <f t="shared" si="89"/>
        <v>0</v>
      </c>
      <c r="GQ96" s="167">
        <f t="shared" si="90"/>
        <v>0</v>
      </c>
      <c r="GR96" s="166">
        <f t="shared" si="91"/>
        <v>0</v>
      </c>
      <c r="GS96" s="167">
        <f t="shared" si="92"/>
        <v>0</v>
      </c>
      <c r="GT96" s="23"/>
      <c r="GU96" s="23"/>
      <c r="GV96" s="174"/>
      <c r="GW96" s="175"/>
      <c r="GX96" s="174"/>
      <c r="GY96" s="175"/>
      <c r="GZ96" s="174"/>
      <c r="HA96" s="175"/>
      <c r="HB96" s="174"/>
      <c r="HC96" s="175"/>
      <c r="HD96" s="174"/>
      <c r="HE96" s="175"/>
      <c r="HF96" s="174"/>
      <c r="HG96" s="175"/>
      <c r="HH96" s="174"/>
      <c r="HI96" s="175"/>
      <c r="HJ96" s="174"/>
      <c r="HK96" s="175"/>
      <c r="HL96" s="174"/>
      <c r="HM96" s="175"/>
      <c r="HN96" s="174"/>
      <c r="HO96" s="175"/>
      <c r="HP96" s="174"/>
      <c r="HQ96" s="175"/>
      <c r="HR96" s="174"/>
      <c r="HS96" s="175"/>
      <c r="HT96" s="166">
        <f t="shared" si="93"/>
        <v>0</v>
      </c>
      <c r="HU96" s="167">
        <f t="shared" si="94"/>
        <v>0</v>
      </c>
      <c r="HV96" s="166">
        <f t="shared" si="95"/>
        <v>0</v>
      </c>
      <c r="HW96" s="167">
        <f t="shared" si="96"/>
        <v>0</v>
      </c>
      <c r="HX96" s="23"/>
      <c r="HY96" s="23"/>
      <c r="HZ96" s="174"/>
      <c r="IA96" s="175"/>
      <c r="IB96" s="174"/>
      <c r="IC96" s="175"/>
      <c r="ID96" s="174"/>
      <c r="IE96" s="175"/>
      <c r="IF96" s="174"/>
      <c r="IG96" s="175"/>
      <c r="IH96" s="174"/>
      <c r="II96" s="175"/>
      <c r="IJ96" s="174"/>
      <c r="IK96" s="175"/>
      <c r="IL96" s="174"/>
      <c r="IM96" s="175"/>
      <c r="IN96" s="174"/>
      <c r="IO96" s="175"/>
      <c r="IP96" s="174"/>
      <c r="IQ96" s="175"/>
      <c r="IR96" s="174"/>
      <c r="IS96" s="175"/>
      <c r="IT96" s="174"/>
      <c r="IU96" s="175"/>
      <c r="IV96" s="174"/>
      <c r="IW96" s="175"/>
      <c r="IX96" s="166">
        <f t="shared" si="97"/>
        <v>0</v>
      </c>
      <c r="IY96" s="167">
        <f t="shared" si="98"/>
        <v>0</v>
      </c>
      <c r="IZ96" s="166">
        <f t="shared" si="99"/>
        <v>0</v>
      </c>
      <c r="JA96" s="167">
        <f t="shared" si="100"/>
        <v>0</v>
      </c>
      <c r="JB96" s="23"/>
      <c r="JC96" s="23"/>
      <c r="JD96" s="174"/>
      <c r="JE96" s="175"/>
      <c r="JF96" s="174"/>
      <c r="JG96" s="175"/>
      <c r="JH96" s="174"/>
      <c r="JI96" s="175"/>
      <c r="JJ96" s="174"/>
      <c r="JK96" s="175"/>
      <c r="JL96" s="174"/>
      <c r="JM96" s="175"/>
      <c r="JN96" s="174"/>
      <c r="JO96" s="175"/>
      <c r="JP96" s="174"/>
      <c r="JQ96" s="175"/>
      <c r="JR96" s="174"/>
      <c r="JS96" s="175"/>
      <c r="JT96" s="174"/>
      <c r="JU96" s="175"/>
      <c r="JV96" s="174"/>
      <c r="JW96" s="175"/>
      <c r="JX96" s="174"/>
      <c r="JY96" s="175"/>
      <c r="JZ96" s="174"/>
      <c r="KA96" s="175"/>
      <c r="KB96" s="166">
        <f t="shared" si="101"/>
        <v>0</v>
      </c>
      <c r="KC96" s="167">
        <f t="shared" si="102"/>
        <v>0</v>
      </c>
      <c r="KD96" s="166">
        <f t="shared" si="103"/>
        <v>0</v>
      </c>
      <c r="KE96" s="167">
        <f t="shared" si="104"/>
        <v>0</v>
      </c>
      <c r="KF96" s="23"/>
      <c r="KG96" s="23"/>
      <c r="KH96" s="170">
        <f t="shared" si="59"/>
        <v>0</v>
      </c>
      <c r="KI96" s="171">
        <f t="shared" si="60"/>
        <v>0</v>
      </c>
      <c r="KJ96" s="166">
        <f t="shared" si="61"/>
        <v>0</v>
      </c>
      <c r="KK96" s="167">
        <f t="shared" si="62"/>
        <v>0</v>
      </c>
      <c r="KL96" s="172">
        <f t="shared" si="63"/>
        <v>0</v>
      </c>
      <c r="KM96" s="171">
        <f t="shared" si="64"/>
        <v>0</v>
      </c>
      <c r="KN96" s="166">
        <f t="shared" si="65"/>
        <v>0</v>
      </c>
      <c r="KO96" s="167">
        <f t="shared" si="66"/>
        <v>0</v>
      </c>
      <c r="KP96" s="436">
        <f t="shared" si="67"/>
        <v>0</v>
      </c>
      <c r="KQ96" s="422">
        <f t="shared" si="68"/>
        <v>0</v>
      </c>
      <c r="KR96" s="438" t="s">
        <v>338</v>
      </c>
      <c r="KS96" s="422" t="s">
        <v>338</v>
      </c>
      <c r="KT96" s="4"/>
    </row>
    <row r="97" spans="2:306" s="26" customFormat="1" ht="16.5" customHeight="1" x14ac:dyDescent="0.25">
      <c r="B97" s="150" t="s">
        <v>55</v>
      </c>
      <c r="C97" s="826"/>
      <c r="D97" s="827"/>
      <c r="E97" s="316"/>
      <c r="F97" s="659">
        <v>1</v>
      </c>
      <c r="G97" s="113"/>
      <c r="H97" s="113"/>
      <c r="I97" s="661">
        <f>INT(ROUND(F97,2)*(IF(E97&gt;0,data!$J$12,0)))</f>
        <v>0</v>
      </c>
      <c r="J97" s="145">
        <f>E97*I97</f>
        <v>0</v>
      </c>
      <c r="K97" s="317"/>
      <c r="L97" s="316"/>
      <c r="M97" s="661">
        <f>INT(ROUND(F97,2)*(IF(E97&gt;0,(IF(K97="ano",data!$J$6,0)),0)))</f>
        <v>0</v>
      </c>
      <c r="N97" s="152">
        <f>IF(L97&gt;E97,M97*E97,M97*L97)</f>
        <v>0</v>
      </c>
      <c r="O97" s="155">
        <f t="shared" si="46"/>
        <v>0</v>
      </c>
      <c r="Q97" s="149" t="str">
        <f t="shared" si="47"/>
        <v/>
      </c>
      <c r="R97" s="612" t="s">
        <v>338</v>
      </c>
      <c r="T97" s="26">
        <f t="shared" si="48"/>
        <v>0</v>
      </c>
      <c r="U97" s="176" t="s">
        <v>297</v>
      </c>
      <c r="V97" s="10"/>
      <c r="W97" s="10"/>
      <c r="X97" s="164"/>
      <c r="Y97" s="177"/>
      <c r="Z97" s="164"/>
      <c r="AA97" s="177"/>
      <c r="AB97" s="164"/>
      <c r="AC97" s="177"/>
      <c r="AD97" s="164"/>
      <c r="AE97" s="177"/>
      <c r="AF97" s="164"/>
      <c r="AG97" s="177"/>
      <c r="AH97" s="164"/>
      <c r="AI97" s="177"/>
      <c r="AJ97" s="164"/>
      <c r="AK97" s="177"/>
      <c r="AL97" s="164"/>
      <c r="AM97" s="177"/>
      <c r="AN97" s="164"/>
      <c r="AO97" s="177"/>
      <c r="AP97" s="164"/>
      <c r="AQ97" s="177"/>
      <c r="AR97" s="164"/>
      <c r="AS97" s="177"/>
      <c r="AT97" s="164"/>
      <c r="AU97" s="177"/>
      <c r="AV97" s="166">
        <f t="shared" si="69"/>
        <v>0</v>
      </c>
      <c r="AW97" s="167">
        <f t="shared" si="70"/>
        <v>0</v>
      </c>
      <c r="AX97" s="166">
        <f t="shared" si="71"/>
        <v>0</v>
      </c>
      <c r="AY97" s="167">
        <f t="shared" si="72"/>
        <v>0</v>
      </c>
      <c r="AZ97" s="4"/>
      <c r="BA97" s="4"/>
      <c r="BB97" s="164"/>
      <c r="BC97" s="177"/>
      <c r="BD97" s="164"/>
      <c r="BE97" s="177"/>
      <c r="BF97" s="164"/>
      <c r="BG97" s="177"/>
      <c r="BH97" s="164"/>
      <c r="BI97" s="177"/>
      <c r="BJ97" s="164"/>
      <c r="BK97" s="177"/>
      <c r="BL97" s="164"/>
      <c r="BM97" s="177"/>
      <c r="BN97" s="164"/>
      <c r="BO97" s="177"/>
      <c r="BP97" s="164"/>
      <c r="BQ97" s="177"/>
      <c r="BR97" s="164"/>
      <c r="BS97" s="177"/>
      <c r="BT97" s="164"/>
      <c r="BU97" s="177"/>
      <c r="BV97" s="164"/>
      <c r="BW97" s="177"/>
      <c r="BX97" s="164"/>
      <c r="BY97" s="177"/>
      <c r="BZ97" s="166">
        <f t="shared" si="73"/>
        <v>0</v>
      </c>
      <c r="CA97" s="167">
        <f t="shared" si="74"/>
        <v>0</v>
      </c>
      <c r="CB97" s="166">
        <f t="shared" si="75"/>
        <v>0</v>
      </c>
      <c r="CC97" s="167">
        <f t="shared" si="76"/>
        <v>0</v>
      </c>
      <c r="CD97" s="4"/>
      <c r="CE97" s="4"/>
      <c r="CF97" s="164"/>
      <c r="CG97" s="177"/>
      <c r="CH97" s="164"/>
      <c r="CI97" s="177"/>
      <c r="CJ97" s="164"/>
      <c r="CK97" s="177"/>
      <c r="CL97" s="164"/>
      <c r="CM97" s="177"/>
      <c r="CN97" s="164"/>
      <c r="CO97" s="177"/>
      <c r="CP97" s="164"/>
      <c r="CQ97" s="177"/>
      <c r="CR97" s="164"/>
      <c r="CS97" s="177"/>
      <c r="CT97" s="164"/>
      <c r="CU97" s="177"/>
      <c r="CV97" s="164"/>
      <c r="CW97" s="177"/>
      <c r="CX97" s="164"/>
      <c r="CY97" s="177"/>
      <c r="CZ97" s="164"/>
      <c r="DA97" s="177"/>
      <c r="DB97" s="164"/>
      <c r="DC97" s="177"/>
      <c r="DD97" s="166">
        <f t="shared" si="77"/>
        <v>0</v>
      </c>
      <c r="DE97" s="167">
        <f t="shared" si="78"/>
        <v>0</v>
      </c>
      <c r="DF97" s="166">
        <f t="shared" si="79"/>
        <v>0</v>
      </c>
      <c r="DG97" s="167">
        <f t="shared" si="80"/>
        <v>0</v>
      </c>
      <c r="DH97" s="4"/>
      <c r="DI97" s="4"/>
      <c r="DJ97" s="164"/>
      <c r="DK97" s="177"/>
      <c r="DL97" s="164"/>
      <c r="DM97" s="177"/>
      <c r="DN97" s="164"/>
      <c r="DO97" s="177"/>
      <c r="DP97" s="164"/>
      <c r="DQ97" s="177"/>
      <c r="DR97" s="164"/>
      <c r="DS97" s="177"/>
      <c r="DT97" s="164"/>
      <c r="DU97" s="177"/>
      <c r="DV97" s="164"/>
      <c r="DW97" s="177"/>
      <c r="DX97" s="164"/>
      <c r="DY97" s="177"/>
      <c r="DZ97" s="164"/>
      <c r="EA97" s="177"/>
      <c r="EB97" s="164"/>
      <c r="EC97" s="177"/>
      <c r="ED97" s="164"/>
      <c r="EE97" s="177"/>
      <c r="EF97" s="164"/>
      <c r="EG97" s="177"/>
      <c r="EH97" s="166">
        <f t="shared" si="81"/>
        <v>0</v>
      </c>
      <c r="EI97" s="167">
        <f t="shared" si="82"/>
        <v>0</v>
      </c>
      <c r="EJ97" s="166">
        <f t="shared" si="83"/>
        <v>0</v>
      </c>
      <c r="EK97" s="167">
        <f t="shared" si="84"/>
        <v>0</v>
      </c>
      <c r="EL97" s="4"/>
      <c r="EM97" s="4"/>
      <c r="EN97" s="164"/>
      <c r="EO97" s="177"/>
      <c r="EP97" s="164"/>
      <c r="EQ97" s="177"/>
      <c r="ER97" s="164"/>
      <c r="ES97" s="177"/>
      <c r="ET97" s="164"/>
      <c r="EU97" s="177"/>
      <c r="EV97" s="164"/>
      <c r="EW97" s="177"/>
      <c r="EX97" s="164"/>
      <c r="EY97" s="177"/>
      <c r="EZ97" s="164"/>
      <c r="FA97" s="177"/>
      <c r="FB97" s="164"/>
      <c r="FC97" s="177"/>
      <c r="FD97" s="164"/>
      <c r="FE97" s="177"/>
      <c r="FF97" s="164"/>
      <c r="FG97" s="177"/>
      <c r="FH97" s="164"/>
      <c r="FI97" s="177"/>
      <c r="FJ97" s="164"/>
      <c r="FK97" s="177"/>
      <c r="FL97" s="166">
        <f t="shared" si="85"/>
        <v>0</v>
      </c>
      <c r="FM97" s="167">
        <f t="shared" si="86"/>
        <v>0</v>
      </c>
      <c r="FN97" s="166">
        <f t="shared" si="87"/>
        <v>0</v>
      </c>
      <c r="FO97" s="167">
        <f t="shared" si="88"/>
        <v>0</v>
      </c>
      <c r="FP97" s="4"/>
      <c r="FQ97" s="4"/>
      <c r="FR97" s="164"/>
      <c r="FS97" s="177"/>
      <c r="FT97" s="164"/>
      <c r="FU97" s="177"/>
      <c r="FV97" s="164"/>
      <c r="FW97" s="177"/>
      <c r="FX97" s="164"/>
      <c r="FY97" s="177"/>
      <c r="FZ97" s="164"/>
      <c r="GA97" s="177"/>
      <c r="GB97" s="164"/>
      <c r="GC97" s="177"/>
      <c r="GD97" s="164"/>
      <c r="GE97" s="177"/>
      <c r="GF97" s="164"/>
      <c r="GG97" s="177"/>
      <c r="GH97" s="164"/>
      <c r="GI97" s="177"/>
      <c r="GJ97" s="164"/>
      <c r="GK97" s="177"/>
      <c r="GL97" s="164"/>
      <c r="GM97" s="177"/>
      <c r="GN97" s="164"/>
      <c r="GO97" s="177"/>
      <c r="GP97" s="166">
        <f t="shared" si="89"/>
        <v>0</v>
      </c>
      <c r="GQ97" s="167">
        <f t="shared" si="90"/>
        <v>0</v>
      </c>
      <c r="GR97" s="166">
        <f t="shared" si="91"/>
        <v>0</v>
      </c>
      <c r="GS97" s="167">
        <f t="shared" si="92"/>
        <v>0</v>
      </c>
      <c r="GT97" s="4"/>
      <c r="GU97" s="4"/>
      <c r="GV97" s="164"/>
      <c r="GW97" s="177"/>
      <c r="GX97" s="164"/>
      <c r="GY97" s="177"/>
      <c r="GZ97" s="164"/>
      <c r="HA97" s="177"/>
      <c r="HB97" s="164"/>
      <c r="HC97" s="177"/>
      <c r="HD97" s="164"/>
      <c r="HE97" s="177"/>
      <c r="HF97" s="164"/>
      <c r="HG97" s="177"/>
      <c r="HH97" s="164"/>
      <c r="HI97" s="177"/>
      <c r="HJ97" s="164"/>
      <c r="HK97" s="177"/>
      <c r="HL97" s="164"/>
      <c r="HM97" s="177"/>
      <c r="HN97" s="164"/>
      <c r="HO97" s="177"/>
      <c r="HP97" s="164"/>
      <c r="HQ97" s="177"/>
      <c r="HR97" s="164"/>
      <c r="HS97" s="177"/>
      <c r="HT97" s="166">
        <f t="shared" si="93"/>
        <v>0</v>
      </c>
      <c r="HU97" s="167">
        <f t="shared" si="94"/>
        <v>0</v>
      </c>
      <c r="HV97" s="166">
        <f t="shared" si="95"/>
        <v>0</v>
      </c>
      <c r="HW97" s="167">
        <f t="shared" si="96"/>
        <v>0</v>
      </c>
      <c r="HX97" s="4"/>
      <c r="HY97" s="4"/>
      <c r="HZ97" s="164"/>
      <c r="IA97" s="177"/>
      <c r="IB97" s="164"/>
      <c r="IC97" s="177"/>
      <c r="ID97" s="164"/>
      <c r="IE97" s="177"/>
      <c r="IF97" s="164"/>
      <c r="IG97" s="177"/>
      <c r="IH97" s="164"/>
      <c r="II97" s="177"/>
      <c r="IJ97" s="164"/>
      <c r="IK97" s="177"/>
      <c r="IL97" s="164"/>
      <c r="IM97" s="177"/>
      <c r="IN97" s="164"/>
      <c r="IO97" s="177"/>
      <c r="IP97" s="164"/>
      <c r="IQ97" s="177"/>
      <c r="IR97" s="164"/>
      <c r="IS97" s="177"/>
      <c r="IT97" s="164"/>
      <c r="IU97" s="177"/>
      <c r="IV97" s="164"/>
      <c r="IW97" s="177"/>
      <c r="IX97" s="166">
        <f t="shared" si="97"/>
        <v>0</v>
      </c>
      <c r="IY97" s="167">
        <f t="shared" si="98"/>
        <v>0</v>
      </c>
      <c r="IZ97" s="166">
        <f t="shared" si="99"/>
        <v>0</v>
      </c>
      <c r="JA97" s="167">
        <f t="shared" si="100"/>
        <v>0</v>
      </c>
      <c r="JB97" s="4"/>
      <c r="JC97" s="4"/>
      <c r="JD97" s="164"/>
      <c r="JE97" s="177"/>
      <c r="JF97" s="164"/>
      <c r="JG97" s="177"/>
      <c r="JH97" s="164"/>
      <c r="JI97" s="177"/>
      <c r="JJ97" s="164"/>
      <c r="JK97" s="177"/>
      <c r="JL97" s="164"/>
      <c r="JM97" s="177"/>
      <c r="JN97" s="164"/>
      <c r="JO97" s="177"/>
      <c r="JP97" s="164"/>
      <c r="JQ97" s="177"/>
      <c r="JR97" s="164"/>
      <c r="JS97" s="177"/>
      <c r="JT97" s="164"/>
      <c r="JU97" s="177"/>
      <c r="JV97" s="164"/>
      <c r="JW97" s="177"/>
      <c r="JX97" s="164"/>
      <c r="JY97" s="177"/>
      <c r="JZ97" s="164"/>
      <c r="KA97" s="177"/>
      <c r="KB97" s="166">
        <f t="shared" si="101"/>
        <v>0</v>
      </c>
      <c r="KC97" s="167">
        <f t="shared" si="102"/>
        <v>0</v>
      </c>
      <c r="KD97" s="166">
        <f t="shared" si="103"/>
        <v>0</v>
      </c>
      <c r="KE97" s="167">
        <f t="shared" si="104"/>
        <v>0</v>
      </c>
      <c r="KF97" s="4"/>
      <c r="KG97" s="4"/>
      <c r="KH97" s="170">
        <f t="shared" si="59"/>
        <v>0</v>
      </c>
      <c r="KI97" s="171">
        <f t="shared" si="60"/>
        <v>0</v>
      </c>
      <c r="KJ97" s="166">
        <f t="shared" si="61"/>
        <v>0</v>
      </c>
      <c r="KK97" s="167">
        <f t="shared" si="62"/>
        <v>0</v>
      </c>
      <c r="KL97" s="172">
        <f t="shared" si="63"/>
        <v>0</v>
      </c>
      <c r="KM97" s="171">
        <f t="shared" si="64"/>
        <v>0</v>
      </c>
      <c r="KN97" s="166">
        <f t="shared" si="65"/>
        <v>0</v>
      </c>
      <c r="KO97" s="167">
        <f t="shared" si="66"/>
        <v>0</v>
      </c>
      <c r="KP97" s="436">
        <f t="shared" si="67"/>
        <v>0</v>
      </c>
      <c r="KQ97" s="422">
        <f t="shared" si="68"/>
        <v>0</v>
      </c>
      <c r="KR97" s="438" t="s">
        <v>338</v>
      </c>
      <c r="KS97" s="422" t="s">
        <v>338</v>
      </c>
      <c r="KT97" s="4"/>
    </row>
    <row r="98" spans="2:306" s="26" customFormat="1" ht="16.5" hidden="1" customHeight="1" x14ac:dyDescent="0.25">
      <c r="B98" s="150"/>
      <c r="C98" s="541"/>
      <c r="D98" s="542"/>
      <c r="E98" s="120"/>
      <c r="F98" s="650"/>
      <c r="G98" s="120"/>
      <c r="H98" s="120"/>
      <c r="I98" s="661">
        <f>INT(ROUND(F98,2)*(IF(E98&gt;0,data!$J$12,0)))</f>
        <v>0</v>
      </c>
      <c r="J98" s="156"/>
      <c r="K98" s="543"/>
      <c r="L98" s="536"/>
      <c r="M98" s="661">
        <f>INT(ROUND(F98,2)*(IF(E98&gt;0,(IF(K98="ano",data!$J$6,0)),0)))</f>
        <v>0</v>
      </c>
      <c r="N98" s="152"/>
      <c r="O98" s="157"/>
      <c r="Q98" s="154"/>
      <c r="R98" s="612" t="s">
        <v>338</v>
      </c>
      <c r="T98" s="28"/>
      <c r="U98" s="173" t="s">
        <v>297</v>
      </c>
      <c r="V98" s="10"/>
      <c r="W98" s="10"/>
      <c r="X98" s="174"/>
      <c r="Y98" s="175"/>
      <c r="Z98" s="174"/>
      <c r="AA98" s="175"/>
      <c r="AB98" s="174"/>
      <c r="AC98" s="175"/>
      <c r="AD98" s="174"/>
      <c r="AE98" s="175"/>
      <c r="AF98" s="174"/>
      <c r="AG98" s="175"/>
      <c r="AH98" s="174"/>
      <c r="AI98" s="175"/>
      <c r="AJ98" s="174"/>
      <c r="AK98" s="175"/>
      <c r="AL98" s="174"/>
      <c r="AM98" s="175"/>
      <c r="AN98" s="174"/>
      <c r="AO98" s="175"/>
      <c r="AP98" s="174"/>
      <c r="AQ98" s="175"/>
      <c r="AR98" s="174"/>
      <c r="AS98" s="175"/>
      <c r="AT98" s="174"/>
      <c r="AU98" s="175"/>
      <c r="AV98" s="166">
        <f t="shared" si="69"/>
        <v>0</v>
      </c>
      <c r="AW98" s="167">
        <f t="shared" si="70"/>
        <v>0</v>
      </c>
      <c r="AX98" s="166">
        <f t="shared" si="71"/>
        <v>0</v>
      </c>
      <c r="AY98" s="167">
        <f t="shared" si="72"/>
        <v>0</v>
      </c>
      <c r="AZ98" s="23"/>
      <c r="BA98" s="23"/>
      <c r="BB98" s="174"/>
      <c r="BC98" s="175"/>
      <c r="BD98" s="174"/>
      <c r="BE98" s="175"/>
      <c r="BF98" s="174"/>
      <c r="BG98" s="175"/>
      <c r="BH98" s="174"/>
      <c r="BI98" s="175"/>
      <c r="BJ98" s="174"/>
      <c r="BK98" s="175"/>
      <c r="BL98" s="174"/>
      <c r="BM98" s="175"/>
      <c r="BN98" s="174"/>
      <c r="BO98" s="175"/>
      <c r="BP98" s="174"/>
      <c r="BQ98" s="175"/>
      <c r="BR98" s="174"/>
      <c r="BS98" s="175"/>
      <c r="BT98" s="174"/>
      <c r="BU98" s="175"/>
      <c r="BV98" s="174"/>
      <c r="BW98" s="175"/>
      <c r="BX98" s="174"/>
      <c r="BY98" s="175"/>
      <c r="BZ98" s="166">
        <f t="shared" si="73"/>
        <v>0</v>
      </c>
      <c r="CA98" s="167">
        <f t="shared" si="74"/>
        <v>0</v>
      </c>
      <c r="CB98" s="166">
        <f t="shared" si="75"/>
        <v>0</v>
      </c>
      <c r="CC98" s="167">
        <f t="shared" si="76"/>
        <v>0</v>
      </c>
      <c r="CD98" s="23"/>
      <c r="CE98" s="23"/>
      <c r="CF98" s="174"/>
      <c r="CG98" s="175"/>
      <c r="CH98" s="174"/>
      <c r="CI98" s="175"/>
      <c r="CJ98" s="174"/>
      <c r="CK98" s="175"/>
      <c r="CL98" s="174"/>
      <c r="CM98" s="175"/>
      <c r="CN98" s="174"/>
      <c r="CO98" s="175"/>
      <c r="CP98" s="174"/>
      <c r="CQ98" s="175"/>
      <c r="CR98" s="174"/>
      <c r="CS98" s="175"/>
      <c r="CT98" s="174"/>
      <c r="CU98" s="175"/>
      <c r="CV98" s="174"/>
      <c r="CW98" s="175"/>
      <c r="CX98" s="174"/>
      <c r="CY98" s="175"/>
      <c r="CZ98" s="174"/>
      <c r="DA98" s="175"/>
      <c r="DB98" s="174"/>
      <c r="DC98" s="175"/>
      <c r="DD98" s="166">
        <f t="shared" si="77"/>
        <v>0</v>
      </c>
      <c r="DE98" s="167">
        <f t="shared" si="78"/>
        <v>0</v>
      </c>
      <c r="DF98" s="166">
        <f t="shared" si="79"/>
        <v>0</v>
      </c>
      <c r="DG98" s="167">
        <f t="shared" si="80"/>
        <v>0</v>
      </c>
      <c r="DH98" s="23"/>
      <c r="DI98" s="23"/>
      <c r="DJ98" s="174"/>
      <c r="DK98" s="175"/>
      <c r="DL98" s="174"/>
      <c r="DM98" s="175"/>
      <c r="DN98" s="174"/>
      <c r="DO98" s="175"/>
      <c r="DP98" s="174"/>
      <c r="DQ98" s="175"/>
      <c r="DR98" s="174"/>
      <c r="DS98" s="175"/>
      <c r="DT98" s="174"/>
      <c r="DU98" s="175"/>
      <c r="DV98" s="174"/>
      <c r="DW98" s="175"/>
      <c r="DX98" s="174"/>
      <c r="DY98" s="175"/>
      <c r="DZ98" s="174"/>
      <c r="EA98" s="175"/>
      <c r="EB98" s="174"/>
      <c r="EC98" s="175"/>
      <c r="ED98" s="174"/>
      <c r="EE98" s="175"/>
      <c r="EF98" s="174"/>
      <c r="EG98" s="175"/>
      <c r="EH98" s="166">
        <f t="shared" si="81"/>
        <v>0</v>
      </c>
      <c r="EI98" s="167">
        <f t="shared" si="82"/>
        <v>0</v>
      </c>
      <c r="EJ98" s="166">
        <f t="shared" si="83"/>
        <v>0</v>
      </c>
      <c r="EK98" s="167">
        <f t="shared" si="84"/>
        <v>0</v>
      </c>
      <c r="EL98" s="23"/>
      <c r="EM98" s="23"/>
      <c r="EN98" s="174"/>
      <c r="EO98" s="175"/>
      <c r="EP98" s="174"/>
      <c r="EQ98" s="175"/>
      <c r="ER98" s="174"/>
      <c r="ES98" s="175"/>
      <c r="ET98" s="174"/>
      <c r="EU98" s="175"/>
      <c r="EV98" s="174"/>
      <c r="EW98" s="175"/>
      <c r="EX98" s="174"/>
      <c r="EY98" s="175"/>
      <c r="EZ98" s="174"/>
      <c r="FA98" s="175"/>
      <c r="FB98" s="174"/>
      <c r="FC98" s="175"/>
      <c r="FD98" s="174"/>
      <c r="FE98" s="175"/>
      <c r="FF98" s="174"/>
      <c r="FG98" s="175"/>
      <c r="FH98" s="174"/>
      <c r="FI98" s="175"/>
      <c r="FJ98" s="174"/>
      <c r="FK98" s="175"/>
      <c r="FL98" s="166">
        <f t="shared" si="85"/>
        <v>0</v>
      </c>
      <c r="FM98" s="167">
        <f t="shared" si="86"/>
        <v>0</v>
      </c>
      <c r="FN98" s="166">
        <f t="shared" si="87"/>
        <v>0</v>
      </c>
      <c r="FO98" s="167">
        <f t="shared" si="88"/>
        <v>0</v>
      </c>
      <c r="FP98" s="23"/>
      <c r="FQ98" s="23"/>
      <c r="FR98" s="174"/>
      <c r="FS98" s="175"/>
      <c r="FT98" s="174"/>
      <c r="FU98" s="175"/>
      <c r="FV98" s="174"/>
      <c r="FW98" s="175"/>
      <c r="FX98" s="174"/>
      <c r="FY98" s="175"/>
      <c r="FZ98" s="174"/>
      <c r="GA98" s="175"/>
      <c r="GB98" s="174"/>
      <c r="GC98" s="175"/>
      <c r="GD98" s="174"/>
      <c r="GE98" s="175"/>
      <c r="GF98" s="174"/>
      <c r="GG98" s="175"/>
      <c r="GH98" s="174"/>
      <c r="GI98" s="175"/>
      <c r="GJ98" s="174"/>
      <c r="GK98" s="175"/>
      <c r="GL98" s="174"/>
      <c r="GM98" s="175"/>
      <c r="GN98" s="174"/>
      <c r="GO98" s="175"/>
      <c r="GP98" s="166">
        <f t="shared" si="89"/>
        <v>0</v>
      </c>
      <c r="GQ98" s="167">
        <f t="shared" si="90"/>
        <v>0</v>
      </c>
      <c r="GR98" s="166">
        <f t="shared" si="91"/>
        <v>0</v>
      </c>
      <c r="GS98" s="167">
        <f t="shared" si="92"/>
        <v>0</v>
      </c>
      <c r="GT98" s="23"/>
      <c r="GU98" s="23"/>
      <c r="GV98" s="174"/>
      <c r="GW98" s="175"/>
      <c r="GX98" s="174"/>
      <c r="GY98" s="175"/>
      <c r="GZ98" s="174"/>
      <c r="HA98" s="175"/>
      <c r="HB98" s="174"/>
      <c r="HC98" s="175"/>
      <c r="HD98" s="174"/>
      <c r="HE98" s="175"/>
      <c r="HF98" s="174"/>
      <c r="HG98" s="175"/>
      <c r="HH98" s="174"/>
      <c r="HI98" s="175"/>
      <c r="HJ98" s="174"/>
      <c r="HK98" s="175"/>
      <c r="HL98" s="174"/>
      <c r="HM98" s="175"/>
      <c r="HN98" s="174"/>
      <c r="HO98" s="175"/>
      <c r="HP98" s="174"/>
      <c r="HQ98" s="175"/>
      <c r="HR98" s="174"/>
      <c r="HS98" s="175"/>
      <c r="HT98" s="166">
        <f t="shared" si="93"/>
        <v>0</v>
      </c>
      <c r="HU98" s="167">
        <f t="shared" si="94"/>
        <v>0</v>
      </c>
      <c r="HV98" s="166">
        <f t="shared" si="95"/>
        <v>0</v>
      </c>
      <c r="HW98" s="167">
        <f t="shared" si="96"/>
        <v>0</v>
      </c>
      <c r="HX98" s="23"/>
      <c r="HY98" s="23"/>
      <c r="HZ98" s="174"/>
      <c r="IA98" s="175"/>
      <c r="IB98" s="174"/>
      <c r="IC98" s="175"/>
      <c r="ID98" s="174"/>
      <c r="IE98" s="175"/>
      <c r="IF98" s="174"/>
      <c r="IG98" s="175"/>
      <c r="IH98" s="174"/>
      <c r="II98" s="175"/>
      <c r="IJ98" s="174"/>
      <c r="IK98" s="175"/>
      <c r="IL98" s="174"/>
      <c r="IM98" s="175"/>
      <c r="IN98" s="174"/>
      <c r="IO98" s="175"/>
      <c r="IP98" s="174"/>
      <c r="IQ98" s="175"/>
      <c r="IR98" s="174"/>
      <c r="IS98" s="175"/>
      <c r="IT98" s="174"/>
      <c r="IU98" s="175"/>
      <c r="IV98" s="174"/>
      <c r="IW98" s="175"/>
      <c r="IX98" s="166">
        <f t="shared" si="97"/>
        <v>0</v>
      </c>
      <c r="IY98" s="167">
        <f t="shared" si="98"/>
        <v>0</v>
      </c>
      <c r="IZ98" s="166">
        <f t="shared" si="99"/>
        <v>0</v>
      </c>
      <c r="JA98" s="167">
        <f t="shared" si="100"/>
        <v>0</v>
      </c>
      <c r="JB98" s="23"/>
      <c r="JC98" s="23"/>
      <c r="JD98" s="174"/>
      <c r="JE98" s="175"/>
      <c r="JF98" s="174"/>
      <c r="JG98" s="175"/>
      <c r="JH98" s="174"/>
      <c r="JI98" s="175"/>
      <c r="JJ98" s="174"/>
      <c r="JK98" s="175"/>
      <c r="JL98" s="174"/>
      <c r="JM98" s="175"/>
      <c r="JN98" s="174"/>
      <c r="JO98" s="175"/>
      <c r="JP98" s="174"/>
      <c r="JQ98" s="175"/>
      <c r="JR98" s="174"/>
      <c r="JS98" s="175"/>
      <c r="JT98" s="174"/>
      <c r="JU98" s="175"/>
      <c r="JV98" s="174"/>
      <c r="JW98" s="175"/>
      <c r="JX98" s="174"/>
      <c r="JY98" s="175"/>
      <c r="JZ98" s="174"/>
      <c r="KA98" s="175"/>
      <c r="KB98" s="166">
        <f t="shared" si="101"/>
        <v>0</v>
      </c>
      <c r="KC98" s="167">
        <f t="shared" si="102"/>
        <v>0</v>
      </c>
      <c r="KD98" s="166">
        <f t="shared" si="103"/>
        <v>0</v>
      </c>
      <c r="KE98" s="167">
        <f t="shared" si="104"/>
        <v>0</v>
      </c>
      <c r="KF98" s="23"/>
      <c r="KG98" s="23"/>
      <c r="KH98" s="170">
        <f t="shared" si="59"/>
        <v>0</v>
      </c>
      <c r="KI98" s="171">
        <f t="shared" si="60"/>
        <v>0</v>
      </c>
      <c r="KJ98" s="166">
        <f t="shared" si="61"/>
        <v>0</v>
      </c>
      <c r="KK98" s="167">
        <f t="shared" si="62"/>
        <v>0</v>
      </c>
      <c r="KL98" s="172">
        <f t="shared" si="63"/>
        <v>0</v>
      </c>
      <c r="KM98" s="171">
        <f t="shared" si="64"/>
        <v>0</v>
      </c>
      <c r="KN98" s="166">
        <f t="shared" si="65"/>
        <v>0</v>
      </c>
      <c r="KO98" s="167">
        <f t="shared" si="66"/>
        <v>0</v>
      </c>
      <c r="KP98" s="436">
        <f t="shared" si="67"/>
        <v>0</v>
      </c>
      <c r="KQ98" s="422">
        <f t="shared" si="68"/>
        <v>0</v>
      </c>
      <c r="KR98" s="438" t="s">
        <v>338</v>
      </c>
      <c r="KS98" s="422" t="s">
        <v>338</v>
      </c>
      <c r="KT98" s="4"/>
    </row>
    <row r="99" spans="2:306" s="26" customFormat="1" ht="16.5" customHeight="1" x14ac:dyDescent="0.25">
      <c r="B99" s="150" t="s">
        <v>56</v>
      </c>
      <c r="C99" s="826"/>
      <c r="D99" s="827"/>
      <c r="E99" s="316"/>
      <c r="F99" s="659">
        <v>1</v>
      </c>
      <c r="G99" s="113"/>
      <c r="H99" s="113"/>
      <c r="I99" s="661">
        <f>INT(ROUND(F99,2)*(IF(E99&gt;0,data!$J$12,0)))</f>
        <v>0</v>
      </c>
      <c r="J99" s="145">
        <f>E99*I99</f>
        <v>0</v>
      </c>
      <c r="K99" s="317"/>
      <c r="L99" s="316"/>
      <c r="M99" s="661">
        <f>INT(ROUND(F99,2)*(IF(E99&gt;0,(IF(K99="ano",data!$J$6,0)),0)))</f>
        <v>0</v>
      </c>
      <c r="N99" s="152">
        <f>IF(L99&gt;E99,M99*E99,M99*L99)</f>
        <v>0</v>
      </c>
      <c r="O99" s="155">
        <f t="shared" si="46"/>
        <v>0</v>
      </c>
      <c r="Q99" s="149" t="str">
        <f t="shared" si="47"/>
        <v/>
      </c>
      <c r="R99" s="612" t="s">
        <v>338</v>
      </c>
      <c r="T99" s="26">
        <f t="shared" si="48"/>
        <v>0</v>
      </c>
      <c r="U99" s="176" t="s">
        <v>297</v>
      </c>
      <c r="V99" s="10"/>
      <c r="W99" s="10"/>
      <c r="X99" s="164"/>
      <c r="Y99" s="177"/>
      <c r="Z99" s="164"/>
      <c r="AA99" s="177"/>
      <c r="AB99" s="164"/>
      <c r="AC99" s="177"/>
      <c r="AD99" s="164"/>
      <c r="AE99" s="177"/>
      <c r="AF99" s="164"/>
      <c r="AG99" s="177"/>
      <c r="AH99" s="164"/>
      <c r="AI99" s="177"/>
      <c r="AJ99" s="164"/>
      <c r="AK99" s="177"/>
      <c r="AL99" s="164"/>
      <c r="AM99" s="177"/>
      <c r="AN99" s="164"/>
      <c r="AO99" s="177"/>
      <c r="AP99" s="164"/>
      <c r="AQ99" s="177"/>
      <c r="AR99" s="164"/>
      <c r="AS99" s="177"/>
      <c r="AT99" s="164"/>
      <c r="AU99" s="177"/>
      <c r="AV99" s="166">
        <f t="shared" si="69"/>
        <v>0</v>
      </c>
      <c r="AW99" s="167">
        <f t="shared" si="70"/>
        <v>0</v>
      </c>
      <c r="AX99" s="166">
        <f t="shared" si="71"/>
        <v>0</v>
      </c>
      <c r="AY99" s="167">
        <f t="shared" si="72"/>
        <v>0</v>
      </c>
      <c r="AZ99" s="4"/>
      <c r="BA99" s="4"/>
      <c r="BB99" s="164"/>
      <c r="BC99" s="177"/>
      <c r="BD99" s="164"/>
      <c r="BE99" s="177"/>
      <c r="BF99" s="164"/>
      <c r="BG99" s="177"/>
      <c r="BH99" s="164"/>
      <c r="BI99" s="177"/>
      <c r="BJ99" s="164"/>
      <c r="BK99" s="177"/>
      <c r="BL99" s="164"/>
      <c r="BM99" s="177"/>
      <c r="BN99" s="164"/>
      <c r="BO99" s="177"/>
      <c r="BP99" s="164"/>
      <c r="BQ99" s="177"/>
      <c r="BR99" s="164"/>
      <c r="BS99" s="177"/>
      <c r="BT99" s="164"/>
      <c r="BU99" s="177"/>
      <c r="BV99" s="164"/>
      <c r="BW99" s="177"/>
      <c r="BX99" s="164"/>
      <c r="BY99" s="177"/>
      <c r="BZ99" s="166">
        <f t="shared" si="73"/>
        <v>0</v>
      </c>
      <c r="CA99" s="167">
        <f t="shared" si="74"/>
        <v>0</v>
      </c>
      <c r="CB99" s="166">
        <f t="shared" si="75"/>
        <v>0</v>
      </c>
      <c r="CC99" s="167">
        <f t="shared" si="76"/>
        <v>0</v>
      </c>
      <c r="CD99" s="4"/>
      <c r="CE99" s="4"/>
      <c r="CF99" s="164"/>
      <c r="CG99" s="177"/>
      <c r="CH99" s="164"/>
      <c r="CI99" s="177"/>
      <c r="CJ99" s="164"/>
      <c r="CK99" s="177"/>
      <c r="CL99" s="164"/>
      <c r="CM99" s="177"/>
      <c r="CN99" s="164"/>
      <c r="CO99" s="177"/>
      <c r="CP99" s="164"/>
      <c r="CQ99" s="177"/>
      <c r="CR99" s="164"/>
      <c r="CS99" s="177"/>
      <c r="CT99" s="164"/>
      <c r="CU99" s="177"/>
      <c r="CV99" s="164"/>
      <c r="CW99" s="177"/>
      <c r="CX99" s="164"/>
      <c r="CY99" s="177"/>
      <c r="CZ99" s="164"/>
      <c r="DA99" s="177"/>
      <c r="DB99" s="164"/>
      <c r="DC99" s="177"/>
      <c r="DD99" s="166">
        <f t="shared" si="77"/>
        <v>0</v>
      </c>
      <c r="DE99" s="167">
        <f t="shared" si="78"/>
        <v>0</v>
      </c>
      <c r="DF99" s="166">
        <f t="shared" si="79"/>
        <v>0</v>
      </c>
      <c r="DG99" s="167">
        <f t="shared" si="80"/>
        <v>0</v>
      </c>
      <c r="DH99" s="4"/>
      <c r="DI99" s="4"/>
      <c r="DJ99" s="164"/>
      <c r="DK99" s="177"/>
      <c r="DL99" s="164"/>
      <c r="DM99" s="177"/>
      <c r="DN99" s="164"/>
      <c r="DO99" s="177"/>
      <c r="DP99" s="164"/>
      <c r="DQ99" s="177"/>
      <c r="DR99" s="164"/>
      <c r="DS99" s="177"/>
      <c r="DT99" s="164"/>
      <c r="DU99" s="177"/>
      <c r="DV99" s="164"/>
      <c r="DW99" s="177"/>
      <c r="DX99" s="164"/>
      <c r="DY99" s="177"/>
      <c r="DZ99" s="164"/>
      <c r="EA99" s="177"/>
      <c r="EB99" s="164"/>
      <c r="EC99" s="177"/>
      <c r="ED99" s="164"/>
      <c r="EE99" s="177"/>
      <c r="EF99" s="164"/>
      <c r="EG99" s="177"/>
      <c r="EH99" s="166">
        <f t="shared" si="81"/>
        <v>0</v>
      </c>
      <c r="EI99" s="167">
        <f t="shared" si="82"/>
        <v>0</v>
      </c>
      <c r="EJ99" s="166">
        <f t="shared" si="83"/>
        <v>0</v>
      </c>
      <c r="EK99" s="167">
        <f t="shared" si="84"/>
        <v>0</v>
      </c>
      <c r="EL99" s="4"/>
      <c r="EM99" s="4"/>
      <c r="EN99" s="164"/>
      <c r="EO99" s="177"/>
      <c r="EP99" s="164"/>
      <c r="EQ99" s="177"/>
      <c r="ER99" s="164"/>
      <c r="ES99" s="177"/>
      <c r="ET99" s="164"/>
      <c r="EU99" s="177"/>
      <c r="EV99" s="164"/>
      <c r="EW99" s="177"/>
      <c r="EX99" s="164"/>
      <c r="EY99" s="177"/>
      <c r="EZ99" s="164"/>
      <c r="FA99" s="177"/>
      <c r="FB99" s="164"/>
      <c r="FC99" s="177"/>
      <c r="FD99" s="164"/>
      <c r="FE99" s="177"/>
      <c r="FF99" s="164"/>
      <c r="FG99" s="177"/>
      <c r="FH99" s="164"/>
      <c r="FI99" s="177"/>
      <c r="FJ99" s="164"/>
      <c r="FK99" s="177"/>
      <c r="FL99" s="166">
        <f t="shared" si="85"/>
        <v>0</v>
      </c>
      <c r="FM99" s="167">
        <f t="shared" si="86"/>
        <v>0</v>
      </c>
      <c r="FN99" s="166">
        <f t="shared" si="87"/>
        <v>0</v>
      </c>
      <c r="FO99" s="167">
        <f t="shared" si="88"/>
        <v>0</v>
      </c>
      <c r="FP99" s="4"/>
      <c r="FQ99" s="4"/>
      <c r="FR99" s="164"/>
      <c r="FS99" s="177"/>
      <c r="FT99" s="164"/>
      <c r="FU99" s="177"/>
      <c r="FV99" s="164"/>
      <c r="FW99" s="177"/>
      <c r="FX99" s="164"/>
      <c r="FY99" s="177"/>
      <c r="FZ99" s="164"/>
      <c r="GA99" s="177"/>
      <c r="GB99" s="164"/>
      <c r="GC99" s="177"/>
      <c r="GD99" s="164"/>
      <c r="GE99" s="177"/>
      <c r="GF99" s="164"/>
      <c r="GG99" s="177"/>
      <c r="GH99" s="164"/>
      <c r="GI99" s="177"/>
      <c r="GJ99" s="164"/>
      <c r="GK99" s="177"/>
      <c r="GL99" s="164"/>
      <c r="GM99" s="177"/>
      <c r="GN99" s="164"/>
      <c r="GO99" s="177"/>
      <c r="GP99" s="166">
        <f t="shared" si="89"/>
        <v>0</v>
      </c>
      <c r="GQ99" s="167">
        <f t="shared" si="90"/>
        <v>0</v>
      </c>
      <c r="GR99" s="166">
        <f t="shared" si="91"/>
        <v>0</v>
      </c>
      <c r="GS99" s="167">
        <f t="shared" si="92"/>
        <v>0</v>
      </c>
      <c r="GT99" s="4"/>
      <c r="GU99" s="4"/>
      <c r="GV99" s="164"/>
      <c r="GW99" s="177"/>
      <c r="GX99" s="164"/>
      <c r="GY99" s="177"/>
      <c r="GZ99" s="164"/>
      <c r="HA99" s="177"/>
      <c r="HB99" s="164"/>
      <c r="HC99" s="177"/>
      <c r="HD99" s="164"/>
      <c r="HE99" s="177"/>
      <c r="HF99" s="164"/>
      <c r="HG99" s="177"/>
      <c r="HH99" s="164"/>
      <c r="HI99" s="177"/>
      <c r="HJ99" s="164"/>
      <c r="HK99" s="177"/>
      <c r="HL99" s="164"/>
      <c r="HM99" s="177"/>
      <c r="HN99" s="164"/>
      <c r="HO99" s="177"/>
      <c r="HP99" s="164"/>
      <c r="HQ99" s="177"/>
      <c r="HR99" s="164"/>
      <c r="HS99" s="177"/>
      <c r="HT99" s="166">
        <f t="shared" si="93"/>
        <v>0</v>
      </c>
      <c r="HU99" s="167">
        <f t="shared" si="94"/>
        <v>0</v>
      </c>
      <c r="HV99" s="166">
        <f t="shared" si="95"/>
        <v>0</v>
      </c>
      <c r="HW99" s="167">
        <f t="shared" si="96"/>
        <v>0</v>
      </c>
      <c r="HX99" s="4"/>
      <c r="HY99" s="4"/>
      <c r="HZ99" s="164"/>
      <c r="IA99" s="177"/>
      <c r="IB99" s="164"/>
      <c r="IC99" s="177"/>
      <c r="ID99" s="164"/>
      <c r="IE99" s="177"/>
      <c r="IF99" s="164"/>
      <c r="IG99" s="177"/>
      <c r="IH99" s="164"/>
      <c r="II99" s="177"/>
      <c r="IJ99" s="164"/>
      <c r="IK99" s="177"/>
      <c r="IL99" s="164"/>
      <c r="IM99" s="177"/>
      <c r="IN99" s="164"/>
      <c r="IO99" s="177"/>
      <c r="IP99" s="164"/>
      <c r="IQ99" s="177"/>
      <c r="IR99" s="164"/>
      <c r="IS99" s="177"/>
      <c r="IT99" s="164"/>
      <c r="IU99" s="177"/>
      <c r="IV99" s="164"/>
      <c r="IW99" s="177"/>
      <c r="IX99" s="166">
        <f t="shared" si="97"/>
        <v>0</v>
      </c>
      <c r="IY99" s="167">
        <f t="shared" si="98"/>
        <v>0</v>
      </c>
      <c r="IZ99" s="166">
        <f t="shared" si="99"/>
        <v>0</v>
      </c>
      <c r="JA99" s="167">
        <f t="shared" si="100"/>
        <v>0</v>
      </c>
      <c r="JB99" s="4"/>
      <c r="JC99" s="4"/>
      <c r="JD99" s="164"/>
      <c r="JE99" s="177"/>
      <c r="JF99" s="164"/>
      <c r="JG99" s="177"/>
      <c r="JH99" s="164"/>
      <c r="JI99" s="177"/>
      <c r="JJ99" s="164"/>
      <c r="JK99" s="177"/>
      <c r="JL99" s="164"/>
      <c r="JM99" s="177"/>
      <c r="JN99" s="164"/>
      <c r="JO99" s="177"/>
      <c r="JP99" s="164"/>
      <c r="JQ99" s="177"/>
      <c r="JR99" s="164"/>
      <c r="JS99" s="177"/>
      <c r="JT99" s="164"/>
      <c r="JU99" s="177"/>
      <c r="JV99" s="164"/>
      <c r="JW99" s="177"/>
      <c r="JX99" s="164"/>
      <c r="JY99" s="177"/>
      <c r="JZ99" s="164"/>
      <c r="KA99" s="177"/>
      <c r="KB99" s="166">
        <f t="shared" si="101"/>
        <v>0</v>
      </c>
      <c r="KC99" s="167">
        <f t="shared" si="102"/>
        <v>0</v>
      </c>
      <c r="KD99" s="166">
        <f t="shared" si="103"/>
        <v>0</v>
      </c>
      <c r="KE99" s="167">
        <f t="shared" si="104"/>
        <v>0</v>
      </c>
      <c r="KF99" s="4"/>
      <c r="KG99" s="4"/>
      <c r="KH99" s="170">
        <f t="shared" si="59"/>
        <v>0</v>
      </c>
      <c r="KI99" s="171">
        <f t="shared" si="60"/>
        <v>0</v>
      </c>
      <c r="KJ99" s="166">
        <f t="shared" si="61"/>
        <v>0</v>
      </c>
      <c r="KK99" s="167">
        <f t="shared" si="62"/>
        <v>0</v>
      </c>
      <c r="KL99" s="172">
        <f t="shared" si="63"/>
        <v>0</v>
      </c>
      <c r="KM99" s="171">
        <f t="shared" si="64"/>
        <v>0</v>
      </c>
      <c r="KN99" s="166">
        <f t="shared" si="65"/>
        <v>0</v>
      </c>
      <c r="KO99" s="167">
        <f t="shared" si="66"/>
        <v>0</v>
      </c>
      <c r="KP99" s="436">
        <f t="shared" si="67"/>
        <v>0</v>
      </c>
      <c r="KQ99" s="422">
        <f t="shared" si="68"/>
        <v>0</v>
      </c>
      <c r="KR99" s="438" t="s">
        <v>338</v>
      </c>
      <c r="KS99" s="422" t="s">
        <v>338</v>
      </c>
      <c r="KT99" s="4"/>
    </row>
    <row r="100" spans="2:306" s="26" customFormat="1" ht="16.5" hidden="1" customHeight="1" x14ac:dyDescent="0.25">
      <c r="B100" s="150"/>
      <c r="C100" s="541"/>
      <c r="D100" s="542"/>
      <c r="E100" s="120"/>
      <c r="F100" s="650"/>
      <c r="G100" s="120"/>
      <c r="H100" s="120"/>
      <c r="I100" s="661">
        <f>INT(ROUND(F100,2)*(IF(E100&gt;0,data!$J$12,0)))</f>
        <v>0</v>
      </c>
      <c r="J100" s="156"/>
      <c r="K100" s="543"/>
      <c r="L100" s="536"/>
      <c r="M100" s="661">
        <f>INT(ROUND(F100,2)*(IF(E100&gt;0,(IF(K100="ano",data!$J$6,0)),0)))</f>
        <v>0</v>
      </c>
      <c r="N100" s="152"/>
      <c r="O100" s="157"/>
      <c r="Q100" s="154"/>
      <c r="R100" s="612" t="s">
        <v>338</v>
      </c>
      <c r="T100" s="28"/>
      <c r="U100" s="173" t="s">
        <v>297</v>
      </c>
      <c r="V100" s="10"/>
      <c r="W100" s="10"/>
      <c r="X100" s="174"/>
      <c r="Y100" s="175"/>
      <c r="Z100" s="174"/>
      <c r="AA100" s="175"/>
      <c r="AB100" s="174"/>
      <c r="AC100" s="175"/>
      <c r="AD100" s="174"/>
      <c r="AE100" s="175"/>
      <c r="AF100" s="174"/>
      <c r="AG100" s="175"/>
      <c r="AH100" s="174"/>
      <c r="AI100" s="175"/>
      <c r="AJ100" s="174"/>
      <c r="AK100" s="175"/>
      <c r="AL100" s="174"/>
      <c r="AM100" s="175"/>
      <c r="AN100" s="174"/>
      <c r="AO100" s="175"/>
      <c r="AP100" s="174"/>
      <c r="AQ100" s="175"/>
      <c r="AR100" s="174"/>
      <c r="AS100" s="175"/>
      <c r="AT100" s="174"/>
      <c r="AU100" s="175"/>
      <c r="AV100" s="166">
        <f t="shared" si="69"/>
        <v>0</v>
      </c>
      <c r="AW100" s="167">
        <f t="shared" si="70"/>
        <v>0</v>
      </c>
      <c r="AX100" s="166">
        <f t="shared" si="71"/>
        <v>0</v>
      </c>
      <c r="AY100" s="167">
        <f t="shared" si="72"/>
        <v>0</v>
      </c>
      <c r="AZ100" s="23"/>
      <c r="BA100" s="23"/>
      <c r="BB100" s="174"/>
      <c r="BC100" s="175"/>
      <c r="BD100" s="174"/>
      <c r="BE100" s="175"/>
      <c r="BF100" s="174"/>
      <c r="BG100" s="175"/>
      <c r="BH100" s="174"/>
      <c r="BI100" s="175"/>
      <c r="BJ100" s="174"/>
      <c r="BK100" s="175"/>
      <c r="BL100" s="174"/>
      <c r="BM100" s="175"/>
      <c r="BN100" s="174"/>
      <c r="BO100" s="175"/>
      <c r="BP100" s="174"/>
      <c r="BQ100" s="175"/>
      <c r="BR100" s="174"/>
      <c r="BS100" s="175"/>
      <c r="BT100" s="174"/>
      <c r="BU100" s="175"/>
      <c r="BV100" s="174"/>
      <c r="BW100" s="175"/>
      <c r="BX100" s="174"/>
      <c r="BY100" s="175"/>
      <c r="BZ100" s="166">
        <f t="shared" si="73"/>
        <v>0</v>
      </c>
      <c r="CA100" s="167">
        <f t="shared" si="74"/>
        <v>0</v>
      </c>
      <c r="CB100" s="166">
        <f t="shared" si="75"/>
        <v>0</v>
      </c>
      <c r="CC100" s="167">
        <f t="shared" si="76"/>
        <v>0</v>
      </c>
      <c r="CD100" s="23"/>
      <c r="CE100" s="23"/>
      <c r="CF100" s="174"/>
      <c r="CG100" s="175"/>
      <c r="CH100" s="174"/>
      <c r="CI100" s="175"/>
      <c r="CJ100" s="174"/>
      <c r="CK100" s="175"/>
      <c r="CL100" s="174"/>
      <c r="CM100" s="175"/>
      <c r="CN100" s="174"/>
      <c r="CO100" s="175"/>
      <c r="CP100" s="174"/>
      <c r="CQ100" s="175"/>
      <c r="CR100" s="174"/>
      <c r="CS100" s="175"/>
      <c r="CT100" s="174"/>
      <c r="CU100" s="175"/>
      <c r="CV100" s="174"/>
      <c r="CW100" s="175"/>
      <c r="CX100" s="174"/>
      <c r="CY100" s="175"/>
      <c r="CZ100" s="174"/>
      <c r="DA100" s="175"/>
      <c r="DB100" s="174"/>
      <c r="DC100" s="175"/>
      <c r="DD100" s="166">
        <f t="shared" si="77"/>
        <v>0</v>
      </c>
      <c r="DE100" s="167">
        <f t="shared" si="78"/>
        <v>0</v>
      </c>
      <c r="DF100" s="166">
        <f t="shared" si="79"/>
        <v>0</v>
      </c>
      <c r="DG100" s="167">
        <f t="shared" si="80"/>
        <v>0</v>
      </c>
      <c r="DH100" s="23"/>
      <c r="DI100" s="23"/>
      <c r="DJ100" s="174"/>
      <c r="DK100" s="175"/>
      <c r="DL100" s="174"/>
      <c r="DM100" s="175"/>
      <c r="DN100" s="174"/>
      <c r="DO100" s="175"/>
      <c r="DP100" s="174"/>
      <c r="DQ100" s="175"/>
      <c r="DR100" s="174"/>
      <c r="DS100" s="175"/>
      <c r="DT100" s="174"/>
      <c r="DU100" s="175"/>
      <c r="DV100" s="174"/>
      <c r="DW100" s="175"/>
      <c r="DX100" s="174"/>
      <c r="DY100" s="175"/>
      <c r="DZ100" s="174"/>
      <c r="EA100" s="175"/>
      <c r="EB100" s="174"/>
      <c r="EC100" s="175"/>
      <c r="ED100" s="174"/>
      <c r="EE100" s="175"/>
      <c r="EF100" s="174"/>
      <c r="EG100" s="175"/>
      <c r="EH100" s="166">
        <f t="shared" si="81"/>
        <v>0</v>
      </c>
      <c r="EI100" s="167">
        <f t="shared" si="82"/>
        <v>0</v>
      </c>
      <c r="EJ100" s="166">
        <f t="shared" si="83"/>
        <v>0</v>
      </c>
      <c r="EK100" s="167">
        <f t="shared" si="84"/>
        <v>0</v>
      </c>
      <c r="EL100" s="23"/>
      <c r="EM100" s="23"/>
      <c r="EN100" s="174"/>
      <c r="EO100" s="175"/>
      <c r="EP100" s="174"/>
      <c r="EQ100" s="175"/>
      <c r="ER100" s="174"/>
      <c r="ES100" s="175"/>
      <c r="ET100" s="174"/>
      <c r="EU100" s="175"/>
      <c r="EV100" s="174"/>
      <c r="EW100" s="175"/>
      <c r="EX100" s="174"/>
      <c r="EY100" s="175"/>
      <c r="EZ100" s="174"/>
      <c r="FA100" s="175"/>
      <c r="FB100" s="174"/>
      <c r="FC100" s="175"/>
      <c r="FD100" s="174"/>
      <c r="FE100" s="175"/>
      <c r="FF100" s="174"/>
      <c r="FG100" s="175"/>
      <c r="FH100" s="174"/>
      <c r="FI100" s="175"/>
      <c r="FJ100" s="174"/>
      <c r="FK100" s="175"/>
      <c r="FL100" s="166">
        <f t="shared" si="85"/>
        <v>0</v>
      </c>
      <c r="FM100" s="167">
        <f t="shared" si="86"/>
        <v>0</v>
      </c>
      <c r="FN100" s="166">
        <f t="shared" si="87"/>
        <v>0</v>
      </c>
      <c r="FO100" s="167">
        <f t="shared" si="88"/>
        <v>0</v>
      </c>
      <c r="FP100" s="23"/>
      <c r="FQ100" s="23"/>
      <c r="FR100" s="174"/>
      <c r="FS100" s="175"/>
      <c r="FT100" s="174"/>
      <c r="FU100" s="175"/>
      <c r="FV100" s="174"/>
      <c r="FW100" s="175"/>
      <c r="FX100" s="174"/>
      <c r="FY100" s="175"/>
      <c r="FZ100" s="174"/>
      <c r="GA100" s="175"/>
      <c r="GB100" s="174"/>
      <c r="GC100" s="175"/>
      <c r="GD100" s="174"/>
      <c r="GE100" s="175"/>
      <c r="GF100" s="174"/>
      <c r="GG100" s="175"/>
      <c r="GH100" s="174"/>
      <c r="GI100" s="175"/>
      <c r="GJ100" s="174"/>
      <c r="GK100" s="175"/>
      <c r="GL100" s="174"/>
      <c r="GM100" s="175"/>
      <c r="GN100" s="174"/>
      <c r="GO100" s="175"/>
      <c r="GP100" s="166">
        <f t="shared" si="89"/>
        <v>0</v>
      </c>
      <c r="GQ100" s="167">
        <f t="shared" si="90"/>
        <v>0</v>
      </c>
      <c r="GR100" s="166">
        <f t="shared" si="91"/>
        <v>0</v>
      </c>
      <c r="GS100" s="167">
        <f t="shared" si="92"/>
        <v>0</v>
      </c>
      <c r="GT100" s="23"/>
      <c r="GU100" s="23"/>
      <c r="GV100" s="174"/>
      <c r="GW100" s="175"/>
      <c r="GX100" s="174"/>
      <c r="GY100" s="175"/>
      <c r="GZ100" s="174"/>
      <c r="HA100" s="175"/>
      <c r="HB100" s="174"/>
      <c r="HC100" s="175"/>
      <c r="HD100" s="174"/>
      <c r="HE100" s="175"/>
      <c r="HF100" s="174"/>
      <c r="HG100" s="175"/>
      <c r="HH100" s="174"/>
      <c r="HI100" s="175"/>
      <c r="HJ100" s="174"/>
      <c r="HK100" s="175"/>
      <c r="HL100" s="174"/>
      <c r="HM100" s="175"/>
      <c r="HN100" s="174"/>
      <c r="HO100" s="175"/>
      <c r="HP100" s="174"/>
      <c r="HQ100" s="175"/>
      <c r="HR100" s="174"/>
      <c r="HS100" s="175"/>
      <c r="HT100" s="166">
        <f t="shared" si="93"/>
        <v>0</v>
      </c>
      <c r="HU100" s="167">
        <f t="shared" si="94"/>
        <v>0</v>
      </c>
      <c r="HV100" s="166">
        <f t="shared" si="95"/>
        <v>0</v>
      </c>
      <c r="HW100" s="167">
        <f t="shared" si="96"/>
        <v>0</v>
      </c>
      <c r="HX100" s="23"/>
      <c r="HY100" s="23"/>
      <c r="HZ100" s="174"/>
      <c r="IA100" s="175"/>
      <c r="IB100" s="174"/>
      <c r="IC100" s="175"/>
      <c r="ID100" s="174"/>
      <c r="IE100" s="175"/>
      <c r="IF100" s="174"/>
      <c r="IG100" s="175"/>
      <c r="IH100" s="174"/>
      <c r="II100" s="175"/>
      <c r="IJ100" s="174"/>
      <c r="IK100" s="175"/>
      <c r="IL100" s="174"/>
      <c r="IM100" s="175"/>
      <c r="IN100" s="174"/>
      <c r="IO100" s="175"/>
      <c r="IP100" s="174"/>
      <c r="IQ100" s="175"/>
      <c r="IR100" s="174"/>
      <c r="IS100" s="175"/>
      <c r="IT100" s="174"/>
      <c r="IU100" s="175"/>
      <c r="IV100" s="174"/>
      <c r="IW100" s="175"/>
      <c r="IX100" s="166">
        <f t="shared" si="97"/>
        <v>0</v>
      </c>
      <c r="IY100" s="167">
        <f t="shared" si="98"/>
        <v>0</v>
      </c>
      <c r="IZ100" s="166">
        <f t="shared" si="99"/>
        <v>0</v>
      </c>
      <c r="JA100" s="167">
        <f t="shared" si="100"/>
        <v>0</v>
      </c>
      <c r="JB100" s="23"/>
      <c r="JC100" s="23"/>
      <c r="JD100" s="174"/>
      <c r="JE100" s="175"/>
      <c r="JF100" s="174"/>
      <c r="JG100" s="175"/>
      <c r="JH100" s="174"/>
      <c r="JI100" s="175"/>
      <c r="JJ100" s="174"/>
      <c r="JK100" s="175"/>
      <c r="JL100" s="174"/>
      <c r="JM100" s="175"/>
      <c r="JN100" s="174"/>
      <c r="JO100" s="175"/>
      <c r="JP100" s="174"/>
      <c r="JQ100" s="175"/>
      <c r="JR100" s="174"/>
      <c r="JS100" s="175"/>
      <c r="JT100" s="174"/>
      <c r="JU100" s="175"/>
      <c r="JV100" s="174"/>
      <c r="JW100" s="175"/>
      <c r="JX100" s="174"/>
      <c r="JY100" s="175"/>
      <c r="JZ100" s="174"/>
      <c r="KA100" s="175"/>
      <c r="KB100" s="166">
        <f t="shared" si="101"/>
        <v>0</v>
      </c>
      <c r="KC100" s="167">
        <f t="shared" si="102"/>
        <v>0</v>
      </c>
      <c r="KD100" s="166">
        <f t="shared" si="103"/>
        <v>0</v>
      </c>
      <c r="KE100" s="167">
        <f t="shared" si="104"/>
        <v>0</v>
      </c>
      <c r="KF100" s="23"/>
      <c r="KG100" s="23"/>
      <c r="KH100" s="170">
        <f t="shared" si="59"/>
        <v>0</v>
      </c>
      <c r="KI100" s="171">
        <f t="shared" si="60"/>
        <v>0</v>
      </c>
      <c r="KJ100" s="166">
        <f t="shared" si="61"/>
        <v>0</v>
      </c>
      <c r="KK100" s="167">
        <f t="shared" si="62"/>
        <v>0</v>
      </c>
      <c r="KL100" s="172">
        <f t="shared" si="63"/>
        <v>0</v>
      </c>
      <c r="KM100" s="171">
        <f t="shared" si="64"/>
        <v>0</v>
      </c>
      <c r="KN100" s="166">
        <f t="shared" si="65"/>
        <v>0</v>
      </c>
      <c r="KO100" s="167">
        <f t="shared" si="66"/>
        <v>0</v>
      </c>
      <c r="KP100" s="436">
        <f t="shared" si="67"/>
        <v>0</v>
      </c>
      <c r="KQ100" s="422">
        <f t="shared" si="68"/>
        <v>0</v>
      </c>
      <c r="KR100" s="438" t="s">
        <v>338</v>
      </c>
      <c r="KS100" s="422" t="s">
        <v>338</v>
      </c>
      <c r="KT100" s="4"/>
    </row>
    <row r="101" spans="2:306" s="26" customFormat="1" ht="16.5" customHeight="1" x14ac:dyDescent="0.25">
      <c r="B101" s="150" t="s">
        <v>57</v>
      </c>
      <c r="C101" s="826"/>
      <c r="D101" s="827"/>
      <c r="E101" s="316"/>
      <c r="F101" s="659">
        <v>1</v>
      </c>
      <c r="G101" s="113"/>
      <c r="H101" s="113"/>
      <c r="I101" s="661">
        <f>INT(ROUND(F101,2)*(IF(E101&gt;0,data!$J$12,0)))</f>
        <v>0</v>
      </c>
      <c r="J101" s="145">
        <f>E101*I101</f>
        <v>0</v>
      </c>
      <c r="K101" s="317"/>
      <c r="L101" s="316"/>
      <c r="M101" s="661">
        <f>INT(ROUND(F101,2)*(IF(E101&gt;0,(IF(K101="ano",data!$J$6,0)),0)))</f>
        <v>0</v>
      </c>
      <c r="N101" s="152">
        <f>IF(L101&gt;E101,M101*E101,M101*L101)</f>
        <v>0</v>
      </c>
      <c r="O101" s="155">
        <f t="shared" si="46"/>
        <v>0</v>
      </c>
      <c r="Q101" s="149" t="str">
        <f t="shared" si="47"/>
        <v/>
      </c>
      <c r="R101" s="612" t="s">
        <v>338</v>
      </c>
      <c r="T101" s="26">
        <f t="shared" si="48"/>
        <v>0</v>
      </c>
      <c r="U101" s="176" t="s">
        <v>297</v>
      </c>
      <c r="V101" s="10"/>
      <c r="W101" s="10"/>
      <c r="X101" s="164"/>
      <c r="Y101" s="177"/>
      <c r="Z101" s="164"/>
      <c r="AA101" s="177"/>
      <c r="AB101" s="164"/>
      <c r="AC101" s="177"/>
      <c r="AD101" s="164"/>
      <c r="AE101" s="177"/>
      <c r="AF101" s="164"/>
      <c r="AG101" s="177"/>
      <c r="AH101" s="164"/>
      <c r="AI101" s="177"/>
      <c r="AJ101" s="164"/>
      <c r="AK101" s="177"/>
      <c r="AL101" s="164"/>
      <c r="AM101" s="177"/>
      <c r="AN101" s="164"/>
      <c r="AO101" s="177"/>
      <c r="AP101" s="164"/>
      <c r="AQ101" s="177"/>
      <c r="AR101" s="164"/>
      <c r="AS101" s="177"/>
      <c r="AT101" s="164"/>
      <c r="AU101" s="177"/>
      <c r="AV101" s="166">
        <f t="shared" si="69"/>
        <v>0</v>
      </c>
      <c r="AW101" s="167">
        <f t="shared" si="70"/>
        <v>0</v>
      </c>
      <c r="AX101" s="166">
        <f t="shared" si="71"/>
        <v>0</v>
      </c>
      <c r="AY101" s="167">
        <f t="shared" si="72"/>
        <v>0</v>
      </c>
      <c r="AZ101" s="4"/>
      <c r="BA101" s="4"/>
      <c r="BB101" s="164"/>
      <c r="BC101" s="177"/>
      <c r="BD101" s="164"/>
      <c r="BE101" s="177"/>
      <c r="BF101" s="164"/>
      <c r="BG101" s="177"/>
      <c r="BH101" s="164"/>
      <c r="BI101" s="177"/>
      <c r="BJ101" s="164"/>
      <c r="BK101" s="177"/>
      <c r="BL101" s="164"/>
      <c r="BM101" s="177"/>
      <c r="BN101" s="164"/>
      <c r="BO101" s="177"/>
      <c r="BP101" s="164"/>
      <c r="BQ101" s="177"/>
      <c r="BR101" s="164"/>
      <c r="BS101" s="177"/>
      <c r="BT101" s="164"/>
      <c r="BU101" s="177"/>
      <c r="BV101" s="164"/>
      <c r="BW101" s="177"/>
      <c r="BX101" s="164"/>
      <c r="BY101" s="177"/>
      <c r="BZ101" s="166">
        <f t="shared" si="73"/>
        <v>0</v>
      </c>
      <c r="CA101" s="167">
        <f t="shared" si="74"/>
        <v>0</v>
      </c>
      <c r="CB101" s="166">
        <f t="shared" si="75"/>
        <v>0</v>
      </c>
      <c r="CC101" s="167">
        <f t="shared" si="76"/>
        <v>0</v>
      </c>
      <c r="CD101" s="4"/>
      <c r="CE101" s="4"/>
      <c r="CF101" s="164"/>
      <c r="CG101" s="177"/>
      <c r="CH101" s="164"/>
      <c r="CI101" s="177"/>
      <c r="CJ101" s="164"/>
      <c r="CK101" s="177"/>
      <c r="CL101" s="164"/>
      <c r="CM101" s="177"/>
      <c r="CN101" s="164"/>
      <c r="CO101" s="177"/>
      <c r="CP101" s="164"/>
      <c r="CQ101" s="177"/>
      <c r="CR101" s="164"/>
      <c r="CS101" s="177"/>
      <c r="CT101" s="164"/>
      <c r="CU101" s="177"/>
      <c r="CV101" s="164"/>
      <c r="CW101" s="177"/>
      <c r="CX101" s="164"/>
      <c r="CY101" s="177"/>
      <c r="CZ101" s="164"/>
      <c r="DA101" s="177"/>
      <c r="DB101" s="164"/>
      <c r="DC101" s="177"/>
      <c r="DD101" s="166">
        <f t="shared" si="77"/>
        <v>0</v>
      </c>
      <c r="DE101" s="167">
        <f t="shared" si="78"/>
        <v>0</v>
      </c>
      <c r="DF101" s="166">
        <f t="shared" si="79"/>
        <v>0</v>
      </c>
      <c r="DG101" s="167">
        <f t="shared" si="80"/>
        <v>0</v>
      </c>
      <c r="DH101" s="4"/>
      <c r="DI101" s="4"/>
      <c r="DJ101" s="164"/>
      <c r="DK101" s="177"/>
      <c r="DL101" s="164"/>
      <c r="DM101" s="177"/>
      <c r="DN101" s="164"/>
      <c r="DO101" s="177"/>
      <c r="DP101" s="164"/>
      <c r="DQ101" s="177"/>
      <c r="DR101" s="164"/>
      <c r="DS101" s="177"/>
      <c r="DT101" s="164"/>
      <c r="DU101" s="177"/>
      <c r="DV101" s="164"/>
      <c r="DW101" s="177"/>
      <c r="DX101" s="164"/>
      <c r="DY101" s="177"/>
      <c r="DZ101" s="164"/>
      <c r="EA101" s="177"/>
      <c r="EB101" s="164"/>
      <c r="EC101" s="177"/>
      <c r="ED101" s="164"/>
      <c r="EE101" s="177"/>
      <c r="EF101" s="164"/>
      <c r="EG101" s="177"/>
      <c r="EH101" s="166">
        <f t="shared" si="81"/>
        <v>0</v>
      </c>
      <c r="EI101" s="167">
        <f t="shared" si="82"/>
        <v>0</v>
      </c>
      <c r="EJ101" s="166">
        <f t="shared" si="83"/>
        <v>0</v>
      </c>
      <c r="EK101" s="167">
        <f t="shared" si="84"/>
        <v>0</v>
      </c>
      <c r="EL101" s="4"/>
      <c r="EM101" s="4"/>
      <c r="EN101" s="164"/>
      <c r="EO101" s="177"/>
      <c r="EP101" s="164"/>
      <c r="EQ101" s="177"/>
      <c r="ER101" s="164"/>
      <c r="ES101" s="177"/>
      <c r="ET101" s="164"/>
      <c r="EU101" s="177"/>
      <c r="EV101" s="164"/>
      <c r="EW101" s="177"/>
      <c r="EX101" s="164"/>
      <c r="EY101" s="177"/>
      <c r="EZ101" s="164"/>
      <c r="FA101" s="177"/>
      <c r="FB101" s="164"/>
      <c r="FC101" s="177"/>
      <c r="FD101" s="164"/>
      <c r="FE101" s="177"/>
      <c r="FF101" s="164"/>
      <c r="FG101" s="177"/>
      <c r="FH101" s="164"/>
      <c r="FI101" s="177"/>
      <c r="FJ101" s="164"/>
      <c r="FK101" s="177"/>
      <c r="FL101" s="166">
        <f t="shared" si="85"/>
        <v>0</v>
      </c>
      <c r="FM101" s="167">
        <f t="shared" si="86"/>
        <v>0</v>
      </c>
      <c r="FN101" s="166">
        <f t="shared" si="87"/>
        <v>0</v>
      </c>
      <c r="FO101" s="167">
        <f t="shared" si="88"/>
        <v>0</v>
      </c>
      <c r="FP101" s="4"/>
      <c r="FQ101" s="4"/>
      <c r="FR101" s="164"/>
      <c r="FS101" s="177"/>
      <c r="FT101" s="164"/>
      <c r="FU101" s="177"/>
      <c r="FV101" s="164"/>
      <c r="FW101" s="177"/>
      <c r="FX101" s="164"/>
      <c r="FY101" s="177"/>
      <c r="FZ101" s="164"/>
      <c r="GA101" s="177"/>
      <c r="GB101" s="164"/>
      <c r="GC101" s="177"/>
      <c r="GD101" s="164"/>
      <c r="GE101" s="177"/>
      <c r="GF101" s="164"/>
      <c r="GG101" s="177"/>
      <c r="GH101" s="164"/>
      <c r="GI101" s="177"/>
      <c r="GJ101" s="164"/>
      <c r="GK101" s="177"/>
      <c r="GL101" s="164"/>
      <c r="GM101" s="177"/>
      <c r="GN101" s="164"/>
      <c r="GO101" s="177"/>
      <c r="GP101" s="166">
        <f t="shared" si="89"/>
        <v>0</v>
      </c>
      <c r="GQ101" s="167">
        <f t="shared" si="90"/>
        <v>0</v>
      </c>
      <c r="GR101" s="166">
        <f t="shared" si="91"/>
        <v>0</v>
      </c>
      <c r="GS101" s="167">
        <f t="shared" si="92"/>
        <v>0</v>
      </c>
      <c r="GT101" s="4"/>
      <c r="GU101" s="4"/>
      <c r="GV101" s="164"/>
      <c r="GW101" s="177"/>
      <c r="GX101" s="164"/>
      <c r="GY101" s="177"/>
      <c r="GZ101" s="164"/>
      <c r="HA101" s="177"/>
      <c r="HB101" s="164"/>
      <c r="HC101" s="177"/>
      <c r="HD101" s="164"/>
      <c r="HE101" s="177"/>
      <c r="HF101" s="164"/>
      <c r="HG101" s="177"/>
      <c r="HH101" s="164"/>
      <c r="HI101" s="177"/>
      <c r="HJ101" s="164"/>
      <c r="HK101" s="177"/>
      <c r="HL101" s="164"/>
      <c r="HM101" s="177"/>
      <c r="HN101" s="164"/>
      <c r="HO101" s="177"/>
      <c r="HP101" s="164"/>
      <c r="HQ101" s="177"/>
      <c r="HR101" s="164"/>
      <c r="HS101" s="177"/>
      <c r="HT101" s="166">
        <f t="shared" si="93"/>
        <v>0</v>
      </c>
      <c r="HU101" s="167">
        <f t="shared" si="94"/>
        <v>0</v>
      </c>
      <c r="HV101" s="166">
        <f t="shared" si="95"/>
        <v>0</v>
      </c>
      <c r="HW101" s="167">
        <f t="shared" si="96"/>
        <v>0</v>
      </c>
      <c r="HX101" s="4"/>
      <c r="HY101" s="4"/>
      <c r="HZ101" s="164"/>
      <c r="IA101" s="177"/>
      <c r="IB101" s="164"/>
      <c r="IC101" s="177"/>
      <c r="ID101" s="164"/>
      <c r="IE101" s="177"/>
      <c r="IF101" s="164"/>
      <c r="IG101" s="177"/>
      <c r="IH101" s="164"/>
      <c r="II101" s="177"/>
      <c r="IJ101" s="164"/>
      <c r="IK101" s="177"/>
      <c r="IL101" s="164"/>
      <c r="IM101" s="177"/>
      <c r="IN101" s="164"/>
      <c r="IO101" s="177"/>
      <c r="IP101" s="164"/>
      <c r="IQ101" s="177"/>
      <c r="IR101" s="164"/>
      <c r="IS101" s="177"/>
      <c r="IT101" s="164"/>
      <c r="IU101" s="177"/>
      <c r="IV101" s="164"/>
      <c r="IW101" s="177"/>
      <c r="IX101" s="166">
        <f t="shared" si="97"/>
        <v>0</v>
      </c>
      <c r="IY101" s="167">
        <f t="shared" si="98"/>
        <v>0</v>
      </c>
      <c r="IZ101" s="166">
        <f t="shared" si="99"/>
        <v>0</v>
      </c>
      <c r="JA101" s="167">
        <f t="shared" si="100"/>
        <v>0</v>
      </c>
      <c r="JB101" s="4"/>
      <c r="JC101" s="4"/>
      <c r="JD101" s="164"/>
      <c r="JE101" s="177"/>
      <c r="JF101" s="164"/>
      <c r="JG101" s="177"/>
      <c r="JH101" s="164"/>
      <c r="JI101" s="177"/>
      <c r="JJ101" s="164"/>
      <c r="JK101" s="177"/>
      <c r="JL101" s="164"/>
      <c r="JM101" s="177"/>
      <c r="JN101" s="164"/>
      <c r="JO101" s="177"/>
      <c r="JP101" s="164"/>
      <c r="JQ101" s="177"/>
      <c r="JR101" s="164"/>
      <c r="JS101" s="177"/>
      <c r="JT101" s="164"/>
      <c r="JU101" s="177"/>
      <c r="JV101" s="164"/>
      <c r="JW101" s="177"/>
      <c r="JX101" s="164"/>
      <c r="JY101" s="177"/>
      <c r="JZ101" s="164"/>
      <c r="KA101" s="177"/>
      <c r="KB101" s="166">
        <f t="shared" si="101"/>
        <v>0</v>
      </c>
      <c r="KC101" s="167">
        <f t="shared" si="102"/>
        <v>0</v>
      </c>
      <c r="KD101" s="166">
        <f t="shared" si="103"/>
        <v>0</v>
      </c>
      <c r="KE101" s="167">
        <f t="shared" si="104"/>
        <v>0</v>
      </c>
      <c r="KF101" s="4"/>
      <c r="KG101" s="4"/>
      <c r="KH101" s="170">
        <f t="shared" si="59"/>
        <v>0</v>
      </c>
      <c r="KI101" s="171">
        <f t="shared" si="60"/>
        <v>0</v>
      </c>
      <c r="KJ101" s="166">
        <f t="shared" si="61"/>
        <v>0</v>
      </c>
      <c r="KK101" s="167">
        <f t="shared" si="62"/>
        <v>0</v>
      </c>
      <c r="KL101" s="172">
        <f t="shared" si="63"/>
        <v>0</v>
      </c>
      <c r="KM101" s="171">
        <f t="shared" si="64"/>
        <v>0</v>
      </c>
      <c r="KN101" s="166">
        <f t="shared" si="65"/>
        <v>0</v>
      </c>
      <c r="KO101" s="167">
        <f t="shared" si="66"/>
        <v>0</v>
      </c>
      <c r="KP101" s="436">
        <f t="shared" si="67"/>
        <v>0</v>
      </c>
      <c r="KQ101" s="422">
        <f t="shared" si="68"/>
        <v>0</v>
      </c>
      <c r="KR101" s="438" t="s">
        <v>338</v>
      </c>
      <c r="KS101" s="422" t="s">
        <v>338</v>
      </c>
      <c r="KT101" s="4"/>
    </row>
    <row r="102" spans="2:306" s="26" customFormat="1" ht="16.5" hidden="1" customHeight="1" x14ac:dyDescent="0.25">
      <c r="B102" s="150"/>
      <c r="C102" s="541"/>
      <c r="D102" s="542"/>
      <c r="E102" s="120"/>
      <c r="F102" s="650"/>
      <c r="G102" s="120"/>
      <c r="H102" s="120"/>
      <c r="I102" s="661">
        <f>INT(ROUND(F102,2)*(IF(E102&gt;0,data!$J$12,0)))</f>
        <v>0</v>
      </c>
      <c r="J102" s="156"/>
      <c r="K102" s="543"/>
      <c r="L102" s="536"/>
      <c r="M102" s="661">
        <f>INT(ROUND(F102,2)*(IF(E102&gt;0,(IF(K102="ano",data!$J$6,0)),0)))</f>
        <v>0</v>
      </c>
      <c r="N102" s="152"/>
      <c r="O102" s="157"/>
      <c r="Q102" s="154"/>
      <c r="R102" s="612" t="s">
        <v>338</v>
      </c>
      <c r="T102" s="28"/>
      <c r="U102" s="173" t="s">
        <v>297</v>
      </c>
      <c r="V102" s="10"/>
      <c r="W102" s="10"/>
      <c r="X102" s="174"/>
      <c r="Y102" s="175"/>
      <c r="Z102" s="174"/>
      <c r="AA102" s="175"/>
      <c r="AB102" s="174"/>
      <c r="AC102" s="175"/>
      <c r="AD102" s="174"/>
      <c r="AE102" s="175"/>
      <c r="AF102" s="174"/>
      <c r="AG102" s="175"/>
      <c r="AH102" s="174"/>
      <c r="AI102" s="175"/>
      <c r="AJ102" s="174"/>
      <c r="AK102" s="175"/>
      <c r="AL102" s="174"/>
      <c r="AM102" s="175"/>
      <c r="AN102" s="174"/>
      <c r="AO102" s="175"/>
      <c r="AP102" s="174"/>
      <c r="AQ102" s="175"/>
      <c r="AR102" s="174"/>
      <c r="AS102" s="175"/>
      <c r="AT102" s="174"/>
      <c r="AU102" s="175"/>
      <c r="AV102" s="166">
        <f t="shared" si="69"/>
        <v>0</v>
      </c>
      <c r="AW102" s="167">
        <f t="shared" si="70"/>
        <v>0</v>
      </c>
      <c r="AX102" s="166">
        <f t="shared" si="71"/>
        <v>0</v>
      </c>
      <c r="AY102" s="167">
        <f t="shared" si="72"/>
        <v>0</v>
      </c>
      <c r="AZ102" s="23"/>
      <c r="BA102" s="23"/>
      <c r="BB102" s="174"/>
      <c r="BC102" s="175"/>
      <c r="BD102" s="174"/>
      <c r="BE102" s="175"/>
      <c r="BF102" s="174"/>
      <c r="BG102" s="175"/>
      <c r="BH102" s="174"/>
      <c r="BI102" s="175"/>
      <c r="BJ102" s="174"/>
      <c r="BK102" s="175"/>
      <c r="BL102" s="174"/>
      <c r="BM102" s="175"/>
      <c r="BN102" s="174"/>
      <c r="BO102" s="175"/>
      <c r="BP102" s="174"/>
      <c r="BQ102" s="175"/>
      <c r="BR102" s="174"/>
      <c r="BS102" s="175"/>
      <c r="BT102" s="174"/>
      <c r="BU102" s="175"/>
      <c r="BV102" s="174"/>
      <c r="BW102" s="175"/>
      <c r="BX102" s="174"/>
      <c r="BY102" s="175"/>
      <c r="BZ102" s="166">
        <f t="shared" si="73"/>
        <v>0</v>
      </c>
      <c r="CA102" s="167">
        <f t="shared" si="74"/>
        <v>0</v>
      </c>
      <c r="CB102" s="166">
        <f t="shared" si="75"/>
        <v>0</v>
      </c>
      <c r="CC102" s="167">
        <f t="shared" si="76"/>
        <v>0</v>
      </c>
      <c r="CD102" s="23"/>
      <c r="CE102" s="23"/>
      <c r="CF102" s="174"/>
      <c r="CG102" s="175"/>
      <c r="CH102" s="174"/>
      <c r="CI102" s="175"/>
      <c r="CJ102" s="174"/>
      <c r="CK102" s="175"/>
      <c r="CL102" s="174"/>
      <c r="CM102" s="175"/>
      <c r="CN102" s="174"/>
      <c r="CO102" s="175"/>
      <c r="CP102" s="174"/>
      <c r="CQ102" s="175"/>
      <c r="CR102" s="174"/>
      <c r="CS102" s="175"/>
      <c r="CT102" s="174"/>
      <c r="CU102" s="175"/>
      <c r="CV102" s="174"/>
      <c r="CW102" s="175"/>
      <c r="CX102" s="174"/>
      <c r="CY102" s="175"/>
      <c r="CZ102" s="174"/>
      <c r="DA102" s="175"/>
      <c r="DB102" s="174"/>
      <c r="DC102" s="175"/>
      <c r="DD102" s="166">
        <f t="shared" si="77"/>
        <v>0</v>
      </c>
      <c r="DE102" s="167">
        <f t="shared" si="78"/>
        <v>0</v>
      </c>
      <c r="DF102" s="166">
        <f t="shared" si="79"/>
        <v>0</v>
      </c>
      <c r="DG102" s="167">
        <f t="shared" si="80"/>
        <v>0</v>
      </c>
      <c r="DH102" s="23"/>
      <c r="DI102" s="23"/>
      <c r="DJ102" s="174"/>
      <c r="DK102" s="175"/>
      <c r="DL102" s="174"/>
      <c r="DM102" s="175"/>
      <c r="DN102" s="174"/>
      <c r="DO102" s="175"/>
      <c r="DP102" s="174"/>
      <c r="DQ102" s="175"/>
      <c r="DR102" s="174"/>
      <c r="DS102" s="175"/>
      <c r="DT102" s="174"/>
      <c r="DU102" s="175"/>
      <c r="DV102" s="174"/>
      <c r="DW102" s="175"/>
      <c r="DX102" s="174"/>
      <c r="DY102" s="175"/>
      <c r="DZ102" s="174"/>
      <c r="EA102" s="175"/>
      <c r="EB102" s="174"/>
      <c r="EC102" s="175"/>
      <c r="ED102" s="174"/>
      <c r="EE102" s="175"/>
      <c r="EF102" s="174"/>
      <c r="EG102" s="175"/>
      <c r="EH102" s="166">
        <f t="shared" si="81"/>
        <v>0</v>
      </c>
      <c r="EI102" s="167">
        <f t="shared" si="82"/>
        <v>0</v>
      </c>
      <c r="EJ102" s="166">
        <f t="shared" si="83"/>
        <v>0</v>
      </c>
      <c r="EK102" s="167">
        <f t="shared" si="84"/>
        <v>0</v>
      </c>
      <c r="EL102" s="23"/>
      <c r="EM102" s="23"/>
      <c r="EN102" s="174"/>
      <c r="EO102" s="175"/>
      <c r="EP102" s="174"/>
      <c r="EQ102" s="175"/>
      <c r="ER102" s="174"/>
      <c r="ES102" s="175"/>
      <c r="ET102" s="174"/>
      <c r="EU102" s="175"/>
      <c r="EV102" s="174"/>
      <c r="EW102" s="175"/>
      <c r="EX102" s="174"/>
      <c r="EY102" s="175"/>
      <c r="EZ102" s="174"/>
      <c r="FA102" s="175"/>
      <c r="FB102" s="174"/>
      <c r="FC102" s="175"/>
      <c r="FD102" s="174"/>
      <c r="FE102" s="175"/>
      <c r="FF102" s="174"/>
      <c r="FG102" s="175"/>
      <c r="FH102" s="174"/>
      <c r="FI102" s="175"/>
      <c r="FJ102" s="174"/>
      <c r="FK102" s="175"/>
      <c r="FL102" s="166">
        <f t="shared" si="85"/>
        <v>0</v>
      </c>
      <c r="FM102" s="167">
        <f t="shared" si="86"/>
        <v>0</v>
      </c>
      <c r="FN102" s="166">
        <f t="shared" si="87"/>
        <v>0</v>
      </c>
      <c r="FO102" s="167">
        <f t="shared" si="88"/>
        <v>0</v>
      </c>
      <c r="FP102" s="23"/>
      <c r="FQ102" s="23"/>
      <c r="FR102" s="174"/>
      <c r="FS102" s="175"/>
      <c r="FT102" s="174"/>
      <c r="FU102" s="175"/>
      <c r="FV102" s="174"/>
      <c r="FW102" s="175"/>
      <c r="FX102" s="174"/>
      <c r="FY102" s="175"/>
      <c r="FZ102" s="174"/>
      <c r="GA102" s="175"/>
      <c r="GB102" s="174"/>
      <c r="GC102" s="175"/>
      <c r="GD102" s="174"/>
      <c r="GE102" s="175"/>
      <c r="GF102" s="174"/>
      <c r="GG102" s="175"/>
      <c r="GH102" s="174"/>
      <c r="GI102" s="175"/>
      <c r="GJ102" s="174"/>
      <c r="GK102" s="175"/>
      <c r="GL102" s="174"/>
      <c r="GM102" s="175"/>
      <c r="GN102" s="174"/>
      <c r="GO102" s="175"/>
      <c r="GP102" s="166">
        <f t="shared" si="89"/>
        <v>0</v>
      </c>
      <c r="GQ102" s="167">
        <f t="shared" si="90"/>
        <v>0</v>
      </c>
      <c r="GR102" s="166">
        <f t="shared" si="91"/>
        <v>0</v>
      </c>
      <c r="GS102" s="167">
        <f t="shared" si="92"/>
        <v>0</v>
      </c>
      <c r="GT102" s="23"/>
      <c r="GU102" s="23"/>
      <c r="GV102" s="174"/>
      <c r="GW102" s="175"/>
      <c r="GX102" s="174"/>
      <c r="GY102" s="175"/>
      <c r="GZ102" s="174"/>
      <c r="HA102" s="175"/>
      <c r="HB102" s="174"/>
      <c r="HC102" s="175"/>
      <c r="HD102" s="174"/>
      <c r="HE102" s="175"/>
      <c r="HF102" s="174"/>
      <c r="HG102" s="175"/>
      <c r="HH102" s="174"/>
      <c r="HI102" s="175"/>
      <c r="HJ102" s="174"/>
      <c r="HK102" s="175"/>
      <c r="HL102" s="174"/>
      <c r="HM102" s="175"/>
      <c r="HN102" s="174"/>
      <c r="HO102" s="175"/>
      <c r="HP102" s="174"/>
      <c r="HQ102" s="175"/>
      <c r="HR102" s="174"/>
      <c r="HS102" s="175"/>
      <c r="HT102" s="166">
        <f t="shared" si="93"/>
        <v>0</v>
      </c>
      <c r="HU102" s="167">
        <f t="shared" si="94"/>
        <v>0</v>
      </c>
      <c r="HV102" s="166">
        <f t="shared" si="95"/>
        <v>0</v>
      </c>
      <c r="HW102" s="167">
        <f t="shared" si="96"/>
        <v>0</v>
      </c>
      <c r="HX102" s="23"/>
      <c r="HY102" s="23"/>
      <c r="HZ102" s="174"/>
      <c r="IA102" s="175"/>
      <c r="IB102" s="174"/>
      <c r="IC102" s="175"/>
      <c r="ID102" s="174"/>
      <c r="IE102" s="175"/>
      <c r="IF102" s="174"/>
      <c r="IG102" s="175"/>
      <c r="IH102" s="174"/>
      <c r="II102" s="175"/>
      <c r="IJ102" s="174"/>
      <c r="IK102" s="175"/>
      <c r="IL102" s="174"/>
      <c r="IM102" s="175"/>
      <c r="IN102" s="174"/>
      <c r="IO102" s="175"/>
      <c r="IP102" s="174"/>
      <c r="IQ102" s="175"/>
      <c r="IR102" s="174"/>
      <c r="IS102" s="175"/>
      <c r="IT102" s="174"/>
      <c r="IU102" s="175"/>
      <c r="IV102" s="174"/>
      <c r="IW102" s="175"/>
      <c r="IX102" s="166">
        <f t="shared" si="97"/>
        <v>0</v>
      </c>
      <c r="IY102" s="167">
        <f t="shared" si="98"/>
        <v>0</v>
      </c>
      <c r="IZ102" s="166">
        <f t="shared" si="99"/>
        <v>0</v>
      </c>
      <c r="JA102" s="167">
        <f t="shared" si="100"/>
        <v>0</v>
      </c>
      <c r="JB102" s="23"/>
      <c r="JC102" s="23"/>
      <c r="JD102" s="174"/>
      <c r="JE102" s="175"/>
      <c r="JF102" s="174"/>
      <c r="JG102" s="175"/>
      <c r="JH102" s="174"/>
      <c r="JI102" s="175"/>
      <c r="JJ102" s="174"/>
      <c r="JK102" s="175"/>
      <c r="JL102" s="174"/>
      <c r="JM102" s="175"/>
      <c r="JN102" s="174"/>
      <c r="JO102" s="175"/>
      <c r="JP102" s="174"/>
      <c r="JQ102" s="175"/>
      <c r="JR102" s="174"/>
      <c r="JS102" s="175"/>
      <c r="JT102" s="174"/>
      <c r="JU102" s="175"/>
      <c r="JV102" s="174"/>
      <c r="JW102" s="175"/>
      <c r="JX102" s="174"/>
      <c r="JY102" s="175"/>
      <c r="JZ102" s="174"/>
      <c r="KA102" s="175"/>
      <c r="KB102" s="166">
        <f t="shared" si="101"/>
        <v>0</v>
      </c>
      <c r="KC102" s="167">
        <f t="shared" si="102"/>
        <v>0</v>
      </c>
      <c r="KD102" s="166">
        <f t="shared" si="103"/>
        <v>0</v>
      </c>
      <c r="KE102" s="167">
        <f t="shared" si="104"/>
        <v>0</v>
      </c>
      <c r="KF102" s="23"/>
      <c r="KG102" s="23"/>
      <c r="KH102" s="170">
        <f t="shared" si="59"/>
        <v>0</v>
      </c>
      <c r="KI102" s="171">
        <f t="shared" si="60"/>
        <v>0</v>
      </c>
      <c r="KJ102" s="166">
        <f t="shared" si="61"/>
        <v>0</v>
      </c>
      <c r="KK102" s="167">
        <f t="shared" si="62"/>
        <v>0</v>
      </c>
      <c r="KL102" s="172">
        <f t="shared" si="63"/>
        <v>0</v>
      </c>
      <c r="KM102" s="171">
        <f t="shared" si="64"/>
        <v>0</v>
      </c>
      <c r="KN102" s="166">
        <f t="shared" si="65"/>
        <v>0</v>
      </c>
      <c r="KO102" s="167">
        <f t="shared" si="66"/>
        <v>0</v>
      </c>
      <c r="KP102" s="436">
        <f t="shared" si="67"/>
        <v>0</v>
      </c>
      <c r="KQ102" s="422">
        <f t="shared" si="68"/>
        <v>0</v>
      </c>
      <c r="KR102" s="438" t="s">
        <v>338</v>
      </c>
      <c r="KS102" s="422" t="s">
        <v>338</v>
      </c>
      <c r="KT102" s="4"/>
    </row>
    <row r="103" spans="2:306" s="26" customFormat="1" ht="16.5" customHeight="1" x14ac:dyDescent="0.25">
      <c r="B103" s="150" t="s">
        <v>58</v>
      </c>
      <c r="C103" s="826"/>
      <c r="D103" s="827"/>
      <c r="E103" s="316"/>
      <c r="F103" s="659">
        <v>1</v>
      </c>
      <c r="G103" s="113"/>
      <c r="H103" s="113"/>
      <c r="I103" s="661">
        <f>INT(ROUND(F103,2)*(IF(E103&gt;0,data!$J$12,0)))</f>
        <v>0</v>
      </c>
      <c r="J103" s="145">
        <f>E103*I103</f>
        <v>0</v>
      </c>
      <c r="K103" s="317"/>
      <c r="L103" s="316"/>
      <c r="M103" s="661">
        <f>INT(ROUND(F103,2)*(IF(E103&gt;0,(IF(K103="ano",data!$J$6,0)),0)))</f>
        <v>0</v>
      </c>
      <c r="N103" s="152">
        <f>IF(L103&gt;E103,M103*E103,M103*L103)</f>
        <v>0</v>
      </c>
      <c r="O103" s="155">
        <f t="shared" si="46"/>
        <v>0</v>
      </c>
      <c r="Q103" s="149" t="str">
        <f t="shared" si="47"/>
        <v/>
      </c>
      <c r="R103" s="612" t="s">
        <v>338</v>
      </c>
      <c r="T103" s="26">
        <f t="shared" si="48"/>
        <v>0</v>
      </c>
      <c r="U103" s="176" t="s">
        <v>297</v>
      </c>
      <c r="V103" s="10"/>
      <c r="W103" s="10"/>
      <c r="X103" s="164"/>
      <c r="Y103" s="177"/>
      <c r="Z103" s="164"/>
      <c r="AA103" s="177"/>
      <c r="AB103" s="164"/>
      <c r="AC103" s="177"/>
      <c r="AD103" s="164"/>
      <c r="AE103" s="177"/>
      <c r="AF103" s="164"/>
      <c r="AG103" s="177"/>
      <c r="AH103" s="164"/>
      <c r="AI103" s="177"/>
      <c r="AJ103" s="164"/>
      <c r="AK103" s="177"/>
      <c r="AL103" s="164"/>
      <c r="AM103" s="177"/>
      <c r="AN103" s="164"/>
      <c r="AO103" s="177"/>
      <c r="AP103" s="164"/>
      <c r="AQ103" s="177"/>
      <c r="AR103" s="164"/>
      <c r="AS103" s="177"/>
      <c r="AT103" s="164"/>
      <c r="AU103" s="177"/>
      <c r="AV103" s="166">
        <f t="shared" si="69"/>
        <v>0</v>
      </c>
      <c r="AW103" s="167">
        <f t="shared" si="70"/>
        <v>0</v>
      </c>
      <c r="AX103" s="166">
        <f t="shared" si="71"/>
        <v>0</v>
      </c>
      <c r="AY103" s="167">
        <f t="shared" si="72"/>
        <v>0</v>
      </c>
      <c r="AZ103" s="4"/>
      <c r="BA103" s="4"/>
      <c r="BB103" s="164"/>
      <c r="BC103" s="177"/>
      <c r="BD103" s="164"/>
      <c r="BE103" s="177"/>
      <c r="BF103" s="164"/>
      <c r="BG103" s="177"/>
      <c r="BH103" s="164"/>
      <c r="BI103" s="177"/>
      <c r="BJ103" s="164"/>
      <c r="BK103" s="177"/>
      <c r="BL103" s="164"/>
      <c r="BM103" s="177"/>
      <c r="BN103" s="164"/>
      <c r="BO103" s="177"/>
      <c r="BP103" s="164"/>
      <c r="BQ103" s="177"/>
      <c r="BR103" s="164"/>
      <c r="BS103" s="177"/>
      <c r="BT103" s="164"/>
      <c r="BU103" s="177"/>
      <c r="BV103" s="164"/>
      <c r="BW103" s="177"/>
      <c r="BX103" s="164"/>
      <c r="BY103" s="177"/>
      <c r="BZ103" s="166">
        <f t="shared" si="73"/>
        <v>0</v>
      </c>
      <c r="CA103" s="167">
        <f t="shared" si="74"/>
        <v>0</v>
      </c>
      <c r="CB103" s="166">
        <f t="shared" si="75"/>
        <v>0</v>
      </c>
      <c r="CC103" s="167">
        <f t="shared" si="76"/>
        <v>0</v>
      </c>
      <c r="CD103" s="4"/>
      <c r="CE103" s="4"/>
      <c r="CF103" s="164"/>
      <c r="CG103" s="177"/>
      <c r="CH103" s="164"/>
      <c r="CI103" s="177"/>
      <c r="CJ103" s="164"/>
      <c r="CK103" s="177"/>
      <c r="CL103" s="164"/>
      <c r="CM103" s="177"/>
      <c r="CN103" s="164"/>
      <c r="CO103" s="177"/>
      <c r="CP103" s="164"/>
      <c r="CQ103" s="177"/>
      <c r="CR103" s="164"/>
      <c r="CS103" s="177"/>
      <c r="CT103" s="164"/>
      <c r="CU103" s="177"/>
      <c r="CV103" s="164"/>
      <c r="CW103" s="177"/>
      <c r="CX103" s="164"/>
      <c r="CY103" s="177"/>
      <c r="CZ103" s="164"/>
      <c r="DA103" s="177"/>
      <c r="DB103" s="164"/>
      <c r="DC103" s="177"/>
      <c r="DD103" s="166">
        <f t="shared" si="77"/>
        <v>0</v>
      </c>
      <c r="DE103" s="167">
        <f t="shared" si="78"/>
        <v>0</v>
      </c>
      <c r="DF103" s="166">
        <f t="shared" si="79"/>
        <v>0</v>
      </c>
      <c r="DG103" s="167">
        <f t="shared" si="80"/>
        <v>0</v>
      </c>
      <c r="DH103" s="4"/>
      <c r="DI103" s="4"/>
      <c r="DJ103" s="164"/>
      <c r="DK103" s="177"/>
      <c r="DL103" s="164"/>
      <c r="DM103" s="177"/>
      <c r="DN103" s="164"/>
      <c r="DO103" s="177"/>
      <c r="DP103" s="164"/>
      <c r="DQ103" s="177"/>
      <c r="DR103" s="164"/>
      <c r="DS103" s="177"/>
      <c r="DT103" s="164"/>
      <c r="DU103" s="177"/>
      <c r="DV103" s="164"/>
      <c r="DW103" s="177"/>
      <c r="DX103" s="164"/>
      <c r="DY103" s="177"/>
      <c r="DZ103" s="164"/>
      <c r="EA103" s="177"/>
      <c r="EB103" s="164"/>
      <c r="EC103" s="177"/>
      <c r="ED103" s="164"/>
      <c r="EE103" s="177"/>
      <c r="EF103" s="164"/>
      <c r="EG103" s="177"/>
      <c r="EH103" s="166">
        <f t="shared" si="81"/>
        <v>0</v>
      </c>
      <c r="EI103" s="167">
        <f t="shared" si="82"/>
        <v>0</v>
      </c>
      <c r="EJ103" s="166">
        <f t="shared" si="83"/>
        <v>0</v>
      </c>
      <c r="EK103" s="167">
        <f t="shared" si="84"/>
        <v>0</v>
      </c>
      <c r="EL103" s="4"/>
      <c r="EM103" s="4"/>
      <c r="EN103" s="164"/>
      <c r="EO103" s="177"/>
      <c r="EP103" s="164"/>
      <c r="EQ103" s="177"/>
      <c r="ER103" s="164"/>
      <c r="ES103" s="177"/>
      <c r="ET103" s="164"/>
      <c r="EU103" s="177"/>
      <c r="EV103" s="164"/>
      <c r="EW103" s="177"/>
      <c r="EX103" s="164"/>
      <c r="EY103" s="177"/>
      <c r="EZ103" s="164"/>
      <c r="FA103" s="177"/>
      <c r="FB103" s="164"/>
      <c r="FC103" s="177"/>
      <c r="FD103" s="164"/>
      <c r="FE103" s="177"/>
      <c r="FF103" s="164"/>
      <c r="FG103" s="177"/>
      <c r="FH103" s="164"/>
      <c r="FI103" s="177"/>
      <c r="FJ103" s="164"/>
      <c r="FK103" s="177"/>
      <c r="FL103" s="166">
        <f t="shared" si="85"/>
        <v>0</v>
      </c>
      <c r="FM103" s="167">
        <f t="shared" si="86"/>
        <v>0</v>
      </c>
      <c r="FN103" s="166">
        <f t="shared" si="87"/>
        <v>0</v>
      </c>
      <c r="FO103" s="167">
        <f t="shared" si="88"/>
        <v>0</v>
      </c>
      <c r="FP103" s="4"/>
      <c r="FQ103" s="4"/>
      <c r="FR103" s="164"/>
      <c r="FS103" s="177"/>
      <c r="FT103" s="164"/>
      <c r="FU103" s="177"/>
      <c r="FV103" s="164"/>
      <c r="FW103" s="177"/>
      <c r="FX103" s="164"/>
      <c r="FY103" s="177"/>
      <c r="FZ103" s="164"/>
      <c r="GA103" s="177"/>
      <c r="GB103" s="164"/>
      <c r="GC103" s="177"/>
      <c r="GD103" s="164"/>
      <c r="GE103" s="177"/>
      <c r="GF103" s="164"/>
      <c r="GG103" s="177"/>
      <c r="GH103" s="164"/>
      <c r="GI103" s="177"/>
      <c r="GJ103" s="164"/>
      <c r="GK103" s="177"/>
      <c r="GL103" s="164"/>
      <c r="GM103" s="177"/>
      <c r="GN103" s="164"/>
      <c r="GO103" s="177"/>
      <c r="GP103" s="166">
        <f t="shared" si="89"/>
        <v>0</v>
      </c>
      <c r="GQ103" s="167">
        <f t="shared" si="90"/>
        <v>0</v>
      </c>
      <c r="GR103" s="166">
        <f t="shared" si="91"/>
        <v>0</v>
      </c>
      <c r="GS103" s="167">
        <f t="shared" si="92"/>
        <v>0</v>
      </c>
      <c r="GT103" s="4"/>
      <c r="GU103" s="4"/>
      <c r="GV103" s="164"/>
      <c r="GW103" s="177"/>
      <c r="GX103" s="164"/>
      <c r="GY103" s="177"/>
      <c r="GZ103" s="164"/>
      <c r="HA103" s="177"/>
      <c r="HB103" s="164"/>
      <c r="HC103" s="177"/>
      <c r="HD103" s="164"/>
      <c r="HE103" s="177"/>
      <c r="HF103" s="164"/>
      <c r="HG103" s="177"/>
      <c r="HH103" s="164"/>
      <c r="HI103" s="177"/>
      <c r="HJ103" s="164"/>
      <c r="HK103" s="177"/>
      <c r="HL103" s="164"/>
      <c r="HM103" s="177"/>
      <c r="HN103" s="164"/>
      <c r="HO103" s="177"/>
      <c r="HP103" s="164"/>
      <c r="HQ103" s="177"/>
      <c r="HR103" s="164"/>
      <c r="HS103" s="177"/>
      <c r="HT103" s="166">
        <f t="shared" si="93"/>
        <v>0</v>
      </c>
      <c r="HU103" s="167">
        <f t="shared" si="94"/>
        <v>0</v>
      </c>
      <c r="HV103" s="166">
        <f t="shared" si="95"/>
        <v>0</v>
      </c>
      <c r="HW103" s="167">
        <f t="shared" si="96"/>
        <v>0</v>
      </c>
      <c r="HX103" s="4"/>
      <c r="HY103" s="4"/>
      <c r="HZ103" s="164"/>
      <c r="IA103" s="177"/>
      <c r="IB103" s="164"/>
      <c r="IC103" s="177"/>
      <c r="ID103" s="164"/>
      <c r="IE103" s="177"/>
      <c r="IF103" s="164"/>
      <c r="IG103" s="177"/>
      <c r="IH103" s="164"/>
      <c r="II103" s="177"/>
      <c r="IJ103" s="164"/>
      <c r="IK103" s="177"/>
      <c r="IL103" s="164"/>
      <c r="IM103" s="177"/>
      <c r="IN103" s="164"/>
      <c r="IO103" s="177"/>
      <c r="IP103" s="164"/>
      <c r="IQ103" s="177"/>
      <c r="IR103" s="164"/>
      <c r="IS103" s="177"/>
      <c r="IT103" s="164"/>
      <c r="IU103" s="177"/>
      <c r="IV103" s="164"/>
      <c r="IW103" s="177"/>
      <c r="IX103" s="166">
        <f t="shared" si="97"/>
        <v>0</v>
      </c>
      <c r="IY103" s="167">
        <f t="shared" si="98"/>
        <v>0</v>
      </c>
      <c r="IZ103" s="166">
        <f t="shared" si="99"/>
        <v>0</v>
      </c>
      <c r="JA103" s="167">
        <f t="shared" si="100"/>
        <v>0</v>
      </c>
      <c r="JB103" s="4"/>
      <c r="JC103" s="4"/>
      <c r="JD103" s="164"/>
      <c r="JE103" s="177"/>
      <c r="JF103" s="164"/>
      <c r="JG103" s="177"/>
      <c r="JH103" s="164"/>
      <c r="JI103" s="177"/>
      <c r="JJ103" s="164"/>
      <c r="JK103" s="177"/>
      <c r="JL103" s="164"/>
      <c r="JM103" s="177"/>
      <c r="JN103" s="164"/>
      <c r="JO103" s="177"/>
      <c r="JP103" s="164"/>
      <c r="JQ103" s="177"/>
      <c r="JR103" s="164"/>
      <c r="JS103" s="177"/>
      <c r="JT103" s="164"/>
      <c r="JU103" s="177"/>
      <c r="JV103" s="164"/>
      <c r="JW103" s="177"/>
      <c r="JX103" s="164"/>
      <c r="JY103" s="177"/>
      <c r="JZ103" s="164"/>
      <c r="KA103" s="177"/>
      <c r="KB103" s="166">
        <f t="shared" si="101"/>
        <v>0</v>
      </c>
      <c r="KC103" s="167">
        <f t="shared" si="102"/>
        <v>0</v>
      </c>
      <c r="KD103" s="166">
        <f t="shared" si="103"/>
        <v>0</v>
      </c>
      <c r="KE103" s="167">
        <f t="shared" si="104"/>
        <v>0</v>
      </c>
      <c r="KF103" s="4"/>
      <c r="KG103" s="4"/>
      <c r="KH103" s="170">
        <f t="shared" ref="KH103:KH134" si="105">AV103+BZ103+DD103+EH103+FL103+GP103+HT103+IX103+KB103</f>
        <v>0</v>
      </c>
      <c r="KI103" s="171">
        <f t="shared" ref="KI103:KI134" si="106">AW103+CA103+DE103+EI103+FM103+GQ103+HU103+IY103+KC103</f>
        <v>0</v>
      </c>
      <c r="KJ103" s="166">
        <f t="shared" ref="KJ103:KJ134" si="107">E103-KH103</f>
        <v>0</v>
      </c>
      <c r="KK103" s="167">
        <f t="shared" ref="KK103:KK134" si="108">J103-KI103</f>
        <v>0</v>
      </c>
      <c r="KL103" s="172">
        <f t="shared" ref="KL103:KL134" si="109">AX103+CB103+DF103+EJ103+FN103+GR103+HV103+IZ103+KD103</f>
        <v>0</v>
      </c>
      <c r="KM103" s="171">
        <f t="shared" ref="KM103:KM134" si="110">AY103+CC103+DG103+EK103+FO103+GS103+HW103+JA103+KE103</f>
        <v>0</v>
      </c>
      <c r="KN103" s="166">
        <f t="shared" ref="KN103:KN134" si="111">L103-KL103</f>
        <v>0</v>
      </c>
      <c r="KO103" s="167">
        <f t="shared" ref="KO103:KO134" si="112">N103-KM103</f>
        <v>0</v>
      </c>
      <c r="KP103" s="436">
        <f t="shared" ref="KP103:KP134" si="113">IF(Q103=1,IF(E103=KH103,1,0),0)</f>
        <v>0</v>
      </c>
      <c r="KQ103" s="422">
        <f t="shared" ref="KQ103:KQ134" si="114">IF(Q103=1,Q103-KP103,0)</f>
        <v>0</v>
      </c>
      <c r="KR103" s="438" t="s">
        <v>338</v>
      </c>
      <c r="KS103" s="422" t="s">
        <v>338</v>
      </c>
      <c r="KT103" s="4"/>
    </row>
    <row r="104" spans="2:306" s="26" customFormat="1" ht="15.75" hidden="1" customHeight="1" x14ac:dyDescent="0.25">
      <c r="B104" s="150"/>
      <c r="C104" s="538"/>
      <c r="D104" s="539"/>
      <c r="E104" s="120"/>
      <c r="F104" s="650"/>
      <c r="G104" s="120"/>
      <c r="H104" s="120"/>
      <c r="I104" s="661">
        <f>INT(ROUND(F104,2)*(IF(E104&gt;0,data!$J$12,0)))</f>
        <v>0</v>
      </c>
      <c r="J104" s="158"/>
      <c r="K104" s="540"/>
      <c r="L104" s="536"/>
      <c r="M104" s="661">
        <f>INT(ROUND(F104,2)*(IF(E104&gt;0,(IF(K104="ano",data!$J$6,0)),0)))</f>
        <v>0</v>
      </c>
      <c r="N104" s="152"/>
      <c r="O104" s="159"/>
      <c r="Q104" s="154"/>
      <c r="R104" s="612" t="s">
        <v>338</v>
      </c>
      <c r="T104" s="28"/>
      <c r="U104" s="173" t="s">
        <v>297</v>
      </c>
      <c r="V104" s="10"/>
      <c r="W104" s="10"/>
      <c r="X104" s="174"/>
      <c r="Y104" s="175"/>
      <c r="Z104" s="174"/>
      <c r="AA104" s="175"/>
      <c r="AB104" s="174"/>
      <c r="AC104" s="175"/>
      <c r="AD104" s="174"/>
      <c r="AE104" s="175"/>
      <c r="AF104" s="174"/>
      <c r="AG104" s="175"/>
      <c r="AH104" s="174"/>
      <c r="AI104" s="175"/>
      <c r="AJ104" s="174"/>
      <c r="AK104" s="175"/>
      <c r="AL104" s="174"/>
      <c r="AM104" s="175"/>
      <c r="AN104" s="174"/>
      <c r="AO104" s="175"/>
      <c r="AP104" s="174"/>
      <c r="AQ104" s="175"/>
      <c r="AR104" s="174"/>
      <c r="AS104" s="175"/>
      <c r="AT104" s="174"/>
      <c r="AU104" s="175"/>
      <c r="AV104" s="166">
        <f t="shared" si="69"/>
        <v>0</v>
      </c>
      <c r="AW104" s="167">
        <f t="shared" si="70"/>
        <v>0</v>
      </c>
      <c r="AX104" s="166">
        <f t="shared" si="71"/>
        <v>0</v>
      </c>
      <c r="AY104" s="167">
        <f t="shared" si="72"/>
        <v>0</v>
      </c>
      <c r="AZ104" s="23"/>
      <c r="BA104" s="23"/>
      <c r="BB104" s="174"/>
      <c r="BC104" s="175"/>
      <c r="BD104" s="174"/>
      <c r="BE104" s="175"/>
      <c r="BF104" s="174"/>
      <c r="BG104" s="175"/>
      <c r="BH104" s="174"/>
      <c r="BI104" s="175"/>
      <c r="BJ104" s="174"/>
      <c r="BK104" s="175"/>
      <c r="BL104" s="174"/>
      <c r="BM104" s="175"/>
      <c r="BN104" s="174"/>
      <c r="BO104" s="175"/>
      <c r="BP104" s="174"/>
      <c r="BQ104" s="175"/>
      <c r="BR104" s="174"/>
      <c r="BS104" s="175"/>
      <c r="BT104" s="174"/>
      <c r="BU104" s="175"/>
      <c r="BV104" s="174"/>
      <c r="BW104" s="175"/>
      <c r="BX104" s="174"/>
      <c r="BY104" s="175"/>
      <c r="BZ104" s="166">
        <f t="shared" si="73"/>
        <v>0</v>
      </c>
      <c r="CA104" s="167">
        <f t="shared" si="74"/>
        <v>0</v>
      </c>
      <c r="CB104" s="166">
        <f t="shared" si="75"/>
        <v>0</v>
      </c>
      <c r="CC104" s="167">
        <f t="shared" si="76"/>
        <v>0</v>
      </c>
      <c r="CD104" s="23"/>
      <c r="CE104" s="23"/>
      <c r="CF104" s="174"/>
      <c r="CG104" s="175"/>
      <c r="CH104" s="174"/>
      <c r="CI104" s="175"/>
      <c r="CJ104" s="174"/>
      <c r="CK104" s="175"/>
      <c r="CL104" s="174"/>
      <c r="CM104" s="175"/>
      <c r="CN104" s="174"/>
      <c r="CO104" s="175"/>
      <c r="CP104" s="174"/>
      <c r="CQ104" s="175"/>
      <c r="CR104" s="174"/>
      <c r="CS104" s="175"/>
      <c r="CT104" s="174"/>
      <c r="CU104" s="175"/>
      <c r="CV104" s="174"/>
      <c r="CW104" s="175"/>
      <c r="CX104" s="174"/>
      <c r="CY104" s="175"/>
      <c r="CZ104" s="174"/>
      <c r="DA104" s="175"/>
      <c r="DB104" s="174"/>
      <c r="DC104" s="175"/>
      <c r="DD104" s="166">
        <f t="shared" si="77"/>
        <v>0</v>
      </c>
      <c r="DE104" s="167">
        <f t="shared" si="78"/>
        <v>0</v>
      </c>
      <c r="DF104" s="166">
        <f t="shared" si="79"/>
        <v>0</v>
      </c>
      <c r="DG104" s="167">
        <f t="shared" si="80"/>
        <v>0</v>
      </c>
      <c r="DH104" s="23"/>
      <c r="DI104" s="23"/>
      <c r="DJ104" s="174"/>
      <c r="DK104" s="175"/>
      <c r="DL104" s="174"/>
      <c r="DM104" s="175"/>
      <c r="DN104" s="174"/>
      <c r="DO104" s="175"/>
      <c r="DP104" s="174"/>
      <c r="DQ104" s="175"/>
      <c r="DR104" s="174"/>
      <c r="DS104" s="175"/>
      <c r="DT104" s="174"/>
      <c r="DU104" s="175"/>
      <c r="DV104" s="174"/>
      <c r="DW104" s="175"/>
      <c r="DX104" s="174"/>
      <c r="DY104" s="175"/>
      <c r="DZ104" s="174"/>
      <c r="EA104" s="175"/>
      <c r="EB104" s="174"/>
      <c r="EC104" s="175"/>
      <c r="ED104" s="174"/>
      <c r="EE104" s="175"/>
      <c r="EF104" s="174"/>
      <c r="EG104" s="175"/>
      <c r="EH104" s="166">
        <f t="shared" si="81"/>
        <v>0</v>
      </c>
      <c r="EI104" s="167">
        <f t="shared" si="82"/>
        <v>0</v>
      </c>
      <c r="EJ104" s="166">
        <f t="shared" si="83"/>
        <v>0</v>
      </c>
      <c r="EK104" s="167">
        <f t="shared" si="84"/>
        <v>0</v>
      </c>
      <c r="EL104" s="23"/>
      <c r="EM104" s="23"/>
      <c r="EN104" s="174"/>
      <c r="EO104" s="175"/>
      <c r="EP104" s="174"/>
      <c r="EQ104" s="175"/>
      <c r="ER104" s="174"/>
      <c r="ES104" s="175"/>
      <c r="ET104" s="174"/>
      <c r="EU104" s="175"/>
      <c r="EV104" s="174"/>
      <c r="EW104" s="175"/>
      <c r="EX104" s="174"/>
      <c r="EY104" s="175"/>
      <c r="EZ104" s="174"/>
      <c r="FA104" s="175"/>
      <c r="FB104" s="174"/>
      <c r="FC104" s="175"/>
      <c r="FD104" s="174"/>
      <c r="FE104" s="175"/>
      <c r="FF104" s="174"/>
      <c r="FG104" s="175"/>
      <c r="FH104" s="174"/>
      <c r="FI104" s="175"/>
      <c r="FJ104" s="174"/>
      <c r="FK104" s="175"/>
      <c r="FL104" s="166">
        <f t="shared" si="85"/>
        <v>0</v>
      </c>
      <c r="FM104" s="167">
        <f t="shared" si="86"/>
        <v>0</v>
      </c>
      <c r="FN104" s="166">
        <f t="shared" si="87"/>
        <v>0</v>
      </c>
      <c r="FO104" s="167">
        <f t="shared" si="88"/>
        <v>0</v>
      </c>
      <c r="FP104" s="23"/>
      <c r="FQ104" s="23"/>
      <c r="FR104" s="174"/>
      <c r="FS104" s="175"/>
      <c r="FT104" s="174"/>
      <c r="FU104" s="175"/>
      <c r="FV104" s="174"/>
      <c r="FW104" s="175"/>
      <c r="FX104" s="174"/>
      <c r="FY104" s="175"/>
      <c r="FZ104" s="174"/>
      <c r="GA104" s="175"/>
      <c r="GB104" s="174"/>
      <c r="GC104" s="175"/>
      <c r="GD104" s="174"/>
      <c r="GE104" s="175"/>
      <c r="GF104" s="174"/>
      <c r="GG104" s="175"/>
      <c r="GH104" s="174"/>
      <c r="GI104" s="175"/>
      <c r="GJ104" s="174"/>
      <c r="GK104" s="175"/>
      <c r="GL104" s="174"/>
      <c r="GM104" s="175"/>
      <c r="GN104" s="174"/>
      <c r="GO104" s="175"/>
      <c r="GP104" s="166">
        <f t="shared" si="89"/>
        <v>0</v>
      </c>
      <c r="GQ104" s="167">
        <f t="shared" si="90"/>
        <v>0</v>
      </c>
      <c r="GR104" s="166">
        <f t="shared" si="91"/>
        <v>0</v>
      </c>
      <c r="GS104" s="167">
        <f t="shared" si="92"/>
        <v>0</v>
      </c>
      <c r="GT104" s="23"/>
      <c r="GU104" s="23"/>
      <c r="GV104" s="174"/>
      <c r="GW104" s="175"/>
      <c r="GX104" s="174"/>
      <c r="GY104" s="175"/>
      <c r="GZ104" s="174"/>
      <c r="HA104" s="175"/>
      <c r="HB104" s="174"/>
      <c r="HC104" s="175"/>
      <c r="HD104" s="174"/>
      <c r="HE104" s="175"/>
      <c r="HF104" s="174"/>
      <c r="HG104" s="175"/>
      <c r="HH104" s="174"/>
      <c r="HI104" s="175"/>
      <c r="HJ104" s="174"/>
      <c r="HK104" s="175"/>
      <c r="HL104" s="174"/>
      <c r="HM104" s="175"/>
      <c r="HN104" s="174"/>
      <c r="HO104" s="175"/>
      <c r="HP104" s="174"/>
      <c r="HQ104" s="175"/>
      <c r="HR104" s="174"/>
      <c r="HS104" s="175"/>
      <c r="HT104" s="166">
        <f t="shared" si="93"/>
        <v>0</v>
      </c>
      <c r="HU104" s="167">
        <f t="shared" si="94"/>
        <v>0</v>
      </c>
      <c r="HV104" s="166">
        <f t="shared" si="95"/>
        <v>0</v>
      </c>
      <c r="HW104" s="167">
        <f t="shared" si="96"/>
        <v>0</v>
      </c>
      <c r="HX104" s="23"/>
      <c r="HY104" s="23"/>
      <c r="HZ104" s="174"/>
      <c r="IA104" s="175"/>
      <c r="IB104" s="174"/>
      <c r="IC104" s="175"/>
      <c r="ID104" s="174"/>
      <c r="IE104" s="175"/>
      <c r="IF104" s="174"/>
      <c r="IG104" s="175"/>
      <c r="IH104" s="174"/>
      <c r="II104" s="175"/>
      <c r="IJ104" s="174"/>
      <c r="IK104" s="175"/>
      <c r="IL104" s="174"/>
      <c r="IM104" s="175"/>
      <c r="IN104" s="174"/>
      <c r="IO104" s="175"/>
      <c r="IP104" s="174"/>
      <c r="IQ104" s="175"/>
      <c r="IR104" s="174"/>
      <c r="IS104" s="175"/>
      <c r="IT104" s="174"/>
      <c r="IU104" s="175"/>
      <c r="IV104" s="174"/>
      <c r="IW104" s="175"/>
      <c r="IX104" s="166">
        <f t="shared" si="97"/>
        <v>0</v>
      </c>
      <c r="IY104" s="167">
        <f t="shared" si="98"/>
        <v>0</v>
      </c>
      <c r="IZ104" s="166">
        <f t="shared" si="99"/>
        <v>0</v>
      </c>
      <c r="JA104" s="167">
        <f t="shared" si="100"/>
        <v>0</v>
      </c>
      <c r="JB104" s="23"/>
      <c r="JC104" s="23"/>
      <c r="JD104" s="174"/>
      <c r="JE104" s="175"/>
      <c r="JF104" s="174"/>
      <c r="JG104" s="175"/>
      <c r="JH104" s="174"/>
      <c r="JI104" s="175"/>
      <c r="JJ104" s="174"/>
      <c r="JK104" s="175"/>
      <c r="JL104" s="174"/>
      <c r="JM104" s="175"/>
      <c r="JN104" s="174"/>
      <c r="JO104" s="175"/>
      <c r="JP104" s="174"/>
      <c r="JQ104" s="175"/>
      <c r="JR104" s="174"/>
      <c r="JS104" s="175"/>
      <c r="JT104" s="174"/>
      <c r="JU104" s="175"/>
      <c r="JV104" s="174"/>
      <c r="JW104" s="175"/>
      <c r="JX104" s="174"/>
      <c r="JY104" s="175"/>
      <c r="JZ104" s="174"/>
      <c r="KA104" s="175"/>
      <c r="KB104" s="166">
        <f t="shared" si="101"/>
        <v>0</v>
      </c>
      <c r="KC104" s="167">
        <f t="shared" si="102"/>
        <v>0</v>
      </c>
      <c r="KD104" s="166">
        <f t="shared" si="103"/>
        <v>0</v>
      </c>
      <c r="KE104" s="167">
        <f t="shared" si="104"/>
        <v>0</v>
      </c>
      <c r="KF104" s="23"/>
      <c r="KG104" s="23"/>
      <c r="KH104" s="170">
        <f t="shared" si="105"/>
        <v>0</v>
      </c>
      <c r="KI104" s="171">
        <f t="shared" si="106"/>
        <v>0</v>
      </c>
      <c r="KJ104" s="166">
        <f t="shared" si="107"/>
        <v>0</v>
      </c>
      <c r="KK104" s="167">
        <f t="shared" si="108"/>
        <v>0</v>
      </c>
      <c r="KL104" s="172">
        <f t="shared" si="109"/>
        <v>0</v>
      </c>
      <c r="KM104" s="171">
        <f t="shared" si="110"/>
        <v>0</v>
      </c>
      <c r="KN104" s="166">
        <f t="shared" si="111"/>
        <v>0</v>
      </c>
      <c r="KO104" s="167">
        <f t="shared" si="112"/>
        <v>0</v>
      </c>
      <c r="KP104" s="436">
        <f t="shared" si="113"/>
        <v>0</v>
      </c>
      <c r="KQ104" s="422">
        <f t="shared" si="114"/>
        <v>0</v>
      </c>
      <c r="KR104" s="438" t="s">
        <v>338</v>
      </c>
      <c r="KS104" s="422" t="s">
        <v>338</v>
      </c>
      <c r="KT104" s="4"/>
    </row>
    <row r="105" spans="2:306" s="26" customFormat="1" ht="16.5" customHeight="1" x14ac:dyDescent="0.25">
      <c r="B105" s="150" t="s">
        <v>59</v>
      </c>
      <c r="C105" s="826"/>
      <c r="D105" s="827"/>
      <c r="E105" s="316"/>
      <c r="F105" s="659">
        <v>1</v>
      </c>
      <c r="G105" s="113"/>
      <c r="H105" s="113"/>
      <c r="I105" s="661">
        <f>INT(ROUND(F105,2)*(IF(E105&gt;0,data!$J$12,0)))</f>
        <v>0</v>
      </c>
      <c r="J105" s="145">
        <f>E105*I105</f>
        <v>0</v>
      </c>
      <c r="K105" s="317"/>
      <c r="L105" s="316"/>
      <c r="M105" s="661">
        <f>INT(ROUND(F105,2)*(IF(E105&gt;0,(IF(K105="ano",data!$J$6,0)),0)))</f>
        <v>0</v>
      </c>
      <c r="N105" s="152">
        <f>IF(L105&gt;E105,M105*E105,M105*L105)</f>
        <v>0</v>
      </c>
      <c r="O105" s="155">
        <f t="shared" si="46"/>
        <v>0</v>
      </c>
      <c r="Q105" s="149" t="str">
        <f t="shared" si="47"/>
        <v/>
      </c>
      <c r="R105" s="612" t="s">
        <v>338</v>
      </c>
      <c r="T105" s="26">
        <f t="shared" si="48"/>
        <v>0</v>
      </c>
      <c r="U105" s="176" t="s">
        <v>297</v>
      </c>
      <c r="V105" s="10"/>
      <c r="W105" s="10"/>
      <c r="X105" s="174"/>
      <c r="Y105" s="175"/>
      <c r="Z105" s="174"/>
      <c r="AA105" s="175"/>
      <c r="AB105" s="174"/>
      <c r="AC105" s="175"/>
      <c r="AD105" s="174"/>
      <c r="AE105" s="175"/>
      <c r="AF105" s="174"/>
      <c r="AG105" s="175"/>
      <c r="AH105" s="174"/>
      <c r="AI105" s="175"/>
      <c r="AJ105" s="174"/>
      <c r="AK105" s="175"/>
      <c r="AL105" s="174"/>
      <c r="AM105" s="175"/>
      <c r="AN105" s="174"/>
      <c r="AO105" s="175"/>
      <c r="AP105" s="174"/>
      <c r="AQ105" s="175"/>
      <c r="AR105" s="174"/>
      <c r="AS105" s="175"/>
      <c r="AT105" s="174"/>
      <c r="AU105" s="175"/>
      <c r="AV105" s="166">
        <f t="shared" si="69"/>
        <v>0</v>
      </c>
      <c r="AW105" s="167">
        <f t="shared" si="70"/>
        <v>0</v>
      </c>
      <c r="AX105" s="166">
        <f t="shared" si="71"/>
        <v>0</v>
      </c>
      <c r="AY105" s="167">
        <f t="shared" si="72"/>
        <v>0</v>
      </c>
      <c r="AZ105" s="4"/>
      <c r="BA105" s="4"/>
      <c r="BB105" s="174"/>
      <c r="BC105" s="175"/>
      <c r="BD105" s="174"/>
      <c r="BE105" s="175"/>
      <c r="BF105" s="174"/>
      <c r="BG105" s="175"/>
      <c r="BH105" s="174"/>
      <c r="BI105" s="175"/>
      <c r="BJ105" s="174"/>
      <c r="BK105" s="175"/>
      <c r="BL105" s="174"/>
      <c r="BM105" s="175"/>
      <c r="BN105" s="174"/>
      <c r="BO105" s="175"/>
      <c r="BP105" s="174"/>
      <c r="BQ105" s="175"/>
      <c r="BR105" s="174"/>
      <c r="BS105" s="175"/>
      <c r="BT105" s="174"/>
      <c r="BU105" s="175"/>
      <c r="BV105" s="174"/>
      <c r="BW105" s="175"/>
      <c r="BX105" s="174"/>
      <c r="BY105" s="175"/>
      <c r="BZ105" s="166">
        <f t="shared" si="73"/>
        <v>0</v>
      </c>
      <c r="CA105" s="167">
        <f t="shared" si="74"/>
        <v>0</v>
      </c>
      <c r="CB105" s="166">
        <f t="shared" si="75"/>
        <v>0</v>
      </c>
      <c r="CC105" s="167">
        <f t="shared" si="76"/>
        <v>0</v>
      </c>
      <c r="CD105" s="4"/>
      <c r="CE105" s="4"/>
      <c r="CF105" s="174"/>
      <c r="CG105" s="175"/>
      <c r="CH105" s="174"/>
      <c r="CI105" s="175"/>
      <c r="CJ105" s="174"/>
      <c r="CK105" s="175"/>
      <c r="CL105" s="174"/>
      <c r="CM105" s="175"/>
      <c r="CN105" s="174"/>
      <c r="CO105" s="175"/>
      <c r="CP105" s="174"/>
      <c r="CQ105" s="175"/>
      <c r="CR105" s="174"/>
      <c r="CS105" s="175"/>
      <c r="CT105" s="174"/>
      <c r="CU105" s="175"/>
      <c r="CV105" s="174"/>
      <c r="CW105" s="175"/>
      <c r="CX105" s="174"/>
      <c r="CY105" s="175"/>
      <c r="CZ105" s="174"/>
      <c r="DA105" s="175"/>
      <c r="DB105" s="174"/>
      <c r="DC105" s="175"/>
      <c r="DD105" s="166">
        <f t="shared" si="77"/>
        <v>0</v>
      </c>
      <c r="DE105" s="167">
        <f t="shared" si="78"/>
        <v>0</v>
      </c>
      <c r="DF105" s="166">
        <f t="shared" si="79"/>
        <v>0</v>
      </c>
      <c r="DG105" s="167">
        <f t="shared" si="80"/>
        <v>0</v>
      </c>
      <c r="DH105" s="4"/>
      <c r="DI105" s="4"/>
      <c r="DJ105" s="174"/>
      <c r="DK105" s="175"/>
      <c r="DL105" s="174"/>
      <c r="DM105" s="175"/>
      <c r="DN105" s="174"/>
      <c r="DO105" s="175"/>
      <c r="DP105" s="174"/>
      <c r="DQ105" s="175"/>
      <c r="DR105" s="174"/>
      <c r="DS105" s="175"/>
      <c r="DT105" s="174"/>
      <c r="DU105" s="175"/>
      <c r="DV105" s="174"/>
      <c r="DW105" s="175"/>
      <c r="DX105" s="174"/>
      <c r="DY105" s="175"/>
      <c r="DZ105" s="174"/>
      <c r="EA105" s="175"/>
      <c r="EB105" s="174"/>
      <c r="EC105" s="175"/>
      <c r="ED105" s="174"/>
      <c r="EE105" s="175"/>
      <c r="EF105" s="174"/>
      <c r="EG105" s="175"/>
      <c r="EH105" s="166">
        <f t="shared" si="81"/>
        <v>0</v>
      </c>
      <c r="EI105" s="167">
        <f t="shared" si="82"/>
        <v>0</v>
      </c>
      <c r="EJ105" s="166">
        <f t="shared" si="83"/>
        <v>0</v>
      </c>
      <c r="EK105" s="167">
        <f t="shared" si="84"/>
        <v>0</v>
      </c>
      <c r="EL105" s="4"/>
      <c r="EM105" s="4"/>
      <c r="EN105" s="174"/>
      <c r="EO105" s="175"/>
      <c r="EP105" s="174"/>
      <c r="EQ105" s="175"/>
      <c r="ER105" s="174"/>
      <c r="ES105" s="175"/>
      <c r="ET105" s="174"/>
      <c r="EU105" s="175"/>
      <c r="EV105" s="174"/>
      <c r="EW105" s="175"/>
      <c r="EX105" s="174"/>
      <c r="EY105" s="175"/>
      <c r="EZ105" s="174"/>
      <c r="FA105" s="175"/>
      <c r="FB105" s="174"/>
      <c r="FC105" s="175"/>
      <c r="FD105" s="174"/>
      <c r="FE105" s="175"/>
      <c r="FF105" s="174"/>
      <c r="FG105" s="175"/>
      <c r="FH105" s="174"/>
      <c r="FI105" s="175"/>
      <c r="FJ105" s="174"/>
      <c r="FK105" s="175"/>
      <c r="FL105" s="166">
        <f t="shared" si="85"/>
        <v>0</v>
      </c>
      <c r="FM105" s="167">
        <f t="shared" si="86"/>
        <v>0</v>
      </c>
      <c r="FN105" s="166">
        <f t="shared" si="87"/>
        <v>0</v>
      </c>
      <c r="FO105" s="167">
        <f t="shared" si="88"/>
        <v>0</v>
      </c>
      <c r="FP105" s="4"/>
      <c r="FQ105" s="4"/>
      <c r="FR105" s="174"/>
      <c r="FS105" s="175"/>
      <c r="FT105" s="174"/>
      <c r="FU105" s="175"/>
      <c r="FV105" s="174"/>
      <c r="FW105" s="175"/>
      <c r="FX105" s="174"/>
      <c r="FY105" s="175"/>
      <c r="FZ105" s="174"/>
      <c r="GA105" s="175"/>
      <c r="GB105" s="174"/>
      <c r="GC105" s="175"/>
      <c r="GD105" s="174"/>
      <c r="GE105" s="175"/>
      <c r="GF105" s="174"/>
      <c r="GG105" s="175"/>
      <c r="GH105" s="174"/>
      <c r="GI105" s="175"/>
      <c r="GJ105" s="174"/>
      <c r="GK105" s="175"/>
      <c r="GL105" s="174"/>
      <c r="GM105" s="175"/>
      <c r="GN105" s="174"/>
      <c r="GO105" s="175"/>
      <c r="GP105" s="166">
        <f t="shared" si="89"/>
        <v>0</v>
      </c>
      <c r="GQ105" s="167">
        <f t="shared" si="90"/>
        <v>0</v>
      </c>
      <c r="GR105" s="166">
        <f t="shared" si="91"/>
        <v>0</v>
      </c>
      <c r="GS105" s="167">
        <f t="shared" si="92"/>
        <v>0</v>
      </c>
      <c r="GT105" s="4"/>
      <c r="GU105" s="4"/>
      <c r="GV105" s="174"/>
      <c r="GW105" s="175"/>
      <c r="GX105" s="174"/>
      <c r="GY105" s="175"/>
      <c r="GZ105" s="174"/>
      <c r="HA105" s="175"/>
      <c r="HB105" s="174"/>
      <c r="HC105" s="175"/>
      <c r="HD105" s="174"/>
      <c r="HE105" s="175"/>
      <c r="HF105" s="174"/>
      <c r="HG105" s="175"/>
      <c r="HH105" s="174"/>
      <c r="HI105" s="175"/>
      <c r="HJ105" s="174"/>
      <c r="HK105" s="175"/>
      <c r="HL105" s="174"/>
      <c r="HM105" s="175"/>
      <c r="HN105" s="174"/>
      <c r="HO105" s="175"/>
      <c r="HP105" s="174"/>
      <c r="HQ105" s="175"/>
      <c r="HR105" s="174"/>
      <c r="HS105" s="175"/>
      <c r="HT105" s="166">
        <f t="shared" si="93"/>
        <v>0</v>
      </c>
      <c r="HU105" s="167">
        <f t="shared" si="94"/>
        <v>0</v>
      </c>
      <c r="HV105" s="166">
        <f t="shared" si="95"/>
        <v>0</v>
      </c>
      <c r="HW105" s="167">
        <f t="shared" si="96"/>
        <v>0</v>
      </c>
      <c r="HX105" s="4"/>
      <c r="HY105" s="4"/>
      <c r="HZ105" s="174"/>
      <c r="IA105" s="175"/>
      <c r="IB105" s="174"/>
      <c r="IC105" s="175"/>
      <c r="ID105" s="174"/>
      <c r="IE105" s="175"/>
      <c r="IF105" s="174"/>
      <c r="IG105" s="175"/>
      <c r="IH105" s="174"/>
      <c r="II105" s="175"/>
      <c r="IJ105" s="174"/>
      <c r="IK105" s="175"/>
      <c r="IL105" s="174"/>
      <c r="IM105" s="175"/>
      <c r="IN105" s="174"/>
      <c r="IO105" s="175"/>
      <c r="IP105" s="174"/>
      <c r="IQ105" s="175"/>
      <c r="IR105" s="174"/>
      <c r="IS105" s="175"/>
      <c r="IT105" s="174"/>
      <c r="IU105" s="175"/>
      <c r="IV105" s="174"/>
      <c r="IW105" s="175"/>
      <c r="IX105" s="166">
        <f t="shared" si="97"/>
        <v>0</v>
      </c>
      <c r="IY105" s="167">
        <f t="shared" si="98"/>
        <v>0</v>
      </c>
      <c r="IZ105" s="166">
        <f t="shared" si="99"/>
        <v>0</v>
      </c>
      <c r="JA105" s="167">
        <f t="shared" si="100"/>
        <v>0</v>
      </c>
      <c r="JB105" s="4"/>
      <c r="JC105" s="4"/>
      <c r="JD105" s="174"/>
      <c r="JE105" s="175"/>
      <c r="JF105" s="174"/>
      <c r="JG105" s="175"/>
      <c r="JH105" s="174"/>
      <c r="JI105" s="175"/>
      <c r="JJ105" s="174"/>
      <c r="JK105" s="175"/>
      <c r="JL105" s="174"/>
      <c r="JM105" s="175"/>
      <c r="JN105" s="174"/>
      <c r="JO105" s="175"/>
      <c r="JP105" s="174"/>
      <c r="JQ105" s="175"/>
      <c r="JR105" s="174"/>
      <c r="JS105" s="175"/>
      <c r="JT105" s="174"/>
      <c r="JU105" s="175"/>
      <c r="JV105" s="174"/>
      <c r="JW105" s="175"/>
      <c r="JX105" s="174"/>
      <c r="JY105" s="175"/>
      <c r="JZ105" s="174"/>
      <c r="KA105" s="175"/>
      <c r="KB105" s="166">
        <f t="shared" si="101"/>
        <v>0</v>
      </c>
      <c r="KC105" s="167">
        <f t="shared" si="102"/>
        <v>0</v>
      </c>
      <c r="KD105" s="166">
        <f t="shared" si="103"/>
        <v>0</v>
      </c>
      <c r="KE105" s="167">
        <f t="shared" si="104"/>
        <v>0</v>
      </c>
      <c r="KF105" s="4"/>
      <c r="KG105" s="4"/>
      <c r="KH105" s="170">
        <f t="shared" si="105"/>
        <v>0</v>
      </c>
      <c r="KI105" s="171">
        <f t="shared" si="106"/>
        <v>0</v>
      </c>
      <c r="KJ105" s="166">
        <f t="shared" si="107"/>
        <v>0</v>
      </c>
      <c r="KK105" s="167">
        <f t="shared" si="108"/>
        <v>0</v>
      </c>
      <c r="KL105" s="172">
        <f t="shared" si="109"/>
        <v>0</v>
      </c>
      <c r="KM105" s="171">
        <f t="shared" si="110"/>
        <v>0</v>
      </c>
      <c r="KN105" s="166">
        <f t="shared" si="111"/>
        <v>0</v>
      </c>
      <c r="KO105" s="167">
        <f t="shared" si="112"/>
        <v>0</v>
      </c>
      <c r="KP105" s="436">
        <f t="shared" si="113"/>
        <v>0</v>
      </c>
      <c r="KQ105" s="422">
        <f t="shared" si="114"/>
        <v>0</v>
      </c>
      <c r="KR105" s="438" t="s">
        <v>338</v>
      </c>
      <c r="KS105" s="422" t="s">
        <v>338</v>
      </c>
      <c r="KT105" s="4"/>
    </row>
    <row r="106" spans="2:306" s="26" customFormat="1" ht="15.75" hidden="1" customHeight="1" x14ac:dyDescent="0.25">
      <c r="B106" s="150"/>
      <c r="C106" s="538"/>
      <c r="D106" s="539"/>
      <c r="E106" s="120"/>
      <c r="F106" s="650"/>
      <c r="G106" s="120"/>
      <c r="H106" s="120"/>
      <c r="I106" s="661">
        <f>INT(ROUND(F106,2)*(IF(E106&gt;0,data!$J$12,0)))</f>
        <v>0</v>
      </c>
      <c r="J106" s="158"/>
      <c r="K106" s="540"/>
      <c r="L106" s="536"/>
      <c r="M106" s="661">
        <f>INT(ROUND(F106,2)*(IF(E106&gt;0,(IF(K106="ano",data!$J$6,0)),0)))</f>
        <v>0</v>
      </c>
      <c r="N106" s="152"/>
      <c r="O106" s="159"/>
      <c r="Q106" s="154"/>
      <c r="R106" s="612" t="s">
        <v>338</v>
      </c>
      <c r="T106" s="28"/>
      <c r="U106" s="173" t="s">
        <v>297</v>
      </c>
      <c r="V106" s="10"/>
      <c r="W106" s="10"/>
      <c r="X106" s="174"/>
      <c r="Y106" s="175"/>
      <c r="Z106" s="174"/>
      <c r="AA106" s="175"/>
      <c r="AB106" s="174"/>
      <c r="AC106" s="175"/>
      <c r="AD106" s="174"/>
      <c r="AE106" s="175"/>
      <c r="AF106" s="174"/>
      <c r="AG106" s="175"/>
      <c r="AH106" s="174"/>
      <c r="AI106" s="175"/>
      <c r="AJ106" s="174"/>
      <c r="AK106" s="175"/>
      <c r="AL106" s="174"/>
      <c r="AM106" s="175"/>
      <c r="AN106" s="174"/>
      <c r="AO106" s="175"/>
      <c r="AP106" s="174"/>
      <c r="AQ106" s="175"/>
      <c r="AR106" s="174"/>
      <c r="AS106" s="175"/>
      <c r="AT106" s="174"/>
      <c r="AU106" s="175"/>
      <c r="AV106" s="166">
        <f t="shared" si="69"/>
        <v>0</v>
      </c>
      <c r="AW106" s="167">
        <f t="shared" si="70"/>
        <v>0</v>
      </c>
      <c r="AX106" s="166">
        <f t="shared" si="71"/>
        <v>0</v>
      </c>
      <c r="AY106" s="167">
        <f t="shared" si="72"/>
        <v>0</v>
      </c>
      <c r="AZ106" s="4"/>
      <c r="BA106" s="4"/>
      <c r="BB106" s="174"/>
      <c r="BC106" s="175"/>
      <c r="BD106" s="174"/>
      <c r="BE106" s="175"/>
      <c r="BF106" s="174"/>
      <c r="BG106" s="175"/>
      <c r="BH106" s="174"/>
      <c r="BI106" s="175"/>
      <c r="BJ106" s="174"/>
      <c r="BK106" s="175"/>
      <c r="BL106" s="174"/>
      <c r="BM106" s="175"/>
      <c r="BN106" s="174"/>
      <c r="BO106" s="175"/>
      <c r="BP106" s="174"/>
      <c r="BQ106" s="175"/>
      <c r="BR106" s="174"/>
      <c r="BS106" s="175"/>
      <c r="BT106" s="174"/>
      <c r="BU106" s="175"/>
      <c r="BV106" s="174"/>
      <c r="BW106" s="175"/>
      <c r="BX106" s="174"/>
      <c r="BY106" s="175"/>
      <c r="BZ106" s="166">
        <f t="shared" si="73"/>
        <v>0</v>
      </c>
      <c r="CA106" s="167">
        <f t="shared" si="74"/>
        <v>0</v>
      </c>
      <c r="CB106" s="166">
        <f t="shared" si="75"/>
        <v>0</v>
      </c>
      <c r="CC106" s="167">
        <f t="shared" si="76"/>
        <v>0</v>
      </c>
      <c r="CD106" s="4"/>
      <c r="CE106" s="4"/>
      <c r="CF106" s="174"/>
      <c r="CG106" s="175"/>
      <c r="CH106" s="174"/>
      <c r="CI106" s="175"/>
      <c r="CJ106" s="174"/>
      <c r="CK106" s="175"/>
      <c r="CL106" s="174"/>
      <c r="CM106" s="175"/>
      <c r="CN106" s="174"/>
      <c r="CO106" s="175"/>
      <c r="CP106" s="174"/>
      <c r="CQ106" s="175"/>
      <c r="CR106" s="174"/>
      <c r="CS106" s="175"/>
      <c r="CT106" s="174"/>
      <c r="CU106" s="175"/>
      <c r="CV106" s="174"/>
      <c r="CW106" s="175"/>
      <c r="CX106" s="174"/>
      <c r="CY106" s="175"/>
      <c r="CZ106" s="174"/>
      <c r="DA106" s="175"/>
      <c r="DB106" s="174"/>
      <c r="DC106" s="175"/>
      <c r="DD106" s="166">
        <f t="shared" si="77"/>
        <v>0</v>
      </c>
      <c r="DE106" s="167">
        <f t="shared" si="78"/>
        <v>0</v>
      </c>
      <c r="DF106" s="166">
        <f t="shared" si="79"/>
        <v>0</v>
      </c>
      <c r="DG106" s="167">
        <f t="shared" si="80"/>
        <v>0</v>
      </c>
      <c r="DH106" s="4"/>
      <c r="DI106" s="4"/>
      <c r="DJ106" s="174"/>
      <c r="DK106" s="175"/>
      <c r="DL106" s="174"/>
      <c r="DM106" s="175"/>
      <c r="DN106" s="174"/>
      <c r="DO106" s="175"/>
      <c r="DP106" s="174"/>
      <c r="DQ106" s="175"/>
      <c r="DR106" s="174"/>
      <c r="DS106" s="175"/>
      <c r="DT106" s="174"/>
      <c r="DU106" s="175"/>
      <c r="DV106" s="174"/>
      <c r="DW106" s="175"/>
      <c r="DX106" s="174"/>
      <c r="DY106" s="175"/>
      <c r="DZ106" s="174"/>
      <c r="EA106" s="175"/>
      <c r="EB106" s="174"/>
      <c r="EC106" s="175"/>
      <c r="ED106" s="174"/>
      <c r="EE106" s="175"/>
      <c r="EF106" s="174"/>
      <c r="EG106" s="175"/>
      <c r="EH106" s="166">
        <f t="shared" si="81"/>
        <v>0</v>
      </c>
      <c r="EI106" s="167">
        <f t="shared" si="82"/>
        <v>0</v>
      </c>
      <c r="EJ106" s="166">
        <f t="shared" si="83"/>
        <v>0</v>
      </c>
      <c r="EK106" s="167">
        <f t="shared" si="84"/>
        <v>0</v>
      </c>
      <c r="EL106" s="4"/>
      <c r="EM106" s="4"/>
      <c r="EN106" s="174"/>
      <c r="EO106" s="175"/>
      <c r="EP106" s="174"/>
      <c r="EQ106" s="175"/>
      <c r="ER106" s="174"/>
      <c r="ES106" s="175"/>
      <c r="ET106" s="174"/>
      <c r="EU106" s="175"/>
      <c r="EV106" s="174"/>
      <c r="EW106" s="175"/>
      <c r="EX106" s="174"/>
      <c r="EY106" s="175"/>
      <c r="EZ106" s="174"/>
      <c r="FA106" s="175"/>
      <c r="FB106" s="174"/>
      <c r="FC106" s="175"/>
      <c r="FD106" s="174"/>
      <c r="FE106" s="175"/>
      <c r="FF106" s="174"/>
      <c r="FG106" s="175"/>
      <c r="FH106" s="174"/>
      <c r="FI106" s="175"/>
      <c r="FJ106" s="174"/>
      <c r="FK106" s="175"/>
      <c r="FL106" s="166">
        <f t="shared" si="85"/>
        <v>0</v>
      </c>
      <c r="FM106" s="167">
        <f t="shared" si="86"/>
        <v>0</v>
      </c>
      <c r="FN106" s="166">
        <f t="shared" si="87"/>
        <v>0</v>
      </c>
      <c r="FO106" s="167">
        <f t="shared" si="88"/>
        <v>0</v>
      </c>
      <c r="FP106" s="4"/>
      <c r="FQ106" s="4"/>
      <c r="FR106" s="174"/>
      <c r="FS106" s="175"/>
      <c r="FT106" s="174"/>
      <c r="FU106" s="175"/>
      <c r="FV106" s="174"/>
      <c r="FW106" s="175"/>
      <c r="FX106" s="174"/>
      <c r="FY106" s="175"/>
      <c r="FZ106" s="174"/>
      <c r="GA106" s="175"/>
      <c r="GB106" s="174"/>
      <c r="GC106" s="175"/>
      <c r="GD106" s="174"/>
      <c r="GE106" s="175"/>
      <c r="GF106" s="174"/>
      <c r="GG106" s="175"/>
      <c r="GH106" s="174"/>
      <c r="GI106" s="175"/>
      <c r="GJ106" s="174"/>
      <c r="GK106" s="175"/>
      <c r="GL106" s="174"/>
      <c r="GM106" s="175"/>
      <c r="GN106" s="174"/>
      <c r="GO106" s="175"/>
      <c r="GP106" s="166">
        <f t="shared" si="89"/>
        <v>0</v>
      </c>
      <c r="GQ106" s="167">
        <f t="shared" si="90"/>
        <v>0</v>
      </c>
      <c r="GR106" s="166">
        <f t="shared" si="91"/>
        <v>0</v>
      </c>
      <c r="GS106" s="167">
        <f t="shared" si="92"/>
        <v>0</v>
      </c>
      <c r="GT106" s="4"/>
      <c r="GU106" s="4"/>
      <c r="GV106" s="174"/>
      <c r="GW106" s="175"/>
      <c r="GX106" s="174"/>
      <c r="GY106" s="175"/>
      <c r="GZ106" s="174"/>
      <c r="HA106" s="175"/>
      <c r="HB106" s="174"/>
      <c r="HC106" s="175"/>
      <c r="HD106" s="174"/>
      <c r="HE106" s="175"/>
      <c r="HF106" s="174"/>
      <c r="HG106" s="175"/>
      <c r="HH106" s="174"/>
      <c r="HI106" s="175"/>
      <c r="HJ106" s="174"/>
      <c r="HK106" s="175"/>
      <c r="HL106" s="174"/>
      <c r="HM106" s="175"/>
      <c r="HN106" s="174"/>
      <c r="HO106" s="175"/>
      <c r="HP106" s="174"/>
      <c r="HQ106" s="175"/>
      <c r="HR106" s="174"/>
      <c r="HS106" s="175"/>
      <c r="HT106" s="166">
        <f t="shared" si="93"/>
        <v>0</v>
      </c>
      <c r="HU106" s="167">
        <f t="shared" si="94"/>
        <v>0</v>
      </c>
      <c r="HV106" s="166">
        <f t="shared" si="95"/>
        <v>0</v>
      </c>
      <c r="HW106" s="167">
        <f t="shared" si="96"/>
        <v>0</v>
      </c>
      <c r="HX106" s="4"/>
      <c r="HY106" s="4"/>
      <c r="HZ106" s="174"/>
      <c r="IA106" s="175"/>
      <c r="IB106" s="174"/>
      <c r="IC106" s="175"/>
      <c r="ID106" s="174"/>
      <c r="IE106" s="175"/>
      <c r="IF106" s="174"/>
      <c r="IG106" s="175"/>
      <c r="IH106" s="174"/>
      <c r="II106" s="175"/>
      <c r="IJ106" s="174"/>
      <c r="IK106" s="175"/>
      <c r="IL106" s="174"/>
      <c r="IM106" s="175"/>
      <c r="IN106" s="174"/>
      <c r="IO106" s="175"/>
      <c r="IP106" s="174"/>
      <c r="IQ106" s="175"/>
      <c r="IR106" s="174"/>
      <c r="IS106" s="175"/>
      <c r="IT106" s="174"/>
      <c r="IU106" s="175"/>
      <c r="IV106" s="174"/>
      <c r="IW106" s="175"/>
      <c r="IX106" s="166">
        <f t="shared" si="97"/>
        <v>0</v>
      </c>
      <c r="IY106" s="167">
        <f t="shared" si="98"/>
        <v>0</v>
      </c>
      <c r="IZ106" s="166">
        <f t="shared" si="99"/>
        <v>0</v>
      </c>
      <c r="JA106" s="167">
        <f t="shared" si="100"/>
        <v>0</v>
      </c>
      <c r="JB106" s="4"/>
      <c r="JC106" s="4"/>
      <c r="JD106" s="174"/>
      <c r="JE106" s="175"/>
      <c r="JF106" s="174"/>
      <c r="JG106" s="175"/>
      <c r="JH106" s="174"/>
      <c r="JI106" s="175"/>
      <c r="JJ106" s="174"/>
      <c r="JK106" s="175"/>
      <c r="JL106" s="174"/>
      <c r="JM106" s="175"/>
      <c r="JN106" s="174"/>
      <c r="JO106" s="175"/>
      <c r="JP106" s="174"/>
      <c r="JQ106" s="175"/>
      <c r="JR106" s="174"/>
      <c r="JS106" s="175"/>
      <c r="JT106" s="174"/>
      <c r="JU106" s="175"/>
      <c r="JV106" s="174"/>
      <c r="JW106" s="175"/>
      <c r="JX106" s="174"/>
      <c r="JY106" s="175"/>
      <c r="JZ106" s="174"/>
      <c r="KA106" s="175"/>
      <c r="KB106" s="166">
        <f t="shared" si="101"/>
        <v>0</v>
      </c>
      <c r="KC106" s="167">
        <f t="shared" si="102"/>
        <v>0</v>
      </c>
      <c r="KD106" s="166">
        <f t="shared" si="103"/>
        <v>0</v>
      </c>
      <c r="KE106" s="167">
        <f t="shared" si="104"/>
        <v>0</v>
      </c>
      <c r="KF106" s="4"/>
      <c r="KG106" s="4"/>
      <c r="KH106" s="170">
        <f t="shared" si="105"/>
        <v>0</v>
      </c>
      <c r="KI106" s="171">
        <f t="shared" si="106"/>
        <v>0</v>
      </c>
      <c r="KJ106" s="166">
        <f t="shared" si="107"/>
        <v>0</v>
      </c>
      <c r="KK106" s="167">
        <f t="shared" si="108"/>
        <v>0</v>
      </c>
      <c r="KL106" s="172">
        <f t="shared" si="109"/>
        <v>0</v>
      </c>
      <c r="KM106" s="171">
        <f t="shared" si="110"/>
        <v>0</v>
      </c>
      <c r="KN106" s="166">
        <f t="shared" si="111"/>
        <v>0</v>
      </c>
      <c r="KO106" s="167">
        <f t="shared" si="112"/>
        <v>0</v>
      </c>
      <c r="KP106" s="436">
        <f t="shared" si="113"/>
        <v>0</v>
      </c>
      <c r="KQ106" s="422">
        <f t="shared" si="114"/>
        <v>0</v>
      </c>
      <c r="KR106" s="438" t="s">
        <v>338</v>
      </c>
      <c r="KS106" s="422" t="s">
        <v>338</v>
      </c>
      <c r="KT106" s="4"/>
    </row>
    <row r="107" spans="2:306" s="26" customFormat="1" ht="16.5" customHeight="1" x14ac:dyDescent="0.2">
      <c r="B107" s="150" t="s">
        <v>261</v>
      </c>
      <c r="C107" s="826"/>
      <c r="D107" s="827"/>
      <c r="E107" s="316"/>
      <c r="F107" s="659">
        <v>1</v>
      </c>
      <c r="G107" s="113"/>
      <c r="H107" s="113"/>
      <c r="I107" s="661">
        <f>INT(ROUND(F107,2)*(IF(E107&gt;0,data!$J$12,0)))</f>
        <v>0</v>
      </c>
      <c r="J107" s="145">
        <f>E107*I107</f>
        <v>0</v>
      </c>
      <c r="K107" s="317"/>
      <c r="L107" s="316"/>
      <c r="M107" s="661">
        <f>INT(ROUND(F107,2)*(IF(E107&gt;0,(IF(K107="ano",data!$J$6,0)),0)))</f>
        <v>0</v>
      </c>
      <c r="N107" s="152">
        <f>IF(L107&gt;E107,M107*E107,M107*L107)</f>
        <v>0</v>
      </c>
      <c r="O107" s="155">
        <f t="shared" ref="O107" si="115">J107+N107</f>
        <v>0</v>
      </c>
      <c r="Q107" s="149" t="str">
        <f t="shared" ref="Q107" si="116">IF(O107&gt;0,1,"")</f>
        <v/>
      </c>
      <c r="R107" s="612" t="s">
        <v>338</v>
      </c>
      <c r="T107" s="26">
        <f t="shared" ref="T107" si="117">IF(O107&gt;0,IF(ISTEXT(C107)=TRUE,0,1),0)</f>
        <v>0</v>
      </c>
      <c r="U107" s="176" t="s">
        <v>297</v>
      </c>
      <c r="V107" s="10"/>
      <c r="W107" s="10"/>
      <c r="X107" s="164"/>
      <c r="Y107" s="177"/>
      <c r="Z107" s="164"/>
      <c r="AA107" s="177"/>
      <c r="AB107" s="164"/>
      <c r="AC107" s="177"/>
      <c r="AD107" s="164"/>
      <c r="AE107" s="177"/>
      <c r="AF107" s="164"/>
      <c r="AG107" s="177"/>
      <c r="AH107" s="164"/>
      <c r="AI107" s="177"/>
      <c r="AJ107" s="164"/>
      <c r="AK107" s="177"/>
      <c r="AL107" s="164"/>
      <c r="AM107" s="177"/>
      <c r="AN107" s="164"/>
      <c r="AO107" s="177"/>
      <c r="AP107" s="164"/>
      <c r="AQ107" s="177"/>
      <c r="AR107" s="164"/>
      <c r="AS107" s="177"/>
      <c r="AT107" s="164"/>
      <c r="AU107" s="177"/>
      <c r="AV107" s="166">
        <f t="shared" si="69"/>
        <v>0</v>
      </c>
      <c r="AW107" s="167">
        <f t="shared" si="70"/>
        <v>0</v>
      </c>
      <c r="AX107" s="166">
        <f t="shared" si="71"/>
        <v>0</v>
      </c>
      <c r="AY107" s="167">
        <f t="shared" si="72"/>
        <v>0</v>
      </c>
      <c r="AZ107" s="1"/>
      <c r="BA107" s="1"/>
      <c r="BB107" s="164"/>
      <c r="BC107" s="177"/>
      <c r="BD107" s="164"/>
      <c r="BE107" s="177"/>
      <c r="BF107" s="164"/>
      <c r="BG107" s="177"/>
      <c r="BH107" s="164"/>
      <c r="BI107" s="177"/>
      <c r="BJ107" s="164"/>
      <c r="BK107" s="177"/>
      <c r="BL107" s="164"/>
      <c r="BM107" s="177"/>
      <c r="BN107" s="164"/>
      <c r="BO107" s="177"/>
      <c r="BP107" s="164"/>
      <c r="BQ107" s="177"/>
      <c r="BR107" s="164"/>
      <c r="BS107" s="177"/>
      <c r="BT107" s="164"/>
      <c r="BU107" s="177"/>
      <c r="BV107" s="164"/>
      <c r="BW107" s="177"/>
      <c r="BX107" s="164"/>
      <c r="BY107" s="177"/>
      <c r="BZ107" s="166">
        <f t="shared" si="73"/>
        <v>0</v>
      </c>
      <c r="CA107" s="167">
        <f t="shared" si="74"/>
        <v>0</v>
      </c>
      <c r="CB107" s="166">
        <f t="shared" si="75"/>
        <v>0</v>
      </c>
      <c r="CC107" s="167">
        <f t="shared" si="76"/>
        <v>0</v>
      </c>
      <c r="CD107" s="1"/>
      <c r="CE107" s="1"/>
      <c r="CF107" s="164"/>
      <c r="CG107" s="177"/>
      <c r="CH107" s="164"/>
      <c r="CI107" s="177"/>
      <c r="CJ107" s="164"/>
      <c r="CK107" s="177"/>
      <c r="CL107" s="164"/>
      <c r="CM107" s="177"/>
      <c r="CN107" s="164"/>
      <c r="CO107" s="177"/>
      <c r="CP107" s="164"/>
      <c r="CQ107" s="177"/>
      <c r="CR107" s="164"/>
      <c r="CS107" s="177"/>
      <c r="CT107" s="164"/>
      <c r="CU107" s="177"/>
      <c r="CV107" s="164"/>
      <c r="CW107" s="177"/>
      <c r="CX107" s="164"/>
      <c r="CY107" s="177"/>
      <c r="CZ107" s="164"/>
      <c r="DA107" s="177"/>
      <c r="DB107" s="164"/>
      <c r="DC107" s="177"/>
      <c r="DD107" s="166">
        <f t="shared" si="77"/>
        <v>0</v>
      </c>
      <c r="DE107" s="167">
        <f t="shared" si="78"/>
        <v>0</v>
      </c>
      <c r="DF107" s="166">
        <f t="shared" si="79"/>
        <v>0</v>
      </c>
      <c r="DG107" s="167">
        <f t="shared" si="80"/>
        <v>0</v>
      </c>
      <c r="DH107" s="1"/>
      <c r="DI107" s="1"/>
      <c r="DJ107" s="164"/>
      <c r="DK107" s="177"/>
      <c r="DL107" s="164"/>
      <c r="DM107" s="177"/>
      <c r="DN107" s="164"/>
      <c r="DO107" s="177"/>
      <c r="DP107" s="164"/>
      <c r="DQ107" s="177"/>
      <c r="DR107" s="164"/>
      <c r="DS107" s="177"/>
      <c r="DT107" s="164"/>
      <c r="DU107" s="177"/>
      <c r="DV107" s="164"/>
      <c r="DW107" s="177"/>
      <c r="DX107" s="164"/>
      <c r="DY107" s="177"/>
      <c r="DZ107" s="164"/>
      <c r="EA107" s="177"/>
      <c r="EB107" s="164"/>
      <c r="EC107" s="177"/>
      <c r="ED107" s="164"/>
      <c r="EE107" s="177"/>
      <c r="EF107" s="164"/>
      <c r="EG107" s="177"/>
      <c r="EH107" s="166">
        <f t="shared" si="81"/>
        <v>0</v>
      </c>
      <c r="EI107" s="167">
        <f t="shared" si="82"/>
        <v>0</v>
      </c>
      <c r="EJ107" s="166">
        <f t="shared" si="83"/>
        <v>0</v>
      </c>
      <c r="EK107" s="167">
        <f t="shared" si="84"/>
        <v>0</v>
      </c>
      <c r="EL107" s="1"/>
      <c r="EM107" s="1"/>
      <c r="EN107" s="164"/>
      <c r="EO107" s="177"/>
      <c r="EP107" s="164"/>
      <c r="EQ107" s="177"/>
      <c r="ER107" s="164"/>
      <c r="ES107" s="177"/>
      <c r="ET107" s="164"/>
      <c r="EU107" s="177"/>
      <c r="EV107" s="164"/>
      <c r="EW107" s="177"/>
      <c r="EX107" s="164"/>
      <c r="EY107" s="177"/>
      <c r="EZ107" s="164"/>
      <c r="FA107" s="177"/>
      <c r="FB107" s="164"/>
      <c r="FC107" s="177"/>
      <c r="FD107" s="164"/>
      <c r="FE107" s="177"/>
      <c r="FF107" s="164"/>
      <c r="FG107" s="177"/>
      <c r="FH107" s="164"/>
      <c r="FI107" s="177"/>
      <c r="FJ107" s="164"/>
      <c r="FK107" s="177"/>
      <c r="FL107" s="166">
        <f t="shared" si="85"/>
        <v>0</v>
      </c>
      <c r="FM107" s="167">
        <f t="shared" si="86"/>
        <v>0</v>
      </c>
      <c r="FN107" s="166">
        <f t="shared" si="87"/>
        <v>0</v>
      </c>
      <c r="FO107" s="167">
        <f t="shared" si="88"/>
        <v>0</v>
      </c>
      <c r="FP107" s="1"/>
      <c r="FQ107" s="1"/>
      <c r="FR107" s="164"/>
      <c r="FS107" s="177"/>
      <c r="FT107" s="164"/>
      <c r="FU107" s="177"/>
      <c r="FV107" s="164"/>
      <c r="FW107" s="177"/>
      <c r="FX107" s="164"/>
      <c r="FY107" s="177"/>
      <c r="FZ107" s="164"/>
      <c r="GA107" s="177"/>
      <c r="GB107" s="164"/>
      <c r="GC107" s="177"/>
      <c r="GD107" s="164"/>
      <c r="GE107" s="177"/>
      <c r="GF107" s="164"/>
      <c r="GG107" s="177"/>
      <c r="GH107" s="164"/>
      <c r="GI107" s="177"/>
      <c r="GJ107" s="164"/>
      <c r="GK107" s="177"/>
      <c r="GL107" s="164"/>
      <c r="GM107" s="177"/>
      <c r="GN107" s="164"/>
      <c r="GO107" s="177"/>
      <c r="GP107" s="166">
        <f t="shared" si="89"/>
        <v>0</v>
      </c>
      <c r="GQ107" s="167">
        <f t="shared" si="90"/>
        <v>0</v>
      </c>
      <c r="GR107" s="166">
        <f t="shared" si="91"/>
        <v>0</v>
      </c>
      <c r="GS107" s="167">
        <f t="shared" si="92"/>
        <v>0</v>
      </c>
      <c r="GT107" s="1"/>
      <c r="GU107" s="1"/>
      <c r="GV107" s="164"/>
      <c r="GW107" s="177"/>
      <c r="GX107" s="164"/>
      <c r="GY107" s="177"/>
      <c r="GZ107" s="164"/>
      <c r="HA107" s="177"/>
      <c r="HB107" s="164"/>
      <c r="HC107" s="177"/>
      <c r="HD107" s="164"/>
      <c r="HE107" s="177"/>
      <c r="HF107" s="164"/>
      <c r="HG107" s="177"/>
      <c r="HH107" s="164"/>
      <c r="HI107" s="177"/>
      <c r="HJ107" s="164"/>
      <c r="HK107" s="177"/>
      <c r="HL107" s="164"/>
      <c r="HM107" s="177"/>
      <c r="HN107" s="164"/>
      <c r="HO107" s="177"/>
      <c r="HP107" s="164"/>
      <c r="HQ107" s="177"/>
      <c r="HR107" s="164"/>
      <c r="HS107" s="177"/>
      <c r="HT107" s="166">
        <f t="shared" si="93"/>
        <v>0</v>
      </c>
      <c r="HU107" s="167">
        <f t="shared" si="94"/>
        <v>0</v>
      </c>
      <c r="HV107" s="166">
        <f t="shared" si="95"/>
        <v>0</v>
      </c>
      <c r="HW107" s="167">
        <f t="shared" si="96"/>
        <v>0</v>
      </c>
      <c r="HX107" s="1"/>
      <c r="HY107" s="1"/>
      <c r="HZ107" s="164"/>
      <c r="IA107" s="177"/>
      <c r="IB107" s="164"/>
      <c r="IC107" s="177"/>
      <c r="ID107" s="164"/>
      <c r="IE107" s="177"/>
      <c r="IF107" s="164"/>
      <c r="IG107" s="177"/>
      <c r="IH107" s="164"/>
      <c r="II107" s="177"/>
      <c r="IJ107" s="164"/>
      <c r="IK107" s="177"/>
      <c r="IL107" s="164"/>
      <c r="IM107" s="177"/>
      <c r="IN107" s="164"/>
      <c r="IO107" s="177"/>
      <c r="IP107" s="164"/>
      <c r="IQ107" s="177"/>
      <c r="IR107" s="164"/>
      <c r="IS107" s="177"/>
      <c r="IT107" s="164"/>
      <c r="IU107" s="177"/>
      <c r="IV107" s="164"/>
      <c r="IW107" s="177"/>
      <c r="IX107" s="166">
        <f t="shared" si="97"/>
        <v>0</v>
      </c>
      <c r="IY107" s="167">
        <f t="shared" si="98"/>
        <v>0</v>
      </c>
      <c r="IZ107" s="166">
        <f t="shared" si="99"/>
        <v>0</v>
      </c>
      <c r="JA107" s="167">
        <f t="shared" si="100"/>
        <v>0</v>
      </c>
      <c r="JB107" s="1"/>
      <c r="JC107" s="1"/>
      <c r="JD107" s="164"/>
      <c r="JE107" s="177"/>
      <c r="JF107" s="164"/>
      <c r="JG107" s="177"/>
      <c r="JH107" s="164"/>
      <c r="JI107" s="177"/>
      <c r="JJ107" s="164"/>
      <c r="JK107" s="177"/>
      <c r="JL107" s="164"/>
      <c r="JM107" s="177"/>
      <c r="JN107" s="164"/>
      <c r="JO107" s="177"/>
      <c r="JP107" s="164"/>
      <c r="JQ107" s="177"/>
      <c r="JR107" s="164"/>
      <c r="JS107" s="177"/>
      <c r="JT107" s="164"/>
      <c r="JU107" s="177"/>
      <c r="JV107" s="164"/>
      <c r="JW107" s="177"/>
      <c r="JX107" s="164"/>
      <c r="JY107" s="177"/>
      <c r="JZ107" s="164"/>
      <c r="KA107" s="177"/>
      <c r="KB107" s="166">
        <f t="shared" si="101"/>
        <v>0</v>
      </c>
      <c r="KC107" s="167">
        <f t="shared" si="102"/>
        <v>0</v>
      </c>
      <c r="KD107" s="166">
        <f t="shared" si="103"/>
        <v>0</v>
      </c>
      <c r="KE107" s="167">
        <f t="shared" si="104"/>
        <v>0</v>
      </c>
      <c r="KF107" s="1"/>
      <c r="KG107" s="1"/>
      <c r="KH107" s="170">
        <f t="shared" si="105"/>
        <v>0</v>
      </c>
      <c r="KI107" s="171">
        <f t="shared" si="106"/>
        <v>0</v>
      </c>
      <c r="KJ107" s="166">
        <f t="shared" si="107"/>
        <v>0</v>
      </c>
      <c r="KK107" s="167">
        <f t="shared" si="108"/>
        <v>0</v>
      </c>
      <c r="KL107" s="172">
        <f t="shared" si="109"/>
        <v>0</v>
      </c>
      <c r="KM107" s="171">
        <f t="shared" si="110"/>
        <v>0</v>
      </c>
      <c r="KN107" s="166">
        <f t="shared" si="111"/>
        <v>0</v>
      </c>
      <c r="KO107" s="167">
        <f t="shared" si="112"/>
        <v>0</v>
      </c>
      <c r="KP107" s="436">
        <f t="shared" si="113"/>
        <v>0</v>
      </c>
      <c r="KQ107" s="422">
        <f t="shared" si="114"/>
        <v>0</v>
      </c>
      <c r="KR107" s="438" t="s">
        <v>338</v>
      </c>
      <c r="KS107" s="422" t="s">
        <v>338</v>
      </c>
      <c r="KT107" s="1"/>
    </row>
    <row r="108" spans="2:306" s="26" customFormat="1" ht="15.75" hidden="1" customHeight="1" x14ac:dyDescent="0.2">
      <c r="B108" s="150"/>
      <c r="C108" s="538"/>
      <c r="D108" s="539"/>
      <c r="E108" s="120"/>
      <c r="F108" s="650"/>
      <c r="G108" s="120"/>
      <c r="H108" s="120"/>
      <c r="I108" s="661">
        <f>INT(ROUND(F108,2)*(IF(E108&gt;0,data!$J$12,0)))</f>
        <v>0</v>
      </c>
      <c r="J108" s="158"/>
      <c r="K108" s="540"/>
      <c r="L108" s="536"/>
      <c r="M108" s="661">
        <f>INT(ROUND(F108,2)*(IF(E108&gt;0,(IF(K108="ano",data!$J$6,0)),0)))</f>
        <v>0</v>
      </c>
      <c r="N108" s="152"/>
      <c r="O108" s="159"/>
      <c r="Q108" s="154"/>
      <c r="R108" s="612" t="s">
        <v>338</v>
      </c>
      <c r="T108" s="28"/>
      <c r="U108" s="173" t="s">
        <v>297</v>
      </c>
      <c r="V108" s="10"/>
      <c r="W108" s="10"/>
      <c r="X108" s="174"/>
      <c r="Y108" s="175"/>
      <c r="Z108" s="174"/>
      <c r="AA108" s="175"/>
      <c r="AB108" s="174"/>
      <c r="AC108" s="175"/>
      <c r="AD108" s="174"/>
      <c r="AE108" s="175"/>
      <c r="AF108" s="174"/>
      <c r="AG108" s="175"/>
      <c r="AH108" s="174"/>
      <c r="AI108" s="175"/>
      <c r="AJ108" s="174"/>
      <c r="AK108" s="175"/>
      <c r="AL108" s="174"/>
      <c r="AM108" s="175"/>
      <c r="AN108" s="174"/>
      <c r="AO108" s="175"/>
      <c r="AP108" s="174"/>
      <c r="AQ108" s="175"/>
      <c r="AR108" s="174"/>
      <c r="AS108" s="175"/>
      <c r="AT108" s="174"/>
      <c r="AU108" s="175"/>
      <c r="AV108" s="166">
        <f t="shared" si="69"/>
        <v>0</v>
      </c>
      <c r="AW108" s="167">
        <f t="shared" si="70"/>
        <v>0</v>
      </c>
      <c r="AX108" s="166">
        <f t="shared" si="71"/>
        <v>0</v>
      </c>
      <c r="AY108" s="167">
        <f t="shared" si="72"/>
        <v>0</v>
      </c>
      <c r="AZ108" s="1"/>
      <c r="BA108" s="1"/>
      <c r="BB108" s="174"/>
      <c r="BC108" s="175"/>
      <c r="BD108" s="174"/>
      <c r="BE108" s="175"/>
      <c r="BF108" s="174"/>
      <c r="BG108" s="175"/>
      <c r="BH108" s="174"/>
      <c r="BI108" s="175"/>
      <c r="BJ108" s="174"/>
      <c r="BK108" s="175"/>
      <c r="BL108" s="174"/>
      <c r="BM108" s="175"/>
      <c r="BN108" s="174"/>
      <c r="BO108" s="175"/>
      <c r="BP108" s="174"/>
      <c r="BQ108" s="175"/>
      <c r="BR108" s="174"/>
      <c r="BS108" s="175"/>
      <c r="BT108" s="174"/>
      <c r="BU108" s="175"/>
      <c r="BV108" s="174"/>
      <c r="BW108" s="175"/>
      <c r="BX108" s="174"/>
      <c r="BY108" s="175"/>
      <c r="BZ108" s="166">
        <f t="shared" si="73"/>
        <v>0</v>
      </c>
      <c r="CA108" s="167">
        <f t="shared" si="74"/>
        <v>0</v>
      </c>
      <c r="CB108" s="166">
        <f t="shared" si="75"/>
        <v>0</v>
      </c>
      <c r="CC108" s="167">
        <f t="shared" si="76"/>
        <v>0</v>
      </c>
      <c r="CD108" s="1"/>
      <c r="CE108" s="1"/>
      <c r="CF108" s="174"/>
      <c r="CG108" s="175"/>
      <c r="CH108" s="174"/>
      <c r="CI108" s="175"/>
      <c r="CJ108" s="174"/>
      <c r="CK108" s="175"/>
      <c r="CL108" s="174"/>
      <c r="CM108" s="175"/>
      <c r="CN108" s="174"/>
      <c r="CO108" s="175"/>
      <c r="CP108" s="174"/>
      <c r="CQ108" s="175"/>
      <c r="CR108" s="174"/>
      <c r="CS108" s="175"/>
      <c r="CT108" s="174"/>
      <c r="CU108" s="175"/>
      <c r="CV108" s="174"/>
      <c r="CW108" s="175"/>
      <c r="CX108" s="174"/>
      <c r="CY108" s="175"/>
      <c r="CZ108" s="174"/>
      <c r="DA108" s="175"/>
      <c r="DB108" s="174"/>
      <c r="DC108" s="175"/>
      <c r="DD108" s="166">
        <f t="shared" si="77"/>
        <v>0</v>
      </c>
      <c r="DE108" s="167">
        <f t="shared" si="78"/>
        <v>0</v>
      </c>
      <c r="DF108" s="166">
        <f t="shared" si="79"/>
        <v>0</v>
      </c>
      <c r="DG108" s="167">
        <f t="shared" si="80"/>
        <v>0</v>
      </c>
      <c r="DH108" s="1"/>
      <c r="DI108" s="1"/>
      <c r="DJ108" s="174"/>
      <c r="DK108" s="175"/>
      <c r="DL108" s="174"/>
      <c r="DM108" s="175"/>
      <c r="DN108" s="174"/>
      <c r="DO108" s="175"/>
      <c r="DP108" s="174"/>
      <c r="DQ108" s="175"/>
      <c r="DR108" s="174"/>
      <c r="DS108" s="175"/>
      <c r="DT108" s="174"/>
      <c r="DU108" s="175"/>
      <c r="DV108" s="174"/>
      <c r="DW108" s="175"/>
      <c r="DX108" s="174"/>
      <c r="DY108" s="175"/>
      <c r="DZ108" s="174"/>
      <c r="EA108" s="175"/>
      <c r="EB108" s="174"/>
      <c r="EC108" s="175"/>
      <c r="ED108" s="174"/>
      <c r="EE108" s="175"/>
      <c r="EF108" s="174"/>
      <c r="EG108" s="175"/>
      <c r="EH108" s="166">
        <f t="shared" si="81"/>
        <v>0</v>
      </c>
      <c r="EI108" s="167">
        <f t="shared" si="82"/>
        <v>0</v>
      </c>
      <c r="EJ108" s="166">
        <f t="shared" si="83"/>
        <v>0</v>
      </c>
      <c r="EK108" s="167">
        <f t="shared" si="84"/>
        <v>0</v>
      </c>
      <c r="EL108" s="1"/>
      <c r="EM108" s="1"/>
      <c r="EN108" s="174"/>
      <c r="EO108" s="175"/>
      <c r="EP108" s="174"/>
      <c r="EQ108" s="175"/>
      <c r="ER108" s="174"/>
      <c r="ES108" s="175"/>
      <c r="ET108" s="174"/>
      <c r="EU108" s="175"/>
      <c r="EV108" s="174"/>
      <c r="EW108" s="175"/>
      <c r="EX108" s="174"/>
      <c r="EY108" s="175"/>
      <c r="EZ108" s="174"/>
      <c r="FA108" s="175"/>
      <c r="FB108" s="174"/>
      <c r="FC108" s="175"/>
      <c r="FD108" s="174"/>
      <c r="FE108" s="175"/>
      <c r="FF108" s="174"/>
      <c r="FG108" s="175"/>
      <c r="FH108" s="174"/>
      <c r="FI108" s="175"/>
      <c r="FJ108" s="174"/>
      <c r="FK108" s="175"/>
      <c r="FL108" s="166">
        <f t="shared" si="85"/>
        <v>0</v>
      </c>
      <c r="FM108" s="167">
        <f t="shared" si="86"/>
        <v>0</v>
      </c>
      <c r="FN108" s="166">
        <f t="shared" si="87"/>
        <v>0</v>
      </c>
      <c r="FO108" s="167">
        <f t="shared" si="88"/>
        <v>0</v>
      </c>
      <c r="FP108" s="1"/>
      <c r="FQ108" s="1"/>
      <c r="FR108" s="174"/>
      <c r="FS108" s="175"/>
      <c r="FT108" s="174"/>
      <c r="FU108" s="175"/>
      <c r="FV108" s="174"/>
      <c r="FW108" s="175"/>
      <c r="FX108" s="174"/>
      <c r="FY108" s="175"/>
      <c r="FZ108" s="174"/>
      <c r="GA108" s="175"/>
      <c r="GB108" s="174"/>
      <c r="GC108" s="175"/>
      <c r="GD108" s="174"/>
      <c r="GE108" s="175"/>
      <c r="GF108" s="174"/>
      <c r="GG108" s="175"/>
      <c r="GH108" s="174"/>
      <c r="GI108" s="175"/>
      <c r="GJ108" s="174"/>
      <c r="GK108" s="175"/>
      <c r="GL108" s="174"/>
      <c r="GM108" s="175"/>
      <c r="GN108" s="174"/>
      <c r="GO108" s="175"/>
      <c r="GP108" s="166">
        <f t="shared" si="89"/>
        <v>0</v>
      </c>
      <c r="GQ108" s="167">
        <f t="shared" si="90"/>
        <v>0</v>
      </c>
      <c r="GR108" s="166">
        <f t="shared" si="91"/>
        <v>0</v>
      </c>
      <c r="GS108" s="167">
        <f t="shared" si="92"/>
        <v>0</v>
      </c>
      <c r="GT108" s="1"/>
      <c r="GU108" s="1"/>
      <c r="GV108" s="174"/>
      <c r="GW108" s="175"/>
      <c r="GX108" s="174"/>
      <c r="GY108" s="175"/>
      <c r="GZ108" s="174"/>
      <c r="HA108" s="175"/>
      <c r="HB108" s="174"/>
      <c r="HC108" s="175"/>
      <c r="HD108" s="174"/>
      <c r="HE108" s="175"/>
      <c r="HF108" s="174"/>
      <c r="HG108" s="175"/>
      <c r="HH108" s="174"/>
      <c r="HI108" s="175"/>
      <c r="HJ108" s="174"/>
      <c r="HK108" s="175"/>
      <c r="HL108" s="174"/>
      <c r="HM108" s="175"/>
      <c r="HN108" s="174"/>
      <c r="HO108" s="175"/>
      <c r="HP108" s="174"/>
      <c r="HQ108" s="175"/>
      <c r="HR108" s="174"/>
      <c r="HS108" s="175"/>
      <c r="HT108" s="166">
        <f t="shared" si="93"/>
        <v>0</v>
      </c>
      <c r="HU108" s="167">
        <f t="shared" si="94"/>
        <v>0</v>
      </c>
      <c r="HV108" s="166">
        <f t="shared" si="95"/>
        <v>0</v>
      </c>
      <c r="HW108" s="167">
        <f t="shared" si="96"/>
        <v>0</v>
      </c>
      <c r="HX108" s="1"/>
      <c r="HY108" s="1"/>
      <c r="HZ108" s="174"/>
      <c r="IA108" s="175"/>
      <c r="IB108" s="174"/>
      <c r="IC108" s="175"/>
      <c r="ID108" s="174"/>
      <c r="IE108" s="175"/>
      <c r="IF108" s="174"/>
      <c r="IG108" s="175"/>
      <c r="IH108" s="174"/>
      <c r="II108" s="175"/>
      <c r="IJ108" s="174"/>
      <c r="IK108" s="175"/>
      <c r="IL108" s="174"/>
      <c r="IM108" s="175"/>
      <c r="IN108" s="174"/>
      <c r="IO108" s="175"/>
      <c r="IP108" s="174"/>
      <c r="IQ108" s="175"/>
      <c r="IR108" s="174"/>
      <c r="IS108" s="175"/>
      <c r="IT108" s="174"/>
      <c r="IU108" s="175"/>
      <c r="IV108" s="174"/>
      <c r="IW108" s="175"/>
      <c r="IX108" s="166">
        <f t="shared" si="97"/>
        <v>0</v>
      </c>
      <c r="IY108" s="167">
        <f t="shared" si="98"/>
        <v>0</v>
      </c>
      <c r="IZ108" s="166">
        <f t="shared" si="99"/>
        <v>0</v>
      </c>
      <c r="JA108" s="167">
        <f t="shared" si="100"/>
        <v>0</v>
      </c>
      <c r="JB108" s="1"/>
      <c r="JC108" s="1"/>
      <c r="JD108" s="174"/>
      <c r="JE108" s="175"/>
      <c r="JF108" s="174"/>
      <c r="JG108" s="175"/>
      <c r="JH108" s="174"/>
      <c r="JI108" s="175"/>
      <c r="JJ108" s="174"/>
      <c r="JK108" s="175"/>
      <c r="JL108" s="174"/>
      <c r="JM108" s="175"/>
      <c r="JN108" s="174"/>
      <c r="JO108" s="175"/>
      <c r="JP108" s="174"/>
      <c r="JQ108" s="175"/>
      <c r="JR108" s="174"/>
      <c r="JS108" s="175"/>
      <c r="JT108" s="174"/>
      <c r="JU108" s="175"/>
      <c r="JV108" s="174"/>
      <c r="JW108" s="175"/>
      <c r="JX108" s="174"/>
      <c r="JY108" s="175"/>
      <c r="JZ108" s="174"/>
      <c r="KA108" s="175"/>
      <c r="KB108" s="166">
        <f t="shared" si="101"/>
        <v>0</v>
      </c>
      <c r="KC108" s="167">
        <f t="shared" si="102"/>
        <v>0</v>
      </c>
      <c r="KD108" s="166">
        <f t="shared" si="103"/>
        <v>0</v>
      </c>
      <c r="KE108" s="167">
        <f t="shared" si="104"/>
        <v>0</v>
      </c>
      <c r="KF108" s="1"/>
      <c r="KG108" s="1"/>
      <c r="KH108" s="170">
        <f t="shared" si="105"/>
        <v>0</v>
      </c>
      <c r="KI108" s="171">
        <f t="shared" si="106"/>
        <v>0</v>
      </c>
      <c r="KJ108" s="166">
        <f t="shared" si="107"/>
        <v>0</v>
      </c>
      <c r="KK108" s="167">
        <f t="shared" si="108"/>
        <v>0</v>
      </c>
      <c r="KL108" s="172">
        <f t="shared" si="109"/>
        <v>0</v>
      </c>
      <c r="KM108" s="171">
        <f t="shared" si="110"/>
        <v>0</v>
      </c>
      <c r="KN108" s="166">
        <f t="shared" si="111"/>
        <v>0</v>
      </c>
      <c r="KO108" s="167">
        <f t="shared" si="112"/>
        <v>0</v>
      </c>
      <c r="KP108" s="436">
        <f t="shared" si="113"/>
        <v>0</v>
      </c>
      <c r="KQ108" s="422">
        <f t="shared" si="114"/>
        <v>0</v>
      </c>
      <c r="KR108" s="438" t="s">
        <v>338</v>
      </c>
      <c r="KS108" s="422" t="s">
        <v>338</v>
      </c>
      <c r="KT108" s="1"/>
    </row>
    <row r="109" spans="2:306" s="26" customFormat="1" ht="16.5" customHeight="1" x14ac:dyDescent="0.2">
      <c r="B109" s="150" t="s">
        <v>262</v>
      </c>
      <c r="C109" s="826"/>
      <c r="D109" s="827"/>
      <c r="E109" s="316"/>
      <c r="F109" s="659">
        <v>1</v>
      </c>
      <c r="G109" s="113"/>
      <c r="H109" s="113"/>
      <c r="I109" s="661">
        <f>INT(ROUND(F109,2)*(IF(E109&gt;0,data!$J$12,0)))</f>
        <v>0</v>
      </c>
      <c r="J109" s="145">
        <f>E109*I109</f>
        <v>0</v>
      </c>
      <c r="K109" s="317"/>
      <c r="L109" s="316"/>
      <c r="M109" s="661">
        <f>INT(ROUND(F109,2)*(IF(E109&gt;0,(IF(K109="ano",data!$J$6,0)),0)))</f>
        <v>0</v>
      </c>
      <c r="N109" s="152">
        <f>IF(L109&gt;E109,M109*E109,M109*L109)</f>
        <v>0</v>
      </c>
      <c r="O109" s="155">
        <f t="shared" ref="O109" si="118">J109+N109</f>
        <v>0</v>
      </c>
      <c r="Q109" s="149" t="str">
        <f t="shared" ref="Q109" si="119">IF(O109&gt;0,1,"")</f>
        <v/>
      </c>
      <c r="R109" s="612" t="s">
        <v>338</v>
      </c>
      <c r="T109" s="26">
        <f t="shared" ref="T109" si="120">IF(O109&gt;0,IF(ISTEXT(C109)=TRUE,0,1),0)</f>
        <v>0</v>
      </c>
      <c r="U109" s="176" t="s">
        <v>297</v>
      </c>
      <c r="V109" s="10"/>
      <c r="W109" s="10"/>
      <c r="X109" s="164"/>
      <c r="Y109" s="177"/>
      <c r="Z109" s="164"/>
      <c r="AA109" s="177"/>
      <c r="AB109" s="164"/>
      <c r="AC109" s="177"/>
      <c r="AD109" s="164"/>
      <c r="AE109" s="177"/>
      <c r="AF109" s="164"/>
      <c r="AG109" s="177"/>
      <c r="AH109" s="164"/>
      <c r="AI109" s="177"/>
      <c r="AJ109" s="164"/>
      <c r="AK109" s="177"/>
      <c r="AL109" s="164"/>
      <c r="AM109" s="177"/>
      <c r="AN109" s="164"/>
      <c r="AO109" s="177"/>
      <c r="AP109" s="164"/>
      <c r="AQ109" s="177"/>
      <c r="AR109" s="164"/>
      <c r="AS109" s="177"/>
      <c r="AT109" s="164"/>
      <c r="AU109" s="177"/>
      <c r="AV109" s="166">
        <f t="shared" si="69"/>
        <v>0</v>
      </c>
      <c r="AW109" s="167">
        <f t="shared" si="70"/>
        <v>0</v>
      </c>
      <c r="AX109" s="166">
        <f t="shared" si="71"/>
        <v>0</v>
      </c>
      <c r="AY109" s="167">
        <f t="shared" si="72"/>
        <v>0</v>
      </c>
      <c r="AZ109" s="1"/>
      <c r="BA109" s="1"/>
      <c r="BB109" s="164"/>
      <c r="BC109" s="177"/>
      <c r="BD109" s="164"/>
      <c r="BE109" s="177"/>
      <c r="BF109" s="164"/>
      <c r="BG109" s="177"/>
      <c r="BH109" s="164"/>
      <c r="BI109" s="177"/>
      <c r="BJ109" s="164"/>
      <c r="BK109" s="177"/>
      <c r="BL109" s="164"/>
      <c r="BM109" s="177"/>
      <c r="BN109" s="164"/>
      <c r="BO109" s="177"/>
      <c r="BP109" s="164"/>
      <c r="BQ109" s="177"/>
      <c r="BR109" s="164"/>
      <c r="BS109" s="177"/>
      <c r="BT109" s="164"/>
      <c r="BU109" s="177"/>
      <c r="BV109" s="164"/>
      <c r="BW109" s="177"/>
      <c r="BX109" s="164"/>
      <c r="BY109" s="177"/>
      <c r="BZ109" s="166">
        <f t="shared" si="73"/>
        <v>0</v>
      </c>
      <c r="CA109" s="167">
        <f t="shared" si="74"/>
        <v>0</v>
      </c>
      <c r="CB109" s="166">
        <f t="shared" si="75"/>
        <v>0</v>
      </c>
      <c r="CC109" s="167">
        <f t="shared" si="76"/>
        <v>0</v>
      </c>
      <c r="CD109" s="1"/>
      <c r="CE109" s="1"/>
      <c r="CF109" s="164"/>
      <c r="CG109" s="177"/>
      <c r="CH109" s="164"/>
      <c r="CI109" s="177"/>
      <c r="CJ109" s="164"/>
      <c r="CK109" s="177"/>
      <c r="CL109" s="164"/>
      <c r="CM109" s="177"/>
      <c r="CN109" s="164"/>
      <c r="CO109" s="177"/>
      <c r="CP109" s="164"/>
      <c r="CQ109" s="177"/>
      <c r="CR109" s="164"/>
      <c r="CS109" s="177"/>
      <c r="CT109" s="164"/>
      <c r="CU109" s="177"/>
      <c r="CV109" s="164"/>
      <c r="CW109" s="177"/>
      <c r="CX109" s="164"/>
      <c r="CY109" s="177"/>
      <c r="CZ109" s="164"/>
      <c r="DA109" s="177"/>
      <c r="DB109" s="164"/>
      <c r="DC109" s="177"/>
      <c r="DD109" s="166">
        <f t="shared" si="77"/>
        <v>0</v>
      </c>
      <c r="DE109" s="167">
        <f t="shared" si="78"/>
        <v>0</v>
      </c>
      <c r="DF109" s="166">
        <f t="shared" si="79"/>
        <v>0</v>
      </c>
      <c r="DG109" s="167">
        <f t="shared" si="80"/>
        <v>0</v>
      </c>
      <c r="DH109" s="1"/>
      <c r="DI109" s="1"/>
      <c r="DJ109" s="164"/>
      <c r="DK109" s="177"/>
      <c r="DL109" s="164"/>
      <c r="DM109" s="177"/>
      <c r="DN109" s="164"/>
      <c r="DO109" s="177"/>
      <c r="DP109" s="164"/>
      <c r="DQ109" s="177"/>
      <c r="DR109" s="164"/>
      <c r="DS109" s="177"/>
      <c r="DT109" s="164"/>
      <c r="DU109" s="177"/>
      <c r="DV109" s="164"/>
      <c r="DW109" s="177"/>
      <c r="DX109" s="164"/>
      <c r="DY109" s="177"/>
      <c r="DZ109" s="164"/>
      <c r="EA109" s="177"/>
      <c r="EB109" s="164"/>
      <c r="EC109" s="177"/>
      <c r="ED109" s="164"/>
      <c r="EE109" s="177"/>
      <c r="EF109" s="164"/>
      <c r="EG109" s="177"/>
      <c r="EH109" s="166">
        <f t="shared" si="81"/>
        <v>0</v>
      </c>
      <c r="EI109" s="167">
        <f t="shared" si="82"/>
        <v>0</v>
      </c>
      <c r="EJ109" s="166">
        <f t="shared" si="83"/>
        <v>0</v>
      </c>
      <c r="EK109" s="167">
        <f t="shared" si="84"/>
        <v>0</v>
      </c>
      <c r="EL109" s="1"/>
      <c r="EM109" s="1"/>
      <c r="EN109" s="164"/>
      <c r="EO109" s="177"/>
      <c r="EP109" s="164"/>
      <c r="EQ109" s="177"/>
      <c r="ER109" s="164"/>
      <c r="ES109" s="177"/>
      <c r="ET109" s="164"/>
      <c r="EU109" s="177"/>
      <c r="EV109" s="164"/>
      <c r="EW109" s="177"/>
      <c r="EX109" s="164"/>
      <c r="EY109" s="177"/>
      <c r="EZ109" s="164"/>
      <c r="FA109" s="177"/>
      <c r="FB109" s="164"/>
      <c r="FC109" s="177"/>
      <c r="FD109" s="164"/>
      <c r="FE109" s="177"/>
      <c r="FF109" s="164"/>
      <c r="FG109" s="177"/>
      <c r="FH109" s="164"/>
      <c r="FI109" s="177"/>
      <c r="FJ109" s="164"/>
      <c r="FK109" s="177"/>
      <c r="FL109" s="166">
        <f t="shared" si="85"/>
        <v>0</v>
      </c>
      <c r="FM109" s="167">
        <f t="shared" si="86"/>
        <v>0</v>
      </c>
      <c r="FN109" s="166">
        <f t="shared" si="87"/>
        <v>0</v>
      </c>
      <c r="FO109" s="167">
        <f t="shared" si="88"/>
        <v>0</v>
      </c>
      <c r="FP109" s="1"/>
      <c r="FQ109" s="1"/>
      <c r="FR109" s="164"/>
      <c r="FS109" s="177"/>
      <c r="FT109" s="164"/>
      <c r="FU109" s="177"/>
      <c r="FV109" s="164"/>
      <c r="FW109" s="177"/>
      <c r="FX109" s="164"/>
      <c r="FY109" s="177"/>
      <c r="FZ109" s="164"/>
      <c r="GA109" s="177"/>
      <c r="GB109" s="164"/>
      <c r="GC109" s="177"/>
      <c r="GD109" s="164"/>
      <c r="GE109" s="177"/>
      <c r="GF109" s="164"/>
      <c r="GG109" s="177"/>
      <c r="GH109" s="164"/>
      <c r="GI109" s="177"/>
      <c r="GJ109" s="164"/>
      <c r="GK109" s="177"/>
      <c r="GL109" s="164"/>
      <c r="GM109" s="177"/>
      <c r="GN109" s="164"/>
      <c r="GO109" s="177"/>
      <c r="GP109" s="166">
        <f t="shared" si="89"/>
        <v>0</v>
      </c>
      <c r="GQ109" s="167">
        <f t="shared" si="90"/>
        <v>0</v>
      </c>
      <c r="GR109" s="166">
        <f t="shared" si="91"/>
        <v>0</v>
      </c>
      <c r="GS109" s="167">
        <f t="shared" si="92"/>
        <v>0</v>
      </c>
      <c r="GT109" s="1"/>
      <c r="GU109" s="1"/>
      <c r="GV109" s="164"/>
      <c r="GW109" s="177"/>
      <c r="GX109" s="164"/>
      <c r="GY109" s="177"/>
      <c r="GZ109" s="164"/>
      <c r="HA109" s="177"/>
      <c r="HB109" s="164"/>
      <c r="HC109" s="177"/>
      <c r="HD109" s="164"/>
      <c r="HE109" s="177"/>
      <c r="HF109" s="164"/>
      <c r="HG109" s="177"/>
      <c r="HH109" s="164"/>
      <c r="HI109" s="177"/>
      <c r="HJ109" s="164"/>
      <c r="HK109" s="177"/>
      <c r="HL109" s="164"/>
      <c r="HM109" s="177"/>
      <c r="HN109" s="164"/>
      <c r="HO109" s="177"/>
      <c r="HP109" s="164"/>
      <c r="HQ109" s="177"/>
      <c r="HR109" s="164"/>
      <c r="HS109" s="177"/>
      <c r="HT109" s="166">
        <f t="shared" si="93"/>
        <v>0</v>
      </c>
      <c r="HU109" s="167">
        <f t="shared" si="94"/>
        <v>0</v>
      </c>
      <c r="HV109" s="166">
        <f t="shared" si="95"/>
        <v>0</v>
      </c>
      <c r="HW109" s="167">
        <f t="shared" si="96"/>
        <v>0</v>
      </c>
      <c r="HX109" s="1"/>
      <c r="HY109" s="1"/>
      <c r="HZ109" s="164"/>
      <c r="IA109" s="177"/>
      <c r="IB109" s="164"/>
      <c r="IC109" s="177"/>
      <c r="ID109" s="164"/>
      <c r="IE109" s="177"/>
      <c r="IF109" s="164"/>
      <c r="IG109" s="177"/>
      <c r="IH109" s="164"/>
      <c r="II109" s="177"/>
      <c r="IJ109" s="164"/>
      <c r="IK109" s="177"/>
      <c r="IL109" s="164"/>
      <c r="IM109" s="177"/>
      <c r="IN109" s="164"/>
      <c r="IO109" s="177"/>
      <c r="IP109" s="164"/>
      <c r="IQ109" s="177"/>
      <c r="IR109" s="164"/>
      <c r="IS109" s="177"/>
      <c r="IT109" s="164"/>
      <c r="IU109" s="177"/>
      <c r="IV109" s="164"/>
      <c r="IW109" s="177"/>
      <c r="IX109" s="166">
        <f t="shared" si="97"/>
        <v>0</v>
      </c>
      <c r="IY109" s="167">
        <f t="shared" si="98"/>
        <v>0</v>
      </c>
      <c r="IZ109" s="166">
        <f t="shared" si="99"/>
        <v>0</v>
      </c>
      <c r="JA109" s="167">
        <f t="shared" si="100"/>
        <v>0</v>
      </c>
      <c r="JB109" s="1"/>
      <c r="JC109" s="1"/>
      <c r="JD109" s="164"/>
      <c r="JE109" s="177"/>
      <c r="JF109" s="164"/>
      <c r="JG109" s="177"/>
      <c r="JH109" s="164"/>
      <c r="JI109" s="177"/>
      <c r="JJ109" s="164"/>
      <c r="JK109" s="177"/>
      <c r="JL109" s="164"/>
      <c r="JM109" s="177"/>
      <c r="JN109" s="164"/>
      <c r="JO109" s="177"/>
      <c r="JP109" s="164"/>
      <c r="JQ109" s="177"/>
      <c r="JR109" s="164"/>
      <c r="JS109" s="177"/>
      <c r="JT109" s="164"/>
      <c r="JU109" s="177"/>
      <c r="JV109" s="164"/>
      <c r="JW109" s="177"/>
      <c r="JX109" s="164"/>
      <c r="JY109" s="177"/>
      <c r="JZ109" s="164"/>
      <c r="KA109" s="177"/>
      <c r="KB109" s="166">
        <f t="shared" si="101"/>
        <v>0</v>
      </c>
      <c r="KC109" s="167">
        <f t="shared" si="102"/>
        <v>0</v>
      </c>
      <c r="KD109" s="166">
        <f t="shared" si="103"/>
        <v>0</v>
      </c>
      <c r="KE109" s="167">
        <f t="shared" si="104"/>
        <v>0</v>
      </c>
      <c r="KF109" s="1"/>
      <c r="KG109" s="1"/>
      <c r="KH109" s="170">
        <f t="shared" si="105"/>
        <v>0</v>
      </c>
      <c r="KI109" s="171">
        <f t="shared" si="106"/>
        <v>0</v>
      </c>
      <c r="KJ109" s="166">
        <f t="shared" si="107"/>
        <v>0</v>
      </c>
      <c r="KK109" s="167">
        <f t="shared" si="108"/>
        <v>0</v>
      </c>
      <c r="KL109" s="172">
        <f t="shared" si="109"/>
        <v>0</v>
      </c>
      <c r="KM109" s="171">
        <f t="shared" si="110"/>
        <v>0</v>
      </c>
      <c r="KN109" s="166">
        <f t="shared" si="111"/>
        <v>0</v>
      </c>
      <c r="KO109" s="167">
        <f t="shared" si="112"/>
        <v>0</v>
      </c>
      <c r="KP109" s="436">
        <f t="shared" si="113"/>
        <v>0</v>
      </c>
      <c r="KQ109" s="422">
        <f t="shared" si="114"/>
        <v>0</v>
      </c>
      <c r="KR109" s="438" t="s">
        <v>338</v>
      </c>
      <c r="KS109" s="422" t="s">
        <v>338</v>
      </c>
      <c r="KT109" s="1"/>
    </row>
    <row r="110" spans="2:306" s="26" customFormat="1" ht="15.75" hidden="1" customHeight="1" x14ac:dyDescent="0.2">
      <c r="B110" s="150"/>
      <c r="C110" s="538"/>
      <c r="D110" s="539"/>
      <c r="E110" s="120"/>
      <c r="F110" s="650"/>
      <c r="G110" s="120"/>
      <c r="H110" s="120"/>
      <c r="I110" s="661">
        <f>INT(ROUND(F110,2)*(IF(E110&gt;0,data!$J$12,0)))</f>
        <v>0</v>
      </c>
      <c r="J110" s="158"/>
      <c r="K110" s="540"/>
      <c r="L110" s="536"/>
      <c r="M110" s="661">
        <f>INT(ROUND(F110,2)*(IF(E110&gt;0,(IF(K110="ano",data!$J$6,0)),0)))</f>
        <v>0</v>
      </c>
      <c r="N110" s="152"/>
      <c r="O110" s="159"/>
      <c r="Q110" s="154"/>
      <c r="R110" s="612" t="s">
        <v>338</v>
      </c>
      <c r="T110" s="28"/>
      <c r="U110" s="173" t="s">
        <v>297</v>
      </c>
      <c r="V110" s="10"/>
      <c r="W110" s="10"/>
      <c r="X110" s="174"/>
      <c r="Y110" s="175"/>
      <c r="Z110" s="174"/>
      <c r="AA110" s="175"/>
      <c r="AB110" s="174"/>
      <c r="AC110" s="175"/>
      <c r="AD110" s="174"/>
      <c r="AE110" s="175"/>
      <c r="AF110" s="174"/>
      <c r="AG110" s="175"/>
      <c r="AH110" s="174"/>
      <c r="AI110" s="175"/>
      <c r="AJ110" s="174"/>
      <c r="AK110" s="175"/>
      <c r="AL110" s="174"/>
      <c r="AM110" s="175"/>
      <c r="AN110" s="174"/>
      <c r="AO110" s="175"/>
      <c r="AP110" s="174"/>
      <c r="AQ110" s="175"/>
      <c r="AR110" s="174"/>
      <c r="AS110" s="175"/>
      <c r="AT110" s="174"/>
      <c r="AU110" s="175"/>
      <c r="AV110" s="166">
        <f t="shared" si="69"/>
        <v>0</v>
      </c>
      <c r="AW110" s="167">
        <f t="shared" si="70"/>
        <v>0</v>
      </c>
      <c r="AX110" s="166">
        <f t="shared" si="71"/>
        <v>0</v>
      </c>
      <c r="AY110" s="167">
        <f t="shared" si="72"/>
        <v>0</v>
      </c>
      <c r="AZ110" s="1"/>
      <c r="BA110" s="1"/>
      <c r="BB110" s="174"/>
      <c r="BC110" s="175"/>
      <c r="BD110" s="174"/>
      <c r="BE110" s="175"/>
      <c r="BF110" s="174"/>
      <c r="BG110" s="175"/>
      <c r="BH110" s="174"/>
      <c r="BI110" s="175"/>
      <c r="BJ110" s="174"/>
      <c r="BK110" s="175"/>
      <c r="BL110" s="174"/>
      <c r="BM110" s="175"/>
      <c r="BN110" s="174"/>
      <c r="BO110" s="175"/>
      <c r="BP110" s="174"/>
      <c r="BQ110" s="175"/>
      <c r="BR110" s="174"/>
      <c r="BS110" s="175"/>
      <c r="BT110" s="174"/>
      <c r="BU110" s="175"/>
      <c r="BV110" s="174"/>
      <c r="BW110" s="175"/>
      <c r="BX110" s="174"/>
      <c r="BY110" s="175"/>
      <c r="BZ110" s="166">
        <f t="shared" si="73"/>
        <v>0</v>
      </c>
      <c r="CA110" s="167">
        <f t="shared" si="74"/>
        <v>0</v>
      </c>
      <c r="CB110" s="166">
        <f t="shared" si="75"/>
        <v>0</v>
      </c>
      <c r="CC110" s="167">
        <f t="shared" si="76"/>
        <v>0</v>
      </c>
      <c r="CD110" s="1"/>
      <c r="CE110" s="1"/>
      <c r="CF110" s="174"/>
      <c r="CG110" s="175"/>
      <c r="CH110" s="174"/>
      <c r="CI110" s="175"/>
      <c r="CJ110" s="174"/>
      <c r="CK110" s="175"/>
      <c r="CL110" s="174"/>
      <c r="CM110" s="175"/>
      <c r="CN110" s="174"/>
      <c r="CO110" s="175"/>
      <c r="CP110" s="174"/>
      <c r="CQ110" s="175"/>
      <c r="CR110" s="174"/>
      <c r="CS110" s="175"/>
      <c r="CT110" s="174"/>
      <c r="CU110" s="175"/>
      <c r="CV110" s="174"/>
      <c r="CW110" s="175"/>
      <c r="CX110" s="174"/>
      <c r="CY110" s="175"/>
      <c r="CZ110" s="174"/>
      <c r="DA110" s="175"/>
      <c r="DB110" s="174"/>
      <c r="DC110" s="175"/>
      <c r="DD110" s="166">
        <f t="shared" si="77"/>
        <v>0</v>
      </c>
      <c r="DE110" s="167">
        <f t="shared" si="78"/>
        <v>0</v>
      </c>
      <c r="DF110" s="166">
        <f t="shared" si="79"/>
        <v>0</v>
      </c>
      <c r="DG110" s="167">
        <f t="shared" si="80"/>
        <v>0</v>
      </c>
      <c r="DH110" s="1"/>
      <c r="DI110" s="1"/>
      <c r="DJ110" s="174"/>
      <c r="DK110" s="175"/>
      <c r="DL110" s="174"/>
      <c r="DM110" s="175"/>
      <c r="DN110" s="174"/>
      <c r="DO110" s="175"/>
      <c r="DP110" s="174"/>
      <c r="DQ110" s="175"/>
      <c r="DR110" s="174"/>
      <c r="DS110" s="175"/>
      <c r="DT110" s="174"/>
      <c r="DU110" s="175"/>
      <c r="DV110" s="174"/>
      <c r="DW110" s="175"/>
      <c r="DX110" s="174"/>
      <c r="DY110" s="175"/>
      <c r="DZ110" s="174"/>
      <c r="EA110" s="175"/>
      <c r="EB110" s="174"/>
      <c r="EC110" s="175"/>
      <c r="ED110" s="174"/>
      <c r="EE110" s="175"/>
      <c r="EF110" s="174"/>
      <c r="EG110" s="175"/>
      <c r="EH110" s="166">
        <f t="shared" si="81"/>
        <v>0</v>
      </c>
      <c r="EI110" s="167">
        <f t="shared" si="82"/>
        <v>0</v>
      </c>
      <c r="EJ110" s="166">
        <f t="shared" si="83"/>
        <v>0</v>
      </c>
      <c r="EK110" s="167">
        <f t="shared" si="84"/>
        <v>0</v>
      </c>
      <c r="EL110" s="1"/>
      <c r="EM110" s="1"/>
      <c r="EN110" s="174"/>
      <c r="EO110" s="175"/>
      <c r="EP110" s="174"/>
      <c r="EQ110" s="175"/>
      <c r="ER110" s="174"/>
      <c r="ES110" s="175"/>
      <c r="ET110" s="174"/>
      <c r="EU110" s="175"/>
      <c r="EV110" s="174"/>
      <c r="EW110" s="175"/>
      <c r="EX110" s="174"/>
      <c r="EY110" s="175"/>
      <c r="EZ110" s="174"/>
      <c r="FA110" s="175"/>
      <c r="FB110" s="174"/>
      <c r="FC110" s="175"/>
      <c r="FD110" s="174"/>
      <c r="FE110" s="175"/>
      <c r="FF110" s="174"/>
      <c r="FG110" s="175"/>
      <c r="FH110" s="174"/>
      <c r="FI110" s="175"/>
      <c r="FJ110" s="174"/>
      <c r="FK110" s="175"/>
      <c r="FL110" s="166">
        <f t="shared" si="85"/>
        <v>0</v>
      </c>
      <c r="FM110" s="167">
        <f t="shared" si="86"/>
        <v>0</v>
      </c>
      <c r="FN110" s="166">
        <f t="shared" si="87"/>
        <v>0</v>
      </c>
      <c r="FO110" s="167">
        <f t="shared" si="88"/>
        <v>0</v>
      </c>
      <c r="FP110" s="1"/>
      <c r="FQ110" s="1"/>
      <c r="FR110" s="174"/>
      <c r="FS110" s="175"/>
      <c r="FT110" s="174"/>
      <c r="FU110" s="175"/>
      <c r="FV110" s="174"/>
      <c r="FW110" s="175"/>
      <c r="FX110" s="174"/>
      <c r="FY110" s="175"/>
      <c r="FZ110" s="174"/>
      <c r="GA110" s="175"/>
      <c r="GB110" s="174"/>
      <c r="GC110" s="175"/>
      <c r="GD110" s="174"/>
      <c r="GE110" s="175"/>
      <c r="GF110" s="174"/>
      <c r="GG110" s="175"/>
      <c r="GH110" s="174"/>
      <c r="GI110" s="175"/>
      <c r="GJ110" s="174"/>
      <c r="GK110" s="175"/>
      <c r="GL110" s="174"/>
      <c r="GM110" s="175"/>
      <c r="GN110" s="174"/>
      <c r="GO110" s="175"/>
      <c r="GP110" s="166">
        <f t="shared" si="89"/>
        <v>0</v>
      </c>
      <c r="GQ110" s="167">
        <f t="shared" si="90"/>
        <v>0</v>
      </c>
      <c r="GR110" s="166">
        <f t="shared" si="91"/>
        <v>0</v>
      </c>
      <c r="GS110" s="167">
        <f t="shared" si="92"/>
        <v>0</v>
      </c>
      <c r="GT110" s="1"/>
      <c r="GU110" s="1"/>
      <c r="GV110" s="174"/>
      <c r="GW110" s="175"/>
      <c r="GX110" s="174"/>
      <c r="GY110" s="175"/>
      <c r="GZ110" s="174"/>
      <c r="HA110" s="175"/>
      <c r="HB110" s="174"/>
      <c r="HC110" s="175"/>
      <c r="HD110" s="174"/>
      <c r="HE110" s="175"/>
      <c r="HF110" s="174"/>
      <c r="HG110" s="175"/>
      <c r="HH110" s="174"/>
      <c r="HI110" s="175"/>
      <c r="HJ110" s="174"/>
      <c r="HK110" s="175"/>
      <c r="HL110" s="174"/>
      <c r="HM110" s="175"/>
      <c r="HN110" s="174"/>
      <c r="HO110" s="175"/>
      <c r="HP110" s="174"/>
      <c r="HQ110" s="175"/>
      <c r="HR110" s="174"/>
      <c r="HS110" s="175"/>
      <c r="HT110" s="166">
        <f t="shared" si="93"/>
        <v>0</v>
      </c>
      <c r="HU110" s="167">
        <f t="shared" si="94"/>
        <v>0</v>
      </c>
      <c r="HV110" s="166">
        <f t="shared" si="95"/>
        <v>0</v>
      </c>
      <c r="HW110" s="167">
        <f t="shared" si="96"/>
        <v>0</v>
      </c>
      <c r="HX110" s="1"/>
      <c r="HY110" s="1"/>
      <c r="HZ110" s="174"/>
      <c r="IA110" s="175"/>
      <c r="IB110" s="174"/>
      <c r="IC110" s="175"/>
      <c r="ID110" s="174"/>
      <c r="IE110" s="175"/>
      <c r="IF110" s="174"/>
      <c r="IG110" s="175"/>
      <c r="IH110" s="174"/>
      <c r="II110" s="175"/>
      <c r="IJ110" s="174"/>
      <c r="IK110" s="175"/>
      <c r="IL110" s="174"/>
      <c r="IM110" s="175"/>
      <c r="IN110" s="174"/>
      <c r="IO110" s="175"/>
      <c r="IP110" s="174"/>
      <c r="IQ110" s="175"/>
      <c r="IR110" s="174"/>
      <c r="IS110" s="175"/>
      <c r="IT110" s="174"/>
      <c r="IU110" s="175"/>
      <c r="IV110" s="174"/>
      <c r="IW110" s="175"/>
      <c r="IX110" s="166">
        <f t="shared" si="97"/>
        <v>0</v>
      </c>
      <c r="IY110" s="167">
        <f t="shared" si="98"/>
        <v>0</v>
      </c>
      <c r="IZ110" s="166">
        <f t="shared" si="99"/>
        <v>0</v>
      </c>
      <c r="JA110" s="167">
        <f t="shared" si="100"/>
        <v>0</v>
      </c>
      <c r="JB110" s="1"/>
      <c r="JC110" s="1"/>
      <c r="JD110" s="174"/>
      <c r="JE110" s="175"/>
      <c r="JF110" s="174"/>
      <c r="JG110" s="175"/>
      <c r="JH110" s="174"/>
      <c r="JI110" s="175"/>
      <c r="JJ110" s="174"/>
      <c r="JK110" s="175"/>
      <c r="JL110" s="174"/>
      <c r="JM110" s="175"/>
      <c r="JN110" s="174"/>
      <c r="JO110" s="175"/>
      <c r="JP110" s="174"/>
      <c r="JQ110" s="175"/>
      <c r="JR110" s="174"/>
      <c r="JS110" s="175"/>
      <c r="JT110" s="174"/>
      <c r="JU110" s="175"/>
      <c r="JV110" s="174"/>
      <c r="JW110" s="175"/>
      <c r="JX110" s="174"/>
      <c r="JY110" s="175"/>
      <c r="JZ110" s="174"/>
      <c r="KA110" s="175"/>
      <c r="KB110" s="166">
        <f t="shared" si="101"/>
        <v>0</v>
      </c>
      <c r="KC110" s="167">
        <f t="shared" si="102"/>
        <v>0</v>
      </c>
      <c r="KD110" s="166">
        <f t="shared" si="103"/>
        <v>0</v>
      </c>
      <c r="KE110" s="167">
        <f t="shared" si="104"/>
        <v>0</v>
      </c>
      <c r="KF110" s="1"/>
      <c r="KG110" s="1"/>
      <c r="KH110" s="170">
        <f t="shared" si="105"/>
        <v>0</v>
      </c>
      <c r="KI110" s="171">
        <f t="shared" si="106"/>
        <v>0</v>
      </c>
      <c r="KJ110" s="166">
        <f t="shared" si="107"/>
        <v>0</v>
      </c>
      <c r="KK110" s="167">
        <f t="shared" si="108"/>
        <v>0</v>
      </c>
      <c r="KL110" s="172">
        <f t="shared" si="109"/>
        <v>0</v>
      </c>
      <c r="KM110" s="171">
        <f t="shared" si="110"/>
        <v>0</v>
      </c>
      <c r="KN110" s="166">
        <f t="shared" si="111"/>
        <v>0</v>
      </c>
      <c r="KO110" s="167">
        <f t="shared" si="112"/>
        <v>0</v>
      </c>
      <c r="KP110" s="436">
        <f t="shared" si="113"/>
        <v>0</v>
      </c>
      <c r="KQ110" s="422">
        <f t="shared" si="114"/>
        <v>0</v>
      </c>
      <c r="KR110" s="438" t="s">
        <v>338</v>
      </c>
      <c r="KS110" s="422" t="s">
        <v>338</v>
      </c>
      <c r="KT110" s="1"/>
    </row>
    <row r="111" spans="2:306" s="26" customFormat="1" ht="16.5" customHeight="1" x14ac:dyDescent="0.2">
      <c r="B111" s="150" t="s">
        <v>263</v>
      </c>
      <c r="C111" s="826"/>
      <c r="D111" s="827"/>
      <c r="E111" s="316"/>
      <c r="F111" s="659">
        <v>1</v>
      </c>
      <c r="G111" s="113"/>
      <c r="H111" s="113"/>
      <c r="I111" s="661">
        <f>INT(ROUND(F111,2)*(IF(E111&gt;0,data!$J$12,0)))</f>
        <v>0</v>
      </c>
      <c r="J111" s="145">
        <f>E111*I111</f>
        <v>0</v>
      </c>
      <c r="K111" s="317"/>
      <c r="L111" s="316"/>
      <c r="M111" s="661">
        <f>INT(ROUND(F111,2)*(IF(E111&gt;0,(IF(K111="ano",data!$J$6,0)),0)))</f>
        <v>0</v>
      </c>
      <c r="N111" s="152">
        <f>IF(L111&gt;E111,M111*E111,M111*L111)</f>
        <v>0</v>
      </c>
      <c r="O111" s="155">
        <f t="shared" ref="O111" si="121">J111+N111</f>
        <v>0</v>
      </c>
      <c r="Q111" s="149" t="str">
        <f t="shared" ref="Q111" si="122">IF(O111&gt;0,1,"")</f>
        <v/>
      </c>
      <c r="R111" s="612" t="s">
        <v>338</v>
      </c>
      <c r="T111" s="26">
        <f t="shared" ref="T111" si="123">IF(O111&gt;0,IF(ISTEXT(C111)=TRUE,0,1),0)</f>
        <v>0</v>
      </c>
      <c r="U111" s="176" t="s">
        <v>297</v>
      </c>
      <c r="V111" s="10"/>
      <c r="W111" s="10"/>
      <c r="X111" s="174"/>
      <c r="Y111" s="175"/>
      <c r="Z111" s="174"/>
      <c r="AA111" s="175"/>
      <c r="AB111" s="174"/>
      <c r="AC111" s="175"/>
      <c r="AD111" s="174"/>
      <c r="AE111" s="175"/>
      <c r="AF111" s="174"/>
      <c r="AG111" s="175"/>
      <c r="AH111" s="174"/>
      <c r="AI111" s="175"/>
      <c r="AJ111" s="174"/>
      <c r="AK111" s="175"/>
      <c r="AL111" s="174"/>
      <c r="AM111" s="175"/>
      <c r="AN111" s="174"/>
      <c r="AO111" s="175"/>
      <c r="AP111" s="174"/>
      <c r="AQ111" s="175"/>
      <c r="AR111" s="174"/>
      <c r="AS111" s="175"/>
      <c r="AT111" s="174"/>
      <c r="AU111" s="175"/>
      <c r="AV111" s="166">
        <f t="shared" si="69"/>
        <v>0</v>
      </c>
      <c r="AW111" s="167">
        <f t="shared" si="70"/>
        <v>0</v>
      </c>
      <c r="AX111" s="166">
        <f t="shared" si="71"/>
        <v>0</v>
      </c>
      <c r="AY111" s="167">
        <f t="shared" si="72"/>
        <v>0</v>
      </c>
      <c r="AZ111" s="1"/>
      <c r="BA111" s="1"/>
      <c r="BB111" s="174"/>
      <c r="BC111" s="175"/>
      <c r="BD111" s="174"/>
      <c r="BE111" s="175"/>
      <c r="BF111" s="174"/>
      <c r="BG111" s="175"/>
      <c r="BH111" s="174"/>
      <c r="BI111" s="175"/>
      <c r="BJ111" s="174"/>
      <c r="BK111" s="175"/>
      <c r="BL111" s="174"/>
      <c r="BM111" s="175"/>
      <c r="BN111" s="174"/>
      <c r="BO111" s="175"/>
      <c r="BP111" s="174"/>
      <c r="BQ111" s="175"/>
      <c r="BR111" s="174"/>
      <c r="BS111" s="175"/>
      <c r="BT111" s="174"/>
      <c r="BU111" s="175"/>
      <c r="BV111" s="174"/>
      <c r="BW111" s="175"/>
      <c r="BX111" s="174"/>
      <c r="BY111" s="175"/>
      <c r="BZ111" s="166">
        <f t="shared" si="73"/>
        <v>0</v>
      </c>
      <c r="CA111" s="167">
        <f t="shared" si="74"/>
        <v>0</v>
      </c>
      <c r="CB111" s="166">
        <f t="shared" si="75"/>
        <v>0</v>
      </c>
      <c r="CC111" s="167">
        <f t="shared" si="76"/>
        <v>0</v>
      </c>
      <c r="CD111" s="1"/>
      <c r="CE111" s="1"/>
      <c r="CF111" s="174"/>
      <c r="CG111" s="175"/>
      <c r="CH111" s="174"/>
      <c r="CI111" s="175"/>
      <c r="CJ111" s="174"/>
      <c r="CK111" s="175"/>
      <c r="CL111" s="174"/>
      <c r="CM111" s="175"/>
      <c r="CN111" s="174"/>
      <c r="CO111" s="175"/>
      <c r="CP111" s="174"/>
      <c r="CQ111" s="175"/>
      <c r="CR111" s="174"/>
      <c r="CS111" s="175"/>
      <c r="CT111" s="174"/>
      <c r="CU111" s="175"/>
      <c r="CV111" s="174"/>
      <c r="CW111" s="175"/>
      <c r="CX111" s="174"/>
      <c r="CY111" s="175"/>
      <c r="CZ111" s="174"/>
      <c r="DA111" s="175"/>
      <c r="DB111" s="174"/>
      <c r="DC111" s="175"/>
      <c r="DD111" s="166">
        <f t="shared" si="77"/>
        <v>0</v>
      </c>
      <c r="DE111" s="167">
        <f t="shared" si="78"/>
        <v>0</v>
      </c>
      <c r="DF111" s="166">
        <f t="shared" si="79"/>
        <v>0</v>
      </c>
      <c r="DG111" s="167">
        <f t="shared" si="80"/>
        <v>0</v>
      </c>
      <c r="DH111" s="1"/>
      <c r="DI111" s="1"/>
      <c r="DJ111" s="174"/>
      <c r="DK111" s="175"/>
      <c r="DL111" s="174"/>
      <c r="DM111" s="175"/>
      <c r="DN111" s="174"/>
      <c r="DO111" s="175"/>
      <c r="DP111" s="174"/>
      <c r="DQ111" s="175"/>
      <c r="DR111" s="174"/>
      <c r="DS111" s="175"/>
      <c r="DT111" s="174"/>
      <c r="DU111" s="175"/>
      <c r="DV111" s="174"/>
      <c r="DW111" s="175"/>
      <c r="DX111" s="174"/>
      <c r="DY111" s="175"/>
      <c r="DZ111" s="174"/>
      <c r="EA111" s="175"/>
      <c r="EB111" s="174"/>
      <c r="EC111" s="175"/>
      <c r="ED111" s="174"/>
      <c r="EE111" s="175"/>
      <c r="EF111" s="174"/>
      <c r="EG111" s="175"/>
      <c r="EH111" s="166">
        <f t="shared" si="81"/>
        <v>0</v>
      </c>
      <c r="EI111" s="167">
        <f t="shared" si="82"/>
        <v>0</v>
      </c>
      <c r="EJ111" s="166">
        <f t="shared" si="83"/>
        <v>0</v>
      </c>
      <c r="EK111" s="167">
        <f t="shared" si="84"/>
        <v>0</v>
      </c>
      <c r="EL111" s="1"/>
      <c r="EM111" s="1"/>
      <c r="EN111" s="174"/>
      <c r="EO111" s="175"/>
      <c r="EP111" s="174"/>
      <c r="EQ111" s="175"/>
      <c r="ER111" s="174"/>
      <c r="ES111" s="175"/>
      <c r="ET111" s="174"/>
      <c r="EU111" s="175"/>
      <c r="EV111" s="174"/>
      <c r="EW111" s="175"/>
      <c r="EX111" s="174"/>
      <c r="EY111" s="175"/>
      <c r="EZ111" s="174"/>
      <c r="FA111" s="175"/>
      <c r="FB111" s="174"/>
      <c r="FC111" s="175"/>
      <c r="FD111" s="174"/>
      <c r="FE111" s="175"/>
      <c r="FF111" s="174"/>
      <c r="FG111" s="175"/>
      <c r="FH111" s="174"/>
      <c r="FI111" s="175"/>
      <c r="FJ111" s="174"/>
      <c r="FK111" s="175"/>
      <c r="FL111" s="166">
        <f t="shared" si="85"/>
        <v>0</v>
      </c>
      <c r="FM111" s="167">
        <f t="shared" si="86"/>
        <v>0</v>
      </c>
      <c r="FN111" s="166">
        <f t="shared" si="87"/>
        <v>0</v>
      </c>
      <c r="FO111" s="167">
        <f t="shared" si="88"/>
        <v>0</v>
      </c>
      <c r="FP111" s="1"/>
      <c r="FQ111" s="1"/>
      <c r="FR111" s="174"/>
      <c r="FS111" s="175"/>
      <c r="FT111" s="174"/>
      <c r="FU111" s="175"/>
      <c r="FV111" s="174"/>
      <c r="FW111" s="175"/>
      <c r="FX111" s="174"/>
      <c r="FY111" s="175"/>
      <c r="FZ111" s="174"/>
      <c r="GA111" s="175"/>
      <c r="GB111" s="174"/>
      <c r="GC111" s="175"/>
      <c r="GD111" s="174"/>
      <c r="GE111" s="175"/>
      <c r="GF111" s="174"/>
      <c r="GG111" s="175"/>
      <c r="GH111" s="174"/>
      <c r="GI111" s="175"/>
      <c r="GJ111" s="174"/>
      <c r="GK111" s="175"/>
      <c r="GL111" s="174"/>
      <c r="GM111" s="175"/>
      <c r="GN111" s="174"/>
      <c r="GO111" s="175"/>
      <c r="GP111" s="166">
        <f t="shared" si="89"/>
        <v>0</v>
      </c>
      <c r="GQ111" s="167">
        <f t="shared" si="90"/>
        <v>0</v>
      </c>
      <c r="GR111" s="166">
        <f t="shared" si="91"/>
        <v>0</v>
      </c>
      <c r="GS111" s="167">
        <f t="shared" si="92"/>
        <v>0</v>
      </c>
      <c r="GT111" s="1"/>
      <c r="GU111" s="1"/>
      <c r="GV111" s="174"/>
      <c r="GW111" s="175"/>
      <c r="GX111" s="174"/>
      <c r="GY111" s="175"/>
      <c r="GZ111" s="174"/>
      <c r="HA111" s="175"/>
      <c r="HB111" s="174"/>
      <c r="HC111" s="175"/>
      <c r="HD111" s="174"/>
      <c r="HE111" s="175"/>
      <c r="HF111" s="174"/>
      <c r="HG111" s="175"/>
      <c r="HH111" s="174"/>
      <c r="HI111" s="175"/>
      <c r="HJ111" s="174"/>
      <c r="HK111" s="175"/>
      <c r="HL111" s="174"/>
      <c r="HM111" s="175"/>
      <c r="HN111" s="174"/>
      <c r="HO111" s="175"/>
      <c r="HP111" s="174"/>
      <c r="HQ111" s="175"/>
      <c r="HR111" s="174"/>
      <c r="HS111" s="175"/>
      <c r="HT111" s="166">
        <f t="shared" si="93"/>
        <v>0</v>
      </c>
      <c r="HU111" s="167">
        <f t="shared" si="94"/>
        <v>0</v>
      </c>
      <c r="HV111" s="166">
        <f t="shared" si="95"/>
        <v>0</v>
      </c>
      <c r="HW111" s="167">
        <f t="shared" si="96"/>
        <v>0</v>
      </c>
      <c r="HX111" s="1"/>
      <c r="HY111" s="1"/>
      <c r="HZ111" s="174"/>
      <c r="IA111" s="175"/>
      <c r="IB111" s="174"/>
      <c r="IC111" s="175"/>
      <c r="ID111" s="174"/>
      <c r="IE111" s="175"/>
      <c r="IF111" s="174"/>
      <c r="IG111" s="175"/>
      <c r="IH111" s="174"/>
      <c r="II111" s="175"/>
      <c r="IJ111" s="174"/>
      <c r="IK111" s="175"/>
      <c r="IL111" s="174"/>
      <c r="IM111" s="175"/>
      <c r="IN111" s="174"/>
      <c r="IO111" s="175"/>
      <c r="IP111" s="174"/>
      <c r="IQ111" s="175"/>
      <c r="IR111" s="174"/>
      <c r="IS111" s="175"/>
      <c r="IT111" s="174"/>
      <c r="IU111" s="175"/>
      <c r="IV111" s="174"/>
      <c r="IW111" s="175"/>
      <c r="IX111" s="166">
        <f t="shared" si="97"/>
        <v>0</v>
      </c>
      <c r="IY111" s="167">
        <f t="shared" si="98"/>
        <v>0</v>
      </c>
      <c r="IZ111" s="166">
        <f t="shared" si="99"/>
        <v>0</v>
      </c>
      <c r="JA111" s="167">
        <f t="shared" si="100"/>
        <v>0</v>
      </c>
      <c r="JB111" s="1"/>
      <c r="JC111" s="1"/>
      <c r="JD111" s="174"/>
      <c r="JE111" s="175"/>
      <c r="JF111" s="174"/>
      <c r="JG111" s="175"/>
      <c r="JH111" s="174"/>
      <c r="JI111" s="175"/>
      <c r="JJ111" s="174"/>
      <c r="JK111" s="175"/>
      <c r="JL111" s="174"/>
      <c r="JM111" s="175"/>
      <c r="JN111" s="174"/>
      <c r="JO111" s="175"/>
      <c r="JP111" s="174"/>
      <c r="JQ111" s="175"/>
      <c r="JR111" s="174"/>
      <c r="JS111" s="175"/>
      <c r="JT111" s="174"/>
      <c r="JU111" s="175"/>
      <c r="JV111" s="174"/>
      <c r="JW111" s="175"/>
      <c r="JX111" s="174"/>
      <c r="JY111" s="175"/>
      <c r="JZ111" s="174"/>
      <c r="KA111" s="175"/>
      <c r="KB111" s="166">
        <f t="shared" si="101"/>
        <v>0</v>
      </c>
      <c r="KC111" s="167">
        <f t="shared" si="102"/>
        <v>0</v>
      </c>
      <c r="KD111" s="166">
        <f t="shared" si="103"/>
        <v>0</v>
      </c>
      <c r="KE111" s="167">
        <f t="shared" si="104"/>
        <v>0</v>
      </c>
      <c r="KF111" s="1"/>
      <c r="KG111" s="1"/>
      <c r="KH111" s="170">
        <f t="shared" si="105"/>
        <v>0</v>
      </c>
      <c r="KI111" s="171">
        <f t="shared" si="106"/>
        <v>0</v>
      </c>
      <c r="KJ111" s="166">
        <f t="shared" si="107"/>
        <v>0</v>
      </c>
      <c r="KK111" s="167">
        <f t="shared" si="108"/>
        <v>0</v>
      </c>
      <c r="KL111" s="172">
        <f t="shared" si="109"/>
        <v>0</v>
      </c>
      <c r="KM111" s="171">
        <f t="shared" si="110"/>
        <v>0</v>
      </c>
      <c r="KN111" s="166">
        <f t="shared" si="111"/>
        <v>0</v>
      </c>
      <c r="KO111" s="167">
        <f t="shared" si="112"/>
        <v>0</v>
      </c>
      <c r="KP111" s="436">
        <f t="shared" si="113"/>
        <v>0</v>
      </c>
      <c r="KQ111" s="422">
        <f t="shared" si="114"/>
        <v>0</v>
      </c>
      <c r="KR111" s="438" t="s">
        <v>338</v>
      </c>
      <c r="KS111" s="422" t="s">
        <v>338</v>
      </c>
      <c r="KT111" s="1"/>
    </row>
    <row r="112" spans="2:306" s="26" customFormat="1" ht="15.75" hidden="1" customHeight="1" x14ac:dyDescent="0.2">
      <c r="B112" s="150"/>
      <c r="C112" s="853"/>
      <c r="D112" s="854"/>
      <c r="E112" s="536"/>
      <c r="F112" s="650"/>
      <c r="G112" s="120"/>
      <c r="H112" s="120"/>
      <c r="I112" s="661">
        <f>INT(ROUND(F112,2)*(IF(E112&gt;0,data!$J$12,0)))</f>
        <v>0</v>
      </c>
      <c r="J112" s="145">
        <f t="shared" ref="J112:J175" si="124">E112*I112</f>
        <v>0</v>
      </c>
      <c r="K112" s="537"/>
      <c r="L112" s="536"/>
      <c r="M112" s="661">
        <f>INT(ROUND(F112,2)*(IF(E112&gt;0,(IF(K112="ano",data!$J$6,0)),0)))</f>
        <v>0</v>
      </c>
      <c r="N112" s="152">
        <f t="shared" ref="N112:N175" si="125">IF(L112&gt;E112,M112*E112,M112*L112)</f>
        <v>0</v>
      </c>
      <c r="O112" s="155">
        <f t="shared" ref="O112:O175" si="126">J112+N112</f>
        <v>0</v>
      </c>
      <c r="Q112" s="149" t="str">
        <f t="shared" ref="Q112:Q175" si="127">IF(O112&gt;0,1,"")</f>
        <v/>
      </c>
      <c r="R112" s="612" t="s">
        <v>338</v>
      </c>
      <c r="T112" s="28"/>
      <c r="U112" s="173" t="s">
        <v>297</v>
      </c>
      <c r="V112" s="10"/>
      <c r="W112" s="10"/>
      <c r="X112" s="174"/>
      <c r="Y112" s="175"/>
      <c r="Z112" s="174"/>
      <c r="AA112" s="175"/>
      <c r="AB112" s="174"/>
      <c r="AC112" s="175"/>
      <c r="AD112" s="174"/>
      <c r="AE112" s="175"/>
      <c r="AF112" s="174"/>
      <c r="AG112" s="175"/>
      <c r="AH112" s="174"/>
      <c r="AI112" s="175"/>
      <c r="AJ112" s="174"/>
      <c r="AK112" s="175"/>
      <c r="AL112" s="174"/>
      <c r="AM112" s="175"/>
      <c r="AN112" s="174"/>
      <c r="AO112" s="175"/>
      <c r="AP112" s="174"/>
      <c r="AQ112" s="175"/>
      <c r="AR112" s="174"/>
      <c r="AS112" s="175"/>
      <c r="AT112" s="174"/>
      <c r="AU112" s="175"/>
      <c r="AV112" s="166">
        <f t="shared" si="69"/>
        <v>0</v>
      </c>
      <c r="AW112" s="167">
        <f t="shared" si="70"/>
        <v>0</v>
      </c>
      <c r="AX112" s="166">
        <f t="shared" si="71"/>
        <v>0</v>
      </c>
      <c r="AY112" s="167">
        <f t="shared" si="72"/>
        <v>0</v>
      </c>
      <c r="AZ112" s="1"/>
      <c r="BA112" s="1"/>
      <c r="BB112" s="174"/>
      <c r="BC112" s="175"/>
      <c r="BD112" s="174"/>
      <c r="BE112" s="175"/>
      <c r="BF112" s="174"/>
      <c r="BG112" s="175"/>
      <c r="BH112" s="174"/>
      <c r="BI112" s="175"/>
      <c r="BJ112" s="174"/>
      <c r="BK112" s="175"/>
      <c r="BL112" s="174"/>
      <c r="BM112" s="175"/>
      <c r="BN112" s="174"/>
      <c r="BO112" s="175"/>
      <c r="BP112" s="174"/>
      <c r="BQ112" s="175"/>
      <c r="BR112" s="174"/>
      <c r="BS112" s="175"/>
      <c r="BT112" s="174"/>
      <c r="BU112" s="175"/>
      <c r="BV112" s="174"/>
      <c r="BW112" s="175"/>
      <c r="BX112" s="174"/>
      <c r="BY112" s="175"/>
      <c r="BZ112" s="166">
        <f t="shared" si="73"/>
        <v>0</v>
      </c>
      <c r="CA112" s="167">
        <f t="shared" si="74"/>
        <v>0</v>
      </c>
      <c r="CB112" s="166">
        <f t="shared" si="75"/>
        <v>0</v>
      </c>
      <c r="CC112" s="167">
        <f t="shared" si="76"/>
        <v>0</v>
      </c>
      <c r="CD112" s="1"/>
      <c r="CE112" s="1"/>
      <c r="CF112" s="174"/>
      <c r="CG112" s="175"/>
      <c r="CH112" s="174"/>
      <c r="CI112" s="175"/>
      <c r="CJ112" s="174"/>
      <c r="CK112" s="175"/>
      <c r="CL112" s="174"/>
      <c r="CM112" s="175"/>
      <c r="CN112" s="174"/>
      <c r="CO112" s="175"/>
      <c r="CP112" s="174"/>
      <c r="CQ112" s="175"/>
      <c r="CR112" s="174"/>
      <c r="CS112" s="175"/>
      <c r="CT112" s="174"/>
      <c r="CU112" s="175"/>
      <c r="CV112" s="174"/>
      <c r="CW112" s="175"/>
      <c r="CX112" s="174"/>
      <c r="CY112" s="175"/>
      <c r="CZ112" s="174"/>
      <c r="DA112" s="175"/>
      <c r="DB112" s="174"/>
      <c r="DC112" s="175"/>
      <c r="DD112" s="166">
        <f t="shared" si="77"/>
        <v>0</v>
      </c>
      <c r="DE112" s="167">
        <f t="shared" si="78"/>
        <v>0</v>
      </c>
      <c r="DF112" s="166">
        <f t="shared" si="79"/>
        <v>0</v>
      </c>
      <c r="DG112" s="167">
        <f t="shared" si="80"/>
        <v>0</v>
      </c>
      <c r="DH112" s="1"/>
      <c r="DI112" s="1"/>
      <c r="DJ112" s="174"/>
      <c r="DK112" s="175"/>
      <c r="DL112" s="174"/>
      <c r="DM112" s="175"/>
      <c r="DN112" s="174"/>
      <c r="DO112" s="175"/>
      <c r="DP112" s="174"/>
      <c r="DQ112" s="175"/>
      <c r="DR112" s="174"/>
      <c r="DS112" s="175"/>
      <c r="DT112" s="174"/>
      <c r="DU112" s="175"/>
      <c r="DV112" s="174"/>
      <c r="DW112" s="175"/>
      <c r="DX112" s="174"/>
      <c r="DY112" s="175"/>
      <c r="DZ112" s="174"/>
      <c r="EA112" s="175"/>
      <c r="EB112" s="174"/>
      <c r="EC112" s="175"/>
      <c r="ED112" s="174"/>
      <c r="EE112" s="175"/>
      <c r="EF112" s="174"/>
      <c r="EG112" s="175"/>
      <c r="EH112" s="166">
        <f t="shared" si="81"/>
        <v>0</v>
      </c>
      <c r="EI112" s="167">
        <f t="shared" si="82"/>
        <v>0</v>
      </c>
      <c r="EJ112" s="166">
        <f t="shared" si="83"/>
        <v>0</v>
      </c>
      <c r="EK112" s="167">
        <f t="shared" si="84"/>
        <v>0</v>
      </c>
      <c r="EL112" s="1"/>
      <c r="EM112" s="1"/>
      <c r="EN112" s="174"/>
      <c r="EO112" s="175"/>
      <c r="EP112" s="174"/>
      <c r="EQ112" s="175"/>
      <c r="ER112" s="174"/>
      <c r="ES112" s="175"/>
      <c r="ET112" s="174"/>
      <c r="EU112" s="175"/>
      <c r="EV112" s="174"/>
      <c r="EW112" s="175"/>
      <c r="EX112" s="174"/>
      <c r="EY112" s="175"/>
      <c r="EZ112" s="174"/>
      <c r="FA112" s="175"/>
      <c r="FB112" s="174"/>
      <c r="FC112" s="175"/>
      <c r="FD112" s="174"/>
      <c r="FE112" s="175"/>
      <c r="FF112" s="174"/>
      <c r="FG112" s="175"/>
      <c r="FH112" s="174"/>
      <c r="FI112" s="175"/>
      <c r="FJ112" s="174"/>
      <c r="FK112" s="175"/>
      <c r="FL112" s="166">
        <f t="shared" si="85"/>
        <v>0</v>
      </c>
      <c r="FM112" s="167">
        <f t="shared" si="86"/>
        <v>0</v>
      </c>
      <c r="FN112" s="166">
        <f t="shared" si="87"/>
        <v>0</v>
      </c>
      <c r="FO112" s="167">
        <f t="shared" si="88"/>
        <v>0</v>
      </c>
      <c r="FP112" s="1"/>
      <c r="FQ112" s="1"/>
      <c r="FR112" s="174"/>
      <c r="FS112" s="175"/>
      <c r="FT112" s="174"/>
      <c r="FU112" s="175"/>
      <c r="FV112" s="174"/>
      <c r="FW112" s="175"/>
      <c r="FX112" s="174"/>
      <c r="FY112" s="175"/>
      <c r="FZ112" s="174"/>
      <c r="GA112" s="175"/>
      <c r="GB112" s="174"/>
      <c r="GC112" s="175"/>
      <c r="GD112" s="174"/>
      <c r="GE112" s="175"/>
      <c r="GF112" s="174"/>
      <c r="GG112" s="175"/>
      <c r="GH112" s="174"/>
      <c r="GI112" s="175"/>
      <c r="GJ112" s="174"/>
      <c r="GK112" s="175"/>
      <c r="GL112" s="174"/>
      <c r="GM112" s="175"/>
      <c r="GN112" s="174"/>
      <c r="GO112" s="175"/>
      <c r="GP112" s="166">
        <f t="shared" si="89"/>
        <v>0</v>
      </c>
      <c r="GQ112" s="167">
        <f t="shared" si="90"/>
        <v>0</v>
      </c>
      <c r="GR112" s="166">
        <f t="shared" si="91"/>
        <v>0</v>
      </c>
      <c r="GS112" s="167">
        <f t="shared" si="92"/>
        <v>0</v>
      </c>
      <c r="GT112" s="1"/>
      <c r="GU112" s="1"/>
      <c r="GV112" s="174"/>
      <c r="GW112" s="175"/>
      <c r="GX112" s="174"/>
      <c r="GY112" s="175"/>
      <c r="GZ112" s="174"/>
      <c r="HA112" s="175"/>
      <c r="HB112" s="174"/>
      <c r="HC112" s="175"/>
      <c r="HD112" s="174"/>
      <c r="HE112" s="175"/>
      <c r="HF112" s="174"/>
      <c r="HG112" s="175"/>
      <c r="HH112" s="174"/>
      <c r="HI112" s="175"/>
      <c r="HJ112" s="174"/>
      <c r="HK112" s="175"/>
      <c r="HL112" s="174"/>
      <c r="HM112" s="175"/>
      <c r="HN112" s="174"/>
      <c r="HO112" s="175"/>
      <c r="HP112" s="174"/>
      <c r="HQ112" s="175"/>
      <c r="HR112" s="174"/>
      <c r="HS112" s="175"/>
      <c r="HT112" s="166">
        <f t="shared" si="93"/>
        <v>0</v>
      </c>
      <c r="HU112" s="167">
        <f t="shared" si="94"/>
        <v>0</v>
      </c>
      <c r="HV112" s="166">
        <f t="shared" si="95"/>
        <v>0</v>
      </c>
      <c r="HW112" s="167">
        <f t="shared" si="96"/>
        <v>0</v>
      </c>
      <c r="HX112" s="1"/>
      <c r="HY112" s="1"/>
      <c r="HZ112" s="174"/>
      <c r="IA112" s="175"/>
      <c r="IB112" s="174"/>
      <c r="IC112" s="175"/>
      <c r="ID112" s="174"/>
      <c r="IE112" s="175"/>
      <c r="IF112" s="174"/>
      <c r="IG112" s="175"/>
      <c r="IH112" s="174"/>
      <c r="II112" s="175"/>
      <c r="IJ112" s="174"/>
      <c r="IK112" s="175"/>
      <c r="IL112" s="174"/>
      <c r="IM112" s="175"/>
      <c r="IN112" s="174"/>
      <c r="IO112" s="175"/>
      <c r="IP112" s="174"/>
      <c r="IQ112" s="175"/>
      <c r="IR112" s="174"/>
      <c r="IS112" s="175"/>
      <c r="IT112" s="174"/>
      <c r="IU112" s="175"/>
      <c r="IV112" s="174"/>
      <c r="IW112" s="175"/>
      <c r="IX112" s="166">
        <f t="shared" si="97"/>
        <v>0</v>
      </c>
      <c r="IY112" s="167">
        <f t="shared" si="98"/>
        <v>0</v>
      </c>
      <c r="IZ112" s="166">
        <f t="shared" si="99"/>
        <v>0</v>
      </c>
      <c r="JA112" s="167">
        <f t="shared" si="100"/>
        <v>0</v>
      </c>
      <c r="JB112" s="1"/>
      <c r="JC112" s="1"/>
      <c r="JD112" s="174"/>
      <c r="JE112" s="175"/>
      <c r="JF112" s="174"/>
      <c r="JG112" s="175"/>
      <c r="JH112" s="174"/>
      <c r="JI112" s="175"/>
      <c r="JJ112" s="174"/>
      <c r="JK112" s="175"/>
      <c r="JL112" s="174"/>
      <c r="JM112" s="175"/>
      <c r="JN112" s="174"/>
      <c r="JO112" s="175"/>
      <c r="JP112" s="174"/>
      <c r="JQ112" s="175"/>
      <c r="JR112" s="174"/>
      <c r="JS112" s="175"/>
      <c r="JT112" s="174"/>
      <c r="JU112" s="175"/>
      <c r="JV112" s="174"/>
      <c r="JW112" s="175"/>
      <c r="JX112" s="174"/>
      <c r="JY112" s="175"/>
      <c r="JZ112" s="174"/>
      <c r="KA112" s="175"/>
      <c r="KB112" s="166">
        <f t="shared" si="101"/>
        <v>0</v>
      </c>
      <c r="KC112" s="167">
        <f t="shared" si="102"/>
        <v>0</v>
      </c>
      <c r="KD112" s="166">
        <f t="shared" si="103"/>
        <v>0</v>
      </c>
      <c r="KE112" s="167">
        <f t="shared" si="104"/>
        <v>0</v>
      </c>
      <c r="KF112" s="1"/>
      <c r="KG112" s="1"/>
      <c r="KH112" s="170">
        <f t="shared" si="105"/>
        <v>0</v>
      </c>
      <c r="KI112" s="171">
        <f t="shared" si="106"/>
        <v>0</v>
      </c>
      <c r="KJ112" s="166">
        <f t="shared" si="107"/>
        <v>0</v>
      </c>
      <c r="KK112" s="167">
        <f t="shared" si="108"/>
        <v>0</v>
      </c>
      <c r="KL112" s="172">
        <f t="shared" si="109"/>
        <v>0</v>
      </c>
      <c r="KM112" s="171">
        <f t="shared" si="110"/>
        <v>0</v>
      </c>
      <c r="KN112" s="166">
        <f t="shared" si="111"/>
        <v>0</v>
      </c>
      <c r="KO112" s="167">
        <f t="shared" si="112"/>
        <v>0</v>
      </c>
      <c r="KP112" s="436">
        <f t="shared" si="113"/>
        <v>0</v>
      </c>
      <c r="KQ112" s="422">
        <f t="shared" si="114"/>
        <v>0</v>
      </c>
      <c r="KR112" s="438" t="s">
        <v>338</v>
      </c>
      <c r="KS112" s="422" t="s">
        <v>338</v>
      </c>
      <c r="KT112" s="1"/>
    </row>
    <row r="113" spans="2:306" s="26" customFormat="1" ht="16.5" customHeight="1" x14ac:dyDescent="0.2">
      <c r="B113" s="150" t="s">
        <v>264</v>
      </c>
      <c r="C113" s="826"/>
      <c r="D113" s="827"/>
      <c r="E113" s="316"/>
      <c r="F113" s="659">
        <v>1</v>
      </c>
      <c r="G113" s="113"/>
      <c r="H113" s="113"/>
      <c r="I113" s="661">
        <f>INT(ROUND(F113,2)*(IF(E113&gt;0,data!$J$12,0)))</f>
        <v>0</v>
      </c>
      <c r="J113" s="145">
        <f t="shared" si="124"/>
        <v>0</v>
      </c>
      <c r="K113" s="317"/>
      <c r="L113" s="316"/>
      <c r="M113" s="661">
        <f>INT(ROUND(F113,2)*(IF(E113&gt;0,(IF(K113="ano",data!$J$6,0)),0)))</f>
        <v>0</v>
      </c>
      <c r="N113" s="152">
        <f t="shared" si="125"/>
        <v>0</v>
      </c>
      <c r="O113" s="155">
        <f t="shared" si="126"/>
        <v>0</v>
      </c>
      <c r="Q113" s="149" t="str">
        <f t="shared" si="127"/>
        <v/>
      </c>
      <c r="R113" s="612" t="s">
        <v>338</v>
      </c>
      <c r="T113" s="26">
        <f t="shared" ref="T113" si="128">IF(O113&gt;0,IF(ISTEXT(C113)=TRUE,0,1),0)</f>
        <v>0</v>
      </c>
      <c r="U113" s="176" t="s">
        <v>297</v>
      </c>
      <c r="V113" s="10"/>
      <c r="W113" s="10"/>
      <c r="X113" s="164"/>
      <c r="Y113" s="177"/>
      <c r="Z113" s="164"/>
      <c r="AA113" s="177"/>
      <c r="AB113" s="164"/>
      <c r="AC113" s="177"/>
      <c r="AD113" s="164"/>
      <c r="AE113" s="177"/>
      <c r="AF113" s="164"/>
      <c r="AG113" s="177"/>
      <c r="AH113" s="164"/>
      <c r="AI113" s="177"/>
      <c r="AJ113" s="164"/>
      <c r="AK113" s="177"/>
      <c r="AL113" s="164"/>
      <c r="AM113" s="177"/>
      <c r="AN113" s="164"/>
      <c r="AO113" s="177"/>
      <c r="AP113" s="164"/>
      <c r="AQ113" s="177"/>
      <c r="AR113" s="164"/>
      <c r="AS113" s="177"/>
      <c r="AT113" s="164"/>
      <c r="AU113" s="177"/>
      <c r="AV113" s="166">
        <f t="shared" si="69"/>
        <v>0</v>
      </c>
      <c r="AW113" s="167">
        <f t="shared" si="70"/>
        <v>0</v>
      </c>
      <c r="AX113" s="166">
        <f t="shared" si="71"/>
        <v>0</v>
      </c>
      <c r="AY113" s="167">
        <f t="shared" si="72"/>
        <v>0</v>
      </c>
      <c r="AZ113" s="1"/>
      <c r="BA113" s="1"/>
      <c r="BB113" s="164"/>
      <c r="BC113" s="177"/>
      <c r="BD113" s="164"/>
      <c r="BE113" s="177"/>
      <c r="BF113" s="164"/>
      <c r="BG113" s="177"/>
      <c r="BH113" s="164"/>
      <c r="BI113" s="177"/>
      <c r="BJ113" s="164"/>
      <c r="BK113" s="177"/>
      <c r="BL113" s="164"/>
      <c r="BM113" s="177"/>
      <c r="BN113" s="164"/>
      <c r="BO113" s="177"/>
      <c r="BP113" s="164"/>
      <c r="BQ113" s="177"/>
      <c r="BR113" s="164"/>
      <c r="BS113" s="177"/>
      <c r="BT113" s="164"/>
      <c r="BU113" s="177"/>
      <c r="BV113" s="164"/>
      <c r="BW113" s="177"/>
      <c r="BX113" s="164"/>
      <c r="BY113" s="177"/>
      <c r="BZ113" s="166">
        <f t="shared" si="73"/>
        <v>0</v>
      </c>
      <c r="CA113" s="167">
        <f t="shared" si="74"/>
        <v>0</v>
      </c>
      <c r="CB113" s="166">
        <f t="shared" si="75"/>
        <v>0</v>
      </c>
      <c r="CC113" s="167">
        <f t="shared" si="76"/>
        <v>0</v>
      </c>
      <c r="CD113" s="1"/>
      <c r="CE113" s="1"/>
      <c r="CF113" s="164"/>
      <c r="CG113" s="177"/>
      <c r="CH113" s="164"/>
      <c r="CI113" s="177"/>
      <c r="CJ113" s="164"/>
      <c r="CK113" s="177"/>
      <c r="CL113" s="164"/>
      <c r="CM113" s="177"/>
      <c r="CN113" s="164"/>
      <c r="CO113" s="177"/>
      <c r="CP113" s="164"/>
      <c r="CQ113" s="177"/>
      <c r="CR113" s="164"/>
      <c r="CS113" s="177"/>
      <c r="CT113" s="164"/>
      <c r="CU113" s="177"/>
      <c r="CV113" s="164"/>
      <c r="CW113" s="177"/>
      <c r="CX113" s="164"/>
      <c r="CY113" s="177"/>
      <c r="CZ113" s="164"/>
      <c r="DA113" s="177"/>
      <c r="DB113" s="164"/>
      <c r="DC113" s="177"/>
      <c r="DD113" s="166">
        <f t="shared" si="77"/>
        <v>0</v>
      </c>
      <c r="DE113" s="167">
        <f t="shared" si="78"/>
        <v>0</v>
      </c>
      <c r="DF113" s="166">
        <f t="shared" si="79"/>
        <v>0</v>
      </c>
      <c r="DG113" s="167">
        <f t="shared" si="80"/>
        <v>0</v>
      </c>
      <c r="DH113" s="1"/>
      <c r="DI113" s="1"/>
      <c r="DJ113" s="164"/>
      <c r="DK113" s="177"/>
      <c r="DL113" s="164"/>
      <c r="DM113" s="177"/>
      <c r="DN113" s="164"/>
      <c r="DO113" s="177"/>
      <c r="DP113" s="164"/>
      <c r="DQ113" s="177"/>
      <c r="DR113" s="164"/>
      <c r="DS113" s="177"/>
      <c r="DT113" s="164"/>
      <c r="DU113" s="177"/>
      <c r="DV113" s="164"/>
      <c r="DW113" s="177"/>
      <c r="DX113" s="164"/>
      <c r="DY113" s="177"/>
      <c r="DZ113" s="164"/>
      <c r="EA113" s="177"/>
      <c r="EB113" s="164"/>
      <c r="EC113" s="177"/>
      <c r="ED113" s="164"/>
      <c r="EE113" s="177"/>
      <c r="EF113" s="164"/>
      <c r="EG113" s="177"/>
      <c r="EH113" s="166">
        <f t="shared" si="81"/>
        <v>0</v>
      </c>
      <c r="EI113" s="167">
        <f t="shared" si="82"/>
        <v>0</v>
      </c>
      <c r="EJ113" s="166">
        <f t="shared" si="83"/>
        <v>0</v>
      </c>
      <c r="EK113" s="167">
        <f t="shared" si="84"/>
        <v>0</v>
      </c>
      <c r="EL113" s="1"/>
      <c r="EM113" s="1"/>
      <c r="EN113" s="164"/>
      <c r="EO113" s="177"/>
      <c r="EP113" s="164"/>
      <c r="EQ113" s="177"/>
      <c r="ER113" s="164"/>
      <c r="ES113" s="177"/>
      <c r="ET113" s="164"/>
      <c r="EU113" s="177"/>
      <c r="EV113" s="164"/>
      <c r="EW113" s="177"/>
      <c r="EX113" s="164"/>
      <c r="EY113" s="177"/>
      <c r="EZ113" s="164"/>
      <c r="FA113" s="177"/>
      <c r="FB113" s="164"/>
      <c r="FC113" s="177"/>
      <c r="FD113" s="164"/>
      <c r="FE113" s="177"/>
      <c r="FF113" s="164"/>
      <c r="FG113" s="177"/>
      <c r="FH113" s="164"/>
      <c r="FI113" s="177"/>
      <c r="FJ113" s="164"/>
      <c r="FK113" s="177"/>
      <c r="FL113" s="166">
        <f t="shared" si="85"/>
        <v>0</v>
      </c>
      <c r="FM113" s="167">
        <f t="shared" si="86"/>
        <v>0</v>
      </c>
      <c r="FN113" s="166">
        <f t="shared" si="87"/>
        <v>0</v>
      </c>
      <c r="FO113" s="167">
        <f t="shared" si="88"/>
        <v>0</v>
      </c>
      <c r="FP113" s="1"/>
      <c r="FQ113" s="1"/>
      <c r="FR113" s="164"/>
      <c r="FS113" s="177"/>
      <c r="FT113" s="164"/>
      <c r="FU113" s="177"/>
      <c r="FV113" s="164"/>
      <c r="FW113" s="177"/>
      <c r="FX113" s="164"/>
      <c r="FY113" s="177"/>
      <c r="FZ113" s="164"/>
      <c r="GA113" s="177"/>
      <c r="GB113" s="164"/>
      <c r="GC113" s="177"/>
      <c r="GD113" s="164"/>
      <c r="GE113" s="177"/>
      <c r="GF113" s="164"/>
      <c r="GG113" s="177"/>
      <c r="GH113" s="164"/>
      <c r="GI113" s="177"/>
      <c r="GJ113" s="164"/>
      <c r="GK113" s="177"/>
      <c r="GL113" s="164"/>
      <c r="GM113" s="177"/>
      <c r="GN113" s="164"/>
      <c r="GO113" s="177"/>
      <c r="GP113" s="166">
        <f t="shared" si="89"/>
        <v>0</v>
      </c>
      <c r="GQ113" s="167">
        <f t="shared" si="90"/>
        <v>0</v>
      </c>
      <c r="GR113" s="166">
        <f t="shared" si="91"/>
        <v>0</v>
      </c>
      <c r="GS113" s="167">
        <f t="shared" si="92"/>
        <v>0</v>
      </c>
      <c r="GT113" s="1"/>
      <c r="GU113" s="1"/>
      <c r="GV113" s="164"/>
      <c r="GW113" s="177"/>
      <c r="GX113" s="164"/>
      <c r="GY113" s="177"/>
      <c r="GZ113" s="164"/>
      <c r="HA113" s="177"/>
      <c r="HB113" s="164"/>
      <c r="HC113" s="177"/>
      <c r="HD113" s="164"/>
      <c r="HE113" s="177"/>
      <c r="HF113" s="164"/>
      <c r="HG113" s="177"/>
      <c r="HH113" s="164"/>
      <c r="HI113" s="177"/>
      <c r="HJ113" s="164"/>
      <c r="HK113" s="177"/>
      <c r="HL113" s="164"/>
      <c r="HM113" s="177"/>
      <c r="HN113" s="164"/>
      <c r="HO113" s="177"/>
      <c r="HP113" s="164"/>
      <c r="HQ113" s="177"/>
      <c r="HR113" s="164"/>
      <c r="HS113" s="177"/>
      <c r="HT113" s="166">
        <f t="shared" si="93"/>
        <v>0</v>
      </c>
      <c r="HU113" s="167">
        <f t="shared" si="94"/>
        <v>0</v>
      </c>
      <c r="HV113" s="166">
        <f t="shared" si="95"/>
        <v>0</v>
      </c>
      <c r="HW113" s="167">
        <f t="shared" si="96"/>
        <v>0</v>
      </c>
      <c r="HX113" s="1"/>
      <c r="HY113" s="1"/>
      <c r="HZ113" s="164"/>
      <c r="IA113" s="177"/>
      <c r="IB113" s="164"/>
      <c r="IC113" s="177"/>
      <c r="ID113" s="164"/>
      <c r="IE113" s="177"/>
      <c r="IF113" s="164"/>
      <c r="IG113" s="177"/>
      <c r="IH113" s="164"/>
      <c r="II113" s="177"/>
      <c r="IJ113" s="164"/>
      <c r="IK113" s="177"/>
      <c r="IL113" s="164"/>
      <c r="IM113" s="177"/>
      <c r="IN113" s="164"/>
      <c r="IO113" s="177"/>
      <c r="IP113" s="164"/>
      <c r="IQ113" s="177"/>
      <c r="IR113" s="164"/>
      <c r="IS113" s="177"/>
      <c r="IT113" s="164"/>
      <c r="IU113" s="177"/>
      <c r="IV113" s="164"/>
      <c r="IW113" s="177"/>
      <c r="IX113" s="166">
        <f t="shared" si="97"/>
        <v>0</v>
      </c>
      <c r="IY113" s="167">
        <f t="shared" si="98"/>
        <v>0</v>
      </c>
      <c r="IZ113" s="166">
        <f t="shared" si="99"/>
        <v>0</v>
      </c>
      <c r="JA113" s="167">
        <f t="shared" si="100"/>
        <v>0</v>
      </c>
      <c r="JB113" s="1"/>
      <c r="JC113" s="1"/>
      <c r="JD113" s="164"/>
      <c r="JE113" s="177"/>
      <c r="JF113" s="164"/>
      <c r="JG113" s="177"/>
      <c r="JH113" s="164"/>
      <c r="JI113" s="177"/>
      <c r="JJ113" s="164"/>
      <c r="JK113" s="177"/>
      <c r="JL113" s="164"/>
      <c r="JM113" s="177"/>
      <c r="JN113" s="164"/>
      <c r="JO113" s="177"/>
      <c r="JP113" s="164"/>
      <c r="JQ113" s="177"/>
      <c r="JR113" s="164"/>
      <c r="JS113" s="177"/>
      <c r="JT113" s="164"/>
      <c r="JU113" s="177"/>
      <c r="JV113" s="164"/>
      <c r="JW113" s="177"/>
      <c r="JX113" s="164"/>
      <c r="JY113" s="177"/>
      <c r="JZ113" s="164"/>
      <c r="KA113" s="177"/>
      <c r="KB113" s="166">
        <f t="shared" si="101"/>
        <v>0</v>
      </c>
      <c r="KC113" s="167">
        <f t="shared" si="102"/>
        <v>0</v>
      </c>
      <c r="KD113" s="166">
        <f t="shared" si="103"/>
        <v>0</v>
      </c>
      <c r="KE113" s="167">
        <f t="shared" si="104"/>
        <v>0</v>
      </c>
      <c r="KF113" s="1"/>
      <c r="KG113" s="1"/>
      <c r="KH113" s="170">
        <f t="shared" si="105"/>
        <v>0</v>
      </c>
      <c r="KI113" s="171">
        <f t="shared" si="106"/>
        <v>0</v>
      </c>
      <c r="KJ113" s="166">
        <f t="shared" si="107"/>
        <v>0</v>
      </c>
      <c r="KK113" s="167">
        <f t="shared" si="108"/>
        <v>0</v>
      </c>
      <c r="KL113" s="172">
        <f t="shared" si="109"/>
        <v>0</v>
      </c>
      <c r="KM113" s="171">
        <f t="shared" si="110"/>
        <v>0</v>
      </c>
      <c r="KN113" s="166">
        <f t="shared" si="111"/>
        <v>0</v>
      </c>
      <c r="KO113" s="167">
        <f t="shared" si="112"/>
        <v>0</v>
      </c>
      <c r="KP113" s="436">
        <f t="shared" si="113"/>
        <v>0</v>
      </c>
      <c r="KQ113" s="422">
        <f t="shared" si="114"/>
        <v>0</v>
      </c>
      <c r="KR113" s="438" t="s">
        <v>338</v>
      </c>
      <c r="KS113" s="422" t="s">
        <v>338</v>
      </c>
      <c r="KT113" s="1"/>
    </row>
    <row r="114" spans="2:306" s="26" customFormat="1" ht="15.75" hidden="1" customHeight="1" x14ac:dyDescent="0.2">
      <c r="B114" s="150"/>
      <c r="C114" s="853"/>
      <c r="D114" s="854"/>
      <c r="E114" s="536"/>
      <c r="F114" s="650"/>
      <c r="G114" s="120"/>
      <c r="H114" s="120"/>
      <c r="I114" s="661">
        <f>INT(ROUND(F114,2)*(IF(E114&gt;0,data!$J$12,0)))</f>
        <v>0</v>
      </c>
      <c r="J114" s="145">
        <f t="shared" si="124"/>
        <v>0</v>
      </c>
      <c r="K114" s="537"/>
      <c r="L114" s="536"/>
      <c r="M114" s="661">
        <f>INT(ROUND(F114,2)*(IF(E114&gt;0,(IF(K114="ano",data!$J$6,0)),0)))</f>
        <v>0</v>
      </c>
      <c r="N114" s="152">
        <f t="shared" si="125"/>
        <v>0</v>
      </c>
      <c r="O114" s="155">
        <f t="shared" si="126"/>
        <v>0</v>
      </c>
      <c r="Q114" s="149" t="str">
        <f t="shared" si="127"/>
        <v/>
      </c>
      <c r="R114" s="612" t="s">
        <v>338</v>
      </c>
      <c r="T114" s="28"/>
      <c r="U114" s="173" t="s">
        <v>297</v>
      </c>
      <c r="V114" s="10"/>
      <c r="W114" s="10"/>
      <c r="X114" s="174"/>
      <c r="Y114" s="175"/>
      <c r="Z114" s="174"/>
      <c r="AA114" s="175"/>
      <c r="AB114" s="174"/>
      <c r="AC114" s="175"/>
      <c r="AD114" s="174"/>
      <c r="AE114" s="175"/>
      <c r="AF114" s="174"/>
      <c r="AG114" s="175"/>
      <c r="AH114" s="174"/>
      <c r="AI114" s="175"/>
      <c r="AJ114" s="174"/>
      <c r="AK114" s="175"/>
      <c r="AL114" s="174"/>
      <c r="AM114" s="175"/>
      <c r="AN114" s="174"/>
      <c r="AO114" s="175"/>
      <c r="AP114" s="174"/>
      <c r="AQ114" s="175"/>
      <c r="AR114" s="174"/>
      <c r="AS114" s="175"/>
      <c r="AT114" s="174"/>
      <c r="AU114" s="175"/>
      <c r="AV114" s="166">
        <f t="shared" si="69"/>
        <v>0</v>
      </c>
      <c r="AW114" s="167">
        <f t="shared" si="70"/>
        <v>0</v>
      </c>
      <c r="AX114" s="166">
        <f t="shared" si="71"/>
        <v>0</v>
      </c>
      <c r="AY114" s="167">
        <f t="shared" si="72"/>
        <v>0</v>
      </c>
      <c r="AZ114" s="1"/>
      <c r="BA114" s="1"/>
      <c r="BB114" s="174"/>
      <c r="BC114" s="175"/>
      <c r="BD114" s="174"/>
      <c r="BE114" s="175"/>
      <c r="BF114" s="174"/>
      <c r="BG114" s="175"/>
      <c r="BH114" s="174"/>
      <c r="BI114" s="175"/>
      <c r="BJ114" s="174"/>
      <c r="BK114" s="175"/>
      <c r="BL114" s="174"/>
      <c r="BM114" s="175"/>
      <c r="BN114" s="174"/>
      <c r="BO114" s="175"/>
      <c r="BP114" s="174"/>
      <c r="BQ114" s="175"/>
      <c r="BR114" s="174"/>
      <c r="BS114" s="175"/>
      <c r="BT114" s="174"/>
      <c r="BU114" s="175"/>
      <c r="BV114" s="174"/>
      <c r="BW114" s="175"/>
      <c r="BX114" s="174"/>
      <c r="BY114" s="175"/>
      <c r="BZ114" s="166">
        <f t="shared" si="73"/>
        <v>0</v>
      </c>
      <c r="CA114" s="167">
        <f t="shared" si="74"/>
        <v>0</v>
      </c>
      <c r="CB114" s="166">
        <f t="shared" si="75"/>
        <v>0</v>
      </c>
      <c r="CC114" s="167">
        <f t="shared" si="76"/>
        <v>0</v>
      </c>
      <c r="CD114" s="1"/>
      <c r="CE114" s="1"/>
      <c r="CF114" s="174"/>
      <c r="CG114" s="175"/>
      <c r="CH114" s="174"/>
      <c r="CI114" s="175"/>
      <c r="CJ114" s="174"/>
      <c r="CK114" s="175"/>
      <c r="CL114" s="174"/>
      <c r="CM114" s="175"/>
      <c r="CN114" s="174"/>
      <c r="CO114" s="175"/>
      <c r="CP114" s="174"/>
      <c r="CQ114" s="175"/>
      <c r="CR114" s="174"/>
      <c r="CS114" s="175"/>
      <c r="CT114" s="174"/>
      <c r="CU114" s="175"/>
      <c r="CV114" s="174"/>
      <c r="CW114" s="175"/>
      <c r="CX114" s="174"/>
      <c r="CY114" s="175"/>
      <c r="CZ114" s="174"/>
      <c r="DA114" s="175"/>
      <c r="DB114" s="174"/>
      <c r="DC114" s="175"/>
      <c r="DD114" s="166">
        <f t="shared" si="77"/>
        <v>0</v>
      </c>
      <c r="DE114" s="167">
        <f t="shared" si="78"/>
        <v>0</v>
      </c>
      <c r="DF114" s="166">
        <f t="shared" si="79"/>
        <v>0</v>
      </c>
      <c r="DG114" s="167">
        <f t="shared" si="80"/>
        <v>0</v>
      </c>
      <c r="DH114" s="1"/>
      <c r="DI114" s="1"/>
      <c r="DJ114" s="174"/>
      <c r="DK114" s="175"/>
      <c r="DL114" s="174"/>
      <c r="DM114" s="175"/>
      <c r="DN114" s="174"/>
      <c r="DO114" s="175"/>
      <c r="DP114" s="174"/>
      <c r="DQ114" s="175"/>
      <c r="DR114" s="174"/>
      <c r="DS114" s="175"/>
      <c r="DT114" s="174"/>
      <c r="DU114" s="175"/>
      <c r="DV114" s="174"/>
      <c r="DW114" s="175"/>
      <c r="DX114" s="174"/>
      <c r="DY114" s="175"/>
      <c r="DZ114" s="174"/>
      <c r="EA114" s="175"/>
      <c r="EB114" s="174"/>
      <c r="EC114" s="175"/>
      <c r="ED114" s="174"/>
      <c r="EE114" s="175"/>
      <c r="EF114" s="174"/>
      <c r="EG114" s="175"/>
      <c r="EH114" s="166">
        <f t="shared" si="81"/>
        <v>0</v>
      </c>
      <c r="EI114" s="167">
        <f t="shared" si="82"/>
        <v>0</v>
      </c>
      <c r="EJ114" s="166">
        <f t="shared" si="83"/>
        <v>0</v>
      </c>
      <c r="EK114" s="167">
        <f t="shared" si="84"/>
        <v>0</v>
      </c>
      <c r="EL114" s="1"/>
      <c r="EM114" s="1"/>
      <c r="EN114" s="174"/>
      <c r="EO114" s="175"/>
      <c r="EP114" s="174"/>
      <c r="EQ114" s="175"/>
      <c r="ER114" s="174"/>
      <c r="ES114" s="175"/>
      <c r="ET114" s="174"/>
      <c r="EU114" s="175"/>
      <c r="EV114" s="174"/>
      <c r="EW114" s="175"/>
      <c r="EX114" s="174"/>
      <c r="EY114" s="175"/>
      <c r="EZ114" s="174"/>
      <c r="FA114" s="175"/>
      <c r="FB114" s="174"/>
      <c r="FC114" s="175"/>
      <c r="FD114" s="174"/>
      <c r="FE114" s="175"/>
      <c r="FF114" s="174"/>
      <c r="FG114" s="175"/>
      <c r="FH114" s="174"/>
      <c r="FI114" s="175"/>
      <c r="FJ114" s="174"/>
      <c r="FK114" s="175"/>
      <c r="FL114" s="166">
        <f t="shared" si="85"/>
        <v>0</v>
      </c>
      <c r="FM114" s="167">
        <f t="shared" si="86"/>
        <v>0</v>
      </c>
      <c r="FN114" s="166">
        <f t="shared" si="87"/>
        <v>0</v>
      </c>
      <c r="FO114" s="167">
        <f t="shared" si="88"/>
        <v>0</v>
      </c>
      <c r="FP114" s="1"/>
      <c r="FQ114" s="1"/>
      <c r="FR114" s="174"/>
      <c r="FS114" s="175"/>
      <c r="FT114" s="174"/>
      <c r="FU114" s="175"/>
      <c r="FV114" s="174"/>
      <c r="FW114" s="175"/>
      <c r="FX114" s="174"/>
      <c r="FY114" s="175"/>
      <c r="FZ114" s="174"/>
      <c r="GA114" s="175"/>
      <c r="GB114" s="174"/>
      <c r="GC114" s="175"/>
      <c r="GD114" s="174"/>
      <c r="GE114" s="175"/>
      <c r="GF114" s="174"/>
      <c r="GG114" s="175"/>
      <c r="GH114" s="174"/>
      <c r="GI114" s="175"/>
      <c r="GJ114" s="174"/>
      <c r="GK114" s="175"/>
      <c r="GL114" s="174"/>
      <c r="GM114" s="175"/>
      <c r="GN114" s="174"/>
      <c r="GO114" s="175"/>
      <c r="GP114" s="166">
        <f t="shared" si="89"/>
        <v>0</v>
      </c>
      <c r="GQ114" s="167">
        <f t="shared" si="90"/>
        <v>0</v>
      </c>
      <c r="GR114" s="166">
        <f t="shared" si="91"/>
        <v>0</v>
      </c>
      <c r="GS114" s="167">
        <f t="shared" si="92"/>
        <v>0</v>
      </c>
      <c r="GT114" s="1"/>
      <c r="GU114" s="1"/>
      <c r="GV114" s="174"/>
      <c r="GW114" s="175"/>
      <c r="GX114" s="174"/>
      <c r="GY114" s="175"/>
      <c r="GZ114" s="174"/>
      <c r="HA114" s="175"/>
      <c r="HB114" s="174"/>
      <c r="HC114" s="175"/>
      <c r="HD114" s="174"/>
      <c r="HE114" s="175"/>
      <c r="HF114" s="174"/>
      <c r="HG114" s="175"/>
      <c r="HH114" s="174"/>
      <c r="HI114" s="175"/>
      <c r="HJ114" s="174"/>
      <c r="HK114" s="175"/>
      <c r="HL114" s="174"/>
      <c r="HM114" s="175"/>
      <c r="HN114" s="174"/>
      <c r="HO114" s="175"/>
      <c r="HP114" s="174"/>
      <c r="HQ114" s="175"/>
      <c r="HR114" s="174"/>
      <c r="HS114" s="175"/>
      <c r="HT114" s="166">
        <f t="shared" si="93"/>
        <v>0</v>
      </c>
      <c r="HU114" s="167">
        <f t="shared" si="94"/>
        <v>0</v>
      </c>
      <c r="HV114" s="166">
        <f t="shared" si="95"/>
        <v>0</v>
      </c>
      <c r="HW114" s="167">
        <f t="shared" si="96"/>
        <v>0</v>
      </c>
      <c r="HX114" s="1"/>
      <c r="HY114" s="1"/>
      <c r="HZ114" s="174"/>
      <c r="IA114" s="175"/>
      <c r="IB114" s="174"/>
      <c r="IC114" s="175"/>
      <c r="ID114" s="174"/>
      <c r="IE114" s="175"/>
      <c r="IF114" s="174"/>
      <c r="IG114" s="175"/>
      <c r="IH114" s="174"/>
      <c r="II114" s="175"/>
      <c r="IJ114" s="174"/>
      <c r="IK114" s="175"/>
      <c r="IL114" s="174"/>
      <c r="IM114" s="175"/>
      <c r="IN114" s="174"/>
      <c r="IO114" s="175"/>
      <c r="IP114" s="174"/>
      <c r="IQ114" s="175"/>
      <c r="IR114" s="174"/>
      <c r="IS114" s="175"/>
      <c r="IT114" s="174"/>
      <c r="IU114" s="175"/>
      <c r="IV114" s="174"/>
      <c r="IW114" s="175"/>
      <c r="IX114" s="166">
        <f t="shared" si="97"/>
        <v>0</v>
      </c>
      <c r="IY114" s="167">
        <f t="shared" si="98"/>
        <v>0</v>
      </c>
      <c r="IZ114" s="166">
        <f t="shared" si="99"/>
        <v>0</v>
      </c>
      <c r="JA114" s="167">
        <f t="shared" si="100"/>
        <v>0</v>
      </c>
      <c r="JB114" s="1"/>
      <c r="JC114" s="1"/>
      <c r="JD114" s="174"/>
      <c r="JE114" s="175"/>
      <c r="JF114" s="174"/>
      <c r="JG114" s="175"/>
      <c r="JH114" s="174"/>
      <c r="JI114" s="175"/>
      <c r="JJ114" s="174"/>
      <c r="JK114" s="175"/>
      <c r="JL114" s="174"/>
      <c r="JM114" s="175"/>
      <c r="JN114" s="174"/>
      <c r="JO114" s="175"/>
      <c r="JP114" s="174"/>
      <c r="JQ114" s="175"/>
      <c r="JR114" s="174"/>
      <c r="JS114" s="175"/>
      <c r="JT114" s="174"/>
      <c r="JU114" s="175"/>
      <c r="JV114" s="174"/>
      <c r="JW114" s="175"/>
      <c r="JX114" s="174"/>
      <c r="JY114" s="175"/>
      <c r="JZ114" s="174"/>
      <c r="KA114" s="175"/>
      <c r="KB114" s="166">
        <f t="shared" si="101"/>
        <v>0</v>
      </c>
      <c r="KC114" s="167">
        <f t="shared" si="102"/>
        <v>0</v>
      </c>
      <c r="KD114" s="166">
        <f t="shared" si="103"/>
        <v>0</v>
      </c>
      <c r="KE114" s="167">
        <f t="shared" si="104"/>
        <v>0</v>
      </c>
      <c r="KF114" s="1"/>
      <c r="KG114" s="1"/>
      <c r="KH114" s="170">
        <f t="shared" si="105"/>
        <v>0</v>
      </c>
      <c r="KI114" s="171">
        <f t="shared" si="106"/>
        <v>0</v>
      </c>
      <c r="KJ114" s="166">
        <f t="shared" si="107"/>
        <v>0</v>
      </c>
      <c r="KK114" s="167">
        <f t="shared" si="108"/>
        <v>0</v>
      </c>
      <c r="KL114" s="172">
        <f t="shared" si="109"/>
        <v>0</v>
      </c>
      <c r="KM114" s="171">
        <f t="shared" si="110"/>
        <v>0</v>
      </c>
      <c r="KN114" s="166">
        <f t="shared" si="111"/>
        <v>0</v>
      </c>
      <c r="KO114" s="167">
        <f t="shared" si="112"/>
        <v>0</v>
      </c>
      <c r="KP114" s="436">
        <f t="shared" si="113"/>
        <v>0</v>
      </c>
      <c r="KQ114" s="422">
        <f t="shared" si="114"/>
        <v>0</v>
      </c>
      <c r="KR114" s="438" t="s">
        <v>338</v>
      </c>
      <c r="KS114" s="422" t="s">
        <v>338</v>
      </c>
      <c r="KT114" s="1"/>
    </row>
    <row r="115" spans="2:306" s="26" customFormat="1" ht="16.5" customHeight="1" x14ac:dyDescent="0.2">
      <c r="B115" s="150" t="s">
        <v>265</v>
      </c>
      <c r="C115" s="826"/>
      <c r="D115" s="827"/>
      <c r="E115" s="316"/>
      <c r="F115" s="659">
        <v>1</v>
      </c>
      <c r="G115" s="113"/>
      <c r="H115" s="113"/>
      <c r="I115" s="661">
        <f>INT(ROUND(F115,2)*(IF(E115&gt;0,data!$J$12,0)))</f>
        <v>0</v>
      </c>
      <c r="J115" s="145">
        <f t="shared" si="124"/>
        <v>0</v>
      </c>
      <c r="K115" s="317"/>
      <c r="L115" s="316"/>
      <c r="M115" s="661">
        <f>INT(ROUND(F115,2)*(IF(E115&gt;0,(IF(K115="ano",data!$J$6,0)),0)))</f>
        <v>0</v>
      </c>
      <c r="N115" s="152">
        <f t="shared" si="125"/>
        <v>0</v>
      </c>
      <c r="O115" s="155">
        <f t="shared" si="126"/>
        <v>0</v>
      </c>
      <c r="Q115" s="149" t="str">
        <f t="shared" si="127"/>
        <v/>
      </c>
      <c r="R115" s="612" t="s">
        <v>338</v>
      </c>
      <c r="T115" s="26">
        <f t="shared" ref="T115" si="129">IF(O115&gt;0,IF(ISTEXT(C115)=TRUE,0,1),0)</f>
        <v>0</v>
      </c>
      <c r="U115" s="176" t="s">
        <v>297</v>
      </c>
      <c r="V115" s="10"/>
      <c r="W115" s="10"/>
      <c r="X115" s="164"/>
      <c r="Y115" s="177"/>
      <c r="Z115" s="164"/>
      <c r="AA115" s="177"/>
      <c r="AB115" s="164"/>
      <c r="AC115" s="177"/>
      <c r="AD115" s="164"/>
      <c r="AE115" s="177"/>
      <c r="AF115" s="164"/>
      <c r="AG115" s="177"/>
      <c r="AH115" s="164"/>
      <c r="AI115" s="177"/>
      <c r="AJ115" s="164"/>
      <c r="AK115" s="177"/>
      <c r="AL115" s="164"/>
      <c r="AM115" s="177"/>
      <c r="AN115" s="164"/>
      <c r="AO115" s="177"/>
      <c r="AP115" s="164"/>
      <c r="AQ115" s="177"/>
      <c r="AR115" s="164"/>
      <c r="AS115" s="177"/>
      <c r="AT115" s="164"/>
      <c r="AU115" s="177"/>
      <c r="AV115" s="166">
        <f t="shared" si="69"/>
        <v>0</v>
      </c>
      <c r="AW115" s="167">
        <f t="shared" si="70"/>
        <v>0</v>
      </c>
      <c r="AX115" s="166">
        <f t="shared" si="71"/>
        <v>0</v>
      </c>
      <c r="AY115" s="167">
        <f t="shared" si="72"/>
        <v>0</v>
      </c>
      <c r="AZ115" s="1"/>
      <c r="BA115" s="1"/>
      <c r="BB115" s="164"/>
      <c r="BC115" s="177"/>
      <c r="BD115" s="164"/>
      <c r="BE115" s="177"/>
      <c r="BF115" s="164"/>
      <c r="BG115" s="177"/>
      <c r="BH115" s="164"/>
      <c r="BI115" s="177"/>
      <c r="BJ115" s="164"/>
      <c r="BK115" s="177"/>
      <c r="BL115" s="164"/>
      <c r="BM115" s="177"/>
      <c r="BN115" s="164"/>
      <c r="BO115" s="177"/>
      <c r="BP115" s="164"/>
      <c r="BQ115" s="177"/>
      <c r="BR115" s="164"/>
      <c r="BS115" s="177"/>
      <c r="BT115" s="164"/>
      <c r="BU115" s="177"/>
      <c r="BV115" s="164"/>
      <c r="BW115" s="177"/>
      <c r="BX115" s="164"/>
      <c r="BY115" s="177"/>
      <c r="BZ115" s="166">
        <f t="shared" si="73"/>
        <v>0</v>
      </c>
      <c r="CA115" s="167">
        <f t="shared" si="74"/>
        <v>0</v>
      </c>
      <c r="CB115" s="166">
        <f t="shared" si="75"/>
        <v>0</v>
      </c>
      <c r="CC115" s="167">
        <f t="shared" si="76"/>
        <v>0</v>
      </c>
      <c r="CD115" s="1"/>
      <c r="CE115" s="1"/>
      <c r="CF115" s="164"/>
      <c r="CG115" s="177"/>
      <c r="CH115" s="164"/>
      <c r="CI115" s="177"/>
      <c r="CJ115" s="164"/>
      <c r="CK115" s="177"/>
      <c r="CL115" s="164"/>
      <c r="CM115" s="177"/>
      <c r="CN115" s="164"/>
      <c r="CO115" s="177"/>
      <c r="CP115" s="164"/>
      <c r="CQ115" s="177"/>
      <c r="CR115" s="164"/>
      <c r="CS115" s="177"/>
      <c r="CT115" s="164"/>
      <c r="CU115" s="177"/>
      <c r="CV115" s="164"/>
      <c r="CW115" s="177"/>
      <c r="CX115" s="164"/>
      <c r="CY115" s="177"/>
      <c r="CZ115" s="164"/>
      <c r="DA115" s="177"/>
      <c r="DB115" s="164"/>
      <c r="DC115" s="177"/>
      <c r="DD115" s="166">
        <f t="shared" si="77"/>
        <v>0</v>
      </c>
      <c r="DE115" s="167">
        <f t="shared" si="78"/>
        <v>0</v>
      </c>
      <c r="DF115" s="166">
        <f t="shared" si="79"/>
        <v>0</v>
      </c>
      <c r="DG115" s="167">
        <f t="shared" si="80"/>
        <v>0</v>
      </c>
      <c r="DH115" s="1"/>
      <c r="DI115" s="1"/>
      <c r="DJ115" s="164"/>
      <c r="DK115" s="177"/>
      <c r="DL115" s="164"/>
      <c r="DM115" s="177"/>
      <c r="DN115" s="164"/>
      <c r="DO115" s="177"/>
      <c r="DP115" s="164"/>
      <c r="DQ115" s="177"/>
      <c r="DR115" s="164"/>
      <c r="DS115" s="177"/>
      <c r="DT115" s="164"/>
      <c r="DU115" s="177"/>
      <c r="DV115" s="164"/>
      <c r="DW115" s="177"/>
      <c r="DX115" s="164"/>
      <c r="DY115" s="177"/>
      <c r="DZ115" s="164"/>
      <c r="EA115" s="177"/>
      <c r="EB115" s="164"/>
      <c r="EC115" s="177"/>
      <c r="ED115" s="164"/>
      <c r="EE115" s="177"/>
      <c r="EF115" s="164"/>
      <c r="EG115" s="177"/>
      <c r="EH115" s="166">
        <f t="shared" si="81"/>
        <v>0</v>
      </c>
      <c r="EI115" s="167">
        <f t="shared" si="82"/>
        <v>0</v>
      </c>
      <c r="EJ115" s="166">
        <f t="shared" si="83"/>
        <v>0</v>
      </c>
      <c r="EK115" s="167">
        <f t="shared" si="84"/>
        <v>0</v>
      </c>
      <c r="EL115" s="1"/>
      <c r="EM115" s="1"/>
      <c r="EN115" s="164"/>
      <c r="EO115" s="177"/>
      <c r="EP115" s="164"/>
      <c r="EQ115" s="177"/>
      <c r="ER115" s="164"/>
      <c r="ES115" s="177"/>
      <c r="ET115" s="164"/>
      <c r="EU115" s="177"/>
      <c r="EV115" s="164"/>
      <c r="EW115" s="177"/>
      <c r="EX115" s="164"/>
      <c r="EY115" s="177"/>
      <c r="EZ115" s="164"/>
      <c r="FA115" s="177"/>
      <c r="FB115" s="164"/>
      <c r="FC115" s="177"/>
      <c r="FD115" s="164"/>
      <c r="FE115" s="177"/>
      <c r="FF115" s="164"/>
      <c r="FG115" s="177"/>
      <c r="FH115" s="164"/>
      <c r="FI115" s="177"/>
      <c r="FJ115" s="164"/>
      <c r="FK115" s="177"/>
      <c r="FL115" s="166">
        <f t="shared" si="85"/>
        <v>0</v>
      </c>
      <c r="FM115" s="167">
        <f t="shared" si="86"/>
        <v>0</v>
      </c>
      <c r="FN115" s="166">
        <f t="shared" si="87"/>
        <v>0</v>
      </c>
      <c r="FO115" s="167">
        <f t="shared" si="88"/>
        <v>0</v>
      </c>
      <c r="FP115" s="1"/>
      <c r="FQ115" s="1"/>
      <c r="FR115" s="164"/>
      <c r="FS115" s="177"/>
      <c r="FT115" s="164"/>
      <c r="FU115" s="177"/>
      <c r="FV115" s="164"/>
      <c r="FW115" s="177"/>
      <c r="FX115" s="164"/>
      <c r="FY115" s="177"/>
      <c r="FZ115" s="164"/>
      <c r="GA115" s="177"/>
      <c r="GB115" s="164"/>
      <c r="GC115" s="177"/>
      <c r="GD115" s="164"/>
      <c r="GE115" s="177"/>
      <c r="GF115" s="164"/>
      <c r="GG115" s="177"/>
      <c r="GH115" s="164"/>
      <c r="GI115" s="177"/>
      <c r="GJ115" s="164"/>
      <c r="GK115" s="177"/>
      <c r="GL115" s="164"/>
      <c r="GM115" s="177"/>
      <c r="GN115" s="164"/>
      <c r="GO115" s="177"/>
      <c r="GP115" s="166">
        <f t="shared" si="89"/>
        <v>0</v>
      </c>
      <c r="GQ115" s="167">
        <f t="shared" si="90"/>
        <v>0</v>
      </c>
      <c r="GR115" s="166">
        <f t="shared" si="91"/>
        <v>0</v>
      </c>
      <c r="GS115" s="167">
        <f t="shared" si="92"/>
        <v>0</v>
      </c>
      <c r="GT115" s="1"/>
      <c r="GU115" s="1"/>
      <c r="GV115" s="164"/>
      <c r="GW115" s="177"/>
      <c r="GX115" s="164"/>
      <c r="GY115" s="177"/>
      <c r="GZ115" s="164"/>
      <c r="HA115" s="177"/>
      <c r="HB115" s="164"/>
      <c r="HC115" s="177"/>
      <c r="HD115" s="164"/>
      <c r="HE115" s="177"/>
      <c r="HF115" s="164"/>
      <c r="HG115" s="177"/>
      <c r="HH115" s="164"/>
      <c r="HI115" s="177"/>
      <c r="HJ115" s="164"/>
      <c r="HK115" s="177"/>
      <c r="HL115" s="164"/>
      <c r="HM115" s="177"/>
      <c r="HN115" s="164"/>
      <c r="HO115" s="177"/>
      <c r="HP115" s="164"/>
      <c r="HQ115" s="177"/>
      <c r="HR115" s="164"/>
      <c r="HS115" s="177"/>
      <c r="HT115" s="166">
        <f t="shared" si="93"/>
        <v>0</v>
      </c>
      <c r="HU115" s="167">
        <f t="shared" si="94"/>
        <v>0</v>
      </c>
      <c r="HV115" s="166">
        <f t="shared" si="95"/>
        <v>0</v>
      </c>
      <c r="HW115" s="167">
        <f t="shared" si="96"/>
        <v>0</v>
      </c>
      <c r="HX115" s="1"/>
      <c r="HY115" s="1"/>
      <c r="HZ115" s="164"/>
      <c r="IA115" s="177"/>
      <c r="IB115" s="164"/>
      <c r="IC115" s="177"/>
      <c r="ID115" s="164"/>
      <c r="IE115" s="177"/>
      <c r="IF115" s="164"/>
      <c r="IG115" s="177"/>
      <c r="IH115" s="164"/>
      <c r="II115" s="177"/>
      <c r="IJ115" s="164"/>
      <c r="IK115" s="177"/>
      <c r="IL115" s="164"/>
      <c r="IM115" s="177"/>
      <c r="IN115" s="164"/>
      <c r="IO115" s="177"/>
      <c r="IP115" s="164"/>
      <c r="IQ115" s="177"/>
      <c r="IR115" s="164"/>
      <c r="IS115" s="177"/>
      <c r="IT115" s="164"/>
      <c r="IU115" s="177"/>
      <c r="IV115" s="164"/>
      <c r="IW115" s="177"/>
      <c r="IX115" s="166">
        <f t="shared" si="97"/>
        <v>0</v>
      </c>
      <c r="IY115" s="167">
        <f t="shared" si="98"/>
        <v>0</v>
      </c>
      <c r="IZ115" s="166">
        <f t="shared" si="99"/>
        <v>0</v>
      </c>
      <c r="JA115" s="167">
        <f t="shared" si="100"/>
        <v>0</v>
      </c>
      <c r="JB115" s="1"/>
      <c r="JC115" s="1"/>
      <c r="JD115" s="164"/>
      <c r="JE115" s="177"/>
      <c r="JF115" s="164"/>
      <c r="JG115" s="177"/>
      <c r="JH115" s="164"/>
      <c r="JI115" s="177"/>
      <c r="JJ115" s="164"/>
      <c r="JK115" s="177"/>
      <c r="JL115" s="164"/>
      <c r="JM115" s="177"/>
      <c r="JN115" s="164"/>
      <c r="JO115" s="177"/>
      <c r="JP115" s="164"/>
      <c r="JQ115" s="177"/>
      <c r="JR115" s="164"/>
      <c r="JS115" s="177"/>
      <c r="JT115" s="164"/>
      <c r="JU115" s="177"/>
      <c r="JV115" s="164"/>
      <c r="JW115" s="177"/>
      <c r="JX115" s="164"/>
      <c r="JY115" s="177"/>
      <c r="JZ115" s="164"/>
      <c r="KA115" s="177"/>
      <c r="KB115" s="166">
        <f t="shared" si="101"/>
        <v>0</v>
      </c>
      <c r="KC115" s="167">
        <f t="shared" si="102"/>
        <v>0</v>
      </c>
      <c r="KD115" s="166">
        <f t="shared" si="103"/>
        <v>0</v>
      </c>
      <c r="KE115" s="167">
        <f t="shared" si="104"/>
        <v>0</v>
      </c>
      <c r="KF115" s="1"/>
      <c r="KG115" s="1"/>
      <c r="KH115" s="170">
        <f t="shared" si="105"/>
        <v>0</v>
      </c>
      <c r="KI115" s="171">
        <f t="shared" si="106"/>
        <v>0</v>
      </c>
      <c r="KJ115" s="166">
        <f t="shared" si="107"/>
        <v>0</v>
      </c>
      <c r="KK115" s="167">
        <f t="shared" si="108"/>
        <v>0</v>
      </c>
      <c r="KL115" s="172">
        <f t="shared" si="109"/>
        <v>0</v>
      </c>
      <c r="KM115" s="171">
        <f t="shared" si="110"/>
        <v>0</v>
      </c>
      <c r="KN115" s="166">
        <f t="shared" si="111"/>
        <v>0</v>
      </c>
      <c r="KO115" s="167">
        <f t="shared" si="112"/>
        <v>0</v>
      </c>
      <c r="KP115" s="436">
        <f t="shared" si="113"/>
        <v>0</v>
      </c>
      <c r="KQ115" s="422">
        <f t="shared" si="114"/>
        <v>0</v>
      </c>
      <c r="KR115" s="438" t="s">
        <v>338</v>
      </c>
      <c r="KS115" s="422" t="s">
        <v>338</v>
      </c>
      <c r="KT115" s="1"/>
    </row>
    <row r="116" spans="2:306" s="26" customFormat="1" ht="15.75" hidden="1" customHeight="1" x14ac:dyDescent="0.2">
      <c r="B116" s="150"/>
      <c r="C116" s="853"/>
      <c r="D116" s="854"/>
      <c r="E116" s="536"/>
      <c r="F116" s="650"/>
      <c r="G116" s="120"/>
      <c r="H116" s="120"/>
      <c r="I116" s="661">
        <f>INT(ROUND(F116,2)*(IF(E116&gt;0,data!$J$12,0)))</f>
        <v>0</v>
      </c>
      <c r="J116" s="145">
        <f t="shared" si="124"/>
        <v>0</v>
      </c>
      <c r="K116" s="537"/>
      <c r="L116" s="536"/>
      <c r="M116" s="661">
        <f>INT(ROUND(F116,2)*(IF(E116&gt;0,(IF(K116="ano",data!$J$6,0)),0)))</f>
        <v>0</v>
      </c>
      <c r="N116" s="152">
        <f t="shared" si="125"/>
        <v>0</v>
      </c>
      <c r="O116" s="155">
        <f t="shared" si="126"/>
        <v>0</v>
      </c>
      <c r="Q116" s="149" t="str">
        <f t="shared" si="127"/>
        <v/>
      </c>
      <c r="R116" s="612" t="s">
        <v>338</v>
      </c>
      <c r="T116" s="28"/>
      <c r="U116" s="173" t="s">
        <v>297</v>
      </c>
      <c r="V116" s="10"/>
      <c r="W116" s="10"/>
      <c r="X116" s="174"/>
      <c r="Y116" s="175"/>
      <c r="Z116" s="174"/>
      <c r="AA116" s="175"/>
      <c r="AB116" s="174"/>
      <c r="AC116" s="175"/>
      <c r="AD116" s="174"/>
      <c r="AE116" s="175"/>
      <c r="AF116" s="174"/>
      <c r="AG116" s="175"/>
      <c r="AH116" s="174"/>
      <c r="AI116" s="175"/>
      <c r="AJ116" s="174"/>
      <c r="AK116" s="175"/>
      <c r="AL116" s="174"/>
      <c r="AM116" s="175"/>
      <c r="AN116" s="174"/>
      <c r="AO116" s="175"/>
      <c r="AP116" s="174"/>
      <c r="AQ116" s="175"/>
      <c r="AR116" s="174"/>
      <c r="AS116" s="175"/>
      <c r="AT116" s="174"/>
      <c r="AU116" s="175"/>
      <c r="AV116" s="166">
        <f t="shared" si="69"/>
        <v>0</v>
      </c>
      <c r="AW116" s="167">
        <f t="shared" si="70"/>
        <v>0</v>
      </c>
      <c r="AX116" s="166">
        <f t="shared" si="71"/>
        <v>0</v>
      </c>
      <c r="AY116" s="167">
        <f t="shared" si="72"/>
        <v>0</v>
      </c>
      <c r="AZ116" s="1"/>
      <c r="BA116" s="1"/>
      <c r="BB116" s="174"/>
      <c r="BC116" s="175"/>
      <c r="BD116" s="174"/>
      <c r="BE116" s="175"/>
      <c r="BF116" s="174"/>
      <c r="BG116" s="175"/>
      <c r="BH116" s="174"/>
      <c r="BI116" s="175"/>
      <c r="BJ116" s="174"/>
      <c r="BK116" s="175"/>
      <c r="BL116" s="174"/>
      <c r="BM116" s="175"/>
      <c r="BN116" s="174"/>
      <c r="BO116" s="175"/>
      <c r="BP116" s="174"/>
      <c r="BQ116" s="175"/>
      <c r="BR116" s="174"/>
      <c r="BS116" s="175"/>
      <c r="BT116" s="174"/>
      <c r="BU116" s="175"/>
      <c r="BV116" s="174"/>
      <c r="BW116" s="175"/>
      <c r="BX116" s="174"/>
      <c r="BY116" s="175"/>
      <c r="BZ116" s="166">
        <f t="shared" si="73"/>
        <v>0</v>
      </c>
      <c r="CA116" s="167">
        <f t="shared" si="74"/>
        <v>0</v>
      </c>
      <c r="CB116" s="166">
        <f t="shared" si="75"/>
        <v>0</v>
      </c>
      <c r="CC116" s="167">
        <f t="shared" si="76"/>
        <v>0</v>
      </c>
      <c r="CD116" s="1"/>
      <c r="CE116" s="1"/>
      <c r="CF116" s="174"/>
      <c r="CG116" s="175"/>
      <c r="CH116" s="174"/>
      <c r="CI116" s="175"/>
      <c r="CJ116" s="174"/>
      <c r="CK116" s="175"/>
      <c r="CL116" s="174"/>
      <c r="CM116" s="175"/>
      <c r="CN116" s="174"/>
      <c r="CO116" s="175"/>
      <c r="CP116" s="174"/>
      <c r="CQ116" s="175"/>
      <c r="CR116" s="174"/>
      <c r="CS116" s="175"/>
      <c r="CT116" s="174"/>
      <c r="CU116" s="175"/>
      <c r="CV116" s="174"/>
      <c r="CW116" s="175"/>
      <c r="CX116" s="174"/>
      <c r="CY116" s="175"/>
      <c r="CZ116" s="174"/>
      <c r="DA116" s="175"/>
      <c r="DB116" s="174"/>
      <c r="DC116" s="175"/>
      <c r="DD116" s="166">
        <f t="shared" si="77"/>
        <v>0</v>
      </c>
      <c r="DE116" s="167">
        <f t="shared" si="78"/>
        <v>0</v>
      </c>
      <c r="DF116" s="166">
        <f t="shared" si="79"/>
        <v>0</v>
      </c>
      <c r="DG116" s="167">
        <f t="shared" si="80"/>
        <v>0</v>
      </c>
      <c r="DH116" s="1"/>
      <c r="DI116" s="1"/>
      <c r="DJ116" s="174"/>
      <c r="DK116" s="175"/>
      <c r="DL116" s="174"/>
      <c r="DM116" s="175"/>
      <c r="DN116" s="174"/>
      <c r="DO116" s="175"/>
      <c r="DP116" s="174"/>
      <c r="DQ116" s="175"/>
      <c r="DR116" s="174"/>
      <c r="DS116" s="175"/>
      <c r="DT116" s="174"/>
      <c r="DU116" s="175"/>
      <c r="DV116" s="174"/>
      <c r="DW116" s="175"/>
      <c r="DX116" s="174"/>
      <c r="DY116" s="175"/>
      <c r="DZ116" s="174"/>
      <c r="EA116" s="175"/>
      <c r="EB116" s="174"/>
      <c r="EC116" s="175"/>
      <c r="ED116" s="174"/>
      <c r="EE116" s="175"/>
      <c r="EF116" s="174"/>
      <c r="EG116" s="175"/>
      <c r="EH116" s="166">
        <f t="shared" si="81"/>
        <v>0</v>
      </c>
      <c r="EI116" s="167">
        <f t="shared" si="82"/>
        <v>0</v>
      </c>
      <c r="EJ116" s="166">
        <f t="shared" si="83"/>
        <v>0</v>
      </c>
      <c r="EK116" s="167">
        <f t="shared" si="84"/>
        <v>0</v>
      </c>
      <c r="EL116" s="1"/>
      <c r="EM116" s="1"/>
      <c r="EN116" s="174"/>
      <c r="EO116" s="175"/>
      <c r="EP116" s="174"/>
      <c r="EQ116" s="175"/>
      <c r="ER116" s="174"/>
      <c r="ES116" s="175"/>
      <c r="ET116" s="174"/>
      <c r="EU116" s="175"/>
      <c r="EV116" s="174"/>
      <c r="EW116" s="175"/>
      <c r="EX116" s="174"/>
      <c r="EY116" s="175"/>
      <c r="EZ116" s="174"/>
      <c r="FA116" s="175"/>
      <c r="FB116" s="174"/>
      <c r="FC116" s="175"/>
      <c r="FD116" s="174"/>
      <c r="FE116" s="175"/>
      <c r="FF116" s="174"/>
      <c r="FG116" s="175"/>
      <c r="FH116" s="174"/>
      <c r="FI116" s="175"/>
      <c r="FJ116" s="174"/>
      <c r="FK116" s="175"/>
      <c r="FL116" s="166">
        <f t="shared" si="85"/>
        <v>0</v>
      </c>
      <c r="FM116" s="167">
        <f t="shared" si="86"/>
        <v>0</v>
      </c>
      <c r="FN116" s="166">
        <f t="shared" si="87"/>
        <v>0</v>
      </c>
      <c r="FO116" s="167">
        <f t="shared" si="88"/>
        <v>0</v>
      </c>
      <c r="FP116" s="1"/>
      <c r="FQ116" s="1"/>
      <c r="FR116" s="174"/>
      <c r="FS116" s="175"/>
      <c r="FT116" s="174"/>
      <c r="FU116" s="175"/>
      <c r="FV116" s="174"/>
      <c r="FW116" s="175"/>
      <c r="FX116" s="174"/>
      <c r="FY116" s="175"/>
      <c r="FZ116" s="174"/>
      <c r="GA116" s="175"/>
      <c r="GB116" s="174"/>
      <c r="GC116" s="175"/>
      <c r="GD116" s="174"/>
      <c r="GE116" s="175"/>
      <c r="GF116" s="174"/>
      <c r="GG116" s="175"/>
      <c r="GH116" s="174"/>
      <c r="GI116" s="175"/>
      <c r="GJ116" s="174"/>
      <c r="GK116" s="175"/>
      <c r="GL116" s="174"/>
      <c r="GM116" s="175"/>
      <c r="GN116" s="174"/>
      <c r="GO116" s="175"/>
      <c r="GP116" s="166">
        <f t="shared" si="89"/>
        <v>0</v>
      </c>
      <c r="GQ116" s="167">
        <f t="shared" si="90"/>
        <v>0</v>
      </c>
      <c r="GR116" s="166">
        <f t="shared" si="91"/>
        <v>0</v>
      </c>
      <c r="GS116" s="167">
        <f t="shared" si="92"/>
        <v>0</v>
      </c>
      <c r="GT116" s="1"/>
      <c r="GU116" s="1"/>
      <c r="GV116" s="174"/>
      <c r="GW116" s="175"/>
      <c r="GX116" s="174"/>
      <c r="GY116" s="175"/>
      <c r="GZ116" s="174"/>
      <c r="HA116" s="175"/>
      <c r="HB116" s="174"/>
      <c r="HC116" s="175"/>
      <c r="HD116" s="174"/>
      <c r="HE116" s="175"/>
      <c r="HF116" s="174"/>
      <c r="HG116" s="175"/>
      <c r="HH116" s="174"/>
      <c r="HI116" s="175"/>
      <c r="HJ116" s="174"/>
      <c r="HK116" s="175"/>
      <c r="HL116" s="174"/>
      <c r="HM116" s="175"/>
      <c r="HN116" s="174"/>
      <c r="HO116" s="175"/>
      <c r="HP116" s="174"/>
      <c r="HQ116" s="175"/>
      <c r="HR116" s="174"/>
      <c r="HS116" s="175"/>
      <c r="HT116" s="166">
        <f t="shared" si="93"/>
        <v>0</v>
      </c>
      <c r="HU116" s="167">
        <f t="shared" si="94"/>
        <v>0</v>
      </c>
      <c r="HV116" s="166">
        <f t="shared" si="95"/>
        <v>0</v>
      </c>
      <c r="HW116" s="167">
        <f t="shared" si="96"/>
        <v>0</v>
      </c>
      <c r="HX116" s="1"/>
      <c r="HY116" s="1"/>
      <c r="HZ116" s="174"/>
      <c r="IA116" s="175"/>
      <c r="IB116" s="174"/>
      <c r="IC116" s="175"/>
      <c r="ID116" s="174"/>
      <c r="IE116" s="175"/>
      <c r="IF116" s="174"/>
      <c r="IG116" s="175"/>
      <c r="IH116" s="174"/>
      <c r="II116" s="175"/>
      <c r="IJ116" s="174"/>
      <c r="IK116" s="175"/>
      <c r="IL116" s="174"/>
      <c r="IM116" s="175"/>
      <c r="IN116" s="174"/>
      <c r="IO116" s="175"/>
      <c r="IP116" s="174"/>
      <c r="IQ116" s="175"/>
      <c r="IR116" s="174"/>
      <c r="IS116" s="175"/>
      <c r="IT116" s="174"/>
      <c r="IU116" s="175"/>
      <c r="IV116" s="174"/>
      <c r="IW116" s="175"/>
      <c r="IX116" s="166">
        <f t="shared" si="97"/>
        <v>0</v>
      </c>
      <c r="IY116" s="167">
        <f t="shared" si="98"/>
        <v>0</v>
      </c>
      <c r="IZ116" s="166">
        <f t="shared" si="99"/>
        <v>0</v>
      </c>
      <c r="JA116" s="167">
        <f t="shared" si="100"/>
        <v>0</v>
      </c>
      <c r="JB116" s="1"/>
      <c r="JC116" s="1"/>
      <c r="JD116" s="174"/>
      <c r="JE116" s="175"/>
      <c r="JF116" s="174"/>
      <c r="JG116" s="175"/>
      <c r="JH116" s="174"/>
      <c r="JI116" s="175"/>
      <c r="JJ116" s="174"/>
      <c r="JK116" s="175"/>
      <c r="JL116" s="174"/>
      <c r="JM116" s="175"/>
      <c r="JN116" s="174"/>
      <c r="JO116" s="175"/>
      <c r="JP116" s="174"/>
      <c r="JQ116" s="175"/>
      <c r="JR116" s="174"/>
      <c r="JS116" s="175"/>
      <c r="JT116" s="174"/>
      <c r="JU116" s="175"/>
      <c r="JV116" s="174"/>
      <c r="JW116" s="175"/>
      <c r="JX116" s="174"/>
      <c r="JY116" s="175"/>
      <c r="JZ116" s="174"/>
      <c r="KA116" s="175"/>
      <c r="KB116" s="166">
        <f t="shared" si="101"/>
        <v>0</v>
      </c>
      <c r="KC116" s="167">
        <f t="shared" si="102"/>
        <v>0</v>
      </c>
      <c r="KD116" s="166">
        <f t="shared" si="103"/>
        <v>0</v>
      </c>
      <c r="KE116" s="167">
        <f t="shared" si="104"/>
        <v>0</v>
      </c>
      <c r="KF116" s="1"/>
      <c r="KG116" s="1"/>
      <c r="KH116" s="170">
        <f t="shared" si="105"/>
        <v>0</v>
      </c>
      <c r="KI116" s="171">
        <f t="shared" si="106"/>
        <v>0</v>
      </c>
      <c r="KJ116" s="166">
        <f t="shared" si="107"/>
        <v>0</v>
      </c>
      <c r="KK116" s="167">
        <f t="shared" si="108"/>
        <v>0</v>
      </c>
      <c r="KL116" s="172">
        <f t="shared" si="109"/>
        <v>0</v>
      </c>
      <c r="KM116" s="171">
        <f t="shared" si="110"/>
        <v>0</v>
      </c>
      <c r="KN116" s="166">
        <f t="shared" si="111"/>
        <v>0</v>
      </c>
      <c r="KO116" s="167">
        <f t="shared" si="112"/>
        <v>0</v>
      </c>
      <c r="KP116" s="436">
        <f t="shared" si="113"/>
        <v>0</v>
      </c>
      <c r="KQ116" s="422">
        <f t="shared" si="114"/>
        <v>0</v>
      </c>
      <c r="KR116" s="438" t="s">
        <v>338</v>
      </c>
      <c r="KS116" s="422" t="s">
        <v>338</v>
      </c>
      <c r="KT116" s="1"/>
    </row>
    <row r="117" spans="2:306" s="26" customFormat="1" ht="16.5" customHeight="1" x14ac:dyDescent="0.2">
      <c r="B117" s="150" t="s">
        <v>266</v>
      </c>
      <c r="C117" s="826"/>
      <c r="D117" s="827"/>
      <c r="E117" s="316"/>
      <c r="F117" s="659">
        <v>1</v>
      </c>
      <c r="G117" s="113"/>
      <c r="H117" s="113"/>
      <c r="I117" s="661">
        <f>INT(ROUND(F117,2)*(IF(E117&gt;0,data!$J$12,0)))</f>
        <v>0</v>
      </c>
      <c r="J117" s="145">
        <f t="shared" si="124"/>
        <v>0</v>
      </c>
      <c r="K117" s="317"/>
      <c r="L117" s="316"/>
      <c r="M117" s="661">
        <f>INT(ROUND(F117,2)*(IF(E117&gt;0,(IF(K117="ano",data!$J$6,0)),0)))</f>
        <v>0</v>
      </c>
      <c r="N117" s="152">
        <f t="shared" si="125"/>
        <v>0</v>
      </c>
      <c r="O117" s="155">
        <f t="shared" si="126"/>
        <v>0</v>
      </c>
      <c r="Q117" s="149" t="str">
        <f t="shared" si="127"/>
        <v/>
      </c>
      <c r="R117" s="612" t="s">
        <v>338</v>
      </c>
      <c r="T117" s="26">
        <f t="shared" ref="T117" si="130">IF(O117&gt;0,IF(ISTEXT(C117)=TRUE,0,1),0)</f>
        <v>0</v>
      </c>
      <c r="U117" s="176" t="s">
        <v>297</v>
      </c>
      <c r="V117" s="10"/>
      <c r="W117" s="10"/>
      <c r="X117" s="174"/>
      <c r="Y117" s="175"/>
      <c r="Z117" s="174"/>
      <c r="AA117" s="175"/>
      <c r="AB117" s="174"/>
      <c r="AC117" s="175"/>
      <c r="AD117" s="174"/>
      <c r="AE117" s="175"/>
      <c r="AF117" s="174"/>
      <c r="AG117" s="175"/>
      <c r="AH117" s="174"/>
      <c r="AI117" s="175"/>
      <c r="AJ117" s="174"/>
      <c r="AK117" s="175"/>
      <c r="AL117" s="174"/>
      <c r="AM117" s="175"/>
      <c r="AN117" s="174"/>
      <c r="AO117" s="175"/>
      <c r="AP117" s="174"/>
      <c r="AQ117" s="175"/>
      <c r="AR117" s="174"/>
      <c r="AS117" s="175"/>
      <c r="AT117" s="174"/>
      <c r="AU117" s="175"/>
      <c r="AV117" s="166">
        <f t="shared" si="69"/>
        <v>0</v>
      </c>
      <c r="AW117" s="167">
        <f t="shared" si="70"/>
        <v>0</v>
      </c>
      <c r="AX117" s="166">
        <f t="shared" si="71"/>
        <v>0</v>
      </c>
      <c r="AY117" s="167">
        <f t="shared" si="72"/>
        <v>0</v>
      </c>
      <c r="AZ117" s="1"/>
      <c r="BA117" s="1"/>
      <c r="BB117" s="174"/>
      <c r="BC117" s="175"/>
      <c r="BD117" s="174"/>
      <c r="BE117" s="175"/>
      <c r="BF117" s="174"/>
      <c r="BG117" s="175"/>
      <c r="BH117" s="174"/>
      <c r="BI117" s="175"/>
      <c r="BJ117" s="174"/>
      <c r="BK117" s="175"/>
      <c r="BL117" s="174"/>
      <c r="BM117" s="175"/>
      <c r="BN117" s="174"/>
      <c r="BO117" s="175"/>
      <c r="BP117" s="174"/>
      <c r="BQ117" s="175"/>
      <c r="BR117" s="174"/>
      <c r="BS117" s="175"/>
      <c r="BT117" s="174"/>
      <c r="BU117" s="175"/>
      <c r="BV117" s="174"/>
      <c r="BW117" s="175"/>
      <c r="BX117" s="174"/>
      <c r="BY117" s="175"/>
      <c r="BZ117" s="166">
        <f t="shared" si="73"/>
        <v>0</v>
      </c>
      <c r="CA117" s="167">
        <f t="shared" si="74"/>
        <v>0</v>
      </c>
      <c r="CB117" s="166">
        <f t="shared" si="75"/>
        <v>0</v>
      </c>
      <c r="CC117" s="167">
        <f t="shared" si="76"/>
        <v>0</v>
      </c>
      <c r="CD117" s="1"/>
      <c r="CE117" s="1"/>
      <c r="CF117" s="174"/>
      <c r="CG117" s="175"/>
      <c r="CH117" s="174"/>
      <c r="CI117" s="175"/>
      <c r="CJ117" s="174"/>
      <c r="CK117" s="175"/>
      <c r="CL117" s="174"/>
      <c r="CM117" s="175"/>
      <c r="CN117" s="174"/>
      <c r="CO117" s="175"/>
      <c r="CP117" s="174"/>
      <c r="CQ117" s="175"/>
      <c r="CR117" s="174"/>
      <c r="CS117" s="175"/>
      <c r="CT117" s="174"/>
      <c r="CU117" s="175"/>
      <c r="CV117" s="174"/>
      <c r="CW117" s="175"/>
      <c r="CX117" s="174"/>
      <c r="CY117" s="175"/>
      <c r="CZ117" s="174"/>
      <c r="DA117" s="175"/>
      <c r="DB117" s="174"/>
      <c r="DC117" s="175"/>
      <c r="DD117" s="166">
        <f t="shared" si="77"/>
        <v>0</v>
      </c>
      <c r="DE117" s="167">
        <f t="shared" si="78"/>
        <v>0</v>
      </c>
      <c r="DF117" s="166">
        <f t="shared" si="79"/>
        <v>0</v>
      </c>
      <c r="DG117" s="167">
        <f t="shared" si="80"/>
        <v>0</v>
      </c>
      <c r="DH117" s="1"/>
      <c r="DI117" s="1"/>
      <c r="DJ117" s="174"/>
      <c r="DK117" s="175"/>
      <c r="DL117" s="174"/>
      <c r="DM117" s="175"/>
      <c r="DN117" s="174"/>
      <c r="DO117" s="175"/>
      <c r="DP117" s="174"/>
      <c r="DQ117" s="175"/>
      <c r="DR117" s="174"/>
      <c r="DS117" s="175"/>
      <c r="DT117" s="174"/>
      <c r="DU117" s="175"/>
      <c r="DV117" s="174"/>
      <c r="DW117" s="175"/>
      <c r="DX117" s="174"/>
      <c r="DY117" s="175"/>
      <c r="DZ117" s="174"/>
      <c r="EA117" s="175"/>
      <c r="EB117" s="174"/>
      <c r="EC117" s="175"/>
      <c r="ED117" s="174"/>
      <c r="EE117" s="175"/>
      <c r="EF117" s="174"/>
      <c r="EG117" s="175"/>
      <c r="EH117" s="166">
        <f t="shared" si="81"/>
        <v>0</v>
      </c>
      <c r="EI117" s="167">
        <f t="shared" si="82"/>
        <v>0</v>
      </c>
      <c r="EJ117" s="166">
        <f t="shared" si="83"/>
        <v>0</v>
      </c>
      <c r="EK117" s="167">
        <f t="shared" si="84"/>
        <v>0</v>
      </c>
      <c r="EL117" s="1"/>
      <c r="EM117" s="1"/>
      <c r="EN117" s="174"/>
      <c r="EO117" s="175"/>
      <c r="EP117" s="174"/>
      <c r="EQ117" s="175"/>
      <c r="ER117" s="174"/>
      <c r="ES117" s="175"/>
      <c r="ET117" s="174"/>
      <c r="EU117" s="175"/>
      <c r="EV117" s="174"/>
      <c r="EW117" s="175"/>
      <c r="EX117" s="174"/>
      <c r="EY117" s="175"/>
      <c r="EZ117" s="174"/>
      <c r="FA117" s="175"/>
      <c r="FB117" s="174"/>
      <c r="FC117" s="175"/>
      <c r="FD117" s="174"/>
      <c r="FE117" s="175"/>
      <c r="FF117" s="174"/>
      <c r="FG117" s="175"/>
      <c r="FH117" s="174"/>
      <c r="FI117" s="175"/>
      <c r="FJ117" s="174"/>
      <c r="FK117" s="175"/>
      <c r="FL117" s="166">
        <f t="shared" si="85"/>
        <v>0</v>
      </c>
      <c r="FM117" s="167">
        <f t="shared" si="86"/>
        <v>0</v>
      </c>
      <c r="FN117" s="166">
        <f t="shared" si="87"/>
        <v>0</v>
      </c>
      <c r="FO117" s="167">
        <f t="shared" si="88"/>
        <v>0</v>
      </c>
      <c r="FP117" s="1"/>
      <c r="FQ117" s="1"/>
      <c r="FR117" s="174"/>
      <c r="FS117" s="175"/>
      <c r="FT117" s="174"/>
      <c r="FU117" s="175"/>
      <c r="FV117" s="174"/>
      <c r="FW117" s="175"/>
      <c r="FX117" s="174"/>
      <c r="FY117" s="175"/>
      <c r="FZ117" s="174"/>
      <c r="GA117" s="175"/>
      <c r="GB117" s="174"/>
      <c r="GC117" s="175"/>
      <c r="GD117" s="174"/>
      <c r="GE117" s="175"/>
      <c r="GF117" s="174"/>
      <c r="GG117" s="175"/>
      <c r="GH117" s="174"/>
      <c r="GI117" s="175"/>
      <c r="GJ117" s="174"/>
      <c r="GK117" s="175"/>
      <c r="GL117" s="174"/>
      <c r="GM117" s="175"/>
      <c r="GN117" s="174"/>
      <c r="GO117" s="175"/>
      <c r="GP117" s="166">
        <f t="shared" si="89"/>
        <v>0</v>
      </c>
      <c r="GQ117" s="167">
        <f t="shared" si="90"/>
        <v>0</v>
      </c>
      <c r="GR117" s="166">
        <f t="shared" si="91"/>
        <v>0</v>
      </c>
      <c r="GS117" s="167">
        <f t="shared" si="92"/>
        <v>0</v>
      </c>
      <c r="GT117" s="1"/>
      <c r="GU117" s="1"/>
      <c r="GV117" s="174"/>
      <c r="GW117" s="175"/>
      <c r="GX117" s="174"/>
      <c r="GY117" s="175"/>
      <c r="GZ117" s="174"/>
      <c r="HA117" s="175"/>
      <c r="HB117" s="174"/>
      <c r="HC117" s="175"/>
      <c r="HD117" s="174"/>
      <c r="HE117" s="175"/>
      <c r="HF117" s="174"/>
      <c r="HG117" s="175"/>
      <c r="HH117" s="174"/>
      <c r="HI117" s="175"/>
      <c r="HJ117" s="174"/>
      <c r="HK117" s="175"/>
      <c r="HL117" s="174"/>
      <c r="HM117" s="175"/>
      <c r="HN117" s="174"/>
      <c r="HO117" s="175"/>
      <c r="HP117" s="174"/>
      <c r="HQ117" s="175"/>
      <c r="HR117" s="174"/>
      <c r="HS117" s="175"/>
      <c r="HT117" s="166">
        <f t="shared" si="93"/>
        <v>0</v>
      </c>
      <c r="HU117" s="167">
        <f t="shared" si="94"/>
        <v>0</v>
      </c>
      <c r="HV117" s="166">
        <f t="shared" si="95"/>
        <v>0</v>
      </c>
      <c r="HW117" s="167">
        <f t="shared" si="96"/>
        <v>0</v>
      </c>
      <c r="HX117" s="1"/>
      <c r="HY117" s="1"/>
      <c r="HZ117" s="174"/>
      <c r="IA117" s="175"/>
      <c r="IB117" s="174"/>
      <c r="IC117" s="175"/>
      <c r="ID117" s="174"/>
      <c r="IE117" s="175"/>
      <c r="IF117" s="174"/>
      <c r="IG117" s="175"/>
      <c r="IH117" s="174"/>
      <c r="II117" s="175"/>
      <c r="IJ117" s="174"/>
      <c r="IK117" s="175"/>
      <c r="IL117" s="174"/>
      <c r="IM117" s="175"/>
      <c r="IN117" s="174"/>
      <c r="IO117" s="175"/>
      <c r="IP117" s="174"/>
      <c r="IQ117" s="175"/>
      <c r="IR117" s="174"/>
      <c r="IS117" s="175"/>
      <c r="IT117" s="174"/>
      <c r="IU117" s="175"/>
      <c r="IV117" s="174"/>
      <c r="IW117" s="175"/>
      <c r="IX117" s="166">
        <f t="shared" si="97"/>
        <v>0</v>
      </c>
      <c r="IY117" s="167">
        <f t="shared" si="98"/>
        <v>0</v>
      </c>
      <c r="IZ117" s="166">
        <f t="shared" si="99"/>
        <v>0</v>
      </c>
      <c r="JA117" s="167">
        <f t="shared" si="100"/>
        <v>0</v>
      </c>
      <c r="JB117" s="1"/>
      <c r="JC117" s="1"/>
      <c r="JD117" s="174"/>
      <c r="JE117" s="175"/>
      <c r="JF117" s="174"/>
      <c r="JG117" s="175"/>
      <c r="JH117" s="174"/>
      <c r="JI117" s="175"/>
      <c r="JJ117" s="174"/>
      <c r="JK117" s="175"/>
      <c r="JL117" s="174"/>
      <c r="JM117" s="175"/>
      <c r="JN117" s="174"/>
      <c r="JO117" s="175"/>
      <c r="JP117" s="174"/>
      <c r="JQ117" s="175"/>
      <c r="JR117" s="174"/>
      <c r="JS117" s="175"/>
      <c r="JT117" s="174"/>
      <c r="JU117" s="175"/>
      <c r="JV117" s="174"/>
      <c r="JW117" s="175"/>
      <c r="JX117" s="174"/>
      <c r="JY117" s="175"/>
      <c r="JZ117" s="174"/>
      <c r="KA117" s="175"/>
      <c r="KB117" s="166">
        <f t="shared" si="101"/>
        <v>0</v>
      </c>
      <c r="KC117" s="167">
        <f t="shared" si="102"/>
        <v>0</v>
      </c>
      <c r="KD117" s="166">
        <f t="shared" si="103"/>
        <v>0</v>
      </c>
      <c r="KE117" s="167">
        <f t="shared" si="104"/>
        <v>0</v>
      </c>
      <c r="KF117" s="1"/>
      <c r="KG117" s="1"/>
      <c r="KH117" s="170">
        <f t="shared" si="105"/>
        <v>0</v>
      </c>
      <c r="KI117" s="171">
        <f t="shared" si="106"/>
        <v>0</v>
      </c>
      <c r="KJ117" s="166">
        <f t="shared" si="107"/>
        <v>0</v>
      </c>
      <c r="KK117" s="167">
        <f t="shared" si="108"/>
        <v>0</v>
      </c>
      <c r="KL117" s="172">
        <f t="shared" si="109"/>
        <v>0</v>
      </c>
      <c r="KM117" s="171">
        <f t="shared" si="110"/>
        <v>0</v>
      </c>
      <c r="KN117" s="166">
        <f t="shared" si="111"/>
        <v>0</v>
      </c>
      <c r="KO117" s="167">
        <f t="shared" si="112"/>
        <v>0</v>
      </c>
      <c r="KP117" s="436">
        <f t="shared" si="113"/>
        <v>0</v>
      </c>
      <c r="KQ117" s="422">
        <f t="shared" si="114"/>
        <v>0</v>
      </c>
      <c r="KR117" s="438" t="s">
        <v>338</v>
      </c>
      <c r="KS117" s="422" t="s">
        <v>338</v>
      </c>
      <c r="KT117" s="1"/>
    </row>
    <row r="118" spans="2:306" s="26" customFormat="1" ht="15.75" hidden="1" customHeight="1" x14ac:dyDescent="0.2">
      <c r="B118" s="150"/>
      <c r="C118" s="853"/>
      <c r="D118" s="854"/>
      <c r="E118" s="536"/>
      <c r="F118" s="650"/>
      <c r="G118" s="120"/>
      <c r="H118" s="120"/>
      <c r="I118" s="661">
        <f>INT(ROUND(F118,2)*(IF(E118&gt;0,data!$J$12,0)))</f>
        <v>0</v>
      </c>
      <c r="J118" s="145">
        <f t="shared" si="124"/>
        <v>0</v>
      </c>
      <c r="K118" s="537"/>
      <c r="L118" s="536"/>
      <c r="M118" s="661">
        <f>INT(ROUND(F118,2)*(IF(E118&gt;0,(IF(K118="ano",data!$J$6,0)),0)))</f>
        <v>0</v>
      </c>
      <c r="N118" s="152">
        <f t="shared" si="125"/>
        <v>0</v>
      </c>
      <c r="O118" s="155">
        <f t="shared" si="126"/>
        <v>0</v>
      </c>
      <c r="Q118" s="149" t="str">
        <f t="shared" si="127"/>
        <v/>
      </c>
      <c r="R118" s="612" t="s">
        <v>338</v>
      </c>
      <c r="T118" s="28"/>
      <c r="U118" s="173" t="s">
        <v>297</v>
      </c>
      <c r="V118" s="10"/>
      <c r="W118" s="10"/>
      <c r="X118" s="174"/>
      <c r="Y118" s="175"/>
      <c r="Z118" s="174"/>
      <c r="AA118" s="175"/>
      <c r="AB118" s="174"/>
      <c r="AC118" s="175"/>
      <c r="AD118" s="174"/>
      <c r="AE118" s="175"/>
      <c r="AF118" s="174"/>
      <c r="AG118" s="175"/>
      <c r="AH118" s="174"/>
      <c r="AI118" s="175"/>
      <c r="AJ118" s="174"/>
      <c r="AK118" s="175"/>
      <c r="AL118" s="174"/>
      <c r="AM118" s="175"/>
      <c r="AN118" s="174"/>
      <c r="AO118" s="175"/>
      <c r="AP118" s="174"/>
      <c r="AQ118" s="175"/>
      <c r="AR118" s="174"/>
      <c r="AS118" s="175"/>
      <c r="AT118" s="174"/>
      <c r="AU118" s="175"/>
      <c r="AV118" s="166">
        <f t="shared" si="69"/>
        <v>0</v>
      </c>
      <c r="AW118" s="167">
        <f t="shared" si="70"/>
        <v>0</v>
      </c>
      <c r="AX118" s="166">
        <f t="shared" si="71"/>
        <v>0</v>
      </c>
      <c r="AY118" s="167">
        <f t="shared" si="72"/>
        <v>0</v>
      </c>
      <c r="AZ118" s="1"/>
      <c r="BA118" s="1"/>
      <c r="BB118" s="174"/>
      <c r="BC118" s="175"/>
      <c r="BD118" s="174"/>
      <c r="BE118" s="175"/>
      <c r="BF118" s="174"/>
      <c r="BG118" s="175"/>
      <c r="BH118" s="174"/>
      <c r="BI118" s="175"/>
      <c r="BJ118" s="174"/>
      <c r="BK118" s="175"/>
      <c r="BL118" s="174"/>
      <c r="BM118" s="175"/>
      <c r="BN118" s="174"/>
      <c r="BO118" s="175"/>
      <c r="BP118" s="174"/>
      <c r="BQ118" s="175"/>
      <c r="BR118" s="174"/>
      <c r="BS118" s="175"/>
      <c r="BT118" s="174"/>
      <c r="BU118" s="175"/>
      <c r="BV118" s="174"/>
      <c r="BW118" s="175"/>
      <c r="BX118" s="174"/>
      <c r="BY118" s="175"/>
      <c r="BZ118" s="166">
        <f t="shared" si="73"/>
        <v>0</v>
      </c>
      <c r="CA118" s="167">
        <f t="shared" si="74"/>
        <v>0</v>
      </c>
      <c r="CB118" s="166">
        <f t="shared" si="75"/>
        <v>0</v>
      </c>
      <c r="CC118" s="167">
        <f t="shared" si="76"/>
        <v>0</v>
      </c>
      <c r="CD118" s="1"/>
      <c r="CE118" s="1"/>
      <c r="CF118" s="174"/>
      <c r="CG118" s="175"/>
      <c r="CH118" s="174"/>
      <c r="CI118" s="175"/>
      <c r="CJ118" s="174"/>
      <c r="CK118" s="175"/>
      <c r="CL118" s="174"/>
      <c r="CM118" s="175"/>
      <c r="CN118" s="174"/>
      <c r="CO118" s="175"/>
      <c r="CP118" s="174"/>
      <c r="CQ118" s="175"/>
      <c r="CR118" s="174"/>
      <c r="CS118" s="175"/>
      <c r="CT118" s="174"/>
      <c r="CU118" s="175"/>
      <c r="CV118" s="174"/>
      <c r="CW118" s="175"/>
      <c r="CX118" s="174"/>
      <c r="CY118" s="175"/>
      <c r="CZ118" s="174"/>
      <c r="DA118" s="175"/>
      <c r="DB118" s="174"/>
      <c r="DC118" s="175"/>
      <c r="DD118" s="166">
        <f t="shared" si="77"/>
        <v>0</v>
      </c>
      <c r="DE118" s="167">
        <f t="shared" si="78"/>
        <v>0</v>
      </c>
      <c r="DF118" s="166">
        <f t="shared" si="79"/>
        <v>0</v>
      </c>
      <c r="DG118" s="167">
        <f t="shared" si="80"/>
        <v>0</v>
      </c>
      <c r="DH118" s="1"/>
      <c r="DI118" s="1"/>
      <c r="DJ118" s="174"/>
      <c r="DK118" s="175"/>
      <c r="DL118" s="174"/>
      <c r="DM118" s="175"/>
      <c r="DN118" s="174"/>
      <c r="DO118" s="175"/>
      <c r="DP118" s="174"/>
      <c r="DQ118" s="175"/>
      <c r="DR118" s="174"/>
      <c r="DS118" s="175"/>
      <c r="DT118" s="174"/>
      <c r="DU118" s="175"/>
      <c r="DV118" s="174"/>
      <c r="DW118" s="175"/>
      <c r="DX118" s="174"/>
      <c r="DY118" s="175"/>
      <c r="DZ118" s="174"/>
      <c r="EA118" s="175"/>
      <c r="EB118" s="174"/>
      <c r="EC118" s="175"/>
      <c r="ED118" s="174"/>
      <c r="EE118" s="175"/>
      <c r="EF118" s="174"/>
      <c r="EG118" s="175"/>
      <c r="EH118" s="166">
        <f t="shared" si="81"/>
        <v>0</v>
      </c>
      <c r="EI118" s="167">
        <f t="shared" si="82"/>
        <v>0</v>
      </c>
      <c r="EJ118" s="166">
        <f t="shared" si="83"/>
        <v>0</v>
      </c>
      <c r="EK118" s="167">
        <f t="shared" si="84"/>
        <v>0</v>
      </c>
      <c r="EL118" s="1"/>
      <c r="EM118" s="1"/>
      <c r="EN118" s="174"/>
      <c r="EO118" s="175"/>
      <c r="EP118" s="174"/>
      <c r="EQ118" s="175"/>
      <c r="ER118" s="174"/>
      <c r="ES118" s="175"/>
      <c r="ET118" s="174"/>
      <c r="EU118" s="175"/>
      <c r="EV118" s="174"/>
      <c r="EW118" s="175"/>
      <c r="EX118" s="174"/>
      <c r="EY118" s="175"/>
      <c r="EZ118" s="174"/>
      <c r="FA118" s="175"/>
      <c r="FB118" s="174"/>
      <c r="FC118" s="175"/>
      <c r="FD118" s="174"/>
      <c r="FE118" s="175"/>
      <c r="FF118" s="174"/>
      <c r="FG118" s="175"/>
      <c r="FH118" s="174"/>
      <c r="FI118" s="175"/>
      <c r="FJ118" s="174"/>
      <c r="FK118" s="175"/>
      <c r="FL118" s="166">
        <f t="shared" si="85"/>
        <v>0</v>
      </c>
      <c r="FM118" s="167">
        <f t="shared" si="86"/>
        <v>0</v>
      </c>
      <c r="FN118" s="166">
        <f t="shared" si="87"/>
        <v>0</v>
      </c>
      <c r="FO118" s="167">
        <f t="shared" si="88"/>
        <v>0</v>
      </c>
      <c r="FP118" s="1"/>
      <c r="FQ118" s="1"/>
      <c r="FR118" s="174"/>
      <c r="FS118" s="175"/>
      <c r="FT118" s="174"/>
      <c r="FU118" s="175"/>
      <c r="FV118" s="174"/>
      <c r="FW118" s="175"/>
      <c r="FX118" s="174"/>
      <c r="FY118" s="175"/>
      <c r="FZ118" s="174"/>
      <c r="GA118" s="175"/>
      <c r="GB118" s="174"/>
      <c r="GC118" s="175"/>
      <c r="GD118" s="174"/>
      <c r="GE118" s="175"/>
      <c r="GF118" s="174"/>
      <c r="GG118" s="175"/>
      <c r="GH118" s="174"/>
      <c r="GI118" s="175"/>
      <c r="GJ118" s="174"/>
      <c r="GK118" s="175"/>
      <c r="GL118" s="174"/>
      <c r="GM118" s="175"/>
      <c r="GN118" s="174"/>
      <c r="GO118" s="175"/>
      <c r="GP118" s="166">
        <f t="shared" si="89"/>
        <v>0</v>
      </c>
      <c r="GQ118" s="167">
        <f t="shared" si="90"/>
        <v>0</v>
      </c>
      <c r="GR118" s="166">
        <f t="shared" si="91"/>
        <v>0</v>
      </c>
      <c r="GS118" s="167">
        <f t="shared" si="92"/>
        <v>0</v>
      </c>
      <c r="GT118" s="1"/>
      <c r="GU118" s="1"/>
      <c r="GV118" s="174"/>
      <c r="GW118" s="175"/>
      <c r="GX118" s="174"/>
      <c r="GY118" s="175"/>
      <c r="GZ118" s="174"/>
      <c r="HA118" s="175"/>
      <c r="HB118" s="174"/>
      <c r="HC118" s="175"/>
      <c r="HD118" s="174"/>
      <c r="HE118" s="175"/>
      <c r="HF118" s="174"/>
      <c r="HG118" s="175"/>
      <c r="HH118" s="174"/>
      <c r="HI118" s="175"/>
      <c r="HJ118" s="174"/>
      <c r="HK118" s="175"/>
      <c r="HL118" s="174"/>
      <c r="HM118" s="175"/>
      <c r="HN118" s="174"/>
      <c r="HO118" s="175"/>
      <c r="HP118" s="174"/>
      <c r="HQ118" s="175"/>
      <c r="HR118" s="174"/>
      <c r="HS118" s="175"/>
      <c r="HT118" s="166">
        <f t="shared" si="93"/>
        <v>0</v>
      </c>
      <c r="HU118" s="167">
        <f t="shared" si="94"/>
        <v>0</v>
      </c>
      <c r="HV118" s="166">
        <f t="shared" si="95"/>
        <v>0</v>
      </c>
      <c r="HW118" s="167">
        <f t="shared" si="96"/>
        <v>0</v>
      </c>
      <c r="HX118" s="1"/>
      <c r="HY118" s="1"/>
      <c r="HZ118" s="174"/>
      <c r="IA118" s="175"/>
      <c r="IB118" s="174"/>
      <c r="IC118" s="175"/>
      <c r="ID118" s="174"/>
      <c r="IE118" s="175"/>
      <c r="IF118" s="174"/>
      <c r="IG118" s="175"/>
      <c r="IH118" s="174"/>
      <c r="II118" s="175"/>
      <c r="IJ118" s="174"/>
      <c r="IK118" s="175"/>
      <c r="IL118" s="174"/>
      <c r="IM118" s="175"/>
      <c r="IN118" s="174"/>
      <c r="IO118" s="175"/>
      <c r="IP118" s="174"/>
      <c r="IQ118" s="175"/>
      <c r="IR118" s="174"/>
      <c r="IS118" s="175"/>
      <c r="IT118" s="174"/>
      <c r="IU118" s="175"/>
      <c r="IV118" s="174"/>
      <c r="IW118" s="175"/>
      <c r="IX118" s="166">
        <f t="shared" si="97"/>
        <v>0</v>
      </c>
      <c r="IY118" s="167">
        <f t="shared" si="98"/>
        <v>0</v>
      </c>
      <c r="IZ118" s="166">
        <f t="shared" si="99"/>
        <v>0</v>
      </c>
      <c r="JA118" s="167">
        <f t="shared" si="100"/>
        <v>0</v>
      </c>
      <c r="JB118" s="1"/>
      <c r="JC118" s="1"/>
      <c r="JD118" s="174"/>
      <c r="JE118" s="175"/>
      <c r="JF118" s="174"/>
      <c r="JG118" s="175"/>
      <c r="JH118" s="174"/>
      <c r="JI118" s="175"/>
      <c r="JJ118" s="174"/>
      <c r="JK118" s="175"/>
      <c r="JL118" s="174"/>
      <c r="JM118" s="175"/>
      <c r="JN118" s="174"/>
      <c r="JO118" s="175"/>
      <c r="JP118" s="174"/>
      <c r="JQ118" s="175"/>
      <c r="JR118" s="174"/>
      <c r="JS118" s="175"/>
      <c r="JT118" s="174"/>
      <c r="JU118" s="175"/>
      <c r="JV118" s="174"/>
      <c r="JW118" s="175"/>
      <c r="JX118" s="174"/>
      <c r="JY118" s="175"/>
      <c r="JZ118" s="174"/>
      <c r="KA118" s="175"/>
      <c r="KB118" s="166">
        <f t="shared" si="101"/>
        <v>0</v>
      </c>
      <c r="KC118" s="167">
        <f t="shared" si="102"/>
        <v>0</v>
      </c>
      <c r="KD118" s="166">
        <f t="shared" si="103"/>
        <v>0</v>
      </c>
      <c r="KE118" s="167">
        <f t="shared" si="104"/>
        <v>0</v>
      </c>
      <c r="KF118" s="1"/>
      <c r="KG118" s="1"/>
      <c r="KH118" s="170">
        <f t="shared" si="105"/>
        <v>0</v>
      </c>
      <c r="KI118" s="171">
        <f t="shared" si="106"/>
        <v>0</v>
      </c>
      <c r="KJ118" s="166">
        <f t="shared" si="107"/>
        <v>0</v>
      </c>
      <c r="KK118" s="167">
        <f t="shared" si="108"/>
        <v>0</v>
      </c>
      <c r="KL118" s="172">
        <f t="shared" si="109"/>
        <v>0</v>
      </c>
      <c r="KM118" s="171">
        <f t="shared" si="110"/>
        <v>0</v>
      </c>
      <c r="KN118" s="166">
        <f t="shared" si="111"/>
        <v>0</v>
      </c>
      <c r="KO118" s="167">
        <f t="shared" si="112"/>
        <v>0</v>
      </c>
      <c r="KP118" s="436">
        <f t="shared" si="113"/>
        <v>0</v>
      </c>
      <c r="KQ118" s="422">
        <f t="shared" si="114"/>
        <v>0</v>
      </c>
      <c r="KR118" s="438" t="s">
        <v>338</v>
      </c>
      <c r="KS118" s="422" t="s">
        <v>338</v>
      </c>
      <c r="KT118" s="1"/>
    </row>
    <row r="119" spans="2:306" s="26" customFormat="1" ht="16.5" customHeight="1" x14ac:dyDescent="0.2">
      <c r="B119" s="150" t="s">
        <v>267</v>
      </c>
      <c r="C119" s="826"/>
      <c r="D119" s="827"/>
      <c r="E119" s="316"/>
      <c r="F119" s="659">
        <v>1</v>
      </c>
      <c r="G119" s="113"/>
      <c r="H119" s="113"/>
      <c r="I119" s="661">
        <f>INT(ROUND(F119,2)*(IF(E119&gt;0,data!$J$12,0)))</f>
        <v>0</v>
      </c>
      <c r="J119" s="145">
        <f t="shared" si="124"/>
        <v>0</v>
      </c>
      <c r="K119" s="317"/>
      <c r="L119" s="316"/>
      <c r="M119" s="661">
        <f>INT(ROUND(F119,2)*(IF(E119&gt;0,(IF(K119="ano",data!$J$6,0)),0)))</f>
        <v>0</v>
      </c>
      <c r="N119" s="152">
        <f t="shared" si="125"/>
        <v>0</v>
      </c>
      <c r="O119" s="155">
        <f t="shared" si="126"/>
        <v>0</v>
      </c>
      <c r="Q119" s="149" t="str">
        <f t="shared" si="127"/>
        <v/>
      </c>
      <c r="R119" s="612" t="s">
        <v>338</v>
      </c>
      <c r="T119" s="26">
        <f t="shared" ref="T119:T182" si="131">IF(O119&gt;0,IF(ISTEXT(C119)=TRUE,0,1),0)</f>
        <v>0</v>
      </c>
      <c r="U119" s="176" t="s">
        <v>297</v>
      </c>
      <c r="V119" s="10"/>
      <c r="W119" s="10"/>
      <c r="X119" s="164"/>
      <c r="Y119" s="177"/>
      <c r="Z119" s="164"/>
      <c r="AA119" s="177"/>
      <c r="AB119" s="164"/>
      <c r="AC119" s="177"/>
      <c r="AD119" s="164"/>
      <c r="AE119" s="177"/>
      <c r="AF119" s="164"/>
      <c r="AG119" s="177"/>
      <c r="AH119" s="164"/>
      <c r="AI119" s="177"/>
      <c r="AJ119" s="164"/>
      <c r="AK119" s="177"/>
      <c r="AL119" s="164"/>
      <c r="AM119" s="177"/>
      <c r="AN119" s="164"/>
      <c r="AO119" s="177"/>
      <c r="AP119" s="164"/>
      <c r="AQ119" s="177"/>
      <c r="AR119" s="164"/>
      <c r="AS119" s="177"/>
      <c r="AT119" s="164"/>
      <c r="AU119" s="177"/>
      <c r="AV119" s="166">
        <f t="shared" si="69"/>
        <v>0</v>
      </c>
      <c r="AW119" s="167">
        <f t="shared" si="70"/>
        <v>0</v>
      </c>
      <c r="AX119" s="166">
        <f t="shared" si="71"/>
        <v>0</v>
      </c>
      <c r="AY119" s="167">
        <f t="shared" si="72"/>
        <v>0</v>
      </c>
      <c r="AZ119" s="1"/>
      <c r="BA119" s="1"/>
      <c r="BB119" s="164"/>
      <c r="BC119" s="177"/>
      <c r="BD119" s="164"/>
      <c r="BE119" s="177"/>
      <c r="BF119" s="164"/>
      <c r="BG119" s="177"/>
      <c r="BH119" s="164"/>
      <c r="BI119" s="177"/>
      <c r="BJ119" s="164"/>
      <c r="BK119" s="177"/>
      <c r="BL119" s="164"/>
      <c r="BM119" s="177"/>
      <c r="BN119" s="164"/>
      <c r="BO119" s="177"/>
      <c r="BP119" s="164"/>
      <c r="BQ119" s="177"/>
      <c r="BR119" s="164"/>
      <c r="BS119" s="177"/>
      <c r="BT119" s="164"/>
      <c r="BU119" s="177"/>
      <c r="BV119" s="164"/>
      <c r="BW119" s="177"/>
      <c r="BX119" s="164"/>
      <c r="BY119" s="177"/>
      <c r="BZ119" s="166">
        <f t="shared" si="73"/>
        <v>0</v>
      </c>
      <c r="CA119" s="167">
        <f t="shared" si="74"/>
        <v>0</v>
      </c>
      <c r="CB119" s="166">
        <f t="shared" si="75"/>
        <v>0</v>
      </c>
      <c r="CC119" s="167">
        <f t="shared" si="76"/>
        <v>0</v>
      </c>
      <c r="CD119" s="1"/>
      <c r="CE119" s="1"/>
      <c r="CF119" s="164"/>
      <c r="CG119" s="177"/>
      <c r="CH119" s="164"/>
      <c r="CI119" s="177"/>
      <c r="CJ119" s="164"/>
      <c r="CK119" s="177"/>
      <c r="CL119" s="164"/>
      <c r="CM119" s="177"/>
      <c r="CN119" s="164"/>
      <c r="CO119" s="177"/>
      <c r="CP119" s="164"/>
      <c r="CQ119" s="177"/>
      <c r="CR119" s="164"/>
      <c r="CS119" s="177"/>
      <c r="CT119" s="164"/>
      <c r="CU119" s="177"/>
      <c r="CV119" s="164"/>
      <c r="CW119" s="177"/>
      <c r="CX119" s="164"/>
      <c r="CY119" s="177"/>
      <c r="CZ119" s="164"/>
      <c r="DA119" s="177"/>
      <c r="DB119" s="164"/>
      <c r="DC119" s="177"/>
      <c r="DD119" s="166">
        <f t="shared" si="77"/>
        <v>0</v>
      </c>
      <c r="DE119" s="167">
        <f t="shared" si="78"/>
        <v>0</v>
      </c>
      <c r="DF119" s="166">
        <f t="shared" si="79"/>
        <v>0</v>
      </c>
      <c r="DG119" s="167">
        <f t="shared" si="80"/>
        <v>0</v>
      </c>
      <c r="DH119" s="1"/>
      <c r="DI119" s="1"/>
      <c r="DJ119" s="164"/>
      <c r="DK119" s="177"/>
      <c r="DL119" s="164"/>
      <c r="DM119" s="177"/>
      <c r="DN119" s="164"/>
      <c r="DO119" s="177"/>
      <c r="DP119" s="164"/>
      <c r="DQ119" s="177"/>
      <c r="DR119" s="164"/>
      <c r="DS119" s="177"/>
      <c r="DT119" s="164"/>
      <c r="DU119" s="177"/>
      <c r="DV119" s="164"/>
      <c r="DW119" s="177"/>
      <c r="DX119" s="164"/>
      <c r="DY119" s="177"/>
      <c r="DZ119" s="164"/>
      <c r="EA119" s="177"/>
      <c r="EB119" s="164"/>
      <c r="EC119" s="177"/>
      <c r="ED119" s="164"/>
      <c r="EE119" s="177"/>
      <c r="EF119" s="164"/>
      <c r="EG119" s="177"/>
      <c r="EH119" s="166">
        <f t="shared" si="81"/>
        <v>0</v>
      </c>
      <c r="EI119" s="167">
        <f t="shared" si="82"/>
        <v>0</v>
      </c>
      <c r="EJ119" s="166">
        <f t="shared" si="83"/>
        <v>0</v>
      </c>
      <c r="EK119" s="167">
        <f t="shared" si="84"/>
        <v>0</v>
      </c>
      <c r="EL119" s="1"/>
      <c r="EM119" s="1"/>
      <c r="EN119" s="164"/>
      <c r="EO119" s="177"/>
      <c r="EP119" s="164"/>
      <c r="EQ119" s="177"/>
      <c r="ER119" s="164"/>
      <c r="ES119" s="177"/>
      <c r="ET119" s="164"/>
      <c r="EU119" s="177"/>
      <c r="EV119" s="164"/>
      <c r="EW119" s="177"/>
      <c r="EX119" s="164"/>
      <c r="EY119" s="177"/>
      <c r="EZ119" s="164"/>
      <c r="FA119" s="177"/>
      <c r="FB119" s="164"/>
      <c r="FC119" s="177"/>
      <c r="FD119" s="164"/>
      <c r="FE119" s="177"/>
      <c r="FF119" s="164"/>
      <c r="FG119" s="177"/>
      <c r="FH119" s="164"/>
      <c r="FI119" s="177"/>
      <c r="FJ119" s="164"/>
      <c r="FK119" s="177"/>
      <c r="FL119" s="166">
        <f t="shared" si="85"/>
        <v>0</v>
      </c>
      <c r="FM119" s="167">
        <f t="shared" si="86"/>
        <v>0</v>
      </c>
      <c r="FN119" s="166">
        <f t="shared" si="87"/>
        <v>0</v>
      </c>
      <c r="FO119" s="167">
        <f t="shared" si="88"/>
        <v>0</v>
      </c>
      <c r="FP119" s="1"/>
      <c r="FQ119" s="1"/>
      <c r="FR119" s="164"/>
      <c r="FS119" s="177"/>
      <c r="FT119" s="164"/>
      <c r="FU119" s="177"/>
      <c r="FV119" s="164"/>
      <c r="FW119" s="177"/>
      <c r="FX119" s="164"/>
      <c r="FY119" s="177"/>
      <c r="FZ119" s="164"/>
      <c r="GA119" s="177"/>
      <c r="GB119" s="164"/>
      <c r="GC119" s="177"/>
      <c r="GD119" s="164"/>
      <c r="GE119" s="177"/>
      <c r="GF119" s="164"/>
      <c r="GG119" s="177"/>
      <c r="GH119" s="164"/>
      <c r="GI119" s="177"/>
      <c r="GJ119" s="164"/>
      <c r="GK119" s="177"/>
      <c r="GL119" s="164"/>
      <c r="GM119" s="177"/>
      <c r="GN119" s="164"/>
      <c r="GO119" s="177"/>
      <c r="GP119" s="166">
        <f t="shared" si="89"/>
        <v>0</v>
      </c>
      <c r="GQ119" s="167">
        <f t="shared" si="90"/>
        <v>0</v>
      </c>
      <c r="GR119" s="166">
        <f t="shared" si="91"/>
        <v>0</v>
      </c>
      <c r="GS119" s="167">
        <f t="shared" si="92"/>
        <v>0</v>
      </c>
      <c r="GT119" s="1"/>
      <c r="GU119" s="1"/>
      <c r="GV119" s="164"/>
      <c r="GW119" s="177"/>
      <c r="GX119" s="164"/>
      <c r="GY119" s="177"/>
      <c r="GZ119" s="164"/>
      <c r="HA119" s="177"/>
      <c r="HB119" s="164"/>
      <c r="HC119" s="177"/>
      <c r="HD119" s="164"/>
      <c r="HE119" s="177"/>
      <c r="HF119" s="164"/>
      <c r="HG119" s="177"/>
      <c r="HH119" s="164"/>
      <c r="HI119" s="177"/>
      <c r="HJ119" s="164"/>
      <c r="HK119" s="177"/>
      <c r="HL119" s="164"/>
      <c r="HM119" s="177"/>
      <c r="HN119" s="164"/>
      <c r="HO119" s="177"/>
      <c r="HP119" s="164"/>
      <c r="HQ119" s="177"/>
      <c r="HR119" s="164"/>
      <c r="HS119" s="177"/>
      <c r="HT119" s="166">
        <f t="shared" si="93"/>
        <v>0</v>
      </c>
      <c r="HU119" s="167">
        <f t="shared" si="94"/>
        <v>0</v>
      </c>
      <c r="HV119" s="166">
        <f t="shared" si="95"/>
        <v>0</v>
      </c>
      <c r="HW119" s="167">
        <f t="shared" si="96"/>
        <v>0</v>
      </c>
      <c r="HX119" s="1"/>
      <c r="HY119" s="1"/>
      <c r="HZ119" s="164"/>
      <c r="IA119" s="177"/>
      <c r="IB119" s="164"/>
      <c r="IC119" s="177"/>
      <c r="ID119" s="164"/>
      <c r="IE119" s="177"/>
      <c r="IF119" s="164"/>
      <c r="IG119" s="177"/>
      <c r="IH119" s="164"/>
      <c r="II119" s="177"/>
      <c r="IJ119" s="164"/>
      <c r="IK119" s="177"/>
      <c r="IL119" s="164"/>
      <c r="IM119" s="177"/>
      <c r="IN119" s="164"/>
      <c r="IO119" s="177"/>
      <c r="IP119" s="164"/>
      <c r="IQ119" s="177"/>
      <c r="IR119" s="164"/>
      <c r="IS119" s="177"/>
      <c r="IT119" s="164"/>
      <c r="IU119" s="177"/>
      <c r="IV119" s="164"/>
      <c r="IW119" s="177"/>
      <c r="IX119" s="166">
        <f t="shared" si="97"/>
        <v>0</v>
      </c>
      <c r="IY119" s="167">
        <f t="shared" si="98"/>
        <v>0</v>
      </c>
      <c r="IZ119" s="166">
        <f t="shared" si="99"/>
        <v>0</v>
      </c>
      <c r="JA119" s="167">
        <f t="shared" si="100"/>
        <v>0</v>
      </c>
      <c r="JB119" s="1"/>
      <c r="JC119" s="1"/>
      <c r="JD119" s="164"/>
      <c r="JE119" s="177"/>
      <c r="JF119" s="164"/>
      <c r="JG119" s="177"/>
      <c r="JH119" s="164"/>
      <c r="JI119" s="177"/>
      <c r="JJ119" s="164"/>
      <c r="JK119" s="177"/>
      <c r="JL119" s="164"/>
      <c r="JM119" s="177"/>
      <c r="JN119" s="164"/>
      <c r="JO119" s="177"/>
      <c r="JP119" s="164"/>
      <c r="JQ119" s="177"/>
      <c r="JR119" s="164"/>
      <c r="JS119" s="177"/>
      <c r="JT119" s="164"/>
      <c r="JU119" s="177"/>
      <c r="JV119" s="164"/>
      <c r="JW119" s="177"/>
      <c r="JX119" s="164"/>
      <c r="JY119" s="177"/>
      <c r="JZ119" s="164"/>
      <c r="KA119" s="177"/>
      <c r="KB119" s="166">
        <f t="shared" si="101"/>
        <v>0</v>
      </c>
      <c r="KC119" s="167">
        <f t="shared" si="102"/>
        <v>0</v>
      </c>
      <c r="KD119" s="166">
        <f t="shared" si="103"/>
        <v>0</v>
      </c>
      <c r="KE119" s="167">
        <f t="shared" si="104"/>
        <v>0</v>
      </c>
      <c r="KF119" s="1"/>
      <c r="KG119" s="1"/>
      <c r="KH119" s="170">
        <f t="shared" si="105"/>
        <v>0</v>
      </c>
      <c r="KI119" s="171">
        <f t="shared" si="106"/>
        <v>0</v>
      </c>
      <c r="KJ119" s="166">
        <f t="shared" si="107"/>
        <v>0</v>
      </c>
      <c r="KK119" s="167">
        <f t="shared" si="108"/>
        <v>0</v>
      </c>
      <c r="KL119" s="172">
        <f t="shared" si="109"/>
        <v>0</v>
      </c>
      <c r="KM119" s="171">
        <f t="shared" si="110"/>
        <v>0</v>
      </c>
      <c r="KN119" s="166">
        <f t="shared" si="111"/>
        <v>0</v>
      </c>
      <c r="KO119" s="167">
        <f t="shared" si="112"/>
        <v>0</v>
      </c>
      <c r="KP119" s="436">
        <f t="shared" si="113"/>
        <v>0</v>
      </c>
      <c r="KQ119" s="422">
        <f t="shared" si="114"/>
        <v>0</v>
      </c>
      <c r="KR119" s="438" t="s">
        <v>338</v>
      </c>
      <c r="KS119" s="422" t="s">
        <v>338</v>
      </c>
      <c r="KT119" s="1"/>
    </row>
    <row r="120" spans="2:306" s="26" customFormat="1" ht="15.75" hidden="1" customHeight="1" x14ac:dyDescent="0.2">
      <c r="B120" s="150"/>
      <c r="C120" s="853"/>
      <c r="D120" s="854"/>
      <c r="E120" s="536"/>
      <c r="F120" s="650"/>
      <c r="G120" s="120"/>
      <c r="H120" s="120"/>
      <c r="I120" s="661">
        <f>INT(ROUND(F120,2)*(IF(E120&gt;0,data!$J$12,0)))</f>
        <v>0</v>
      </c>
      <c r="J120" s="145">
        <f t="shared" si="124"/>
        <v>0</v>
      </c>
      <c r="K120" s="537"/>
      <c r="L120" s="536"/>
      <c r="M120" s="661">
        <f>INT(ROUND(F120,2)*(IF(E120&gt;0,(IF(K120="ano",data!$J$6,0)),0)))</f>
        <v>0</v>
      </c>
      <c r="N120" s="152">
        <f t="shared" si="125"/>
        <v>0</v>
      </c>
      <c r="O120" s="155">
        <f t="shared" si="126"/>
        <v>0</v>
      </c>
      <c r="Q120" s="149" t="str">
        <f t="shared" si="127"/>
        <v/>
      </c>
      <c r="R120" s="612" t="s">
        <v>338</v>
      </c>
      <c r="T120" s="26">
        <f t="shared" si="131"/>
        <v>0</v>
      </c>
      <c r="U120" s="173" t="s">
        <v>297</v>
      </c>
      <c r="V120" s="10"/>
      <c r="W120" s="10"/>
      <c r="X120" s="174"/>
      <c r="Y120" s="175"/>
      <c r="Z120" s="174"/>
      <c r="AA120" s="175"/>
      <c r="AB120" s="174"/>
      <c r="AC120" s="175"/>
      <c r="AD120" s="174"/>
      <c r="AE120" s="175"/>
      <c r="AF120" s="174"/>
      <c r="AG120" s="175"/>
      <c r="AH120" s="174"/>
      <c r="AI120" s="175"/>
      <c r="AJ120" s="174"/>
      <c r="AK120" s="175"/>
      <c r="AL120" s="174"/>
      <c r="AM120" s="175"/>
      <c r="AN120" s="174"/>
      <c r="AO120" s="175"/>
      <c r="AP120" s="174"/>
      <c r="AQ120" s="175"/>
      <c r="AR120" s="174"/>
      <c r="AS120" s="175"/>
      <c r="AT120" s="174"/>
      <c r="AU120" s="175"/>
      <c r="AV120" s="166">
        <f t="shared" si="69"/>
        <v>0</v>
      </c>
      <c r="AW120" s="167">
        <f t="shared" si="70"/>
        <v>0</v>
      </c>
      <c r="AX120" s="166">
        <f t="shared" si="71"/>
        <v>0</v>
      </c>
      <c r="AY120" s="167">
        <f t="shared" si="72"/>
        <v>0</v>
      </c>
      <c r="AZ120" s="1"/>
      <c r="BA120" s="1"/>
      <c r="BB120" s="174"/>
      <c r="BC120" s="175"/>
      <c r="BD120" s="174"/>
      <c r="BE120" s="175"/>
      <c r="BF120" s="174"/>
      <c r="BG120" s="175"/>
      <c r="BH120" s="174"/>
      <c r="BI120" s="175"/>
      <c r="BJ120" s="174"/>
      <c r="BK120" s="175"/>
      <c r="BL120" s="174"/>
      <c r="BM120" s="175"/>
      <c r="BN120" s="174"/>
      <c r="BO120" s="175"/>
      <c r="BP120" s="174"/>
      <c r="BQ120" s="175"/>
      <c r="BR120" s="174"/>
      <c r="BS120" s="175"/>
      <c r="BT120" s="174"/>
      <c r="BU120" s="175"/>
      <c r="BV120" s="174"/>
      <c r="BW120" s="175"/>
      <c r="BX120" s="174"/>
      <c r="BY120" s="175"/>
      <c r="BZ120" s="166">
        <f t="shared" si="73"/>
        <v>0</v>
      </c>
      <c r="CA120" s="167">
        <f t="shared" si="74"/>
        <v>0</v>
      </c>
      <c r="CB120" s="166">
        <f t="shared" si="75"/>
        <v>0</v>
      </c>
      <c r="CC120" s="167">
        <f t="shared" si="76"/>
        <v>0</v>
      </c>
      <c r="CD120" s="1"/>
      <c r="CE120" s="1"/>
      <c r="CF120" s="174"/>
      <c r="CG120" s="175"/>
      <c r="CH120" s="174"/>
      <c r="CI120" s="175"/>
      <c r="CJ120" s="174"/>
      <c r="CK120" s="175"/>
      <c r="CL120" s="174"/>
      <c r="CM120" s="175"/>
      <c r="CN120" s="174"/>
      <c r="CO120" s="175"/>
      <c r="CP120" s="174"/>
      <c r="CQ120" s="175"/>
      <c r="CR120" s="174"/>
      <c r="CS120" s="175"/>
      <c r="CT120" s="174"/>
      <c r="CU120" s="175"/>
      <c r="CV120" s="174"/>
      <c r="CW120" s="175"/>
      <c r="CX120" s="174"/>
      <c r="CY120" s="175"/>
      <c r="CZ120" s="174"/>
      <c r="DA120" s="175"/>
      <c r="DB120" s="174"/>
      <c r="DC120" s="175"/>
      <c r="DD120" s="166">
        <f t="shared" si="77"/>
        <v>0</v>
      </c>
      <c r="DE120" s="167">
        <f t="shared" si="78"/>
        <v>0</v>
      </c>
      <c r="DF120" s="166">
        <f t="shared" si="79"/>
        <v>0</v>
      </c>
      <c r="DG120" s="167">
        <f t="shared" si="80"/>
        <v>0</v>
      </c>
      <c r="DH120" s="1"/>
      <c r="DI120" s="1"/>
      <c r="DJ120" s="174"/>
      <c r="DK120" s="175"/>
      <c r="DL120" s="174"/>
      <c r="DM120" s="175"/>
      <c r="DN120" s="174"/>
      <c r="DO120" s="175"/>
      <c r="DP120" s="174"/>
      <c r="DQ120" s="175"/>
      <c r="DR120" s="174"/>
      <c r="DS120" s="175"/>
      <c r="DT120" s="174"/>
      <c r="DU120" s="175"/>
      <c r="DV120" s="174"/>
      <c r="DW120" s="175"/>
      <c r="DX120" s="174"/>
      <c r="DY120" s="175"/>
      <c r="DZ120" s="174"/>
      <c r="EA120" s="175"/>
      <c r="EB120" s="174"/>
      <c r="EC120" s="175"/>
      <c r="ED120" s="174"/>
      <c r="EE120" s="175"/>
      <c r="EF120" s="174"/>
      <c r="EG120" s="175"/>
      <c r="EH120" s="166">
        <f t="shared" si="81"/>
        <v>0</v>
      </c>
      <c r="EI120" s="167">
        <f t="shared" si="82"/>
        <v>0</v>
      </c>
      <c r="EJ120" s="166">
        <f t="shared" si="83"/>
        <v>0</v>
      </c>
      <c r="EK120" s="167">
        <f t="shared" si="84"/>
        <v>0</v>
      </c>
      <c r="EL120" s="1"/>
      <c r="EM120" s="1"/>
      <c r="EN120" s="174"/>
      <c r="EO120" s="175"/>
      <c r="EP120" s="174"/>
      <c r="EQ120" s="175"/>
      <c r="ER120" s="174"/>
      <c r="ES120" s="175"/>
      <c r="ET120" s="174"/>
      <c r="EU120" s="175"/>
      <c r="EV120" s="174"/>
      <c r="EW120" s="175"/>
      <c r="EX120" s="174"/>
      <c r="EY120" s="175"/>
      <c r="EZ120" s="174"/>
      <c r="FA120" s="175"/>
      <c r="FB120" s="174"/>
      <c r="FC120" s="175"/>
      <c r="FD120" s="174"/>
      <c r="FE120" s="175"/>
      <c r="FF120" s="174"/>
      <c r="FG120" s="175"/>
      <c r="FH120" s="174"/>
      <c r="FI120" s="175"/>
      <c r="FJ120" s="174"/>
      <c r="FK120" s="175"/>
      <c r="FL120" s="166">
        <f t="shared" si="85"/>
        <v>0</v>
      </c>
      <c r="FM120" s="167">
        <f t="shared" si="86"/>
        <v>0</v>
      </c>
      <c r="FN120" s="166">
        <f t="shared" si="87"/>
        <v>0</v>
      </c>
      <c r="FO120" s="167">
        <f t="shared" si="88"/>
        <v>0</v>
      </c>
      <c r="FP120" s="1"/>
      <c r="FQ120" s="1"/>
      <c r="FR120" s="174"/>
      <c r="FS120" s="175"/>
      <c r="FT120" s="174"/>
      <c r="FU120" s="175"/>
      <c r="FV120" s="174"/>
      <c r="FW120" s="175"/>
      <c r="FX120" s="174"/>
      <c r="FY120" s="175"/>
      <c r="FZ120" s="174"/>
      <c r="GA120" s="175"/>
      <c r="GB120" s="174"/>
      <c r="GC120" s="175"/>
      <c r="GD120" s="174"/>
      <c r="GE120" s="175"/>
      <c r="GF120" s="174"/>
      <c r="GG120" s="175"/>
      <c r="GH120" s="174"/>
      <c r="GI120" s="175"/>
      <c r="GJ120" s="174"/>
      <c r="GK120" s="175"/>
      <c r="GL120" s="174"/>
      <c r="GM120" s="175"/>
      <c r="GN120" s="174"/>
      <c r="GO120" s="175"/>
      <c r="GP120" s="166">
        <f t="shared" si="89"/>
        <v>0</v>
      </c>
      <c r="GQ120" s="167">
        <f t="shared" si="90"/>
        <v>0</v>
      </c>
      <c r="GR120" s="166">
        <f t="shared" si="91"/>
        <v>0</v>
      </c>
      <c r="GS120" s="167">
        <f t="shared" si="92"/>
        <v>0</v>
      </c>
      <c r="GT120" s="1"/>
      <c r="GU120" s="1"/>
      <c r="GV120" s="174"/>
      <c r="GW120" s="175"/>
      <c r="GX120" s="174"/>
      <c r="GY120" s="175"/>
      <c r="GZ120" s="174"/>
      <c r="HA120" s="175"/>
      <c r="HB120" s="174"/>
      <c r="HC120" s="175"/>
      <c r="HD120" s="174"/>
      <c r="HE120" s="175"/>
      <c r="HF120" s="174"/>
      <c r="HG120" s="175"/>
      <c r="HH120" s="174"/>
      <c r="HI120" s="175"/>
      <c r="HJ120" s="174"/>
      <c r="HK120" s="175"/>
      <c r="HL120" s="174"/>
      <c r="HM120" s="175"/>
      <c r="HN120" s="174"/>
      <c r="HO120" s="175"/>
      <c r="HP120" s="174"/>
      <c r="HQ120" s="175"/>
      <c r="HR120" s="174"/>
      <c r="HS120" s="175"/>
      <c r="HT120" s="166">
        <f t="shared" si="93"/>
        <v>0</v>
      </c>
      <c r="HU120" s="167">
        <f t="shared" si="94"/>
        <v>0</v>
      </c>
      <c r="HV120" s="166">
        <f t="shared" si="95"/>
        <v>0</v>
      </c>
      <c r="HW120" s="167">
        <f t="shared" si="96"/>
        <v>0</v>
      </c>
      <c r="HX120" s="1"/>
      <c r="HY120" s="1"/>
      <c r="HZ120" s="174"/>
      <c r="IA120" s="175"/>
      <c r="IB120" s="174"/>
      <c r="IC120" s="175"/>
      <c r="ID120" s="174"/>
      <c r="IE120" s="175"/>
      <c r="IF120" s="174"/>
      <c r="IG120" s="175"/>
      <c r="IH120" s="174"/>
      <c r="II120" s="175"/>
      <c r="IJ120" s="174"/>
      <c r="IK120" s="175"/>
      <c r="IL120" s="174"/>
      <c r="IM120" s="175"/>
      <c r="IN120" s="174"/>
      <c r="IO120" s="175"/>
      <c r="IP120" s="174"/>
      <c r="IQ120" s="175"/>
      <c r="IR120" s="174"/>
      <c r="IS120" s="175"/>
      <c r="IT120" s="174"/>
      <c r="IU120" s="175"/>
      <c r="IV120" s="174"/>
      <c r="IW120" s="175"/>
      <c r="IX120" s="166">
        <f t="shared" si="97"/>
        <v>0</v>
      </c>
      <c r="IY120" s="167">
        <f t="shared" si="98"/>
        <v>0</v>
      </c>
      <c r="IZ120" s="166">
        <f t="shared" si="99"/>
        <v>0</v>
      </c>
      <c r="JA120" s="167">
        <f t="shared" si="100"/>
        <v>0</v>
      </c>
      <c r="JB120" s="1"/>
      <c r="JC120" s="1"/>
      <c r="JD120" s="174"/>
      <c r="JE120" s="175"/>
      <c r="JF120" s="174"/>
      <c r="JG120" s="175"/>
      <c r="JH120" s="174"/>
      <c r="JI120" s="175"/>
      <c r="JJ120" s="174"/>
      <c r="JK120" s="175"/>
      <c r="JL120" s="174"/>
      <c r="JM120" s="175"/>
      <c r="JN120" s="174"/>
      <c r="JO120" s="175"/>
      <c r="JP120" s="174"/>
      <c r="JQ120" s="175"/>
      <c r="JR120" s="174"/>
      <c r="JS120" s="175"/>
      <c r="JT120" s="174"/>
      <c r="JU120" s="175"/>
      <c r="JV120" s="174"/>
      <c r="JW120" s="175"/>
      <c r="JX120" s="174"/>
      <c r="JY120" s="175"/>
      <c r="JZ120" s="174"/>
      <c r="KA120" s="175"/>
      <c r="KB120" s="166">
        <f t="shared" si="101"/>
        <v>0</v>
      </c>
      <c r="KC120" s="167">
        <f t="shared" si="102"/>
        <v>0</v>
      </c>
      <c r="KD120" s="166">
        <f t="shared" si="103"/>
        <v>0</v>
      </c>
      <c r="KE120" s="167">
        <f t="shared" si="104"/>
        <v>0</v>
      </c>
      <c r="KF120" s="1"/>
      <c r="KG120" s="1"/>
      <c r="KH120" s="170">
        <f t="shared" si="105"/>
        <v>0</v>
      </c>
      <c r="KI120" s="171">
        <f t="shared" si="106"/>
        <v>0</v>
      </c>
      <c r="KJ120" s="166">
        <f t="shared" si="107"/>
        <v>0</v>
      </c>
      <c r="KK120" s="167">
        <f t="shared" si="108"/>
        <v>0</v>
      </c>
      <c r="KL120" s="172">
        <f t="shared" si="109"/>
        <v>0</v>
      </c>
      <c r="KM120" s="171">
        <f t="shared" si="110"/>
        <v>0</v>
      </c>
      <c r="KN120" s="166">
        <f t="shared" si="111"/>
        <v>0</v>
      </c>
      <c r="KO120" s="167">
        <f t="shared" si="112"/>
        <v>0</v>
      </c>
      <c r="KP120" s="436">
        <f t="shared" si="113"/>
        <v>0</v>
      </c>
      <c r="KQ120" s="422">
        <f t="shared" si="114"/>
        <v>0</v>
      </c>
      <c r="KR120" s="438" t="s">
        <v>338</v>
      </c>
      <c r="KS120" s="422" t="s">
        <v>338</v>
      </c>
      <c r="KT120" s="1"/>
    </row>
    <row r="121" spans="2:306" s="26" customFormat="1" ht="16.5" customHeight="1" x14ac:dyDescent="0.2">
      <c r="B121" s="150" t="s">
        <v>268</v>
      </c>
      <c r="C121" s="826"/>
      <c r="D121" s="827"/>
      <c r="E121" s="316"/>
      <c r="F121" s="659">
        <v>1</v>
      </c>
      <c r="G121" s="113"/>
      <c r="H121" s="113"/>
      <c r="I121" s="661">
        <f>INT(ROUND(F121,2)*(IF(E121&gt;0,data!$J$12,0)))</f>
        <v>0</v>
      </c>
      <c r="J121" s="145">
        <f t="shared" si="124"/>
        <v>0</v>
      </c>
      <c r="K121" s="317"/>
      <c r="L121" s="316"/>
      <c r="M121" s="661">
        <f>INT(ROUND(F121,2)*(IF(E121&gt;0,(IF(K121="ano",data!$J$6,0)),0)))</f>
        <v>0</v>
      </c>
      <c r="N121" s="152">
        <f t="shared" si="125"/>
        <v>0</v>
      </c>
      <c r="O121" s="155">
        <f t="shared" si="126"/>
        <v>0</v>
      </c>
      <c r="Q121" s="149" t="str">
        <f t="shared" si="127"/>
        <v/>
      </c>
      <c r="R121" s="612" t="s">
        <v>338</v>
      </c>
      <c r="T121" s="26">
        <f t="shared" si="131"/>
        <v>0</v>
      </c>
      <c r="U121" s="176" t="s">
        <v>297</v>
      </c>
      <c r="V121" s="10"/>
      <c r="W121" s="10"/>
      <c r="X121" s="164"/>
      <c r="Y121" s="177"/>
      <c r="Z121" s="164"/>
      <c r="AA121" s="177"/>
      <c r="AB121" s="164"/>
      <c r="AC121" s="177"/>
      <c r="AD121" s="164"/>
      <c r="AE121" s="177"/>
      <c r="AF121" s="164"/>
      <c r="AG121" s="177"/>
      <c r="AH121" s="164"/>
      <c r="AI121" s="177"/>
      <c r="AJ121" s="164"/>
      <c r="AK121" s="177"/>
      <c r="AL121" s="164"/>
      <c r="AM121" s="177"/>
      <c r="AN121" s="164"/>
      <c r="AO121" s="177"/>
      <c r="AP121" s="164"/>
      <c r="AQ121" s="177"/>
      <c r="AR121" s="164"/>
      <c r="AS121" s="177"/>
      <c r="AT121" s="164"/>
      <c r="AU121" s="177"/>
      <c r="AV121" s="166">
        <f t="shared" si="69"/>
        <v>0</v>
      </c>
      <c r="AW121" s="167">
        <f t="shared" si="70"/>
        <v>0</v>
      </c>
      <c r="AX121" s="166">
        <f t="shared" si="71"/>
        <v>0</v>
      </c>
      <c r="AY121" s="167">
        <f t="shared" si="72"/>
        <v>0</v>
      </c>
      <c r="AZ121" s="1"/>
      <c r="BA121" s="1"/>
      <c r="BB121" s="164"/>
      <c r="BC121" s="177"/>
      <c r="BD121" s="164"/>
      <c r="BE121" s="177"/>
      <c r="BF121" s="164"/>
      <c r="BG121" s="177"/>
      <c r="BH121" s="164"/>
      <c r="BI121" s="177"/>
      <c r="BJ121" s="164"/>
      <c r="BK121" s="177"/>
      <c r="BL121" s="164"/>
      <c r="BM121" s="177"/>
      <c r="BN121" s="164"/>
      <c r="BO121" s="177"/>
      <c r="BP121" s="164"/>
      <c r="BQ121" s="177"/>
      <c r="BR121" s="164"/>
      <c r="BS121" s="177"/>
      <c r="BT121" s="164"/>
      <c r="BU121" s="177"/>
      <c r="BV121" s="164"/>
      <c r="BW121" s="177"/>
      <c r="BX121" s="164"/>
      <c r="BY121" s="177"/>
      <c r="BZ121" s="166">
        <f t="shared" si="73"/>
        <v>0</v>
      </c>
      <c r="CA121" s="167">
        <f t="shared" si="74"/>
        <v>0</v>
      </c>
      <c r="CB121" s="166">
        <f t="shared" si="75"/>
        <v>0</v>
      </c>
      <c r="CC121" s="167">
        <f t="shared" si="76"/>
        <v>0</v>
      </c>
      <c r="CD121" s="1"/>
      <c r="CE121" s="1"/>
      <c r="CF121" s="164"/>
      <c r="CG121" s="177"/>
      <c r="CH121" s="164"/>
      <c r="CI121" s="177"/>
      <c r="CJ121" s="164"/>
      <c r="CK121" s="177"/>
      <c r="CL121" s="164"/>
      <c r="CM121" s="177"/>
      <c r="CN121" s="164"/>
      <c r="CO121" s="177"/>
      <c r="CP121" s="164"/>
      <c r="CQ121" s="177"/>
      <c r="CR121" s="164"/>
      <c r="CS121" s="177"/>
      <c r="CT121" s="164"/>
      <c r="CU121" s="177"/>
      <c r="CV121" s="164"/>
      <c r="CW121" s="177"/>
      <c r="CX121" s="164"/>
      <c r="CY121" s="177"/>
      <c r="CZ121" s="164"/>
      <c r="DA121" s="177"/>
      <c r="DB121" s="164"/>
      <c r="DC121" s="177"/>
      <c r="DD121" s="166">
        <f t="shared" si="77"/>
        <v>0</v>
      </c>
      <c r="DE121" s="167">
        <f t="shared" si="78"/>
        <v>0</v>
      </c>
      <c r="DF121" s="166">
        <f t="shared" si="79"/>
        <v>0</v>
      </c>
      <c r="DG121" s="167">
        <f t="shared" si="80"/>
        <v>0</v>
      </c>
      <c r="DH121" s="1"/>
      <c r="DI121" s="1"/>
      <c r="DJ121" s="164"/>
      <c r="DK121" s="177"/>
      <c r="DL121" s="164"/>
      <c r="DM121" s="177"/>
      <c r="DN121" s="164"/>
      <c r="DO121" s="177"/>
      <c r="DP121" s="164"/>
      <c r="DQ121" s="177"/>
      <c r="DR121" s="164"/>
      <c r="DS121" s="177"/>
      <c r="DT121" s="164"/>
      <c r="DU121" s="177"/>
      <c r="DV121" s="164"/>
      <c r="DW121" s="177"/>
      <c r="DX121" s="164"/>
      <c r="DY121" s="177"/>
      <c r="DZ121" s="164"/>
      <c r="EA121" s="177"/>
      <c r="EB121" s="164"/>
      <c r="EC121" s="177"/>
      <c r="ED121" s="164"/>
      <c r="EE121" s="177"/>
      <c r="EF121" s="164"/>
      <c r="EG121" s="177"/>
      <c r="EH121" s="166">
        <f t="shared" si="81"/>
        <v>0</v>
      </c>
      <c r="EI121" s="167">
        <f t="shared" si="82"/>
        <v>0</v>
      </c>
      <c r="EJ121" s="166">
        <f t="shared" si="83"/>
        <v>0</v>
      </c>
      <c r="EK121" s="167">
        <f t="shared" si="84"/>
        <v>0</v>
      </c>
      <c r="EL121" s="1"/>
      <c r="EM121" s="1"/>
      <c r="EN121" s="164"/>
      <c r="EO121" s="177"/>
      <c r="EP121" s="164"/>
      <c r="EQ121" s="177"/>
      <c r="ER121" s="164"/>
      <c r="ES121" s="177"/>
      <c r="ET121" s="164"/>
      <c r="EU121" s="177"/>
      <c r="EV121" s="164"/>
      <c r="EW121" s="177"/>
      <c r="EX121" s="164"/>
      <c r="EY121" s="177"/>
      <c r="EZ121" s="164"/>
      <c r="FA121" s="177"/>
      <c r="FB121" s="164"/>
      <c r="FC121" s="177"/>
      <c r="FD121" s="164"/>
      <c r="FE121" s="177"/>
      <c r="FF121" s="164"/>
      <c r="FG121" s="177"/>
      <c r="FH121" s="164"/>
      <c r="FI121" s="177"/>
      <c r="FJ121" s="164"/>
      <c r="FK121" s="177"/>
      <c r="FL121" s="166">
        <f t="shared" si="85"/>
        <v>0</v>
      </c>
      <c r="FM121" s="167">
        <f t="shared" si="86"/>
        <v>0</v>
      </c>
      <c r="FN121" s="166">
        <f t="shared" si="87"/>
        <v>0</v>
      </c>
      <c r="FO121" s="167">
        <f t="shared" si="88"/>
        <v>0</v>
      </c>
      <c r="FP121" s="1"/>
      <c r="FQ121" s="1"/>
      <c r="FR121" s="164"/>
      <c r="FS121" s="177"/>
      <c r="FT121" s="164"/>
      <c r="FU121" s="177"/>
      <c r="FV121" s="164"/>
      <c r="FW121" s="177"/>
      <c r="FX121" s="164"/>
      <c r="FY121" s="177"/>
      <c r="FZ121" s="164"/>
      <c r="GA121" s="177"/>
      <c r="GB121" s="164"/>
      <c r="GC121" s="177"/>
      <c r="GD121" s="164"/>
      <c r="GE121" s="177"/>
      <c r="GF121" s="164"/>
      <c r="GG121" s="177"/>
      <c r="GH121" s="164"/>
      <c r="GI121" s="177"/>
      <c r="GJ121" s="164"/>
      <c r="GK121" s="177"/>
      <c r="GL121" s="164"/>
      <c r="GM121" s="177"/>
      <c r="GN121" s="164"/>
      <c r="GO121" s="177"/>
      <c r="GP121" s="166">
        <f t="shared" si="89"/>
        <v>0</v>
      </c>
      <c r="GQ121" s="167">
        <f t="shared" si="90"/>
        <v>0</v>
      </c>
      <c r="GR121" s="166">
        <f t="shared" si="91"/>
        <v>0</v>
      </c>
      <c r="GS121" s="167">
        <f t="shared" si="92"/>
        <v>0</v>
      </c>
      <c r="GT121" s="1"/>
      <c r="GU121" s="1"/>
      <c r="GV121" s="164"/>
      <c r="GW121" s="177"/>
      <c r="GX121" s="164"/>
      <c r="GY121" s="177"/>
      <c r="GZ121" s="164"/>
      <c r="HA121" s="177"/>
      <c r="HB121" s="164"/>
      <c r="HC121" s="177"/>
      <c r="HD121" s="164"/>
      <c r="HE121" s="177"/>
      <c r="HF121" s="164"/>
      <c r="HG121" s="177"/>
      <c r="HH121" s="164"/>
      <c r="HI121" s="177"/>
      <c r="HJ121" s="164"/>
      <c r="HK121" s="177"/>
      <c r="HL121" s="164"/>
      <c r="HM121" s="177"/>
      <c r="HN121" s="164"/>
      <c r="HO121" s="177"/>
      <c r="HP121" s="164"/>
      <c r="HQ121" s="177"/>
      <c r="HR121" s="164"/>
      <c r="HS121" s="177"/>
      <c r="HT121" s="166">
        <f t="shared" si="93"/>
        <v>0</v>
      </c>
      <c r="HU121" s="167">
        <f t="shared" si="94"/>
        <v>0</v>
      </c>
      <c r="HV121" s="166">
        <f t="shared" si="95"/>
        <v>0</v>
      </c>
      <c r="HW121" s="167">
        <f t="shared" si="96"/>
        <v>0</v>
      </c>
      <c r="HX121" s="1"/>
      <c r="HY121" s="1"/>
      <c r="HZ121" s="164"/>
      <c r="IA121" s="177"/>
      <c r="IB121" s="164"/>
      <c r="IC121" s="177"/>
      <c r="ID121" s="164"/>
      <c r="IE121" s="177"/>
      <c r="IF121" s="164"/>
      <c r="IG121" s="177"/>
      <c r="IH121" s="164"/>
      <c r="II121" s="177"/>
      <c r="IJ121" s="164"/>
      <c r="IK121" s="177"/>
      <c r="IL121" s="164"/>
      <c r="IM121" s="177"/>
      <c r="IN121" s="164"/>
      <c r="IO121" s="177"/>
      <c r="IP121" s="164"/>
      <c r="IQ121" s="177"/>
      <c r="IR121" s="164"/>
      <c r="IS121" s="177"/>
      <c r="IT121" s="164"/>
      <c r="IU121" s="177"/>
      <c r="IV121" s="164"/>
      <c r="IW121" s="177"/>
      <c r="IX121" s="166">
        <f t="shared" si="97"/>
        <v>0</v>
      </c>
      <c r="IY121" s="167">
        <f t="shared" si="98"/>
        <v>0</v>
      </c>
      <c r="IZ121" s="166">
        <f t="shared" si="99"/>
        <v>0</v>
      </c>
      <c r="JA121" s="167">
        <f t="shared" si="100"/>
        <v>0</v>
      </c>
      <c r="JB121" s="1"/>
      <c r="JC121" s="1"/>
      <c r="JD121" s="164"/>
      <c r="JE121" s="177"/>
      <c r="JF121" s="164"/>
      <c r="JG121" s="177"/>
      <c r="JH121" s="164"/>
      <c r="JI121" s="177"/>
      <c r="JJ121" s="164"/>
      <c r="JK121" s="177"/>
      <c r="JL121" s="164"/>
      <c r="JM121" s="177"/>
      <c r="JN121" s="164"/>
      <c r="JO121" s="177"/>
      <c r="JP121" s="164"/>
      <c r="JQ121" s="177"/>
      <c r="JR121" s="164"/>
      <c r="JS121" s="177"/>
      <c r="JT121" s="164"/>
      <c r="JU121" s="177"/>
      <c r="JV121" s="164"/>
      <c r="JW121" s="177"/>
      <c r="JX121" s="164"/>
      <c r="JY121" s="177"/>
      <c r="JZ121" s="164"/>
      <c r="KA121" s="177"/>
      <c r="KB121" s="166">
        <f t="shared" si="101"/>
        <v>0</v>
      </c>
      <c r="KC121" s="167">
        <f t="shared" si="102"/>
        <v>0</v>
      </c>
      <c r="KD121" s="166">
        <f t="shared" si="103"/>
        <v>0</v>
      </c>
      <c r="KE121" s="167">
        <f t="shared" si="104"/>
        <v>0</v>
      </c>
      <c r="KF121" s="1"/>
      <c r="KG121" s="1"/>
      <c r="KH121" s="170">
        <f t="shared" si="105"/>
        <v>0</v>
      </c>
      <c r="KI121" s="171">
        <f t="shared" si="106"/>
        <v>0</v>
      </c>
      <c r="KJ121" s="166">
        <f t="shared" si="107"/>
        <v>0</v>
      </c>
      <c r="KK121" s="167">
        <f t="shared" si="108"/>
        <v>0</v>
      </c>
      <c r="KL121" s="172">
        <f t="shared" si="109"/>
        <v>0</v>
      </c>
      <c r="KM121" s="171">
        <f t="shared" si="110"/>
        <v>0</v>
      </c>
      <c r="KN121" s="166">
        <f t="shared" si="111"/>
        <v>0</v>
      </c>
      <c r="KO121" s="167">
        <f t="shared" si="112"/>
        <v>0</v>
      </c>
      <c r="KP121" s="436">
        <f t="shared" si="113"/>
        <v>0</v>
      </c>
      <c r="KQ121" s="422">
        <f t="shared" si="114"/>
        <v>0</v>
      </c>
      <c r="KR121" s="438" t="s">
        <v>338</v>
      </c>
      <c r="KS121" s="422" t="s">
        <v>338</v>
      </c>
      <c r="KT121" s="1"/>
    </row>
    <row r="122" spans="2:306" s="26" customFormat="1" ht="16.5" hidden="1" customHeight="1" x14ac:dyDescent="0.2">
      <c r="B122" s="150"/>
      <c r="C122" s="853"/>
      <c r="D122" s="854"/>
      <c r="E122" s="536"/>
      <c r="F122" s="650"/>
      <c r="G122" s="536"/>
      <c r="H122" s="536"/>
      <c r="I122" s="661">
        <f>INT(ROUND(F122,2)*(IF(E122&gt;0,data!$J$12,0)))</f>
        <v>0</v>
      </c>
      <c r="J122" s="145">
        <f t="shared" si="124"/>
        <v>0</v>
      </c>
      <c r="K122" s="537"/>
      <c r="L122" s="536"/>
      <c r="M122" s="661">
        <f>INT(ROUND(F122,2)*(IF(E122&gt;0,(IF(K122="ano",data!$J$6,0)),0)))</f>
        <v>0</v>
      </c>
      <c r="N122" s="152">
        <f t="shared" si="125"/>
        <v>0</v>
      </c>
      <c r="O122" s="155">
        <f t="shared" si="126"/>
        <v>0</v>
      </c>
      <c r="Q122" s="149" t="str">
        <f t="shared" si="127"/>
        <v/>
      </c>
      <c r="R122" s="612" t="s">
        <v>338</v>
      </c>
      <c r="T122" s="26">
        <f t="shared" si="131"/>
        <v>0</v>
      </c>
      <c r="U122" s="173" t="s">
        <v>297</v>
      </c>
      <c r="V122" s="10"/>
      <c r="W122" s="10"/>
      <c r="X122" s="174"/>
      <c r="Y122" s="175"/>
      <c r="Z122" s="174"/>
      <c r="AA122" s="175"/>
      <c r="AB122" s="174"/>
      <c r="AC122" s="175"/>
      <c r="AD122" s="174"/>
      <c r="AE122" s="175"/>
      <c r="AF122" s="174"/>
      <c r="AG122" s="175"/>
      <c r="AH122" s="174"/>
      <c r="AI122" s="175"/>
      <c r="AJ122" s="174"/>
      <c r="AK122" s="175"/>
      <c r="AL122" s="174"/>
      <c r="AM122" s="175"/>
      <c r="AN122" s="174"/>
      <c r="AO122" s="175"/>
      <c r="AP122" s="174"/>
      <c r="AQ122" s="175"/>
      <c r="AR122" s="174"/>
      <c r="AS122" s="175"/>
      <c r="AT122" s="174"/>
      <c r="AU122" s="175"/>
      <c r="AV122" s="166">
        <f t="shared" si="69"/>
        <v>0</v>
      </c>
      <c r="AW122" s="167">
        <f t="shared" si="70"/>
        <v>0</v>
      </c>
      <c r="AX122" s="166">
        <f t="shared" si="71"/>
        <v>0</v>
      </c>
      <c r="AY122" s="167">
        <f t="shared" si="72"/>
        <v>0</v>
      </c>
      <c r="AZ122" s="1"/>
      <c r="BA122" s="1"/>
      <c r="BB122" s="174"/>
      <c r="BC122" s="175"/>
      <c r="BD122" s="174"/>
      <c r="BE122" s="175"/>
      <c r="BF122" s="174"/>
      <c r="BG122" s="175"/>
      <c r="BH122" s="174"/>
      <c r="BI122" s="175"/>
      <c r="BJ122" s="174"/>
      <c r="BK122" s="175"/>
      <c r="BL122" s="174"/>
      <c r="BM122" s="175"/>
      <c r="BN122" s="174"/>
      <c r="BO122" s="175"/>
      <c r="BP122" s="174"/>
      <c r="BQ122" s="175"/>
      <c r="BR122" s="174"/>
      <c r="BS122" s="175"/>
      <c r="BT122" s="174"/>
      <c r="BU122" s="175"/>
      <c r="BV122" s="174"/>
      <c r="BW122" s="175"/>
      <c r="BX122" s="174"/>
      <c r="BY122" s="175"/>
      <c r="BZ122" s="166">
        <f t="shared" si="73"/>
        <v>0</v>
      </c>
      <c r="CA122" s="167">
        <f t="shared" si="74"/>
        <v>0</v>
      </c>
      <c r="CB122" s="166">
        <f t="shared" si="75"/>
        <v>0</v>
      </c>
      <c r="CC122" s="167">
        <f t="shared" si="76"/>
        <v>0</v>
      </c>
      <c r="CD122" s="1"/>
      <c r="CE122" s="1"/>
      <c r="CF122" s="174"/>
      <c r="CG122" s="175"/>
      <c r="CH122" s="174"/>
      <c r="CI122" s="175"/>
      <c r="CJ122" s="174"/>
      <c r="CK122" s="175"/>
      <c r="CL122" s="174"/>
      <c r="CM122" s="175"/>
      <c r="CN122" s="174"/>
      <c r="CO122" s="175"/>
      <c r="CP122" s="174"/>
      <c r="CQ122" s="175"/>
      <c r="CR122" s="174"/>
      <c r="CS122" s="175"/>
      <c r="CT122" s="174"/>
      <c r="CU122" s="175"/>
      <c r="CV122" s="174"/>
      <c r="CW122" s="175"/>
      <c r="CX122" s="174"/>
      <c r="CY122" s="175"/>
      <c r="CZ122" s="174"/>
      <c r="DA122" s="175"/>
      <c r="DB122" s="174"/>
      <c r="DC122" s="175"/>
      <c r="DD122" s="166">
        <f t="shared" si="77"/>
        <v>0</v>
      </c>
      <c r="DE122" s="167">
        <f t="shared" si="78"/>
        <v>0</v>
      </c>
      <c r="DF122" s="166">
        <f t="shared" si="79"/>
        <v>0</v>
      </c>
      <c r="DG122" s="167">
        <f t="shared" si="80"/>
        <v>0</v>
      </c>
      <c r="DH122" s="1"/>
      <c r="DI122" s="1"/>
      <c r="DJ122" s="174"/>
      <c r="DK122" s="175"/>
      <c r="DL122" s="174"/>
      <c r="DM122" s="175"/>
      <c r="DN122" s="174"/>
      <c r="DO122" s="175"/>
      <c r="DP122" s="174"/>
      <c r="DQ122" s="175"/>
      <c r="DR122" s="174"/>
      <c r="DS122" s="175"/>
      <c r="DT122" s="174"/>
      <c r="DU122" s="175"/>
      <c r="DV122" s="174"/>
      <c r="DW122" s="175"/>
      <c r="DX122" s="174"/>
      <c r="DY122" s="175"/>
      <c r="DZ122" s="174"/>
      <c r="EA122" s="175"/>
      <c r="EB122" s="174"/>
      <c r="EC122" s="175"/>
      <c r="ED122" s="174"/>
      <c r="EE122" s="175"/>
      <c r="EF122" s="174"/>
      <c r="EG122" s="175"/>
      <c r="EH122" s="166">
        <f t="shared" si="81"/>
        <v>0</v>
      </c>
      <c r="EI122" s="167">
        <f t="shared" si="82"/>
        <v>0</v>
      </c>
      <c r="EJ122" s="166">
        <f t="shared" si="83"/>
        <v>0</v>
      </c>
      <c r="EK122" s="167">
        <f t="shared" si="84"/>
        <v>0</v>
      </c>
      <c r="EL122" s="1"/>
      <c r="EM122" s="1"/>
      <c r="EN122" s="174"/>
      <c r="EO122" s="175"/>
      <c r="EP122" s="174"/>
      <c r="EQ122" s="175"/>
      <c r="ER122" s="174"/>
      <c r="ES122" s="175"/>
      <c r="ET122" s="174"/>
      <c r="EU122" s="175"/>
      <c r="EV122" s="174"/>
      <c r="EW122" s="175"/>
      <c r="EX122" s="174"/>
      <c r="EY122" s="175"/>
      <c r="EZ122" s="174"/>
      <c r="FA122" s="175"/>
      <c r="FB122" s="174"/>
      <c r="FC122" s="175"/>
      <c r="FD122" s="174"/>
      <c r="FE122" s="175"/>
      <c r="FF122" s="174"/>
      <c r="FG122" s="175"/>
      <c r="FH122" s="174"/>
      <c r="FI122" s="175"/>
      <c r="FJ122" s="174"/>
      <c r="FK122" s="175"/>
      <c r="FL122" s="166">
        <f t="shared" si="85"/>
        <v>0</v>
      </c>
      <c r="FM122" s="167">
        <f t="shared" si="86"/>
        <v>0</v>
      </c>
      <c r="FN122" s="166">
        <f t="shared" si="87"/>
        <v>0</v>
      </c>
      <c r="FO122" s="167">
        <f t="shared" si="88"/>
        <v>0</v>
      </c>
      <c r="FP122" s="1"/>
      <c r="FQ122" s="1"/>
      <c r="FR122" s="174"/>
      <c r="FS122" s="175"/>
      <c r="FT122" s="174"/>
      <c r="FU122" s="175"/>
      <c r="FV122" s="174"/>
      <c r="FW122" s="175"/>
      <c r="FX122" s="174"/>
      <c r="FY122" s="175"/>
      <c r="FZ122" s="174"/>
      <c r="GA122" s="175"/>
      <c r="GB122" s="174"/>
      <c r="GC122" s="175"/>
      <c r="GD122" s="174"/>
      <c r="GE122" s="175"/>
      <c r="GF122" s="174"/>
      <c r="GG122" s="175"/>
      <c r="GH122" s="174"/>
      <c r="GI122" s="175"/>
      <c r="GJ122" s="174"/>
      <c r="GK122" s="175"/>
      <c r="GL122" s="174"/>
      <c r="GM122" s="175"/>
      <c r="GN122" s="174"/>
      <c r="GO122" s="175"/>
      <c r="GP122" s="166">
        <f t="shared" si="89"/>
        <v>0</v>
      </c>
      <c r="GQ122" s="167">
        <f t="shared" si="90"/>
        <v>0</v>
      </c>
      <c r="GR122" s="166">
        <f t="shared" si="91"/>
        <v>0</v>
      </c>
      <c r="GS122" s="167">
        <f t="shared" si="92"/>
        <v>0</v>
      </c>
      <c r="GT122" s="1"/>
      <c r="GU122" s="1"/>
      <c r="GV122" s="174"/>
      <c r="GW122" s="175"/>
      <c r="GX122" s="174"/>
      <c r="GY122" s="175"/>
      <c r="GZ122" s="174"/>
      <c r="HA122" s="175"/>
      <c r="HB122" s="174"/>
      <c r="HC122" s="175"/>
      <c r="HD122" s="174"/>
      <c r="HE122" s="175"/>
      <c r="HF122" s="174"/>
      <c r="HG122" s="175"/>
      <c r="HH122" s="174"/>
      <c r="HI122" s="175"/>
      <c r="HJ122" s="174"/>
      <c r="HK122" s="175"/>
      <c r="HL122" s="174"/>
      <c r="HM122" s="175"/>
      <c r="HN122" s="174"/>
      <c r="HO122" s="175"/>
      <c r="HP122" s="174"/>
      <c r="HQ122" s="175"/>
      <c r="HR122" s="174"/>
      <c r="HS122" s="175"/>
      <c r="HT122" s="166">
        <f t="shared" si="93"/>
        <v>0</v>
      </c>
      <c r="HU122" s="167">
        <f t="shared" si="94"/>
        <v>0</v>
      </c>
      <c r="HV122" s="166">
        <f t="shared" si="95"/>
        <v>0</v>
      </c>
      <c r="HW122" s="167">
        <f t="shared" si="96"/>
        <v>0</v>
      </c>
      <c r="HX122" s="1"/>
      <c r="HY122" s="1"/>
      <c r="HZ122" s="174"/>
      <c r="IA122" s="175"/>
      <c r="IB122" s="174"/>
      <c r="IC122" s="175"/>
      <c r="ID122" s="174"/>
      <c r="IE122" s="175"/>
      <c r="IF122" s="174"/>
      <c r="IG122" s="175"/>
      <c r="IH122" s="174"/>
      <c r="II122" s="175"/>
      <c r="IJ122" s="174"/>
      <c r="IK122" s="175"/>
      <c r="IL122" s="174"/>
      <c r="IM122" s="175"/>
      <c r="IN122" s="174"/>
      <c r="IO122" s="175"/>
      <c r="IP122" s="174"/>
      <c r="IQ122" s="175"/>
      <c r="IR122" s="174"/>
      <c r="IS122" s="175"/>
      <c r="IT122" s="174"/>
      <c r="IU122" s="175"/>
      <c r="IV122" s="174"/>
      <c r="IW122" s="175"/>
      <c r="IX122" s="166">
        <f t="shared" si="97"/>
        <v>0</v>
      </c>
      <c r="IY122" s="167">
        <f t="shared" si="98"/>
        <v>0</v>
      </c>
      <c r="IZ122" s="166">
        <f t="shared" si="99"/>
        <v>0</v>
      </c>
      <c r="JA122" s="167">
        <f t="shared" si="100"/>
        <v>0</v>
      </c>
      <c r="JB122" s="1"/>
      <c r="JC122" s="1"/>
      <c r="JD122" s="174"/>
      <c r="JE122" s="175"/>
      <c r="JF122" s="174"/>
      <c r="JG122" s="175"/>
      <c r="JH122" s="174"/>
      <c r="JI122" s="175"/>
      <c r="JJ122" s="174"/>
      <c r="JK122" s="175"/>
      <c r="JL122" s="174"/>
      <c r="JM122" s="175"/>
      <c r="JN122" s="174"/>
      <c r="JO122" s="175"/>
      <c r="JP122" s="174"/>
      <c r="JQ122" s="175"/>
      <c r="JR122" s="174"/>
      <c r="JS122" s="175"/>
      <c r="JT122" s="174"/>
      <c r="JU122" s="175"/>
      <c r="JV122" s="174"/>
      <c r="JW122" s="175"/>
      <c r="JX122" s="174"/>
      <c r="JY122" s="175"/>
      <c r="JZ122" s="174"/>
      <c r="KA122" s="175"/>
      <c r="KB122" s="166">
        <f t="shared" si="101"/>
        <v>0</v>
      </c>
      <c r="KC122" s="167">
        <f t="shared" si="102"/>
        <v>0</v>
      </c>
      <c r="KD122" s="166">
        <f t="shared" si="103"/>
        <v>0</v>
      </c>
      <c r="KE122" s="167">
        <f t="shared" si="104"/>
        <v>0</v>
      </c>
      <c r="KF122" s="1"/>
      <c r="KG122" s="1"/>
      <c r="KH122" s="170">
        <f t="shared" si="105"/>
        <v>0</v>
      </c>
      <c r="KI122" s="171">
        <f t="shared" si="106"/>
        <v>0</v>
      </c>
      <c r="KJ122" s="166">
        <f t="shared" si="107"/>
        <v>0</v>
      </c>
      <c r="KK122" s="167">
        <f t="shared" si="108"/>
        <v>0</v>
      </c>
      <c r="KL122" s="172">
        <f t="shared" si="109"/>
        <v>0</v>
      </c>
      <c r="KM122" s="171">
        <f t="shared" si="110"/>
        <v>0</v>
      </c>
      <c r="KN122" s="166">
        <f t="shared" si="111"/>
        <v>0</v>
      </c>
      <c r="KO122" s="167">
        <f t="shared" si="112"/>
        <v>0</v>
      </c>
      <c r="KP122" s="436">
        <f t="shared" si="113"/>
        <v>0</v>
      </c>
      <c r="KQ122" s="422">
        <f t="shared" si="114"/>
        <v>0</v>
      </c>
      <c r="KR122" s="438" t="s">
        <v>338</v>
      </c>
      <c r="KS122" s="422" t="s">
        <v>338</v>
      </c>
      <c r="KT122" s="1"/>
    </row>
    <row r="123" spans="2:306" s="26" customFormat="1" ht="16.5" customHeight="1" x14ac:dyDescent="0.2">
      <c r="B123" s="150" t="s">
        <v>269</v>
      </c>
      <c r="C123" s="826"/>
      <c r="D123" s="827"/>
      <c r="E123" s="316"/>
      <c r="F123" s="659">
        <v>1</v>
      </c>
      <c r="G123" s="113"/>
      <c r="H123" s="113"/>
      <c r="I123" s="661">
        <f>INT(ROUND(F123,2)*(IF(E123&gt;0,data!$J$12,0)))</f>
        <v>0</v>
      </c>
      <c r="J123" s="145">
        <f t="shared" si="124"/>
        <v>0</v>
      </c>
      <c r="K123" s="317"/>
      <c r="L123" s="316"/>
      <c r="M123" s="661">
        <f>INT(ROUND(F123,2)*(IF(E123&gt;0,(IF(K123="ano",data!$J$6,0)),0)))</f>
        <v>0</v>
      </c>
      <c r="N123" s="152">
        <f t="shared" si="125"/>
        <v>0</v>
      </c>
      <c r="O123" s="155">
        <f t="shared" si="126"/>
        <v>0</v>
      </c>
      <c r="Q123" s="149" t="str">
        <f t="shared" si="127"/>
        <v/>
      </c>
      <c r="R123" s="612" t="s">
        <v>338</v>
      </c>
      <c r="T123" s="26">
        <f t="shared" si="131"/>
        <v>0</v>
      </c>
      <c r="U123" s="176" t="s">
        <v>297</v>
      </c>
      <c r="V123" s="10"/>
      <c r="W123" s="10"/>
      <c r="X123" s="164"/>
      <c r="Y123" s="177"/>
      <c r="Z123" s="164"/>
      <c r="AA123" s="177"/>
      <c r="AB123" s="164"/>
      <c r="AC123" s="177"/>
      <c r="AD123" s="164"/>
      <c r="AE123" s="177"/>
      <c r="AF123" s="164"/>
      <c r="AG123" s="177"/>
      <c r="AH123" s="164"/>
      <c r="AI123" s="177"/>
      <c r="AJ123" s="164"/>
      <c r="AK123" s="177"/>
      <c r="AL123" s="164"/>
      <c r="AM123" s="177"/>
      <c r="AN123" s="164"/>
      <c r="AO123" s="177"/>
      <c r="AP123" s="164"/>
      <c r="AQ123" s="177"/>
      <c r="AR123" s="164"/>
      <c r="AS123" s="177"/>
      <c r="AT123" s="164"/>
      <c r="AU123" s="177"/>
      <c r="AV123" s="166">
        <f t="shared" si="69"/>
        <v>0</v>
      </c>
      <c r="AW123" s="167">
        <f t="shared" si="70"/>
        <v>0</v>
      </c>
      <c r="AX123" s="166">
        <f t="shared" si="71"/>
        <v>0</v>
      </c>
      <c r="AY123" s="167">
        <f t="shared" si="72"/>
        <v>0</v>
      </c>
      <c r="AZ123" s="1"/>
      <c r="BA123" s="1"/>
      <c r="BB123" s="164"/>
      <c r="BC123" s="177"/>
      <c r="BD123" s="164"/>
      <c r="BE123" s="177"/>
      <c r="BF123" s="164"/>
      <c r="BG123" s="177"/>
      <c r="BH123" s="164"/>
      <c r="BI123" s="177"/>
      <c r="BJ123" s="164"/>
      <c r="BK123" s="177"/>
      <c r="BL123" s="164"/>
      <c r="BM123" s="177"/>
      <c r="BN123" s="164"/>
      <c r="BO123" s="177"/>
      <c r="BP123" s="164"/>
      <c r="BQ123" s="177"/>
      <c r="BR123" s="164"/>
      <c r="BS123" s="177"/>
      <c r="BT123" s="164"/>
      <c r="BU123" s="177"/>
      <c r="BV123" s="164"/>
      <c r="BW123" s="177"/>
      <c r="BX123" s="164"/>
      <c r="BY123" s="177"/>
      <c r="BZ123" s="166">
        <f t="shared" si="73"/>
        <v>0</v>
      </c>
      <c r="CA123" s="167">
        <f t="shared" si="74"/>
        <v>0</v>
      </c>
      <c r="CB123" s="166">
        <f t="shared" si="75"/>
        <v>0</v>
      </c>
      <c r="CC123" s="167">
        <f t="shared" si="76"/>
        <v>0</v>
      </c>
      <c r="CD123" s="1"/>
      <c r="CE123" s="1"/>
      <c r="CF123" s="164"/>
      <c r="CG123" s="177"/>
      <c r="CH123" s="164"/>
      <c r="CI123" s="177"/>
      <c r="CJ123" s="164"/>
      <c r="CK123" s="177"/>
      <c r="CL123" s="164"/>
      <c r="CM123" s="177"/>
      <c r="CN123" s="164"/>
      <c r="CO123" s="177"/>
      <c r="CP123" s="164"/>
      <c r="CQ123" s="177"/>
      <c r="CR123" s="164"/>
      <c r="CS123" s="177"/>
      <c r="CT123" s="164"/>
      <c r="CU123" s="177"/>
      <c r="CV123" s="164"/>
      <c r="CW123" s="177"/>
      <c r="CX123" s="164"/>
      <c r="CY123" s="177"/>
      <c r="CZ123" s="164"/>
      <c r="DA123" s="177"/>
      <c r="DB123" s="164"/>
      <c r="DC123" s="177"/>
      <c r="DD123" s="166">
        <f t="shared" si="77"/>
        <v>0</v>
      </c>
      <c r="DE123" s="167">
        <f t="shared" si="78"/>
        <v>0</v>
      </c>
      <c r="DF123" s="166">
        <f t="shared" si="79"/>
        <v>0</v>
      </c>
      <c r="DG123" s="167">
        <f t="shared" si="80"/>
        <v>0</v>
      </c>
      <c r="DH123" s="1"/>
      <c r="DI123" s="1"/>
      <c r="DJ123" s="164"/>
      <c r="DK123" s="177"/>
      <c r="DL123" s="164"/>
      <c r="DM123" s="177"/>
      <c r="DN123" s="164"/>
      <c r="DO123" s="177"/>
      <c r="DP123" s="164"/>
      <c r="DQ123" s="177"/>
      <c r="DR123" s="164"/>
      <c r="DS123" s="177"/>
      <c r="DT123" s="164"/>
      <c r="DU123" s="177"/>
      <c r="DV123" s="164"/>
      <c r="DW123" s="177"/>
      <c r="DX123" s="164"/>
      <c r="DY123" s="177"/>
      <c r="DZ123" s="164"/>
      <c r="EA123" s="177"/>
      <c r="EB123" s="164"/>
      <c r="EC123" s="177"/>
      <c r="ED123" s="164"/>
      <c r="EE123" s="177"/>
      <c r="EF123" s="164"/>
      <c r="EG123" s="177"/>
      <c r="EH123" s="166">
        <f t="shared" si="81"/>
        <v>0</v>
      </c>
      <c r="EI123" s="167">
        <f t="shared" si="82"/>
        <v>0</v>
      </c>
      <c r="EJ123" s="166">
        <f t="shared" si="83"/>
        <v>0</v>
      </c>
      <c r="EK123" s="167">
        <f t="shared" si="84"/>
        <v>0</v>
      </c>
      <c r="EL123" s="1"/>
      <c r="EM123" s="1"/>
      <c r="EN123" s="164"/>
      <c r="EO123" s="177"/>
      <c r="EP123" s="164"/>
      <c r="EQ123" s="177"/>
      <c r="ER123" s="164"/>
      <c r="ES123" s="177"/>
      <c r="ET123" s="164"/>
      <c r="EU123" s="177"/>
      <c r="EV123" s="164"/>
      <c r="EW123" s="177"/>
      <c r="EX123" s="164"/>
      <c r="EY123" s="177"/>
      <c r="EZ123" s="164"/>
      <c r="FA123" s="177"/>
      <c r="FB123" s="164"/>
      <c r="FC123" s="177"/>
      <c r="FD123" s="164"/>
      <c r="FE123" s="177"/>
      <c r="FF123" s="164"/>
      <c r="FG123" s="177"/>
      <c r="FH123" s="164"/>
      <c r="FI123" s="177"/>
      <c r="FJ123" s="164"/>
      <c r="FK123" s="177"/>
      <c r="FL123" s="166">
        <f t="shared" si="85"/>
        <v>0</v>
      </c>
      <c r="FM123" s="167">
        <f t="shared" si="86"/>
        <v>0</v>
      </c>
      <c r="FN123" s="166">
        <f t="shared" si="87"/>
        <v>0</v>
      </c>
      <c r="FO123" s="167">
        <f t="shared" si="88"/>
        <v>0</v>
      </c>
      <c r="FP123" s="1"/>
      <c r="FQ123" s="1"/>
      <c r="FR123" s="164"/>
      <c r="FS123" s="177"/>
      <c r="FT123" s="164"/>
      <c r="FU123" s="177"/>
      <c r="FV123" s="164"/>
      <c r="FW123" s="177"/>
      <c r="FX123" s="164"/>
      <c r="FY123" s="177"/>
      <c r="FZ123" s="164"/>
      <c r="GA123" s="177"/>
      <c r="GB123" s="164"/>
      <c r="GC123" s="177"/>
      <c r="GD123" s="164"/>
      <c r="GE123" s="177"/>
      <c r="GF123" s="164"/>
      <c r="GG123" s="177"/>
      <c r="GH123" s="164"/>
      <c r="GI123" s="177"/>
      <c r="GJ123" s="164"/>
      <c r="GK123" s="177"/>
      <c r="GL123" s="164"/>
      <c r="GM123" s="177"/>
      <c r="GN123" s="164"/>
      <c r="GO123" s="177"/>
      <c r="GP123" s="166">
        <f t="shared" si="89"/>
        <v>0</v>
      </c>
      <c r="GQ123" s="167">
        <f t="shared" si="90"/>
        <v>0</v>
      </c>
      <c r="GR123" s="166">
        <f t="shared" si="91"/>
        <v>0</v>
      </c>
      <c r="GS123" s="167">
        <f t="shared" si="92"/>
        <v>0</v>
      </c>
      <c r="GT123" s="1"/>
      <c r="GU123" s="1"/>
      <c r="GV123" s="164"/>
      <c r="GW123" s="177"/>
      <c r="GX123" s="164"/>
      <c r="GY123" s="177"/>
      <c r="GZ123" s="164"/>
      <c r="HA123" s="177"/>
      <c r="HB123" s="164"/>
      <c r="HC123" s="177"/>
      <c r="HD123" s="164"/>
      <c r="HE123" s="177"/>
      <c r="HF123" s="164"/>
      <c r="HG123" s="177"/>
      <c r="HH123" s="164"/>
      <c r="HI123" s="177"/>
      <c r="HJ123" s="164"/>
      <c r="HK123" s="177"/>
      <c r="HL123" s="164"/>
      <c r="HM123" s="177"/>
      <c r="HN123" s="164"/>
      <c r="HO123" s="177"/>
      <c r="HP123" s="164"/>
      <c r="HQ123" s="177"/>
      <c r="HR123" s="164"/>
      <c r="HS123" s="177"/>
      <c r="HT123" s="166">
        <f t="shared" si="93"/>
        <v>0</v>
      </c>
      <c r="HU123" s="167">
        <f t="shared" si="94"/>
        <v>0</v>
      </c>
      <c r="HV123" s="166">
        <f t="shared" si="95"/>
        <v>0</v>
      </c>
      <c r="HW123" s="167">
        <f t="shared" si="96"/>
        <v>0</v>
      </c>
      <c r="HX123" s="1"/>
      <c r="HY123" s="1"/>
      <c r="HZ123" s="164"/>
      <c r="IA123" s="177"/>
      <c r="IB123" s="164"/>
      <c r="IC123" s="177"/>
      <c r="ID123" s="164"/>
      <c r="IE123" s="177"/>
      <c r="IF123" s="164"/>
      <c r="IG123" s="177"/>
      <c r="IH123" s="164"/>
      <c r="II123" s="177"/>
      <c r="IJ123" s="164"/>
      <c r="IK123" s="177"/>
      <c r="IL123" s="164"/>
      <c r="IM123" s="177"/>
      <c r="IN123" s="164"/>
      <c r="IO123" s="177"/>
      <c r="IP123" s="164"/>
      <c r="IQ123" s="177"/>
      <c r="IR123" s="164"/>
      <c r="IS123" s="177"/>
      <c r="IT123" s="164"/>
      <c r="IU123" s="177"/>
      <c r="IV123" s="164"/>
      <c r="IW123" s="177"/>
      <c r="IX123" s="166">
        <f t="shared" si="97"/>
        <v>0</v>
      </c>
      <c r="IY123" s="167">
        <f t="shared" si="98"/>
        <v>0</v>
      </c>
      <c r="IZ123" s="166">
        <f t="shared" si="99"/>
        <v>0</v>
      </c>
      <c r="JA123" s="167">
        <f t="shared" si="100"/>
        <v>0</v>
      </c>
      <c r="JB123" s="1"/>
      <c r="JC123" s="1"/>
      <c r="JD123" s="164"/>
      <c r="JE123" s="177"/>
      <c r="JF123" s="164"/>
      <c r="JG123" s="177"/>
      <c r="JH123" s="164"/>
      <c r="JI123" s="177"/>
      <c r="JJ123" s="164"/>
      <c r="JK123" s="177"/>
      <c r="JL123" s="164"/>
      <c r="JM123" s="177"/>
      <c r="JN123" s="164"/>
      <c r="JO123" s="177"/>
      <c r="JP123" s="164"/>
      <c r="JQ123" s="177"/>
      <c r="JR123" s="164"/>
      <c r="JS123" s="177"/>
      <c r="JT123" s="164"/>
      <c r="JU123" s="177"/>
      <c r="JV123" s="164"/>
      <c r="JW123" s="177"/>
      <c r="JX123" s="164"/>
      <c r="JY123" s="177"/>
      <c r="JZ123" s="164"/>
      <c r="KA123" s="177"/>
      <c r="KB123" s="166">
        <f t="shared" si="101"/>
        <v>0</v>
      </c>
      <c r="KC123" s="167">
        <f t="shared" si="102"/>
        <v>0</v>
      </c>
      <c r="KD123" s="166">
        <f t="shared" si="103"/>
        <v>0</v>
      </c>
      <c r="KE123" s="167">
        <f t="shared" si="104"/>
        <v>0</v>
      </c>
      <c r="KF123" s="1"/>
      <c r="KG123" s="1"/>
      <c r="KH123" s="170">
        <f t="shared" si="105"/>
        <v>0</v>
      </c>
      <c r="KI123" s="171">
        <f t="shared" si="106"/>
        <v>0</v>
      </c>
      <c r="KJ123" s="166">
        <f t="shared" si="107"/>
        <v>0</v>
      </c>
      <c r="KK123" s="167">
        <f t="shared" si="108"/>
        <v>0</v>
      </c>
      <c r="KL123" s="172">
        <f t="shared" si="109"/>
        <v>0</v>
      </c>
      <c r="KM123" s="171">
        <f t="shared" si="110"/>
        <v>0</v>
      </c>
      <c r="KN123" s="166">
        <f t="shared" si="111"/>
        <v>0</v>
      </c>
      <c r="KO123" s="167">
        <f t="shared" si="112"/>
        <v>0</v>
      </c>
      <c r="KP123" s="436">
        <f t="shared" si="113"/>
        <v>0</v>
      </c>
      <c r="KQ123" s="422">
        <f t="shared" si="114"/>
        <v>0</v>
      </c>
      <c r="KR123" s="438" t="s">
        <v>338</v>
      </c>
      <c r="KS123" s="422" t="s">
        <v>338</v>
      </c>
      <c r="KT123" s="1"/>
    </row>
    <row r="124" spans="2:306" s="26" customFormat="1" ht="16.5" hidden="1" customHeight="1" x14ac:dyDescent="0.2">
      <c r="B124" s="150"/>
      <c r="C124" s="853"/>
      <c r="D124" s="854"/>
      <c r="E124" s="536"/>
      <c r="F124" s="650"/>
      <c r="G124" s="536"/>
      <c r="H124" s="536"/>
      <c r="I124" s="661">
        <f>INT(ROUND(F124,2)*(IF(E124&gt;0,data!$J$12,0)))</f>
        <v>0</v>
      </c>
      <c r="J124" s="145">
        <f t="shared" si="124"/>
        <v>0</v>
      </c>
      <c r="K124" s="537"/>
      <c r="L124" s="536"/>
      <c r="M124" s="661">
        <f>INT(ROUND(F124,2)*(IF(E124&gt;0,(IF(K124="ano",data!$J$6,0)),0)))</f>
        <v>0</v>
      </c>
      <c r="N124" s="152">
        <f t="shared" si="125"/>
        <v>0</v>
      </c>
      <c r="O124" s="155">
        <f t="shared" si="126"/>
        <v>0</v>
      </c>
      <c r="Q124" s="149" t="str">
        <f t="shared" si="127"/>
        <v/>
      </c>
      <c r="R124" s="612" t="s">
        <v>338</v>
      </c>
      <c r="T124" s="26">
        <f t="shared" si="131"/>
        <v>0</v>
      </c>
      <c r="U124" s="173" t="s">
        <v>297</v>
      </c>
      <c r="V124" s="10"/>
      <c r="W124" s="10"/>
      <c r="X124" s="174"/>
      <c r="Y124" s="175"/>
      <c r="Z124" s="174"/>
      <c r="AA124" s="175"/>
      <c r="AB124" s="174"/>
      <c r="AC124" s="175"/>
      <c r="AD124" s="174"/>
      <c r="AE124" s="175"/>
      <c r="AF124" s="174"/>
      <c r="AG124" s="175"/>
      <c r="AH124" s="174"/>
      <c r="AI124" s="175"/>
      <c r="AJ124" s="174"/>
      <c r="AK124" s="175"/>
      <c r="AL124" s="174"/>
      <c r="AM124" s="175"/>
      <c r="AN124" s="174"/>
      <c r="AO124" s="175"/>
      <c r="AP124" s="174"/>
      <c r="AQ124" s="175"/>
      <c r="AR124" s="174"/>
      <c r="AS124" s="175"/>
      <c r="AT124" s="174"/>
      <c r="AU124" s="175"/>
      <c r="AV124" s="166">
        <f t="shared" si="69"/>
        <v>0</v>
      </c>
      <c r="AW124" s="167">
        <f t="shared" si="70"/>
        <v>0</v>
      </c>
      <c r="AX124" s="166">
        <f t="shared" si="71"/>
        <v>0</v>
      </c>
      <c r="AY124" s="167">
        <f t="shared" si="72"/>
        <v>0</v>
      </c>
      <c r="AZ124" s="1"/>
      <c r="BA124" s="1"/>
      <c r="BB124" s="174"/>
      <c r="BC124" s="175"/>
      <c r="BD124" s="174"/>
      <c r="BE124" s="175"/>
      <c r="BF124" s="174"/>
      <c r="BG124" s="175"/>
      <c r="BH124" s="174"/>
      <c r="BI124" s="175"/>
      <c r="BJ124" s="174"/>
      <c r="BK124" s="175"/>
      <c r="BL124" s="174"/>
      <c r="BM124" s="175"/>
      <c r="BN124" s="174"/>
      <c r="BO124" s="175"/>
      <c r="BP124" s="174"/>
      <c r="BQ124" s="175"/>
      <c r="BR124" s="174"/>
      <c r="BS124" s="175"/>
      <c r="BT124" s="174"/>
      <c r="BU124" s="175"/>
      <c r="BV124" s="174"/>
      <c r="BW124" s="175"/>
      <c r="BX124" s="174"/>
      <c r="BY124" s="175"/>
      <c r="BZ124" s="166">
        <f t="shared" si="73"/>
        <v>0</v>
      </c>
      <c r="CA124" s="167">
        <f t="shared" si="74"/>
        <v>0</v>
      </c>
      <c r="CB124" s="166">
        <f t="shared" si="75"/>
        <v>0</v>
      </c>
      <c r="CC124" s="167">
        <f t="shared" si="76"/>
        <v>0</v>
      </c>
      <c r="CD124" s="1"/>
      <c r="CE124" s="1"/>
      <c r="CF124" s="174"/>
      <c r="CG124" s="175"/>
      <c r="CH124" s="174"/>
      <c r="CI124" s="175"/>
      <c r="CJ124" s="174"/>
      <c r="CK124" s="175"/>
      <c r="CL124" s="174"/>
      <c r="CM124" s="175"/>
      <c r="CN124" s="174"/>
      <c r="CO124" s="175"/>
      <c r="CP124" s="174"/>
      <c r="CQ124" s="175"/>
      <c r="CR124" s="174"/>
      <c r="CS124" s="175"/>
      <c r="CT124" s="174"/>
      <c r="CU124" s="175"/>
      <c r="CV124" s="174"/>
      <c r="CW124" s="175"/>
      <c r="CX124" s="174"/>
      <c r="CY124" s="175"/>
      <c r="CZ124" s="174"/>
      <c r="DA124" s="175"/>
      <c r="DB124" s="174"/>
      <c r="DC124" s="175"/>
      <c r="DD124" s="166">
        <f t="shared" si="77"/>
        <v>0</v>
      </c>
      <c r="DE124" s="167">
        <f t="shared" si="78"/>
        <v>0</v>
      </c>
      <c r="DF124" s="166">
        <f t="shared" si="79"/>
        <v>0</v>
      </c>
      <c r="DG124" s="167">
        <f t="shared" si="80"/>
        <v>0</v>
      </c>
      <c r="DH124" s="1"/>
      <c r="DI124" s="1"/>
      <c r="DJ124" s="174"/>
      <c r="DK124" s="175"/>
      <c r="DL124" s="174"/>
      <c r="DM124" s="175"/>
      <c r="DN124" s="174"/>
      <c r="DO124" s="175"/>
      <c r="DP124" s="174"/>
      <c r="DQ124" s="175"/>
      <c r="DR124" s="174"/>
      <c r="DS124" s="175"/>
      <c r="DT124" s="174"/>
      <c r="DU124" s="175"/>
      <c r="DV124" s="174"/>
      <c r="DW124" s="175"/>
      <c r="DX124" s="174"/>
      <c r="DY124" s="175"/>
      <c r="DZ124" s="174"/>
      <c r="EA124" s="175"/>
      <c r="EB124" s="174"/>
      <c r="EC124" s="175"/>
      <c r="ED124" s="174"/>
      <c r="EE124" s="175"/>
      <c r="EF124" s="174"/>
      <c r="EG124" s="175"/>
      <c r="EH124" s="166">
        <f t="shared" si="81"/>
        <v>0</v>
      </c>
      <c r="EI124" s="167">
        <f t="shared" si="82"/>
        <v>0</v>
      </c>
      <c r="EJ124" s="166">
        <f t="shared" si="83"/>
        <v>0</v>
      </c>
      <c r="EK124" s="167">
        <f t="shared" si="84"/>
        <v>0</v>
      </c>
      <c r="EL124" s="1"/>
      <c r="EM124" s="1"/>
      <c r="EN124" s="174"/>
      <c r="EO124" s="175"/>
      <c r="EP124" s="174"/>
      <c r="EQ124" s="175"/>
      <c r="ER124" s="174"/>
      <c r="ES124" s="175"/>
      <c r="ET124" s="174"/>
      <c r="EU124" s="175"/>
      <c r="EV124" s="174"/>
      <c r="EW124" s="175"/>
      <c r="EX124" s="174"/>
      <c r="EY124" s="175"/>
      <c r="EZ124" s="174"/>
      <c r="FA124" s="175"/>
      <c r="FB124" s="174"/>
      <c r="FC124" s="175"/>
      <c r="FD124" s="174"/>
      <c r="FE124" s="175"/>
      <c r="FF124" s="174"/>
      <c r="FG124" s="175"/>
      <c r="FH124" s="174"/>
      <c r="FI124" s="175"/>
      <c r="FJ124" s="174"/>
      <c r="FK124" s="175"/>
      <c r="FL124" s="166">
        <f t="shared" si="85"/>
        <v>0</v>
      </c>
      <c r="FM124" s="167">
        <f t="shared" si="86"/>
        <v>0</v>
      </c>
      <c r="FN124" s="166">
        <f t="shared" si="87"/>
        <v>0</v>
      </c>
      <c r="FO124" s="167">
        <f t="shared" si="88"/>
        <v>0</v>
      </c>
      <c r="FP124" s="1"/>
      <c r="FQ124" s="1"/>
      <c r="FR124" s="174"/>
      <c r="FS124" s="175"/>
      <c r="FT124" s="174"/>
      <c r="FU124" s="175"/>
      <c r="FV124" s="174"/>
      <c r="FW124" s="175"/>
      <c r="FX124" s="174"/>
      <c r="FY124" s="175"/>
      <c r="FZ124" s="174"/>
      <c r="GA124" s="175"/>
      <c r="GB124" s="174"/>
      <c r="GC124" s="175"/>
      <c r="GD124" s="174"/>
      <c r="GE124" s="175"/>
      <c r="GF124" s="174"/>
      <c r="GG124" s="175"/>
      <c r="GH124" s="174"/>
      <c r="GI124" s="175"/>
      <c r="GJ124" s="174"/>
      <c r="GK124" s="175"/>
      <c r="GL124" s="174"/>
      <c r="GM124" s="175"/>
      <c r="GN124" s="174"/>
      <c r="GO124" s="175"/>
      <c r="GP124" s="166">
        <f t="shared" si="89"/>
        <v>0</v>
      </c>
      <c r="GQ124" s="167">
        <f t="shared" si="90"/>
        <v>0</v>
      </c>
      <c r="GR124" s="166">
        <f t="shared" si="91"/>
        <v>0</v>
      </c>
      <c r="GS124" s="167">
        <f t="shared" si="92"/>
        <v>0</v>
      </c>
      <c r="GT124" s="1"/>
      <c r="GU124" s="1"/>
      <c r="GV124" s="174"/>
      <c r="GW124" s="175"/>
      <c r="GX124" s="174"/>
      <c r="GY124" s="175"/>
      <c r="GZ124" s="174"/>
      <c r="HA124" s="175"/>
      <c r="HB124" s="174"/>
      <c r="HC124" s="175"/>
      <c r="HD124" s="174"/>
      <c r="HE124" s="175"/>
      <c r="HF124" s="174"/>
      <c r="HG124" s="175"/>
      <c r="HH124" s="174"/>
      <c r="HI124" s="175"/>
      <c r="HJ124" s="174"/>
      <c r="HK124" s="175"/>
      <c r="HL124" s="174"/>
      <c r="HM124" s="175"/>
      <c r="HN124" s="174"/>
      <c r="HO124" s="175"/>
      <c r="HP124" s="174"/>
      <c r="HQ124" s="175"/>
      <c r="HR124" s="174"/>
      <c r="HS124" s="175"/>
      <c r="HT124" s="166">
        <f t="shared" si="93"/>
        <v>0</v>
      </c>
      <c r="HU124" s="167">
        <f t="shared" si="94"/>
        <v>0</v>
      </c>
      <c r="HV124" s="166">
        <f t="shared" si="95"/>
        <v>0</v>
      </c>
      <c r="HW124" s="167">
        <f t="shared" si="96"/>
        <v>0</v>
      </c>
      <c r="HX124" s="1"/>
      <c r="HY124" s="1"/>
      <c r="HZ124" s="174"/>
      <c r="IA124" s="175"/>
      <c r="IB124" s="174"/>
      <c r="IC124" s="175"/>
      <c r="ID124" s="174"/>
      <c r="IE124" s="175"/>
      <c r="IF124" s="174"/>
      <c r="IG124" s="175"/>
      <c r="IH124" s="174"/>
      <c r="II124" s="175"/>
      <c r="IJ124" s="174"/>
      <c r="IK124" s="175"/>
      <c r="IL124" s="174"/>
      <c r="IM124" s="175"/>
      <c r="IN124" s="174"/>
      <c r="IO124" s="175"/>
      <c r="IP124" s="174"/>
      <c r="IQ124" s="175"/>
      <c r="IR124" s="174"/>
      <c r="IS124" s="175"/>
      <c r="IT124" s="174"/>
      <c r="IU124" s="175"/>
      <c r="IV124" s="174"/>
      <c r="IW124" s="175"/>
      <c r="IX124" s="166">
        <f t="shared" si="97"/>
        <v>0</v>
      </c>
      <c r="IY124" s="167">
        <f t="shared" si="98"/>
        <v>0</v>
      </c>
      <c r="IZ124" s="166">
        <f t="shared" si="99"/>
        <v>0</v>
      </c>
      <c r="JA124" s="167">
        <f t="shared" si="100"/>
        <v>0</v>
      </c>
      <c r="JB124" s="1"/>
      <c r="JC124" s="1"/>
      <c r="JD124" s="174"/>
      <c r="JE124" s="175"/>
      <c r="JF124" s="174"/>
      <c r="JG124" s="175"/>
      <c r="JH124" s="174"/>
      <c r="JI124" s="175"/>
      <c r="JJ124" s="174"/>
      <c r="JK124" s="175"/>
      <c r="JL124" s="174"/>
      <c r="JM124" s="175"/>
      <c r="JN124" s="174"/>
      <c r="JO124" s="175"/>
      <c r="JP124" s="174"/>
      <c r="JQ124" s="175"/>
      <c r="JR124" s="174"/>
      <c r="JS124" s="175"/>
      <c r="JT124" s="174"/>
      <c r="JU124" s="175"/>
      <c r="JV124" s="174"/>
      <c r="JW124" s="175"/>
      <c r="JX124" s="174"/>
      <c r="JY124" s="175"/>
      <c r="JZ124" s="174"/>
      <c r="KA124" s="175"/>
      <c r="KB124" s="166">
        <f t="shared" si="101"/>
        <v>0</v>
      </c>
      <c r="KC124" s="167">
        <f t="shared" si="102"/>
        <v>0</v>
      </c>
      <c r="KD124" s="166">
        <f t="shared" si="103"/>
        <v>0</v>
      </c>
      <c r="KE124" s="167">
        <f t="shared" si="104"/>
        <v>0</v>
      </c>
      <c r="KF124" s="1"/>
      <c r="KG124" s="1"/>
      <c r="KH124" s="170">
        <f t="shared" si="105"/>
        <v>0</v>
      </c>
      <c r="KI124" s="171">
        <f t="shared" si="106"/>
        <v>0</v>
      </c>
      <c r="KJ124" s="166">
        <f t="shared" si="107"/>
        <v>0</v>
      </c>
      <c r="KK124" s="167">
        <f t="shared" si="108"/>
        <v>0</v>
      </c>
      <c r="KL124" s="172">
        <f t="shared" si="109"/>
        <v>0</v>
      </c>
      <c r="KM124" s="171">
        <f t="shared" si="110"/>
        <v>0</v>
      </c>
      <c r="KN124" s="166">
        <f t="shared" si="111"/>
        <v>0</v>
      </c>
      <c r="KO124" s="167">
        <f t="shared" si="112"/>
        <v>0</v>
      </c>
      <c r="KP124" s="436">
        <f t="shared" si="113"/>
        <v>0</v>
      </c>
      <c r="KQ124" s="422">
        <f t="shared" si="114"/>
        <v>0</v>
      </c>
      <c r="KR124" s="438" t="s">
        <v>338</v>
      </c>
      <c r="KS124" s="422" t="s">
        <v>338</v>
      </c>
      <c r="KT124" s="1"/>
    </row>
    <row r="125" spans="2:306" s="26" customFormat="1" ht="16.5" customHeight="1" x14ac:dyDescent="0.2">
      <c r="B125" s="150" t="s">
        <v>270</v>
      </c>
      <c r="C125" s="826"/>
      <c r="D125" s="827"/>
      <c r="E125" s="316"/>
      <c r="F125" s="659">
        <v>1</v>
      </c>
      <c r="G125" s="113"/>
      <c r="H125" s="113"/>
      <c r="I125" s="661">
        <f>INT(ROUND(F125,2)*(IF(E125&gt;0,data!$J$12,0)))</f>
        <v>0</v>
      </c>
      <c r="J125" s="145">
        <f t="shared" si="124"/>
        <v>0</v>
      </c>
      <c r="K125" s="317"/>
      <c r="L125" s="316"/>
      <c r="M125" s="661">
        <f>INT(ROUND(F125,2)*(IF(E125&gt;0,(IF(K125="ano",data!$J$6,0)),0)))</f>
        <v>0</v>
      </c>
      <c r="N125" s="152">
        <f t="shared" si="125"/>
        <v>0</v>
      </c>
      <c r="O125" s="155">
        <f t="shared" si="126"/>
        <v>0</v>
      </c>
      <c r="Q125" s="149" t="str">
        <f t="shared" si="127"/>
        <v/>
      </c>
      <c r="R125" s="612" t="s">
        <v>338</v>
      </c>
      <c r="T125" s="26">
        <f t="shared" si="131"/>
        <v>0</v>
      </c>
      <c r="U125" s="176" t="s">
        <v>297</v>
      </c>
      <c r="V125" s="10"/>
      <c r="W125" s="10"/>
      <c r="X125" s="164"/>
      <c r="Y125" s="177"/>
      <c r="Z125" s="164"/>
      <c r="AA125" s="177"/>
      <c r="AB125" s="164"/>
      <c r="AC125" s="177"/>
      <c r="AD125" s="164"/>
      <c r="AE125" s="177"/>
      <c r="AF125" s="164"/>
      <c r="AG125" s="177"/>
      <c r="AH125" s="164"/>
      <c r="AI125" s="177"/>
      <c r="AJ125" s="164"/>
      <c r="AK125" s="177"/>
      <c r="AL125" s="164"/>
      <c r="AM125" s="177"/>
      <c r="AN125" s="164"/>
      <c r="AO125" s="177"/>
      <c r="AP125" s="164"/>
      <c r="AQ125" s="177"/>
      <c r="AR125" s="164"/>
      <c r="AS125" s="177"/>
      <c r="AT125" s="164"/>
      <c r="AU125" s="177"/>
      <c r="AV125" s="166">
        <f t="shared" si="69"/>
        <v>0</v>
      </c>
      <c r="AW125" s="167">
        <f t="shared" si="70"/>
        <v>0</v>
      </c>
      <c r="AX125" s="166">
        <f t="shared" si="71"/>
        <v>0</v>
      </c>
      <c r="AY125" s="167">
        <f t="shared" si="72"/>
        <v>0</v>
      </c>
      <c r="AZ125" s="1"/>
      <c r="BA125" s="1"/>
      <c r="BB125" s="164"/>
      <c r="BC125" s="177"/>
      <c r="BD125" s="164"/>
      <c r="BE125" s="177"/>
      <c r="BF125" s="164"/>
      <c r="BG125" s="177"/>
      <c r="BH125" s="164"/>
      <c r="BI125" s="177"/>
      <c r="BJ125" s="164"/>
      <c r="BK125" s="177"/>
      <c r="BL125" s="164"/>
      <c r="BM125" s="177"/>
      <c r="BN125" s="164"/>
      <c r="BO125" s="177"/>
      <c r="BP125" s="164"/>
      <c r="BQ125" s="177"/>
      <c r="BR125" s="164"/>
      <c r="BS125" s="177"/>
      <c r="BT125" s="164"/>
      <c r="BU125" s="177"/>
      <c r="BV125" s="164"/>
      <c r="BW125" s="177"/>
      <c r="BX125" s="164"/>
      <c r="BY125" s="177"/>
      <c r="BZ125" s="166">
        <f t="shared" si="73"/>
        <v>0</v>
      </c>
      <c r="CA125" s="167">
        <f t="shared" si="74"/>
        <v>0</v>
      </c>
      <c r="CB125" s="166">
        <f t="shared" si="75"/>
        <v>0</v>
      </c>
      <c r="CC125" s="167">
        <f t="shared" si="76"/>
        <v>0</v>
      </c>
      <c r="CD125" s="1"/>
      <c r="CE125" s="1"/>
      <c r="CF125" s="164"/>
      <c r="CG125" s="177"/>
      <c r="CH125" s="164"/>
      <c r="CI125" s="177"/>
      <c r="CJ125" s="164"/>
      <c r="CK125" s="177"/>
      <c r="CL125" s="164"/>
      <c r="CM125" s="177"/>
      <c r="CN125" s="164"/>
      <c r="CO125" s="177"/>
      <c r="CP125" s="164"/>
      <c r="CQ125" s="177"/>
      <c r="CR125" s="164"/>
      <c r="CS125" s="177"/>
      <c r="CT125" s="164"/>
      <c r="CU125" s="177"/>
      <c r="CV125" s="164"/>
      <c r="CW125" s="177"/>
      <c r="CX125" s="164"/>
      <c r="CY125" s="177"/>
      <c r="CZ125" s="164"/>
      <c r="DA125" s="177"/>
      <c r="DB125" s="164"/>
      <c r="DC125" s="177"/>
      <c r="DD125" s="166">
        <f t="shared" si="77"/>
        <v>0</v>
      </c>
      <c r="DE125" s="167">
        <f t="shared" si="78"/>
        <v>0</v>
      </c>
      <c r="DF125" s="166">
        <f t="shared" si="79"/>
        <v>0</v>
      </c>
      <c r="DG125" s="167">
        <f t="shared" si="80"/>
        <v>0</v>
      </c>
      <c r="DH125" s="1"/>
      <c r="DI125" s="1"/>
      <c r="DJ125" s="164"/>
      <c r="DK125" s="177"/>
      <c r="DL125" s="164"/>
      <c r="DM125" s="177"/>
      <c r="DN125" s="164"/>
      <c r="DO125" s="177"/>
      <c r="DP125" s="164"/>
      <c r="DQ125" s="177"/>
      <c r="DR125" s="164"/>
      <c r="DS125" s="177"/>
      <c r="DT125" s="164"/>
      <c r="DU125" s="177"/>
      <c r="DV125" s="164"/>
      <c r="DW125" s="177"/>
      <c r="DX125" s="164"/>
      <c r="DY125" s="177"/>
      <c r="DZ125" s="164"/>
      <c r="EA125" s="177"/>
      <c r="EB125" s="164"/>
      <c r="EC125" s="177"/>
      <c r="ED125" s="164"/>
      <c r="EE125" s="177"/>
      <c r="EF125" s="164"/>
      <c r="EG125" s="177"/>
      <c r="EH125" s="166">
        <f t="shared" si="81"/>
        <v>0</v>
      </c>
      <c r="EI125" s="167">
        <f t="shared" si="82"/>
        <v>0</v>
      </c>
      <c r="EJ125" s="166">
        <f t="shared" si="83"/>
        <v>0</v>
      </c>
      <c r="EK125" s="167">
        <f t="shared" si="84"/>
        <v>0</v>
      </c>
      <c r="EL125" s="1"/>
      <c r="EM125" s="1"/>
      <c r="EN125" s="164"/>
      <c r="EO125" s="177"/>
      <c r="EP125" s="164"/>
      <c r="EQ125" s="177"/>
      <c r="ER125" s="164"/>
      <c r="ES125" s="177"/>
      <c r="ET125" s="164"/>
      <c r="EU125" s="177"/>
      <c r="EV125" s="164"/>
      <c r="EW125" s="177"/>
      <c r="EX125" s="164"/>
      <c r="EY125" s="177"/>
      <c r="EZ125" s="164"/>
      <c r="FA125" s="177"/>
      <c r="FB125" s="164"/>
      <c r="FC125" s="177"/>
      <c r="FD125" s="164"/>
      <c r="FE125" s="177"/>
      <c r="FF125" s="164"/>
      <c r="FG125" s="177"/>
      <c r="FH125" s="164"/>
      <c r="FI125" s="177"/>
      <c r="FJ125" s="164"/>
      <c r="FK125" s="177"/>
      <c r="FL125" s="166">
        <f t="shared" si="85"/>
        <v>0</v>
      </c>
      <c r="FM125" s="167">
        <f t="shared" si="86"/>
        <v>0</v>
      </c>
      <c r="FN125" s="166">
        <f t="shared" si="87"/>
        <v>0</v>
      </c>
      <c r="FO125" s="167">
        <f t="shared" si="88"/>
        <v>0</v>
      </c>
      <c r="FP125" s="1"/>
      <c r="FQ125" s="1"/>
      <c r="FR125" s="164"/>
      <c r="FS125" s="177"/>
      <c r="FT125" s="164"/>
      <c r="FU125" s="177"/>
      <c r="FV125" s="164"/>
      <c r="FW125" s="177"/>
      <c r="FX125" s="164"/>
      <c r="FY125" s="177"/>
      <c r="FZ125" s="164"/>
      <c r="GA125" s="177"/>
      <c r="GB125" s="164"/>
      <c r="GC125" s="177"/>
      <c r="GD125" s="164"/>
      <c r="GE125" s="177"/>
      <c r="GF125" s="164"/>
      <c r="GG125" s="177"/>
      <c r="GH125" s="164"/>
      <c r="GI125" s="177"/>
      <c r="GJ125" s="164"/>
      <c r="GK125" s="177"/>
      <c r="GL125" s="164"/>
      <c r="GM125" s="177"/>
      <c r="GN125" s="164"/>
      <c r="GO125" s="177"/>
      <c r="GP125" s="166">
        <f t="shared" si="89"/>
        <v>0</v>
      </c>
      <c r="GQ125" s="167">
        <f t="shared" si="90"/>
        <v>0</v>
      </c>
      <c r="GR125" s="166">
        <f t="shared" si="91"/>
        <v>0</v>
      </c>
      <c r="GS125" s="167">
        <f t="shared" si="92"/>
        <v>0</v>
      </c>
      <c r="GT125" s="1"/>
      <c r="GU125" s="1"/>
      <c r="GV125" s="164"/>
      <c r="GW125" s="177"/>
      <c r="GX125" s="164"/>
      <c r="GY125" s="177"/>
      <c r="GZ125" s="164"/>
      <c r="HA125" s="177"/>
      <c r="HB125" s="164"/>
      <c r="HC125" s="177"/>
      <c r="HD125" s="164"/>
      <c r="HE125" s="177"/>
      <c r="HF125" s="164"/>
      <c r="HG125" s="177"/>
      <c r="HH125" s="164"/>
      <c r="HI125" s="177"/>
      <c r="HJ125" s="164"/>
      <c r="HK125" s="177"/>
      <c r="HL125" s="164"/>
      <c r="HM125" s="177"/>
      <c r="HN125" s="164"/>
      <c r="HO125" s="177"/>
      <c r="HP125" s="164"/>
      <c r="HQ125" s="177"/>
      <c r="HR125" s="164"/>
      <c r="HS125" s="177"/>
      <c r="HT125" s="166">
        <f t="shared" si="93"/>
        <v>0</v>
      </c>
      <c r="HU125" s="167">
        <f t="shared" si="94"/>
        <v>0</v>
      </c>
      <c r="HV125" s="166">
        <f t="shared" si="95"/>
        <v>0</v>
      </c>
      <c r="HW125" s="167">
        <f t="shared" si="96"/>
        <v>0</v>
      </c>
      <c r="HX125" s="1"/>
      <c r="HY125" s="1"/>
      <c r="HZ125" s="164"/>
      <c r="IA125" s="177"/>
      <c r="IB125" s="164"/>
      <c r="IC125" s="177"/>
      <c r="ID125" s="164"/>
      <c r="IE125" s="177"/>
      <c r="IF125" s="164"/>
      <c r="IG125" s="177"/>
      <c r="IH125" s="164"/>
      <c r="II125" s="177"/>
      <c r="IJ125" s="164"/>
      <c r="IK125" s="177"/>
      <c r="IL125" s="164"/>
      <c r="IM125" s="177"/>
      <c r="IN125" s="164"/>
      <c r="IO125" s="177"/>
      <c r="IP125" s="164"/>
      <c r="IQ125" s="177"/>
      <c r="IR125" s="164"/>
      <c r="IS125" s="177"/>
      <c r="IT125" s="164"/>
      <c r="IU125" s="177"/>
      <c r="IV125" s="164"/>
      <c r="IW125" s="177"/>
      <c r="IX125" s="166">
        <f t="shared" si="97"/>
        <v>0</v>
      </c>
      <c r="IY125" s="167">
        <f t="shared" si="98"/>
        <v>0</v>
      </c>
      <c r="IZ125" s="166">
        <f t="shared" si="99"/>
        <v>0</v>
      </c>
      <c r="JA125" s="167">
        <f t="shared" si="100"/>
        <v>0</v>
      </c>
      <c r="JB125" s="1"/>
      <c r="JC125" s="1"/>
      <c r="JD125" s="164"/>
      <c r="JE125" s="177"/>
      <c r="JF125" s="164"/>
      <c r="JG125" s="177"/>
      <c r="JH125" s="164"/>
      <c r="JI125" s="177"/>
      <c r="JJ125" s="164"/>
      <c r="JK125" s="177"/>
      <c r="JL125" s="164"/>
      <c r="JM125" s="177"/>
      <c r="JN125" s="164"/>
      <c r="JO125" s="177"/>
      <c r="JP125" s="164"/>
      <c r="JQ125" s="177"/>
      <c r="JR125" s="164"/>
      <c r="JS125" s="177"/>
      <c r="JT125" s="164"/>
      <c r="JU125" s="177"/>
      <c r="JV125" s="164"/>
      <c r="JW125" s="177"/>
      <c r="JX125" s="164"/>
      <c r="JY125" s="177"/>
      <c r="JZ125" s="164"/>
      <c r="KA125" s="177"/>
      <c r="KB125" s="166">
        <f t="shared" si="101"/>
        <v>0</v>
      </c>
      <c r="KC125" s="167">
        <f t="shared" si="102"/>
        <v>0</v>
      </c>
      <c r="KD125" s="166">
        <f t="shared" si="103"/>
        <v>0</v>
      </c>
      <c r="KE125" s="167">
        <f t="shared" si="104"/>
        <v>0</v>
      </c>
      <c r="KF125" s="1"/>
      <c r="KG125" s="1"/>
      <c r="KH125" s="170">
        <f t="shared" si="105"/>
        <v>0</v>
      </c>
      <c r="KI125" s="171">
        <f t="shared" si="106"/>
        <v>0</v>
      </c>
      <c r="KJ125" s="166">
        <f t="shared" si="107"/>
        <v>0</v>
      </c>
      <c r="KK125" s="167">
        <f t="shared" si="108"/>
        <v>0</v>
      </c>
      <c r="KL125" s="172">
        <f t="shared" si="109"/>
        <v>0</v>
      </c>
      <c r="KM125" s="171">
        <f t="shared" si="110"/>
        <v>0</v>
      </c>
      <c r="KN125" s="166">
        <f t="shared" si="111"/>
        <v>0</v>
      </c>
      <c r="KO125" s="167">
        <f t="shared" si="112"/>
        <v>0</v>
      </c>
      <c r="KP125" s="436">
        <f t="shared" si="113"/>
        <v>0</v>
      </c>
      <c r="KQ125" s="422">
        <f t="shared" si="114"/>
        <v>0</v>
      </c>
      <c r="KR125" s="438" t="s">
        <v>338</v>
      </c>
      <c r="KS125" s="422" t="s">
        <v>338</v>
      </c>
      <c r="KT125" s="1"/>
    </row>
    <row r="126" spans="2:306" s="26" customFormat="1" ht="16.5" hidden="1" customHeight="1" x14ac:dyDescent="0.2">
      <c r="B126" s="150"/>
      <c r="C126" s="853"/>
      <c r="D126" s="854"/>
      <c r="E126" s="536"/>
      <c r="F126" s="650"/>
      <c r="G126" s="536"/>
      <c r="H126" s="536"/>
      <c r="I126" s="661">
        <f>INT(ROUND(F126,2)*(IF(E126&gt;0,data!$J$12,0)))</f>
        <v>0</v>
      </c>
      <c r="J126" s="145">
        <f t="shared" si="124"/>
        <v>0</v>
      </c>
      <c r="K126" s="537"/>
      <c r="L126" s="536"/>
      <c r="M126" s="661">
        <f>INT(ROUND(F126,2)*(IF(E126&gt;0,(IF(K126="ano",data!$J$6,0)),0)))</f>
        <v>0</v>
      </c>
      <c r="N126" s="152">
        <f t="shared" si="125"/>
        <v>0</v>
      </c>
      <c r="O126" s="155">
        <f t="shared" si="126"/>
        <v>0</v>
      </c>
      <c r="Q126" s="149" t="str">
        <f t="shared" si="127"/>
        <v/>
      </c>
      <c r="R126" s="612" t="s">
        <v>338</v>
      </c>
      <c r="T126" s="26">
        <f t="shared" si="131"/>
        <v>0</v>
      </c>
      <c r="U126" s="173" t="s">
        <v>297</v>
      </c>
      <c r="V126" s="10"/>
      <c r="W126" s="10"/>
      <c r="X126" s="174"/>
      <c r="Y126" s="175"/>
      <c r="Z126" s="174"/>
      <c r="AA126" s="175"/>
      <c r="AB126" s="174"/>
      <c r="AC126" s="175"/>
      <c r="AD126" s="174"/>
      <c r="AE126" s="175"/>
      <c r="AF126" s="174"/>
      <c r="AG126" s="175"/>
      <c r="AH126" s="174"/>
      <c r="AI126" s="175"/>
      <c r="AJ126" s="174"/>
      <c r="AK126" s="175"/>
      <c r="AL126" s="174"/>
      <c r="AM126" s="175"/>
      <c r="AN126" s="174"/>
      <c r="AO126" s="175"/>
      <c r="AP126" s="174"/>
      <c r="AQ126" s="175"/>
      <c r="AR126" s="174"/>
      <c r="AS126" s="175"/>
      <c r="AT126" s="174"/>
      <c r="AU126" s="175"/>
      <c r="AV126" s="166">
        <f t="shared" si="69"/>
        <v>0</v>
      </c>
      <c r="AW126" s="167">
        <f t="shared" si="70"/>
        <v>0</v>
      </c>
      <c r="AX126" s="166">
        <f t="shared" si="71"/>
        <v>0</v>
      </c>
      <c r="AY126" s="167">
        <f t="shared" si="72"/>
        <v>0</v>
      </c>
      <c r="AZ126" s="1"/>
      <c r="BA126" s="1"/>
      <c r="BB126" s="174"/>
      <c r="BC126" s="175"/>
      <c r="BD126" s="174"/>
      <c r="BE126" s="175"/>
      <c r="BF126" s="174"/>
      <c r="BG126" s="175"/>
      <c r="BH126" s="174"/>
      <c r="BI126" s="175"/>
      <c r="BJ126" s="174"/>
      <c r="BK126" s="175"/>
      <c r="BL126" s="174"/>
      <c r="BM126" s="175"/>
      <c r="BN126" s="174"/>
      <c r="BO126" s="175"/>
      <c r="BP126" s="174"/>
      <c r="BQ126" s="175"/>
      <c r="BR126" s="174"/>
      <c r="BS126" s="175"/>
      <c r="BT126" s="174"/>
      <c r="BU126" s="175"/>
      <c r="BV126" s="174"/>
      <c r="BW126" s="175"/>
      <c r="BX126" s="174"/>
      <c r="BY126" s="175"/>
      <c r="BZ126" s="166">
        <f t="shared" si="73"/>
        <v>0</v>
      </c>
      <c r="CA126" s="167">
        <f t="shared" si="74"/>
        <v>0</v>
      </c>
      <c r="CB126" s="166">
        <f t="shared" si="75"/>
        <v>0</v>
      </c>
      <c r="CC126" s="167">
        <f t="shared" si="76"/>
        <v>0</v>
      </c>
      <c r="CD126" s="1"/>
      <c r="CE126" s="1"/>
      <c r="CF126" s="174"/>
      <c r="CG126" s="175"/>
      <c r="CH126" s="174"/>
      <c r="CI126" s="175"/>
      <c r="CJ126" s="174"/>
      <c r="CK126" s="175"/>
      <c r="CL126" s="174"/>
      <c r="CM126" s="175"/>
      <c r="CN126" s="174"/>
      <c r="CO126" s="175"/>
      <c r="CP126" s="174"/>
      <c r="CQ126" s="175"/>
      <c r="CR126" s="174"/>
      <c r="CS126" s="175"/>
      <c r="CT126" s="174"/>
      <c r="CU126" s="175"/>
      <c r="CV126" s="174"/>
      <c r="CW126" s="175"/>
      <c r="CX126" s="174"/>
      <c r="CY126" s="175"/>
      <c r="CZ126" s="174"/>
      <c r="DA126" s="175"/>
      <c r="DB126" s="174"/>
      <c r="DC126" s="175"/>
      <c r="DD126" s="166">
        <f t="shared" si="77"/>
        <v>0</v>
      </c>
      <c r="DE126" s="167">
        <f t="shared" si="78"/>
        <v>0</v>
      </c>
      <c r="DF126" s="166">
        <f t="shared" si="79"/>
        <v>0</v>
      </c>
      <c r="DG126" s="167">
        <f t="shared" si="80"/>
        <v>0</v>
      </c>
      <c r="DH126" s="1"/>
      <c r="DI126" s="1"/>
      <c r="DJ126" s="174"/>
      <c r="DK126" s="175"/>
      <c r="DL126" s="174"/>
      <c r="DM126" s="175"/>
      <c r="DN126" s="174"/>
      <c r="DO126" s="175"/>
      <c r="DP126" s="174"/>
      <c r="DQ126" s="175"/>
      <c r="DR126" s="174"/>
      <c r="DS126" s="175"/>
      <c r="DT126" s="174"/>
      <c r="DU126" s="175"/>
      <c r="DV126" s="174"/>
      <c r="DW126" s="175"/>
      <c r="DX126" s="174"/>
      <c r="DY126" s="175"/>
      <c r="DZ126" s="174"/>
      <c r="EA126" s="175"/>
      <c r="EB126" s="174"/>
      <c r="EC126" s="175"/>
      <c r="ED126" s="174"/>
      <c r="EE126" s="175"/>
      <c r="EF126" s="174"/>
      <c r="EG126" s="175"/>
      <c r="EH126" s="166">
        <f t="shared" si="81"/>
        <v>0</v>
      </c>
      <c r="EI126" s="167">
        <f t="shared" si="82"/>
        <v>0</v>
      </c>
      <c r="EJ126" s="166">
        <f t="shared" si="83"/>
        <v>0</v>
      </c>
      <c r="EK126" s="167">
        <f t="shared" si="84"/>
        <v>0</v>
      </c>
      <c r="EL126" s="1"/>
      <c r="EM126" s="1"/>
      <c r="EN126" s="174"/>
      <c r="EO126" s="175"/>
      <c r="EP126" s="174"/>
      <c r="EQ126" s="175"/>
      <c r="ER126" s="174"/>
      <c r="ES126" s="175"/>
      <c r="ET126" s="174"/>
      <c r="EU126" s="175"/>
      <c r="EV126" s="174"/>
      <c r="EW126" s="175"/>
      <c r="EX126" s="174"/>
      <c r="EY126" s="175"/>
      <c r="EZ126" s="174"/>
      <c r="FA126" s="175"/>
      <c r="FB126" s="174"/>
      <c r="FC126" s="175"/>
      <c r="FD126" s="174"/>
      <c r="FE126" s="175"/>
      <c r="FF126" s="174"/>
      <c r="FG126" s="175"/>
      <c r="FH126" s="174"/>
      <c r="FI126" s="175"/>
      <c r="FJ126" s="174"/>
      <c r="FK126" s="175"/>
      <c r="FL126" s="166">
        <f t="shared" si="85"/>
        <v>0</v>
      </c>
      <c r="FM126" s="167">
        <f t="shared" si="86"/>
        <v>0</v>
      </c>
      <c r="FN126" s="166">
        <f t="shared" si="87"/>
        <v>0</v>
      </c>
      <c r="FO126" s="167">
        <f t="shared" si="88"/>
        <v>0</v>
      </c>
      <c r="FP126" s="1"/>
      <c r="FQ126" s="1"/>
      <c r="FR126" s="174"/>
      <c r="FS126" s="175"/>
      <c r="FT126" s="174"/>
      <c r="FU126" s="175"/>
      <c r="FV126" s="174"/>
      <c r="FW126" s="175"/>
      <c r="FX126" s="174"/>
      <c r="FY126" s="175"/>
      <c r="FZ126" s="174"/>
      <c r="GA126" s="175"/>
      <c r="GB126" s="174"/>
      <c r="GC126" s="175"/>
      <c r="GD126" s="174"/>
      <c r="GE126" s="175"/>
      <c r="GF126" s="174"/>
      <c r="GG126" s="175"/>
      <c r="GH126" s="174"/>
      <c r="GI126" s="175"/>
      <c r="GJ126" s="174"/>
      <c r="GK126" s="175"/>
      <c r="GL126" s="174"/>
      <c r="GM126" s="175"/>
      <c r="GN126" s="174"/>
      <c r="GO126" s="175"/>
      <c r="GP126" s="166">
        <f t="shared" si="89"/>
        <v>0</v>
      </c>
      <c r="GQ126" s="167">
        <f t="shared" si="90"/>
        <v>0</v>
      </c>
      <c r="GR126" s="166">
        <f t="shared" si="91"/>
        <v>0</v>
      </c>
      <c r="GS126" s="167">
        <f t="shared" si="92"/>
        <v>0</v>
      </c>
      <c r="GT126" s="1"/>
      <c r="GU126" s="1"/>
      <c r="GV126" s="174"/>
      <c r="GW126" s="175"/>
      <c r="GX126" s="174"/>
      <c r="GY126" s="175"/>
      <c r="GZ126" s="174"/>
      <c r="HA126" s="175"/>
      <c r="HB126" s="174"/>
      <c r="HC126" s="175"/>
      <c r="HD126" s="174"/>
      <c r="HE126" s="175"/>
      <c r="HF126" s="174"/>
      <c r="HG126" s="175"/>
      <c r="HH126" s="174"/>
      <c r="HI126" s="175"/>
      <c r="HJ126" s="174"/>
      <c r="HK126" s="175"/>
      <c r="HL126" s="174"/>
      <c r="HM126" s="175"/>
      <c r="HN126" s="174"/>
      <c r="HO126" s="175"/>
      <c r="HP126" s="174"/>
      <c r="HQ126" s="175"/>
      <c r="HR126" s="174"/>
      <c r="HS126" s="175"/>
      <c r="HT126" s="166">
        <f t="shared" si="93"/>
        <v>0</v>
      </c>
      <c r="HU126" s="167">
        <f t="shared" si="94"/>
        <v>0</v>
      </c>
      <c r="HV126" s="166">
        <f t="shared" si="95"/>
        <v>0</v>
      </c>
      <c r="HW126" s="167">
        <f t="shared" si="96"/>
        <v>0</v>
      </c>
      <c r="HX126" s="1"/>
      <c r="HY126" s="1"/>
      <c r="HZ126" s="174"/>
      <c r="IA126" s="175"/>
      <c r="IB126" s="174"/>
      <c r="IC126" s="175"/>
      <c r="ID126" s="174"/>
      <c r="IE126" s="175"/>
      <c r="IF126" s="174"/>
      <c r="IG126" s="175"/>
      <c r="IH126" s="174"/>
      <c r="II126" s="175"/>
      <c r="IJ126" s="174"/>
      <c r="IK126" s="175"/>
      <c r="IL126" s="174"/>
      <c r="IM126" s="175"/>
      <c r="IN126" s="174"/>
      <c r="IO126" s="175"/>
      <c r="IP126" s="174"/>
      <c r="IQ126" s="175"/>
      <c r="IR126" s="174"/>
      <c r="IS126" s="175"/>
      <c r="IT126" s="174"/>
      <c r="IU126" s="175"/>
      <c r="IV126" s="174"/>
      <c r="IW126" s="175"/>
      <c r="IX126" s="166">
        <f t="shared" si="97"/>
        <v>0</v>
      </c>
      <c r="IY126" s="167">
        <f t="shared" si="98"/>
        <v>0</v>
      </c>
      <c r="IZ126" s="166">
        <f t="shared" si="99"/>
        <v>0</v>
      </c>
      <c r="JA126" s="167">
        <f t="shared" si="100"/>
        <v>0</v>
      </c>
      <c r="JB126" s="1"/>
      <c r="JC126" s="1"/>
      <c r="JD126" s="174"/>
      <c r="JE126" s="175"/>
      <c r="JF126" s="174"/>
      <c r="JG126" s="175"/>
      <c r="JH126" s="174"/>
      <c r="JI126" s="175"/>
      <c r="JJ126" s="174"/>
      <c r="JK126" s="175"/>
      <c r="JL126" s="174"/>
      <c r="JM126" s="175"/>
      <c r="JN126" s="174"/>
      <c r="JO126" s="175"/>
      <c r="JP126" s="174"/>
      <c r="JQ126" s="175"/>
      <c r="JR126" s="174"/>
      <c r="JS126" s="175"/>
      <c r="JT126" s="174"/>
      <c r="JU126" s="175"/>
      <c r="JV126" s="174"/>
      <c r="JW126" s="175"/>
      <c r="JX126" s="174"/>
      <c r="JY126" s="175"/>
      <c r="JZ126" s="174"/>
      <c r="KA126" s="175"/>
      <c r="KB126" s="166">
        <f t="shared" si="101"/>
        <v>0</v>
      </c>
      <c r="KC126" s="167">
        <f t="shared" si="102"/>
        <v>0</v>
      </c>
      <c r="KD126" s="166">
        <f t="shared" si="103"/>
        <v>0</v>
      </c>
      <c r="KE126" s="167">
        <f t="shared" si="104"/>
        <v>0</v>
      </c>
      <c r="KF126" s="1"/>
      <c r="KG126" s="1"/>
      <c r="KH126" s="170">
        <f t="shared" si="105"/>
        <v>0</v>
      </c>
      <c r="KI126" s="171">
        <f t="shared" si="106"/>
        <v>0</v>
      </c>
      <c r="KJ126" s="166">
        <f t="shared" si="107"/>
        <v>0</v>
      </c>
      <c r="KK126" s="167">
        <f t="shared" si="108"/>
        <v>0</v>
      </c>
      <c r="KL126" s="172">
        <f t="shared" si="109"/>
        <v>0</v>
      </c>
      <c r="KM126" s="171">
        <f t="shared" si="110"/>
        <v>0</v>
      </c>
      <c r="KN126" s="166">
        <f t="shared" si="111"/>
        <v>0</v>
      </c>
      <c r="KO126" s="167">
        <f t="shared" si="112"/>
        <v>0</v>
      </c>
      <c r="KP126" s="436">
        <f t="shared" si="113"/>
        <v>0</v>
      </c>
      <c r="KQ126" s="422">
        <f t="shared" si="114"/>
        <v>0</v>
      </c>
      <c r="KR126" s="438" t="s">
        <v>338</v>
      </c>
      <c r="KS126" s="422" t="s">
        <v>338</v>
      </c>
      <c r="KT126" s="1"/>
    </row>
    <row r="127" spans="2:306" s="26" customFormat="1" ht="16.5" customHeight="1" x14ac:dyDescent="0.2">
      <c r="B127" s="150" t="s">
        <v>339</v>
      </c>
      <c r="C127" s="826"/>
      <c r="D127" s="827"/>
      <c r="E127" s="316"/>
      <c r="F127" s="659">
        <v>1</v>
      </c>
      <c r="G127" s="113"/>
      <c r="H127" s="113"/>
      <c r="I127" s="661">
        <f>INT(ROUND(F127,2)*(IF(E127&gt;0,data!$J$12,0)))</f>
        <v>0</v>
      </c>
      <c r="J127" s="145">
        <f t="shared" si="124"/>
        <v>0</v>
      </c>
      <c r="K127" s="317"/>
      <c r="L127" s="316"/>
      <c r="M127" s="661">
        <f>INT(ROUND(F127,2)*(IF(E127&gt;0,(IF(K127="ano",data!$J$6,0)),0)))</f>
        <v>0</v>
      </c>
      <c r="N127" s="152">
        <f t="shared" si="125"/>
        <v>0</v>
      </c>
      <c r="O127" s="155">
        <f t="shared" si="126"/>
        <v>0</v>
      </c>
      <c r="Q127" s="149" t="str">
        <f t="shared" si="127"/>
        <v/>
      </c>
      <c r="R127" s="612" t="s">
        <v>338</v>
      </c>
      <c r="T127" s="26">
        <f t="shared" si="131"/>
        <v>0</v>
      </c>
      <c r="U127" s="176" t="s">
        <v>297</v>
      </c>
      <c r="V127" s="10"/>
      <c r="W127" s="10"/>
      <c r="X127" s="164"/>
      <c r="Y127" s="177"/>
      <c r="Z127" s="164"/>
      <c r="AA127" s="177"/>
      <c r="AB127" s="164"/>
      <c r="AC127" s="177"/>
      <c r="AD127" s="164"/>
      <c r="AE127" s="177"/>
      <c r="AF127" s="164"/>
      <c r="AG127" s="177"/>
      <c r="AH127" s="164"/>
      <c r="AI127" s="177"/>
      <c r="AJ127" s="164"/>
      <c r="AK127" s="177"/>
      <c r="AL127" s="164"/>
      <c r="AM127" s="177"/>
      <c r="AN127" s="164"/>
      <c r="AO127" s="177"/>
      <c r="AP127" s="164"/>
      <c r="AQ127" s="177"/>
      <c r="AR127" s="164"/>
      <c r="AS127" s="177"/>
      <c r="AT127" s="164"/>
      <c r="AU127" s="177"/>
      <c r="AV127" s="166">
        <f t="shared" si="69"/>
        <v>0</v>
      </c>
      <c r="AW127" s="167">
        <f t="shared" si="70"/>
        <v>0</v>
      </c>
      <c r="AX127" s="166">
        <f t="shared" si="71"/>
        <v>0</v>
      </c>
      <c r="AY127" s="167">
        <f t="shared" si="72"/>
        <v>0</v>
      </c>
      <c r="AZ127" s="1"/>
      <c r="BA127" s="1"/>
      <c r="BB127" s="164"/>
      <c r="BC127" s="177"/>
      <c r="BD127" s="164"/>
      <c r="BE127" s="177"/>
      <c r="BF127" s="164"/>
      <c r="BG127" s="177"/>
      <c r="BH127" s="164"/>
      <c r="BI127" s="177"/>
      <c r="BJ127" s="164"/>
      <c r="BK127" s="177"/>
      <c r="BL127" s="164"/>
      <c r="BM127" s="177"/>
      <c r="BN127" s="164"/>
      <c r="BO127" s="177"/>
      <c r="BP127" s="164"/>
      <c r="BQ127" s="177"/>
      <c r="BR127" s="164"/>
      <c r="BS127" s="177"/>
      <c r="BT127" s="164"/>
      <c r="BU127" s="177"/>
      <c r="BV127" s="164"/>
      <c r="BW127" s="177"/>
      <c r="BX127" s="164"/>
      <c r="BY127" s="177"/>
      <c r="BZ127" s="166">
        <f t="shared" si="73"/>
        <v>0</v>
      </c>
      <c r="CA127" s="167">
        <f t="shared" si="74"/>
        <v>0</v>
      </c>
      <c r="CB127" s="166">
        <f t="shared" si="75"/>
        <v>0</v>
      </c>
      <c r="CC127" s="167">
        <f t="shared" si="76"/>
        <v>0</v>
      </c>
      <c r="CD127" s="1"/>
      <c r="CE127" s="1"/>
      <c r="CF127" s="164"/>
      <c r="CG127" s="177"/>
      <c r="CH127" s="164"/>
      <c r="CI127" s="177"/>
      <c r="CJ127" s="164"/>
      <c r="CK127" s="177"/>
      <c r="CL127" s="164"/>
      <c r="CM127" s="177"/>
      <c r="CN127" s="164"/>
      <c r="CO127" s="177"/>
      <c r="CP127" s="164"/>
      <c r="CQ127" s="177"/>
      <c r="CR127" s="164"/>
      <c r="CS127" s="177"/>
      <c r="CT127" s="164"/>
      <c r="CU127" s="177"/>
      <c r="CV127" s="164"/>
      <c r="CW127" s="177"/>
      <c r="CX127" s="164"/>
      <c r="CY127" s="177"/>
      <c r="CZ127" s="164"/>
      <c r="DA127" s="177"/>
      <c r="DB127" s="164"/>
      <c r="DC127" s="177"/>
      <c r="DD127" s="166">
        <f t="shared" si="77"/>
        <v>0</v>
      </c>
      <c r="DE127" s="167">
        <f t="shared" si="78"/>
        <v>0</v>
      </c>
      <c r="DF127" s="166">
        <f t="shared" si="79"/>
        <v>0</v>
      </c>
      <c r="DG127" s="167">
        <f t="shared" si="80"/>
        <v>0</v>
      </c>
      <c r="DH127" s="1"/>
      <c r="DI127" s="1"/>
      <c r="DJ127" s="164"/>
      <c r="DK127" s="177"/>
      <c r="DL127" s="164"/>
      <c r="DM127" s="177"/>
      <c r="DN127" s="164"/>
      <c r="DO127" s="177"/>
      <c r="DP127" s="164"/>
      <c r="DQ127" s="177"/>
      <c r="DR127" s="164"/>
      <c r="DS127" s="177"/>
      <c r="DT127" s="164"/>
      <c r="DU127" s="177"/>
      <c r="DV127" s="164"/>
      <c r="DW127" s="177"/>
      <c r="DX127" s="164"/>
      <c r="DY127" s="177"/>
      <c r="DZ127" s="164"/>
      <c r="EA127" s="177"/>
      <c r="EB127" s="164"/>
      <c r="EC127" s="177"/>
      <c r="ED127" s="164"/>
      <c r="EE127" s="177"/>
      <c r="EF127" s="164"/>
      <c r="EG127" s="177"/>
      <c r="EH127" s="166">
        <f t="shared" si="81"/>
        <v>0</v>
      </c>
      <c r="EI127" s="167">
        <f t="shared" si="82"/>
        <v>0</v>
      </c>
      <c r="EJ127" s="166">
        <f t="shared" si="83"/>
        <v>0</v>
      </c>
      <c r="EK127" s="167">
        <f t="shared" si="84"/>
        <v>0</v>
      </c>
      <c r="EL127" s="1"/>
      <c r="EM127" s="1"/>
      <c r="EN127" s="164"/>
      <c r="EO127" s="177"/>
      <c r="EP127" s="164"/>
      <c r="EQ127" s="177"/>
      <c r="ER127" s="164"/>
      <c r="ES127" s="177"/>
      <c r="ET127" s="164"/>
      <c r="EU127" s="177"/>
      <c r="EV127" s="164"/>
      <c r="EW127" s="177"/>
      <c r="EX127" s="164"/>
      <c r="EY127" s="177"/>
      <c r="EZ127" s="164"/>
      <c r="FA127" s="177"/>
      <c r="FB127" s="164"/>
      <c r="FC127" s="177"/>
      <c r="FD127" s="164"/>
      <c r="FE127" s="177"/>
      <c r="FF127" s="164"/>
      <c r="FG127" s="177"/>
      <c r="FH127" s="164"/>
      <c r="FI127" s="177"/>
      <c r="FJ127" s="164"/>
      <c r="FK127" s="177"/>
      <c r="FL127" s="166">
        <f t="shared" si="85"/>
        <v>0</v>
      </c>
      <c r="FM127" s="167">
        <f t="shared" si="86"/>
        <v>0</v>
      </c>
      <c r="FN127" s="166">
        <f t="shared" si="87"/>
        <v>0</v>
      </c>
      <c r="FO127" s="167">
        <f t="shared" si="88"/>
        <v>0</v>
      </c>
      <c r="FP127" s="1"/>
      <c r="FQ127" s="1"/>
      <c r="FR127" s="164"/>
      <c r="FS127" s="177"/>
      <c r="FT127" s="164"/>
      <c r="FU127" s="177"/>
      <c r="FV127" s="164"/>
      <c r="FW127" s="177"/>
      <c r="FX127" s="164"/>
      <c r="FY127" s="177"/>
      <c r="FZ127" s="164"/>
      <c r="GA127" s="177"/>
      <c r="GB127" s="164"/>
      <c r="GC127" s="177"/>
      <c r="GD127" s="164"/>
      <c r="GE127" s="177"/>
      <c r="GF127" s="164"/>
      <c r="GG127" s="177"/>
      <c r="GH127" s="164"/>
      <c r="GI127" s="177"/>
      <c r="GJ127" s="164"/>
      <c r="GK127" s="177"/>
      <c r="GL127" s="164"/>
      <c r="GM127" s="177"/>
      <c r="GN127" s="164"/>
      <c r="GO127" s="177"/>
      <c r="GP127" s="166">
        <f t="shared" si="89"/>
        <v>0</v>
      </c>
      <c r="GQ127" s="167">
        <f t="shared" si="90"/>
        <v>0</v>
      </c>
      <c r="GR127" s="166">
        <f t="shared" si="91"/>
        <v>0</v>
      </c>
      <c r="GS127" s="167">
        <f t="shared" si="92"/>
        <v>0</v>
      </c>
      <c r="GT127" s="1"/>
      <c r="GU127" s="1"/>
      <c r="GV127" s="164"/>
      <c r="GW127" s="177"/>
      <c r="GX127" s="164"/>
      <c r="GY127" s="177"/>
      <c r="GZ127" s="164"/>
      <c r="HA127" s="177"/>
      <c r="HB127" s="164"/>
      <c r="HC127" s="177"/>
      <c r="HD127" s="164"/>
      <c r="HE127" s="177"/>
      <c r="HF127" s="164"/>
      <c r="HG127" s="177"/>
      <c r="HH127" s="164"/>
      <c r="HI127" s="177"/>
      <c r="HJ127" s="164"/>
      <c r="HK127" s="177"/>
      <c r="HL127" s="164"/>
      <c r="HM127" s="177"/>
      <c r="HN127" s="164"/>
      <c r="HO127" s="177"/>
      <c r="HP127" s="164"/>
      <c r="HQ127" s="177"/>
      <c r="HR127" s="164"/>
      <c r="HS127" s="177"/>
      <c r="HT127" s="166">
        <f t="shared" si="93"/>
        <v>0</v>
      </c>
      <c r="HU127" s="167">
        <f t="shared" si="94"/>
        <v>0</v>
      </c>
      <c r="HV127" s="166">
        <f t="shared" si="95"/>
        <v>0</v>
      </c>
      <c r="HW127" s="167">
        <f t="shared" si="96"/>
        <v>0</v>
      </c>
      <c r="HX127" s="1"/>
      <c r="HY127" s="1"/>
      <c r="HZ127" s="164"/>
      <c r="IA127" s="177"/>
      <c r="IB127" s="164"/>
      <c r="IC127" s="177"/>
      <c r="ID127" s="164"/>
      <c r="IE127" s="177"/>
      <c r="IF127" s="164"/>
      <c r="IG127" s="177"/>
      <c r="IH127" s="164"/>
      <c r="II127" s="177"/>
      <c r="IJ127" s="164"/>
      <c r="IK127" s="177"/>
      <c r="IL127" s="164"/>
      <c r="IM127" s="177"/>
      <c r="IN127" s="164"/>
      <c r="IO127" s="177"/>
      <c r="IP127" s="164"/>
      <c r="IQ127" s="177"/>
      <c r="IR127" s="164"/>
      <c r="IS127" s="177"/>
      <c r="IT127" s="164"/>
      <c r="IU127" s="177"/>
      <c r="IV127" s="164"/>
      <c r="IW127" s="177"/>
      <c r="IX127" s="166">
        <f t="shared" si="97"/>
        <v>0</v>
      </c>
      <c r="IY127" s="167">
        <f t="shared" si="98"/>
        <v>0</v>
      </c>
      <c r="IZ127" s="166">
        <f t="shared" si="99"/>
        <v>0</v>
      </c>
      <c r="JA127" s="167">
        <f t="shared" si="100"/>
        <v>0</v>
      </c>
      <c r="JB127" s="1"/>
      <c r="JC127" s="1"/>
      <c r="JD127" s="164"/>
      <c r="JE127" s="177"/>
      <c r="JF127" s="164"/>
      <c r="JG127" s="177"/>
      <c r="JH127" s="164"/>
      <c r="JI127" s="177"/>
      <c r="JJ127" s="164"/>
      <c r="JK127" s="177"/>
      <c r="JL127" s="164"/>
      <c r="JM127" s="177"/>
      <c r="JN127" s="164"/>
      <c r="JO127" s="177"/>
      <c r="JP127" s="164"/>
      <c r="JQ127" s="177"/>
      <c r="JR127" s="164"/>
      <c r="JS127" s="177"/>
      <c r="JT127" s="164"/>
      <c r="JU127" s="177"/>
      <c r="JV127" s="164"/>
      <c r="JW127" s="177"/>
      <c r="JX127" s="164"/>
      <c r="JY127" s="177"/>
      <c r="JZ127" s="164"/>
      <c r="KA127" s="177"/>
      <c r="KB127" s="166">
        <f t="shared" si="101"/>
        <v>0</v>
      </c>
      <c r="KC127" s="167">
        <f t="shared" si="102"/>
        <v>0</v>
      </c>
      <c r="KD127" s="166">
        <f t="shared" si="103"/>
        <v>0</v>
      </c>
      <c r="KE127" s="167">
        <f t="shared" si="104"/>
        <v>0</v>
      </c>
      <c r="KF127" s="1"/>
      <c r="KG127" s="1"/>
      <c r="KH127" s="170">
        <f t="shared" si="105"/>
        <v>0</v>
      </c>
      <c r="KI127" s="171">
        <f t="shared" si="106"/>
        <v>0</v>
      </c>
      <c r="KJ127" s="166">
        <f t="shared" si="107"/>
        <v>0</v>
      </c>
      <c r="KK127" s="167">
        <f t="shared" si="108"/>
        <v>0</v>
      </c>
      <c r="KL127" s="172">
        <f t="shared" si="109"/>
        <v>0</v>
      </c>
      <c r="KM127" s="171">
        <f t="shared" si="110"/>
        <v>0</v>
      </c>
      <c r="KN127" s="166">
        <f t="shared" si="111"/>
        <v>0</v>
      </c>
      <c r="KO127" s="167">
        <f t="shared" si="112"/>
        <v>0</v>
      </c>
      <c r="KP127" s="436">
        <f t="shared" si="113"/>
        <v>0</v>
      </c>
      <c r="KQ127" s="422">
        <f t="shared" si="114"/>
        <v>0</v>
      </c>
      <c r="KR127" s="438" t="s">
        <v>338</v>
      </c>
      <c r="KS127" s="422" t="s">
        <v>338</v>
      </c>
      <c r="KT127" s="1"/>
    </row>
    <row r="128" spans="2:306" s="26" customFormat="1" ht="16.5" hidden="1" customHeight="1" x14ac:dyDescent="0.2">
      <c r="B128" s="150"/>
      <c r="C128" s="853"/>
      <c r="D128" s="854"/>
      <c r="E128" s="536"/>
      <c r="F128" s="650"/>
      <c r="G128" s="536"/>
      <c r="H128" s="536"/>
      <c r="I128" s="661">
        <f>INT(ROUND(F128,2)*(IF(E128&gt;0,data!$J$12,0)))</f>
        <v>0</v>
      </c>
      <c r="J128" s="145">
        <f t="shared" si="124"/>
        <v>0</v>
      </c>
      <c r="K128" s="537"/>
      <c r="L128" s="536"/>
      <c r="M128" s="661">
        <f>INT(ROUND(F128,2)*(IF(E128&gt;0,(IF(K128="ano",data!$J$6,0)),0)))</f>
        <v>0</v>
      </c>
      <c r="N128" s="152">
        <f t="shared" si="125"/>
        <v>0</v>
      </c>
      <c r="O128" s="155">
        <f t="shared" si="126"/>
        <v>0</v>
      </c>
      <c r="Q128" s="149" t="str">
        <f t="shared" si="127"/>
        <v/>
      </c>
      <c r="R128" s="612" t="s">
        <v>338</v>
      </c>
      <c r="T128" s="26">
        <f t="shared" si="131"/>
        <v>0</v>
      </c>
      <c r="U128" s="173" t="s">
        <v>297</v>
      </c>
      <c r="V128" s="10"/>
      <c r="W128" s="10"/>
      <c r="X128" s="174"/>
      <c r="Y128" s="175"/>
      <c r="Z128" s="174"/>
      <c r="AA128" s="175"/>
      <c r="AB128" s="174"/>
      <c r="AC128" s="175"/>
      <c r="AD128" s="174"/>
      <c r="AE128" s="175"/>
      <c r="AF128" s="174"/>
      <c r="AG128" s="175"/>
      <c r="AH128" s="174"/>
      <c r="AI128" s="175"/>
      <c r="AJ128" s="174"/>
      <c r="AK128" s="175"/>
      <c r="AL128" s="174"/>
      <c r="AM128" s="175"/>
      <c r="AN128" s="174"/>
      <c r="AO128" s="175"/>
      <c r="AP128" s="174"/>
      <c r="AQ128" s="175"/>
      <c r="AR128" s="174"/>
      <c r="AS128" s="175"/>
      <c r="AT128" s="174"/>
      <c r="AU128" s="175"/>
      <c r="AV128" s="166">
        <f t="shared" si="69"/>
        <v>0</v>
      </c>
      <c r="AW128" s="167">
        <f t="shared" si="70"/>
        <v>0</v>
      </c>
      <c r="AX128" s="166">
        <f t="shared" si="71"/>
        <v>0</v>
      </c>
      <c r="AY128" s="167">
        <f t="shared" si="72"/>
        <v>0</v>
      </c>
      <c r="AZ128" s="1"/>
      <c r="BA128" s="1"/>
      <c r="BB128" s="174"/>
      <c r="BC128" s="175"/>
      <c r="BD128" s="174"/>
      <c r="BE128" s="175"/>
      <c r="BF128" s="174"/>
      <c r="BG128" s="175"/>
      <c r="BH128" s="174"/>
      <c r="BI128" s="175"/>
      <c r="BJ128" s="174"/>
      <c r="BK128" s="175"/>
      <c r="BL128" s="174"/>
      <c r="BM128" s="175"/>
      <c r="BN128" s="174"/>
      <c r="BO128" s="175"/>
      <c r="BP128" s="174"/>
      <c r="BQ128" s="175"/>
      <c r="BR128" s="174"/>
      <c r="BS128" s="175"/>
      <c r="BT128" s="174"/>
      <c r="BU128" s="175"/>
      <c r="BV128" s="174"/>
      <c r="BW128" s="175"/>
      <c r="BX128" s="174"/>
      <c r="BY128" s="175"/>
      <c r="BZ128" s="166">
        <f t="shared" si="73"/>
        <v>0</v>
      </c>
      <c r="CA128" s="167">
        <f t="shared" si="74"/>
        <v>0</v>
      </c>
      <c r="CB128" s="166">
        <f t="shared" si="75"/>
        <v>0</v>
      </c>
      <c r="CC128" s="167">
        <f t="shared" si="76"/>
        <v>0</v>
      </c>
      <c r="CD128" s="1"/>
      <c r="CE128" s="1"/>
      <c r="CF128" s="174"/>
      <c r="CG128" s="175"/>
      <c r="CH128" s="174"/>
      <c r="CI128" s="175"/>
      <c r="CJ128" s="174"/>
      <c r="CK128" s="175"/>
      <c r="CL128" s="174"/>
      <c r="CM128" s="175"/>
      <c r="CN128" s="174"/>
      <c r="CO128" s="175"/>
      <c r="CP128" s="174"/>
      <c r="CQ128" s="175"/>
      <c r="CR128" s="174"/>
      <c r="CS128" s="175"/>
      <c r="CT128" s="174"/>
      <c r="CU128" s="175"/>
      <c r="CV128" s="174"/>
      <c r="CW128" s="175"/>
      <c r="CX128" s="174"/>
      <c r="CY128" s="175"/>
      <c r="CZ128" s="174"/>
      <c r="DA128" s="175"/>
      <c r="DB128" s="174"/>
      <c r="DC128" s="175"/>
      <c r="DD128" s="166">
        <f t="shared" si="77"/>
        <v>0</v>
      </c>
      <c r="DE128" s="167">
        <f t="shared" si="78"/>
        <v>0</v>
      </c>
      <c r="DF128" s="166">
        <f t="shared" si="79"/>
        <v>0</v>
      </c>
      <c r="DG128" s="167">
        <f t="shared" si="80"/>
        <v>0</v>
      </c>
      <c r="DH128" s="1"/>
      <c r="DI128" s="1"/>
      <c r="DJ128" s="174"/>
      <c r="DK128" s="175"/>
      <c r="DL128" s="174"/>
      <c r="DM128" s="175"/>
      <c r="DN128" s="174"/>
      <c r="DO128" s="175"/>
      <c r="DP128" s="174"/>
      <c r="DQ128" s="175"/>
      <c r="DR128" s="174"/>
      <c r="DS128" s="175"/>
      <c r="DT128" s="174"/>
      <c r="DU128" s="175"/>
      <c r="DV128" s="174"/>
      <c r="DW128" s="175"/>
      <c r="DX128" s="174"/>
      <c r="DY128" s="175"/>
      <c r="DZ128" s="174"/>
      <c r="EA128" s="175"/>
      <c r="EB128" s="174"/>
      <c r="EC128" s="175"/>
      <c r="ED128" s="174"/>
      <c r="EE128" s="175"/>
      <c r="EF128" s="174"/>
      <c r="EG128" s="175"/>
      <c r="EH128" s="166">
        <f t="shared" si="81"/>
        <v>0</v>
      </c>
      <c r="EI128" s="167">
        <f t="shared" si="82"/>
        <v>0</v>
      </c>
      <c r="EJ128" s="166">
        <f t="shared" si="83"/>
        <v>0</v>
      </c>
      <c r="EK128" s="167">
        <f t="shared" si="84"/>
        <v>0</v>
      </c>
      <c r="EL128" s="1"/>
      <c r="EM128" s="1"/>
      <c r="EN128" s="174"/>
      <c r="EO128" s="175"/>
      <c r="EP128" s="174"/>
      <c r="EQ128" s="175"/>
      <c r="ER128" s="174"/>
      <c r="ES128" s="175"/>
      <c r="ET128" s="174"/>
      <c r="EU128" s="175"/>
      <c r="EV128" s="174"/>
      <c r="EW128" s="175"/>
      <c r="EX128" s="174"/>
      <c r="EY128" s="175"/>
      <c r="EZ128" s="174"/>
      <c r="FA128" s="175"/>
      <c r="FB128" s="174"/>
      <c r="FC128" s="175"/>
      <c r="FD128" s="174"/>
      <c r="FE128" s="175"/>
      <c r="FF128" s="174"/>
      <c r="FG128" s="175"/>
      <c r="FH128" s="174"/>
      <c r="FI128" s="175"/>
      <c r="FJ128" s="174"/>
      <c r="FK128" s="175"/>
      <c r="FL128" s="166">
        <f t="shared" si="85"/>
        <v>0</v>
      </c>
      <c r="FM128" s="167">
        <f t="shared" si="86"/>
        <v>0</v>
      </c>
      <c r="FN128" s="166">
        <f t="shared" si="87"/>
        <v>0</v>
      </c>
      <c r="FO128" s="167">
        <f t="shared" si="88"/>
        <v>0</v>
      </c>
      <c r="FP128" s="1"/>
      <c r="FQ128" s="1"/>
      <c r="FR128" s="174"/>
      <c r="FS128" s="175"/>
      <c r="FT128" s="174"/>
      <c r="FU128" s="175"/>
      <c r="FV128" s="174"/>
      <c r="FW128" s="175"/>
      <c r="FX128" s="174"/>
      <c r="FY128" s="175"/>
      <c r="FZ128" s="174"/>
      <c r="GA128" s="175"/>
      <c r="GB128" s="174"/>
      <c r="GC128" s="175"/>
      <c r="GD128" s="174"/>
      <c r="GE128" s="175"/>
      <c r="GF128" s="174"/>
      <c r="GG128" s="175"/>
      <c r="GH128" s="174"/>
      <c r="GI128" s="175"/>
      <c r="GJ128" s="174"/>
      <c r="GK128" s="175"/>
      <c r="GL128" s="174"/>
      <c r="GM128" s="175"/>
      <c r="GN128" s="174"/>
      <c r="GO128" s="175"/>
      <c r="GP128" s="166">
        <f t="shared" si="89"/>
        <v>0</v>
      </c>
      <c r="GQ128" s="167">
        <f t="shared" si="90"/>
        <v>0</v>
      </c>
      <c r="GR128" s="166">
        <f t="shared" si="91"/>
        <v>0</v>
      </c>
      <c r="GS128" s="167">
        <f t="shared" si="92"/>
        <v>0</v>
      </c>
      <c r="GT128" s="1"/>
      <c r="GU128" s="1"/>
      <c r="GV128" s="174"/>
      <c r="GW128" s="175"/>
      <c r="GX128" s="174"/>
      <c r="GY128" s="175"/>
      <c r="GZ128" s="174"/>
      <c r="HA128" s="175"/>
      <c r="HB128" s="174"/>
      <c r="HC128" s="175"/>
      <c r="HD128" s="174"/>
      <c r="HE128" s="175"/>
      <c r="HF128" s="174"/>
      <c r="HG128" s="175"/>
      <c r="HH128" s="174"/>
      <c r="HI128" s="175"/>
      <c r="HJ128" s="174"/>
      <c r="HK128" s="175"/>
      <c r="HL128" s="174"/>
      <c r="HM128" s="175"/>
      <c r="HN128" s="174"/>
      <c r="HO128" s="175"/>
      <c r="HP128" s="174"/>
      <c r="HQ128" s="175"/>
      <c r="HR128" s="174"/>
      <c r="HS128" s="175"/>
      <c r="HT128" s="166">
        <f t="shared" si="93"/>
        <v>0</v>
      </c>
      <c r="HU128" s="167">
        <f t="shared" si="94"/>
        <v>0</v>
      </c>
      <c r="HV128" s="166">
        <f t="shared" si="95"/>
        <v>0</v>
      </c>
      <c r="HW128" s="167">
        <f t="shared" si="96"/>
        <v>0</v>
      </c>
      <c r="HX128" s="1"/>
      <c r="HY128" s="1"/>
      <c r="HZ128" s="174"/>
      <c r="IA128" s="175"/>
      <c r="IB128" s="174"/>
      <c r="IC128" s="175"/>
      <c r="ID128" s="174"/>
      <c r="IE128" s="175"/>
      <c r="IF128" s="174"/>
      <c r="IG128" s="175"/>
      <c r="IH128" s="174"/>
      <c r="II128" s="175"/>
      <c r="IJ128" s="174"/>
      <c r="IK128" s="175"/>
      <c r="IL128" s="174"/>
      <c r="IM128" s="175"/>
      <c r="IN128" s="174"/>
      <c r="IO128" s="175"/>
      <c r="IP128" s="174"/>
      <c r="IQ128" s="175"/>
      <c r="IR128" s="174"/>
      <c r="IS128" s="175"/>
      <c r="IT128" s="174"/>
      <c r="IU128" s="175"/>
      <c r="IV128" s="174"/>
      <c r="IW128" s="175"/>
      <c r="IX128" s="166">
        <f t="shared" si="97"/>
        <v>0</v>
      </c>
      <c r="IY128" s="167">
        <f t="shared" si="98"/>
        <v>0</v>
      </c>
      <c r="IZ128" s="166">
        <f t="shared" si="99"/>
        <v>0</v>
      </c>
      <c r="JA128" s="167">
        <f t="shared" si="100"/>
        <v>0</v>
      </c>
      <c r="JB128" s="1"/>
      <c r="JC128" s="1"/>
      <c r="JD128" s="174"/>
      <c r="JE128" s="175"/>
      <c r="JF128" s="174"/>
      <c r="JG128" s="175"/>
      <c r="JH128" s="174"/>
      <c r="JI128" s="175"/>
      <c r="JJ128" s="174"/>
      <c r="JK128" s="175"/>
      <c r="JL128" s="174"/>
      <c r="JM128" s="175"/>
      <c r="JN128" s="174"/>
      <c r="JO128" s="175"/>
      <c r="JP128" s="174"/>
      <c r="JQ128" s="175"/>
      <c r="JR128" s="174"/>
      <c r="JS128" s="175"/>
      <c r="JT128" s="174"/>
      <c r="JU128" s="175"/>
      <c r="JV128" s="174"/>
      <c r="JW128" s="175"/>
      <c r="JX128" s="174"/>
      <c r="JY128" s="175"/>
      <c r="JZ128" s="174"/>
      <c r="KA128" s="175"/>
      <c r="KB128" s="166">
        <f t="shared" si="101"/>
        <v>0</v>
      </c>
      <c r="KC128" s="167">
        <f t="shared" si="102"/>
        <v>0</v>
      </c>
      <c r="KD128" s="166">
        <f t="shared" si="103"/>
        <v>0</v>
      </c>
      <c r="KE128" s="167">
        <f t="shared" si="104"/>
        <v>0</v>
      </c>
      <c r="KF128" s="1"/>
      <c r="KG128" s="1"/>
      <c r="KH128" s="170">
        <f t="shared" si="105"/>
        <v>0</v>
      </c>
      <c r="KI128" s="171">
        <f t="shared" si="106"/>
        <v>0</v>
      </c>
      <c r="KJ128" s="166">
        <f t="shared" si="107"/>
        <v>0</v>
      </c>
      <c r="KK128" s="167">
        <f t="shared" si="108"/>
        <v>0</v>
      </c>
      <c r="KL128" s="172">
        <f t="shared" si="109"/>
        <v>0</v>
      </c>
      <c r="KM128" s="171">
        <f t="shared" si="110"/>
        <v>0</v>
      </c>
      <c r="KN128" s="166">
        <f t="shared" si="111"/>
        <v>0</v>
      </c>
      <c r="KO128" s="167">
        <f t="shared" si="112"/>
        <v>0</v>
      </c>
      <c r="KP128" s="436">
        <f t="shared" si="113"/>
        <v>0</v>
      </c>
      <c r="KQ128" s="422">
        <f t="shared" si="114"/>
        <v>0</v>
      </c>
      <c r="KR128" s="438" t="s">
        <v>338</v>
      </c>
      <c r="KS128" s="422" t="s">
        <v>338</v>
      </c>
      <c r="KT128" s="1"/>
    </row>
    <row r="129" spans="2:306" s="26" customFormat="1" ht="16.5" customHeight="1" x14ac:dyDescent="0.2">
      <c r="B129" s="150" t="s">
        <v>340</v>
      </c>
      <c r="C129" s="826"/>
      <c r="D129" s="827"/>
      <c r="E129" s="316"/>
      <c r="F129" s="659">
        <v>1</v>
      </c>
      <c r="G129" s="113"/>
      <c r="H129" s="113"/>
      <c r="I129" s="661">
        <f>INT(ROUND(F129,2)*(IF(E129&gt;0,data!$J$12,0)))</f>
        <v>0</v>
      </c>
      <c r="J129" s="145">
        <f t="shared" si="124"/>
        <v>0</v>
      </c>
      <c r="K129" s="317"/>
      <c r="L129" s="316"/>
      <c r="M129" s="661">
        <f>INT(ROUND(F129,2)*(IF(E129&gt;0,(IF(K129="ano",data!$J$6,0)),0)))</f>
        <v>0</v>
      </c>
      <c r="N129" s="152">
        <f t="shared" si="125"/>
        <v>0</v>
      </c>
      <c r="O129" s="155">
        <f t="shared" si="126"/>
        <v>0</v>
      </c>
      <c r="Q129" s="149" t="str">
        <f t="shared" si="127"/>
        <v/>
      </c>
      <c r="R129" s="612" t="s">
        <v>338</v>
      </c>
      <c r="T129" s="26">
        <f t="shared" si="131"/>
        <v>0</v>
      </c>
      <c r="U129" s="176" t="s">
        <v>297</v>
      </c>
      <c r="V129" s="10"/>
      <c r="W129" s="10"/>
      <c r="X129" s="164"/>
      <c r="Y129" s="177"/>
      <c r="Z129" s="164"/>
      <c r="AA129" s="177"/>
      <c r="AB129" s="164"/>
      <c r="AC129" s="177"/>
      <c r="AD129" s="164"/>
      <c r="AE129" s="177"/>
      <c r="AF129" s="164"/>
      <c r="AG129" s="177"/>
      <c r="AH129" s="164"/>
      <c r="AI129" s="177"/>
      <c r="AJ129" s="164"/>
      <c r="AK129" s="177"/>
      <c r="AL129" s="164"/>
      <c r="AM129" s="177"/>
      <c r="AN129" s="164"/>
      <c r="AO129" s="177"/>
      <c r="AP129" s="164"/>
      <c r="AQ129" s="177"/>
      <c r="AR129" s="164"/>
      <c r="AS129" s="177"/>
      <c r="AT129" s="164"/>
      <c r="AU129" s="177"/>
      <c r="AV129" s="166">
        <f t="shared" si="69"/>
        <v>0</v>
      </c>
      <c r="AW129" s="167">
        <f t="shared" si="70"/>
        <v>0</v>
      </c>
      <c r="AX129" s="166">
        <f t="shared" si="71"/>
        <v>0</v>
      </c>
      <c r="AY129" s="167">
        <f t="shared" si="72"/>
        <v>0</v>
      </c>
      <c r="AZ129" s="1"/>
      <c r="BA129" s="1"/>
      <c r="BB129" s="164"/>
      <c r="BC129" s="177"/>
      <c r="BD129" s="164"/>
      <c r="BE129" s="177"/>
      <c r="BF129" s="164"/>
      <c r="BG129" s="177"/>
      <c r="BH129" s="164"/>
      <c r="BI129" s="177"/>
      <c r="BJ129" s="164"/>
      <c r="BK129" s="177"/>
      <c r="BL129" s="164"/>
      <c r="BM129" s="177"/>
      <c r="BN129" s="164"/>
      <c r="BO129" s="177"/>
      <c r="BP129" s="164"/>
      <c r="BQ129" s="177"/>
      <c r="BR129" s="164"/>
      <c r="BS129" s="177"/>
      <c r="BT129" s="164"/>
      <c r="BU129" s="177"/>
      <c r="BV129" s="164"/>
      <c r="BW129" s="177"/>
      <c r="BX129" s="164"/>
      <c r="BY129" s="177"/>
      <c r="BZ129" s="166">
        <f t="shared" si="73"/>
        <v>0</v>
      </c>
      <c r="CA129" s="167">
        <f t="shared" si="74"/>
        <v>0</v>
      </c>
      <c r="CB129" s="166">
        <f t="shared" si="75"/>
        <v>0</v>
      </c>
      <c r="CC129" s="167">
        <f t="shared" si="76"/>
        <v>0</v>
      </c>
      <c r="CD129" s="1"/>
      <c r="CE129" s="1"/>
      <c r="CF129" s="164"/>
      <c r="CG129" s="177"/>
      <c r="CH129" s="164"/>
      <c r="CI129" s="177"/>
      <c r="CJ129" s="164"/>
      <c r="CK129" s="177"/>
      <c r="CL129" s="164"/>
      <c r="CM129" s="177"/>
      <c r="CN129" s="164"/>
      <c r="CO129" s="177"/>
      <c r="CP129" s="164"/>
      <c r="CQ129" s="177"/>
      <c r="CR129" s="164"/>
      <c r="CS129" s="177"/>
      <c r="CT129" s="164"/>
      <c r="CU129" s="177"/>
      <c r="CV129" s="164"/>
      <c r="CW129" s="177"/>
      <c r="CX129" s="164"/>
      <c r="CY129" s="177"/>
      <c r="CZ129" s="164"/>
      <c r="DA129" s="177"/>
      <c r="DB129" s="164"/>
      <c r="DC129" s="177"/>
      <c r="DD129" s="166">
        <f t="shared" si="77"/>
        <v>0</v>
      </c>
      <c r="DE129" s="167">
        <f t="shared" si="78"/>
        <v>0</v>
      </c>
      <c r="DF129" s="166">
        <f t="shared" si="79"/>
        <v>0</v>
      </c>
      <c r="DG129" s="167">
        <f t="shared" si="80"/>
        <v>0</v>
      </c>
      <c r="DH129" s="1"/>
      <c r="DI129" s="1"/>
      <c r="DJ129" s="164"/>
      <c r="DK129" s="177"/>
      <c r="DL129" s="164"/>
      <c r="DM129" s="177"/>
      <c r="DN129" s="164"/>
      <c r="DO129" s="177"/>
      <c r="DP129" s="164"/>
      <c r="DQ129" s="177"/>
      <c r="DR129" s="164"/>
      <c r="DS129" s="177"/>
      <c r="DT129" s="164"/>
      <c r="DU129" s="177"/>
      <c r="DV129" s="164"/>
      <c r="DW129" s="177"/>
      <c r="DX129" s="164"/>
      <c r="DY129" s="177"/>
      <c r="DZ129" s="164"/>
      <c r="EA129" s="177"/>
      <c r="EB129" s="164"/>
      <c r="EC129" s="177"/>
      <c r="ED129" s="164"/>
      <c r="EE129" s="177"/>
      <c r="EF129" s="164"/>
      <c r="EG129" s="177"/>
      <c r="EH129" s="166">
        <f t="shared" si="81"/>
        <v>0</v>
      </c>
      <c r="EI129" s="167">
        <f t="shared" si="82"/>
        <v>0</v>
      </c>
      <c r="EJ129" s="166">
        <f t="shared" si="83"/>
        <v>0</v>
      </c>
      <c r="EK129" s="167">
        <f t="shared" si="84"/>
        <v>0</v>
      </c>
      <c r="EL129" s="1"/>
      <c r="EM129" s="1"/>
      <c r="EN129" s="164"/>
      <c r="EO129" s="177"/>
      <c r="EP129" s="164"/>
      <c r="EQ129" s="177"/>
      <c r="ER129" s="164"/>
      <c r="ES129" s="177"/>
      <c r="ET129" s="164"/>
      <c r="EU129" s="177"/>
      <c r="EV129" s="164"/>
      <c r="EW129" s="177"/>
      <c r="EX129" s="164"/>
      <c r="EY129" s="177"/>
      <c r="EZ129" s="164"/>
      <c r="FA129" s="177"/>
      <c r="FB129" s="164"/>
      <c r="FC129" s="177"/>
      <c r="FD129" s="164"/>
      <c r="FE129" s="177"/>
      <c r="FF129" s="164"/>
      <c r="FG129" s="177"/>
      <c r="FH129" s="164"/>
      <c r="FI129" s="177"/>
      <c r="FJ129" s="164"/>
      <c r="FK129" s="177"/>
      <c r="FL129" s="166">
        <f t="shared" si="85"/>
        <v>0</v>
      </c>
      <c r="FM129" s="167">
        <f t="shared" si="86"/>
        <v>0</v>
      </c>
      <c r="FN129" s="166">
        <f t="shared" si="87"/>
        <v>0</v>
      </c>
      <c r="FO129" s="167">
        <f t="shared" si="88"/>
        <v>0</v>
      </c>
      <c r="FP129" s="1"/>
      <c r="FQ129" s="1"/>
      <c r="FR129" s="164"/>
      <c r="FS129" s="177"/>
      <c r="FT129" s="164"/>
      <c r="FU129" s="177"/>
      <c r="FV129" s="164"/>
      <c r="FW129" s="177"/>
      <c r="FX129" s="164"/>
      <c r="FY129" s="177"/>
      <c r="FZ129" s="164"/>
      <c r="GA129" s="177"/>
      <c r="GB129" s="164"/>
      <c r="GC129" s="177"/>
      <c r="GD129" s="164"/>
      <c r="GE129" s="177"/>
      <c r="GF129" s="164"/>
      <c r="GG129" s="177"/>
      <c r="GH129" s="164"/>
      <c r="GI129" s="177"/>
      <c r="GJ129" s="164"/>
      <c r="GK129" s="177"/>
      <c r="GL129" s="164"/>
      <c r="GM129" s="177"/>
      <c r="GN129" s="164"/>
      <c r="GO129" s="177"/>
      <c r="GP129" s="166">
        <f t="shared" si="89"/>
        <v>0</v>
      </c>
      <c r="GQ129" s="167">
        <f t="shared" si="90"/>
        <v>0</v>
      </c>
      <c r="GR129" s="166">
        <f t="shared" si="91"/>
        <v>0</v>
      </c>
      <c r="GS129" s="167">
        <f t="shared" si="92"/>
        <v>0</v>
      </c>
      <c r="GT129" s="1"/>
      <c r="GU129" s="1"/>
      <c r="GV129" s="164"/>
      <c r="GW129" s="177"/>
      <c r="GX129" s="164"/>
      <c r="GY129" s="177"/>
      <c r="GZ129" s="164"/>
      <c r="HA129" s="177"/>
      <c r="HB129" s="164"/>
      <c r="HC129" s="177"/>
      <c r="HD129" s="164"/>
      <c r="HE129" s="177"/>
      <c r="HF129" s="164"/>
      <c r="HG129" s="177"/>
      <c r="HH129" s="164"/>
      <c r="HI129" s="177"/>
      <c r="HJ129" s="164"/>
      <c r="HK129" s="177"/>
      <c r="HL129" s="164"/>
      <c r="HM129" s="177"/>
      <c r="HN129" s="164"/>
      <c r="HO129" s="177"/>
      <c r="HP129" s="164"/>
      <c r="HQ129" s="177"/>
      <c r="HR129" s="164"/>
      <c r="HS129" s="177"/>
      <c r="HT129" s="166">
        <f t="shared" si="93"/>
        <v>0</v>
      </c>
      <c r="HU129" s="167">
        <f t="shared" si="94"/>
        <v>0</v>
      </c>
      <c r="HV129" s="166">
        <f t="shared" si="95"/>
        <v>0</v>
      </c>
      <c r="HW129" s="167">
        <f t="shared" si="96"/>
        <v>0</v>
      </c>
      <c r="HX129" s="1"/>
      <c r="HY129" s="1"/>
      <c r="HZ129" s="164"/>
      <c r="IA129" s="177"/>
      <c r="IB129" s="164"/>
      <c r="IC129" s="177"/>
      <c r="ID129" s="164"/>
      <c r="IE129" s="177"/>
      <c r="IF129" s="164"/>
      <c r="IG129" s="177"/>
      <c r="IH129" s="164"/>
      <c r="II129" s="177"/>
      <c r="IJ129" s="164"/>
      <c r="IK129" s="177"/>
      <c r="IL129" s="164"/>
      <c r="IM129" s="177"/>
      <c r="IN129" s="164"/>
      <c r="IO129" s="177"/>
      <c r="IP129" s="164"/>
      <c r="IQ129" s="177"/>
      <c r="IR129" s="164"/>
      <c r="IS129" s="177"/>
      <c r="IT129" s="164"/>
      <c r="IU129" s="177"/>
      <c r="IV129" s="164"/>
      <c r="IW129" s="177"/>
      <c r="IX129" s="166">
        <f t="shared" si="97"/>
        <v>0</v>
      </c>
      <c r="IY129" s="167">
        <f t="shared" si="98"/>
        <v>0</v>
      </c>
      <c r="IZ129" s="166">
        <f t="shared" si="99"/>
        <v>0</v>
      </c>
      <c r="JA129" s="167">
        <f t="shared" si="100"/>
        <v>0</v>
      </c>
      <c r="JB129" s="1"/>
      <c r="JC129" s="1"/>
      <c r="JD129" s="164"/>
      <c r="JE129" s="177"/>
      <c r="JF129" s="164"/>
      <c r="JG129" s="177"/>
      <c r="JH129" s="164"/>
      <c r="JI129" s="177"/>
      <c r="JJ129" s="164"/>
      <c r="JK129" s="177"/>
      <c r="JL129" s="164"/>
      <c r="JM129" s="177"/>
      <c r="JN129" s="164"/>
      <c r="JO129" s="177"/>
      <c r="JP129" s="164"/>
      <c r="JQ129" s="177"/>
      <c r="JR129" s="164"/>
      <c r="JS129" s="177"/>
      <c r="JT129" s="164"/>
      <c r="JU129" s="177"/>
      <c r="JV129" s="164"/>
      <c r="JW129" s="177"/>
      <c r="JX129" s="164"/>
      <c r="JY129" s="177"/>
      <c r="JZ129" s="164"/>
      <c r="KA129" s="177"/>
      <c r="KB129" s="166">
        <f t="shared" si="101"/>
        <v>0</v>
      </c>
      <c r="KC129" s="167">
        <f t="shared" si="102"/>
        <v>0</v>
      </c>
      <c r="KD129" s="166">
        <f t="shared" si="103"/>
        <v>0</v>
      </c>
      <c r="KE129" s="167">
        <f t="shared" si="104"/>
        <v>0</v>
      </c>
      <c r="KF129" s="1"/>
      <c r="KG129" s="1"/>
      <c r="KH129" s="170">
        <f t="shared" si="105"/>
        <v>0</v>
      </c>
      <c r="KI129" s="171">
        <f t="shared" si="106"/>
        <v>0</v>
      </c>
      <c r="KJ129" s="166">
        <f t="shared" si="107"/>
        <v>0</v>
      </c>
      <c r="KK129" s="167">
        <f t="shared" si="108"/>
        <v>0</v>
      </c>
      <c r="KL129" s="172">
        <f t="shared" si="109"/>
        <v>0</v>
      </c>
      <c r="KM129" s="171">
        <f t="shared" si="110"/>
        <v>0</v>
      </c>
      <c r="KN129" s="166">
        <f t="shared" si="111"/>
        <v>0</v>
      </c>
      <c r="KO129" s="167">
        <f t="shared" si="112"/>
        <v>0</v>
      </c>
      <c r="KP129" s="436">
        <f t="shared" si="113"/>
        <v>0</v>
      </c>
      <c r="KQ129" s="422">
        <f t="shared" si="114"/>
        <v>0</v>
      </c>
      <c r="KR129" s="438" t="s">
        <v>338</v>
      </c>
      <c r="KS129" s="422" t="s">
        <v>338</v>
      </c>
      <c r="KT129" s="1"/>
    </row>
    <row r="130" spans="2:306" s="26" customFormat="1" ht="16.5" hidden="1" customHeight="1" x14ac:dyDescent="0.2">
      <c r="B130" s="150"/>
      <c r="C130" s="853"/>
      <c r="D130" s="854"/>
      <c r="E130" s="536"/>
      <c r="F130" s="650"/>
      <c r="G130" s="536"/>
      <c r="H130" s="536"/>
      <c r="I130" s="661">
        <f>INT(ROUND(F130,2)*(IF(E130&gt;0,data!$J$12,0)))</f>
        <v>0</v>
      </c>
      <c r="J130" s="145">
        <f t="shared" si="124"/>
        <v>0</v>
      </c>
      <c r="K130" s="537"/>
      <c r="L130" s="536"/>
      <c r="M130" s="661">
        <f>INT(ROUND(F130,2)*(IF(E130&gt;0,(IF(K130="ano",data!$J$6,0)),0)))</f>
        <v>0</v>
      </c>
      <c r="N130" s="152">
        <f t="shared" si="125"/>
        <v>0</v>
      </c>
      <c r="O130" s="155">
        <f t="shared" si="126"/>
        <v>0</v>
      </c>
      <c r="Q130" s="149" t="str">
        <f t="shared" si="127"/>
        <v/>
      </c>
      <c r="R130" s="612" t="s">
        <v>338</v>
      </c>
      <c r="T130" s="26">
        <f t="shared" si="131"/>
        <v>0</v>
      </c>
      <c r="U130" s="173" t="s">
        <v>297</v>
      </c>
      <c r="V130" s="10"/>
      <c r="W130" s="10"/>
      <c r="X130" s="174"/>
      <c r="Y130" s="175"/>
      <c r="Z130" s="174"/>
      <c r="AA130" s="175"/>
      <c r="AB130" s="174"/>
      <c r="AC130" s="175"/>
      <c r="AD130" s="174"/>
      <c r="AE130" s="175"/>
      <c r="AF130" s="174"/>
      <c r="AG130" s="175"/>
      <c r="AH130" s="174"/>
      <c r="AI130" s="175"/>
      <c r="AJ130" s="174"/>
      <c r="AK130" s="175"/>
      <c r="AL130" s="174"/>
      <c r="AM130" s="175"/>
      <c r="AN130" s="174"/>
      <c r="AO130" s="175"/>
      <c r="AP130" s="174"/>
      <c r="AQ130" s="175"/>
      <c r="AR130" s="174"/>
      <c r="AS130" s="175"/>
      <c r="AT130" s="174"/>
      <c r="AU130" s="175"/>
      <c r="AV130" s="166">
        <f t="shared" si="69"/>
        <v>0</v>
      </c>
      <c r="AW130" s="167">
        <f t="shared" si="70"/>
        <v>0</v>
      </c>
      <c r="AX130" s="166">
        <f t="shared" si="71"/>
        <v>0</v>
      </c>
      <c r="AY130" s="167">
        <f t="shared" si="72"/>
        <v>0</v>
      </c>
      <c r="AZ130" s="1"/>
      <c r="BA130" s="1"/>
      <c r="BB130" s="174"/>
      <c r="BC130" s="175"/>
      <c r="BD130" s="174"/>
      <c r="BE130" s="175"/>
      <c r="BF130" s="174"/>
      <c r="BG130" s="175"/>
      <c r="BH130" s="174"/>
      <c r="BI130" s="175"/>
      <c r="BJ130" s="174"/>
      <c r="BK130" s="175"/>
      <c r="BL130" s="174"/>
      <c r="BM130" s="175"/>
      <c r="BN130" s="174"/>
      <c r="BO130" s="175"/>
      <c r="BP130" s="174"/>
      <c r="BQ130" s="175"/>
      <c r="BR130" s="174"/>
      <c r="BS130" s="175"/>
      <c r="BT130" s="174"/>
      <c r="BU130" s="175"/>
      <c r="BV130" s="174"/>
      <c r="BW130" s="175"/>
      <c r="BX130" s="174"/>
      <c r="BY130" s="175"/>
      <c r="BZ130" s="166">
        <f t="shared" si="73"/>
        <v>0</v>
      </c>
      <c r="CA130" s="167">
        <f t="shared" si="74"/>
        <v>0</v>
      </c>
      <c r="CB130" s="166">
        <f t="shared" si="75"/>
        <v>0</v>
      </c>
      <c r="CC130" s="167">
        <f t="shared" si="76"/>
        <v>0</v>
      </c>
      <c r="CD130" s="1"/>
      <c r="CE130" s="1"/>
      <c r="CF130" s="174"/>
      <c r="CG130" s="175"/>
      <c r="CH130" s="174"/>
      <c r="CI130" s="175"/>
      <c r="CJ130" s="174"/>
      <c r="CK130" s="175"/>
      <c r="CL130" s="174"/>
      <c r="CM130" s="175"/>
      <c r="CN130" s="174"/>
      <c r="CO130" s="175"/>
      <c r="CP130" s="174"/>
      <c r="CQ130" s="175"/>
      <c r="CR130" s="174"/>
      <c r="CS130" s="175"/>
      <c r="CT130" s="174"/>
      <c r="CU130" s="175"/>
      <c r="CV130" s="174"/>
      <c r="CW130" s="175"/>
      <c r="CX130" s="174"/>
      <c r="CY130" s="175"/>
      <c r="CZ130" s="174"/>
      <c r="DA130" s="175"/>
      <c r="DB130" s="174"/>
      <c r="DC130" s="175"/>
      <c r="DD130" s="166">
        <f t="shared" si="77"/>
        <v>0</v>
      </c>
      <c r="DE130" s="167">
        <f t="shared" si="78"/>
        <v>0</v>
      </c>
      <c r="DF130" s="166">
        <f t="shared" si="79"/>
        <v>0</v>
      </c>
      <c r="DG130" s="167">
        <f t="shared" si="80"/>
        <v>0</v>
      </c>
      <c r="DH130" s="1"/>
      <c r="DI130" s="1"/>
      <c r="DJ130" s="174"/>
      <c r="DK130" s="175"/>
      <c r="DL130" s="174"/>
      <c r="DM130" s="175"/>
      <c r="DN130" s="174"/>
      <c r="DO130" s="175"/>
      <c r="DP130" s="174"/>
      <c r="DQ130" s="175"/>
      <c r="DR130" s="174"/>
      <c r="DS130" s="175"/>
      <c r="DT130" s="174"/>
      <c r="DU130" s="175"/>
      <c r="DV130" s="174"/>
      <c r="DW130" s="175"/>
      <c r="DX130" s="174"/>
      <c r="DY130" s="175"/>
      <c r="DZ130" s="174"/>
      <c r="EA130" s="175"/>
      <c r="EB130" s="174"/>
      <c r="EC130" s="175"/>
      <c r="ED130" s="174"/>
      <c r="EE130" s="175"/>
      <c r="EF130" s="174"/>
      <c r="EG130" s="175"/>
      <c r="EH130" s="166">
        <f t="shared" si="81"/>
        <v>0</v>
      </c>
      <c r="EI130" s="167">
        <f t="shared" si="82"/>
        <v>0</v>
      </c>
      <c r="EJ130" s="166">
        <f t="shared" si="83"/>
        <v>0</v>
      </c>
      <c r="EK130" s="167">
        <f t="shared" si="84"/>
        <v>0</v>
      </c>
      <c r="EL130" s="1"/>
      <c r="EM130" s="1"/>
      <c r="EN130" s="174"/>
      <c r="EO130" s="175"/>
      <c r="EP130" s="174"/>
      <c r="EQ130" s="175"/>
      <c r="ER130" s="174"/>
      <c r="ES130" s="175"/>
      <c r="ET130" s="174"/>
      <c r="EU130" s="175"/>
      <c r="EV130" s="174"/>
      <c r="EW130" s="175"/>
      <c r="EX130" s="174"/>
      <c r="EY130" s="175"/>
      <c r="EZ130" s="174"/>
      <c r="FA130" s="175"/>
      <c r="FB130" s="174"/>
      <c r="FC130" s="175"/>
      <c r="FD130" s="174"/>
      <c r="FE130" s="175"/>
      <c r="FF130" s="174"/>
      <c r="FG130" s="175"/>
      <c r="FH130" s="174"/>
      <c r="FI130" s="175"/>
      <c r="FJ130" s="174"/>
      <c r="FK130" s="175"/>
      <c r="FL130" s="166">
        <f t="shared" si="85"/>
        <v>0</v>
      </c>
      <c r="FM130" s="167">
        <f t="shared" si="86"/>
        <v>0</v>
      </c>
      <c r="FN130" s="166">
        <f t="shared" si="87"/>
        <v>0</v>
      </c>
      <c r="FO130" s="167">
        <f t="shared" si="88"/>
        <v>0</v>
      </c>
      <c r="FP130" s="1"/>
      <c r="FQ130" s="1"/>
      <c r="FR130" s="174"/>
      <c r="FS130" s="175"/>
      <c r="FT130" s="174"/>
      <c r="FU130" s="175"/>
      <c r="FV130" s="174"/>
      <c r="FW130" s="175"/>
      <c r="FX130" s="174"/>
      <c r="FY130" s="175"/>
      <c r="FZ130" s="174"/>
      <c r="GA130" s="175"/>
      <c r="GB130" s="174"/>
      <c r="GC130" s="175"/>
      <c r="GD130" s="174"/>
      <c r="GE130" s="175"/>
      <c r="GF130" s="174"/>
      <c r="GG130" s="175"/>
      <c r="GH130" s="174"/>
      <c r="GI130" s="175"/>
      <c r="GJ130" s="174"/>
      <c r="GK130" s="175"/>
      <c r="GL130" s="174"/>
      <c r="GM130" s="175"/>
      <c r="GN130" s="174"/>
      <c r="GO130" s="175"/>
      <c r="GP130" s="166">
        <f t="shared" si="89"/>
        <v>0</v>
      </c>
      <c r="GQ130" s="167">
        <f t="shared" si="90"/>
        <v>0</v>
      </c>
      <c r="GR130" s="166">
        <f t="shared" si="91"/>
        <v>0</v>
      </c>
      <c r="GS130" s="167">
        <f t="shared" si="92"/>
        <v>0</v>
      </c>
      <c r="GT130" s="1"/>
      <c r="GU130" s="1"/>
      <c r="GV130" s="174"/>
      <c r="GW130" s="175"/>
      <c r="GX130" s="174"/>
      <c r="GY130" s="175"/>
      <c r="GZ130" s="174"/>
      <c r="HA130" s="175"/>
      <c r="HB130" s="174"/>
      <c r="HC130" s="175"/>
      <c r="HD130" s="174"/>
      <c r="HE130" s="175"/>
      <c r="HF130" s="174"/>
      <c r="HG130" s="175"/>
      <c r="HH130" s="174"/>
      <c r="HI130" s="175"/>
      <c r="HJ130" s="174"/>
      <c r="HK130" s="175"/>
      <c r="HL130" s="174"/>
      <c r="HM130" s="175"/>
      <c r="HN130" s="174"/>
      <c r="HO130" s="175"/>
      <c r="HP130" s="174"/>
      <c r="HQ130" s="175"/>
      <c r="HR130" s="174"/>
      <c r="HS130" s="175"/>
      <c r="HT130" s="166">
        <f t="shared" si="93"/>
        <v>0</v>
      </c>
      <c r="HU130" s="167">
        <f t="shared" si="94"/>
        <v>0</v>
      </c>
      <c r="HV130" s="166">
        <f t="shared" si="95"/>
        <v>0</v>
      </c>
      <c r="HW130" s="167">
        <f t="shared" si="96"/>
        <v>0</v>
      </c>
      <c r="HX130" s="1"/>
      <c r="HY130" s="1"/>
      <c r="HZ130" s="174"/>
      <c r="IA130" s="175"/>
      <c r="IB130" s="174"/>
      <c r="IC130" s="175"/>
      <c r="ID130" s="174"/>
      <c r="IE130" s="175"/>
      <c r="IF130" s="174"/>
      <c r="IG130" s="175"/>
      <c r="IH130" s="174"/>
      <c r="II130" s="175"/>
      <c r="IJ130" s="174"/>
      <c r="IK130" s="175"/>
      <c r="IL130" s="174"/>
      <c r="IM130" s="175"/>
      <c r="IN130" s="174"/>
      <c r="IO130" s="175"/>
      <c r="IP130" s="174"/>
      <c r="IQ130" s="175"/>
      <c r="IR130" s="174"/>
      <c r="IS130" s="175"/>
      <c r="IT130" s="174"/>
      <c r="IU130" s="175"/>
      <c r="IV130" s="174"/>
      <c r="IW130" s="175"/>
      <c r="IX130" s="166">
        <f t="shared" si="97"/>
        <v>0</v>
      </c>
      <c r="IY130" s="167">
        <f t="shared" si="98"/>
        <v>0</v>
      </c>
      <c r="IZ130" s="166">
        <f t="shared" si="99"/>
        <v>0</v>
      </c>
      <c r="JA130" s="167">
        <f t="shared" si="100"/>
        <v>0</v>
      </c>
      <c r="JB130" s="1"/>
      <c r="JC130" s="1"/>
      <c r="JD130" s="174"/>
      <c r="JE130" s="175"/>
      <c r="JF130" s="174"/>
      <c r="JG130" s="175"/>
      <c r="JH130" s="174"/>
      <c r="JI130" s="175"/>
      <c r="JJ130" s="174"/>
      <c r="JK130" s="175"/>
      <c r="JL130" s="174"/>
      <c r="JM130" s="175"/>
      <c r="JN130" s="174"/>
      <c r="JO130" s="175"/>
      <c r="JP130" s="174"/>
      <c r="JQ130" s="175"/>
      <c r="JR130" s="174"/>
      <c r="JS130" s="175"/>
      <c r="JT130" s="174"/>
      <c r="JU130" s="175"/>
      <c r="JV130" s="174"/>
      <c r="JW130" s="175"/>
      <c r="JX130" s="174"/>
      <c r="JY130" s="175"/>
      <c r="JZ130" s="174"/>
      <c r="KA130" s="175"/>
      <c r="KB130" s="166">
        <f t="shared" si="101"/>
        <v>0</v>
      </c>
      <c r="KC130" s="167">
        <f t="shared" si="102"/>
        <v>0</v>
      </c>
      <c r="KD130" s="166">
        <f t="shared" si="103"/>
        <v>0</v>
      </c>
      <c r="KE130" s="167">
        <f t="shared" si="104"/>
        <v>0</v>
      </c>
      <c r="KF130" s="1"/>
      <c r="KG130" s="1"/>
      <c r="KH130" s="170">
        <f t="shared" si="105"/>
        <v>0</v>
      </c>
      <c r="KI130" s="171">
        <f t="shared" si="106"/>
        <v>0</v>
      </c>
      <c r="KJ130" s="166">
        <f t="shared" si="107"/>
        <v>0</v>
      </c>
      <c r="KK130" s="167">
        <f t="shared" si="108"/>
        <v>0</v>
      </c>
      <c r="KL130" s="172">
        <f t="shared" si="109"/>
        <v>0</v>
      </c>
      <c r="KM130" s="171">
        <f t="shared" si="110"/>
        <v>0</v>
      </c>
      <c r="KN130" s="166">
        <f t="shared" si="111"/>
        <v>0</v>
      </c>
      <c r="KO130" s="167">
        <f t="shared" si="112"/>
        <v>0</v>
      </c>
      <c r="KP130" s="436">
        <f t="shared" si="113"/>
        <v>0</v>
      </c>
      <c r="KQ130" s="422">
        <f t="shared" si="114"/>
        <v>0</v>
      </c>
      <c r="KR130" s="438" t="s">
        <v>338</v>
      </c>
      <c r="KS130" s="422" t="s">
        <v>338</v>
      </c>
      <c r="KT130" s="1"/>
    </row>
    <row r="131" spans="2:306" s="26" customFormat="1" ht="16.5" customHeight="1" x14ac:dyDescent="0.2">
      <c r="B131" s="150" t="s">
        <v>341</v>
      </c>
      <c r="C131" s="826"/>
      <c r="D131" s="827"/>
      <c r="E131" s="316"/>
      <c r="F131" s="659">
        <v>1</v>
      </c>
      <c r="G131" s="113"/>
      <c r="H131" s="113"/>
      <c r="I131" s="661">
        <f>INT(ROUND(F131,2)*(IF(E131&gt;0,data!$J$12,0)))</f>
        <v>0</v>
      </c>
      <c r="J131" s="145">
        <f t="shared" si="124"/>
        <v>0</v>
      </c>
      <c r="K131" s="317"/>
      <c r="L131" s="316"/>
      <c r="M131" s="661">
        <f>INT(ROUND(F131,2)*(IF(E131&gt;0,(IF(K131="ano",data!$J$6,0)),0)))</f>
        <v>0</v>
      </c>
      <c r="N131" s="152">
        <f t="shared" si="125"/>
        <v>0</v>
      </c>
      <c r="O131" s="155">
        <f t="shared" si="126"/>
        <v>0</v>
      </c>
      <c r="Q131" s="149" t="str">
        <f t="shared" si="127"/>
        <v/>
      </c>
      <c r="R131" s="612" t="s">
        <v>338</v>
      </c>
      <c r="T131" s="26">
        <f t="shared" si="131"/>
        <v>0</v>
      </c>
      <c r="U131" s="176" t="s">
        <v>297</v>
      </c>
      <c r="V131" s="10"/>
      <c r="W131" s="10"/>
      <c r="X131" s="164"/>
      <c r="Y131" s="177"/>
      <c r="Z131" s="164"/>
      <c r="AA131" s="177"/>
      <c r="AB131" s="164"/>
      <c r="AC131" s="177"/>
      <c r="AD131" s="164"/>
      <c r="AE131" s="177"/>
      <c r="AF131" s="164"/>
      <c r="AG131" s="177"/>
      <c r="AH131" s="164"/>
      <c r="AI131" s="177"/>
      <c r="AJ131" s="164"/>
      <c r="AK131" s="177"/>
      <c r="AL131" s="164"/>
      <c r="AM131" s="177"/>
      <c r="AN131" s="164"/>
      <c r="AO131" s="177"/>
      <c r="AP131" s="164"/>
      <c r="AQ131" s="177"/>
      <c r="AR131" s="164"/>
      <c r="AS131" s="177"/>
      <c r="AT131" s="164"/>
      <c r="AU131" s="177"/>
      <c r="AV131" s="166">
        <f t="shared" si="69"/>
        <v>0</v>
      </c>
      <c r="AW131" s="167">
        <f t="shared" si="70"/>
        <v>0</v>
      </c>
      <c r="AX131" s="166">
        <f t="shared" si="71"/>
        <v>0</v>
      </c>
      <c r="AY131" s="167">
        <f t="shared" si="72"/>
        <v>0</v>
      </c>
      <c r="AZ131" s="1"/>
      <c r="BA131" s="1"/>
      <c r="BB131" s="164"/>
      <c r="BC131" s="177"/>
      <c r="BD131" s="164"/>
      <c r="BE131" s="177"/>
      <c r="BF131" s="164"/>
      <c r="BG131" s="177"/>
      <c r="BH131" s="164"/>
      <c r="BI131" s="177"/>
      <c r="BJ131" s="164"/>
      <c r="BK131" s="177"/>
      <c r="BL131" s="164"/>
      <c r="BM131" s="177"/>
      <c r="BN131" s="164"/>
      <c r="BO131" s="177"/>
      <c r="BP131" s="164"/>
      <c r="BQ131" s="177"/>
      <c r="BR131" s="164"/>
      <c r="BS131" s="177"/>
      <c r="BT131" s="164"/>
      <c r="BU131" s="177"/>
      <c r="BV131" s="164"/>
      <c r="BW131" s="177"/>
      <c r="BX131" s="164"/>
      <c r="BY131" s="177"/>
      <c r="BZ131" s="166">
        <f t="shared" si="73"/>
        <v>0</v>
      </c>
      <c r="CA131" s="167">
        <f t="shared" si="74"/>
        <v>0</v>
      </c>
      <c r="CB131" s="166">
        <f t="shared" si="75"/>
        <v>0</v>
      </c>
      <c r="CC131" s="167">
        <f t="shared" si="76"/>
        <v>0</v>
      </c>
      <c r="CD131" s="1"/>
      <c r="CE131" s="1"/>
      <c r="CF131" s="164"/>
      <c r="CG131" s="177"/>
      <c r="CH131" s="164"/>
      <c r="CI131" s="177"/>
      <c r="CJ131" s="164"/>
      <c r="CK131" s="177"/>
      <c r="CL131" s="164"/>
      <c r="CM131" s="177"/>
      <c r="CN131" s="164"/>
      <c r="CO131" s="177"/>
      <c r="CP131" s="164"/>
      <c r="CQ131" s="177"/>
      <c r="CR131" s="164"/>
      <c r="CS131" s="177"/>
      <c r="CT131" s="164"/>
      <c r="CU131" s="177"/>
      <c r="CV131" s="164"/>
      <c r="CW131" s="177"/>
      <c r="CX131" s="164"/>
      <c r="CY131" s="177"/>
      <c r="CZ131" s="164"/>
      <c r="DA131" s="177"/>
      <c r="DB131" s="164"/>
      <c r="DC131" s="177"/>
      <c r="DD131" s="166">
        <f t="shared" si="77"/>
        <v>0</v>
      </c>
      <c r="DE131" s="167">
        <f t="shared" si="78"/>
        <v>0</v>
      </c>
      <c r="DF131" s="166">
        <f t="shared" si="79"/>
        <v>0</v>
      </c>
      <c r="DG131" s="167">
        <f t="shared" si="80"/>
        <v>0</v>
      </c>
      <c r="DH131" s="1"/>
      <c r="DI131" s="1"/>
      <c r="DJ131" s="164"/>
      <c r="DK131" s="177"/>
      <c r="DL131" s="164"/>
      <c r="DM131" s="177"/>
      <c r="DN131" s="164"/>
      <c r="DO131" s="177"/>
      <c r="DP131" s="164"/>
      <c r="DQ131" s="177"/>
      <c r="DR131" s="164"/>
      <c r="DS131" s="177"/>
      <c r="DT131" s="164"/>
      <c r="DU131" s="177"/>
      <c r="DV131" s="164"/>
      <c r="DW131" s="177"/>
      <c r="DX131" s="164"/>
      <c r="DY131" s="177"/>
      <c r="DZ131" s="164"/>
      <c r="EA131" s="177"/>
      <c r="EB131" s="164"/>
      <c r="EC131" s="177"/>
      <c r="ED131" s="164"/>
      <c r="EE131" s="177"/>
      <c r="EF131" s="164"/>
      <c r="EG131" s="177"/>
      <c r="EH131" s="166">
        <f t="shared" si="81"/>
        <v>0</v>
      </c>
      <c r="EI131" s="167">
        <f t="shared" si="82"/>
        <v>0</v>
      </c>
      <c r="EJ131" s="166">
        <f t="shared" si="83"/>
        <v>0</v>
      </c>
      <c r="EK131" s="167">
        <f t="shared" si="84"/>
        <v>0</v>
      </c>
      <c r="EL131" s="1"/>
      <c r="EM131" s="1"/>
      <c r="EN131" s="164"/>
      <c r="EO131" s="177"/>
      <c r="EP131" s="164"/>
      <c r="EQ131" s="177"/>
      <c r="ER131" s="164"/>
      <c r="ES131" s="177"/>
      <c r="ET131" s="164"/>
      <c r="EU131" s="177"/>
      <c r="EV131" s="164"/>
      <c r="EW131" s="177"/>
      <c r="EX131" s="164"/>
      <c r="EY131" s="177"/>
      <c r="EZ131" s="164"/>
      <c r="FA131" s="177"/>
      <c r="FB131" s="164"/>
      <c r="FC131" s="177"/>
      <c r="FD131" s="164"/>
      <c r="FE131" s="177"/>
      <c r="FF131" s="164"/>
      <c r="FG131" s="177"/>
      <c r="FH131" s="164"/>
      <c r="FI131" s="177"/>
      <c r="FJ131" s="164"/>
      <c r="FK131" s="177"/>
      <c r="FL131" s="166">
        <f t="shared" si="85"/>
        <v>0</v>
      </c>
      <c r="FM131" s="167">
        <f t="shared" si="86"/>
        <v>0</v>
      </c>
      <c r="FN131" s="166">
        <f t="shared" si="87"/>
        <v>0</v>
      </c>
      <c r="FO131" s="167">
        <f t="shared" si="88"/>
        <v>0</v>
      </c>
      <c r="FP131" s="1"/>
      <c r="FQ131" s="1"/>
      <c r="FR131" s="164"/>
      <c r="FS131" s="177"/>
      <c r="FT131" s="164"/>
      <c r="FU131" s="177"/>
      <c r="FV131" s="164"/>
      <c r="FW131" s="177"/>
      <c r="FX131" s="164"/>
      <c r="FY131" s="177"/>
      <c r="FZ131" s="164"/>
      <c r="GA131" s="177"/>
      <c r="GB131" s="164"/>
      <c r="GC131" s="177"/>
      <c r="GD131" s="164"/>
      <c r="GE131" s="177"/>
      <c r="GF131" s="164"/>
      <c r="GG131" s="177"/>
      <c r="GH131" s="164"/>
      <c r="GI131" s="177"/>
      <c r="GJ131" s="164"/>
      <c r="GK131" s="177"/>
      <c r="GL131" s="164"/>
      <c r="GM131" s="177"/>
      <c r="GN131" s="164"/>
      <c r="GO131" s="177"/>
      <c r="GP131" s="166">
        <f t="shared" si="89"/>
        <v>0</v>
      </c>
      <c r="GQ131" s="167">
        <f t="shared" si="90"/>
        <v>0</v>
      </c>
      <c r="GR131" s="166">
        <f t="shared" si="91"/>
        <v>0</v>
      </c>
      <c r="GS131" s="167">
        <f t="shared" si="92"/>
        <v>0</v>
      </c>
      <c r="GT131" s="1"/>
      <c r="GU131" s="1"/>
      <c r="GV131" s="164"/>
      <c r="GW131" s="177"/>
      <c r="GX131" s="164"/>
      <c r="GY131" s="177"/>
      <c r="GZ131" s="164"/>
      <c r="HA131" s="177"/>
      <c r="HB131" s="164"/>
      <c r="HC131" s="177"/>
      <c r="HD131" s="164"/>
      <c r="HE131" s="177"/>
      <c r="HF131" s="164"/>
      <c r="HG131" s="177"/>
      <c r="HH131" s="164"/>
      <c r="HI131" s="177"/>
      <c r="HJ131" s="164"/>
      <c r="HK131" s="177"/>
      <c r="HL131" s="164"/>
      <c r="HM131" s="177"/>
      <c r="HN131" s="164"/>
      <c r="HO131" s="177"/>
      <c r="HP131" s="164"/>
      <c r="HQ131" s="177"/>
      <c r="HR131" s="164"/>
      <c r="HS131" s="177"/>
      <c r="HT131" s="166">
        <f t="shared" si="93"/>
        <v>0</v>
      </c>
      <c r="HU131" s="167">
        <f t="shared" si="94"/>
        <v>0</v>
      </c>
      <c r="HV131" s="166">
        <f t="shared" si="95"/>
        <v>0</v>
      </c>
      <c r="HW131" s="167">
        <f t="shared" si="96"/>
        <v>0</v>
      </c>
      <c r="HX131" s="1"/>
      <c r="HY131" s="1"/>
      <c r="HZ131" s="164"/>
      <c r="IA131" s="177"/>
      <c r="IB131" s="164"/>
      <c r="IC131" s="177"/>
      <c r="ID131" s="164"/>
      <c r="IE131" s="177"/>
      <c r="IF131" s="164"/>
      <c r="IG131" s="177"/>
      <c r="IH131" s="164"/>
      <c r="II131" s="177"/>
      <c r="IJ131" s="164"/>
      <c r="IK131" s="177"/>
      <c r="IL131" s="164"/>
      <c r="IM131" s="177"/>
      <c r="IN131" s="164"/>
      <c r="IO131" s="177"/>
      <c r="IP131" s="164"/>
      <c r="IQ131" s="177"/>
      <c r="IR131" s="164"/>
      <c r="IS131" s="177"/>
      <c r="IT131" s="164"/>
      <c r="IU131" s="177"/>
      <c r="IV131" s="164"/>
      <c r="IW131" s="177"/>
      <c r="IX131" s="166">
        <f t="shared" si="97"/>
        <v>0</v>
      </c>
      <c r="IY131" s="167">
        <f t="shared" si="98"/>
        <v>0</v>
      </c>
      <c r="IZ131" s="166">
        <f t="shared" si="99"/>
        <v>0</v>
      </c>
      <c r="JA131" s="167">
        <f t="shared" si="100"/>
        <v>0</v>
      </c>
      <c r="JB131" s="1"/>
      <c r="JC131" s="1"/>
      <c r="JD131" s="164"/>
      <c r="JE131" s="177"/>
      <c r="JF131" s="164"/>
      <c r="JG131" s="177"/>
      <c r="JH131" s="164"/>
      <c r="JI131" s="177"/>
      <c r="JJ131" s="164"/>
      <c r="JK131" s="177"/>
      <c r="JL131" s="164"/>
      <c r="JM131" s="177"/>
      <c r="JN131" s="164"/>
      <c r="JO131" s="177"/>
      <c r="JP131" s="164"/>
      <c r="JQ131" s="177"/>
      <c r="JR131" s="164"/>
      <c r="JS131" s="177"/>
      <c r="JT131" s="164"/>
      <c r="JU131" s="177"/>
      <c r="JV131" s="164"/>
      <c r="JW131" s="177"/>
      <c r="JX131" s="164"/>
      <c r="JY131" s="177"/>
      <c r="JZ131" s="164"/>
      <c r="KA131" s="177"/>
      <c r="KB131" s="166">
        <f t="shared" si="101"/>
        <v>0</v>
      </c>
      <c r="KC131" s="167">
        <f t="shared" si="102"/>
        <v>0</v>
      </c>
      <c r="KD131" s="166">
        <f t="shared" si="103"/>
        <v>0</v>
      </c>
      <c r="KE131" s="167">
        <f t="shared" si="104"/>
        <v>0</v>
      </c>
      <c r="KF131" s="1"/>
      <c r="KG131" s="1"/>
      <c r="KH131" s="170">
        <f t="shared" si="105"/>
        <v>0</v>
      </c>
      <c r="KI131" s="171">
        <f t="shared" si="106"/>
        <v>0</v>
      </c>
      <c r="KJ131" s="166">
        <f t="shared" si="107"/>
        <v>0</v>
      </c>
      <c r="KK131" s="167">
        <f t="shared" si="108"/>
        <v>0</v>
      </c>
      <c r="KL131" s="172">
        <f t="shared" si="109"/>
        <v>0</v>
      </c>
      <c r="KM131" s="171">
        <f t="shared" si="110"/>
        <v>0</v>
      </c>
      <c r="KN131" s="166">
        <f t="shared" si="111"/>
        <v>0</v>
      </c>
      <c r="KO131" s="167">
        <f t="shared" si="112"/>
        <v>0</v>
      </c>
      <c r="KP131" s="436">
        <f t="shared" si="113"/>
        <v>0</v>
      </c>
      <c r="KQ131" s="422">
        <f t="shared" si="114"/>
        <v>0</v>
      </c>
      <c r="KR131" s="438" t="s">
        <v>338</v>
      </c>
      <c r="KS131" s="422" t="s">
        <v>338</v>
      </c>
      <c r="KT131" s="1"/>
    </row>
    <row r="132" spans="2:306" s="26" customFormat="1" ht="16.5" hidden="1" customHeight="1" x14ac:dyDescent="0.2">
      <c r="B132" s="150"/>
      <c r="C132" s="853"/>
      <c r="D132" s="854"/>
      <c r="E132" s="536"/>
      <c r="F132" s="650"/>
      <c r="G132" s="536"/>
      <c r="H132" s="536"/>
      <c r="I132" s="661">
        <f>INT(ROUND(F132,2)*(IF(E132&gt;0,data!$J$12,0)))</f>
        <v>0</v>
      </c>
      <c r="J132" s="145">
        <f t="shared" si="124"/>
        <v>0</v>
      </c>
      <c r="K132" s="537"/>
      <c r="L132" s="536"/>
      <c r="M132" s="661">
        <f>INT(ROUND(F132,2)*(IF(E132&gt;0,(IF(K132="ano",data!$J$6,0)),0)))</f>
        <v>0</v>
      </c>
      <c r="N132" s="152">
        <f t="shared" si="125"/>
        <v>0</v>
      </c>
      <c r="O132" s="155">
        <f t="shared" si="126"/>
        <v>0</v>
      </c>
      <c r="Q132" s="149" t="str">
        <f t="shared" si="127"/>
        <v/>
      </c>
      <c r="R132" s="612" t="s">
        <v>338</v>
      </c>
      <c r="T132" s="26">
        <f t="shared" si="131"/>
        <v>0</v>
      </c>
      <c r="U132" s="173" t="s">
        <v>297</v>
      </c>
      <c r="V132" s="10"/>
      <c r="W132" s="10"/>
      <c r="X132" s="174"/>
      <c r="Y132" s="175"/>
      <c r="Z132" s="174"/>
      <c r="AA132" s="175"/>
      <c r="AB132" s="174"/>
      <c r="AC132" s="175"/>
      <c r="AD132" s="174"/>
      <c r="AE132" s="175"/>
      <c r="AF132" s="174"/>
      <c r="AG132" s="175"/>
      <c r="AH132" s="174"/>
      <c r="AI132" s="175"/>
      <c r="AJ132" s="174"/>
      <c r="AK132" s="175"/>
      <c r="AL132" s="174"/>
      <c r="AM132" s="175"/>
      <c r="AN132" s="174"/>
      <c r="AO132" s="175"/>
      <c r="AP132" s="174"/>
      <c r="AQ132" s="175"/>
      <c r="AR132" s="174"/>
      <c r="AS132" s="175"/>
      <c r="AT132" s="174"/>
      <c r="AU132" s="175"/>
      <c r="AV132" s="166">
        <f t="shared" si="69"/>
        <v>0</v>
      </c>
      <c r="AW132" s="167">
        <f t="shared" si="70"/>
        <v>0</v>
      </c>
      <c r="AX132" s="166">
        <f t="shared" si="71"/>
        <v>0</v>
      </c>
      <c r="AY132" s="167">
        <f t="shared" si="72"/>
        <v>0</v>
      </c>
      <c r="AZ132" s="1"/>
      <c r="BA132" s="1"/>
      <c r="BB132" s="174"/>
      <c r="BC132" s="175"/>
      <c r="BD132" s="174"/>
      <c r="BE132" s="175"/>
      <c r="BF132" s="174"/>
      <c r="BG132" s="175"/>
      <c r="BH132" s="174"/>
      <c r="BI132" s="175"/>
      <c r="BJ132" s="174"/>
      <c r="BK132" s="175"/>
      <c r="BL132" s="174"/>
      <c r="BM132" s="175"/>
      <c r="BN132" s="174"/>
      <c r="BO132" s="175"/>
      <c r="BP132" s="174"/>
      <c r="BQ132" s="175"/>
      <c r="BR132" s="174"/>
      <c r="BS132" s="175"/>
      <c r="BT132" s="174"/>
      <c r="BU132" s="175"/>
      <c r="BV132" s="174"/>
      <c r="BW132" s="175"/>
      <c r="BX132" s="174"/>
      <c r="BY132" s="175"/>
      <c r="BZ132" s="166">
        <f t="shared" si="73"/>
        <v>0</v>
      </c>
      <c r="CA132" s="167">
        <f t="shared" si="74"/>
        <v>0</v>
      </c>
      <c r="CB132" s="166">
        <f t="shared" si="75"/>
        <v>0</v>
      </c>
      <c r="CC132" s="167">
        <f t="shared" si="76"/>
        <v>0</v>
      </c>
      <c r="CD132" s="1"/>
      <c r="CE132" s="1"/>
      <c r="CF132" s="174"/>
      <c r="CG132" s="175"/>
      <c r="CH132" s="174"/>
      <c r="CI132" s="175"/>
      <c r="CJ132" s="174"/>
      <c r="CK132" s="175"/>
      <c r="CL132" s="174"/>
      <c r="CM132" s="175"/>
      <c r="CN132" s="174"/>
      <c r="CO132" s="175"/>
      <c r="CP132" s="174"/>
      <c r="CQ132" s="175"/>
      <c r="CR132" s="174"/>
      <c r="CS132" s="175"/>
      <c r="CT132" s="174"/>
      <c r="CU132" s="175"/>
      <c r="CV132" s="174"/>
      <c r="CW132" s="175"/>
      <c r="CX132" s="174"/>
      <c r="CY132" s="175"/>
      <c r="CZ132" s="174"/>
      <c r="DA132" s="175"/>
      <c r="DB132" s="174"/>
      <c r="DC132" s="175"/>
      <c r="DD132" s="166">
        <f t="shared" si="77"/>
        <v>0</v>
      </c>
      <c r="DE132" s="167">
        <f t="shared" si="78"/>
        <v>0</v>
      </c>
      <c r="DF132" s="166">
        <f t="shared" si="79"/>
        <v>0</v>
      </c>
      <c r="DG132" s="167">
        <f t="shared" si="80"/>
        <v>0</v>
      </c>
      <c r="DH132" s="1"/>
      <c r="DI132" s="1"/>
      <c r="DJ132" s="174"/>
      <c r="DK132" s="175"/>
      <c r="DL132" s="174"/>
      <c r="DM132" s="175"/>
      <c r="DN132" s="174"/>
      <c r="DO132" s="175"/>
      <c r="DP132" s="174"/>
      <c r="DQ132" s="175"/>
      <c r="DR132" s="174"/>
      <c r="DS132" s="175"/>
      <c r="DT132" s="174"/>
      <c r="DU132" s="175"/>
      <c r="DV132" s="174"/>
      <c r="DW132" s="175"/>
      <c r="DX132" s="174"/>
      <c r="DY132" s="175"/>
      <c r="DZ132" s="174"/>
      <c r="EA132" s="175"/>
      <c r="EB132" s="174"/>
      <c r="EC132" s="175"/>
      <c r="ED132" s="174"/>
      <c r="EE132" s="175"/>
      <c r="EF132" s="174"/>
      <c r="EG132" s="175"/>
      <c r="EH132" s="166">
        <f t="shared" si="81"/>
        <v>0</v>
      </c>
      <c r="EI132" s="167">
        <f t="shared" si="82"/>
        <v>0</v>
      </c>
      <c r="EJ132" s="166">
        <f t="shared" si="83"/>
        <v>0</v>
      </c>
      <c r="EK132" s="167">
        <f t="shared" si="84"/>
        <v>0</v>
      </c>
      <c r="EL132" s="1"/>
      <c r="EM132" s="1"/>
      <c r="EN132" s="174"/>
      <c r="EO132" s="175"/>
      <c r="EP132" s="174"/>
      <c r="EQ132" s="175"/>
      <c r="ER132" s="174"/>
      <c r="ES132" s="175"/>
      <c r="ET132" s="174"/>
      <c r="EU132" s="175"/>
      <c r="EV132" s="174"/>
      <c r="EW132" s="175"/>
      <c r="EX132" s="174"/>
      <c r="EY132" s="175"/>
      <c r="EZ132" s="174"/>
      <c r="FA132" s="175"/>
      <c r="FB132" s="174"/>
      <c r="FC132" s="175"/>
      <c r="FD132" s="174"/>
      <c r="FE132" s="175"/>
      <c r="FF132" s="174"/>
      <c r="FG132" s="175"/>
      <c r="FH132" s="174"/>
      <c r="FI132" s="175"/>
      <c r="FJ132" s="174"/>
      <c r="FK132" s="175"/>
      <c r="FL132" s="166">
        <f t="shared" si="85"/>
        <v>0</v>
      </c>
      <c r="FM132" s="167">
        <f t="shared" si="86"/>
        <v>0</v>
      </c>
      <c r="FN132" s="166">
        <f t="shared" si="87"/>
        <v>0</v>
      </c>
      <c r="FO132" s="167">
        <f t="shared" si="88"/>
        <v>0</v>
      </c>
      <c r="FP132" s="1"/>
      <c r="FQ132" s="1"/>
      <c r="FR132" s="174"/>
      <c r="FS132" s="175"/>
      <c r="FT132" s="174"/>
      <c r="FU132" s="175"/>
      <c r="FV132" s="174"/>
      <c r="FW132" s="175"/>
      <c r="FX132" s="174"/>
      <c r="FY132" s="175"/>
      <c r="FZ132" s="174"/>
      <c r="GA132" s="175"/>
      <c r="GB132" s="174"/>
      <c r="GC132" s="175"/>
      <c r="GD132" s="174"/>
      <c r="GE132" s="175"/>
      <c r="GF132" s="174"/>
      <c r="GG132" s="175"/>
      <c r="GH132" s="174"/>
      <c r="GI132" s="175"/>
      <c r="GJ132" s="174"/>
      <c r="GK132" s="175"/>
      <c r="GL132" s="174"/>
      <c r="GM132" s="175"/>
      <c r="GN132" s="174"/>
      <c r="GO132" s="175"/>
      <c r="GP132" s="166">
        <f t="shared" si="89"/>
        <v>0</v>
      </c>
      <c r="GQ132" s="167">
        <f t="shared" si="90"/>
        <v>0</v>
      </c>
      <c r="GR132" s="166">
        <f t="shared" si="91"/>
        <v>0</v>
      </c>
      <c r="GS132" s="167">
        <f t="shared" si="92"/>
        <v>0</v>
      </c>
      <c r="GT132" s="1"/>
      <c r="GU132" s="1"/>
      <c r="GV132" s="174"/>
      <c r="GW132" s="175"/>
      <c r="GX132" s="174"/>
      <c r="GY132" s="175"/>
      <c r="GZ132" s="174"/>
      <c r="HA132" s="175"/>
      <c r="HB132" s="174"/>
      <c r="HC132" s="175"/>
      <c r="HD132" s="174"/>
      <c r="HE132" s="175"/>
      <c r="HF132" s="174"/>
      <c r="HG132" s="175"/>
      <c r="HH132" s="174"/>
      <c r="HI132" s="175"/>
      <c r="HJ132" s="174"/>
      <c r="HK132" s="175"/>
      <c r="HL132" s="174"/>
      <c r="HM132" s="175"/>
      <c r="HN132" s="174"/>
      <c r="HO132" s="175"/>
      <c r="HP132" s="174"/>
      <c r="HQ132" s="175"/>
      <c r="HR132" s="174"/>
      <c r="HS132" s="175"/>
      <c r="HT132" s="166">
        <f t="shared" si="93"/>
        <v>0</v>
      </c>
      <c r="HU132" s="167">
        <f t="shared" si="94"/>
        <v>0</v>
      </c>
      <c r="HV132" s="166">
        <f t="shared" si="95"/>
        <v>0</v>
      </c>
      <c r="HW132" s="167">
        <f t="shared" si="96"/>
        <v>0</v>
      </c>
      <c r="HX132" s="1"/>
      <c r="HY132" s="1"/>
      <c r="HZ132" s="174"/>
      <c r="IA132" s="175"/>
      <c r="IB132" s="174"/>
      <c r="IC132" s="175"/>
      <c r="ID132" s="174"/>
      <c r="IE132" s="175"/>
      <c r="IF132" s="174"/>
      <c r="IG132" s="175"/>
      <c r="IH132" s="174"/>
      <c r="II132" s="175"/>
      <c r="IJ132" s="174"/>
      <c r="IK132" s="175"/>
      <c r="IL132" s="174"/>
      <c r="IM132" s="175"/>
      <c r="IN132" s="174"/>
      <c r="IO132" s="175"/>
      <c r="IP132" s="174"/>
      <c r="IQ132" s="175"/>
      <c r="IR132" s="174"/>
      <c r="IS132" s="175"/>
      <c r="IT132" s="174"/>
      <c r="IU132" s="175"/>
      <c r="IV132" s="174"/>
      <c r="IW132" s="175"/>
      <c r="IX132" s="166">
        <f t="shared" si="97"/>
        <v>0</v>
      </c>
      <c r="IY132" s="167">
        <f t="shared" si="98"/>
        <v>0</v>
      </c>
      <c r="IZ132" s="166">
        <f t="shared" si="99"/>
        <v>0</v>
      </c>
      <c r="JA132" s="167">
        <f t="shared" si="100"/>
        <v>0</v>
      </c>
      <c r="JB132" s="1"/>
      <c r="JC132" s="1"/>
      <c r="JD132" s="174"/>
      <c r="JE132" s="175"/>
      <c r="JF132" s="174"/>
      <c r="JG132" s="175"/>
      <c r="JH132" s="174"/>
      <c r="JI132" s="175"/>
      <c r="JJ132" s="174"/>
      <c r="JK132" s="175"/>
      <c r="JL132" s="174"/>
      <c r="JM132" s="175"/>
      <c r="JN132" s="174"/>
      <c r="JO132" s="175"/>
      <c r="JP132" s="174"/>
      <c r="JQ132" s="175"/>
      <c r="JR132" s="174"/>
      <c r="JS132" s="175"/>
      <c r="JT132" s="174"/>
      <c r="JU132" s="175"/>
      <c r="JV132" s="174"/>
      <c r="JW132" s="175"/>
      <c r="JX132" s="174"/>
      <c r="JY132" s="175"/>
      <c r="JZ132" s="174"/>
      <c r="KA132" s="175"/>
      <c r="KB132" s="166">
        <f t="shared" si="101"/>
        <v>0</v>
      </c>
      <c r="KC132" s="167">
        <f t="shared" si="102"/>
        <v>0</v>
      </c>
      <c r="KD132" s="166">
        <f t="shared" si="103"/>
        <v>0</v>
      </c>
      <c r="KE132" s="167">
        <f t="shared" si="104"/>
        <v>0</v>
      </c>
      <c r="KF132" s="1"/>
      <c r="KG132" s="1"/>
      <c r="KH132" s="170">
        <f t="shared" si="105"/>
        <v>0</v>
      </c>
      <c r="KI132" s="171">
        <f t="shared" si="106"/>
        <v>0</v>
      </c>
      <c r="KJ132" s="166">
        <f t="shared" si="107"/>
        <v>0</v>
      </c>
      <c r="KK132" s="167">
        <f t="shared" si="108"/>
        <v>0</v>
      </c>
      <c r="KL132" s="172">
        <f t="shared" si="109"/>
        <v>0</v>
      </c>
      <c r="KM132" s="171">
        <f t="shared" si="110"/>
        <v>0</v>
      </c>
      <c r="KN132" s="166">
        <f t="shared" si="111"/>
        <v>0</v>
      </c>
      <c r="KO132" s="167">
        <f t="shared" si="112"/>
        <v>0</v>
      </c>
      <c r="KP132" s="436">
        <f t="shared" si="113"/>
        <v>0</v>
      </c>
      <c r="KQ132" s="422">
        <f t="shared" si="114"/>
        <v>0</v>
      </c>
      <c r="KR132" s="438" t="s">
        <v>338</v>
      </c>
      <c r="KS132" s="422" t="s">
        <v>338</v>
      </c>
      <c r="KT132" s="1"/>
    </row>
    <row r="133" spans="2:306" s="26" customFormat="1" ht="16.5" customHeight="1" x14ac:dyDescent="0.2">
      <c r="B133" s="150" t="s">
        <v>342</v>
      </c>
      <c r="C133" s="826"/>
      <c r="D133" s="827"/>
      <c r="E133" s="316"/>
      <c r="F133" s="659">
        <v>1</v>
      </c>
      <c r="G133" s="113"/>
      <c r="H133" s="113"/>
      <c r="I133" s="661">
        <f>INT(ROUND(F133,2)*(IF(E133&gt;0,data!$J$12,0)))</f>
        <v>0</v>
      </c>
      <c r="J133" s="145">
        <f t="shared" si="124"/>
        <v>0</v>
      </c>
      <c r="K133" s="317"/>
      <c r="L133" s="316"/>
      <c r="M133" s="661">
        <f>INT(ROUND(F133,2)*(IF(E133&gt;0,(IF(K133="ano",data!$J$6,0)),0)))</f>
        <v>0</v>
      </c>
      <c r="N133" s="152">
        <f t="shared" si="125"/>
        <v>0</v>
      </c>
      <c r="O133" s="155">
        <f t="shared" si="126"/>
        <v>0</v>
      </c>
      <c r="Q133" s="149" t="str">
        <f t="shared" si="127"/>
        <v/>
      </c>
      <c r="R133" s="612" t="s">
        <v>338</v>
      </c>
      <c r="T133" s="26">
        <f t="shared" si="131"/>
        <v>0</v>
      </c>
      <c r="U133" s="176" t="s">
        <v>297</v>
      </c>
      <c r="V133" s="10"/>
      <c r="W133" s="10"/>
      <c r="X133" s="164"/>
      <c r="Y133" s="177"/>
      <c r="Z133" s="164"/>
      <c r="AA133" s="177"/>
      <c r="AB133" s="164"/>
      <c r="AC133" s="177"/>
      <c r="AD133" s="164"/>
      <c r="AE133" s="177"/>
      <c r="AF133" s="164"/>
      <c r="AG133" s="177"/>
      <c r="AH133" s="164"/>
      <c r="AI133" s="177"/>
      <c r="AJ133" s="164"/>
      <c r="AK133" s="177"/>
      <c r="AL133" s="164"/>
      <c r="AM133" s="177"/>
      <c r="AN133" s="164"/>
      <c r="AO133" s="177"/>
      <c r="AP133" s="164"/>
      <c r="AQ133" s="177"/>
      <c r="AR133" s="164"/>
      <c r="AS133" s="177"/>
      <c r="AT133" s="164"/>
      <c r="AU133" s="177"/>
      <c r="AV133" s="166">
        <f t="shared" si="69"/>
        <v>0</v>
      </c>
      <c r="AW133" s="167">
        <f t="shared" si="70"/>
        <v>0</v>
      </c>
      <c r="AX133" s="166">
        <f t="shared" si="71"/>
        <v>0</v>
      </c>
      <c r="AY133" s="167">
        <f t="shared" si="72"/>
        <v>0</v>
      </c>
      <c r="AZ133" s="1"/>
      <c r="BA133" s="1"/>
      <c r="BB133" s="164"/>
      <c r="BC133" s="177"/>
      <c r="BD133" s="164"/>
      <c r="BE133" s="177"/>
      <c r="BF133" s="164"/>
      <c r="BG133" s="177"/>
      <c r="BH133" s="164"/>
      <c r="BI133" s="177"/>
      <c r="BJ133" s="164"/>
      <c r="BK133" s="177"/>
      <c r="BL133" s="164"/>
      <c r="BM133" s="177"/>
      <c r="BN133" s="164"/>
      <c r="BO133" s="177"/>
      <c r="BP133" s="164"/>
      <c r="BQ133" s="177"/>
      <c r="BR133" s="164"/>
      <c r="BS133" s="177"/>
      <c r="BT133" s="164"/>
      <c r="BU133" s="177"/>
      <c r="BV133" s="164"/>
      <c r="BW133" s="177"/>
      <c r="BX133" s="164"/>
      <c r="BY133" s="177"/>
      <c r="BZ133" s="166">
        <f t="shared" si="73"/>
        <v>0</v>
      </c>
      <c r="CA133" s="167">
        <f t="shared" si="74"/>
        <v>0</v>
      </c>
      <c r="CB133" s="166">
        <f t="shared" si="75"/>
        <v>0</v>
      </c>
      <c r="CC133" s="167">
        <f t="shared" si="76"/>
        <v>0</v>
      </c>
      <c r="CD133" s="1"/>
      <c r="CE133" s="1"/>
      <c r="CF133" s="164"/>
      <c r="CG133" s="177"/>
      <c r="CH133" s="164"/>
      <c r="CI133" s="177"/>
      <c r="CJ133" s="164"/>
      <c r="CK133" s="177"/>
      <c r="CL133" s="164"/>
      <c r="CM133" s="177"/>
      <c r="CN133" s="164"/>
      <c r="CO133" s="177"/>
      <c r="CP133" s="164"/>
      <c r="CQ133" s="177"/>
      <c r="CR133" s="164"/>
      <c r="CS133" s="177"/>
      <c r="CT133" s="164"/>
      <c r="CU133" s="177"/>
      <c r="CV133" s="164"/>
      <c r="CW133" s="177"/>
      <c r="CX133" s="164"/>
      <c r="CY133" s="177"/>
      <c r="CZ133" s="164"/>
      <c r="DA133" s="177"/>
      <c r="DB133" s="164"/>
      <c r="DC133" s="177"/>
      <c r="DD133" s="166">
        <f t="shared" si="77"/>
        <v>0</v>
      </c>
      <c r="DE133" s="167">
        <f t="shared" si="78"/>
        <v>0</v>
      </c>
      <c r="DF133" s="166">
        <f t="shared" si="79"/>
        <v>0</v>
      </c>
      <c r="DG133" s="167">
        <f t="shared" si="80"/>
        <v>0</v>
      </c>
      <c r="DH133" s="1"/>
      <c r="DI133" s="1"/>
      <c r="DJ133" s="164"/>
      <c r="DK133" s="177"/>
      <c r="DL133" s="164"/>
      <c r="DM133" s="177"/>
      <c r="DN133" s="164"/>
      <c r="DO133" s="177"/>
      <c r="DP133" s="164"/>
      <c r="DQ133" s="177"/>
      <c r="DR133" s="164"/>
      <c r="DS133" s="177"/>
      <c r="DT133" s="164"/>
      <c r="DU133" s="177"/>
      <c r="DV133" s="164"/>
      <c r="DW133" s="177"/>
      <c r="DX133" s="164"/>
      <c r="DY133" s="177"/>
      <c r="DZ133" s="164"/>
      <c r="EA133" s="177"/>
      <c r="EB133" s="164"/>
      <c r="EC133" s="177"/>
      <c r="ED133" s="164"/>
      <c r="EE133" s="177"/>
      <c r="EF133" s="164"/>
      <c r="EG133" s="177"/>
      <c r="EH133" s="166">
        <f t="shared" si="81"/>
        <v>0</v>
      </c>
      <c r="EI133" s="167">
        <f t="shared" si="82"/>
        <v>0</v>
      </c>
      <c r="EJ133" s="166">
        <f t="shared" si="83"/>
        <v>0</v>
      </c>
      <c r="EK133" s="167">
        <f t="shared" si="84"/>
        <v>0</v>
      </c>
      <c r="EL133" s="1"/>
      <c r="EM133" s="1"/>
      <c r="EN133" s="164"/>
      <c r="EO133" s="177"/>
      <c r="EP133" s="164"/>
      <c r="EQ133" s="177"/>
      <c r="ER133" s="164"/>
      <c r="ES133" s="177"/>
      <c r="ET133" s="164"/>
      <c r="EU133" s="177"/>
      <c r="EV133" s="164"/>
      <c r="EW133" s="177"/>
      <c r="EX133" s="164"/>
      <c r="EY133" s="177"/>
      <c r="EZ133" s="164"/>
      <c r="FA133" s="177"/>
      <c r="FB133" s="164"/>
      <c r="FC133" s="177"/>
      <c r="FD133" s="164"/>
      <c r="FE133" s="177"/>
      <c r="FF133" s="164"/>
      <c r="FG133" s="177"/>
      <c r="FH133" s="164"/>
      <c r="FI133" s="177"/>
      <c r="FJ133" s="164"/>
      <c r="FK133" s="177"/>
      <c r="FL133" s="166">
        <f t="shared" si="85"/>
        <v>0</v>
      </c>
      <c r="FM133" s="167">
        <f t="shared" si="86"/>
        <v>0</v>
      </c>
      <c r="FN133" s="166">
        <f t="shared" si="87"/>
        <v>0</v>
      </c>
      <c r="FO133" s="167">
        <f t="shared" si="88"/>
        <v>0</v>
      </c>
      <c r="FP133" s="1"/>
      <c r="FQ133" s="1"/>
      <c r="FR133" s="164"/>
      <c r="FS133" s="177"/>
      <c r="FT133" s="164"/>
      <c r="FU133" s="177"/>
      <c r="FV133" s="164"/>
      <c r="FW133" s="177"/>
      <c r="FX133" s="164"/>
      <c r="FY133" s="177"/>
      <c r="FZ133" s="164"/>
      <c r="GA133" s="177"/>
      <c r="GB133" s="164"/>
      <c r="GC133" s="177"/>
      <c r="GD133" s="164"/>
      <c r="GE133" s="177"/>
      <c r="GF133" s="164"/>
      <c r="GG133" s="177"/>
      <c r="GH133" s="164"/>
      <c r="GI133" s="177"/>
      <c r="GJ133" s="164"/>
      <c r="GK133" s="177"/>
      <c r="GL133" s="164"/>
      <c r="GM133" s="177"/>
      <c r="GN133" s="164"/>
      <c r="GO133" s="177"/>
      <c r="GP133" s="166">
        <f t="shared" si="89"/>
        <v>0</v>
      </c>
      <c r="GQ133" s="167">
        <f t="shared" si="90"/>
        <v>0</v>
      </c>
      <c r="GR133" s="166">
        <f t="shared" si="91"/>
        <v>0</v>
      </c>
      <c r="GS133" s="167">
        <f t="shared" si="92"/>
        <v>0</v>
      </c>
      <c r="GT133" s="1"/>
      <c r="GU133" s="1"/>
      <c r="GV133" s="164"/>
      <c r="GW133" s="177"/>
      <c r="GX133" s="164"/>
      <c r="GY133" s="177"/>
      <c r="GZ133" s="164"/>
      <c r="HA133" s="177"/>
      <c r="HB133" s="164"/>
      <c r="HC133" s="177"/>
      <c r="HD133" s="164"/>
      <c r="HE133" s="177"/>
      <c r="HF133" s="164"/>
      <c r="HG133" s="177"/>
      <c r="HH133" s="164"/>
      <c r="HI133" s="177"/>
      <c r="HJ133" s="164"/>
      <c r="HK133" s="177"/>
      <c r="HL133" s="164"/>
      <c r="HM133" s="177"/>
      <c r="HN133" s="164"/>
      <c r="HO133" s="177"/>
      <c r="HP133" s="164"/>
      <c r="HQ133" s="177"/>
      <c r="HR133" s="164"/>
      <c r="HS133" s="177"/>
      <c r="HT133" s="166">
        <f t="shared" si="93"/>
        <v>0</v>
      </c>
      <c r="HU133" s="167">
        <f t="shared" si="94"/>
        <v>0</v>
      </c>
      <c r="HV133" s="166">
        <f t="shared" si="95"/>
        <v>0</v>
      </c>
      <c r="HW133" s="167">
        <f t="shared" si="96"/>
        <v>0</v>
      </c>
      <c r="HX133" s="1"/>
      <c r="HY133" s="1"/>
      <c r="HZ133" s="164"/>
      <c r="IA133" s="177"/>
      <c r="IB133" s="164"/>
      <c r="IC133" s="177"/>
      <c r="ID133" s="164"/>
      <c r="IE133" s="177"/>
      <c r="IF133" s="164"/>
      <c r="IG133" s="177"/>
      <c r="IH133" s="164"/>
      <c r="II133" s="177"/>
      <c r="IJ133" s="164"/>
      <c r="IK133" s="177"/>
      <c r="IL133" s="164"/>
      <c r="IM133" s="177"/>
      <c r="IN133" s="164"/>
      <c r="IO133" s="177"/>
      <c r="IP133" s="164"/>
      <c r="IQ133" s="177"/>
      <c r="IR133" s="164"/>
      <c r="IS133" s="177"/>
      <c r="IT133" s="164"/>
      <c r="IU133" s="177"/>
      <c r="IV133" s="164"/>
      <c r="IW133" s="177"/>
      <c r="IX133" s="166">
        <f t="shared" si="97"/>
        <v>0</v>
      </c>
      <c r="IY133" s="167">
        <f t="shared" si="98"/>
        <v>0</v>
      </c>
      <c r="IZ133" s="166">
        <f t="shared" si="99"/>
        <v>0</v>
      </c>
      <c r="JA133" s="167">
        <f t="shared" si="100"/>
        <v>0</v>
      </c>
      <c r="JB133" s="1"/>
      <c r="JC133" s="1"/>
      <c r="JD133" s="164"/>
      <c r="JE133" s="177"/>
      <c r="JF133" s="164"/>
      <c r="JG133" s="177"/>
      <c r="JH133" s="164"/>
      <c r="JI133" s="177"/>
      <c r="JJ133" s="164"/>
      <c r="JK133" s="177"/>
      <c r="JL133" s="164"/>
      <c r="JM133" s="177"/>
      <c r="JN133" s="164"/>
      <c r="JO133" s="177"/>
      <c r="JP133" s="164"/>
      <c r="JQ133" s="177"/>
      <c r="JR133" s="164"/>
      <c r="JS133" s="177"/>
      <c r="JT133" s="164"/>
      <c r="JU133" s="177"/>
      <c r="JV133" s="164"/>
      <c r="JW133" s="177"/>
      <c r="JX133" s="164"/>
      <c r="JY133" s="177"/>
      <c r="JZ133" s="164"/>
      <c r="KA133" s="177"/>
      <c r="KB133" s="166">
        <f t="shared" si="101"/>
        <v>0</v>
      </c>
      <c r="KC133" s="167">
        <f t="shared" si="102"/>
        <v>0</v>
      </c>
      <c r="KD133" s="166">
        <f t="shared" si="103"/>
        <v>0</v>
      </c>
      <c r="KE133" s="167">
        <f t="shared" si="104"/>
        <v>0</v>
      </c>
      <c r="KF133" s="1"/>
      <c r="KG133" s="1"/>
      <c r="KH133" s="170">
        <f t="shared" si="105"/>
        <v>0</v>
      </c>
      <c r="KI133" s="171">
        <f t="shared" si="106"/>
        <v>0</v>
      </c>
      <c r="KJ133" s="166">
        <f t="shared" si="107"/>
        <v>0</v>
      </c>
      <c r="KK133" s="167">
        <f t="shared" si="108"/>
        <v>0</v>
      </c>
      <c r="KL133" s="172">
        <f t="shared" si="109"/>
        <v>0</v>
      </c>
      <c r="KM133" s="171">
        <f t="shared" si="110"/>
        <v>0</v>
      </c>
      <c r="KN133" s="166">
        <f t="shared" si="111"/>
        <v>0</v>
      </c>
      <c r="KO133" s="167">
        <f t="shared" si="112"/>
        <v>0</v>
      </c>
      <c r="KP133" s="436">
        <f t="shared" si="113"/>
        <v>0</v>
      </c>
      <c r="KQ133" s="422">
        <f t="shared" si="114"/>
        <v>0</v>
      </c>
      <c r="KR133" s="438" t="s">
        <v>338</v>
      </c>
      <c r="KS133" s="422" t="s">
        <v>338</v>
      </c>
      <c r="KT133" s="1"/>
    </row>
    <row r="134" spans="2:306" s="26" customFormat="1" ht="16.5" hidden="1" customHeight="1" x14ac:dyDescent="0.2">
      <c r="B134" s="150"/>
      <c r="C134" s="853"/>
      <c r="D134" s="854"/>
      <c r="E134" s="536"/>
      <c r="F134" s="650"/>
      <c r="G134" s="536"/>
      <c r="H134" s="536"/>
      <c r="I134" s="661">
        <f>INT(ROUND(F134,2)*(IF(E134&gt;0,data!$J$12,0)))</f>
        <v>0</v>
      </c>
      <c r="J134" s="145">
        <f t="shared" si="124"/>
        <v>0</v>
      </c>
      <c r="K134" s="537"/>
      <c r="L134" s="536"/>
      <c r="M134" s="661">
        <f>INT(ROUND(F134,2)*(IF(E134&gt;0,(IF(K134="ano",data!$J$6,0)),0)))</f>
        <v>0</v>
      </c>
      <c r="N134" s="152">
        <f t="shared" si="125"/>
        <v>0</v>
      </c>
      <c r="O134" s="155">
        <f t="shared" si="126"/>
        <v>0</v>
      </c>
      <c r="Q134" s="149" t="str">
        <f t="shared" si="127"/>
        <v/>
      </c>
      <c r="R134" s="612" t="s">
        <v>338</v>
      </c>
      <c r="T134" s="26">
        <f t="shared" si="131"/>
        <v>0</v>
      </c>
      <c r="U134" s="173" t="s">
        <v>297</v>
      </c>
      <c r="V134" s="10"/>
      <c r="W134" s="10"/>
      <c r="X134" s="174"/>
      <c r="Y134" s="175"/>
      <c r="Z134" s="174"/>
      <c r="AA134" s="175"/>
      <c r="AB134" s="174"/>
      <c r="AC134" s="175"/>
      <c r="AD134" s="174"/>
      <c r="AE134" s="175"/>
      <c r="AF134" s="174"/>
      <c r="AG134" s="175"/>
      <c r="AH134" s="174"/>
      <c r="AI134" s="175"/>
      <c r="AJ134" s="174"/>
      <c r="AK134" s="175"/>
      <c r="AL134" s="174"/>
      <c r="AM134" s="175"/>
      <c r="AN134" s="174"/>
      <c r="AO134" s="175"/>
      <c r="AP134" s="174"/>
      <c r="AQ134" s="175"/>
      <c r="AR134" s="174"/>
      <c r="AS134" s="175"/>
      <c r="AT134" s="174"/>
      <c r="AU134" s="175"/>
      <c r="AV134" s="166">
        <f t="shared" si="69"/>
        <v>0</v>
      </c>
      <c r="AW134" s="167">
        <f t="shared" si="70"/>
        <v>0</v>
      </c>
      <c r="AX134" s="166">
        <f t="shared" si="71"/>
        <v>0</v>
      </c>
      <c r="AY134" s="167">
        <f t="shared" si="72"/>
        <v>0</v>
      </c>
      <c r="AZ134" s="1"/>
      <c r="BA134" s="1"/>
      <c r="BB134" s="174"/>
      <c r="BC134" s="175"/>
      <c r="BD134" s="174"/>
      <c r="BE134" s="175"/>
      <c r="BF134" s="174"/>
      <c r="BG134" s="175"/>
      <c r="BH134" s="174"/>
      <c r="BI134" s="175"/>
      <c r="BJ134" s="174"/>
      <c r="BK134" s="175"/>
      <c r="BL134" s="174"/>
      <c r="BM134" s="175"/>
      <c r="BN134" s="174"/>
      <c r="BO134" s="175"/>
      <c r="BP134" s="174"/>
      <c r="BQ134" s="175"/>
      <c r="BR134" s="174"/>
      <c r="BS134" s="175"/>
      <c r="BT134" s="174"/>
      <c r="BU134" s="175"/>
      <c r="BV134" s="174"/>
      <c r="BW134" s="175"/>
      <c r="BX134" s="174"/>
      <c r="BY134" s="175"/>
      <c r="BZ134" s="166">
        <f t="shared" si="73"/>
        <v>0</v>
      </c>
      <c r="CA134" s="167">
        <f t="shared" si="74"/>
        <v>0</v>
      </c>
      <c r="CB134" s="166">
        <f t="shared" si="75"/>
        <v>0</v>
      </c>
      <c r="CC134" s="167">
        <f t="shared" si="76"/>
        <v>0</v>
      </c>
      <c r="CD134" s="1"/>
      <c r="CE134" s="1"/>
      <c r="CF134" s="174"/>
      <c r="CG134" s="175"/>
      <c r="CH134" s="174"/>
      <c r="CI134" s="175"/>
      <c r="CJ134" s="174"/>
      <c r="CK134" s="175"/>
      <c r="CL134" s="174"/>
      <c r="CM134" s="175"/>
      <c r="CN134" s="174"/>
      <c r="CO134" s="175"/>
      <c r="CP134" s="174"/>
      <c r="CQ134" s="175"/>
      <c r="CR134" s="174"/>
      <c r="CS134" s="175"/>
      <c r="CT134" s="174"/>
      <c r="CU134" s="175"/>
      <c r="CV134" s="174"/>
      <c r="CW134" s="175"/>
      <c r="CX134" s="174"/>
      <c r="CY134" s="175"/>
      <c r="CZ134" s="174"/>
      <c r="DA134" s="175"/>
      <c r="DB134" s="174"/>
      <c r="DC134" s="175"/>
      <c r="DD134" s="166">
        <f t="shared" si="77"/>
        <v>0</v>
      </c>
      <c r="DE134" s="167">
        <f t="shared" si="78"/>
        <v>0</v>
      </c>
      <c r="DF134" s="166">
        <f t="shared" si="79"/>
        <v>0</v>
      </c>
      <c r="DG134" s="167">
        <f t="shared" si="80"/>
        <v>0</v>
      </c>
      <c r="DH134" s="1"/>
      <c r="DI134" s="1"/>
      <c r="DJ134" s="174"/>
      <c r="DK134" s="175"/>
      <c r="DL134" s="174"/>
      <c r="DM134" s="175"/>
      <c r="DN134" s="174"/>
      <c r="DO134" s="175"/>
      <c r="DP134" s="174"/>
      <c r="DQ134" s="175"/>
      <c r="DR134" s="174"/>
      <c r="DS134" s="175"/>
      <c r="DT134" s="174"/>
      <c r="DU134" s="175"/>
      <c r="DV134" s="174"/>
      <c r="DW134" s="175"/>
      <c r="DX134" s="174"/>
      <c r="DY134" s="175"/>
      <c r="DZ134" s="174"/>
      <c r="EA134" s="175"/>
      <c r="EB134" s="174"/>
      <c r="EC134" s="175"/>
      <c r="ED134" s="174"/>
      <c r="EE134" s="175"/>
      <c r="EF134" s="174"/>
      <c r="EG134" s="175"/>
      <c r="EH134" s="166">
        <f t="shared" si="81"/>
        <v>0</v>
      </c>
      <c r="EI134" s="167">
        <f t="shared" si="82"/>
        <v>0</v>
      </c>
      <c r="EJ134" s="166">
        <f t="shared" si="83"/>
        <v>0</v>
      </c>
      <c r="EK134" s="167">
        <f t="shared" si="84"/>
        <v>0</v>
      </c>
      <c r="EL134" s="1"/>
      <c r="EM134" s="1"/>
      <c r="EN134" s="174"/>
      <c r="EO134" s="175"/>
      <c r="EP134" s="174"/>
      <c r="EQ134" s="175"/>
      <c r="ER134" s="174"/>
      <c r="ES134" s="175"/>
      <c r="ET134" s="174"/>
      <c r="EU134" s="175"/>
      <c r="EV134" s="174"/>
      <c r="EW134" s="175"/>
      <c r="EX134" s="174"/>
      <c r="EY134" s="175"/>
      <c r="EZ134" s="174"/>
      <c r="FA134" s="175"/>
      <c r="FB134" s="174"/>
      <c r="FC134" s="175"/>
      <c r="FD134" s="174"/>
      <c r="FE134" s="175"/>
      <c r="FF134" s="174"/>
      <c r="FG134" s="175"/>
      <c r="FH134" s="174"/>
      <c r="FI134" s="175"/>
      <c r="FJ134" s="174"/>
      <c r="FK134" s="175"/>
      <c r="FL134" s="166">
        <f t="shared" si="85"/>
        <v>0</v>
      </c>
      <c r="FM134" s="167">
        <f t="shared" si="86"/>
        <v>0</v>
      </c>
      <c r="FN134" s="166">
        <f t="shared" si="87"/>
        <v>0</v>
      </c>
      <c r="FO134" s="167">
        <f t="shared" si="88"/>
        <v>0</v>
      </c>
      <c r="FP134" s="1"/>
      <c r="FQ134" s="1"/>
      <c r="FR134" s="174"/>
      <c r="FS134" s="175"/>
      <c r="FT134" s="174"/>
      <c r="FU134" s="175"/>
      <c r="FV134" s="174"/>
      <c r="FW134" s="175"/>
      <c r="FX134" s="174"/>
      <c r="FY134" s="175"/>
      <c r="FZ134" s="174"/>
      <c r="GA134" s="175"/>
      <c r="GB134" s="174"/>
      <c r="GC134" s="175"/>
      <c r="GD134" s="174"/>
      <c r="GE134" s="175"/>
      <c r="GF134" s="174"/>
      <c r="GG134" s="175"/>
      <c r="GH134" s="174"/>
      <c r="GI134" s="175"/>
      <c r="GJ134" s="174"/>
      <c r="GK134" s="175"/>
      <c r="GL134" s="174"/>
      <c r="GM134" s="175"/>
      <c r="GN134" s="174"/>
      <c r="GO134" s="175"/>
      <c r="GP134" s="166">
        <f t="shared" si="89"/>
        <v>0</v>
      </c>
      <c r="GQ134" s="167">
        <f t="shared" si="90"/>
        <v>0</v>
      </c>
      <c r="GR134" s="166">
        <f t="shared" si="91"/>
        <v>0</v>
      </c>
      <c r="GS134" s="167">
        <f t="shared" si="92"/>
        <v>0</v>
      </c>
      <c r="GT134" s="1"/>
      <c r="GU134" s="1"/>
      <c r="GV134" s="174"/>
      <c r="GW134" s="175"/>
      <c r="GX134" s="174"/>
      <c r="GY134" s="175"/>
      <c r="GZ134" s="174"/>
      <c r="HA134" s="175"/>
      <c r="HB134" s="174"/>
      <c r="HC134" s="175"/>
      <c r="HD134" s="174"/>
      <c r="HE134" s="175"/>
      <c r="HF134" s="174"/>
      <c r="HG134" s="175"/>
      <c r="HH134" s="174"/>
      <c r="HI134" s="175"/>
      <c r="HJ134" s="174"/>
      <c r="HK134" s="175"/>
      <c r="HL134" s="174"/>
      <c r="HM134" s="175"/>
      <c r="HN134" s="174"/>
      <c r="HO134" s="175"/>
      <c r="HP134" s="174"/>
      <c r="HQ134" s="175"/>
      <c r="HR134" s="174"/>
      <c r="HS134" s="175"/>
      <c r="HT134" s="166">
        <f t="shared" si="93"/>
        <v>0</v>
      </c>
      <c r="HU134" s="167">
        <f t="shared" si="94"/>
        <v>0</v>
      </c>
      <c r="HV134" s="166">
        <f t="shared" si="95"/>
        <v>0</v>
      </c>
      <c r="HW134" s="167">
        <f t="shared" si="96"/>
        <v>0</v>
      </c>
      <c r="HX134" s="1"/>
      <c r="HY134" s="1"/>
      <c r="HZ134" s="174"/>
      <c r="IA134" s="175"/>
      <c r="IB134" s="174"/>
      <c r="IC134" s="175"/>
      <c r="ID134" s="174"/>
      <c r="IE134" s="175"/>
      <c r="IF134" s="174"/>
      <c r="IG134" s="175"/>
      <c r="IH134" s="174"/>
      <c r="II134" s="175"/>
      <c r="IJ134" s="174"/>
      <c r="IK134" s="175"/>
      <c r="IL134" s="174"/>
      <c r="IM134" s="175"/>
      <c r="IN134" s="174"/>
      <c r="IO134" s="175"/>
      <c r="IP134" s="174"/>
      <c r="IQ134" s="175"/>
      <c r="IR134" s="174"/>
      <c r="IS134" s="175"/>
      <c r="IT134" s="174"/>
      <c r="IU134" s="175"/>
      <c r="IV134" s="174"/>
      <c r="IW134" s="175"/>
      <c r="IX134" s="166">
        <f t="shared" si="97"/>
        <v>0</v>
      </c>
      <c r="IY134" s="167">
        <f t="shared" si="98"/>
        <v>0</v>
      </c>
      <c r="IZ134" s="166">
        <f t="shared" si="99"/>
        <v>0</v>
      </c>
      <c r="JA134" s="167">
        <f t="shared" si="100"/>
        <v>0</v>
      </c>
      <c r="JB134" s="1"/>
      <c r="JC134" s="1"/>
      <c r="JD134" s="174"/>
      <c r="JE134" s="175"/>
      <c r="JF134" s="174"/>
      <c r="JG134" s="175"/>
      <c r="JH134" s="174"/>
      <c r="JI134" s="175"/>
      <c r="JJ134" s="174"/>
      <c r="JK134" s="175"/>
      <c r="JL134" s="174"/>
      <c r="JM134" s="175"/>
      <c r="JN134" s="174"/>
      <c r="JO134" s="175"/>
      <c r="JP134" s="174"/>
      <c r="JQ134" s="175"/>
      <c r="JR134" s="174"/>
      <c r="JS134" s="175"/>
      <c r="JT134" s="174"/>
      <c r="JU134" s="175"/>
      <c r="JV134" s="174"/>
      <c r="JW134" s="175"/>
      <c r="JX134" s="174"/>
      <c r="JY134" s="175"/>
      <c r="JZ134" s="174"/>
      <c r="KA134" s="175"/>
      <c r="KB134" s="166">
        <f t="shared" si="101"/>
        <v>0</v>
      </c>
      <c r="KC134" s="167">
        <f t="shared" si="102"/>
        <v>0</v>
      </c>
      <c r="KD134" s="166">
        <f t="shared" si="103"/>
        <v>0</v>
      </c>
      <c r="KE134" s="167">
        <f t="shared" si="104"/>
        <v>0</v>
      </c>
      <c r="KF134" s="1"/>
      <c r="KG134" s="1"/>
      <c r="KH134" s="170">
        <f t="shared" si="105"/>
        <v>0</v>
      </c>
      <c r="KI134" s="171">
        <f t="shared" si="106"/>
        <v>0</v>
      </c>
      <c r="KJ134" s="166">
        <f t="shared" si="107"/>
        <v>0</v>
      </c>
      <c r="KK134" s="167">
        <f t="shared" si="108"/>
        <v>0</v>
      </c>
      <c r="KL134" s="172">
        <f t="shared" si="109"/>
        <v>0</v>
      </c>
      <c r="KM134" s="171">
        <f t="shared" si="110"/>
        <v>0</v>
      </c>
      <c r="KN134" s="166">
        <f t="shared" si="111"/>
        <v>0</v>
      </c>
      <c r="KO134" s="167">
        <f t="shared" si="112"/>
        <v>0</v>
      </c>
      <c r="KP134" s="436">
        <f t="shared" si="113"/>
        <v>0</v>
      </c>
      <c r="KQ134" s="422">
        <f t="shared" si="114"/>
        <v>0</v>
      </c>
      <c r="KR134" s="438" t="s">
        <v>338</v>
      </c>
      <c r="KS134" s="422" t="s">
        <v>338</v>
      </c>
      <c r="KT134" s="1"/>
    </row>
    <row r="135" spans="2:306" s="26" customFormat="1" ht="16.5" customHeight="1" x14ac:dyDescent="0.2">
      <c r="B135" s="150" t="s">
        <v>343</v>
      </c>
      <c r="C135" s="826"/>
      <c r="D135" s="827"/>
      <c r="E135" s="316"/>
      <c r="F135" s="659">
        <v>1</v>
      </c>
      <c r="G135" s="113"/>
      <c r="H135" s="113"/>
      <c r="I135" s="661">
        <f>INT(ROUND(F135,2)*(IF(E135&gt;0,data!$J$12,0)))</f>
        <v>0</v>
      </c>
      <c r="J135" s="145">
        <f t="shared" si="124"/>
        <v>0</v>
      </c>
      <c r="K135" s="317"/>
      <c r="L135" s="316"/>
      <c r="M135" s="661">
        <f>INT(ROUND(F135,2)*(IF(E135&gt;0,(IF(K135="ano",data!$J$6,0)),0)))</f>
        <v>0</v>
      </c>
      <c r="N135" s="152">
        <f t="shared" si="125"/>
        <v>0</v>
      </c>
      <c r="O135" s="155">
        <f t="shared" si="126"/>
        <v>0</v>
      </c>
      <c r="Q135" s="149" t="str">
        <f t="shared" si="127"/>
        <v/>
      </c>
      <c r="R135" s="612" t="s">
        <v>338</v>
      </c>
      <c r="T135" s="26">
        <f t="shared" si="131"/>
        <v>0</v>
      </c>
      <c r="U135" s="176" t="s">
        <v>297</v>
      </c>
      <c r="V135" s="10"/>
      <c r="W135" s="10"/>
      <c r="X135" s="164"/>
      <c r="Y135" s="177"/>
      <c r="Z135" s="164"/>
      <c r="AA135" s="177"/>
      <c r="AB135" s="164"/>
      <c r="AC135" s="177"/>
      <c r="AD135" s="164"/>
      <c r="AE135" s="177"/>
      <c r="AF135" s="164"/>
      <c r="AG135" s="177"/>
      <c r="AH135" s="164"/>
      <c r="AI135" s="177"/>
      <c r="AJ135" s="164"/>
      <c r="AK135" s="177"/>
      <c r="AL135" s="164"/>
      <c r="AM135" s="177"/>
      <c r="AN135" s="164"/>
      <c r="AO135" s="177"/>
      <c r="AP135" s="164"/>
      <c r="AQ135" s="177"/>
      <c r="AR135" s="164"/>
      <c r="AS135" s="177"/>
      <c r="AT135" s="164"/>
      <c r="AU135" s="177"/>
      <c r="AV135" s="166">
        <f t="shared" si="69"/>
        <v>0</v>
      </c>
      <c r="AW135" s="167">
        <f t="shared" si="70"/>
        <v>0</v>
      </c>
      <c r="AX135" s="166">
        <f t="shared" si="71"/>
        <v>0</v>
      </c>
      <c r="AY135" s="167">
        <f t="shared" si="72"/>
        <v>0</v>
      </c>
      <c r="AZ135" s="1"/>
      <c r="BA135" s="1"/>
      <c r="BB135" s="164"/>
      <c r="BC135" s="177"/>
      <c r="BD135" s="164"/>
      <c r="BE135" s="177"/>
      <c r="BF135" s="164"/>
      <c r="BG135" s="177"/>
      <c r="BH135" s="164"/>
      <c r="BI135" s="177"/>
      <c r="BJ135" s="164"/>
      <c r="BK135" s="177"/>
      <c r="BL135" s="164"/>
      <c r="BM135" s="177"/>
      <c r="BN135" s="164"/>
      <c r="BO135" s="177"/>
      <c r="BP135" s="164"/>
      <c r="BQ135" s="177"/>
      <c r="BR135" s="164"/>
      <c r="BS135" s="177"/>
      <c r="BT135" s="164"/>
      <c r="BU135" s="177"/>
      <c r="BV135" s="164"/>
      <c r="BW135" s="177"/>
      <c r="BX135" s="164"/>
      <c r="BY135" s="177"/>
      <c r="BZ135" s="166">
        <f t="shared" si="73"/>
        <v>0</v>
      </c>
      <c r="CA135" s="167">
        <f t="shared" si="74"/>
        <v>0</v>
      </c>
      <c r="CB135" s="166">
        <f t="shared" si="75"/>
        <v>0</v>
      </c>
      <c r="CC135" s="167">
        <f t="shared" si="76"/>
        <v>0</v>
      </c>
      <c r="CD135" s="1"/>
      <c r="CE135" s="1"/>
      <c r="CF135" s="164"/>
      <c r="CG135" s="177"/>
      <c r="CH135" s="164"/>
      <c r="CI135" s="177"/>
      <c r="CJ135" s="164"/>
      <c r="CK135" s="177"/>
      <c r="CL135" s="164"/>
      <c r="CM135" s="177"/>
      <c r="CN135" s="164"/>
      <c r="CO135" s="177"/>
      <c r="CP135" s="164"/>
      <c r="CQ135" s="177"/>
      <c r="CR135" s="164"/>
      <c r="CS135" s="177"/>
      <c r="CT135" s="164"/>
      <c r="CU135" s="177"/>
      <c r="CV135" s="164"/>
      <c r="CW135" s="177"/>
      <c r="CX135" s="164"/>
      <c r="CY135" s="177"/>
      <c r="CZ135" s="164"/>
      <c r="DA135" s="177"/>
      <c r="DB135" s="164"/>
      <c r="DC135" s="177"/>
      <c r="DD135" s="166">
        <f t="shared" si="77"/>
        <v>0</v>
      </c>
      <c r="DE135" s="167">
        <f t="shared" si="78"/>
        <v>0</v>
      </c>
      <c r="DF135" s="166">
        <f t="shared" si="79"/>
        <v>0</v>
      </c>
      <c r="DG135" s="167">
        <f t="shared" si="80"/>
        <v>0</v>
      </c>
      <c r="DH135" s="1"/>
      <c r="DI135" s="1"/>
      <c r="DJ135" s="164"/>
      <c r="DK135" s="177"/>
      <c r="DL135" s="164"/>
      <c r="DM135" s="177"/>
      <c r="DN135" s="164"/>
      <c r="DO135" s="177"/>
      <c r="DP135" s="164"/>
      <c r="DQ135" s="177"/>
      <c r="DR135" s="164"/>
      <c r="DS135" s="177"/>
      <c r="DT135" s="164"/>
      <c r="DU135" s="177"/>
      <c r="DV135" s="164"/>
      <c r="DW135" s="177"/>
      <c r="DX135" s="164"/>
      <c r="DY135" s="177"/>
      <c r="DZ135" s="164"/>
      <c r="EA135" s="177"/>
      <c r="EB135" s="164"/>
      <c r="EC135" s="177"/>
      <c r="ED135" s="164"/>
      <c r="EE135" s="177"/>
      <c r="EF135" s="164"/>
      <c r="EG135" s="177"/>
      <c r="EH135" s="166">
        <f t="shared" si="81"/>
        <v>0</v>
      </c>
      <c r="EI135" s="167">
        <f t="shared" si="82"/>
        <v>0</v>
      </c>
      <c r="EJ135" s="166">
        <f t="shared" si="83"/>
        <v>0</v>
      </c>
      <c r="EK135" s="167">
        <f t="shared" si="84"/>
        <v>0</v>
      </c>
      <c r="EL135" s="1"/>
      <c r="EM135" s="1"/>
      <c r="EN135" s="164"/>
      <c r="EO135" s="177"/>
      <c r="EP135" s="164"/>
      <c r="EQ135" s="177"/>
      <c r="ER135" s="164"/>
      <c r="ES135" s="177"/>
      <c r="ET135" s="164"/>
      <c r="EU135" s="177"/>
      <c r="EV135" s="164"/>
      <c r="EW135" s="177"/>
      <c r="EX135" s="164"/>
      <c r="EY135" s="177"/>
      <c r="EZ135" s="164"/>
      <c r="FA135" s="177"/>
      <c r="FB135" s="164"/>
      <c r="FC135" s="177"/>
      <c r="FD135" s="164"/>
      <c r="FE135" s="177"/>
      <c r="FF135" s="164"/>
      <c r="FG135" s="177"/>
      <c r="FH135" s="164"/>
      <c r="FI135" s="177"/>
      <c r="FJ135" s="164"/>
      <c r="FK135" s="177"/>
      <c r="FL135" s="166">
        <f t="shared" si="85"/>
        <v>0</v>
      </c>
      <c r="FM135" s="167">
        <f t="shared" si="86"/>
        <v>0</v>
      </c>
      <c r="FN135" s="166">
        <f t="shared" si="87"/>
        <v>0</v>
      </c>
      <c r="FO135" s="167">
        <f t="shared" si="88"/>
        <v>0</v>
      </c>
      <c r="FP135" s="1"/>
      <c r="FQ135" s="1"/>
      <c r="FR135" s="164"/>
      <c r="FS135" s="177"/>
      <c r="FT135" s="164"/>
      <c r="FU135" s="177"/>
      <c r="FV135" s="164"/>
      <c r="FW135" s="177"/>
      <c r="FX135" s="164"/>
      <c r="FY135" s="177"/>
      <c r="FZ135" s="164"/>
      <c r="GA135" s="177"/>
      <c r="GB135" s="164"/>
      <c r="GC135" s="177"/>
      <c r="GD135" s="164"/>
      <c r="GE135" s="177"/>
      <c r="GF135" s="164"/>
      <c r="GG135" s="177"/>
      <c r="GH135" s="164"/>
      <c r="GI135" s="177"/>
      <c r="GJ135" s="164"/>
      <c r="GK135" s="177"/>
      <c r="GL135" s="164"/>
      <c r="GM135" s="177"/>
      <c r="GN135" s="164"/>
      <c r="GO135" s="177"/>
      <c r="GP135" s="166">
        <f t="shared" si="89"/>
        <v>0</v>
      </c>
      <c r="GQ135" s="167">
        <f t="shared" si="90"/>
        <v>0</v>
      </c>
      <c r="GR135" s="166">
        <f t="shared" si="91"/>
        <v>0</v>
      </c>
      <c r="GS135" s="167">
        <f t="shared" si="92"/>
        <v>0</v>
      </c>
      <c r="GT135" s="1"/>
      <c r="GU135" s="1"/>
      <c r="GV135" s="164"/>
      <c r="GW135" s="177"/>
      <c r="GX135" s="164"/>
      <c r="GY135" s="177"/>
      <c r="GZ135" s="164"/>
      <c r="HA135" s="177"/>
      <c r="HB135" s="164"/>
      <c r="HC135" s="177"/>
      <c r="HD135" s="164"/>
      <c r="HE135" s="177"/>
      <c r="HF135" s="164"/>
      <c r="HG135" s="177"/>
      <c r="HH135" s="164"/>
      <c r="HI135" s="177"/>
      <c r="HJ135" s="164"/>
      <c r="HK135" s="177"/>
      <c r="HL135" s="164"/>
      <c r="HM135" s="177"/>
      <c r="HN135" s="164"/>
      <c r="HO135" s="177"/>
      <c r="HP135" s="164"/>
      <c r="HQ135" s="177"/>
      <c r="HR135" s="164"/>
      <c r="HS135" s="177"/>
      <c r="HT135" s="166">
        <f t="shared" si="93"/>
        <v>0</v>
      </c>
      <c r="HU135" s="167">
        <f t="shared" si="94"/>
        <v>0</v>
      </c>
      <c r="HV135" s="166">
        <f t="shared" si="95"/>
        <v>0</v>
      </c>
      <c r="HW135" s="167">
        <f t="shared" si="96"/>
        <v>0</v>
      </c>
      <c r="HX135" s="1"/>
      <c r="HY135" s="1"/>
      <c r="HZ135" s="164"/>
      <c r="IA135" s="177"/>
      <c r="IB135" s="164"/>
      <c r="IC135" s="177"/>
      <c r="ID135" s="164"/>
      <c r="IE135" s="177"/>
      <c r="IF135" s="164"/>
      <c r="IG135" s="177"/>
      <c r="IH135" s="164"/>
      <c r="II135" s="177"/>
      <c r="IJ135" s="164"/>
      <c r="IK135" s="177"/>
      <c r="IL135" s="164"/>
      <c r="IM135" s="177"/>
      <c r="IN135" s="164"/>
      <c r="IO135" s="177"/>
      <c r="IP135" s="164"/>
      <c r="IQ135" s="177"/>
      <c r="IR135" s="164"/>
      <c r="IS135" s="177"/>
      <c r="IT135" s="164"/>
      <c r="IU135" s="177"/>
      <c r="IV135" s="164"/>
      <c r="IW135" s="177"/>
      <c r="IX135" s="166">
        <f t="shared" si="97"/>
        <v>0</v>
      </c>
      <c r="IY135" s="167">
        <f t="shared" si="98"/>
        <v>0</v>
      </c>
      <c r="IZ135" s="166">
        <f t="shared" si="99"/>
        <v>0</v>
      </c>
      <c r="JA135" s="167">
        <f t="shared" si="100"/>
        <v>0</v>
      </c>
      <c r="JB135" s="1"/>
      <c r="JC135" s="1"/>
      <c r="JD135" s="164"/>
      <c r="JE135" s="177"/>
      <c r="JF135" s="164"/>
      <c r="JG135" s="177"/>
      <c r="JH135" s="164"/>
      <c r="JI135" s="177"/>
      <c r="JJ135" s="164"/>
      <c r="JK135" s="177"/>
      <c r="JL135" s="164"/>
      <c r="JM135" s="177"/>
      <c r="JN135" s="164"/>
      <c r="JO135" s="177"/>
      <c r="JP135" s="164"/>
      <c r="JQ135" s="177"/>
      <c r="JR135" s="164"/>
      <c r="JS135" s="177"/>
      <c r="JT135" s="164"/>
      <c r="JU135" s="177"/>
      <c r="JV135" s="164"/>
      <c r="JW135" s="177"/>
      <c r="JX135" s="164"/>
      <c r="JY135" s="177"/>
      <c r="JZ135" s="164"/>
      <c r="KA135" s="177"/>
      <c r="KB135" s="166">
        <f t="shared" si="101"/>
        <v>0</v>
      </c>
      <c r="KC135" s="167">
        <f t="shared" si="102"/>
        <v>0</v>
      </c>
      <c r="KD135" s="166">
        <f t="shared" si="103"/>
        <v>0</v>
      </c>
      <c r="KE135" s="167">
        <f t="shared" si="104"/>
        <v>0</v>
      </c>
      <c r="KF135" s="1"/>
      <c r="KG135" s="1"/>
      <c r="KH135" s="170">
        <f t="shared" ref="KH135:KH166" si="132">AV135+BZ135+DD135+EH135+FL135+GP135+HT135+IX135+KB135</f>
        <v>0</v>
      </c>
      <c r="KI135" s="171">
        <f t="shared" ref="KI135:KI166" si="133">AW135+CA135+DE135+EI135+FM135+GQ135+HU135+IY135+KC135</f>
        <v>0</v>
      </c>
      <c r="KJ135" s="166">
        <f t="shared" ref="KJ135:KJ166" si="134">E135-KH135</f>
        <v>0</v>
      </c>
      <c r="KK135" s="167">
        <f t="shared" ref="KK135:KK166" si="135">J135-KI135</f>
        <v>0</v>
      </c>
      <c r="KL135" s="172">
        <f t="shared" ref="KL135:KL166" si="136">AX135+CB135+DF135+EJ135+FN135+GR135+HV135+IZ135+KD135</f>
        <v>0</v>
      </c>
      <c r="KM135" s="171">
        <f t="shared" ref="KM135:KM166" si="137">AY135+CC135+DG135+EK135+FO135+GS135+HW135+JA135+KE135</f>
        <v>0</v>
      </c>
      <c r="KN135" s="166">
        <f t="shared" ref="KN135:KN166" si="138">L135-KL135</f>
        <v>0</v>
      </c>
      <c r="KO135" s="167">
        <f t="shared" ref="KO135:KO166" si="139">N135-KM135</f>
        <v>0</v>
      </c>
      <c r="KP135" s="436">
        <f t="shared" ref="KP135:KP166" si="140">IF(Q135=1,IF(E135=KH135,1,0),0)</f>
        <v>0</v>
      </c>
      <c r="KQ135" s="422">
        <f t="shared" ref="KQ135:KQ166" si="141">IF(Q135=1,Q135-KP135,0)</f>
        <v>0</v>
      </c>
      <c r="KR135" s="438" t="s">
        <v>338</v>
      </c>
      <c r="KS135" s="422" t="s">
        <v>338</v>
      </c>
      <c r="KT135" s="1"/>
    </row>
    <row r="136" spans="2:306" s="26" customFormat="1" ht="16.5" hidden="1" customHeight="1" x14ac:dyDescent="0.2">
      <c r="B136" s="150"/>
      <c r="C136" s="853"/>
      <c r="D136" s="854"/>
      <c r="E136" s="536"/>
      <c r="F136" s="650"/>
      <c r="G136" s="536"/>
      <c r="H136" s="536"/>
      <c r="I136" s="661">
        <f>INT(ROUND(F136,2)*(IF(E136&gt;0,data!$J$12,0)))</f>
        <v>0</v>
      </c>
      <c r="J136" s="145">
        <f t="shared" si="124"/>
        <v>0</v>
      </c>
      <c r="K136" s="537"/>
      <c r="L136" s="536"/>
      <c r="M136" s="661">
        <f>INT(ROUND(F136,2)*(IF(E136&gt;0,(IF(K136="ano",data!$J$6,0)),0)))</f>
        <v>0</v>
      </c>
      <c r="N136" s="152">
        <f t="shared" si="125"/>
        <v>0</v>
      </c>
      <c r="O136" s="155">
        <f t="shared" si="126"/>
        <v>0</v>
      </c>
      <c r="Q136" s="149" t="str">
        <f t="shared" si="127"/>
        <v/>
      </c>
      <c r="R136" s="612" t="s">
        <v>338</v>
      </c>
      <c r="T136" s="26">
        <f t="shared" si="131"/>
        <v>0</v>
      </c>
      <c r="U136" s="173" t="s">
        <v>297</v>
      </c>
      <c r="V136" s="10"/>
      <c r="W136" s="10"/>
      <c r="X136" s="174"/>
      <c r="Y136" s="175"/>
      <c r="Z136" s="174"/>
      <c r="AA136" s="175"/>
      <c r="AB136" s="174"/>
      <c r="AC136" s="175"/>
      <c r="AD136" s="174"/>
      <c r="AE136" s="175"/>
      <c r="AF136" s="174"/>
      <c r="AG136" s="175"/>
      <c r="AH136" s="174"/>
      <c r="AI136" s="175"/>
      <c r="AJ136" s="174"/>
      <c r="AK136" s="175"/>
      <c r="AL136" s="174"/>
      <c r="AM136" s="175"/>
      <c r="AN136" s="174"/>
      <c r="AO136" s="175"/>
      <c r="AP136" s="174"/>
      <c r="AQ136" s="175"/>
      <c r="AR136" s="174"/>
      <c r="AS136" s="175"/>
      <c r="AT136" s="174"/>
      <c r="AU136" s="175"/>
      <c r="AV136" s="166">
        <f t="shared" ref="AV136:AV199" si="142">FLOOR(IF($U136="Ne",0,IF(IF(X136="",0,((30/(Y$4*$F136)*(Y$4*$F136-X136))/30))+IF(Z136="",0,((30/(AA$4*$F136)*(AA$4*$F136-Z136))/30))+IF(AB136="",0,((30/(AC$4*$F136)*(AC$4*$F136-AB136))/30))+IF(AD136="",0,((30/(AE$4*$F136)*(AE$4*$F136-AD136))/30))+IF(AF136="",0,((30/(AG$4*$F136)*(AG$4*$F136-AF136))/30))+IF(AH136="",0,((30/(AI$4*$F136)*(AI$4*$F136-AH136))/30))+IF(AJ136="",0,((30/(AK$4*$F136)*(AK$4*$F136-AJ136))/30))+IF(AL136="",0,((30/(AM$4*$F136)*(AM$4*$F136-AL136))/30))+IF(AN136="",0,((30/(AO$4*$F136)*(AO$4*$F136-AN136))/30))+IF(AP136="",0,((30/(AQ$4*$F136)*(AQ$4*$F136-AP136))/30))+IF(AR136="",0,((30/(AS$4*$F136)*(AS$4*$F136-AR136))/30))+IF(AT136="",0,((30/(AU$4*$F136)*(AU$4*$F136-AT136))/30))&gt;($E136),$E136,IF(X136="",0,((30/(Y$4*$F136)*(Y$4*$F136-X136))/30))+IF(Z136="",0,((30/(AA$4*$F136)*(AA$4*$F136-Z136))/30))+IF(AB136="",0,((30/(AC$4*$F136)*(AC$4*$F136-AB136))/30))+IF(AD136="",0,((30/(AE$4*$F136)*(AE$4*$F136-AD136))/30))+IF(AF136="",0,((30/(AG$4*$F136)*(AG$4*$F136-AF136))/30))+IF(AH136="",0,((30/(AI$4*$F136)*(AI$4*$F136-AH136))/30))+IF(AJ136="",0,((30/(AK$4*$F136)*(AK$4*$F136-AJ136))/30))+IF(AL136="",0,((30/(AM$4*$F136)*(AM$4*$F136-AL136))/30))+IF(AN136="",0,((30/(AO$4*$F136)*(AO$4*$F136-AN136))/30))+IF(AP136="",0,((30/(AQ$4*$F136)*(AQ$4*$F136-AP136))/30))+IF(AR136="",0,((30/(AS$4*$F136)*(AS$4*$F136-AR136))/30))+IF(AT136="",0,((30/(AU$4*$F136)*(AU$4*$F136-AT136))/30)))),0.01)</f>
        <v>0</v>
      </c>
      <c r="AW136" s="167">
        <f t="shared" ref="AW136:AW199" si="143">ROUND(AV136*$I136,2)</f>
        <v>0</v>
      </c>
      <c r="AX136" s="166">
        <f t="shared" ref="AX136:AX199" si="144">FLOOR(IF($U136="Ne",0,IF(OR($L136=0,$L136=""),0,IF(IF(Y136="Ano",IF(X136="",0,((30/(Y$4*$F136)*(Y$4*$F136-X136))/30)),0)+IF(AA136="Ano",IF(Z136="",0,((30/(AA$4*$F136)*(AA$4*$F136-Z136))/30)),0)+IF(AC136="Ano",IF(AB136="",0,((30/(AC$4*$F136)*(AC$4*$F136-AB136))/30)),0)+IF(AE136="Ano",IF(AD136="",0,((30/(AE$4*$F136)*(AE$4*$F136-AD136))/30)),0)+IF(AG136="Ano",IF(AF136="",0,((30/(AG$4*$F136)*(AG$4*$F136-AF136))/30)),0)+IF(AI136="Ano",IF(AH136="",0,((30/(AI$4*$F136)*(AI$4*$F136-AH136))/30)),0)+IF(AK136="Ano",IF(AJ136="",0,((30/(AK$4*$F136)*(AK$4*$F136-AJ136))/30)),0)+IF(AM136="Ano",IF(AL136="",0,((30/(AM$4*$F136)*(AM$4*$F136-AL136))/30)),0)+IF(AO136="Ano",IF(AN136="",0,((30/(AO$4*$F136)*(AO$4*$F136-AN136))/30)),0)+IF(AQ136="Ano",IF(AP136="",0,((30/(AQ$4*$F136)*(AQ$4*$F136-AP136))/30)),0)+IF(AS136="Ano",IF(AR136="",0,((30/(AS$4*$F136)*(AS$4*$F136-AR136))/30)),0)+IF(AU136="Ano",IF(AT136="",0,((30/(AU$4*$F136)*(AU$4*$F136-AT136))/30)),0)&gt;($L136),$L136,IF(Y136="Ano",IF(X136="",0,((30/(Y$4*$F136)*(Y$4*$F136-X136))/30)),0)+IF(AA136="Ano",IF(Z136="",0,((30/(AA$4*$F136)*(AA$4*$F136-Z136))/30)),0)+IF(AC136="Ano",IF(AB136="",0,((30/(AC$4*$F136)*(AC$4*$F136-AB136))/30)),0)+IF(AE136="Ano",IF(AD136="",0,((30/(AE$4*$F136)*(AE$4*$F136-AD136))/30)),0)+IF(AG136="Ano",IF(AF136="",0,((30/(AG$4*$F136)*(AG$4*$F136-AF136))/30)),0)+IF(AI136="Ano",IF(AH136="",0,((30/(AI$4*$F136)*(AI$4*$F136-AH136))/30)),0)+IF(AK136="Ano",IF(AJ136="",0,((30/(AK$4*$F136)*(AK$4*$F136-AJ136))/30)),0)+IF(AM136="Ano",IF(AL136="",0,((30/(AM$4*$F136)*(AM$4*$F136-AL136))/30)),0)+IF(AO136="Ano",IF(AN136="",0,((30/(AO$4*$F136)*(AO$4*$F136-AN136))/30)),0)+IF(AQ136="Ano",IF(AP136="",0,((30/(AQ$4*$F136)*(AQ$4*$F136-AP136))/30)),0)+IF(AS136="Ano",IF(AR136="",0,((30/(AS$4*$F136)*(AS$4*$F136-AR136))/30)),0)+IF(AU136="Ano",IF(AT136="",0,((30/(AU$4*$F136)*(AU$4*$F136-AT136))/30)),0)))),0.01)</f>
        <v>0</v>
      </c>
      <c r="AY136" s="167">
        <f t="shared" ref="AY136:AY199" si="145">ROUND(AX136*$M136,2)</f>
        <v>0</v>
      </c>
      <c r="AZ136" s="1"/>
      <c r="BA136" s="1"/>
      <c r="BB136" s="174"/>
      <c r="BC136" s="175"/>
      <c r="BD136" s="174"/>
      <c r="BE136" s="175"/>
      <c r="BF136" s="174"/>
      <c r="BG136" s="175"/>
      <c r="BH136" s="174"/>
      <c r="BI136" s="175"/>
      <c r="BJ136" s="174"/>
      <c r="BK136" s="175"/>
      <c r="BL136" s="174"/>
      <c r="BM136" s="175"/>
      <c r="BN136" s="174"/>
      <c r="BO136" s="175"/>
      <c r="BP136" s="174"/>
      <c r="BQ136" s="175"/>
      <c r="BR136" s="174"/>
      <c r="BS136" s="175"/>
      <c r="BT136" s="174"/>
      <c r="BU136" s="175"/>
      <c r="BV136" s="174"/>
      <c r="BW136" s="175"/>
      <c r="BX136" s="174"/>
      <c r="BY136" s="175"/>
      <c r="BZ136" s="166">
        <f t="shared" ref="BZ136:BZ199" si="146">FLOOR(IF($U136="Ne",0,IF(IF(BB136="",0,((30/(BC$4*$F136)*(BC$4*$F136-BB136))/30))+IF(BD136="",0,((30/(BE$4*$F136)*(BE$4*$F136-BD136))/30))+IF(BF136="",0,((30/(BG$4*$F136)*(BG$4*$F136-BF136))/30))+IF(BH136="",0,((30/(BI$4*$F136)*(BI$4*$F136-BH136))/30))+IF(BJ136="",0,((30/(BK$4*$F136)*(BK$4*$F136-BJ136))/30))+IF(BL136="",0,((30/(BM$4*$F136)*(BM$4*$F136-BL136))/30))+IF(BN136="",0,((30/(BO$4*$F136)*(BO$4*$F136-BN136))/30))+IF(BP136="",0,((30/(BQ$4*$F136)*(BQ$4*$F136-BP136))/30))+IF(BR136="",0,((30/(BS$4*$F136)*(BS$4*$F136-BR136))/30))+IF(BT136="",0,((30/(BU$4*$F136)*(BU$4*$F136-BT136))/30))+IF(BV136="",0,((30/(BW$4*$F136)*(BW$4*$F136-BV136))/30))+IF(BX136="",0,((30/(BY$4*$F136)*(BY$4*$F136-BX136))/30))&gt;($E136-$AV136),$E136-$AV136,IF(BB136="",0,((30/(BC$4*$F136)*(BC$4*$F136-BB136))/30))+IF(BD136="",0,((30/(BE$4*$F136)*(BE$4*$F136-BD136))/30))+IF(BF136="",0,((30/(BG$4*$F136)*(BG$4*$F136-BF136))/30))+IF(BH136="",0,((30/(BI$4*$F136)*(BI$4*$F136-BH136))/30))+IF(BJ136="",0,((30/(BK$4*$F136)*(BK$4*$F136-BJ136))/30))+IF(BL136="",0,((30/(BM$4*$F136)*(BM$4*$F136-BL136))/30))+IF(BN136="",0,((30/(BO$4*$F136)*(BO$4*$F136-BN136))/30))+IF(BP136="",0,((30/(BQ$4*$F136)*(BQ$4*$F136-BP136))/30))+IF(BR136="",0,((30/(BS$4*$F136)*(BS$4*$F136-BR136))/30))+IF(BT136="",0,((30/(BU$4*$F136)*(BU$4*$F136-BT136))/30))+IF(BV136="",0,((30/(BW$4*$F136)*(BW$4*$F136-BV136))/30))+IF(BX136="",0,((30/(BY$4*$F136)*(BY$4*$F136-BX136))/30)))),0.01)</f>
        <v>0</v>
      </c>
      <c r="CA136" s="167">
        <f t="shared" ref="CA136:CA199" si="147">ROUND(BZ136*$I136,2)</f>
        <v>0</v>
      </c>
      <c r="CB136" s="166">
        <f t="shared" ref="CB136:CB199" si="148">FLOOR(IF($U136="Ne",0,IF(OR($L136=0,$L136=""),0,IF(IF(BC136="Ano",IF(BB136="",0,((30/(BC$4*$F136)*(BC$4*$F136-BB136))/30)),0)+IF(BE136="Ano",IF(BD136="",0,((30/(BE$4*$F136)*(BE$4*$F136-BD136))/30)),0)+IF(BG136="Ano",IF(BF136="",0,((30/(BG$4*$F136)*(BG$4*$F136-BF136))/30)),0)+IF(BI136="Ano",IF(BH136="",0,((30/(BI$4*$F136)*(BI$4*$F136-BH136))/30)),0)+IF(BK136="Ano",IF(BJ136="",0,((30/(BK$4*$F136)*(BK$4*$F136-BJ136))/30)),0)+IF(BM136="Ano",IF(BL136="",0,((30/(BM$4*$F136)*(BM$4*$F136-BL136))/30)),0)+IF(BO136="Ano",IF(BN136="",0,((30/(BO$4*$F136)*(BO$4*$F136-BN136))/30)),0)+IF(BQ136="Ano",IF(BP136="",0,((30/(BQ$4*$F136)*(BQ$4*$F136-BP136))/30)),0)+IF(BS136="Ano",IF(BR136="",0,((30/(BS$4*$F136)*(BS$4*$F136-BR136))/30)),0)+IF(BU136="Ano",IF(BT136="",0,((30/(BU$4*$F136)*(BU$4*$F136-BT136))/30)),0)+IF(BW136="Ano",IF(BV136="",0,((30/(BW$4*$F136)*(BW$4*$F136-BV136))/30)),0)+IF(BY136="Ano",IF(BX136="",0,((30/(BY$4*$F136)*(BY$4*$F136-BX136))/30)),0)&gt;($L136-$AX136),$L136-$AX136,IF(BC136="Ano",IF(BB136="",0,((30/(BC$4*$F136)*(BC$4*$F136-BB136))/30)),0)+IF(BE136="Ano",IF(BD136="",0,((30/(BE$4*$F136)*(BE$4*$F136-BD136))/30)),0)+IF(BG136="Ano",IF(BF136="",0,((30/(BG$4*$F136)*(BG$4*$F136-BF136))/30)),0)+IF(BI136="Ano",IF(BH136="",0,((30/(BI$4*$F136)*(BI$4*$F136-BH136))/30)),0)+IF(BK136="Ano",IF(BJ136="",0,((30/(BK$4*$F136)*(BK$4*$F136-BJ136))/30)),0)+IF(BM136="Ano",IF(BL136="",0,((30/(BM$4*$F136)*(BM$4*$F136-BL136))/30)),0)+IF(BO136="Ano",IF(BN136="",0,((30/(BO$4*$F136)*(BO$4*$F136-BN136))/30)),0)+IF(BQ136="Ano",IF(BP136="",0,((30/(BQ$4*$F136)*(BQ$4*$F136-BP136))/30)),0)+IF(BS136="Ano",IF(BR136="",0,((30/(BS$4*$F136)*(BS$4*$F136-BR136))/30)),0)+IF(BU136="Ano",IF(BT136="",0,((30/(BU$4*$F136)*(BU$4*$F136-BT136))/30)),0)+IF(BW136="Ano",IF(BV136="",0,((30/(BW$4*$F136)*(BW$4*$F136-BV136))/30)),0)+IF(BY136="Ano",IF(BX136="",0,((30/(BY$4*$F136)*(BY$4*$F136-BX136))/30)),0)))),0.01)</f>
        <v>0</v>
      </c>
      <c r="CC136" s="167">
        <f t="shared" ref="CC136:CC199" si="149">ROUND(CB136*$M136,2)</f>
        <v>0</v>
      </c>
      <c r="CD136" s="1"/>
      <c r="CE136" s="1"/>
      <c r="CF136" s="174"/>
      <c r="CG136" s="175"/>
      <c r="CH136" s="174"/>
      <c r="CI136" s="175"/>
      <c r="CJ136" s="174"/>
      <c r="CK136" s="175"/>
      <c r="CL136" s="174"/>
      <c r="CM136" s="175"/>
      <c r="CN136" s="174"/>
      <c r="CO136" s="175"/>
      <c r="CP136" s="174"/>
      <c r="CQ136" s="175"/>
      <c r="CR136" s="174"/>
      <c r="CS136" s="175"/>
      <c r="CT136" s="174"/>
      <c r="CU136" s="175"/>
      <c r="CV136" s="174"/>
      <c r="CW136" s="175"/>
      <c r="CX136" s="174"/>
      <c r="CY136" s="175"/>
      <c r="CZ136" s="174"/>
      <c r="DA136" s="175"/>
      <c r="DB136" s="174"/>
      <c r="DC136" s="175"/>
      <c r="DD136" s="166">
        <f t="shared" ref="DD136:DD199" si="150">FLOOR(IF($U136="Ne",0,IF(IF(CF136="",0,((30/(CG$4*$F136)*(CG$4*$F136-CF136))/30))+IF(CH136="",0,((30/(CI$4*$F136)*(CI$4*$F136-CH136))/30))+IF(CJ136="",0,((30/(CK$4*$F136)*(CK$4*$F136-CJ136))/30))+IF(CL136="",0,((30/(CM$4*$F136)*(CM$4*$F136-CL136))/30))+IF(CN136="",0,((30/(CO$4*$F136)*(CO$4*$F136-CN136))/30))+IF(CP136="",0,((30/(CQ$4*$F136)*(CQ$4*$F136-CP136))/30))+IF(CR136="",0,((30/(CS$4*$F136)*(CS$4*$F136-CR136))/30))+IF(CT136="",0,((30/(CU$4*$F136)*(CU$4*$F136-CT136))/30))+IF(CV136="",0,((30/(CW$4*$F136)*(CW$4*$F136-CV136))/30))+IF(CX136="",0,((30/(CY$4*$F136)*(CY$4*$F136-CX136))/30))+IF(CZ136="",0,((30/(DA$4*$F136)*(DA$4*$F136-CZ136))/30))+IF(DB136="",0,((30/(DC$4*$F136)*(DC$4*$F136-DB136))/30))&gt;($E136-$AV136-$BZ136),$E136-$AV136-$BZ136,IF(CF136="",0,((30/(CG$4*$F136)*(CG$4*$F136-CF136))/30))+IF(CH136="",0,((30/(CI$4*$F136)*(CI$4*$F136-CH136))/30))+IF(CJ136="",0,((30/(CK$4*$F136)*(CK$4*$F136-CJ136))/30))+IF(CL136="",0,((30/(CM$4*$F136)*(CM$4*$F136-CL136))/30))+IF(CN136="",0,((30/(CO$4*$F136)*(CO$4*$F136-CN136))/30))+IF(CP136="",0,((30/(CQ$4*$F136)*(CQ$4*$F136-CP136))/30))+IF(CR136="",0,((30/(CS$4*$F136)*(CS$4*$F136-CR136))/30))+IF(CT136="",0,((30/(CU$4*$F136)*(CU$4*$F136-CT136))/30))+IF(CV136="",0,((30/(CW$4*$F136)*(CW$4*$F136-CV136))/30))+IF(CX136="",0,((30/(CY$4*$F136)*(CY$4*$F136-CX136))/30))+IF(CZ136="",0,((30/(DA$4*$F136)*(DA$4*$F136-CZ136))/30))+IF(DB136="",0,((30/(DC$4*$F136)*(DC$4*$F136-DB136))/30)))),0.01)</f>
        <v>0</v>
      </c>
      <c r="DE136" s="167">
        <f t="shared" ref="DE136:DE199" si="151">ROUND(DD136*$I136,2)</f>
        <v>0</v>
      </c>
      <c r="DF136" s="166">
        <f t="shared" ref="DF136:DF199" si="152">FLOOR(IF($U136="Ne",0,IF(OR($L136=0,$L136=""),0,IF(IF(CG136="Ano",IF(CF136="",0,((30/(CG$4*$F136)*(CG$4*$F136-CF136))/30)),0)+IF(CI136="Ano",IF(CH136="",0,((30/(CI$4*$F136)*(CI$4*$F136-CH136))/30)),0)+IF(CK136="Ano",IF(CJ136="",0,((30/(CK$4*$F136)*(CK$4*$F136-CJ136))/30)),0)+IF(CM136="Ano",IF(CL136="",0,((30/(CM$4*$F136)*(CM$4*$F136-CL136))/30)),0)+IF(CO136="Ano",IF(CN136="",0,((30/(CO$4*$F136)*(CO$4*$F136-CN136))/30)),0)+IF(CQ136="Ano",IF(CP136="",0,((30/(CQ$4*$F136)*(CQ$4*$F136-CP136))/30)),0)+IF(CS136="Ano",IF(CR136="",0,((30/(CS$4*$F136)*(CS$4*$F136-CR136))/30)),0)+IF(CU136="Ano",IF(CT136="",0,((30/(CU$4*$F136)*(CU$4*$F136-CT136))/30)),0)+IF(CW136="Ano",IF(CV136="",0,((30/(CW$4*$F136)*(CW$4*$F136-CV136))/30)),0)+IF(CY136="Ano",IF(CX136="",0,((30/(CY$4*$F136)*(CY$4*$F136-CX136))/30)),0)+IF(DA136="Ano",IF(CZ136="",0,((30/(DA$4*$F136)*(DA$4*$F136-CZ136))/30)),0)+IF(DC136="Ano",IF(DB136="",0,((30/(DC$4*$F136)*(DC$4*$F136-DB136))/30)),0)&gt;($L136-$AX136-$CB136),$L136-$AX136-$CB136,IF(CG136="Ano",IF(CF136="",0,((30/(CG$4*$F136)*(CG$4*$F136-CF136))/30)),0)+IF(CI136="Ano",IF(CH136="",0,((30/(CI$4*$F136)*(CI$4*$F136-CH136))/30)),0)+IF(CK136="Ano",IF(CJ136="",0,((30/(CK$4*$F136)*(CK$4*$F136-CJ136))/30)),0)+IF(CM136="Ano",IF(CL136="",0,((30/(CM$4*$F136)*(CM$4*$F136-CL136))/30)),0)+IF(CO136="Ano",IF(CN136="",0,((30/(CO$4*$F136)*(CO$4*$F136-CN136))/30)),0)+IF(CQ136="Ano",IF(CP136="",0,((30/(CQ$4*$F136)*(CQ$4*$F136-CP136))/30)),0)+IF(CS136="Ano",IF(CR136="",0,((30/(CS$4*$F136)*(CS$4*$F136-CR136))/30)),0)+IF(CU136="Ano",IF(CT136="",0,((30/(CU$4*$F136)*(CU$4*$F136-CT136))/30)),0)+IF(CW136="Ano",IF(CV136="",0,((30/(CW$4*$F136)*(CW$4*$F136-CV136))/30)),0)+IF(CY136="Ano",IF(CX136="",0,((30/(CY$4*$F136)*(CY$4*$F136-CX136))/30)),0)+IF(DA136="Ano",IF(CZ136="",0,((30/(DA$4*$F136)*(DA$4*$F136-CZ136))/30)),0)+IF(DC136="Ano",IF(DB136="",0,((30/(DC$4*$F136)*(DC$4*$F136-DB136))/30)),0)))),0.01)</f>
        <v>0</v>
      </c>
      <c r="DG136" s="167">
        <f t="shared" ref="DG136:DG199" si="153">ROUND(DF136*$M136,2)</f>
        <v>0</v>
      </c>
      <c r="DH136" s="1"/>
      <c r="DI136" s="1"/>
      <c r="DJ136" s="174"/>
      <c r="DK136" s="175"/>
      <c r="DL136" s="174"/>
      <c r="DM136" s="175"/>
      <c r="DN136" s="174"/>
      <c r="DO136" s="175"/>
      <c r="DP136" s="174"/>
      <c r="DQ136" s="175"/>
      <c r="DR136" s="174"/>
      <c r="DS136" s="175"/>
      <c r="DT136" s="174"/>
      <c r="DU136" s="175"/>
      <c r="DV136" s="174"/>
      <c r="DW136" s="175"/>
      <c r="DX136" s="174"/>
      <c r="DY136" s="175"/>
      <c r="DZ136" s="174"/>
      <c r="EA136" s="175"/>
      <c r="EB136" s="174"/>
      <c r="EC136" s="175"/>
      <c r="ED136" s="174"/>
      <c r="EE136" s="175"/>
      <c r="EF136" s="174"/>
      <c r="EG136" s="175"/>
      <c r="EH136" s="166">
        <f t="shared" ref="EH136:EH199" si="154">FLOOR(IF($U136="Ne",0,IF(IF(DJ136="",0,((30/(DK$4*$F136)*(DK$4*$F136-DJ136))/30))+IF(DL136="",0,((30/(DM$4*$F136)*(DM$4*$F136-DL136))/30))+IF(DN136="",0,((30/(DO$4*$F136)*(DO$4*$F136-DN136))/30))+IF(DP136="",0,((30/(DQ$4*$F136)*(DQ$4*$F136-DP136))/30))+IF(DR136="",0,((30/(DS$4*$F136)*(DS$4*$F136-DR136))/30))+IF(DT136="",0,((30/(DU$4*$F136)*(DU$4*$F136-DT136))/30))+IF(DV136="",0,((30/(DW$4*$F136)*(DW$4*$F136-DV136))/30))+IF(DX136="",0,((30/(DY$4*$F136)*(DY$4*$F136-DX136))/30))+IF(DZ136="",0,((30/(EA$4*$F136)*(EA$4*$F136-DZ136))/30))+IF(EB136="",0,((30/(EC$4*$F136)*(EC$4*$F136-EB136))/30))+IF(ED136="",0,((30/(EE$4*$F136)*(EE$4*$F136-ED136))/30))+IF(EF136="",0,((30/(EG$4*$F136)*(EG$4*$F136-EF136))/30))&gt;($E136-$AV136-$BZ136-$DD136),$E136-$AV136-$BZ136-$DD136,IF(DJ136="",0,((30/(DK$4*$F136)*(DK$4*$F136-DJ136))/30))+IF(DL136="",0,((30/(DM$4*$F136)*(DM$4*$F136-DL136))/30))+IF(DN136="",0,((30/(DO$4*$F136)*(DO$4*$F136-DN136))/30))+IF(DP136="",0,((30/(DQ$4*$F136)*(DQ$4*$F136-DP136))/30))+IF(DR136="",0,((30/(DS$4*$F136)*(DS$4*$F136-DR136))/30))+IF(DT136="",0,((30/(DU$4*$F136)*(DU$4*$F136-DT136))/30))+IF(DV136="",0,((30/(DW$4*$F136)*(DW$4*$F136-DV136))/30))+IF(DX136="",0,((30/(DY$4*$F136)*(DY$4*$F136-DX136))/30))+IF(DZ136="",0,((30/(EA$4*$F136)*(EA$4*$F136-DZ136))/30))+IF(EB136="",0,((30/(EC$4*$F136)*(EC$4*$F136-EB136))/30))+IF(ED136="",0,((30/(EE$4*$F136)*(EE$4*$F136-ED136))/30))+IF(EF136="",0,((30/(EG$4*$F136)*(EG$4*$F136-EF136))/30)))),0.01)</f>
        <v>0</v>
      </c>
      <c r="EI136" s="167">
        <f t="shared" ref="EI136:EI199" si="155">ROUND(EH136*$I136,2)</f>
        <v>0</v>
      </c>
      <c r="EJ136" s="166">
        <f t="shared" ref="EJ136:EJ199" si="156">FLOOR(IF($U136="Ne",0,IF(OR($L136=0,$L136=""),0,IF(IF(DK136="Ano",IF(DJ136="",0,((30/(DK$4*$F136)*(DK$4*$F136-DJ136))/30)),0)+IF(DM136="Ano",IF(DL136="",0,((30/(DM$4*$F136)*(DM$4*$F136-DL136))/30)),0)+IF(DO136="Ano",IF(DN136="",0,((30/(DO$4*$F136)*(DO$4*$F136-DN136))/30)),0)+IF(DQ136="Ano",IF(DP136="",0,((30/(DQ$4*$F136)*(DQ$4*$F136-DP136))/30)),0)+IF(DS136="Ano",IF(DR136="",0,((30/(DS$4*$F136)*(DS$4*$F136-DR136))/30)),0)+IF(DU136="Ano",IF(DT136="",0,((30/(DU$4*$F136)*(DU$4*$F136-DT136))/30)),0)+IF(DW136="Ano",IF(DV136="",0,((30/(DW$4*$F136)*(DW$4*$F136-DV136))/30)),0)+IF(DY136="Ano",IF(DX136="",0,((30/(DY$4*$F136)*(DY$4*$F136-DX136))/30)),0)+IF(EA136="Ano",IF(DZ136="",0,((30/(EA$4*$F136)*(EA$4*$F136-DZ136))/30)),0)+IF(EC136="Ano",IF(EB136="",0,((30/(EC$4*$F136)*(EC$4*$F136-EB136))/30)),0)+IF(EE136="Ano",IF(ED136="",0,((30/(EE$4*$F136)*(EE$4*$F136-ED136))/30)),0)+IF(EG136="Ano",IF(EF136="",0,((30/(EG$4*$F136)*(EG$4*$F136-EF136))/30)),0)&gt;($L136-$AX136-$CB136-$DF136),$L136-$AX136-$CB136-$DF136,IF(DK136="Ano",IF(DJ136="",0,((30/(DK$4*$F136)*(DK$4*$F136-DJ136))/30)),0)+IF(DM136="Ano",IF(DL136="",0,((30/(DM$4*$F136)*(DM$4*$F136-DL136))/30)),0)+IF(DO136="Ano",IF(DN136="",0,((30/(DO$4*$F136)*(DO$4*$F136-DN136))/30)),0)+IF(DQ136="Ano",IF(DP136="",0,((30/(DQ$4*$F136)*(DQ$4*$F136-DP136))/30)),0)+IF(DS136="Ano",IF(DR136="",0,((30/(DS$4*$F136)*(DS$4*$F136-DR136))/30)),0)+IF(DU136="Ano",IF(DT136="",0,((30/(DU$4*$F136)*(DU$4*$F136-DT136))/30)),0)+IF(DW136="Ano",IF(DV136="",0,((30/(DW$4*$F136)*(DW$4*$F136-DV136))/30)),0)+IF(DY136="Ano",IF(DX136="",0,((30/(DY$4*$F136)*(DY$4*$F136-DX136))/30)),0)+IF(EA136="Ano",IF(DZ136="",0,((30/(EA$4*$F136)*(EA$4*$F136-DZ136))/30)),0)+IF(EC136="Ano",IF(EB136="",0,((30/(EC$4*$F136)*(EC$4*$F136-EB136))/30)),0)+IF(EE136="Ano",IF(ED136="",0,((30/(EE$4*$F136)*(EE$4*$F136-ED136))/30)),0)+IF(EG136="Ano",IF(EF136="",0,((30/(EG$4*$F136)*(EG$4*$F136-EF136))/30)),0)))),0.01)</f>
        <v>0</v>
      </c>
      <c r="EK136" s="167">
        <f t="shared" ref="EK136:EK199" si="157">ROUND(EJ136*$M136,2)</f>
        <v>0</v>
      </c>
      <c r="EL136" s="1"/>
      <c r="EM136" s="1"/>
      <c r="EN136" s="174"/>
      <c r="EO136" s="175"/>
      <c r="EP136" s="174"/>
      <c r="EQ136" s="175"/>
      <c r="ER136" s="174"/>
      <c r="ES136" s="175"/>
      <c r="ET136" s="174"/>
      <c r="EU136" s="175"/>
      <c r="EV136" s="174"/>
      <c r="EW136" s="175"/>
      <c r="EX136" s="174"/>
      <c r="EY136" s="175"/>
      <c r="EZ136" s="174"/>
      <c r="FA136" s="175"/>
      <c r="FB136" s="174"/>
      <c r="FC136" s="175"/>
      <c r="FD136" s="174"/>
      <c r="FE136" s="175"/>
      <c r="FF136" s="174"/>
      <c r="FG136" s="175"/>
      <c r="FH136" s="174"/>
      <c r="FI136" s="175"/>
      <c r="FJ136" s="174"/>
      <c r="FK136" s="175"/>
      <c r="FL136" s="166">
        <f t="shared" ref="FL136:FL199" si="158">FLOOR(IF($U136="Ne",0,IF(IF(EN136="",0,((30/(EO$4*$F136)*(EO$4*$F136-EN136))/30))+IF(EP136="",0,((30/(EQ$4*$F136)*(EQ$4*$F136-EP136))/30))+IF(ER136="",0,((30/(ES$4*$F136)*(ES$4*$F136-ER136))/30))+IF(ET136="",0,((30/(EU$4*$F136)*(EU$4*$F136-ET136))/30))+IF(EV136="",0,((30/(EW$4*$F136)*(EW$4*$F136-EV136))/30))+IF(EX136="",0,((30/(EY$4*$F136)*(EY$4*$F136-EX136))/30))+IF(EZ136="",0,((30/(FA$4*$F136)*(FA$4*$F136-EZ136))/30))+IF(FB136="",0,((30/(FC$4*$F136)*(FC$4*$F136-FB136))/30))+IF(FD136="",0,((30/(FE$4*$F136)*(FE$4*$F136-FD136))/30))+IF(FF136="",0,((30/(FG$4*$F136)*(FG$4*$F136-FF136))/30))+IF(FH136="",0,((30/(FI$4*$F136)*(FI$4*$F136-FH136))/30))+IF(FJ136="",0,((30/(FK$4*$F136)*(FK$4*$F136-FJ136))/30))&gt;($E136-$AV136-$BZ136-$DD136-$EH136),$E136-$AV136-$BZ136-$DD136-$EH136,IF(EN136="",0,((30/(EO$4*$F136)*(EO$4*$F136-EN136))/30))+IF(EP136="",0,((30/(EQ$4*$F136)*(EQ$4*$F136-EP136))/30))+IF(ER136="",0,((30/(ES$4*$F136)*(ES$4*$F136-ER136))/30))+IF(ET136="",0,((30/(EU$4*$F136)*(EU$4*$F136-ET136))/30))+IF(EV136="",0,((30/(EW$4*$F136)*(EW$4*$F136-EV136))/30))+IF(EX136="",0,((30/(EY$4*$F136)*(EY$4*$F136-EX136))/30))+IF(EZ136="",0,((30/(FA$4*$F136)*(FA$4*$F136-EZ136))/30))+IF(FB136="",0,((30/(FC$4*$F136)*(FC$4*$F136-FB136))/30))+IF(FD136="",0,((30/(FE$4*$F136)*(FE$4*$F136-FD136))/30))+IF(FF136="",0,((30/(FG$4*$F136)*(FG$4*$F136-FF136))/30))+IF(FH136="",0,((30/(FI$4*$F136)*(FI$4*$F136-FH136))/30))+IF(FJ136="",0,((30/(FK$4*$F136)*(FK$4*$F136-FJ136))/30)))),0.01)</f>
        <v>0</v>
      </c>
      <c r="FM136" s="167">
        <f t="shared" ref="FM136:FM199" si="159">ROUND(FL136*$I136,2)</f>
        <v>0</v>
      </c>
      <c r="FN136" s="166">
        <f t="shared" ref="FN136:FN199" si="160">FLOOR(IF($U136="Ne",0,IF(OR($L136=0,$L136=""),0,IF(IF(EO136="Ano",IF(EN136="",0,((30/(EO$4*$F136)*(EO$4*$F136-EN136))/30)),0)+IF(EQ136="Ano",IF(EP136="",0,((30/(EQ$4*$F136)*(EQ$4*$F136-EP136))/30)),0)+IF(ES136="Ano",IF(ER136="",0,((30/(ES$4*$F136)*(ES$4*$F136-ER136))/30)),0)+IF(EU136="Ano",IF(ET136="",0,((30/(EU$4*$F136)*(EU$4*$F136-ET136))/30)),0)+IF(EW136="Ano",IF(EV136="",0,((30/(EW$4*$F136)*(EW$4*$F136-EV136))/30)),0)+IF(EY136="Ano",IF(EX136="",0,((30/(EY$4*$F136)*(EY$4*$F136-EX136))/30)),0)+IF(FA136="Ano",IF(EZ136="",0,((30/(FA$4*$F136)*(FA$4*$F136-EZ136))/30)),0)+IF(FC136="Ano",IF(FB136="",0,((30/(FC$4*$F136)*(FC$4*$F136-FB136))/30)),0)+IF(FE136="Ano",IF(FD136="",0,((30/(FE$4*$F136)*(FE$4*$F136-FD136))/30)),0)+IF(FG136="Ano",IF(FF136="",0,((30/(FG$4*$F136)*(FG$4*$F136-FF136))/30)),0)+IF(FI136="Ano",IF(FH136="",0,((30/(FI$4*$F136)*(FI$4*$F136-FH136))/30)),0)+IF(FK136="Ano",IF(FJ136="",0,((30/(FK$4*$F136)*(FK$4*$F136-FJ136))/30)),0)&gt;($L136-$AX136-$CB136-$DF136-$EJ136),$L136-$AX136-$CB136-$DF136-$EJ136,IF(EO136="Ano",IF(EN136="",0,((30/(EO$4*$F136)*(EO$4*$F136-EN136))/30)),0)+IF(EQ136="Ano",IF(EP136="",0,((30/(EQ$4*$F136)*(EQ$4*$F136-EP136))/30)),0)+IF(ES136="Ano",IF(ER136="",0,((30/(ES$4*$F136)*(ES$4*$F136-ER136))/30)),0)+IF(EU136="Ano",IF(ET136="",0,((30/(EU$4*$F136)*(EU$4*$F136-ET136))/30)),0)+IF(EW136="Ano",IF(EV136="",0,((30/(EW$4*$F136)*(EW$4*$F136-EV136))/30)),0)+IF(EY136="Ano",IF(EX136="",0,((30/(EY$4*$F136)*(EY$4*$F136-EX136))/30)),0)+IF(FA136="Ano",IF(EZ136="",0,((30/(FA$4*$F136)*(FA$4*$F136-EZ136))/30)),0)+IF(FC136="Ano",IF(FB136="",0,((30/(FC$4*$F136)*(FC$4*$F136-FB136))/30)),0)+IF(FE136="Ano",IF(FD136="",0,((30/(FE$4*$F136)*(FE$4*$F136-FD136))/30)),0)+IF(FG136="Ano",IF(FF136="",0,((30/(FG$4*$F136)*(FG$4*$F136-FF136))/30)),0)+IF(FI136="Ano",IF(FH136="",0,((30/(FI$4*$F136)*(FI$4*$F136-FH136))/30)),0)+IF(FK136="Ano",IF(FJ136="",0,((30/(FK$4*$F136)*(FK$4*$F136-FJ136))/30)),0)))),0.01)</f>
        <v>0</v>
      </c>
      <c r="FO136" s="167">
        <f t="shared" ref="FO136:FO199" si="161">ROUND(FN136*$M136,2)</f>
        <v>0</v>
      </c>
      <c r="FP136" s="1"/>
      <c r="FQ136" s="1"/>
      <c r="FR136" s="174"/>
      <c r="FS136" s="175"/>
      <c r="FT136" s="174"/>
      <c r="FU136" s="175"/>
      <c r="FV136" s="174"/>
      <c r="FW136" s="175"/>
      <c r="FX136" s="174"/>
      <c r="FY136" s="175"/>
      <c r="FZ136" s="174"/>
      <c r="GA136" s="175"/>
      <c r="GB136" s="174"/>
      <c r="GC136" s="175"/>
      <c r="GD136" s="174"/>
      <c r="GE136" s="175"/>
      <c r="GF136" s="174"/>
      <c r="GG136" s="175"/>
      <c r="GH136" s="174"/>
      <c r="GI136" s="175"/>
      <c r="GJ136" s="174"/>
      <c r="GK136" s="175"/>
      <c r="GL136" s="174"/>
      <c r="GM136" s="175"/>
      <c r="GN136" s="174"/>
      <c r="GO136" s="175"/>
      <c r="GP136" s="166">
        <f t="shared" ref="GP136:GP199" si="162">FLOOR(IF($U136="Ne",0,IF(IF(FR136="",0,((30/(FS$4*$F136)*(FS$4*$F136-FR136))/30))+IF(FT136="",0,((30/(FU$4*$F136)*(FU$4*$F136-FT136))/30))+IF(FV136="",0,((30/(FW$4*$F136)*(FW$4*$F136-FV136))/30))+IF(FX136="",0,((30/(FY$4*$F136)*(FY$4*$F136-FX136))/30))+IF(FZ136="",0,((30/(GA$4*$F136)*(GA$4*$F136-FZ136))/30))+IF(GB136="",0,((30/(GC$4*$F136)*(GC$4*$F136-GB136))/30))+IF(GD136="",0,((30/(GE$4*$F136)*(GE$4*$F136-GD136))/30))+IF(GF136="",0,((30/(GG$4*$F136)*(GG$4*$F136-GF136))/30))+IF(GH136="",0,((30/(GI$4*$F136)*(GI$4*$F136-GH136))/30))+IF(GJ136="",0,((30/(GK$4*$F136)*(GK$4*$F136-GJ136))/30))+IF(GL136="",0,((30/(GM$4*$F136)*(GM$4*$F136-GL136))/30))+IF(GN136="",0,((30/(GO$4*$F136)*(GO$4*$F136-GN136))/30))&gt;($E136-$AV136-$BZ136-$DD136-$EH136-$FL136),$E136-$AV136-$BZ136-$DD136-$EH136-$FL136,IF(FR136="",0,((30/(FS$4*$F136)*(FS$4*$F136-FR136))/30))+IF(FT136="",0,((30/(FU$4*$F136)*(FU$4*$F136-FT136))/30))+IF(FV136="",0,((30/(FW$4*$F136)*(FW$4*$F136-FV136))/30))+IF(FX136="",0,((30/(FY$4*$F136)*(FY$4*$F136-FX136))/30))+IF(FZ136="",0,((30/(GA$4*$F136)*(GA$4*$F136-FZ136))/30))+IF(GB136="",0,((30/(GC$4*$F136)*(GC$4*$F136-GB136))/30))+IF(GD136="",0,((30/(GE$4*$F136)*(GE$4*$F136-GD136))/30))+IF(GF136="",0,((30/(GG$4*$F136)*(GG$4*$F136-GF136))/30))+IF(GH136="",0,((30/(GI$4*$F136)*(GI$4*$F136-GH136))/30))+IF(GJ136="",0,((30/(GK$4*$F136)*(GK$4*$F136-GJ136))/30))+IF(GL136="",0,((30/(GM$4*$F136)*(GM$4*$F136-GL136))/30))+IF(GN136="",0,((30/(GO$4*$F136)*(GO$4*$F136-GN136))/30)))),0.01)</f>
        <v>0</v>
      </c>
      <c r="GQ136" s="167">
        <f t="shared" ref="GQ136:GQ199" si="163">ROUND(GP136*$I136,2)</f>
        <v>0</v>
      </c>
      <c r="GR136" s="166">
        <f t="shared" ref="GR136:GR199" si="164">FLOOR(IF($U136="Ne",0,IF(OR($L136=0,$L136=""),0,IF(IF(FS136="Ano",IF(FR136="",0,((30/(FS$4*$F136)*(FS$4*$F136-FR136))/30)),0)+IF(FU136="Ano",IF(FT136="",0,((30/(FU$4*$F136)*(FU$4*$F136-FT136))/30)),0)+IF(FW136="Ano",IF(FV136="",0,((30/(FW$4*$F136)*(FW$4*$F136-FV136))/30)),0)+IF(FY136="Ano",IF(FX136="",0,((30/(FY$4*$F136)*(FY$4*$F136-FX136))/30)),0)+IF(GA136="Ano",IF(FZ136="",0,((30/(GA$4*$F136)*(GA$4*$F136-FZ136))/30)),0)+IF(GC136="Ano",IF(GB136="",0,((30/(GC$4*$F136)*(GC$4*$F136-GB136))/30)),0)+IF(GE136="Ano",IF(GD136="",0,((30/(GE$4*$F136)*(GE$4*$F136-GD136))/30)),0)+IF(GG136="Ano",IF(GF136="",0,((30/(GG$4*$F136)*(GG$4*$F136-GF136))/30)),0)+IF(GI136="Ano",IF(GH136="",0,((30/(GI$4*$F136)*(GI$4*$F136-GH136))/30)),0)+IF(GK136="Ano",IF(GJ136="",0,((30/(GK$4*$F136)*(GK$4*$F136-GJ136))/30)),0)+IF(GM136="Ano",IF(GL136="",0,((30/(GM$4*$F136)*(GM$4*$F136-GL136))/30)),0)+IF(GO136="Ano",IF(GN136="",0,((30/(GO$4*$F136)*(GO$4*$F136-GN136))/30)),0)&gt;($L136-$AX136-$CB136-$DF136-$EJ136-$FN136),$L136-$AX136-$CB136-$DF136-$EJ136-$FN136,IF(FS136="Ano",IF(FR136="",0,((30/(FS$4*$F136)*(FS$4*$F136-FR136))/30)),0)+IF(FU136="Ano",IF(FT136="",0,((30/(FU$4*$F136)*(FU$4*$F136-FT136))/30)),0)+IF(FW136="Ano",IF(FV136="",0,((30/(FW$4*$F136)*(FW$4*$F136-FV136))/30)),0)+IF(FY136="Ano",IF(FX136="",0,((30/(FY$4*$F136)*(FY$4*$F136-FX136))/30)),0)+IF(GA136="Ano",IF(FZ136="",0,((30/(GA$4*$F136)*(GA$4*$F136-FZ136))/30)),0)+IF(GC136="Ano",IF(GB136="",0,((30/(GC$4*$F136)*(GC$4*$F136-GB136))/30)),0)+IF(GE136="Ano",IF(GD136="",0,((30/(GE$4*$F136)*(GE$4*$F136-GD136))/30)),0)+IF(GG136="Ano",IF(GF136="",0,((30/(GG$4*$F136)*(GG$4*$F136-GF136))/30)),0)+IF(GI136="Ano",IF(GH136="",0,((30/(GI$4*$F136)*(GI$4*$F136-GH136))/30)),0)+IF(GK136="Ano",IF(GJ136="",0,((30/(GK$4*$F136)*(GK$4*$F136-GJ136))/30)),0)+IF(GM136="Ano",IF(GL136="",0,((30/(GM$4*$F136)*(GM$4*$F136-GL136))/30)),0)+IF(GO136="Ano",IF(GN136="",0,((30/(GO$4*$F136)*(GO$4*$F136-GN136))/30)),0)))),0.01)</f>
        <v>0</v>
      </c>
      <c r="GS136" s="167">
        <f t="shared" ref="GS136:GS199" si="165">ROUND(GR136*$M136,2)</f>
        <v>0</v>
      </c>
      <c r="GT136" s="1"/>
      <c r="GU136" s="1"/>
      <c r="GV136" s="174"/>
      <c r="GW136" s="175"/>
      <c r="GX136" s="174"/>
      <c r="GY136" s="175"/>
      <c r="GZ136" s="174"/>
      <c r="HA136" s="175"/>
      <c r="HB136" s="174"/>
      <c r="HC136" s="175"/>
      <c r="HD136" s="174"/>
      <c r="HE136" s="175"/>
      <c r="HF136" s="174"/>
      <c r="HG136" s="175"/>
      <c r="HH136" s="174"/>
      <c r="HI136" s="175"/>
      <c r="HJ136" s="174"/>
      <c r="HK136" s="175"/>
      <c r="HL136" s="174"/>
      <c r="HM136" s="175"/>
      <c r="HN136" s="174"/>
      <c r="HO136" s="175"/>
      <c r="HP136" s="174"/>
      <c r="HQ136" s="175"/>
      <c r="HR136" s="174"/>
      <c r="HS136" s="175"/>
      <c r="HT136" s="166">
        <f t="shared" ref="HT136:HT199" si="166">FLOOR(IF($U136="Ne",0,IF(IF(GV136="",0,((30/(GW$4*$F136)*(GW$4*$F136-GV136))/30))+IF(GX136="",0,((30/(GY$4*$F136)*(GY$4*$F136-GX136))/30))+IF(GZ136="",0,((30/(HA$4*$F136)*(HA$4*$F136-GZ136))/30))+IF(HB136="",0,((30/(HC$4*$F136)*(HC$4*$F136-HB136))/30))+IF(HD136="",0,((30/(HE$4*$F136)*(HE$4*$F136-HD136))/30))+IF(HF136="",0,((30/(HG$4*$F136)*(HG$4*$F136-HF136))/30))+IF(HH136="",0,((30/(HI$4*$F136)*(HI$4*$F136-HH136))/30))+IF(HJ136="",0,((30/(HK$4*$F136)*(HK$4*$F136-HJ136))/30))+IF(HL136="",0,((30/(HM$4*$F136)*(HM$4*$F136-HL136))/30))+IF(HN136="",0,((30/(HO$4*$F136)*(HO$4*$F136-HN136))/30))+IF(HP136="",0,((30/(HQ$4*$F136)*(HQ$4*$F136-HP136))/30))+IF(HR136="",0,((30/(HS$4*$F136)*(HS$4*$F136-HR136))/30))&gt;($E136-$AV136-$BZ136-$DD136-$EH136-$FL136-$GP136),$E136-$AV136-$BZ136-$DD136-$EH136-$FL136-$GP136,IF(GV136="",0,((30/(GW$4*$F136)*(GW$4*$F136-GV136))/30))+IF(GX136="",0,((30/(GY$4*$F136)*(GY$4*$F136-GX136))/30))+IF(GZ136="",0,((30/(HA$4*$F136)*(HA$4*$F136-GZ136))/30))+IF(HB136="",0,((30/(HC$4*$F136)*(HC$4*$F136-HB136))/30))+IF(HD136="",0,((30/(HE$4*$F136)*(HE$4*$F136-HD136))/30))+IF(HF136="",0,((30/(HG$4*$F136)*(HG$4*$F136-HF136))/30))+IF(HH136="",0,((30/(HI$4*$F136)*(HI$4*$F136-HH136))/30))+IF(HJ136="",0,((30/(HK$4*$F136)*(HK$4*$F136-HJ136))/30))+IF(HL136="",0,((30/(HM$4*$F136)*(HM$4*$F136-HL136))/30))+IF(HN136="",0,((30/(HO$4*$F136)*(HO$4*$F136-HN136))/30))+IF(HP136="",0,((30/(HQ$4*$F136)*(HQ$4*$F136-HP136))/30))+IF(HR136="",0,((30/(HS$4*$F136)*(HS$4*$F136-HR136))/30)))),0.01)</f>
        <v>0</v>
      </c>
      <c r="HU136" s="167">
        <f t="shared" ref="HU136:HU199" si="167">ROUND(HT136*$I136,2)</f>
        <v>0</v>
      </c>
      <c r="HV136" s="166">
        <f t="shared" ref="HV136:HV199" si="168">FLOOR(IF($U136="Ne",0,IF(OR($L136=0,$L136=""),0,IF(IF(GW136="Ano",IF(GV136="",0,((30/(GW$4*$F136)*(GW$4*$F136-GV136))/30)),0)+IF(GY136="Ano",IF(GX136="",0,((30/(GY$4*$F136)*(GY$4*$F136-GX136))/30)),0)+IF(HA136="Ano",IF(GZ136="",0,((30/(HA$4*$F136)*(HA$4*$F136-GZ136))/30)),0)+IF(HC136="Ano",IF(HB136="",0,((30/(HC$4*$F136)*(HC$4*$F136-HB136))/30)),0)+IF(HE136="Ano",IF(HD136="",0,((30/(HE$4*$F136)*(HE$4*$F136-HD136))/30)),0)+IF(HG136="Ano",IF(HF136="",0,((30/(HG$4*$F136)*(HG$4*$F136-HF136))/30)),0)+IF(HI136="Ano",IF(HH136="",0,((30/(HI$4*$F136)*(HI$4*$F136-HH136))/30)),0)+IF(HK136="Ano",IF(HJ136="",0,((30/(HK$4*$F136)*(HK$4*$F136-HJ136))/30)),0)+IF(HM136="Ano",IF(HL136="",0,((30/(HM$4*$F136)*(HM$4*$F136-HL136))/30)),0)+IF(HO136="Ano",IF(HN136="",0,((30/(HO$4*$F136)*(HO$4*$F136-HN136))/30)),0)+IF(HQ136="Ano",IF(HP136="",0,((30/(HQ$4*$F136)*(HQ$4*$F136-HP136))/30)),0)+IF(HS136="Ano",IF(HR136="",0,((30/(HS$4*$F136)*(HS$4*$F136-HR136))/30)),0)&gt;($L136-$AX136-$CB136-$DF136-$EJ136-$FN136-$GR136),$L136-$AX136-$CB136-$DF136-$EJ136-$FN136-$GR136,IF(GW136="Ano",IF(GV136="",0,((30/(GW$4*$F136)*(GW$4*$F136-GV136))/30)),0)+IF(GY136="Ano",IF(GX136="",0,((30/(GY$4*$F136)*(GY$4*$F136-GX136))/30)),0)+IF(HA136="Ano",IF(GZ136="",0,((30/(HA$4*$F136)*(HA$4*$F136-GZ136))/30)),0)+IF(HC136="Ano",IF(HB136="",0,((30/(HC$4*$F136)*(HC$4*$F136-HB136))/30)),0)+IF(HE136="Ano",IF(HD136="",0,((30/(HE$4*$F136)*(HE$4*$F136-HD136))/30)),0)+IF(HG136="Ano",IF(HF136="",0,((30/(HG$4*$F136)*(HG$4*$F136-HF136))/30)),0)+IF(HI136="Ano",IF(HH136="",0,((30/(HI$4*$F136)*(HI$4*$F136-HH136))/30)),0)+IF(HK136="Ano",IF(HJ136="",0,((30/(HK$4*$F136)*(HK$4*$F136-HJ136))/30)),0)+IF(HM136="Ano",IF(HL136="",0,((30/(HM$4*$F136)*(HM$4*$F136-HL136))/30)),0)+IF(HO136="Ano",IF(HN136="",0,((30/(HO$4*$F136)*(HO$4*$F136-HN136))/30)),0)+IF(HQ136="Ano",IF(HP136="",0,((30/(HQ$4*$F136)*(HQ$4*$F136-HP136))/30)),0)+IF(HS136="Ano",IF(HR136="",0,((30/(HS$4*$F136)*(HS$4*$F136-HR136))/30)),0)))),0.01)</f>
        <v>0</v>
      </c>
      <c r="HW136" s="167">
        <f t="shared" ref="HW136:HW199" si="169">ROUND(HV136*$M136,2)</f>
        <v>0</v>
      </c>
      <c r="HX136" s="1"/>
      <c r="HY136" s="1"/>
      <c r="HZ136" s="174"/>
      <c r="IA136" s="175"/>
      <c r="IB136" s="174"/>
      <c r="IC136" s="175"/>
      <c r="ID136" s="174"/>
      <c r="IE136" s="175"/>
      <c r="IF136" s="174"/>
      <c r="IG136" s="175"/>
      <c r="IH136" s="174"/>
      <c r="II136" s="175"/>
      <c r="IJ136" s="174"/>
      <c r="IK136" s="175"/>
      <c r="IL136" s="174"/>
      <c r="IM136" s="175"/>
      <c r="IN136" s="174"/>
      <c r="IO136" s="175"/>
      <c r="IP136" s="174"/>
      <c r="IQ136" s="175"/>
      <c r="IR136" s="174"/>
      <c r="IS136" s="175"/>
      <c r="IT136" s="174"/>
      <c r="IU136" s="175"/>
      <c r="IV136" s="174"/>
      <c r="IW136" s="175"/>
      <c r="IX136" s="166">
        <f t="shared" ref="IX136:IX199" si="170">FLOOR(IF($U136="Ne",0,IF(IF(HZ136="",0,((30/(IA$4*$F136)*(IA$4*$F136-HZ136))/30))+IF(IB136="",0,((30/(IC$4*$F136)*(IC$4*$F136-IB136))/30))+IF(ID136="",0,((30/(IE$4*$F136)*(IE$4*$F136-ID136))/30))+IF(IF136="",0,((30/(IG$4*$F136)*(IG$4*$F136-IF136))/30))+IF(IH136="",0,((30/(II$4*$F136)*(II$4*$F136-IH136))/30))+IF(IJ136="",0,((30/(IK$4*$F136)*(IK$4*$F136-IJ136))/30))+IF(IL136="",0,((30/(IM$4*$F136)*(IM$4*$F136-IL136))/30))+IF(IN136="",0,((30/(IO$4*$F136)*(IO$4*$F136-IN136))/30))+IF(IP136="",0,((30/(IQ$4*$F136)*(IQ$4*$F136-IP136))/30))+IF(IR136="",0,((30/(IS$4*$F136)*(IS$4*$F136-IR136))/30))+IF(IT136="",0,((30/(IU$4*$F136)*(IU$4*$F136-IT136))/30))+IF(IV136="",0,((30/(IW$4*$F136)*(IW$4*$F136-IV136))/30))&gt;($E136-$AV136-$BZ136-$DD136-$EH136-$FL136-$GP136-$HT136),$E136-$AV136-$BZ136-$DD136-$EH136-$FL136-$GP136-$HT136,IF(HZ136="",0,((30/(IA$4*$F136)*(IA$4*$F136-HZ136))/30))+IF(IB136="",0,((30/(IC$4*$F136)*(IC$4*$F136-IB136))/30))+IF(ID136="",0,((30/(IE$4*$F136)*(IE$4*$F136-ID136))/30))+IF(IF136="",0,((30/(IG$4*$F136)*(IG$4*$F136-IF136))/30))+IF(IH136="",0,((30/(II$4*$F136)*(II$4*$F136-IH136))/30))+IF(IJ136="",0,((30/(IK$4*$F136)*(IK$4*$F136-IJ136))/30))+IF(IL136="",0,((30/(IM$4*$F136)*(IM$4*$F136-IL136))/30))+IF(IN136="",0,((30/(IO$4*$F136)*(IO$4*$F136-IN136))/30))+IF(IP136="",0,((30/(IQ$4*$F136)*(IQ$4*$F136-IP136))/30))+IF(IR136="",0,((30/(IS$4*$F136)*(IS$4*$F136-IR136))/30))+IF(IT136="",0,((30/(IU$4*$F136)*(IU$4*$F136-IT136))/30))+IF(IV136="",0,((30/(IW$4*$F136)*(IW$4*$F136-IV136))/30)))),0.01)</f>
        <v>0</v>
      </c>
      <c r="IY136" s="167">
        <f t="shared" ref="IY136:IY199" si="171">ROUND(IX136*$I136,2)</f>
        <v>0</v>
      </c>
      <c r="IZ136" s="166">
        <f t="shared" ref="IZ136:IZ199" si="172">FLOOR(IF($U136="Ne",0,IF(OR($L136=0,$L136=""),0,IF(IF(IA136="Ano",IF(HZ136="",0,((30/(IA$4*$F136)*(IA$4*$F136-HZ136))/30)),0)+IF(IC136="Ano",IF(IB136="",0,((30/(IC$4*$F136)*(IC$4*$F136-IB136))/30)),0)+IF(IE136="Ano",IF(ID136="",0,((30/(IE$4*$F136)*(IE$4*$F136-ID136))/30)),0)+IF(IG136="Ano",IF(IF136="",0,((30/(IG$4*$F136)*(IG$4*$F136-IF136))/30)),0)+IF(II136="Ano",IF(IH136="",0,((30/(II$4*$F136)*(II$4*$F136-IH136))/30)),0)+IF(IK136="Ano",IF(IJ136="",0,((30/(IK$4*$F136)*(IK$4*$F136-IJ136))/30)),0)+IF(IM136="Ano",IF(IL136="",0,((30/(IM$4*$F136)*(IM$4*$F136-IL136))/30)),0)+IF(IO136="Ano",IF(IN136="",0,((30/(IO$4*$F136)*(IO$4*$F136-IN136))/30)),0)+IF(IQ136="Ano",IF(IP136="",0,((30/(IQ$4*$F136)*(IQ$4*$F136-IP136))/30)),0)+IF(IS136="Ano",IF(IR136="",0,((30/(IS$4*$F136)*(IS$4*$F136-IR136))/30)),0)+IF(IU136="Ano",IF(IT136="",0,((30/(IU$4*$F136)*(IU$4*$F136-IT136))/30)),0)+IF(IW136="Ano",IF(IV136="",0,((30/(IW$4*$F136)*(IW$4*$F136-IV136))/30)),0)&gt;($L136-$AX136-$CB136-$DF136-$EJ136-$FN136-$GR136-$HV136),$L136-$AX136-$CB136-$DF136-$EJ136-$FN136-$GR136-$HV136,IF(IA136="Ano",IF(HZ136="",0,((30/(IA$4*$F136)*(IA$4*$F136-HZ136))/30)),0)+IF(IC136="Ano",IF(IB136="",0,((30/(IC$4*$F136)*(IC$4*$F136-IB136))/30)),0)+IF(IE136="Ano",IF(ID136="",0,((30/(IE$4*$F136)*(IE$4*$F136-ID136))/30)),0)+IF(IG136="Ano",IF(IF136="",0,((30/(IG$4*$F136)*(IG$4*$F136-IF136))/30)),0)+IF(II136="Ano",IF(IH136="",0,((30/(II$4*$F136)*(II$4*$F136-IH136))/30)),0)+IF(IK136="Ano",IF(IJ136="",0,((30/(IK$4*$F136)*(IK$4*$F136-IJ136))/30)),0)+IF(IM136="Ano",IF(IL136="",0,((30/(IM$4*$F136)*(IM$4*$F136-IL136))/30)),0)+IF(IO136="Ano",IF(IN136="",0,((30/(IO$4*$F136)*(IO$4*$F136-IN136))/30)),0)+IF(IQ136="Ano",IF(IP136="",0,((30/(IQ$4*$F136)*(IQ$4*$F136-IP136))/30)),0)+IF(IS136="Ano",IF(IR136="",0,((30/(IS$4*$F136)*(IS$4*$F136-IR136))/30)),0)+IF(IU136="Ano",IF(IT136="",0,((30/(IU$4*$F136)*(IU$4*$F136-IT136))/30)),0)+IF(IW136="Ano",IF(IV136="",0,((30/(IW$4*$F136)*(IW$4*$F136-IV136))/30)),0)))),0.01)</f>
        <v>0</v>
      </c>
      <c r="JA136" s="167">
        <f t="shared" ref="JA136:JA199" si="173">ROUND(IZ136*$M136,2)</f>
        <v>0</v>
      </c>
      <c r="JB136" s="1"/>
      <c r="JC136" s="1"/>
      <c r="JD136" s="174"/>
      <c r="JE136" s="175"/>
      <c r="JF136" s="174"/>
      <c r="JG136" s="175"/>
      <c r="JH136" s="174"/>
      <c r="JI136" s="175"/>
      <c r="JJ136" s="174"/>
      <c r="JK136" s="175"/>
      <c r="JL136" s="174"/>
      <c r="JM136" s="175"/>
      <c r="JN136" s="174"/>
      <c r="JO136" s="175"/>
      <c r="JP136" s="174"/>
      <c r="JQ136" s="175"/>
      <c r="JR136" s="174"/>
      <c r="JS136" s="175"/>
      <c r="JT136" s="174"/>
      <c r="JU136" s="175"/>
      <c r="JV136" s="174"/>
      <c r="JW136" s="175"/>
      <c r="JX136" s="174"/>
      <c r="JY136" s="175"/>
      <c r="JZ136" s="174"/>
      <c r="KA136" s="175"/>
      <c r="KB136" s="166">
        <f t="shared" ref="KB136:KB199" si="174">FLOOR(IF($U136="Ne",0,IF(IF(JD136="",0,((30/(JE$4*$F136)*(JE$4*$F136-JD136))/30))+IF(JF136="",0,((30/(JG$4*$F136)*(JG$4*$F136-JF136))/30))+IF(JH136="",0,((30/(JI$4*$F136)*(JI$4*$F136-JH136))/30))+IF(JJ136="",0,((30/(JK$4*$F136)*(JK$4*$F136-JJ136))/30))+IF(JL136="",0,((30/(JM$4*$F136)*(JM$4*$F136-JL136))/30))+IF(JN136="",0,((30/(JO$4*$F136)*(JO$4*$F136-JN136))/30))+IF(JP136="",0,((30/(JQ$4*$F136)*(JQ$4*$F136-JP136))/30))+IF(JR136="",0,((30/(JS$4*$F136)*(JS$4*$F136-JR136))/30))+IF(JT136="",0,((30/(JU$4*$F136)*(JU$4*$F136-JT136))/30))+IF(JV136="",0,((30/(JW$4*$F136)*(JW$4*$F136-JV136))/30))+IF(JX136="",0,((30/(JY$4*$F136)*(JY$4*$F136-JX136))/30))+IF(JZ136="",0,((30/(KA$4*$F136)*(KA$4*$F136-JZ136))/30))&gt;($E136-$AV136-$BZ136-$DD136-$EH136-$FL136-$GP136-$HT136-$IX136),$E136-$AV136-$BZ136-$DD136-$EH136-$FL136-$GP136-$HT136-$IX136,IF(JD136="",0,((30/(JE$4*$F136)*(JE$4*$F136-JD136))/30))+IF(JF136="",0,((30/(JG$4*$F136)*(JG$4*$F136-JF136))/30))+IF(JH136="",0,((30/(JI$4*$F136)*(JI$4*$F136-JH136))/30))+IF(JJ136="",0,((30/(JK$4*$F136)*(JK$4*$F136-JJ136))/30))+IF(JL136="",0,((30/(JM$4*$F136)*(JM$4*$F136-JL136))/30))+IF(JN136="",0,((30/(JO$4*$F136)*(JO$4*$F136-JN136))/30))+IF(JP136="",0,((30/(JQ$4*$F136)*(JQ$4*$F136-JP136))/30))+IF(JR136="",0,((30/(JS$4*$F136)*(JS$4*$F136-JR136))/30))+IF(JT136="",0,((30/(JU$4*$F136)*(JU$4*$F136-JT136))/30))+IF(JV136="",0,((30/(JW$4*$F136)*(JW$4*$F136-JV136))/30))+IF(JX136="",0,((30/(JY$4*$F136)*(JY$4*$F136-JX136))/30))+IF(JZ136="",0,((30/(KA$4*$F136)*(KA$4*$F136-JZ136))/30)))),0.01)</f>
        <v>0</v>
      </c>
      <c r="KC136" s="167">
        <f t="shared" ref="KC136:KC199" si="175">ROUND(KB136*$I136,2)</f>
        <v>0</v>
      </c>
      <c r="KD136" s="166">
        <f t="shared" ref="KD136:KD199" si="176">FLOOR(IF($U136="Ne",0,IF(OR($L136=0,$L136=""),0,IF(IF(JE136="Ano",IF(JD136="",0,((30/(JE$4*$F136)*(JE$4*$F136-JD136))/30)),0)+IF(JG136="Ano",IF(JF136="",0,((30/(JG$4*$F136)*(JG$4*$F136-JF136))/30)),0)+IF(JI136="Ano",IF(JH136="",0,((30/(JI$4*$F136)*(JI$4*$F136-JH136))/30)),0)+IF(JK136="Ano",IF(JJ136="",0,((30/(JK$4*$F136)*(JK$4*$F136-JJ136))/30)),0)+IF(JM136="Ano",IF(JL136="",0,((30/(JM$4*$F136)*(JM$4*$F136-JL136))/30)),0)+IF(JO136="Ano",IF(JN136="",0,((30/(JO$4*$F136)*(JO$4*$F136-JN136))/30)),0)+IF(JQ136="Ano",IF(JP136="",0,((30/(JQ$4*$F136)*(JQ$4*$F136-JP136))/30)),0)+IF(JS136="Ano",IF(JR136="",0,((30/(JS$4*$F136)*(JS$4*$F136-JR136))/30)),0)+IF(JU136="Ano",IF(JT136="",0,((30/(JU$4*$F136)*(JU$4*$F136-JT136))/30)),0)+IF(JW136="Ano",IF(JV136="",0,((30/(JW$4*$F136)*(JW$4*$F136-JV136))/30)),0)+IF(JY136="Ano",IF(JX136="",0,((30/(JY$4*$F136)*(JY$4*$F136-JX136))/30)),0)+IF(KA136="Ano",IF(JZ136="",0,((30/(KA$4*$F136)*(KA$4*$F136-JZ136))/30)),0)&gt;($L136-$AX136-$CB136-$DF136-$EJ136-$FN136-$GR136-$HV136-$IZ136),$L136-$AX136-$CB136-$DF136-$EJ136-$FN136-$GR136-$HV136-$IZ136,IF(JE136="Ano",IF(JD136="",0,((30/(JE$4*$F136)*(JE$4*$F136-JD136))/30)),0)+IF(JG136="Ano",IF(JF136="",0,((30/(JG$4*$F136)*(JG$4*$F136-JF136))/30)),0)+IF(JI136="Ano",IF(JH136="",0,((30/(JI$4*$F136)*(JI$4*$F136-JH136))/30)),0)+IF(JK136="Ano",IF(JJ136="",0,((30/(JK$4*$F136)*(JK$4*$F136-JJ136))/30)),0)+IF(JM136="Ano",IF(JL136="",0,((30/(JM$4*$F136)*(JM$4*$F136-JL136))/30)),0)+IF(JO136="Ano",IF(JN136="",0,((30/(JO$4*$F136)*(JO$4*$F136-JN136))/30)),0)+IF(JQ136="Ano",IF(JP136="",0,((30/(JQ$4*$F136)*(JQ$4*$F136-JP136))/30)),0)+IF(JS136="Ano",IF(JR136="",0,((30/(JS$4*$F136)*(JS$4*$F136-JR136))/30)),0)+IF(JU136="Ano",IF(JT136="",0,((30/(JU$4*$F136)*(JU$4*$F136-JT136))/30)),0)+IF(JW136="Ano",IF(JV136="",0,((30/(JW$4*$F136)*(JW$4*$F136-JV136))/30)),0)+IF(JY136="Ano",IF(JX136="",0,((30/(JY$4*$F136)*(JY$4*$F136-JX136))/30)),0)+IF(KA136="Ano",IF(JZ136="",0,((30/(KA$4*$F136)*(KA$4*$F136-JZ136))/30)),0)))),0.01)</f>
        <v>0</v>
      </c>
      <c r="KE136" s="167">
        <f t="shared" ref="KE136:KE199" si="177">ROUND(KD136*$M136,2)</f>
        <v>0</v>
      </c>
      <c r="KF136" s="1"/>
      <c r="KG136" s="1"/>
      <c r="KH136" s="170">
        <f t="shared" si="132"/>
        <v>0</v>
      </c>
      <c r="KI136" s="171">
        <f t="shared" si="133"/>
        <v>0</v>
      </c>
      <c r="KJ136" s="166">
        <f t="shared" si="134"/>
        <v>0</v>
      </c>
      <c r="KK136" s="167">
        <f t="shared" si="135"/>
        <v>0</v>
      </c>
      <c r="KL136" s="172">
        <f t="shared" si="136"/>
        <v>0</v>
      </c>
      <c r="KM136" s="171">
        <f t="shared" si="137"/>
        <v>0</v>
      </c>
      <c r="KN136" s="166">
        <f t="shared" si="138"/>
        <v>0</v>
      </c>
      <c r="KO136" s="167">
        <f t="shared" si="139"/>
        <v>0</v>
      </c>
      <c r="KP136" s="436">
        <f t="shared" si="140"/>
        <v>0</v>
      </c>
      <c r="KQ136" s="422">
        <f t="shared" si="141"/>
        <v>0</v>
      </c>
      <c r="KR136" s="438" t="s">
        <v>338</v>
      </c>
      <c r="KS136" s="422" t="s">
        <v>338</v>
      </c>
      <c r="KT136" s="1"/>
    </row>
    <row r="137" spans="2:306" s="26" customFormat="1" ht="16.5" customHeight="1" x14ac:dyDescent="0.2">
      <c r="B137" s="150" t="s">
        <v>344</v>
      </c>
      <c r="C137" s="826"/>
      <c r="D137" s="827"/>
      <c r="E137" s="316"/>
      <c r="F137" s="659">
        <v>1</v>
      </c>
      <c r="G137" s="113"/>
      <c r="H137" s="113"/>
      <c r="I137" s="661">
        <f>INT(ROUND(F137,2)*(IF(E137&gt;0,data!$J$12,0)))</f>
        <v>0</v>
      </c>
      <c r="J137" s="145">
        <f t="shared" si="124"/>
        <v>0</v>
      </c>
      <c r="K137" s="317"/>
      <c r="L137" s="316"/>
      <c r="M137" s="661">
        <f>INT(ROUND(F137,2)*(IF(E137&gt;0,(IF(K137="ano",data!$J$6,0)),0)))</f>
        <v>0</v>
      </c>
      <c r="N137" s="152">
        <f t="shared" si="125"/>
        <v>0</v>
      </c>
      <c r="O137" s="155">
        <f t="shared" si="126"/>
        <v>0</v>
      </c>
      <c r="Q137" s="149" t="str">
        <f t="shared" si="127"/>
        <v/>
      </c>
      <c r="R137" s="612" t="s">
        <v>338</v>
      </c>
      <c r="T137" s="26">
        <f t="shared" si="131"/>
        <v>0</v>
      </c>
      <c r="U137" s="176" t="s">
        <v>297</v>
      </c>
      <c r="V137" s="10"/>
      <c r="W137" s="10"/>
      <c r="X137" s="164"/>
      <c r="Y137" s="177"/>
      <c r="Z137" s="164"/>
      <c r="AA137" s="177"/>
      <c r="AB137" s="164"/>
      <c r="AC137" s="177"/>
      <c r="AD137" s="164"/>
      <c r="AE137" s="177"/>
      <c r="AF137" s="164"/>
      <c r="AG137" s="177"/>
      <c r="AH137" s="164"/>
      <c r="AI137" s="177"/>
      <c r="AJ137" s="164"/>
      <c r="AK137" s="177"/>
      <c r="AL137" s="164"/>
      <c r="AM137" s="177"/>
      <c r="AN137" s="164"/>
      <c r="AO137" s="177"/>
      <c r="AP137" s="164"/>
      <c r="AQ137" s="177"/>
      <c r="AR137" s="164"/>
      <c r="AS137" s="177"/>
      <c r="AT137" s="164"/>
      <c r="AU137" s="177"/>
      <c r="AV137" s="166">
        <f t="shared" si="142"/>
        <v>0</v>
      </c>
      <c r="AW137" s="167">
        <f t="shared" si="143"/>
        <v>0</v>
      </c>
      <c r="AX137" s="166">
        <f t="shared" si="144"/>
        <v>0</v>
      </c>
      <c r="AY137" s="167">
        <f t="shared" si="145"/>
        <v>0</v>
      </c>
      <c r="AZ137" s="1"/>
      <c r="BA137" s="1"/>
      <c r="BB137" s="164"/>
      <c r="BC137" s="177"/>
      <c r="BD137" s="164"/>
      <c r="BE137" s="177"/>
      <c r="BF137" s="164"/>
      <c r="BG137" s="177"/>
      <c r="BH137" s="164"/>
      <c r="BI137" s="177"/>
      <c r="BJ137" s="164"/>
      <c r="BK137" s="177"/>
      <c r="BL137" s="164"/>
      <c r="BM137" s="177"/>
      <c r="BN137" s="164"/>
      <c r="BO137" s="177"/>
      <c r="BP137" s="164"/>
      <c r="BQ137" s="177"/>
      <c r="BR137" s="164"/>
      <c r="BS137" s="177"/>
      <c r="BT137" s="164"/>
      <c r="BU137" s="177"/>
      <c r="BV137" s="164"/>
      <c r="BW137" s="177"/>
      <c r="BX137" s="164"/>
      <c r="BY137" s="177"/>
      <c r="BZ137" s="166">
        <f t="shared" si="146"/>
        <v>0</v>
      </c>
      <c r="CA137" s="167">
        <f t="shared" si="147"/>
        <v>0</v>
      </c>
      <c r="CB137" s="166">
        <f t="shared" si="148"/>
        <v>0</v>
      </c>
      <c r="CC137" s="167">
        <f t="shared" si="149"/>
        <v>0</v>
      </c>
      <c r="CD137" s="1"/>
      <c r="CE137" s="1"/>
      <c r="CF137" s="164"/>
      <c r="CG137" s="177"/>
      <c r="CH137" s="164"/>
      <c r="CI137" s="177"/>
      <c r="CJ137" s="164"/>
      <c r="CK137" s="177"/>
      <c r="CL137" s="164"/>
      <c r="CM137" s="177"/>
      <c r="CN137" s="164"/>
      <c r="CO137" s="177"/>
      <c r="CP137" s="164"/>
      <c r="CQ137" s="177"/>
      <c r="CR137" s="164"/>
      <c r="CS137" s="177"/>
      <c r="CT137" s="164"/>
      <c r="CU137" s="177"/>
      <c r="CV137" s="164"/>
      <c r="CW137" s="177"/>
      <c r="CX137" s="164"/>
      <c r="CY137" s="177"/>
      <c r="CZ137" s="164"/>
      <c r="DA137" s="177"/>
      <c r="DB137" s="164"/>
      <c r="DC137" s="177"/>
      <c r="DD137" s="166">
        <f t="shared" si="150"/>
        <v>0</v>
      </c>
      <c r="DE137" s="167">
        <f t="shared" si="151"/>
        <v>0</v>
      </c>
      <c r="DF137" s="166">
        <f t="shared" si="152"/>
        <v>0</v>
      </c>
      <c r="DG137" s="167">
        <f t="shared" si="153"/>
        <v>0</v>
      </c>
      <c r="DH137" s="1"/>
      <c r="DI137" s="1"/>
      <c r="DJ137" s="164"/>
      <c r="DK137" s="177"/>
      <c r="DL137" s="164"/>
      <c r="DM137" s="177"/>
      <c r="DN137" s="164"/>
      <c r="DO137" s="177"/>
      <c r="DP137" s="164"/>
      <c r="DQ137" s="177"/>
      <c r="DR137" s="164"/>
      <c r="DS137" s="177"/>
      <c r="DT137" s="164"/>
      <c r="DU137" s="177"/>
      <c r="DV137" s="164"/>
      <c r="DW137" s="177"/>
      <c r="DX137" s="164"/>
      <c r="DY137" s="177"/>
      <c r="DZ137" s="164"/>
      <c r="EA137" s="177"/>
      <c r="EB137" s="164"/>
      <c r="EC137" s="177"/>
      <c r="ED137" s="164"/>
      <c r="EE137" s="177"/>
      <c r="EF137" s="164"/>
      <c r="EG137" s="177"/>
      <c r="EH137" s="166">
        <f t="shared" si="154"/>
        <v>0</v>
      </c>
      <c r="EI137" s="167">
        <f t="shared" si="155"/>
        <v>0</v>
      </c>
      <c r="EJ137" s="166">
        <f t="shared" si="156"/>
        <v>0</v>
      </c>
      <c r="EK137" s="167">
        <f t="shared" si="157"/>
        <v>0</v>
      </c>
      <c r="EL137" s="1"/>
      <c r="EM137" s="1"/>
      <c r="EN137" s="164"/>
      <c r="EO137" s="177"/>
      <c r="EP137" s="164"/>
      <c r="EQ137" s="177"/>
      <c r="ER137" s="164"/>
      <c r="ES137" s="177"/>
      <c r="ET137" s="164"/>
      <c r="EU137" s="177"/>
      <c r="EV137" s="164"/>
      <c r="EW137" s="177"/>
      <c r="EX137" s="164"/>
      <c r="EY137" s="177"/>
      <c r="EZ137" s="164"/>
      <c r="FA137" s="177"/>
      <c r="FB137" s="164"/>
      <c r="FC137" s="177"/>
      <c r="FD137" s="164"/>
      <c r="FE137" s="177"/>
      <c r="FF137" s="164"/>
      <c r="FG137" s="177"/>
      <c r="FH137" s="164"/>
      <c r="FI137" s="177"/>
      <c r="FJ137" s="164"/>
      <c r="FK137" s="177"/>
      <c r="FL137" s="166">
        <f t="shared" si="158"/>
        <v>0</v>
      </c>
      <c r="FM137" s="167">
        <f t="shared" si="159"/>
        <v>0</v>
      </c>
      <c r="FN137" s="166">
        <f t="shared" si="160"/>
        <v>0</v>
      </c>
      <c r="FO137" s="167">
        <f t="shared" si="161"/>
        <v>0</v>
      </c>
      <c r="FP137" s="1"/>
      <c r="FQ137" s="1"/>
      <c r="FR137" s="164"/>
      <c r="FS137" s="177"/>
      <c r="FT137" s="164"/>
      <c r="FU137" s="177"/>
      <c r="FV137" s="164"/>
      <c r="FW137" s="177"/>
      <c r="FX137" s="164"/>
      <c r="FY137" s="177"/>
      <c r="FZ137" s="164"/>
      <c r="GA137" s="177"/>
      <c r="GB137" s="164"/>
      <c r="GC137" s="177"/>
      <c r="GD137" s="164"/>
      <c r="GE137" s="177"/>
      <c r="GF137" s="164"/>
      <c r="GG137" s="177"/>
      <c r="GH137" s="164"/>
      <c r="GI137" s="177"/>
      <c r="GJ137" s="164"/>
      <c r="GK137" s="177"/>
      <c r="GL137" s="164"/>
      <c r="GM137" s="177"/>
      <c r="GN137" s="164"/>
      <c r="GO137" s="177"/>
      <c r="GP137" s="166">
        <f t="shared" si="162"/>
        <v>0</v>
      </c>
      <c r="GQ137" s="167">
        <f t="shared" si="163"/>
        <v>0</v>
      </c>
      <c r="GR137" s="166">
        <f t="shared" si="164"/>
        <v>0</v>
      </c>
      <c r="GS137" s="167">
        <f t="shared" si="165"/>
        <v>0</v>
      </c>
      <c r="GT137" s="1"/>
      <c r="GU137" s="1"/>
      <c r="GV137" s="164"/>
      <c r="GW137" s="177"/>
      <c r="GX137" s="164"/>
      <c r="GY137" s="177"/>
      <c r="GZ137" s="164"/>
      <c r="HA137" s="177"/>
      <c r="HB137" s="164"/>
      <c r="HC137" s="177"/>
      <c r="HD137" s="164"/>
      <c r="HE137" s="177"/>
      <c r="HF137" s="164"/>
      <c r="HG137" s="177"/>
      <c r="HH137" s="164"/>
      <c r="HI137" s="177"/>
      <c r="HJ137" s="164"/>
      <c r="HK137" s="177"/>
      <c r="HL137" s="164"/>
      <c r="HM137" s="177"/>
      <c r="HN137" s="164"/>
      <c r="HO137" s="177"/>
      <c r="HP137" s="164"/>
      <c r="HQ137" s="177"/>
      <c r="HR137" s="164"/>
      <c r="HS137" s="177"/>
      <c r="HT137" s="166">
        <f t="shared" si="166"/>
        <v>0</v>
      </c>
      <c r="HU137" s="167">
        <f t="shared" si="167"/>
        <v>0</v>
      </c>
      <c r="HV137" s="166">
        <f t="shared" si="168"/>
        <v>0</v>
      </c>
      <c r="HW137" s="167">
        <f t="shared" si="169"/>
        <v>0</v>
      </c>
      <c r="HX137" s="1"/>
      <c r="HY137" s="1"/>
      <c r="HZ137" s="164"/>
      <c r="IA137" s="177"/>
      <c r="IB137" s="164"/>
      <c r="IC137" s="177"/>
      <c r="ID137" s="164"/>
      <c r="IE137" s="177"/>
      <c r="IF137" s="164"/>
      <c r="IG137" s="177"/>
      <c r="IH137" s="164"/>
      <c r="II137" s="177"/>
      <c r="IJ137" s="164"/>
      <c r="IK137" s="177"/>
      <c r="IL137" s="164"/>
      <c r="IM137" s="177"/>
      <c r="IN137" s="164"/>
      <c r="IO137" s="177"/>
      <c r="IP137" s="164"/>
      <c r="IQ137" s="177"/>
      <c r="IR137" s="164"/>
      <c r="IS137" s="177"/>
      <c r="IT137" s="164"/>
      <c r="IU137" s="177"/>
      <c r="IV137" s="164"/>
      <c r="IW137" s="177"/>
      <c r="IX137" s="166">
        <f t="shared" si="170"/>
        <v>0</v>
      </c>
      <c r="IY137" s="167">
        <f t="shared" si="171"/>
        <v>0</v>
      </c>
      <c r="IZ137" s="166">
        <f t="shared" si="172"/>
        <v>0</v>
      </c>
      <c r="JA137" s="167">
        <f t="shared" si="173"/>
        <v>0</v>
      </c>
      <c r="JB137" s="1"/>
      <c r="JC137" s="1"/>
      <c r="JD137" s="164"/>
      <c r="JE137" s="177"/>
      <c r="JF137" s="164"/>
      <c r="JG137" s="177"/>
      <c r="JH137" s="164"/>
      <c r="JI137" s="177"/>
      <c r="JJ137" s="164"/>
      <c r="JK137" s="177"/>
      <c r="JL137" s="164"/>
      <c r="JM137" s="177"/>
      <c r="JN137" s="164"/>
      <c r="JO137" s="177"/>
      <c r="JP137" s="164"/>
      <c r="JQ137" s="177"/>
      <c r="JR137" s="164"/>
      <c r="JS137" s="177"/>
      <c r="JT137" s="164"/>
      <c r="JU137" s="177"/>
      <c r="JV137" s="164"/>
      <c r="JW137" s="177"/>
      <c r="JX137" s="164"/>
      <c r="JY137" s="177"/>
      <c r="JZ137" s="164"/>
      <c r="KA137" s="177"/>
      <c r="KB137" s="166">
        <f t="shared" si="174"/>
        <v>0</v>
      </c>
      <c r="KC137" s="167">
        <f t="shared" si="175"/>
        <v>0</v>
      </c>
      <c r="KD137" s="166">
        <f t="shared" si="176"/>
        <v>0</v>
      </c>
      <c r="KE137" s="167">
        <f t="shared" si="177"/>
        <v>0</v>
      </c>
      <c r="KF137" s="1"/>
      <c r="KG137" s="1"/>
      <c r="KH137" s="170">
        <f t="shared" si="132"/>
        <v>0</v>
      </c>
      <c r="KI137" s="171">
        <f t="shared" si="133"/>
        <v>0</v>
      </c>
      <c r="KJ137" s="166">
        <f t="shared" si="134"/>
        <v>0</v>
      </c>
      <c r="KK137" s="167">
        <f t="shared" si="135"/>
        <v>0</v>
      </c>
      <c r="KL137" s="172">
        <f t="shared" si="136"/>
        <v>0</v>
      </c>
      <c r="KM137" s="171">
        <f t="shared" si="137"/>
        <v>0</v>
      </c>
      <c r="KN137" s="166">
        <f t="shared" si="138"/>
        <v>0</v>
      </c>
      <c r="KO137" s="167">
        <f t="shared" si="139"/>
        <v>0</v>
      </c>
      <c r="KP137" s="436">
        <f t="shared" si="140"/>
        <v>0</v>
      </c>
      <c r="KQ137" s="422">
        <f t="shared" si="141"/>
        <v>0</v>
      </c>
      <c r="KR137" s="438" t="s">
        <v>338</v>
      </c>
      <c r="KS137" s="422" t="s">
        <v>338</v>
      </c>
      <c r="KT137" s="1"/>
    </row>
    <row r="138" spans="2:306" s="26" customFormat="1" ht="16.5" hidden="1" customHeight="1" x14ac:dyDescent="0.2">
      <c r="B138" s="150"/>
      <c r="C138" s="853"/>
      <c r="D138" s="854"/>
      <c r="E138" s="536"/>
      <c r="F138" s="650"/>
      <c r="G138" s="536"/>
      <c r="H138" s="536"/>
      <c r="I138" s="661">
        <f>INT(ROUND(F138,2)*(IF(E138&gt;0,data!$J$12,0)))</f>
        <v>0</v>
      </c>
      <c r="J138" s="145">
        <f t="shared" si="124"/>
        <v>0</v>
      </c>
      <c r="K138" s="537"/>
      <c r="L138" s="536"/>
      <c r="M138" s="661">
        <f>INT(ROUND(F138,2)*(IF(E138&gt;0,(IF(K138="ano",data!$J$6,0)),0)))</f>
        <v>0</v>
      </c>
      <c r="N138" s="152">
        <f t="shared" si="125"/>
        <v>0</v>
      </c>
      <c r="O138" s="155">
        <f t="shared" si="126"/>
        <v>0</v>
      </c>
      <c r="Q138" s="149" t="str">
        <f t="shared" si="127"/>
        <v/>
      </c>
      <c r="R138" s="612" t="s">
        <v>338</v>
      </c>
      <c r="T138" s="26">
        <f t="shared" si="131"/>
        <v>0</v>
      </c>
      <c r="U138" s="173" t="s">
        <v>297</v>
      </c>
      <c r="V138" s="10"/>
      <c r="W138" s="10"/>
      <c r="X138" s="174"/>
      <c r="Y138" s="175"/>
      <c r="Z138" s="174"/>
      <c r="AA138" s="175"/>
      <c r="AB138" s="174"/>
      <c r="AC138" s="175"/>
      <c r="AD138" s="174"/>
      <c r="AE138" s="175"/>
      <c r="AF138" s="174"/>
      <c r="AG138" s="175"/>
      <c r="AH138" s="174"/>
      <c r="AI138" s="175"/>
      <c r="AJ138" s="174"/>
      <c r="AK138" s="175"/>
      <c r="AL138" s="174"/>
      <c r="AM138" s="175"/>
      <c r="AN138" s="174"/>
      <c r="AO138" s="175"/>
      <c r="AP138" s="174"/>
      <c r="AQ138" s="175"/>
      <c r="AR138" s="174"/>
      <c r="AS138" s="175"/>
      <c r="AT138" s="174"/>
      <c r="AU138" s="175"/>
      <c r="AV138" s="166">
        <f t="shared" si="142"/>
        <v>0</v>
      </c>
      <c r="AW138" s="167">
        <f t="shared" si="143"/>
        <v>0</v>
      </c>
      <c r="AX138" s="166">
        <f t="shared" si="144"/>
        <v>0</v>
      </c>
      <c r="AY138" s="167">
        <f t="shared" si="145"/>
        <v>0</v>
      </c>
      <c r="AZ138" s="1"/>
      <c r="BA138" s="1"/>
      <c r="BB138" s="174"/>
      <c r="BC138" s="175"/>
      <c r="BD138" s="174"/>
      <c r="BE138" s="175"/>
      <c r="BF138" s="174"/>
      <c r="BG138" s="175"/>
      <c r="BH138" s="174"/>
      <c r="BI138" s="175"/>
      <c r="BJ138" s="174"/>
      <c r="BK138" s="175"/>
      <c r="BL138" s="174"/>
      <c r="BM138" s="175"/>
      <c r="BN138" s="174"/>
      <c r="BO138" s="175"/>
      <c r="BP138" s="174"/>
      <c r="BQ138" s="175"/>
      <c r="BR138" s="174"/>
      <c r="BS138" s="175"/>
      <c r="BT138" s="174"/>
      <c r="BU138" s="175"/>
      <c r="BV138" s="174"/>
      <c r="BW138" s="175"/>
      <c r="BX138" s="174"/>
      <c r="BY138" s="175"/>
      <c r="BZ138" s="166">
        <f t="shared" si="146"/>
        <v>0</v>
      </c>
      <c r="CA138" s="167">
        <f t="shared" si="147"/>
        <v>0</v>
      </c>
      <c r="CB138" s="166">
        <f t="shared" si="148"/>
        <v>0</v>
      </c>
      <c r="CC138" s="167">
        <f t="shared" si="149"/>
        <v>0</v>
      </c>
      <c r="CD138" s="1"/>
      <c r="CE138" s="1"/>
      <c r="CF138" s="174"/>
      <c r="CG138" s="175"/>
      <c r="CH138" s="174"/>
      <c r="CI138" s="175"/>
      <c r="CJ138" s="174"/>
      <c r="CK138" s="175"/>
      <c r="CL138" s="174"/>
      <c r="CM138" s="175"/>
      <c r="CN138" s="174"/>
      <c r="CO138" s="175"/>
      <c r="CP138" s="174"/>
      <c r="CQ138" s="175"/>
      <c r="CR138" s="174"/>
      <c r="CS138" s="175"/>
      <c r="CT138" s="174"/>
      <c r="CU138" s="175"/>
      <c r="CV138" s="174"/>
      <c r="CW138" s="175"/>
      <c r="CX138" s="174"/>
      <c r="CY138" s="175"/>
      <c r="CZ138" s="174"/>
      <c r="DA138" s="175"/>
      <c r="DB138" s="174"/>
      <c r="DC138" s="175"/>
      <c r="DD138" s="166">
        <f t="shared" si="150"/>
        <v>0</v>
      </c>
      <c r="DE138" s="167">
        <f t="shared" si="151"/>
        <v>0</v>
      </c>
      <c r="DF138" s="166">
        <f t="shared" si="152"/>
        <v>0</v>
      </c>
      <c r="DG138" s="167">
        <f t="shared" si="153"/>
        <v>0</v>
      </c>
      <c r="DH138" s="1"/>
      <c r="DI138" s="1"/>
      <c r="DJ138" s="174"/>
      <c r="DK138" s="175"/>
      <c r="DL138" s="174"/>
      <c r="DM138" s="175"/>
      <c r="DN138" s="174"/>
      <c r="DO138" s="175"/>
      <c r="DP138" s="174"/>
      <c r="DQ138" s="175"/>
      <c r="DR138" s="174"/>
      <c r="DS138" s="175"/>
      <c r="DT138" s="174"/>
      <c r="DU138" s="175"/>
      <c r="DV138" s="174"/>
      <c r="DW138" s="175"/>
      <c r="DX138" s="174"/>
      <c r="DY138" s="175"/>
      <c r="DZ138" s="174"/>
      <c r="EA138" s="175"/>
      <c r="EB138" s="174"/>
      <c r="EC138" s="175"/>
      <c r="ED138" s="174"/>
      <c r="EE138" s="175"/>
      <c r="EF138" s="174"/>
      <c r="EG138" s="175"/>
      <c r="EH138" s="166">
        <f t="shared" si="154"/>
        <v>0</v>
      </c>
      <c r="EI138" s="167">
        <f t="shared" si="155"/>
        <v>0</v>
      </c>
      <c r="EJ138" s="166">
        <f t="shared" si="156"/>
        <v>0</v>
      </c>
      <c r="EK138" s="167">
        <f t="shared" si="157"/>
        <v>0</v>
      </c>
      <c r="EL138" s="1"/>
      <c r="EM138" s="1"/>
      <c r="EN138" s="174"/>
      <c r="EO138" s="175"/>
      <c r="EP138" s="174"/>
      <c r="EQ138" s="175"/>
      <c r="ER138" s="174"/>
      <c r="ES138" s="175"/>
      <c r="ET138" s="174"/>
      <c r="EU138" s="175"/>
      <c r="EV138" s="174"/>
      <c r="EW138" s="175"/>
      <c r="EX138" s="174"/>
      <c r="EY138" s="175"/>
      <c r="EZ138" s="174"/>
      <c r="FA138" s="175"/>
      <c r="FB138" s="174"/>
      <c r="FC138" s="175"/>
      <c r="FD138" s="174"/>
      <c r="FE138" s="175"/>
      <c r="FF138" s="174"/>
      <c r="FG138" s="175"/>
      <c r="FH138" s="174"/>
      <c r="FI138" s="175"/>
      <c r="FJ138" s="174"/>
      <c r="FK138" s="175"/>
      <c r="FL138" s="166">
        <f t="shared" si="158"/>
        <v>0</v>
      </c>
      <c r="FM138" s="167">
        <f t="shared" si="159"/>
        <v>0</v>
      </c>
      <c r="FN138" s="166">
        <f t="shared" si="160"/>
        <v>0</v>
      </c>
      <c r="FO138" s="167">
        <f t="shared" si="161"/>
        <v>0</v>
      </c>
      <c r="FP138" s="1"/>
      <c r="FQ138" s="1"/>
      <c r="FR138" s="174"/>
      <c r="FS138" s="175"/>
      <c r="FT138" s="174"/>
      <c r="FU138" s="175"/>
      <c r="FV138" s="174"/>
      <c r="FW138" s="175"/>
      <c r="FX138" s="174"/>
      <c r="FY138" s="175"/>
      <c r="FZ138" s="174"/>
      <c r="GA138" s="175"/>
      <c r="GB138" s="174"/>
      <c r="GC138" s="175"/>
      <c r="GD138" s="174"/>
      <c r="GE138" s="175"/>
      <c r="GF138" s="174"/>
      <c r="GG138" s="175"/>
      <c r="GH138" s="174"/>
      <c r="GI138" s="175"/>
      <c r="GJ138" s="174"/>
      <c r="GK138" s="175"/>
      <c r="GL138" s="174"/>
      <c r="GM138" s="175"/>
      <c r="GN138" s="174"/>
      <c r="GO138" s="175"/>
      <c r="GP138" s="166">
        <f t="shared" si="162"/>
        <v>0</v>
      </c>
      <c r="GQ138" s="167">
        <f t="shared" si="163"/>
        <v>0</v>
      </c>
      <c r="GR138" s="166">
        <f t="shared" si="164"/>
        <v>0</v>
      </c>
      <c r="GS138" s="167">
        <f t="shared" si="165"/>
        <v>0</v>
      </c>
      <c r="GT138" s="1"/>
      <c r="GU138" s="1"/>
      <c r="GV138" s="174"/>
      <c r="GW138" s="175"/>
      <c r="GX138" s="174"/>
      <c r="GY138" s="175"/>
      <c r="GZ138" s="174"/>
      <c r="HA138" s="175"/>
      <c r="HB138" s="174"/>
      <c r="HC138" s="175"/>
      <c r="HD138" s="174"/>
      <c r="HE138" s="175"/>
      <c r="HF138" s="174"/>
      <c r="HG138" s="175"/>
      <c r="HH138" s="174"/>
      <c r="HI138" s="175"/>
      <c r="HJ138" s="174"/>
      <c r="HK138" s="175"/>
      <c r="HL138" s="174"/>
      <c r="HM138" s="175"/>
      <c r="HN138" s="174"/>
      <c r="HO138" s="175"/>
      <c r="HP138" s="174"/>
      <c r="HQ138" s="175"/>
      <c r="HR138" s="174"/>
      <c r="HS138" s="175"/>
      <c r="HT138" s="166">
        <f t="shared" si="166"/>
        <v>0</v>
      </c>
      <c r="HU138" s="167">
        <f t="shared" si="167"/>
        <v>0</v>
      </c>
      <c r="HV138" s="166">
        <f t="shared" si="168"/>
        <v>0</v>
      </c>
      <c r="HW138" s="167">
        <f t="shared" si="169"/>
        <v>0</v>
      </c>
      <c r="HX138" s="1"/>
      <c r="HY138" s="1"/>
      <c r="HZ138" s="174"/>
      <c r="IA138" s="175"/>
      <c r="IB138" s="174"/>
      <c r="IC138" s="175"/>
      <c r="ID138" s="174"/>
      <c r="IE138" s="175"/>
      <c r="IF138" s="174"/>
      <c r="IG138" s="175"/>
      <c r="IH138" s="174"/>
      <c r="II138" s="175"/>
      <c r="IJ138" s="174"/>
      <c r="IK138" s="175"/>
      <c r="IL138" s="174"/>
      <c r="IM138" s="175"/>
      <c r="IN138" s="174"/>
      <c r="IO138" s="175"/>
      <c r="IP138" s="174"/>
      <c r="IQ138" s="175"/>
      <c r="IR138" s="174"/>
      <c r="IS138" s="175"/>
      <c r="IT138" s="174"/>
      <c r="IU138" s="175"/>
      <c r="IV138" s="174"/>
      <c r="IW138" s="175"/>
      <c r="IX138" s="166">
        <f t="shared" si="170"/>
        <v>0</v>
      </c>
      <c r="IY138" s="167">
        <f t="shared" si="171"/>
        <v>0</v>
      </c>
      <c r="IZ138" s="166">
        <f t="shared" si="172"/>
        <v>0</v>
      </c>
      <c r="JA138" s="167">
        <f t="shared" si="173"/>
        <v>0</v>
      </c>
      <c r="JB138" s="1"/>
      <c r="JC138" s="1"/>
      <c r="JD138" s="174"/>
      <c r="JE138" s="175"/>
      <c r="JF138" s="174"/>
      <c r="JG138" s="175"/>
      <c r="JH138" s="174"/>
      <c r="JI138" s="175"/>
      <c r="JJ138" s="174"/>
      <c r="JK138" s="175"/>
      <c r="JL138" s="174"/>
      <c r="JM138" s="175"/>
      <c r="JN138" s="174"/>
      <c r="JO138" s="175"/>
      <c r="JP138" s="174"/>
      <c r="JQ138" s="175"/>
      <c r="JR138" s="174"/>
      <c r="JS138" s="175"/>
      <c r="JT138" s="174"/>
      <c r="JU138" s="175"/>
      <c r="JV138" s="174"/>
      <c r="JW138" s="175"/>
      <c r="JX138" s="174"/>
      <c r="JY138" s="175"/>
      <c r="JZ138" s="174"/>
      <c r="KA138" s="175"/>
      <c r="KB138" s="166">
        <f t="shared" si="174"/>
        <v>0</v>
      </c>
      <c r="KC138" s="167">
        <f t="shared" si="175"/>
        <v>0</v>
      </c>
      <c r="KD138" s="166">
        <f t="shared" si="176"/>
        <v>0</v>
      </c>
      <c r="KE138" s="167">
        <f t="shared" si="177"/>
        <v>0</v>
      </c>
      <c r="KF138" s="1"/>
      <c r="KG138" s="1"/>
      <c r="KH138" s="170">
        <f t="shared" si="132"/>
        <v>0</v>
      </c>
      <c r="KI138" s="171">
        <f t="shared" si="133"/>
        <v>0</v>
      </c>
      <c r="KJ138" s="166">
        <f t="shared" si="134"/>
        <v>0</v>
      </c>
      <c r="KK138" s="167">
        <f t="shared" si="135"/>
        <v>0</v>
      </c>
      <c r="KL138" s="172">
        <f t="shared" si="136"/>
        <v>0</v>
      </c>
      <c r="KM138" s="171">
        <f t="shared" si="137"/>
        <v>0</v>
      </c>
      <c r="KN138" s="166">
        <f t="shared" si="138"/>
        <v>0</v>
      </c>
      <c r="KO138" s="167">
        <f t="shared" si="139"/>
        <v>0</v>
      </c>
      <c r="KP138" s="436">
        <f t="shared" si="140"/>
        <v>0</v>
      </c>
      <c r="KQ138" s="422">
        <f t="shared" si="141"/>
        <v>0</v>
      </c>
      <c r="KR138" s="438" t="s">
        <v>338</v>
      </c>
      <c r="KS138" s="422" t="s">
        <v>338</v>
      </c>
      <c r="KT138" s="1"/>
    </row>
    <row r="139" spans="2:306" s="26" customFormat="1" ht="16.5" customHeight="1" x14ac:dyDescent="0.2">
      <c r="B139" s="150" t="s">
        <v>345</v>
      </c>
      <c r="C139" s="826"/>
      <c r="D139" s="827"/>
      <c r="E139" s="316"/>
      <c r="F139" s="659">
        <v>1</v>
      </c>
      <c r="G139" s="113"/>
      <c r="H139" s="113"/>
      <c r="I139" s="661">
        <f>INT(ROUND(F139,2)*(IF(E139&gt;0,data!$J$12,0)))</f>
        <v>0</v>
      </c>
      <c r="J139" s="145">
        <f t="shared" si="124"/>
        <v>0</v>
      </c>
      <c r="K139" s="317"/>
      <c r="L139" s="316"/>
      <c r="M139" s="661">
        <f>INT(ROUND(F139,2)*(IF(E139&gt;0,(IF(K139="ano",data!$J$6,0)),0)))</f>
        <v>0</v>
      </c>
      <c r="N139" s="152">
        <f t="shared" si="125"/>
        <v>0</v>
      </c>
      <c r="O139" s="155">
        <f t="shared" si="126"/>
        <v>0</v>
      </c>
      <c r="Q139" s="149" t="str">
        <f t="shared" si="127"/>
        <v/>
      </c>
      <c r="R139" s="612" t="s">
        <v>338</v>
      </c>
      <c r="T139" s="26">
        <f t="shared" si="131"/>
        <v>0</v>
      </c>
      <c r="U139" s="176" t="s">
        <v>297</v>
      </c>
      <c r="V139" s="10"/>
      <c r="W139" s="10"/>
      <c r="X139" s="164"/>
      <c r="Y139" s="177"/>
      <c r="Z139" s="164"/>
      <c r="AA139" s="177"/>
      <c r="AB139" s="164"/>
      <c r="AC139" s="177"/>
      <c r="AD139" s="164"/>
      <c r="AE139" s="177"/>
      <c r="AF139" s="164"/>
      <c r="AG139" s="177"/>
      <c r="AH139" s="164"/>
      <c r="AI139" s="177"/>
      <c r="AJ139" s="164"/>
      <c r="AK139" s="177"/>
      <c r="AL139" s="164"/>
      <c r="AM139" s="177"/>
      <c r="AN139" s="164"/>
      <c r="AO139" s="177"/>
      <c r="AP139" s="164"/>
      <c r="AQ139" s="177"/>
      <c r="AR139" s="164"/>
      <c r="AS139" s="177"/>
      <c r="AT139" s="164"/>
      <c r="AU139" s="177"/>
      <c r="AV139" s="166">
        <f t="shared" si="142"/>
        <v>0</v>
      </c>
      <c r="AW139" s="167">
        <f t="shared" si="143"/>
        <v>0</v>
      </c>
      <c r="AX139" s="166">
        <f t="shared" si="144"/>
        <v>0</v>
      </c>
      <c r="AY139" s="167">
        <f t="shared" si="145"/>
        <v>0</v>
      </c>
      <c r="AZ139" s="1"/>
      <c r="BA139" s="1"/>
      <c r="BB139" s="164"/>
      <c r="BC139" s="177"/>
      <c r="BD139" s="164"/>
      <c r="BE139" s="177"/>
      <c r="BF139" s="164"/>
      <c r="BG139" s="177"/>
      <c r="BH139" s="164"/>
      <c r="BI139" s="177"/>
      <c r="BJ139" s="164"/>
      <c r="BK139" s="177"/>
      <c r="BL139" s="164"/>
      <c r="BM139" s="177"/>
      <c r="BN139" s="164"/>
      <c r="BO139" s="177"/>
      <c r="BP139" s="164"/>
      <c r="BQ139" s="177"/>
      <c r="BR139" s="164"/>
      <c r="BS139" s="177"/>
      <c r="BT139" s="164"/>
      <c r="BU139" s="177"/>
      <c r="BV139" s="164"/>
      <c r="BW139" s="177"/>
      <c r="BX139" s="164"/>
      <c r="BY139" s="177"/>
      <c r="BZ139" s="166">
        <f t="shared" si="146"/>
        <v>0</v>
      </c>
      <c r="CA139" s="167">
        <f t="shared" si="147"/>
        <v>0</v>
      </c>
      <c r="CB139" s="166">
        <f t="shared" si="148"/>
        <v>0</v>
      </c>
      <c r="CC139" s="167">
        <f t="shared" si="149"/>
        <v>0</v>
      </c>
      <c r="CD139" s="1"/>
      <c r="CE139" s="1"/>
      <c r="CF139" s="164"/>
      <c r="CG139" s="177"/>
      <c r="CH139" s="164"/>
      <c r="CI139" s="177"/>
      <c r="CJ139" s="164"/>
      <c r="CK139" s="177"/>
      <c r="CL139" s="164"/>
      <c r="CM139" s="177"/>
      <c r="CN139" s="164"/>
      <c r="CO139" s="177"/>
      <c r="CP139" s="164"/>
      <c r="CQ139" s="177"/>
      <c r="CR139" s="164"/>
      <c r="CS139" s="177"/>
      <c r="CT139" s="164"/>
      <c r="CU139" s="177"/>
      <c r="CV139" s="164"/>
      <c r="CW139" s="177"/>
      <c r="CX139" s="164"/>
      <c r="CY139" s="177"/>
      <c r="CZ139" s="164"/>
      <c r="DA139" s="177"/>
      <c r="DB139" s="164"/>
      <c r="DC139" s="177"/>
      <c r="DD139" s="166">
        <f t="shared" si="150"/>
        <v>0</v>
      </c>
      <c r="DE139" s="167">
        <f t="shared" si="151"/>
        <v>0</v>
      </c>
      <c r="DF139" s="166">
        <f t="shared" si="152"/>
        <v>0</v>
      </c>
      <c r="DG139" s="167">
        <f t="shared" si="153"/>
        <v>0</v>
      </c>
      <c r="DH139" s="1"/>
      <c r="DI139" s="1"/>
      <c r="DJ139" s="164"/>
      <c r="DK139" s="177"/>
      <c r="DL139" s="164"/>
      <c r="DM139" s="177"/>
      <c r="DN139" s="164"/>
      <c r="DO139" s="177"/>
      <c r="DP139" s="164"/>
      <c r="DQ139" s="177"/>
      <c r="DR139" s="164"/>
      <c r="DS139" s="177"/>
      <c r="DT139" s="164"/>
      <c r="DU139" s="177"/>
      <c r="DV139" s="164"/>
      <c r="DW139" s="177"/>
      <c r="DX139" s="164"/>
      <c r="DY139" s="177"/>
      <c r="DZ139" s="164"/>
      <c r="EA139" s="177"/>
      <c r="EB139" s="164"/>
      <c r="EC139" s="177"/>
      <c r="ED139" s="164"/>
      <c r="EE139" s="177"/>
      <c r="EF139" s="164"/>
      <c r="EG139" s="177"/>
      <c r="EH139" s="166">
        <f t="shared" si="154"/>
        <v>0</v>
      </c>
      <c r="EI139" s="167">
        <f t="shared" si="155"/>
        <v>0</v>
      </c>
      <c r="EJ139" s="166">
        <f t="shared" si="156"/>
        <v>0</v>
      </c>
      <c r="EK139" s="167">
        <f t="shared" si="157"/>
        <v>0</v>
      </c>
      <c r="EL139" s="1"/>
      <c r="EM139" s="1"/>
      <c r="EN139" s="164"/>
      <c r="EO139" s="177"/>
      <c r="EP139" s="164"/>
      <c r="EQ139" s="177"/>
      <c r="ER139" s="164"/>
      <c r="ES139" s="177"/>
      <c r="ET139" s="164"/>
      <c r="EU139" s="177"/>
      <c r="EV139" s="164"/>
      <c r="EW139" s="177"/>
      <c r="EX139" s="164"/>
      <c r="EY139" s="177"/>
      <c r="EZ139" s="164"/>
      <c r="FA139" s="177"/>
      <c r="FB139" s="164"/>
      <c r="FC139" s="177"/>
      <c r="FD139" s="164"/>
      <c r="FE139" s="177"/>
      <c r="FF139" s="164"/>
      <c r="FG139" s="177"/>
      <c r="FH139" s="164"/>
      <c r="FI139" s="177"/>
      <c r="FJ139" s="164"/>
      <c r="FK139" s="177"/>
      <c r="FL139" s="166">
        <f t="shared" si="158"/>
        <v>0</v>
      </c>
      <c r="FM139" s="167">
        <f t="shared" si="159"/>
        <v>0</v>
      </c>
      <c r="FN139" s="166">
        <f t="shared" si="160"/>
        <v>0</v>
      </c>
      <c r="FO139" s="167">
        <f t="shared" si="161"/>
        <v>0</v>
      </c>
      <c r="FP139" s="1"/>
      <c r="FQ139" s="1"/>
      <c r="FR139" s="164"/>
      <c r="FS139" s="177"/>
      <c r="FT139" s="164"/>
      <c r="FU139" s="177"/>
      <c r="FV139" s="164"/>
      <c r="FW139" s="177"/>
      <c r="FX139" s="164"/>
      <c r="FY139" s="177"/>
      <c r="FZ139" s="164"/>
      <c r="GA139" s="177"/>
      <c r="GB139" s="164"/>
      <c r="GC139" s="177"/>
      <c r="GD139" s="164"/>
      <c r="GE139" s="177"/>
      <c r="GF139" s="164"/>
      <c r="GG139" s="177"/>
      <c r="GH139" s="164"/>
      <c r="GI139" s="177"/>
      <c r="GJ139" s="164"/>
      <c r="GK139" s="177"/>
      <c r="GL139" s="164"/>
      <c r="GM139" s="177"/>
      <c r="GN139" s="164"/>
      <c r="GO139" s="177"/>
      <c r="GP139" s="166">
        <f t="shared" si="162"/>
        <v>0</v>
      </c>
      <c r="GQ139" s="167">
        <f t="shared" si="163"/>
        <v>0</v>
      </c>
      <c r="GR139" s="166">
        <f t="shared" si="164"/>
        <v>0</v>
      </c>
      <c r="GS139" s="167">
        <f t="shared" si="165"/>
        <v>0</v>
      </c>
      <c r="GT139" s="1"/>
      <c r="GU139" s="1"/>
      <c r="GV139" s="164"/>
      <c r="GW139" s="177"/>
      <c r="GX139" s="164"/>
      <c r="GY139" s="177"/>
      <c r="GZ139" s="164"/>
      <c r="HA139" s="177"/>
      <c r="HB139" s="164"/>
      <c r="HC139" s="177"/>
      <c r="HD139" s="164"/>
      <c r="HE139" s="177"/>
      <c r="HF139" s="164"/>
      <c r="HG139" s="177"/>
      <c r="HH139" s="164"/>
      <c r="HI139" s="177"/>
      <c r="HJ139" s="164"/>
      <c r="HK139" s="177"/>
      <c r="HL139" s="164"/>
      <c r="HM139" s="177"/>
      <c r="HN139" s="164"/>
      <c r="HO139" s="177"/>
      <c r="HP139" s="164"/>
      <c r="HQ139" s="177"/>
      <c r="HR139" s="164"/>
      <c r="HS139" s="177"/>
      <c r="HT139" s="166">
        <f t="shared" si="166"/>
        <v>0</v>
      </c>
      <c r="HU139" s="167">
        <f t="shared" si="167"/>
        <v>0</v>
      </c>
      <c r="HV139" s="166">
        <f t="shared" si="168"/>
        <v>0</v>
      </c>
      <c r="HW139" s="167">
        <f t="shared" si="169"/>
        <v>0</v>
      </c>
      <c r="HX139" s="1"/>
      <c r="HY139" s="1"/>
      <c r="HZ139" s="164"/>
      <c r="IA139" s="177"/>
      <c r="IB139" s="164"/>
      <c r="IC139" s="177"/>
      <c r="ID139" s="164"/>
      <c r="IE139" s="177"/>
      <c r="IF139" s="164"/>
      <c r="IG139" s="177"/>
      <c r="IH139" s="164"/>
      <c r="II139" s="177"/>
      <c r="IJ139" s="164"/>
      <c r="IK139" s="177"/>
      <c r="IL139" s="164"/>
      <c r="IM139" s="177"/>
      <c r="IN139" s="164"/>
      <c r="IO139" s="177"/>
      <c r="IP139" s="164"/>
      <c r="IQ139" s="177"/>
      <c r="IR139" s="164"/>
      <c r="IS139" s="177"/>
      <c r="IT139" s="164"/>
      <c r="IU139" s="177"/>
      <c r="IV139" s="164"/>
      <c r="IW139" s="177"/>
      <c r="IX139" s="166">
        <f t="shared" si="170"/>
        <v>0</v>
      </c>
      <c r="IY139" s="167">
        <f t="shared" si="171"/>
        <v>0</v>
      </c>
      <c r="IZ139" s="166">
        <f t="shared" si="172"/>
        <v>0</v>
      </c>
      <c r="JA139" s="167">
        <f t="shared" si="173"/>
        <v>0</v>
      </c>
      <c r="JB139" s="1"/>
      <c r="JC139" s="1"/>
      <c r="JD139" s="164"/>
      <c r="JE139" s="177"/>
      <c r="JF139" s="164"/>
      <c r="JG139" s="177"/>
      <c r="JH139" s="164"/>
      <c r="JI139" s="177"/>
      <c r="JJ139" s="164"/>
      <c r="JK139" s="177"/>
      <c r="JL139" s="164"/>
      <c r="JM139" s="177"/>
      <c r="JN139" s="164"/>
      <c r="JO139" s="177"/>
      <c r="JP139" s="164"/>
      <c r="JQ139" s="177"/>
      <c r="JR139" s="164"/>
      <c r="JS139" s="177"/>
      <c r="JT139" s="164"/>
      <c r="JU139" s="177"/>
      <c r="JV139" s="164"/>
      <c r="JW139" s="177"/>
      <c r="JX139" s="164"/>
      <c r="JY139" s="177"/>
      <c r="JZ139" s="164"/>
      <c r="KA139" s="177"/>
      <c r="KB139" s="166">
        <f t="shared" si="174"/>
        <v>0</v>
      </c>
      <c r="KC139" s="167">
        <f t="shared" si="175"/>
        <v>0</v>
      </c>
      <c r="KD139" s="166">
        <f t="shared" si="176"/>
        <v>0</v>
      </c>
      <c r="KE139" s="167">
        <f t="shared" si="177"/>
        <v>0</v>
      </c>
      <c r="KF139" s="1"/>
      <c r="KG139" s="1"/>
      <c r="KH139" s="170">
        <f t="shared" si="132"/>
        <v>0</v>
      </c>
      <c r="KI139" s="171">
        <f t="shared" si="133"/>
        <v>0</v>
      </c>
      <c r="KJ139" s="166">
        <f t="shared" si="134"/>
        <v>0</v>
      </c>
      <c r="KK139" s="167">
        <f t="shared" si="135"/>
        <v>0</v>
      </c>
      <c r="KL139" s="172">
        <f t="shared" si="136"/>
        <v>0</v>
      </c>
      <c r="KM139" s="171">
        <f t="shared" si="137"/>
        <v>0</v>
      </c>
      <c r="KN139" s="166">
        <f t="shared" si="138"/>
        <v>0</v>
      </c>
      <c r="KO139" s="167">
        <f t="shared" si="139"/>
        <v>0</v>
      </c>
      <c r="KP139" s="436">
        <f t="shared" si="140"/>
        <v>0</v>
      </c>
      <c r="KQ139" s="422">
        <f t="shared" si="141"/>
        <v>0</v>
      </c>
      <c r="KR139" s="438" t="s">
        <v>338</v>
      </c>
      <c r="KS139" s="422" t="s">
        <v>338</v>
      </c>
      <c r="KT139" s="1"/>
    </row>
    <row r="140" spans="2:306" s="26" customFormat="1" ht="16.5" hidden="1" customHeight="1" x14ac:dyDescent="0.2">
      <c r="B140" s="150"/>
      <c r="C140" s="853"/>
      <c r="D140" s="854"/>
      <c r="E140" s="536"/>
      <c r="F140" s="650"/>
      <c r="G140" s="536"/>
      <c r="H140" s="536"/>
      <c r="I140" s="661">
        <f>INT(ROUND(F140,2)*(IF(E140&gt;0,data!$J$12,0)))</f>
        <v>0</v>
      </c>
      <c r="J140" s="145">
        <f t="shared" si="124"/>
        <v>0</v>
      </c>
      <c r="K140" s="537"/>
      <c r="L140" s="536"/>
      <c r="M140" s="661">
        <f>INT(ROUND(F140,2)*(IF(E140&gt;0,(IF(K140="ano",data!$J$6,0)),0)))</f>
        <v>0</v>
      </c>
      <c r="N140" s="152">
        <f t="shared" si="125"/>
        <v>0</v>
      </c>
      <c r="O140" s="155">
        <f t="shared" si="126"/>
        <v>0</v>
      </c>
      <c r="Q140" s="149" t="str">
        <f t="shared" si="127"/>
        <v/>
      </c>
      <c r="R140" s="612" t="s">
        <v>338</v>
      </c>
      <c r="T140" s="26">
        <f t="shared" si="131"/>
        <v>0</v>
      </c>
      <c r="U140" s="173" t="s">
        <v>297</v>
      </c>
      <c r="V140" s="10"/>
      <c r="W140" s="10"/>
      <c r="X140" s="174"/>
      <c r="Y140" s="175"/>
      <c r="Z140" s="174"/>
      <c r="AA140" s="175"/>
      <c r="AB140" s="174"/>
      <c r="AC140" s="175"/>
      <c r="AD140" s="174"/>
      <c r="AE140" s="175"/>
      <c r="AF140" s="174"/>
      <c r="AG140" s="175"/>
      <c r="AH140" s="174"/>
      <c r="AI140" s="175"/>
      <c r="AJ140" s="174"/>
      <c r="AK140" s="175"/>
      <c r="AL140" s="174"/>
      <c r="AM140" s="175"/>
      <c r="AN140" s="174"/>
      <c r="AO140" s="175"/>
      <c r="AP140" s="174"/>
      <c r="AQ140" s="175"/>
      <c r="AR140" s="174"/>
      <c r="AS140" s="175"/>
      <c r="AT140" s="174"/>
      <c r="AU140" s="175"/>
      <c r="AV140" s="166">
        <f t="shared" si="142"/>
        <v>0</v>
      </c>
      <c r="AW140" s="167">
        <f t="shared" si="143"/>
        <v>0</v>
      </c>
      <c r="AX140" s="166">
        <f t="shared" si="144"/>
        <v>0</v>
      </c>
      <c r="AY140" s="167">
        <f t="shared" si="145"/>
        <v>0</v>
      </c>
      <c r="AZ140" s="1"/>
      <c r="BA140" s="1"/>
      <c r="BB140" s="174"/>
      <c r="BC140" s="175"/>
      <c r="BD140" s="174"/>
      <c r="BE140" s="175"/>
      <c r="BF140" s="174"/>
      <c r="BG140" s="175"/>
      <c r="BH140" s="174"/>
      <c r="BI140" s="175"/>
      <c r="BJ140" s="174"/>
      <c r="BK140" s="175"/>
      <c r="BL140" s="174"/>
      <c r="BM140" s="175"/>
      <c r="BN140" s="174"/>
      <c r="BO140" s="175"/>
      <c r="BP140" s="174"/>
      <c r="BQ140" s="175"/>
      <c r="BR140" s="174"/>
      <c r="BS140" s="175"/>
      <c r="BT140" s="174"/>
      <c r="BU140" s="175"/>
      <c r="BV140" s="174"/>
      <c r="BW140" s="175"/>
      <c r="BX140" s="174"/>
      <c r="BY140" s="175"/>
      <c r="BZ140" s="166">
        <f t="shared" si="146"/>
        <v>0</v>
      </c>
      <c r="CA140" s="167">
        <f t="shared" si="147"/>
        <v>0</v>
      </c>
      <c r="CB140" s="166">
        <f t="shared" si="148"/>
        <v>0</v>
      </c>
      <c r="CC140" s="167">
        <f t="shared" si="149"/>
        <v>0</v>
      </c>
      <c r="CD140" s="1"/>
      <c r="CE140" s="1"/>
      <c r="CF140" s="174"/>
      <c r="CG140" s="175"/>
      <c r="CH140" s="174"/>
      <c r="CI140" s="175"/>
      <c r="CJ140" s="174"/>
      <c r="CK140" s="175"/>
      <c r="CL140" s="174"/>
      <c r="CM140" s="175"/>
      <c r="CN140" s="174"/>
      <c r="CO140" s="175"/>
      <c r="CP140" s="174"/>
      <c r="CQ140" s="175"/>
      <c r="CR140" s="174"/>
      <c r="CS140" s="175"/>
      <c r="CT140" s="174"/>
      <c r="CU140" s="175"/>
      <c r="CV140" s="174"/>
      <c r="CW140" s="175"/>
      <c r="CX140" s="174"/>
      <c r="CY140" s="175"/>
      <c r="CZ140" s="174"/>
      <c r="DA140" s="175"/>
      <c r="DB140" s="174"/>
      <c r="DC140" s="175"/>
      <c r="DD140" s="166">
        <f t="shared" si="150"/>
        <v>0</v>
      </c>
      <c r="DE140" s="167">
        <f t="shared" si="151"/>
        <v>0</v>
      </c>
      <c r="DF140" s="166">
        <f t="shared" si="152"/>
        <v>0</v>
      </c>
      <c r="DG140" s="167">
        <f t="shared" si="153"/>
        <v>0</v>
      </c>
      <c r="DH140" s="1"/>
      <c r="DI140" s="1"/>
      <c r="DJ140" s="174"/>
      <c r="DK140" s="175"/>
      <c r="DL140" s="174"/>
      <c r="DM140" s="175"/>
      <c r="DN140" s="174"/>
      <c r="DO140" s="175"/>
      <c r="DP140" s="174"/>
      <c r="DQ140" s="175"/>
      <c r="DR140" s="174"/>
      <c r="DS140" s="175"/>
      <c r="DT140" s="174"/>
      <c r="DU140" s="175"/>
      <c r="DV140" s="174"/>
      <c r="DW140" s="175"/>
      <c r="DX140" s="174"/>
      <c r="DY140" s="175"/>
      <c r="DZ140" s="174"/>
      <c r="EA140" s="175"/>
      <c r="EB140" s="174"/>
      <c r="EC140" s="175"/>
      <c r="ED140" s="174"/>
      <c r="EE140" s="175"/>
      <c r="EF140" s="174"/>
      <c r="EG140" s="175"/>
      <c r="EH140" s="166">
        <f t="shared" si="154"/>
        <v>0</v>
      </c>
      <c r="EI140" s="167">
        <f t="shared" si="155"/>
        <v>0</v>
      </c>
      <c r="EJ140" s="166">
        <f t="shared" si="156"/>
        <v>0</v>
      </c>
      <c r="EK140" s="167">
        <f t="shared" si="157"/>
        <v>0</v>
      </c>
      <c r="EL140" s="1"/>
      <c r="EM140" s="1"/>
      <c r="EN140" s="174"/>
      <c r="EO140" s="175"/>
      <c r="EP140" s="174"/>
      <c r="EQ140" s="175"/>
      <c r="ER140" s="174"/>
      <c r="ES140" s="175"/>
      <c r="ET140" s="174"/>
      <c r="EU140" s="175"/>
      <c r="EV140" s="174"/>
      <c r="EW140" s="175"/>
      <c r="EX140" s="174"/>
      <c r="EY140" s="175"/>
      <c r="EZ140" s="174"/>
      <c r="FA140" s="175"/>
      <c r="FB140" s="174"/>
      <c r="FC140" s="175"/>
      <c r="FD140" s="174"/>
      <c r="FE140" s="175"/>
      <c r="FF140" s="174"/>
      <c r="FG140" s="175"/>
      <c r="FH140" s="174"/>
      <c r="FI140" s="175"/>
      <c r="FJ140" s="174"/>
      <c r="FK140" s="175"/>
      <c r="FL140" s="166">
        <f t="shared" si="158"/>
        <v>0</v>
      </c>
      <c r="FM140" s="167">
        <f t="shared" si="159"/>
        <v>0</v>
      </c>
      <c r="FN140" s="166">
        <f t="shared" si="160"/>
        <v>0</v>
      </c>
      <c r="FO140" s="167">
        <f t="shared" si="161"/>
        <v>0</v>
      </c>
      <c r="FP140" s="1"/>
      <c r="FQ140" s="1"/>
      <c r="FR140" s="174"/>
      <c r="FS140" s="175"/>
      <c r="FT140" s="174"/>
      <c r="FU140" s="175"/>
      <c r="FV140" s="174"/>
      <c r="FW140" s="175"/>
      <c r="FX140" s="174"/>
      <c r="FY140" s="175"/>
      <c r="FZ140" s="174"/>
      <c r="GA140" s="175"/>
      <c r="GB140" s="174"/>
      <c r="GC140" s="175"/>
      <c r="GD140" s="174"/>
      <c r="GE140" s="175"/>
      <c r="GF140" s="174"/>
      <c r="GG140" s="175"/>
      <c r="GH140" s="174"/>
      <c r="GI140" s="175"/>
      <c r="GJ140" s="174"/>
      <c r="GK140" s="175"/>
      <c r="GL140" s="174"/>
      <c r="GM140" s="175"/>
      <c r="GN140" s="174"/>
      <c r="GO140" s="175"/>
      <c r="GP140" s="166">
        <f t="shared" si="162"/>
        <v>0</v>
      </c>
      <c r="GQ140" s="167">
        <f t="shared" si="163"/>
        <v>0</v>
      </c>
      <c r="GR140" s="166">
        <f t="shared" si="164"/>
        <v>0</v>
      </c>
      <c r="GS140" s="167">
        <f t="shared" si="165"/>
        <v>0</v>
      </c>
      <c r="GT140" s="1"/>
      <c r="GU140" s="1"/>
      <c r="GV140" s="174"/>
      <c r="GW140" s="175"/>
      <c r="GX140" s="174"/>
      <c r="GY140" s="175"/>
      <c r="GZ140" s="174"/>
      <c r="HA140" s="175"/>
      <c r="HB140" s="174"/>
      <c r="HC140" s="175"/>
      <c r="HD140" s="174"/>
      <c r="HE140" s="175"/>
      <c r="HF140" s="174"/>
      <c r="HG140" s="175"/>
      <c r="HH140" s="174"/>
      <c r="HI140" s="175"/>
      <c r="HJ140" s="174"/>
      <c r="HK140" s="175"/>
      <c r="HL140" s="174"/>
      <c r="HM140" s="175"/>
      <c r="HN140" s="174"/>
      <c r="HO140" s="175"/>
      <c r="HP140" s="174"/>
      <c r="HQ140" s="175"/>
      <c r="HR140" s="174"/>
      <c r="HS140" s="175"/>
      <c r="HT140" s="166">
        <f t="shared" si="166"/>
        <v>0</v>
      </c>
      <c r="HU140" s="167">
        <f t="shared" si="167"/>
        <v>0</v>
      </c>
      <c r="HV140" s="166">
        <f t="shared" si="168"/>
        <v>0</v>
      </c>
      <c r="HW140" s="167">
        <f t="shared" si="169"/>
        <v>0</v>
      </c>
      <c r="HX140" s="1"/>
      <c r="HY140" s="1"/>
      <c r="HZ140" s="174"/>
      <c r="IA140" s="175"/>
      <c r="IB140" s="174"/>
      <c r="IC140" s="175"/>
      <c r="ID140" s="174"/>
      <c r="IE140" s="175"/>
      <c r="IF140" s="174"/>
      <c r="IG140" s="175"/>
      <c r="IH140" s="174"/>
      <c r="II140" s="175"/>
      <c r="IJ140" s="174"/>
      <c r="IK140" s="175"/>
      <c r="IL140" s="174"/>
      <c r="IM140" s="175"/>
      <c r="IN140" s="174"/>
      <c r="IO140" s="175"/>
      <c r="IP140" s="174"/>
      <c r="IQ140" s="175"/>
      <c r="IR140" s="174"/>
      <c r="IS140" s="175"/>
      <c r="IT140" s="174"/>
      <c r="IU140" s="175"/>
      <c r="IV140" s="174"/>
      <c r="IW140" s="175"/>
      <c r="IX140" s="166">
        <f t="shared" si="170"/>
        <v>0</v>
      </c>
      <c r="IY140" s="167">
        <f t="shared" si="171"/>
        <v>0</v>
      </c>
      <c r="IZ140" s="166">
        <f t="shared" si="172"/>
        <v>0</v>
      </c>
      <c r="JA140" s="167">
        <f t="shared" si="173"/>
        <v>0</v>
      </c>
      <c r="JB140" s="1"/>
      <c r="JC140" s="1"/>
      <c r="JD140" s="174"/>
      <c r="JE140" s="175"/>
      <c r="JF140" s="174"/>
      <c r="JG140" s="175"/>
      <c r="JH140" s="174"/>
      <c r="JI140" s="175"/>
      <c r="JJ140" s="174"/>
      <c r="JK140" s="175"/>
      <c r="JL140" s="174"/>
      <c r="JM140" s="175"/>
      <c r="JN140" s="174"/>
      <c r="JO140" s="175"/>
      <c r="JP140" s="174"/>
      <c r="JQ140" s="175"/>
      <c r="JR140" s="174"/>
      <c r="JS140" s="175"/>
      <c r="JT140" s="174"/>
      <c r="JU140" s="175"/>
      <c r="JV140" s="174"/>
      <c r="JW140" s="175"/>
      <c r="JX140" s="174"/>
      <c r="JY140" s="175"/>
      <c r="JZ140" s="174"/>
      <c r="KA140" s="175"/>
      <c r="KB140" s="166">
        <f t="shared" si="174"/>
        <v>0</v>
      </c>
      <c r="KC140" s="167">
        <f t="shared" si="175"/>
        <v>0</v>
      </c>
      <c r="KD140" s="166">
        <f t="shared" si="176"/>
        <v>0</v>
      </c>
      <c r="KE140" s="167">
        <f t="shared" si="177"/>
        <v>0</v>
      </c>
      <c r="KF140" s="1"/>
      <c r="KG140" s="1"/>
      <c r="KH140" s="170">
        <f t="shared" si="132"/>
        <v>0</v>
      </c>
      <c r="KI140" s="171">
        <f t="shared" si="133"/>
        <v>0</v>
      </c>
      <c r="KJ140" s="166">
        <f t="shared" si="134"/>
        <v>0</v>
      </c>
      <c r="KK140" s="167">
        <f t="shared" si="135"/>
        <v>0</v>
      </c>
      <c r="KL140" s="172">
        <f t="shared" si="136"/>
        <v>0</v>
      </c>
      <c r="KM140" s="171">
        <f t="shared" si="137"/>
        <v>0</v>
      </c>
      <c r="KN140" s="166">
        <f t="shared" si="138"/>
        <v>0</v>
      </c>
      <c r="KO140" s="167">
        <f t="shared" si="139"/>
        <v>0</v>
      </c>
      <c r="KP140" s="436">
        <f t="shared" si="140"/>
        <v>0</v>
      </c>
      <c r="KQ140" s="422">
        <f t="shared" si="141"/>
        <v>0</v>
      </c>
      <c r="KR140" s="438" t="s">
        <v>338</v>
      </c>
      <c r="KS140" s="422" t="s">
        <v>338</v>
      </c>
      <c r="KT140" s="1"/>
    </row>
    <row r="141" spans="2:306" s="26" customFormat="1" ht="16.5" customHeight="1" x14ac:dyDescent="0.2">
      <c r="B141" s="150" t="s">
        <v>346</v>
      </c>
      <c r="C141" s="826"/>
      <c r="D141" s="827"/>
      <c r="E141" s="316"/>
      <c r="F141" s="659">
        <v>1</v>
      </c>
      <c r="G141" s="113"/>
      <c r="H141" s="113"/>
      <c r="I141" s="661">
        <f>INT(ROUND(F141,2)*(IF(E141&gt;0,data!$J$12,0)))</f>
        <v>0</v>
      </c>
      <c r="J141" s="145">
        <f t="shared" si="124"/>
        <v>0</v>
      </c>
      <c r="K141" s="317"/>
      <c r="L141" s="316"/>
      <c r="M141" s="661">
        <f>INT(ROUND(F141,2)*(IF(E141&gt;0,(IF(K141="ano",data!$J$6,0)),0)))</f>
        <v>0</v>
      </c>
      <c r="N141" s="152">
        <f t="shared" si="125"/>
        <v>0</v>
      </c>
      <c r="O141" s="155">
        <f t="shared" si="126"/>
        <v>0</v>
      </c>
      <c r="Q141" s="149" t="str">
        <f t="shared" si="127"/>
        <v/>
      </c>
      <c r="R141" s="612" t="s">
        <v>338</v>
      </c>
      <c r="T141" s="26">
        <f t="shared" si="131"/>
        <v>0</v>
      </c>
      <c r="U141" s="176" t="s">
        <v>297</v>
      </c>
      <c r="V141" s="10"/>
      <c r="W141" s="10"/>
      <c r="X141" s="164"/>
      <c r="Y141" s="177"/>
      <c r="Z141" s="164"/>
      <c r="AA141" s="177"/>
      <c r="AB141" s="164"/>
      <c r="AC141" s="177"/>
      <c r="AD141" s="164"/>
      <c r="AE141" s="177"/>
      <c r="AF141" s="164"/>
      <c r="AG141" s="177"/>
      <c r="AH141" s="164"/>
      <c r="AI141" s="177"/>
      <c r="AJ141" s="164"/>
      <c r="AK141" s="177"/>
      <c r="AL141" s="164"/>
      <c r="AM141" s="177"/>
      <c r="AN141" s="164"/>
      <c r="AO141" s="177"/>
      <c r="AP141" s="164"/>
      <c r="AQ141" s="177"/>
      <c r="AR141" s="164"/>
      <c r="AS141" s="177"/>
      <c r="AT141" s="164"/>
      <c r="AU141" s="177"/>
      <c r="AV141" s="166">
        <f t="shared" si="142"/>
        <v>0</v>
      </c>
      <c r="AW141" s="167">
        <f t="shared" si="143"/>
        <v>0</v>
      </c>
      <c r="AX141" s="166">
        <f t="shared" si="144"/>
        <v>0</v>
      </c>
      <c r="AY141" s="167">
        <f t="shared" si="145"/>
        <v>0</v>
      </c>
      <c r="AZ141" s="1"/>
      <c r="BA141" s="1"/>
      <c r="BB141" s="164"/>
      <c r="BC141" s="177"/>
      <c r="BD141" s="164"/>
      <c r="BE141" s="177"/>
      <c r="BF141" s="164"/>
      <c r="BG141" s="177"/>
      <c r="BH141" s="164"/>
      <c r="BI141" s="177"/>
      <c r="BJ141" s="164"/>
      <c r="BK141" s="177"/>
      <c r="BL141" s="164"/>
      <c r="BM141" s="177"/>
      <c r="BN141" s="164"/>
      <c r="BO141" s="177"/>
      <c r="BP141" s="164"/>
      <c r="BQ141" s="177"/>
      <c r="BR141" s="164"/>
      <c r="BS141" s="177"/>
      <c r="BT141" s="164"/>
      <c r="BU141" s="177"/>
      <c r="BV141" s="164"/>
      <c r="BW141" s="177"/>
      <c r="BX141" s="164"/>
      <c r="BY141" s="177"/>
      <c r="BZ141" s="166">
        <f t="shared" si="146"/>
        <v>0</v>
      </c>
      <c r="CA141" s="167">
        <f t="shared" si="147"/>
        <v>0</v>
      </c>
      <c r="CB141" s="166">
        <f t="shared" si="148"/>
        <v>0</v>
      </c>
      <c r="CC141" s="167">
        <f t="shared" si="149"/>
        <v>0</v>
      </c>
      <c r="CD141" s="1"/>
      <c r="CE141" s="1"/>
      <c r="CF141" s="164"/>
      <c r="CG141" s="177"/>
      <c r="CH141" s="164"/>
      <c r="CI141" s="177"/>
      <c r="CJ141" s="164"/>
      <c r="CK141" s="177"/>
      <c r="CL141" s="164"/>
      <c r="CM141" s="177"/>
      <c r="CN141" s="164"/>
      <c r="CO141" s="177"/>
      <c r="CP141" s="164"/>
      <c r="CQ141" s="177"/>
      <c r="CR141" s="164"/>
      <c r="CS141" s="177"/>
      <c r="CT141" s="164"/>
      <c r="CU141" s="177"/>
      <c r="CV141" s="164"/>
      <c r="CW141" s="177"/>
      <c r="CX141" s="164"/>
      <c r="CY141" s="177"/>
      <c r="CZ141" s="164"/>
      <c r="DA141" s="177"/>
      <c r="DB141" s="164"/>
      <c r="DC141" s="177"/>
      <c r="DD141" s="166">
        <f t="shared" si="150"/>
        <v>0</v>
      </c>
      <c r="DE141" s="167">
        <f t="shared" si="151"/>
        <v>0</v>
      </c>
      <c r="DF141" s="166">
        <f t="shared" si="152"/>
        <v>0</v>
      </c>
      <c r="DG141" s="167">
        <f t="shared" si="153"/>
        <v>0</v>
      </c>
      <c r="DH141" s="1"/>
      <c r="DI141" s="1"/>
      <c r="DJ141" s="164"/>
      <c r="DK141" s="177"/>
      <c r="DL141" s="164"/>
      <c r="DM141" s="177"/>
      <c r="DN141" s="164"/>
      <c r="DO141" s="177"/>
      <c r="DP141" s="164"/>
      <c r="DQ141" s="177"/>
      <c r="DR141" s="164"/>
      <c r="DS141" s="177"/>
      <c r="DT141" s="164"/>
      <c r="DU141" s="177"/>
      <c r="DV141" s="164"/>
      <c r="DW141" s="177"/>
      <c r="DX141" s="164"/>
      <c r="DY141" s="177"/>
      <c r="DZ141" s="164"/>
      <c r="EA141" s="177"/>
      <c r="EB141" s="164"/>
      <c r="EC141" s="177"/>
      <c r="ED141" s="164"/>
      <c r="EE141" s="177"/>
      <c r="EF141" s="164"/>
      <c r="EG141" s="177"/>
      <c r="EH141" s="166">
        <f t="shared" si="154"/>
        <v>0</v>
      </c>
      <c r="EI141" s="167">
        <f t="shared" si="155"/>
        <v>0</v>
      </c>
      <c r="EJ141" s="166">
        <f t="shared" si="156"/>
        <v>0</v>
      </c>
      <c r="EK141" s="167">
        <f t="shared" si="157"/>
        <v>0</v>
      </c>
      <c r="EL141" s="1"/>
      <c r="EM141" s="1"/>
      <c r="EN141" s="164"/>
      <c r="EO141" s="177"/>
      <c r="EP141" s="164"/>
      <c r="EQ141" s="177"/>
      <c r="ER141" s="164"/>
      <c r="ES141" s="177"/>
      <c r="ET141" s="164"/>
      <c r="EU141" s="177"/>
      <c r="EV141" s="164"/>
      <c r="EW141" s="177"/>
      <c r="EX141" s="164"/>
      <c r="EY141" s="177"/>
      <c r="EZ141" s="164"/>
      <c r="FA141" s="177"/>
      <c r="FB141" s="164"/>
      <c r="FC141" s="177"/>
      <c r="FD141" s="164"/>
      <c r="FE141" s="177"/>
      <c r="FF141" s="164"/>
      <c r="FG141" s="177"/>
      <c r="FH141" s="164"/>
      <c r="FI141" s="177"/>
      <c r="FJ141" s="164"/>
      <c r="FK141" s="177"/>
      <c r="FL141" s="166">
        <f t="shared" si="158"/>
        <v>0</v>
      </c>
      <c r="FM141" s="167">
        <f t="shared" si="159"/>
        <v>0</v>
      </c>
      <c r="FN141" s="166">
        <f t="shared" si="160"/>
        <v>0</v>
      </c>
      <c r="FO141" s="167">
        <f t="shared" si="161"/>
        <v>0</v>
      </c>
      <c r="FP141" s="1"/>
      <c r="FQ141" s="1"/>
      <c r="FR141" s="164"/>
      <c r="FS141" s="177"/>
      <c r="FT141" s="164"/>
      <c r="FU141" s="177"/>
      <c r="FV141" s="164"/>
      <c r="FW141" s="177"/>
      <c r="FX141" s="164"/>
      <c r="FY141" s="177"/>
      <c r="FZ141" s="164"/>
      <c r="GA141" s="177"/>
      <c r="GB141" s="164"/>
      <c r="GC141" s="177"/>
      <c r="GD141" s="164"/>
      <c r="GE141" s="177"/>
      <c r="GF141" s="164"/>
      <c r="GG141" s="177"/>
      <c r="GH141" s="164"/>
      <c r="GI141" s="177"/>
      <c r="GJ141" s="164"/>
      <c r="GK141" s="177"/>
      <c r="GL141" s="164"/>
      <c r="GM141" s="177"/>
      <c r="GN141" s="164"/>
      <c r="GO141" s="177"/>
      <c r="GP141" s="166">
        <f t="shared" si="162"/>
        <v>0</v>
      </c>
      <c r="GQ141" s="167">
        <f t="shared" si="163"/>
        <v>0</v>
      </c>
      <c r="GR141" s="166">
        <f t="shared" si="164"/>
        <v>0</v>
      </c>
      <c r="GS141" s="167">
        <f t="shared" si="165"/>
        <v>0</v>
      </c>
      <c r="GT141" s="1"/>
      <c r="GU141" s="1"/>
      <c r="GV141" s="164"/>
      <c r="GW141" s="177"/>
      <c r="GX141" s="164"/>
      <c r="GY141" s="177"/>
      <c r="GZ141" s="164"/>
      <c r="HA141" s="177"/>
      <c r="HB141" s="164"/>
      <c r="HC141" s="177"/>
      <c r="HD141" s="164"/>
      <c r="HE141" s="177"/>
      <c r="HF141" s="164"/>
      <c r="HG141" s="177"/>
      <c r="HH141" s="164"/>
      <c r="HI141" s="177"/>
      <c r="HJ141" s="164"/>
      <c r="HK141" s="177"/>
      <c r="HL141" s="164"/>
      <c r="HM141" s="177"/>
      <c r="HN141" s="164"/>
      <c r="HO141" s="177"/>
      <c r="HP141" s="164"/>
      <c r="HQ141" s="177"/>
      <c r="HR141" s="164"/>
      <c r="HS141" s="177"/>
      <c r="HT141" s="166">
        <f t="shared" si="166"/>
        <v>0</v>
      </c>
      <c r="HU141" s="167">
        <f t="shared" si="167"/>
        <v>0</v>
      </c>
      <c r="HV141" s="166">
        <f t="shared" si="168"/>
        <v>0</v>
      </c>
      <c r="HW141" s="167">
        <f t="shared" si="169"/>
        <v>0</v>
      </c>
      <c r="HX141" s="1"/>
      <c r="HY141" s="1"/>
      <c r="HZ141" s="164"/>
      <c r="IA141" s="177"/>
      <c r="IB141" s="164"/>
      <c r="IC141" s="177"/>
      <c r="ID141" s="164"/>
      <c r="IE141" s="177"/>
      <c r="IF141" s="164"/>
      <c r="IG141" s="177"/>
      <c r="IH141" s="164"/>
      <c r="II141" s="177"/>
      <c r="IJ141" s="164"/>
      <c r="IK141" s="177"/>
      <c r="IL141" s="164"/>
      <c r="IM141" s="177"/>
      <c r="IN141" s="164"/>
      <c r="IO141" s="177"/>
      <c r="IP141" s="164"/>
      <c r="IQ141" s="177"/>
      <c r="IR141" s="164"/>
      <c r="IS141" s="177"/>
      <c r="IT141" s="164"/>
      <c r="IU141" s="177"/>
      <c r="IV141" s="164"/>
      <c r="IW141" s="177"/>
      <c r="IX141" s="166">
        <f t="shared" si="170"/>
        <v>0</v>
      </c>
      <c r="IY141" s="167">
        <f t="shared" si="171"/>
        <v>0</v>
      </c>
      <c r="IZ141" s="166">
        <f t="shared" si="172"/>
        <v>0</v>
      </c>
      <c r="JA141" s="167">
        <f t="shared" si="173"/>
        <v>0</v>
      </c>
      <c r="JB141" s="1"/>
      <c r="JC141" s="1"/>
      <c r="JD141" s="164"/>
      <c r="JE141" s="177"/>
      <c r="JF141" s="164"/>
      <c r="JG141" s="177"/>
      <c r="JH141" s="164"/>
      <c r="JI141" s="177"/>
      <c r="JJ141" s="164"/>
      <c r="JK141" s="177"/>
      <c r="JL141" s="164"/>
      <c r="JM141" s="177"/>
      <c r="JN141" s="164"/>
      <c r="JO141" s="177"/>
      <c r="JP141" s="164"/>
      <c r="JQ141" s="177"/>
      <c r="JR141" s="164"/>
      <c r="JS141" s="177"/>
      <c r="JT141" s="164"/>
      <c r="JU141" s="177"/>
      <c r="JV141" s="164"/>
      <c r="JW141" s="177"/>
      <c r="JX141" s="164"/>
      <c r="JY141" s="177"/>
      <c r="JZ141" s="164"/>
      <c r="KA141" s="177"/>
      <c r="KB141" s="166">
        <f t="shared" si="174"/>
        <v>0</v>
      </c>
      <c r="KC141" s="167">
        <f t="shared" si="175"/>
        <v>0</v>
      </c>
      <c r="KD141" s="166">
        <f t="shared" si="176"/>
        <v>0</v>
      </c>
      <c r="KE141" s="167">
        <f t="shared" si="177"/>
        <v>0</v>
      </c>
      <c r="KF141" s="1"/>
      <c r="KG141" s="1"/>
      <c r="KH141" s="170">
        <f t="shared" si="132"/>
        <v>0</v>
      </c>
      <c r="KI141" s="171">
        <f t="shared" si="133"/>
        <v>0</v>
      </c>
      <c r="KJ141" s="166">
        <f t="shared" si="134"/>
        <v>0</v>
      </c>
      <c r="KK141" s="167">
        <f t="shared" si="135"/>
        <v>0</v>
      </c>
      <c r="KL141" s="172">
        <f t="shared" si="136"/>
        <v>0</v>
      </c>
      <c r="KM141" s="171">
        <f t="shared" si="137"/>
        <v>0</v>
      </c>
      <c r="KN141" s="166">
        <f t="shared" si="138"/>
        <v>0</v>
      </c>
      <c r="KO141" s="167">
        <f t="shared" si="139"/>
        <v>0</v>
      </c>
      <c r="KP141" s="436">
        <f t="shared" si="140"/>
        <v>0</v>
      </c>
      <c r="KQ141" s="422">
        <f t="shared" si="141"/>
        <v>0</v>
      </c>
      <c r="KR141" s="438" t="s">
        <v>338</v>
      </c>
      <c r="KS141" s="422" t="s">
        <v>338</v>
      </c>
      <c r="KT141" s="1"/>
    </row>
    <row r="142" spans="2:306" s="26" customFormat="1" ht="16.5" hidden="1" customHeight="1" x14ac:dyDescent="0.2">
      <c r="B142" s="150"/>
      <c r="C142" s="853"/>
      <c r="D142" s="854"/>
      <c r="E142" s="536"/>
      <c r="F142" s="650"/>
      <c r="G142" s="536"/>
      <c r="H142" s="536"/>
      <c r="I142" s="661">
        <f>INT(ROUND(F142,2)*(IF(E142&gt;0,data!$J$12,0)))</f>
        <v>0</v>
      </c>
      <c r="J142" s="145">
        <f t="shared" si="124"/>
        <v>0</v>
      </c>
      <c r="K142" s="537"/>
      <c r="L142" s="536"/>
      <c r="M142" s="661">
        <f>INT(ROUND(F142,2)*(IF(E142&gt;0,(IF(K142="ano",data!$J$6,0)),0)))</f>
        <v>0</v>
      </c>
      <c r="N142" s="152">
        <f t="shared" si="125"/>
        <v>0</v>
      </c>
      <c r="O142" s="155">
        <f t="shared" si="126"/>
        <v>0</v>
      </c>
      <c r="Q142" s="149" t="str">
        <f t="shared" si="127"/>
        <v/>
      </c>
      <c r="R142" s="612" t="s">
        <v>338</v>
      </c>
      <c r="T142" s="26">
        <f t="shared" si="131"/>
        <v>0</v>
      </c>
      <c r="U142" s="173" t="s">
        <v>297</v>
      </c>
      <c r="V142" s="10"/>
      <c r="W142" s="10"/>
      <c r="X142" s="174"/>
      <c r="Y142" s="175"/>
      <c r="Z142" s="174"/>
      <c r="AA142" s="175"/>
      <c r="AB142" s="174"/>
      <c r="AC142" s="175"/>
      <c r="AD142" s="174"/>
      <c r="AE142" s="175"/>
      <c r="AF142" s="174"/>
      <c r="AG142" s="175"/>
      <c r="AH142" s="174"/>
      <c r="AI142" s="175"/>
      <c r="AJ142" s="174"/>
      <c r="AK142" s="175"/>
      <c r="AL142" s="174"/>
      <c r="AM142" s="175"/>
      <c r="AN142" s="174"/>
      <c r="AO142" s="175"/>
      <c r="AP142" s="174"/>
      <c r="AQ142" s="175"/>
      <c r="AR142" s="174"/>
      <c r="AS142" s="175"/>
      <c r="AT142" s="174"/>
      <c r="AU142" s="175"/>
      <c r="AV142" s="166">
        <f t="shared" si="142"/>
        <v>0</v>
      </c>
      <c r="AW142" s="167">
        <f t="shared" si="143"/>
        <v>0</v>
      </c>
      <c r="AX142" s="166">
        <f t="shared" si="144"/>
        <v>0</v>
      </c>
      <c r="AY142" s="167">
        <f t="shared" si="145"/>
        <v>0</v>
      </c>
      <c r="AZ142" s="1"/>
      <c r="BA142" s="1"/>
      <c r="BB142" s="174"/>
      <c r="BC142" s="175"/>
      <c r="BD142" s="174"/>
      <c r="BE142" s="175"/>
      <c r="BF142" s="174"/>
      <c r="BG142" s="175"/>
      <c r="BH142" s="174"/>
      <c r="BI142" s="175"/>
      <c r="BJ142" s="174"/>
      <c r="BK142" s="175"/>
      <c r="BL142" s="174"/>
      <c r="BM142" s="175"/>
      <c r="BN142" s="174"/>
      <c r="BO142" s="175"/>
      <c r="BP142" s="174"/>
      <c r="BQ142" s="175"/>
      <c r="BR142" s="174"/>
      <c r="BS142" s="175"/>
      <c r="BT142" s="174"/>
      <c r="BU142" s="175"/>
      <c r="BV142" s="174"/>
      <c r="BW142" s="175"/>
      <c r="BX142" s="174"/>
      <c r="BY142" s="175"/>
      <c r="BZ142" s="166">
        <f t="shared" si="146"/>
        <v>0</v>
      </c>
      <c r="CA142" s="167">
        <f t="shared" si="147"/>
        <v>0</v>
      </c>
      <c r="CB142" s="166">
        <f t="shared" si="148"/>
        <v>0</v>
      </c>
      <c r="CC142" s="167">
        <f t="shared" si="149"/>
        <v>0</v>
      </c>
      <c r="CD142" s="1"/>
      <c r="CE142" s="1"/>
      <c r="CF142" s="174"/>
      <c r="CG142" s="175"/>
      <c r="CH142" s="174"/>
      <c r="CI142" s="175"/>
      <c r="CJ142" s="174"/>
      <c r="CK142" s="175"/>
      <c r="CL142" s="174"/>
      <c r="CM142" s="175"/>
      <c r="CN142" s="174"/>
      <c r="CO142" s="175"/>
      <c r="CP142" s="174"/>
      <c r="CQ142" s="175"/>
      <c r="CR142" s="174"/>
      <c r="CS142" s="175"/>
      <c r="CT142" s="174"/>
      <c r="CU142" s="175"/>
      <c r="CV142" s="174"/>
      <c r="CW142" s="175"/>
      <c r="CX142" s="174"/>
      <c r="CY142" s="175"/>
      <c r="CZ142" s="174"/>
      <c r="DA142" s="175"/>
      <c r="DB142" s="174"/>
      <c r="DC142" s="175"/>
      <c r="DD142" s="166">
        <f t="shared" si="150"/>
        <v>0</v>
      </c>
      <c r="DE142" s="167">
        <f t="shared" si="151"/>
        <v>0</v>
      </c>
      <c r="DF142" s="166">
        <f t="shared" si="152"/>
        <v>0</v>
      </c>
      <c r="DG142" s="167">
        <f t="shared" si="153"/>
        <v>0</v>
      </c>
      <c r="DH142" s="1"/>
      <c r="DI142" s="1"/>
      <c r="DJ142" s="174"/>
      <c r="DK142" s="175"/>
      <c r="DL142" s="174"/>
      <c r="DM142" s="175"/>
      <c r="DN142" s="174"/>
      <c r="DO142" s="175"/>
      <c r="DP142" s="174"/>
      <c r="DQ142" s="175"/>
      <c r="DR142" s="174"/>
      <c r="DS142" s="175"/>
      <c r="DT142" s="174"/>
      <c r="DU142" s="175"/>
      <c r="DV142" s="174"/>
      <c r="DW142" s="175"/>
      <c r="DX142" s="174"/>
      <c r="DY142" s="175"/>
      <c r="DZ142" s="174"/>
      <c r="EA142" s="175"/>
      <c r="EB142" s="174"/>
      <c r="EC142" s="175"/>
      <c r="ED142" s="174"/>
      <c r="EE142" s="175"/>
      <c r="EF142" s="174"/>
      <c r="EG142" s="175"/>
      <c r="EH142" s="166">
        <f t="shared" si="154"/>
        <v>0</v>
      </c>
      <c r="EI142" s="167">
        <f t="shared" si="155"/>
        <v>0</v>
      </c>
      <c r="EJ142" s="166">
        <f t="shared" si="156"/>
        <v>0</v>
      </c>
      <c r="EK142" s="167">
        <f t="shared" si="157"/>
        <v>0</v>
      </c>
      <c r="EL142" s="1"/>
      <c r="EM142" s="1"/>
      <c r="EN142" s="174"/>
      <c r="EO142" s="175"/>
      <c r="EP142" s="174"/>
      <c r="EQ142" s="175"/>
      <c r="ER142" s="174"/>
      <c r="ES142" s="175"/>
      <c r="ET142" s="174"/>
      <c r="EU142" s="175"/>
      <c r="EV142" s="174"/>
      <c r="EW142" s="175"/>
      <c r="EX142" s="174"/>
      <c r="EY142" s="175"/>
      <c r="EZ142" s="174"/>
      <c r="FA142" s="175"/>
      <c r="FB142" s="174"/>
      <c r="FC142" s="175"/>
      <c r="FD142" s="174"/>
      <c r="FE142" s="175"/>
      <c r="FF142" s="174"/>
      <c r="FG142" s="175"/>
      <c r="FH142" s="174"/>
      <c r="FI142" s="175"/>
      <c r="FJ142" s="174"/>
      <c r="FK142" s="175"/>
      <c r="FL142" s="166">
        <f t="shared" si="158"/>
        <v>0</v>
      </c>
      <c r="FM142" s="167">
        <f t="shared" si="159"/>
        <v>0</v>
      </c>
      <c r="FN142" s="166">
        <f t="shared" si="160"/>
        <v>0</v>
      </c>
      <c r="FO142" s="167">
        <f t="shared" si="161"/>
        <v>0</v>
      </c>
      <c r="FP142" s="1"/>
      <c r="FQ142" s="1"/>
      <c r="FR142" s="174"/>
      <c r="FS142" s="175"/>
      <c r="FT142" s="174"/>
      <c r="FU142" s="175"/>
      <c r="FV142" s="174"/>
      <c r="FW142" s="175"/>
      <c r="FX142" s="174"/>
      <c r="FY142" s="175"/>
      <c r="FZ142" s="174"/>
      <c r="GA142" s="175"/>
      <c r="GB142" s="174"/>
      <c r="GC142" s="175"/>
      <c r="GD142" s="174"/>
      <c r="GE142" s="175"/>
      <c r="GF142" s="174"/>
      <c r="GG142" s="175"/>
      <c r="GH142" s="174"/>
      <c r="GI142" s="175"/>
      <c r="GJ142" s="174"/>
      <c r="GK142" s="175"/>
      <c r="GL142" s="174"/>
      <c r="GM142" s="175"/>
      <c r="GN142" s="174"/>
      <c r="GO142" s="175"/>
      <c r="GP142" s="166">
        <f t="shared" si="162"/>
        <v>0</v>
      </c>
      <c r="GQ142" s="167">
        <f t="shared" si="163"/>
        <v>0</v>
      </c>
      <c r="GR142" s="166">
        <f t="shared" si="164"/>
        <v>0</v>
      </c>
      <c r="GS142" s="167">
        <f t="shared" si="165"/>
        <v>0</v>
      </c>
      <c r="GT142" s="1"/>
      <c r="GU142" s="1"/>
      <c r="GV142" s="174"/>
      <c r="GW142" s="175"/>
      <c r="GX142" s="174"/>
      <c r="GY142" s="175"/>
      <c r="GZ142" s="174"/>
      <c r="HA142" s="175"/>
      <c r="HB142" s="174"/>
      <c r="HC142" s="175"/>
      <c r="HD142" s="174"/>
      <c r="HE142" s="175"/>
      <c r="HF142" s="174"/>
      <c r="HG142" s="175"/>
      <c r="HH142" s="174"/>
      <c r="HI142" s="175"/>
      <c r="HJ142" s="174"/>
      <c r="HK142" s="175"/>
      <c r="HL142" s="174"/>
      <c r="HM142" s="175"/>
      <c r="HN142" s="174"/>
      <c r="HO142" s="175"/>
      <c r="HP142" s="174"/>
      <c r="HQ142" s="175"/>
      <c r="HR142" s="174"/>
      <c r="HS142" s="175"/>
      <c r="HT142" s="166">
        <f t="shared" si="166"/>
        <v>0</v>
      </c>
      <c r="HU142" s="167">
        <f t="shared" si="167"/>
        <v>0</v>
      </c>
      <c r="HV142" s="166">
        <f t="shared" si="168"/>
        <v>0</v>
      </c>
      <c r="HW142" s="167">
        <f t="shared" si="169"/>
        <v>0</v>
      </c>
      <c r="HX142" s="1"/>
      <c r="HY142" s="1"/>
      <c r="HZ142" s="174"/>
      <c r="IA142" s="175"/>
      <c r="IB142" s="174"/>
      <c r="IC142" s="175"/>
      <c r="ID142" s="174"/>
      <c r="IE142" s="175"/>
      <c r="IF142" s="174"/>
      <c r="IG142" s="175"/>
      <c r="IH142" s="174"/>
      <c r="II142" s="175"/>
      <c r="IJ142" s="174"/>
      <c r="IK142" s="175"/>
      <c r="IL142" s="174"/>
      <c r="IM142" s="175"/>
      <c r="IN142" s="174"/>
      <c r="IO142" s="175"/>
      <c r="IP142" s="174"/>
      <c r="IQ142" s="175"/>
      <c r="IR142" s="174"/>
      <c r="IS142" s="175"/>
      <c r="IT142" s="174"/>
      <c r="IU142" s="175"/>
      <c r="IV142" s="174"/>
      <c r="IW142" s="175"/>
      <c r="IX142" s="166">
        <f t="shared" si="170"/>
        <v>0</v>
      </c>
      <c r="IY142" s="167">
        <f t="shared" si="171"/>
        <v>0</v>
      </c>
      <c r="IZ142" s="166">
        <f t="shared" si="172"/>
        <v>0</v>
      </c>
      <c r="JA142" s="167">
        <f t="shared" si="173"/>
        <v>0</v>
      </c>
      <c r="JB142" s="1"/>
      <c r="JC142" s="1"/>
      <c r="JD142" s="174"/>
      <c r="JE142" s="175"/>
      <c r="JF142" s="174"/>
      <c r="JG142" s="175"/>
      <c r="JH142" s="174"/>
      <c r="JI142" s="175"/>
      <c r="JJ142" s="174"/>
      <c r="JK142" s="175"/>
      <c r="JL142" s="174"/>
      <c r="JM142" s="175"/>
      <c r="JN142" s="174"/>
      <c r="JO142" s="175"/>
      <c r="JP142" s="174"/>
      <c r="JQ142" s="175"/>
      <c r="JR142" s="174"/>
      <c r="JS142" s="175"/>
      <c r="JT142" s="174"/>
      <c r="JU142" s="175"/>
      <c r="JV142" s="174"/>
      <c r="JW142" s="175"/>
      <c r="JX142" s="174"/>
      <c r="JY142" s="175"/>
      <c r="JZ142" s="174"/>
      <c r="KA142" s="175"/>
      <c r="KB142" s="166">
        <f t="shared" si="174"/>
        <v>0</v>
      </c>
      <c r="KC142" s="167">
        <f t="shared" si="175"/>
        <v>0</v>
      </c>
      <c r="KD142" s="166">
        <f t="shared" si="176"/>
        <v>0</v>
      </c>
      <c r="KE142" s="167">
        <f t="shared" si="177"/>
        <v>0</v>
      </c>
      <c r="KF142" s="1"/>
      <c r="KG142" s="1"/>
      <c r="KH142" s="170">
        <f t="shared" si="132"/>
        <v>0</v>
      </c>
      <c r="KI142" s="171">
        <f t="shared" si="133"/>
        <v>0</v>
      </c>
      <c r="KJ142" s="166">
        <f t="shared" si="134"/>
        <v>0</v>
      </c>
      <c r="KK142" s="167">
        <f t="shared" si="135"/>
        <v>0</v>
      </c>
      <c r="KL142" s="172">
        <f t="shared" si="136"/>
        <v>0</v>
      </c>
      <c r="KM142" s="171">
        <f t="shared" si="137"/>
        <v>0</v>
      </c>
      <c r="KN142" s="166">
        <f t="shared" si="138"/>
        <v>0</v>
      </c>
      <c r="KO142" s="167">
        <f t="shared" si="139"/>
        <v>0</v>
      </c>
      <c r="KP142" s="436">
        <f t="shared" si="140"/>
        <v>0</v>
      </c>
      <c r="KQ142" s="422">
        <f t="shared" si="141"/>
        <v>0</v>
      </c>
      <c r="KR142" s="438" t="s">
        <v>338</v>
      </c>
      <c r="KS142" s="422" t="s">
        <v>338</v>
      </c>
      <c r="KT142" s="1"/>
    </row>
    <row r="143" spans="2:306" s="26" customFormat="1" ht="16.5" customHeight="1" x14ac:dyDescent="0.2">
      <c r="B143" s="150" t="s">
        <v>347</v>
      </c>
      <c r="C143" s="826"/>
      <c r="D143" s="827"/>
      <c r="E143" s="316"/>
      <c r="F143" s="659">
        <v>1</v>
      </c>
      <c r="G143" s="113"/>
      <c r="H143" s="113"/>
      <c r="I143" s="661">
        <f>INT(ROUND(F143,2)*(IF(E143&gt;0,data!$J$12,0)))</f>
        <v>0</v>
      </c>
      <c r="J143" s="145">
        <f t="shared" si="124"/>
        <v>0</v>
      </c>
      <c r="K143" s="317"/>
      <c r="L143" s="316"/>
      <c r="M143" s="661">
        <f>INT(ROUND(F143,2)*(IF(E143&gt;0,(IF(K143="ano",data!$J$6,0)),0)))</f>
        <v>0</v>
      </c>
      <c r="N143" s="152">
        <f t="shared" si="125"/>
        <v>0</v>
      </c>
      <c r="O143" s="155">
        <f t="shared" si="126"/>
        <v>0</v>
      </c>
      <c r="Q143" s="149" t="str">
        <f t="shared" si="127"/>
        <v/>
      </c>
      <c r="R143" s="612" t="s">
        <v>338</v>
      </c>
      <c r="T143" s="26">
        <f t="shared" si="131"/>
        <v>0</v>
      </c>
      <c r="U143" s="176" t="s">
        <v>297</v>
      </c>
      <c r="V143" s="10"/>
      <c r="W143" s="10"/>
      <c r="X143" s="164"/>
      <c r="Y143" s="177"/>
      <c r="Z143" s="164"/>
      <c r="AA143" s="177"/>
      <c r="AB143" s="164"/>
      <c r="AC143" s="177"/>
      <c r="AD143" s="164"/>
      <c r="AE143" s="177"/>
      <c r="AF143" s="164"/>
      <c r="AG143" s="177"/>
      <c r="AH143" s="164"/>
      <c r="AI143" s="177"/>
      <c r="AJ143" s="164"/>
      <c r="AK143" s="177"/>
      <c r="AL143" s="164"/>
      <c r="AM143" s="177"/>
      <c r="AN143" s="164"/>
      <c r="AO143" s="177"/>
      <c r="AP143" s="164"/>
      <c r="AQ143" s="177"/>
      <c r="AR143" s="164"/>
      <c r="AS143" s="177"/>
      <c r="AT143" s="164"/>
      <c r="AU143" s="177"/>
      <c r="AV143" s="166">
        <f t="shared" si="142"/>
        <v>0</v>
      </c>
      <c r="AW143" s="167">
        <f t="shared" si="143"/>
        <v>0</v>
      </c>
      <c r="AX143" s="166">
        <f t="shared" si="144"/>
        <v>0</v>
      </c>
      <c r="AY143" s="167">
        <f t="shared" si="145"/>
        <v>0</v>
      </c>
      <c r="AZ143" s="1"/>
      <c r="BA143" s="1"/>
      <c r="BB143" s="164"/>
      <c r="BC143" s="177"/>
      <c r="BD143" s="164"/>
      <c r="BE143" s="177"/>
      <c r="BF143" s="164"/>
      <c r="BG143" s="177"/>
      <c r="BH143" s="164"/>
      <c r="BI143" s="177"/>
      <c r="BJ143" s="164"/>
      <c r="BK143" s="177"/>
      <c r="BL143" s="164"/>
      <c r="BM143" s="177"/>
      <c r="BN143" s="164"/>
      <c r="BO143" s="177"/>
      <c r="BP143" s="164"/>
      <c r="BQ143" s="177"/>
      <c r="BR143" s="164"/>
      <c r="BS143" s="177"/>
      <c r="BT143" s="164"/>
      <c r="BU143" s="177"/>
      <c r="BV143" s="164"/>
      <c r="BW143" s="177"/>
      <c r="BX143" s="164"/>
      <c r="BY143" s="177"/>
      <c r="BZ143" s="166">
        <f t="shared" si="146"/>
        <v>0</v>
      </c>
      <c r="CA143" s="167">
        <f t="shared" si="147"/>
        <v>0</v>
      </c>
      <c r="CB143" s="166">
        <f t="shared" si="148"/>
        <v>0</v>
      </c>
      <c r="CC143" s="167">
        <f t="shared" si="149"/>
        <v>0</v>
      </c>
      <c r="CD143" s="1"/>
      <c r="CE143" s="1"/>
      <c r="CF143" s="164"/>
      <c r="CG143" s="177"/>
      <c r="CH143" s="164"/>
      <c r="CI143" s="177"/>
      <c r="CJ143" s="164"/>
      <c r="CK143" s="177"/>
      <c r="CL143" s="164"/>
      <c r="CM143" s="177"/>
      <c r="CN143" s="164"/>
      <c r="CO143" s="177"/>
      <c r="CP143" s="164"/>
      <c r="CQ143" s="177"/>
      <c r="CR143" s="164"/>
      <c r="CS143" s="177"/>
      <c r="CT143" s="164"/>
      <c r="CU143" s="177"/>
      <c r="CV143" s="164"/>
      <c r="CW143" s="177"/>
      <c r="CX143" s="164"/>
      <c r="CY143" s="177"/>
      <c r="CZ143" s="164"/>
      <c r="DA143" s="177"/>
      <c r="DB143" s="164"/>
      <c r="DC143" s="177"/>
      <c r="DD143" s="166">
        <f t="shared" si="150"/>
        <v>0</v>
      </c>
      <c r="DE143" s="167">
        <f t="shared" si="151"/>
        <v>0</v>
      </c>
      <c r="DF143" s="166">
        <f t="shared" si="152"/>
        <v>0</v>
      </c>
      <c r="DG143" s="167">
        <f t="shared" si="153"/>
        <v>0</v>
      </c>
      <c r="DH143" s="1"/>
      <c r="DI143" s="1"/>
      <c r="DJ143" s="164"/>
      <c r="DK143" s="177"/>
      <c r="DL143" s="164"/>
      <c r="DM143" s="177"/>
      <c r="DN143" s="164"/>
      <c r="DO143" s="177"/>
      <c r="DP143" s="164"/>
      <c r="DQ143" s="177"/>
      <c r="DR143" s="164"/>
      <c r="DS143" s="177"/>
      <c r="DT143" s="164"/>
      <c r="DU143" s="177"/>
      <c r="DV143" s="164"/>
      <c r="DW143" s="177"/>
      <c r="DX143" s="164"/>
      <c r="DY143" s="177"/>
      <c r="DZ143" s="164"/>
      <c r="EA143" s="177"/>
      <c r="EB143" s="164"/>
      <c r="EC143" s="177"/>
      <c r="ED143" s="164"/>
      <c r="EE143" s="177"/>
      <c r="EF143" s="164"/>
      <c r="EG143" s="177"/>
      <c r="EH143" s="166">
        <f t="shared" si="154"/>
        <v>0</v>
      </c>
      <c r="EI143" s="167">
        <f t="shared" si="155"/>
        <v>0</v>
      </c>
      <c r="EJ143" s="166">
        <f t="shared" si="156"/>
        <v>0</v>
      </c>
      <c r="EK143" s="167">
        <f t="shared" si="157"/>
        <v>0</v>
      </c>
      <c r="EL143" s="1"/>
      <c r="EM143" s="1"/>
      <c r="EN143" s="164"/>
      <c r="EO143" s="177"/>
      <c r="EP143" s="164"/>
      <c r="EQ143" s="177"/>
      <c r="ER143" s="164"/>
      <c r="ES143" s="177"/>
      <c r="ET143" s="164"/>
      <c r="EU143" s="177"/>
      <c r="EV143" s="164"/>
      <c r="EW143" s="177"/>
      <c r="EX143" s="164"/>
      <c r="EY143" s="177"/>
      <c r="EZ143" s="164"/>
      <c r="FA143" s="177"/>
      <c r="FB143" s="164"/>
      <c r="FC143" s="177"/>
      <c r="FD143" s="164"/>
      <c r="FE143" s="177"/>
      <c r="FF143" s="164"/>
      <c r="FG143" s="177"/>
      <c r="FH143" s="164"/>
      <c r="FI143" s="177"/>
      <c r="FJ143" s="164"/>
      <c r="FK143" s="177"/>
      <c r="FL143" s="166">
        <f t="shared" si="158"/>
        <v>0</v>
      </c>
      <c r="FM143" s="167">
        <f t="shared" si="159"/>
        <v>0</v>
      </c>
      <c r="FN143" s="166">
        <f t="shared" si="160"/>
        <v>0</v>
      </c>
      <c r="FO143" s="167">
        <f t="shared" si="161"/>
        <v>0</v>
      </c>
      <c r="FP143" s="1"/>
      <c r="FQ143" s="1"/>
      <c r="FR143" s="164"/>
      <c r="FS143" s="177"/>
      <c r="FT143" s="164"/>
      <c r="FU143" s="177"/>
      <c r="FV143" s="164"/>
      <c r="FW143" s="177"/>
      <c r="FX143" s="164"/>
      <c r="FY143" s="177"/>
      <c r="FZ143" s="164"/>
      <c r="GA143" s="177"/>
      <c r="GB143" s="164"/>
      <c r="GC143" s="177"/>
      <c r="GD143" s="164"/>
      <c r="GE143" s="177"/>
      <c r="GF143" s="164"/>
      <c r="GG143" s="177"/>
      <c r="GH143" s="164"/>
      <c r="GI143" s="177"/>
      <c r="GJ143" s="164"/>
      <c r="GK143" s="177"/>
      <c r="GL143" s="164"/>
      <c r="GM143" s="177"/>
      <c r="GN143" s="164"/>
      <c r="GO143" s="177"/>
      <c r="GP143" s="166">
        <f t="shared" si="162"/>
        <v>0</v>
      </c>
      <c r="GQ143" s="167">
        <f t="shared" si="163"/>
        <v>0</v>
      </c>
      <c r="GR143" s="166">
        <f t="shared" si="164"/>
        <v>0</v>
      </c>
      <c r="GS143" s="167">
        <f t="shared" si="165"/>
        <v>0</v>
      </c>
      <c r="GT143" s="1"/>
      <c r="GU143" s="1"/>
      <c r="GV143" s="164"/>
      <c r="GW143" s="177"/>
      <c r="GX143" s="164"/>
      <c r="GY143" s="177"/>
      <c r="GZ143" s="164"/>
      <c r="HA143" s="177"/>
      <c r="HB143" s="164"/>
      <c r="HC143" s="177"/>
      <c r="HD143" s="164"/>
      <c r="HE143" s="177"/>
      <c r="HF143" s="164"/>
      <c r="HG143" s="177"/>
      <c r="HH143" s="164"/>
      <c r="HI143" s="177"/>
      <c r="HJ143" s="164"/>
      <c r="HK143" s="177"/>
      <c r="HL143" s="164"/>
      <c r="HM143" s="177"/>
      <c r="HN143" s="164"/>
      <c r="HO143" s="177"/>
      <c r="HP143" s="164"/>
      <c r="HQ143" s="177"/>
      <c r="HR143" s="164"/>
      <c r="HS143" s="177"/>
      <c r="HT143" s="166">
        <f t="shared" si="166"/>
        <v>0</v>
      </c>
      <c r="HU143" s="167">
        <f t="shared" si="167"/>
        <v>0</v>
      </c>
      <c r="HV143" s="166">
        <f t="shared" si="168"/>
        <v>0</v>
      </c>
      <c r="HW143" s="167">
        <f t="shared" si="169"/>
        <v>0</v>
      </c>
      <c r="HX143" s="1"/>
      <c r="HY143" s="1"/>
      <c r="HZ143" s="164"/>
      <c r="IA143" s="177"/>
      <c r="IB143" s="164"/>
      <c r="IC143" s="177"/>
      <c r="ID143" s="164"/>
      <c r="IE143" s="177"/>
      <c r="IF143" s="164"/>
      <c r="IG143" s="177"/>
      <c r="IH143" s="164"/>
      <c r="II143" s="177"/>
      <c r="IJ143" s="164"/>
      <c r="IK143" s="177"/>
      <c r="IL143" s="164"/>
      <c r="IM143" s="177"/>
      <c r="IN143" s="164"/>
      <c r="IO143" s="177"/>
      <c r="IP143" s="164"/>
      <c r="IQ143" s="177"/>
      <c r="IR143" s="164"/>
      <c r="IS143" s="177"/>
      <c r="IT143" s="164"/>
      <c r="IU143" s="177"/>
      <c r="IV143" s="164"/>
      <c r="IW143" s="177"/>
      <c r="IX143" s="166">
        <f t="shared" si="170"/>
        <v>0</v>
      </c>
      <c r="IY143" s="167">
        <f t="shared" si="171"/>
        <v>0</v>
      </c>
      <c r="IZ143" s="166">
        <f t="shared" si="172"/>
        <v>0</v>
      </c>
      <c r="JA143" s="167">
        <f t="shared" si="173"/>
        <v>0</v>
      </c>
      <c r="JB143" s="1"/>
      <c r="JC143" s="1"/>
      <c r="JD143" s="164"/>
      <c r="JE143" s="177"/>
      <c r="JF143" s="164"/>
      <c r="JG143" s="177"/>
      <c r="JH143" s="164"/>
      <c r="JI143" s="177"/>
      <c r="JJ143" s="164"/>
      <c r="JK143" s="177"/>
      <c r="JL143" s="164"/>
      <c r="JM143" s="177"/>
      <c r="JN143" s="164"/>
      <c r="JO143" s="177"/>
      <c r="JP143" s="164"/>
      <c r="JQ143" s="177"/>
      <c r="JR143" s="164"/>
      <c r="JS143" s="177"/>
      <c r="JT143" s="164"/>
      <c r="JU143" s="177"/>
      <c r="JV143" s="164"/>
      <c r="JW143" s="177"/>
      <c r="JX143" s="164"/>
      <c r="JY143" s="177"/>
      <c r="JZ143" s="164"/>
      <c r="KA143" s="177"/>
      <c r="KB143" s="166">
        <f t="shared" si="174"/>
        <v>0</v>
      </c>
      <c r="KC143" s="167">
        <f t="shared" si="175"/>
        <v>0</v>
      </c>
      <c r="KD143" s="166">
        <f t="shared" si="176"/>
        <v>0</v>
      </c>
      <c r="KE143" s="167">
        <f t="shared" si="177"/>
        <v>0</v>
      </c>
      <c r="KF143" s="1"/>
      <c r="KG143" s="1"/>
      <c r="KH143" s="170">
        <f t="shared" si="132"/>
        <v>0</v>
      </c>
      <c r="KI143" s="171">
        <f t="shared" si="133"/>
        <v>0</v>
      </c>
      <c r="KJ143" s="166">
        <f t="shared" si="134"/>
        <v>0</v>
      </c>
      <c r="KK143" s="167">
        <f t="shared" si="135"/>
        <v>0</v>
      </c>
      <c r="KL143" s="172">
        <f t="shared" si="136"/>
        <v>0</v>
      </c>
      <c r="KM143" s="171">
        <f t="shared" si="137"/>
        <v>0</v>
      </c>
      <c r="KN143" s="166">
        <f t="shared" si="138"/>
        <v>0</v>
      </c>
      <c r="KO143" s="167">
        <f t="shared" si="139"/>
        <v>0</v>
      </c>
      <c r="KP143" s="436">
        <f t="shared" si="140"/>
        <v>0</v>
      </c>
      <c r="KQ143" s="422">
        <f t="shared" si="141"/>
        <v>0</v>
      </c>
      <c r="KR143" s="438" t="s">
        <v>338</v>
      </c>
      <c r="KS143" s="422" t="s">
        <v>338</v>
      </c>
      <c r="KT143" s="1"/>
    </row>
    <row r="144" spans="2:306" s="26" customFormat="1" ht="16.5" hidden="1" customHeight="1" x14ac:dyDescent="0.2">
      <c r="B144" s="150"/>
      <c r="C144" s="853"/>
      <c r="D144" s="854"/>
      <c r="E144" s="536"/>
      <c r="F144" s="650"/>
      <c r="G144" s="536"/>
      <c r="H144" s="536"/>
      <c r="I144" s="661">
        <f>INT(ROUND(F144,2)*(IF(E144&gt;0,data!$J$12,0)))</f>
        <v>0</v>
      </c>
      <c r="J144" s="145">
        <f t="shared" si="124"/>
        <v>0</v>
      </c>
      <c r="K144" s="537"/>
      <c r="L144" s="536"/>
      <c r="M144" s="661">
        <f>INT(ROUND(F144,2)*(IF(E144&gt;0,(IF(K144="ano",data!$J$6,0)),0)))</f>
        <v>0</v>
      </c>
      <c r="N144" s="152">
        <f t="shared" si="125"/>
        <v>0</v>
      </c>
      <c r="O144" s="155">
        <f t="shared" si="126"/>
        <v>0</v>
      </c>
      <c r="Q144" s="149" t="str">
        <f t="shared" si="127"/>
        <v/>
      </c>
      <c r="R144" s="612" t="s">
        <v>338</v>
      </c>
      <c r="T144" s="26">
        <f t="shared" si="131"/>
        <v>0</v>
      </c>
      <c r="U144" s="173" t="s">
        <v>297</v>
      </c>
      <c r="V144" s="10"/>
      <c r="W144" s="10"/>
      <c r="X144" s="174"/>
      <c r="Y144" s="175"/>
      <c r="Z144" s="174"/>
      <c r="AA144" s="175"/>
      <c r="AB144" s="174"/>
      <c r="AC144" s="175"/>
      <c r="AD144" s="174"/>
      <c r="AE144" s="175"/>
      <c r="AF144" s="174"/>
      <c r="AG144" s="175"/>
      <c r="AH144" s="174"/>
      <c r="AI144" s="175"/>
      <c r="AJ144" s="174"/>
      <c r="AK144" s="175"/>
      <c r="AL144" s="174"/>
      <c r="AM144" s="175"/>
      <c r="AN144" s="174"/>
      <c r="AO144" s="175"/>
      <c r="AP144" s="174"/>
      <c r="AQ144" s="175"/>
      <c r="AR144" s="174"/>
      <c r="AS144" s="175"/>
      <c r="AT144" s="174"/>
      <c r="AU144" s="175"/>
      <c r="AV144" s="166">
        <f t="shared" si="142"/>
        <v>0</v>
      </c>
      <c r="AW144" s="167">
        <f t="shared" si="143"/>
        <v>0</v>
      </c>
      <c r="AX144" s="166">
        <f t="shared" si="144"/>
        <v>0</v>
      </c>
      <c r="AY144" s="167">
        <f t="shared" si="145"/>
        <v>0</v>
      </c>
      <c r="AZ144" s="1"/>
      <c r="BA144" s="1"/>
      <c r="BB144" s="174"/>
      <c r="BC144" s="175"/>
      <c r="BD144" s="174"/>
      <c r="BE144" s="175"/>
      <c r="BF144" s="174"/>
      <c r="BG144" s="175"/>
      <c r="BH144" s="174"/>
      <c r="BI144" s="175"/>
      <c r="BJ144" s="174"/>
      <c r="BK144" s="175"/>
      <c r="BL144" s="174"/>
      <c r="BM144" s="175"/>
      <c r="BN144" s="174"/>
      <c r="BO144" s="175"/>
      <c r="BP144" s="174"/>
      <c r="BQ144" s="175"/>
      <c r="BR144" s="174"/>
      <c r="BS144" s="175"/>
      <c r="BT144" s="174"/>
      <c r="BU144" s="175"/>
      <c r="BV144" s="174"/>
      <c r="BW144" s="175"/>
      <c r="BX144" s="174"/>
      <c r="BY144" s="175"/>
      <c r="BZ144" s="166">
        <f t="shared" si="146"/>
        <v>0</v>
      </c>
      <c r="CA144" s="167">
        <f t="shared" si="147"/>
        <v>0</v>
      </c>
      <c r="CB144" s="166">
        <f t="shared" si="148"/>
        <v>0</v>
      </c>
      <c r="CC144" s="167">
        <f t="shared" si="149"/>
        <v>0</v>
      </c>
      <c r="CD144" s="1"/>
      <c r="CE144" s="1"/>
      <c r="CF144" s="174"/>
      <c r="CG144" s="175"/>
      <c r="CH144" s="174"/>
      <c r="CI144" s="175"/>
      <c r="CJ144" s="174"/>
      <c r="CK144" s="175"/>
      <c r="CL144" s="174"/>
      <c r="CM144" s="175"/>
      <c r="CN144" s="174"/>
      <c r="CO144" s="175"/>
      <c r="CP144" s="174"/>
      <c r="CQ144" s="175"/>
      <c r="CR144" s="174"/>
      <c r="CS144" s="175"/>
      <c r="CT144" s="174"/>
      <c r="CU144" s="175"/>
      <c r="CV144" s="174"/>
      <c r="CW144" s="175"/>
      <c r="CX144" s="174"/>
      <c r="CY144" s="175"/>
      <c r="CZ144" s="174"/>
      <c r="DA144" s="175"/>
      <c r="DB144" s="174"/>
      <c r="DC144" s="175"/>
      <c r="DD144" s="166">
        <f t="shared" si="150"/>
        <v>0</v>
      </c>
      <c r="DE144" s="167">
        <f t="shared" si="151"/>
        <v>0</v>
      </c>
      <c r="DF144" s="166">
        <f t="shared" si="152"/>
        <v>0</v>
      </c>
      <c r="DG144" s="167">
        <f t="shared" si="153"/>
        <v>0</v>
      </c>
      <c r="DH144" s="1"/>
      <c r="DI144" s="1"/>
      <c r="DJ144" s="174"/>
      <c r="DK144" s="175"/>
      <c r="DL144" s="174"/>
      <c r="DM144" s="175"/>
      <c r="DN144" s="174"/>
      <c r="DO144" s="175"/>
      <c r="DP144" s="174"/>
      <c r="DQ144" s="175"/>
      <c r="DR144" s="174"/>
      <c r="DS144" s="175"/>
      <c r="DT144" s="174"/>
      <c r="DU144" s="175"/>
      <c r="DV144" s="174"/>
      <c r="DW144" s="175"/>
      <c r="DX144" s="174"/>
      <c r="DY144" s="175"/>
      <c r="DZ144" s="174"/>
      <c r="EA144" s="175"/>
      <c r="EB144" s="174"/>
      <c r="EC144" s="175"/>
      <c r="ED144" s="174"/>
      <c r="EE144" s="175"/>
      <c r="EF144" s="174"/>
      <c r="EG144" s="175"/>
      <c r="EH144" s="166">
        <f t="shared" si="154"/>
        <v>0</v>
      </c>
      <c r="EI144" s="167">
        <f t="shared" si="155"/>
        <v>0</v>
      </c>
      <c r="EJ144" s="166">
        <f t="shared" si="156"/>
        <v>0</v>
      </c>
      <c r="EK144" s="167">
        <f t="shared" si="157"/>
        <v>0</v>
      </c>
      <c r="EL144" s="1"/>
      <c r="EM144" s="1"/>
      <c r="EN144" s="174"/>
      <c r="EO144" s="175"/>
      <c r="EP144" s="174"/>
      <c r="EQ144" s="175"/>
      <c r="ER144" s="174"/>
      <c r="ES144" s="175"/>
      <c r="ET144" s="174"/>
      <c r="EU144" s="175"/>
      <c r="EV144" s="174"/>
      <c r="EW144" s="175"/>
      <c r="EX144" s="174"/>
      <c r="EY144" s="175"/>
      <c r="EZ144" s="174"/>
      <c r="FA144" s="175"/>
      <c r="FB144" s="174"/>
      <c r="FC144" s="175"/>
      <c r="FD144" s="174"/>
      <c r="FE144" s="175"/>
      <c r="FF144" s="174"/>
      <c r="FG144" s="175"/>
      <c r="FH144" s="174"/>
      <c r="FI144" s="175"/>
      <c r="FJ144" s="174"/>
      <c r="FK144" s="175"/>
      <c r="FL144" s="166">
        <f t="shared" si="158"/>
        <v>0</v>
      </c>
      <c r="FM144" s="167">
        <f t="shared" si="159"/>
        <v>0</v>
      </c>
      <c r="FN144" s="166">
        <f t="shared" si="160"/>
        <v>0</v>
      </c>
      <c r="FO144" s="167">
        <f t="shared" si="161"/>
        <v>0</v>
      </c>
      <c r="FP144" s="1"/>
      <c r="FQ144" s="1"/>
      <c r="FR144" s="174"/>
      <c r="FS144" s="175"/>
      <c r="FT144" s="174"/>
      <c r="FU144" s="175"/>
      <c r="FV144" s="174"/>
      <c r="FW144" s="175"/>
      <c r="FX144" s="174"/>
      <c r="FY144" s="175"/>
      <c r="FZ144" s="174"/>
      <c r="GA144" s="175"/>
      <c r="GB144" s="174"/>
      <c r="GC144" s="175"/>
      <c r="GD144" s="174"/>
      <c r="GE144" s="175"/>
      <c r="GF144" s="174"/>
      <c r="GG144" s="175"/>
      <c r="GH144" s="174"/>
      <c r="GI144" s="175"/>
      <c r="GJ144" s="174"/>
      <c r="GK144" s="175"/>
      <c r="GL144" s="174"/>
      <c r="GM144" s="175"/>
      <c r="GN144" s="174"/>
      <c r="GO144" s="175"/>
      <c r="GP144" s="166">
        <f t="shared" si="162"/>
        <v>0</v>
      </c>
      <c r="GQ144" s="167">
        <f t="shared" si="163"/>
        <v>0</v>
      </c>
      <c r="GR144" s="166">
        <f t="shared" si="164"/>
        <v>0</v>
      </c>
      <c r="GS144" s="167">
        <f t="shared" si="165"/>
        <v>0</v>
      </c>
      <c r="GT144" s="1"/>
      <c r="GU144" s="1"/>
      <c r="GV144" s="174"/>
      <c r="GW144" s="175"/>
      <c r="GX144" s="174"/>
      <c r="GY144" s="175"/>
      <c r="GZ144" s="174"/>
      <c r="HA144" s="175"/>
      <c r="HB144" s="174"/>
      <c r="HC144" s="175"/>
      <c r="HD144" s="174"/>
      <c r="HE144" s="175"/>
      <c r="HF144" s="174"/>
      <c r="HG144" s="175"/>
      <c r="HH144" s="174"/>
      <c r="HI144" s="175"/>
      <c r="HJ144" s="174"/>
      <c r="HK144" s="175"/>
      <c r="HL144" s="174"/>
      <c r="HM144" s="175"/>
      <c r="HN144" s="174"/>
      <c r="HO144" s="175"/>
      <c r="HP144" s="174"/>
      <c r="HQ144" s="175"/>
      <c r="HR144" s="174"/>
      <c r="HS144" s="175"/>
      <c r="HT144" s="166">
        <f t="shared" si="166"/>
        <v>0</v>
      </c>
      <c r="HU144" s="167">
        <f t="shared" si="167"/>
        <v>0</v>
      </c>
      <c r="HV144" s="166">
        <f t="shared" si="168"/>
        <v>0</v>
      </c>
      <c r="HW144" s="167">
        <f t="shared" si="169"/>
        <v>0</v>
      </c>
      <c r="HX144" s="1"/>
      <c r="HY144" s="1"/>
      <c r="HZ144" s="174"/>
      <c r="IA144" s="175"/>
      <c r="IB144" s="174"/>
      <c r="IC144" s="175"/>
      <c r="ID144" s="174"/>
      <c r="IE144" s="175"/>
      <c r="IF144" s="174"/>
      <c r="IG144" s="175"/>
      <c r="IH144" s="174"/>
      <c r="II144" s="175"/>
      <c r="IJ144" s="174"/>
      <c r="IK144" s="175"/>
      <c r="IL144" s="174"/>
      <c r="IM144" s="175"/>
      <c r="IN144" s="174"/>
      <c r="IO144" s="175"/>
      <c r="IP144" s="174"/>
      <c r="IQ144" s="175"/>
      <c r="IR144" s="174"/>
      <c r="IS144" s="175"/>
      <c r="IT144" s="174"/>
      <c r="IU144" s="175"/>
      <c r="IV144" s="174"/>
      <c r="IW144" s="175"/>
      <c r="IX144" s="166">
        <f t="shared" si="170"/>
        <v>0</v>
      </c>
      <c r="IY144" s="167">
        <f t="shared" si="171"/>
        <v>0</v>
      </c>
      <c r="IZ144" s="166">
        <f t="shared" si="172"/>
        <v>0</v>
      </c>
      <c r="JA144" s="167">
        <f t="shared" si="173"/>
        <v>0</v>
      </c>
      <c r="JB144" s="1"/>
      <c r="JC144" s="1"/>
      <c r="JD144" s="174"/>
      <c r="JE144" s="175"/>
      <c r="JF144" s="174"/>
      <c r="JG144" s="175"/>
      <c r="JH144" s="174"/>
      <c r="JI144" s="175"/>
      <c r="JJ144" s="174"/>
      <c r="JK144" s="175"/>
      <c r="JL144" s="174"/>
      <c r="JM144" s="175"/>
      <c r="JN144" s="174"/>
      <c r="JO144" s="175"/>
      <c r="JP144" s="174"/>
      <c r="JQ144" s="175"/>
      <c r="JR144" s="174"/>
      <c r="JS144" s="175"/>
      <c r="JT144" s="174"/>
      <c r="JU144" s="175"/>
      <c r="JV144" s="174"/>
      <c r="JW144" s="175"/>
      <c r="JX144" s="174"/>
      <c r="JY144" s="175"/>
      <c r="JZ144" s="174"/>
      <c r="KA144" s="175"/>
      <c r="KB144" s="166">
        <f t="shared" si="174"/>
        <v>0</v>
      </c>
      <c r="KC144" s="167">
        <f t="shared" si="175"/>
        <v>0</v>
      </c>
      <c r="KD144" s="166">
        <f t="shared" si="176"/>
        <v>0</v>
      </c>
      <c r="KE144" s="167">
        <f t="shared" si="177"/>
        <v>0</v>
      </c>
      <c r="KF144" s="1"/>
      <c r="KG144" s="1"/>
      <c r="KH144" s="170">
        <f t="shared" si="132"/>
        <v>0</v>
      </c>
      <c r="KI144" s="171">
        <f t="shared" si="133"/>
        <v>0</v>
      </c>
      <c r="KJ144" s="166">
        <f t="shared" si="134"/>
        <v>0</v>
      </c>
      <c r="KK144" s="167">
        <f t="shared" si="135"/>
        <v>0</v>
      </c>
      <c r="KL144" s="172">
        <f t="shared" si="136"/>
        <v>0</v>
      </c>
      <c r="KM144" s="171">
        <f t="shared" si="137"/>
        <v>0</v>
      </c>
      <c r="KN144" s="166">
        <f t="shared" si="138"/>
        <v>0</v>
      </c>
      <c r="KO144" s="167">
        <f t="shared" si="139"/>
        <v>0</v>
      </c>
      <c r="KP144" s="436">
        <f t="shared" si="140"/>
        <v>0</v>
      </c>
      <c r="KQ144" s="422">
        <f t="shared" si="141"/>
        <v>0</v>
      </c>
      <c r="KR144" s="438" t="s">
        <v>338</v>
      </c>
      <c r="KS144" s="422" t="s">
        <v>338</v>
      </c>
      <c r="KT144" s="1"/>
    </row>
    <row r="145" spans="2:306" s="26" customFormat="1" ht="16.5" customHeight="1" x14ac:dyDescent="0.2">
      <c r="B145" s="150" t="s">
        <v>348</v>
      </c>
      <c r="C145" s="826"/>
      <c r="D145" s="827"/>
      <c r="E145" s="316"/>
      <c r="F145" s="659">
        <v>1</v>
      </c>
      <c r="G145" s="113"/>
      <c r="H145" s="113"/>
      <c r="I145" s="661">
        <f>INT(ROUND(F145,2)*(IF(E145&gt;0,data!$J$12,0)))</f>
        <v>0</v>
      </c>
      <c r="J145" s="145">
        <f t="shared" si="124"/>
        <v>0</v>
      </c>
      <c r="K145" s="317"/>
      <c r="L145" s="316"/>
      <c r="M145" s="661">
        <f>INT(ROUND(F145,2)*(IF(E145&gt;0,(IF(K145="ano",data!$J$6,0)),0)))</f>
        <v>0</v>
      </c>
      <c r="N145" s="152">
        <f t="shared" si="125"/>
        <v>0</v>
      </c>
      <c r="O145" s="155">
        <f t="shared" si="126"/>
        <v>0</v>
      </c>
      <c r="Q145" s="149" t="str">
        <f t="shared" si="127"/>
        <v/>
      </c>
      <c r="R145" s="612" t="s">
        <v>338</v>
      </c>
      <c r="T145" s="26">
        <f t="shared" si="131"/>
        <v>0</v>
      </c>
      <c r="U145" s="176" t="s">
        <v>297</v>
      </c>
      <c r="V145" s="10"/>
      <c r="W145" s="10"/>
      <c r="X145" s="164"/>
      <c r="Y145" s="177"/>
      <c r="Z145" s="164"/>
      <c r="AA145" s="177"/>
      <c r="AB145" s="164"/>
      <c r="AC145" s="177"/>
      <c r="AD145" s="164"/>
      <c r="AE145" s="177"/>
      <c r="AF145" s="164"/>
      <c r="AG145" s="177"/>
      <c r="AH145" s="164"/>
      <c r="AI145" s="177"/>
      <c r="AJ145" s="164"/>
      <c r="AK145" s="177"/>
      <c r="AL145" s="164"/>
      <c r="AM145" s="177"/>
      <c r="AN145" s="164"/>
      <c r="AO145" s="177"/>
      <c r="AP145" s="164"/>
      <c r="AQ145" s="177"/>
      <c r="AR145" s="164"/>
      <c r="AS145" s="177"/>
      <c r="AT145" s="164"/>
      <c r="AU145" s="177"/>
      <c r="AV145" s="166">
        <f t="shared" si="142"/>
        <v>0</v>
      </c>
      <c r="AW145" s="167">
        <f t="shared" si="143"/>
        <v>0</v>
      </c>
      <c r="AX145" s="166">
        <f t="shared" si="144"/>
        <v>0</v>
      </c>
      <c r="AY145" s="167">
        <f t="shared" si="145"/>
        <v>0</v>
      </c>
      <c r="AZ145" s="1"/>
      <c r="BA145" s="1"/>
      <c r="BB145" s="164"/>
      <c r="BC145" s="177"/>
      <c r="BD145" s="164"/>
      <c r="BE145" s="177"/>
      <c r="BF145" s="164"/>
      <c r="BG145" s="177"/>
      <c r="BH145" s="164"/>
      <c r="BI145" s="177"/>
      <c r="BJ145" s="164"/>
      <c r="BK145" s="177"/>
      <c r="BL145" s="164"/>
      <c r="BM145" s="177"/>
      <c r="BN145" s="164"/>
      <c r="BO145" s="177"/>
      <c r="BP145" s="164"/>
      <c r="BQ145" s="177"/>
      <c r="BR145" s="164"/>
      <c r="BS145" s="177"/>
      <c r="BT145" s="164"/>
      <c r="BU145" s="177"/>
      <c r="BV145" s="164"/>
      <c r="BW145" s="177"/>
      <c r="BX145" s="164"/>
      <c r="BY145" s="177"/>
      <c r="BZ145" s="166">
        <f t="shared" si="146"/>
        <v>0</v>
      </c>
      <c r="CA145" s="167">
        <f t="shared" si="147"/>
        <v>0</v>
      </c>
      <c r="CB145" s="166">
        <f t="shared" si="148"/>
        <v>0</v>
      </c>
      <c r="CC145" s="167">
        <f t="shared" si="149"/>
        <v>0</v>
      </c>
      <c r="CD145" s="1"/>
      <c r="CE145" s="1"/>
      <c r="CF145" s="164"/>
      <c r="CG145" s="177"/>
      <c r="CH145" s="164"/>
      <c r="CI145" s="177"/>
      <c r="CJ145" s="164"/>
      <c r="CK145" s="177"/>
      <c r="CL145" s="164"/>
      <c r="CM145" s="177"/>
      <c r="CN145" s="164"/>
      <c r="CO145" s="177"/>
      <c r="CP145" s="164"/>
      <c r="CQ145" s="177"/>
      <c r="CR145" s="164"/>
      <c r="CS145" s="177"/>
      <c r="CT145" s="164"/>
      <c r="CU145" s="177"/>
      <c r="CV145" s="164"/>
      <c r="CW145" s="177"/>
      <c r="CX145" s="164"/>
      <c r="CY145" s="177"/>
      <c r="CZ145" s="164"/>
      <c r="DA145" s="177"/>
      <c r="DB145" s="164"/>
      <c r="DC145" s="177"/>
      <c r="DD145" s="166">
        <f t="shared" si="150"/>
        <v>0</v>
      </c>
      <c r="DE145" s="167">
        <f t="shared" si="151"/>
        <v>0</v>
      </c>
      <c r="DF145" s="166">
        <f t="shared" si="152"/>
        <v>0</v>
      </c>
      <c r="DG145" s="167">
        <f t="shared" si="153"/>
        <v>0</v>
      </c>
      <c r="DH145" s="1"/>
      <c r="DI145" s="1"/>
      <c r="DJ145" s="164"/>
      <c r="DK145" s="177"/>
      <c r="DL145" s="164"/>
      <c r="DM145" s="177"/>
      <c r="DN145" s="164"/>
      <c r="DO145" s="177"/>
      <c r="DP145" s="164"/>
      <c r="DQ145" s="177"/>
      <c r="DR145" s="164"/>
      <c r="DS145" s="177"/>
      <c r="DT145" s="164"/>
      <c r="DU145" s="177"/>
      <c r="DV145" s="164"/>
      <c r="DW145" s="177"/>
      <c r="DX145" s="164"/>
      <c r="DY145" s="177"/>
      <c r="DZ145" s="164"/>
      <c r="EA145" s="177"/>
      <c r="EB145" s="164"/>
      <c r="EC145" s="177"/>
      <c r="ED145" s="164"/>
      <c r="EE145" s="177"/>
      <c r="EF145" s="164"/>
      <c r="EG145" s="177"/>
      <c r="EH145" s="166">
        <f t="shared" si="154"/>
        <v>0</v>
      </c>
      <c r="EI145" s="167">
        <f t="shared" si="155"/>
        <v>0</v>
      </c>
      <c r="EJ145" s="166">
        <f t="shared" si="156"/>
        <v>0</v>
      </c>
      <c r="EK145" s="167">
        <f t="shared" si="157"/>
        <v>0</v>
      </c>
      <c r="EL145" s="1"/>
      <c r="EM145" s="1"/>
      <c r="EN145" s="164"/>
      <c r="EO145" s="177"/>
      <c r="EP145" s="164"/>
      <c r="EQ145" s="177"/>
      <c r="ER145" s="164"/>
      <c r="ES145" s="177"/>
      <c r="ET145" s="164"/>
      <c r="EU145" s="177"/>
      <c r="EV145" s="164"/>
      <c r="EW145" s="177"/>
      <c r="EX145" s="164"/>
      <c r="EY145" s="177"/>
      <c r="EZ145" s="164"/>
      <c r="FA145" s="177"/>
      <c r="FB145" s="164"/>
      <c r="FC145" s="177"/>
      <c r="FD145" s="164"/>
      <c r="FE145" s="177"/>
      <c r="FF145" s="164"/>
      <c r="FG145" s="177"/>
      <c r="FH145" s="164"/>
      <c r="FI145" s="177"/>
      <c r="FJ145" s="164"/>
      <c r="FK145" s="177"/>
      <c r="FL145" s="166">
        <f t="shared" si="158"/>
        <v>0</v>
      </c>
      <c r="FM145" s="167">
        <f t="shared" si="159"/>
        <v>0</v>
      </c>
      <c r="FN145" s="166">
        <f t="shared" si="160"/>
        <v>0</v>
      </c>
      <c r="FO145" s="167">
        <f t="shared" si="161"/>
        <v>0</v>
      </c>
      <c r="FP145" s="1"/>
      <c r="FQ145" s="1"/>
      <c r="FR145" s="164"/>
      <c r="FS145" s="177"/>
      <c r="FT145" s="164"/>
      <c r="FU145" s="177"/>
      <c r="FV145" s="164"/>
      <c r="FW145" s="177"/>
      <c r="FX145" s="164"/>
      <c r="FY145" s="177"/>
      <c r="FZ145" s="164"/>
      <c r="GA145" s="177"/>
      <c r="GB145" s="164"/>
      <c r="GC145" s="177"/>
      <c r="GD145" s="164"/>
      <c r="GE145" s="177"/>
      <c r="GF145" s="164"/>
      <c r="GG145" s="177"/>
      <c r="GH145" s="164"/>
      <c r="GI145" s="177"/>
      <c r="GJ145" s="164"/>
      <c r="GK145" s="177"/>
      <c r="GL145" s="164"/>
      <c r="GM145" s="177"/>
      <c r="GN145" s="164"/>
      <c r="GO145" s="177"/>
      <c r="GP145" s="166">
        <f t="shared" si="162"/>
        <v>0</v>
      </c>
      <c r="GQ145" s="167">
        <f t="shared" si="163"/>
        <v>0</v>
      </c>
      <c r="GR145" s="166">
        <f t="shared" si="164"/>
        <v>0</v>
      </c>
      <c r="GS145" s="167">
        <f t="shared" si="165"/>
        <v>0</v>
      </c>
      <c r="GT145" s="1"/>
      <c r="GU145" s="1"/>
      <c r="GV145" s="164"/>
      <c r="GW145" s="177"/>
      <c r="GX145" s="164"/>
      <c r="GY145" s="177"/>
      <c r="GZ145" s="164"/>
      <c r="HA145" s="177"/>
      <c r="HB145" s="164"/>
      <c r="HC145" s="177"/>
      <c r="HD145" s="164"/>
      <c r="HE145" s="177"/>
      <c r="HF145" s="164"/>
      <c r="HG145" s="177"/>
      <c r="HH145" s="164"/>
      <c r="HI145" s="177"/>
      <c r="HJ145" s="164"/>
      <c r="HK145" s="177"/>
      <c r="HL145" s="164"/>
      <c r="HM145" s="177"/>
      <c r="HN145" s="164"/>
      <c r="HO145" s="177"/>
      <c r="HP145" s="164"/>
      <c r="HQ145" s="177"/>
      <c r="HR145" s="164"/>
      <c r="HS145" s="177"/>
      <c r="HT145" s="166">
        <f t="shared" si="166"/>
        <v>0</v>
      </c>
      <c r="HU145" s="167">
        <f t="shared" si="167"/>
        <v>0</v>
      </c>
      <c r="HV145" s="166">
        <f t="shared" si="168"/>
        <v>0</v>
      </c>
      <c r="HW145" s="167">
        <f t="shared" si="169"/>
        <v>0</v>
      </c>
      <c r="HX145" s="1"/>
      <c r="HY145" s="1"/>
      <c r="HZ145" s="164"/>
      <c r="IA145" s="177"/>
      <c r="IB145" s="164"/>
      <c r="IC145" s="177"/>
      <c r="ID145" s="164"/>
      <c r="IE145" s="177"/>
      <c r="IF145" s="164"/>
      <c r="IG145" s="177"/>
      <c r="IH145" s="164"/>
      <c r="II145" s="177"/>
      <c r="IJ145" s="164"/>
      <c r="IK145" s="177"/>
      <c r="IL145" s="164"/>
      <c r="IM145" s="177"/>
      <c r="IN145" s="164"/>
      <c r="IO145" s="177"/>
      <c r="IP145" s="164"/>
      <c r="IQ145" s="177"/>
      <c r="IR145" s="164"/>
      <c r="IS145" s="177"/>
      <c r="IT145" s="164"/>
      <c r="IU145" s="177"/>
      <c r="IV145" s="164"/>
      <c r="IW145" s="177"/>
      <c r="IX145" s="166">
        <f t="shared" si="170"/>
        <v>0</v>
      </c>
      <c r="IY145" s="167">
        <f t="shared" si="171"/>
        <v>0</v>
      </c>
      <c r="IZ145" s="166">
        <f t="shared" si="172"/>
        <v>0</v>
      </c>
      <c r="JA145" s="167">
        <f t="shared" si="173"/>
        <v>0</v>
      </c>
      <c r="JB145" s="1"/>
      <c r="JC145" s="1"/>
      <c r="JD145" s="164"/>
      <c r="JE145" s="177"/>
      <c r="JF145" s="164"/>
      <c r="JG145" s="177"/>
      <c r="JH145" s="164"/>
      <c r="JI145" s="177"/>
      <c r="JJ145" s="164"/>
      <c r="JK145" s="177"/>
      <c r="JL145" s="164"/>
      <c r="JM145" s="177"/>
      <c r="JN145" s="164"/>
      <c r="JO145" s="177"/>
      <c r="JP145" s="164"/>
      <c r="JQ145" s="177"/>
      <c r="JR145" s="164"/>
      <c r="JS145" s="177"/>
      <c r="JT145" s="164"/>
      <c r="JU145" s="177"/>
      <c r="JV145" s="164"/>
      <c r="JW145" s="177"/>
      <c r="JX145" s="164"/>
      <c r="JY145" s="177"/>
      <c r="JZ145" s="164"/>
      <c r="KA145" s="177"/>
      <c r="KB145" s="166">
        <f t="shared" si="174"/>
        <v>0</v>
      </c>
      <c r="KC145" s="167">
        <f t="shared" si="175"/>
        <v>0</v>
      </c>
      <c r="KD145" s="166">
        <f t="shared" si="176"/>
        <v>0</v>
      </c>
      <c r="KE145" s="167">
        <f t="shared" si="177"/>
        <v>0</v>
      </c>
      <c r="KF145" s="1"/>
      <c r="KG145" s="1"/>
      <c r="KH145" s="170">
        <f t="shared" si="132"/>
        <v>0</v>
      </c>
      <c r="KI145" s="171">
        <f t="shared" si="133"/>
        <v>0</v>
      </c>
      <c r="KJ145" s="166">
        <f t="shared" si="134"/>
        <v>0</v>
      </c>
      <c r="KK145" s="167">
        <f t="shared" si="135"/>
        <v>0</v>
      </c>
      <c r="KL145" s="172">
        <f t="shared" si="136"/>
        <v>0</v>
      </c>
      <c r="KM145" s="171">
        <f t="shared" si="137"/>
        <v>0</v>
      </c>
      <c r="KN145" s="166">
        <f t="shared" si="138"/>
        <v>0</v>
      </c>
      <c r="KO145" s="167">
        <f t="shared" si="139"/>
        <v>0</v>
      </c>
      <c r="KP145" s="436">
        <f t="shared" si="140"/>
        <v>0</v>
      </c>
      <c r="KQ145" s="422">
        <f t="shared" si="141"/>
        <v>0</v>
      </c>
      <c r="KR145" s="438" t="s">
        <v>338</v>
      </c>
      <c r="KS145" s="422" t="s">
        <v>338</v>
      </c>
      <c r="KT145" s="1"/>
    </row>
    <row r="146" spans="2:306" s="26" customFormat="1" ht="16.5" hidden="1" customHeight="1" x14ac:dyDescent="0.2">
      <c r="B146" s="150"/>
      <c r="C146" s="853"/>
      <c r="D146" s="854"/>
      <c r="E146" s="536"/>
      <c r="F146" s="650"/>
      <c r="G146" s="536"/>
      <c r="H146" s="536"/>
      <c r="I146" s="661">
        <f>INT(ROUND(F146,2)*(IF(E146&gt;0,data!$J$12,0)))</f>
        <v>0</v>
      </c>
      <c r="J146" s="145">
        <f t="shared" si="124"/>
        <v>0</v>
      </c>
      <c r="K146" s="537"/>
      <c r="L146" s="536"/>
      <c r="M146" s="661">
        <f>INT(ROUND(F146,2)*(IF(E146&gt;0,(IF(K146="ano",data!$J$6,0)),0)))</f>
        <v>0</v>
      </c>
      <c r="N146" s="152">
        <f t="shared" si="125"/>
        <v>0</v>
      </c>
      <c r="O146" s="155">
        <f t="shared" si="126"/>
        <v>0</v>
      </c>
      <c r="Q146" s="149" t="str">
        <f t="shared" si="127"/>
        <v/>
      </c>
      <c r="R146" s="612" t="s">
        <v>338</v>
      </c>
      <c r="T146" s="26">
        <f t="shared" si="131"/>
        <v>0</v>
      </c>
      <c r="U146" s="173" t="s">
        <v>297</v>
      </c>
      <c r="V146" s="10"/>
      <c r="W146" s="10"/>
      <c r="X146" s="174"/>
      <c r="Y146" s="175"/>
      <c r="Z146" s="174"/>
      <c r="AA146" s="175"/>
      <c r="AB146" s="174"/>
      <c r="AC146" s="175"/>
      <c r="AD146" s="174"/>
      <c r="AE146" s="175"/>
      <c r="AF146" s="174"/>
      <c r="AG146" s="175"/>
      <c r="AH146" s="174"/>
      <c r="AI146" s="175"/>
      <c r="AJ146" s="174"/>
      <c r="AK146" s="175"/>
      <c r="AL146" s="174"/>
      <c r="AM146" s="175"/>
      <c r="AN146" s="174"/>
      <c r="AO146" s="175"/>
      <c r="AP146" s="174"/>
      <c r="AQ146" s="175"/>
      <c r="AR146" s="174"/>
      <c r="AS146" s="175"/>
      <c r="AT146" s="174"/>
      <c r="AU146" s="175"/>
      <c r="AV146" s="166">
        <f t="shared" si="142"/>
        <v>0</v>
      </c>
      <c r="AW146" s="167">
        <f t="shared" si="143"/>
        <v>0</v>
      </c>
      <c r="AX146" s="166">
        <f t="shared" si="144"/>
        <v>0</v>
      </c>
      <c r="AY146" s="167">
        <f t="shared" si="145"/>
        <v>0</v>
      </c>
      <c r="AZ146" s="1"/>
      <c r="BA146" s="1"/>
      <c r="BB146" s="174"/>
      <c r="BC146" s="175"/>
      <c r="BD146" s="174"/>
      <c r="BE146" s="175"/>
      <c r="BF146" s="174"/>
      <c r="BG146" s="175"/>
      <c r="BH146" s="174"/>
      <c r="BI146" s="175"/>
      <c r="BJ146" s="174"/>
      <c r="BK146" s="175"/>
      <c r="BL146" s="174"/>
      <c r="BM146" s="175"/>
      <c r="BN146" s="174"/>
      <c r="BO146" s="175"/>
      <c r="BP146" s="174"/>
      <c r="BQ146" s="175"/>
      <c r="BR146" s="174"/>
      <c r="BS146" s="175"/>
      <c r="BT146" s="174"/>
      <c r="BU146" s="175"/>
      <c r="BV146" s="174"/>
      <c r="BW146" s="175"/>
      <c r="BX146" s="174"/>
      <c r="BY146" s="175"/>
      <c r="BZ146" s="166">
        <f t="shared" si="146"/>
        <v>0</v>
      </c>
      <c r="CA146" s="167">
        <f t="shared" si="147"/>
        <v>0</v>
      </c>
      <c r="CB146" s="166">
        <f t="shared" si="148"/>
        <v>0</v>
      </c>
      <c r="CC146" s="167">
        <f t="shared" si="149"/>
        <v>0</v>
      </c>
      <c r="CD146" s="1"/>
      <c r="CE146" s="1"/>
      <c r="CF146" s="174"/>
      <c r="CG146" s="175"/>
      <c r="CH146" s="174"/>
      <c r="CI146" s="175"/>
      <c r="CJ146" s="174"/>
      <c r="CK146" s="175"/>
      <c r="CL146" s="174"/>
      <c r="CM146" s="175"/>
      <c r="CN146" s="174"/>
      <c r="CO146" s="175"/>
      <c r="CP146" s="174"/>
      <c r="CQ146" s="175"/>
      <c r="CR146" s="174"/>
      <c r="CS146" s="175"/>
      <c r="CT146" s="174"/>
      <c r="CU146" s="175"/>
      <c r="CV146" s="174"/>
      <c r="CW146" s="175"/>
      <c r="CX146" s="174"/>
      <c r="CY146" s="175"/>
      <c r="CZ146" s="174"/>
      <c r="DA146" s="175"/>
      <c r="DB146" s="174"/>
      <c r="DC146" s="175"/>
      <c r="DD146" s="166">
        <f t="shared" si="150"/>
        <v>0</v>
      </c>
      <c r="DE146" s="167">
        <f t="shared" si="151"/>
        <v>0</v>
      </c>
      <c r="DF146" s="166">
        <f t="shared" si="152"/>
        <v>0</v>
      </c>
      <c r="DG146" s="167">
        <f t="shared" si="153"/>
        <v>0</v>
      </c>
      <c r="DH146" s="1"/>
      <c r="DI146" s="1"/>
      <c r="DJ146" s="174"/>
      <c r="DK146" s="175"/>
      <c r="DL146" s="174"/>
      <c r="DM146" s="175"/>
      <c r="DN146" s="174"/>
      <c r="DO146" s="175"/>
      <c r="DP146" s="174"/>
      <c r="DQ146" s="175"/>
      <c r="DR146" s="174"/>
      <c r="DS146" s="175"/>
      <c r="DT146" s="174"/>
      <c r="DU146" s="175"/>
      <c r="DV146" s="174"/>
      <c r="DW146" s="175"/>
      <c r="DX146" s="174"/>
      <c r="DY146" s="175"/>
      <c r="DZ146" s="174"/>
      <c r="EA146" s="175"/>
      <c r="EB146" s="174"/>
      <c r="EC146" s="175"/>
      <c r="ED146" s="174"/>
      <c r="EE146" s="175"/>
      <c r="EF146" s="174"/>
      <c r="EG146" s="175"/>
      <c r="EH146" s="166">
        <f t="shared" si="154"/>
        <v>0</v>
      </c>
      <c r="EI146" s="167">
        <f t="shared" si="155"/>
        <v>0</v>
      </c>
      <c r="EJ146" s="166">
        <f t="shared" si="156"/>
        <v>0</v>
      </c>
      <c r="EK146" s="167">
        <f t="shared" si="157"/>
        <v>0</v>
      </c>
      <c r="EL146" s="1"/>
      <c r="EM146" s="1"/>
      <c r="EN146" s="174"/>
      <c r="EO146" s="175"/>
      <c r="EP146" s="174"/>
      <c r="EQ146" s="175"/>
      <c r="ER146" s="174"/>
      <c r="ES146" s="175"/>
      <c r="ET146" s="174"/>
      <c r="EU146" s="175"/>
      <c r="EV146" s="174"/>
      <c r="EW146" s="175"/>
      <c r="EX146" s="174"/>
      <c r="EY146" s="175"/>
      <c r="EZ146" s="174"/>
      <c r="FA146" s="175"/>
      <c r="FB146" s="174"/>
      <c r="FC146" s="175"/>
      <c r="FD146" s="174"/>
      <c r="FE146" s="175"/>
      <c r="FF146" s="174"/>
      <c r="FG146" s="175"/>
      <c r="FH146" s="174"/>
      <c r="FI146" s="175"/>
      <c r="FJ146" s="174"/>
      <c r="FK146" s="175"/>
      <c r="FL146" s="166">
        <f t="shared" si="158"/>
        <v>0</v>
      </c>
      <c r="FM146" s="167">
        <f t="shared" si="159"/>
        <v>0</v>
      </c>
      <c r="FN146" s="166">
        <f t="shared" si="160"/>
        <v>0</v>
      </c>
      <c r="FO146" s="167">
        <f t="shared" si="161"/>
        <v>0</v>
      </c>
      <c r="FP146" s="1"/>
      <c r="FQ146" s="1"/>
      <c r="FR146" s="174"/>
      <c r="FS146" s="175"/>
      <c r="FT146" s="174"/>
      <c r="FU146" s="175"/>
      <c r="FV146" s="174"/>
      <c r="FW146" s="175"/>
      <c r="FX146" s="174"/>
      <c r="FY146" s="175"/>
      <c r="FZ146" s="174"/>
      <c r="GA146" s="175"/>
      <c r="GB146" s="174"/>
      <c r="GC146" s="175"/>
      <c r="GD146" s="174"/>
      <c r="GE146" s="175"/>
      <c r="GF146" s="174"/>
      <c r="GG146" s="175"/>
      <c r="GH146" s="174"/>
      <c r="GI146" s="175"/>
      <c r="GJ146" s="174"/>
      <c r="GK146" s="175"/>
      <c r="GL146" s="174"/>
      <c r="GM146" s="175"/>
      <c r="GN146" s="174"/>
      <c r="GO146" s="175"/>
      <c r="GP146" s="166">
        <f t="shared" si="162"/>
        <v>0</v>
      </c>
      <c r="GQ146" s="167">
        <f t="shared" si="163"/>
        <v>0</v>
      </c>
      <c r="GR146" s="166">
        <f t="shared" si="164"/>
        <v>0</v>
      </c>
      <c r="GS146" s="167">
        <f t="shared" si="165"/>
        <v>0</v>
      </c>
      <c r="GT146" s="1"/>
      <c r="GU146" s="1"/>
      <c r="GV146" s="174"/>
      <c r="GW146" s="175"/>
      <c r="GX146" s="174"/>
      <c r="GY146" s="175"/>
      <c r="GZ146" s="174"/>
      <c r="HA146" s="175"/>
      <c r="HB146" s="174"/>
      <c r="HC146" s="175"/>
      <c r="HD146" s="174"/>
      <c r="HE146" s="175"/>
      <c r="HF146" s="174"/>
      <c r="HG146" s="175"/>
      <c r="HH146" s="174"/>
      <c r="HI146" s="175"/>
      <c r="HJ146" s="174"/>
      <c r="HK146" s="175"/>
      <c r="HL146" s="174"/>
      <c r="HM146" s="175"/>
      <c r="HN146" s="174"/>
      <c r="HO146" s="175"/>
      <c r="HP146" s="174"/>
      <c r="HQ146" s="175"/>
      <c r="HR146" s="174"/>
      <c r="HS146" s="175"/>
      <c r="HT146" s="166">
        <f t="shared" si="166"/>
        <v>0</v>
      </c>
      <c r="HU146" s="167">
        <f t="shared" si="167"/>
        <v>0</v>
      </c>
      <c r="HV146" s="166">
        <f t="shared" si="168"/>
        <v>0</v>
      </c>
      <c r="HW146" s="167">
        <f t="shared" si="169"/>
        <v>0</v>
      </c>
      <c r="HX146" s="1"/>
      <c r="HY146" s="1"/>
      <c r="HZ146" s="174"/>
      <c r="IA146" s="175"/>
      <c r="IB146" s="174"/>
      <c r="IC146" s="175"/>
      <c r="ID146" s="174"/>
      <c r="IE146" s="175"/>
      <c r="IF146" s="174"/>
      <c r="IG146" s="175"/>
      <c r="IH146" s="174"/>
      <c r="II146" s="175"/>
      <c r="IJ146" s="174"/>
      <c r="IK146" s="175"/>
      <c r="IL146" s="174"/>
      <c r="IM146" s="175"/>
      <c r="IN146" s="174"/>
      <c r="IO146" s="175"/>
      <c r="IP146" s="174"/>
      <c r="IQ146" s="175"/>
      <c r="IR146" s="174"/>
      <c r="IS146" s="175"/>
      <c r="IT146" s="174"/>
      <c r="IU146" s="175"/>
      <c r="IV146" s="174"/>
      <c r="IW146" s="175"/>
      <c r="IX146" s="166">
        <f t="shared" si="170"/>
        <v>0</v>
      </c>
      <c r="IY146" s="167">
        <f t="shared" si="171"/>
        <v>0</v>
      </c>
      <c r="IZ146" s="166">
        <f t="shared" si="172"/>
        <v>0</v>
      </c>
      <c r="JA146" s="167">
        <f t="shared" si="173"/>
        <v>0</v>
      </c>
      <c r="JB146" s="1"/>
      <c r="JC146" s="1"/>
      <c r="JD146" s="174"/>
      <c r="JE146" s="175"/>
      <c r="JF146" s="174"/>
      <c r="JG146" s="175"/>
      <c r="JH146" s="174"/>
      <c r="JI146" s="175"/>
      <c r="JJ146" s="174"/>
      <c r="JK146" s="175"/>
      <c r="JL146" s="174"/>
      <c r="JM146" s="175"/>
      <c r="JN146" s="174"/>
      <c r="JO146" s="175"/>
      <c r="JP146" s="174"/>
      <c r="JQ146" s="175"/>
      <c r="JR146" s="174"/>
      <c r="JS146" s="175"/>
      <c r="JT146" s="174"/>
      <c r="JU146" s="175"/>
      <c r="JV146" s="174"/>
      <c r="JW146" s="175"/>
      <c r="JX146" s="174"/>
      <c r="JY146" s="175"/>
      <c r="JZ146" s="174"/>
      <c r="KA146" s="175"/>
      <c r="KB146" s="166">
        <f t="shared" si="174"/>
        <v>0</v>
      </c>
      <c r="KC146" s="167">
        <f t="shared" si="175"/>
        <v>0</v>
      </c>
      <c r="KD146" s="166">
        <f t="shared" si="176"/>
        <v>0</v>
      </c>
      <c r="KE146" s="167">
        <f t="shared" si="177"/>
        <v>0</v>
      </c>
      <c r="KF146" s="1"/>
      <c r="KG146" s="1"/>
      <c r="KH146" s="170">
        <f t="shared" si="132"/>
        <v>0</v>
      </c>
      <c r="KI146" s="171">
        <f t="shared" si="133"/>
        <v>0</v>
      </c>
      <c r="KJ146" s="166">
        <f t="shared" si="134"/>
        <v>0</v>
      </c>
      <c r="KK146" s="167">
        <f t="shared" si="135"/>
        <v>0</v>
      </c>
      <c r="KL146" s="172">
        <f t="shared" si="136"/>
        <v>0</v>
      </c>
      <c r="KM146" s="171">
        <f t="shared" si="137"/>
        <v>0</v>
      </c>
      <c r="KN146" s="166">
        <f t="shared" si="138"/>
        <v>0</v>
      </c>
      <c r="KO146" s="167">
        <f t="shared" si="139"/>
        <v>0</v>
      </c>
      <c r="KP146" s="436">
        <f t="shared" si="140"/>
        <v>0</v>
      </c>
      <c r="KQ146" s="422">
        <f t="shared" si="141"/>
        <v>0</v>
      </c>
      <c r="KR146" s="438" t="s">
        <v>338</v>
      </c>
      <c r="KS146" s="422" t="s">
        <v>338</v>
      </c>
      <c r="KT146" s="1"/>
    </row>
    <row r="147" spans="2:306" s="26" customFormat="1" ht="16.5" customHeight="1" x14ac:dyDescent="0.2">
      <c r="B147" s="150" t="s">
        <v>349</v>
      </c>
      <c r="C147" s="826"/>
      <c r="D147" s="827"/>
      <c r="E147" s="316"/>
      <c r="F147" s="659">
        <v>1</v>
      </c>
      <c r="G147" s="113"/>
      <c r="H147" s="113"/>
      <c r="I147" s="661">
        <f>INT(ROUND(F147,2)*(IF(E147&gt;0,data!$J$12,0)))</f>
        <v>0</v>
      </c>
      <c r="J147" s="145">
        <f t="shared" si="124"/>
        <v>0</v>
      </c>
      <c r="K147" s="317"/>
      <c r="L147" s="316"/>
      <c r="M147" s="661">
        <f>INT(ROUND(F147,2)*(IF(E147&gt;0,(IF(K147="ano",data!$J$6,0)),0)))</f>
        <v>0</v>
      </c>
      <c r="N147" s="152">
        <f t="shared" si="125"/>
        <v>0</v>
      </c>
      <c r="O147" s="155">
        <f t="shared" si="126"/>
        <v>0</v>
      </c>
      <c r="Q147" s="149" t="str">
        <f t="shared" si="127"/>
        <v/>
      </c>
      <c r="R147" s="612" t="s">
        <v>338</v>
      </c>
      <c r="T147" s="26">
        <f t="shared" si="131"/>
        <v>0</v>
      </c>
      <c r="U147" s="176" t="s">
        <v>297</v>
      </c>
      <c r="V147" s="10"/>
      <c r="W147" s="10"/>
      <c r="X147" s="164"/>
      <c r="Y147" s="177"/>
      <c r="Z147" s="164"/>
      <c r="AA147" s="177"/>
      <c r="AB147" s="164"/>
      <c r="AC147" s="177"/>
      <c r="AD147" s="164"/>
      <c r="AE147" s="177"/>
      <c r="AF147" s="164"/>
      <c r="AG147" s="177"/>
      <c r="AH147" s="164"/>
      <c r="AI147" s="177"/>
      <c r="AJ147" s="164"/>
      <c r="AK147" s="177"/>
      <c r="AL147" s="164"/>
      <c r="AM147" s="177"/>
      <c r="AN147" s="164"/>
      <c r="AO147" s="177"/>
      <c r="AP147" s="164"/>
      <c r="AQ147" s="177"/>
      <c r="AR147" s="164"/>
      <c r="AS147" s="177"/>
      <c r="AT147" s="164"/>
      <c r="AU147" s="177"/>
      <c r="AV147" s="166">
        <f t="shared" si="142"/>
        <v>0</v>
      </c>
      <c r="AW147" s="167">
        <f t="shared" si="143"/>
        <v>0</v>
      </c>
      <c r="AX147" s="166">
        <f t="shared" si="144"/>
        <v>0</v>
      </c>
      <c r="AY147" s="167">
        <f t="shared" si="145"/>
        <v>0</v>
      </c>
      <c r="AZ147" s="1"/>
      <c r="BA147" s="1"/>
      <c r="BB147" s="164"/>
      <c r="BC147" s="177"/>
      <c r="BD147" s="164"/>
      <c r="BE147" s="177"/>
      <c r="BF147" s="164"/>
      <c r="BG147" s="177"/>
      <c r="BH147" s="164"/>
      <c r="BI147" s="177"/>
      <c r="BJ147" s="164"/>
      <c r="BK147" s="177"/>
      <c r="BL147" s="164"/>
      <c r="BM147" s="177"/>
      <c r="BN147" s="164"/>
      <c r="BO147" s="177"/>
      <c r="BP147" s="164"/>
      <c r="BQ147" s="177"/>
      <c r="BR147" s="164"/>
      <c r="BS147" s="177"/>
      <c r="BT147" s="164"/>
      <c r="BU147" s="177"/>
      <c r="BV147" s="164"/>
      <c r="BW147" s="177"/>
      <c r="BX147" s="164"/>
      <c r="BY147" s="177"/>
      <c r="BZ147" s="166">
        <f t="shared" si="146"/>
        <v>0</v>
      </c>
      <c r="CA147" s="167">
        <f t="shared" si="147"/>
        <v>0</v>
      </c>
      <c r="CB147" s="166">
        <f t="shared" si="148"/>
        <v>0</v>
      </c>
      <c r="CC147" s="167">
        <f t="shared" si="149"/>
        <v>0</v>
      </c>
      <c r="CD147" s="1"/>
      <c r="CE147" s="1"/>
      <c r="CF147" s="164"/>
      <c r="CG147" s="177"/>
      <c r="CH147" s="164"/>
      <c r="CI147" s="177"/>
      <c r="CJ147" s="164"/>
      <c r="CK147" s="177"/>
      <c r="CL147" s="164"/>
      <c r="CM147" s="177"/>
      <c r="CN147" s="164"/>
      <c r="CO147" s="177"/>
      <c r="CP147" s="164"/>
      <c r="CQ147" s="177"/>
      <c r="CR147" s="164"/>
      <c r="CS147" s="177"/>
      <c r="CT147" s="164"/>
      <c r="CU147" s="177"/>
      <c r="CV147" s="164"/>
      <c r="CW147" s="177"/>
      <c r="CX147" s="164"/>
      <c r="CY147" s="177"/>
      <c r="CZ147" s="164"/>
      <c r="DA147" s="177"/>
      <c r="DB147" s="164"/>
      <c r="DC147" s="177"/>
      <c r="DD147" s="166">
        <f t="shared" si="150"/>
        <v>0</v>
      </c>
      <c r="DE147" s="167">
        <f t="shared" si="151"/>
        <v>0</v>
      </c>
      <c r="DF147" s="166">
        <f t="shared" si="152"/>
        <v>0</v>
      </c>
      <c r="DG147" s="167">
        <f t="shared" si="153"/>
        <v>0</v>
      </c>
      <c r="DH147" s="1"/>
      <c r="DI147" s="1"/>
      <c r="DJ147" s="164"/>
      <c r="DK147" s="177"/>
      <c r="DL147" s="164"/>
      <c r="DM147" s="177"/>
      <c r="DN147" s="164"/>
      <c r="DO147" s="177"/>
      <c r="DP147" s="164"/>
      <c r="DQ147" s="177"/>
      <c r="DR147" s="164"/>
      <c r="DS147" s="177"/>
      <c r="DT147" s="164"/>
      <c r="DU147" s="177"/>
      <c r="DV147" s="164"/>
      <c r="DW147" s="177"/>
      <c r="DX147" s="164"/>
      <c r="DY147" s="177"/>
      <c r="DZ147" s="164"/>
      <c r="EA147" s="177"/>
      <c r="EB147" s="164"/>
      <c r="EC147" s="177"/>
      <c r="ED147" s="164"/>
      <c r="EE147" s="177"/>
      <c r="EF147" s="164"/>
      <c r="EG147" s="177"/>
      <c r="EH147" s="166">
        <f t="shared" si="154"/>
        <v>0</v>
      </c>
      <c r="EI147" s="167">
        <f t="shared" si="155"/>
        <v>0</v>
      </c>
      <c r="EJ147" s="166">
        <f t="shared" si="156"/>
        <v>0</v>
      </c>
      <c r="EK147" s="167">
        <f t="shared" si="157"/>
        <v>0</v>
      </c>
      <c r="EL147" s="1"/>
      <c r="EM147" s="1"/>
      <c r="EN147" s="164"/>
      <c r="EO147" s="177"/>
      <c r="EP147" s="164"/>
      <c r="EQ147" s="177"/>
      <c r="ER147" s="164"/>
      <c r="ES147" s="177"/>
      <c r="ET147" s="164"/>
      <c r="EU147" s="177"/>
      <c r="EV147" s="164"/>
      <c r="EW147" s="177"/>
      <c r="EX147" s="164"/>
      <c r="EY147" s="177"/>
      <c r="EZ147" s="164"/>
      <c r="FA147" s="177"/>
      <c r="FB147" s="164"/>
      <c r="FC147" s="177"/>
      <c r="FD147" s="164"/>
      <c r="FE147" s="177"/>
      <c r="FF147" s="164"/>
      <c r="FG147" s="177"/>
      <c r="FH147" s="164"/>
      <c r="FI147" s="177"/>
      <c r="FJ147" s="164"/>
      <c r="FK147" s="177"/>
      <c r="FL147" s="166">
        <f t="shared" si="158"/>
        <v>0</v>
      </c>
      <c r="FM147" s="167">
        <f t="shared" si="159"/>
        <v>0</v>
      </c>
      <c r="FN147" s="166">
        <f t="shared" si="160"/>
        <v>0</v>
      </c>
      <c r="FO147" s="167">
        <f t="shared" si="161"/>
        <v>0</v>
      </c>
      <c r="FP147" s="1"/>
      <c r="FQ147" s="1"/>
      <c r="FR147" s="164"/>
      <c r="FS147" s="177"/>
      <c r="FT147" s="164"/>
      <c r="FU147" s="177"/>
      <c r="FV147" s="164"/>
      <c r="FW147" s="177"/>
      <c r="FX147" s="164"/>
      <c r="FY147" s="177"/>
      <c r="FZ147" s="164"/>
      <c r="GA147" s="177"/>
      <c r="GB147" s="164"/>
      <c r="GC147" s="177"/>
      <c r="GD147" s="164"/>
      <c r="GE147" s="177"/>
      <c r="GF147" s="164"/>
      <c r="GG147" s="177"/>
      <c r="GH147" s="164"/>
      <c r="GI147" s="177"/>
      <c r="GJ147" s="164"/>
      <c r="GK147" s="177"/>
      <c r="GL147" s="164"/>
      <c r="GM147" s="177"/>
      <c r="GN147" s="164"/>
      <c r="GO147" s="177"/>
      <c r="GP147" s="166">
        <f t="shared" si="162"/>
        <v>0</v>
      </c>
      <c r="GQ147" s="167">
        <f t="shared" si="163"/>
        <v>0</v>
      </c>
      <c r="GR147" s="166">
        <f t="shared" si="164"/>
        <v>0</v>
      </c>
      <c r="GS147" s="167">
        <f t="shared" si="165"/>
        <v>0</v>
      </c>
      <c r="GT147" s="1"/>
      <c r="GU147" s="1"/>
      <c r="GV147" s="164"/>
      <c r="GW147" s="177"/>
      <c r="GX147" s="164"/>
      <c r="GY147" s="177"/>
      <c r="GZ147" s="164"/>
      <c r="HA147" s="177"/>
      <c r="HB147" s="164"/>
      <c r="HC147" s="177"/>
      <c r="HD147" s="164"/>
      <c r="HE147" s="177"/>
      <c r="HF147" s="164"/>
      <c r="HG147" s="177"/>
      <c r="HH147" s="164"/>
      <c r="HI147" s="177"/>
      <c r="HJ147" s="164"/>
      <c r="HK147" s="177"/>
      <c r="HL147" s="164"/>
      <c r="HM147" s="177"/>
      <c r="HN147" s="164"/>
      <c r="HO147" s="177"/>
      <c r="HP147" s="164"/>
      <c r="HQ147" s="177"/>
      <c r="HR147" s="164"/>
      <c r="HS147" s="177"/>
      <c r="HT147" s="166">
        <f t="shared" si="166"/>
        <v>0</v>
      </c>
      <c r="HU147" s="167">
        <f t="shared" si="167"/>
        <v>0</v>
      </c>
      <c r="HV147" s="166">
        <f t="shared" si="168"/>
        <v>0</v>
      </c>
      <c r="HW147" s="167">
        <f t="shared" si="169"/>
        <v>0</v>
      </c>
      <c r="HX147" s="1"/>
      <c r="HY147" s="1"/>
      <c r="HZ147" s="164"/>
      <c r="IA147" s="177"/>
      <c r="IB147" s="164"/>
      <c r="IC147" s="177"/>
      <c r="ID147" s="164"/>
      <c r="IE147" s="177"/>
      <c r="IF147" s="164"/>
      <c r="IG147" s="177"/>
      <c r="IH147" s="164"/>
      <c r="II147" s="177"/>
      <c r="IJ147" s="164"/>
      <c r="IK147" s="177"/>
      <c r="IL147" s="164"/>
      <c r="IM147" s="177"/>
      <c r="IN147" s="164"/>
      <c r="IO147" s="177"/>
      <c r="IP147" s="164"/>
      <c r="IQ147" s="177"/>
      <c r="IR147" s="164"/>
      <c r="IS147" s="177"/>
      <c r="IT147" s="164"/>
      <c r="IU147" s="177"/>
      <c r="IV147" s="164"/>
      <c r="IW147" s="177"/>
      <c r="IX147" s="166">
        <f t="shared" si="170"/>
        <v>0</v>
      </c>
      <c r="IY147" s="167">
        <f t="shared" si="171"/>
        <v>0</v>
      </c>
      <c r="IZ147" s="166">
        <f t="shared" si="172"/>
        <v>0</v>
      </c>
      <c r="JA147" s="167">
        <f t="shared" si="173"/>
        <v>0</v>
      </c>
      <c r="JB147" s="1"/>
      <c r="JC147" s="1"/>
      <c r="JD147" s="164"/>
      <c r="JE147" s="177"/>
      <c r="JF147" s="164"/>
      <c r="JG147" s="177"/>
      <c r="JH147" s="164"/>
      <c r="JI147" s="177"/>
      <c r="JJ147" s="164"/>
      <c r="JK147" s="177"/>
      <c r="JL147" s="164"/>
      <c r="JM147" s="177"/>
      <c r="JN147" s="164"/>
      <c r="JO147" s="177"/>
      <c r="JP147" s="164"/>
      <c r="JQ147" s="177"/>
      <c r="JR147" s="164"/>
      <c r="JS147" s="177"/>
      <c r="JT147" s="164"/>
      <c r="JU147" s="177"/>
      <c r="JV147" s="164"/>
      <c r="JW147" s="177"/>
      <c r="JX147" s="164"/>
      <c r="JY147" s="177"/>
      <c r="JZ147" s="164"/>
      <c r="KA147" s="177"/>
      <c r="KB147" s="166">
        <f t="shared" si="174"/>
        <v>0</v>
      </c>
      <c r="KC147" s="167">
        <f t="shared" si="175"/>
        <v>0</v>
      </c>
      <c r="KD147" s="166">
        <f t="shared" si="176"/>
        <v>0</v>
      </c>
      <c r="KE147" s="167">
        <f t="shared" si="177"/>
        <v>0</v>
      </c>
      <c r="KF147" s="1"/>
      <c r="KG147" s="1"/>
      <c r="KH147" s="170">
        <f t="shared" si="132"/>
        <v>0</v>
      </c>
      <c r="KI147" s="171">
        <f t="shared" si="133"/>
        <v>0</v>
      </c>
      <c r="KJ147" s="166">
        <f t="shared" si="134"/>
        <v>0</v>
      </c>
      <c r="KK147" s="167">
        <f t="shared" si="135"/>
        <v>0</v>
      </c>
      <c r="KL147" s="172">
        <f t="shared" si="136"/>
        <v>0</v>
      </c>
      <c r="KM147" s="171">
        <f t="shared" si="137"/>
        <v>0</v>
      </c>
      <c r="KN147" s="166">
        <f t="shared" si="138"/>
        <v>0</v>
      </c>
      <c r="KO147" s="167">
        <f t="shared" si="139"/>
        <v>0</v>
      </c>
      <c r="KP147" s="436">
        <f t="shared" si="140"/>
        <v>0</v>
      </c>
      <c r="KQ147" s="422">
        <f t="shared" si="141"/>
        <v>0</v>
      </c>
      <c r="KR147" s="438" t="s">
        <v>338</v>
      </c>
      <c r="KS147" s="422" t="s">
        <v>338</v>
      </c>
      <c r="KT147" s="1"/>
    </row>
    <row r="148" spans="2:306" s="26" customFormat="1" ht="16.5" hidden="1" customHeight="1" x14ac:dyDescent="0.2">
      <c r="B148" s="150"/>
      <c r="C148" s="853"/>
      <c r="D148" s="854"/>
      <c r="E148" s="536"/>
      <c r="F148" s="650"/>
      <c r="G148" s="536"/>
      <c r="H148" s="536"/>
      <c r="I148" s="661">
        <f>INT(ROUND(F148,2)*(IF(E148&gt;0,data!$J$12,0)))</f>
        <v>0</v>
      </c>
      <c r="J148" s="145">
        <f t="shared" si="124"/>
        <v>0</v>
      </c>
      <c r="K148" s="537"/>
      <c r="L148" s="536"/>
      <c r="M148" s="661">
        <f>INT(ROUND(F148,2)*(IF(E148&gt;0,(IF(K148="ano",data!$J$6,0)),0)))</f>
        <v>0</v>
      </c>
      <c r="N148" s="152">
        <f t="shared" si="125"/>
        <v>0</v>
      </c>
      <c r="O148" s="155">
        <f t="shared" si="126"/>
        <v>0</v>
      </c>
      <c r="Q148" s="149" t="str">
        <f t="shared" si="127"/>
        <v/>
      </c>
      <c r="R148" s="612" t="s">
        <v>338</v>
      </c>
      <c r="T148" s="26">
        <f t="shared" si="131"/>
        <v>0</v>
      </c>
      <c r="U148" s="173" t="s">
        <v>297</v>
      </c>
      <c r="V148" s="10"/>
      <c r="W148" s="10"/>
      <c r="X148" s="174"/>
      <c r="Y148" s="175"/>
      <c r="Z148" s="174"/>
      <c r="AA148" s="175"/>
      <c r="AB148" s="174"/>
      <c r="AC148" s="175"/>
      <c r="AD148" s="174"/>
      <c r="AE148" s="175"/>
      <c r="AF148" s="174"/>
      <c r="AG148" s="175"/>
      <c r="AH148" s="174"/>
      <c r="AI148" s="175"/>
      <c r="AJ148" s="174"/>
      <c r="AK148" s="175"/>
      <c r="AL148" s="174"/>
      <c r="AM148" s="175"/>
      <c r="AN148" s="174"/>
      <c r="AO148" s="175"/>
      <c r="AP148" s="174"/>
      <c r="AQ148" s="175"/>
      <c r="AR148" s="174"/>
      <c r="AS148" s="175"/>
      <c r="AT148" s="174"/>
      <c r="AU148" s="175"/>
      <c r="AV148" s="166">
        <f t="shared" si="142"/>
        <v>0</v>
      </c>
      <c r="AW148" s="167">
        <f t="shared" si="143"/>
        <v>0</v>
      </c>
      <c r="AX148" s="166">
        <f t="shared" si="144"/>
        <v>0</v>
      </c>
      <c r="AY148" s="167">
        <f t="shared" si="145"/>
        <v>0</v>
      </c>
      <c r="AZ148" s="1"/>
      <c r="BA148" s="1"/>
      <c r="BB148" s="174"/>
      <c r="BC148" s="175"/>
      <c r="BD148" s="174"/>
      <c r="BE148" s="175"/>
      <c r="BF148" s="174"/>
      <c r="BG148" s="175"/>
      <c r="BH148" s="174"/>
      <c r="BI148" s="175"/>
      <c r="BJ148" s="174"/>
      <c r="BK148" s="175"/>
      <c r="BL148" s="174"/>
      <c r="BM148" s="175"/>
      <c r="BN148" s="174"/>
      <c r="BO148" s="175"/>
      <c r="BP148" s="174"/>
      <c r="BQ148" s="175"/>
      <c r="BR148" s="174"/>
      <c r="BS148" s="175"/>
      <c r="BT148" s="174"/>
      <c r="BU148" s="175"/>
      <c r="BV148" s="174"/>
      <c r="BW148" s="175"/>
      <c r="BX148" s="174"/>
      <c r="BY148" s="175"/>
      <c r="BZ148" s="166">
        <f t="shared" si="146"/>
        <v>0</v>
      </c>
      <c r="CA148" s="167">
        <f t="shared" si="147"/>
        <v>0</v>
      </c>
      <c r="CB148" s="166">
        <f t="shared" si="148"/>
        <v>0</v>
      </c>
      <c r="CC148" s="167">
        <f t="shared" si="149"/>
        <v>0</v>
      </c>
      <c r="CD148" s="1"/>
      <c r="CE148" s="1"/>
      <c r="CF148" s="174"/>
      <c r="CG148" s="175"/>
      <c r="CH148" s="174"/>
      <c r="CI148" s="175"/>
      <c r="CJ148" s="174"/>
      <c r="CK148" s="175"/>
      <c r="CL148" s="174"/>
      <c r="CM148" s="175"/>
      <c r="CN148" s="174"/>
      <c r="CO148" s="175"/>
      <c r="CP148" s="174"/>
      <c r="CQ148" s="175"/>
      <c r="CR148" s="174"/>
      <c r="CS148" s="175"/>
      <c r="CT148" s="174"/>
      <c r="CU148" s="175"/>
      <c r="CV148" s="174"/>
      <c r="CW148" s="175"/>
      <c r="CX148" s="174"/>
      <c r="CY148" s="175"/>
      <c r="CZ148" s="174"/>
      <c r="DA148" s="175"/>
      <c r="DB148" s="174"/>
      <c r="DC148" s="175"/>
      <c r="DD148" s="166">
        <f t="shared" si="150"/>
        <v>0</v>
      </c>
      <c r="DE148" s="167">
        <f t="shared" si="151"/>
        <v>0</v>
      </c>
      <c r="DF148" s="166">
        <f t="shared" si="152"/>
        <v>0</v>
      </c>
      <c r="DG148" s="167">
        <f t="shared" si="153"/>
        <v>0</v>
      </c>
      <c r="DH148" s="1"/>
      <c r="DI148" s="1"/>
      <c r="DJ148" s="174"/>
      <c r="DK148" s="175"/>
      <c r="DL148" s="174"/>
      <c r="DM148" s="175"/>
      <c r="DN148" s="174"/>
      <c r="DO148" s="175"/>
      <c r="DP148" s="174"/>
      <c r="DQ148" s="175"/>
      <c r="DR148" s="174"/>
      <c r="DS148" s="175"/>
      <c r="DT148" s="174"/>
      <c r="DU148" s="175"/>
      <c r="DV148" s="174"/>
      <c r="DW148" s="175"/>
      <c r="DX148" s="174"/>
      <c r="DY148" s="175"/>
      <c r="DZ148" s="174"/>
      <c r="EA148" s="175"/>
      <c r="EB148" s="174"/>
      <c r="EC148" s="175"/>
      <c r="ED148" s="174"/>
      <c r="EE148" s="175"/>
      <c r="EF148" s="174"/>
      <c r="EG148" s="175"/>
      <c r="EH148" s="166">
        <f t="shared" si="154"/>
        <v>0</v>
      </c>
      <c r="EI148" s="167">
        <f t="shared" si="155"/>
        <v>0</v>
      </c>
      <c r="EJ148" s="166">
        <f t="shared" si="156"/>
        <v>0</v>
      </c>
      <c r="EK148" s="167">
        <f t="shared" si="157"/>
        <v>0</v>
      </c>
      <c r="EL148" s="1"/>
      <c r="EM148" s="1"/>
      <c r="EN148" s="174"/>
      <c r="EO148" s="175"/>
      <c r="EP148" s="174"/>
      <c r="EQ148" s="175"/>
      <c r="ER148" s="174"/>
      <c r="ES148" s="175"/>
      <c r="ET148" s="174"/>
      <c r="EU148" s="175"/>
      <c r="EV148" s="174"/>
      <c r="EW148" s="175"/>
      <c r="EX148" s="174"/>
      <c r="EY148" s="175"/>
      <c r="EZ148" s="174"/>
      <c r="FA148" s="175"/>
      <c r="FB148" s="174"/>
      <c r="FC148" s="175"/>
      <c r="FD148" s="174"/>
      <c r="FE148" s="175"/>
      <c r="FF148" s="174"/>
      <c r="FG148" s="175"/>
      <c r="FH148" s="174"/>
      <c r="FI148" s="175"/>
      <c r="FJ148" s="174"/>
      <c r="FK148" s="175"/>
      <c r="FL148" s="166">
        <f t="shared" si="158"/>
        <v>0</v>
      </c>
      <c r="FM148" s="167">
        <f t="shared" si="159"/>
        <v>0</v>
      </c>
      <c r="FN148" s="166">
        <f t="shared" si="160"/>
        <v>0</v>
      </c>
      <c r="FO148" s="167">
        <f t="shared" si="161"/>
        <v>0</v>
      </c>
      <c r="FP148" s="1"/>
      <c r="FQ148" s="1"/>
      <c r="FR148" s="174"/>
      <c r="FS148" s="175"/>
      <c r="FT148" s="174"/>
      <c r="FU148" s="175"/>
      <c r="FV148" s="174"/>
      <c r="FW148" s="175"/>
      <c r="FX148" s="174"/>
      <c r="FY148" s="175"/>
      <c r="FZ148" s="174"/>
      <c r="GA148" s="175"/>
      <c r="GB148" s="174"/>
      <c r="GC148" s="175"/>
      <c r="GD148" s="174"/>
      <c r="GE148" s="175"/>
      <c r="GF148" s="174"/>
      <c r="GG148" s="175"/>
      <c r="GH148" s="174"/>
      <c r="GI148" s="175"/>
      <c r="GJ148" s="174"/>
      <c r="GK148" s="175"/>
      <c r="GL148" s="174"/>
      <c r="GM148" s="175"/>
      <c r="GN148" s="174"/>
      <c r="GO148" s="175"/>
      <c r="GP148" s="166">
        <f t="shared" si="162"/>
        <v>0</v>
      </c>
      <c r="GQ148" s="167">
        <f t="shared" si="163"/>
        <v>0</v>
      </c>
      <c r="GR148" s="166">
        <f t="shared" si="164"/>
        <v>0</v>
      </c>
      <c r="GS148" s="167">
        <f t="shared" si="165"/>
        <v>0</v>
      </c>
      <c r="GT148" s="1"/>
      <c r="GU148" s="1"/>
      <c r="GV148" s="174"/>
      <c r="GW148" s="175"/>
      <c r="GX148" s="174"/>
      <c r="GY148" s="175"/>
      <c r="GZ148" s="174"/>
      <c r="HA148" s="175"/>
      <c r="HB148" s="174"/>
      <c r="HC148" s="175"/>
      <c r="HD148" s="174"/>
      <c r="HE148" s="175"/>
      <c r="HF148" s="174"/>
      <c r="HG148" s="175"/>
      <c r="HH148" s="174"/>
      <c r="HI148" s="175"/>
      <c r="HJ148" s="174"/>
      <c r="HK148" s="175"/>
      <c r="HL148" s="174"/>
      <c r="HM148" s="175"/>
      <c r="HN148" s="174"/>
      <c r="HO148" s="175"/>
      <c r="HP148" s="174"/>
      <c r="HQ148" s="175"/>
      <c r="HR148" s="174"/>
      <c r="HS148" s="175"/>
      <c r="HT148" s="166">
        <f t="shared" si="166"/>
        <v>0</v>
      </c>
      <c r="HU148" s="167">
        <f t="shared" si="167"/>
        <v>0</v>
      </c>
      <c r="HV148" s="166">
        <f t="shared" si="168"/>
        <v>0</v>
      </c>
      <c r="HW148" s="167">
        <f t="shared" si="169"/>
        <v>0</v>
      </c>
      <c r="HX148" s="1"/>
      <c r="HY148" s="1"/>
      <c r="HZ148" s="174"/>
      <c r="IA148" s="175"/>
      <c r="IB148" s="174"/>
      <c r="IC148" s="175"/>
      <c r="ID148" s="174"/>
      <c r="IE148" s="175"/>
      <c r="IF148" s="174"/>
      <c r="IG148" s="175"/>
      <c r="IH148" s="174"/>
      <c r="II148" s="175"/>
      <c r="IJ148" s="174"/>
      <c r="IK148" s="175"/>
      <c r="IL148" s="174"/>
      <c r="IM148" s="175"/>
      <c r="IN148" s="174"/>
      <c r="IO148" s="175"/>
      <c r="IP148" s="174"/>
      <c r="IQ148" s="175"/>
      <c r="IR148" s="174"/>
      <c r="IS148" s="175"/>
      <c r="IT148" s="174"/>
      <c r="IU148" s="175"/>
      <c r="IV148" s="174"/>
      <c r="IW148" s="175"/>
      <c r="IX148" s="166">
        <f t="shared" si="170"/>
        <v>0</v>
      </c>
      <c r="IY148" s="167">
        <f t="shared" si="171"/>
        <v>0</v>
      </c>
      <c r="IZ148" s="166">
        <f t="shared" si="172"/>
        <v>0</v>
      </c>
      <c r="JA148" s="167">
        <f t="shared" si="173"/>
        <v>0</v>
      </c>
      <c r="JB148" s="1"/>
      <c r="JC148" s="1"/>
      <c r="JD148" s="174"/>
      <c r="JE148" s="175"/>
      <c r="JF148" s="174"/>
      <c r="JG148" s="175"/>
      <c r="JH148" s="174"/>
      <c r="JI148" s="175"/>
      <c r="JJ148" s="174"/>
      <c r="JK148" s="175"/>
      <c r="JL148" s="174"/>
      <c r="JM148" s="175"/>
      <c r="JN148" s="174"/>
      <c r="JO148" s="175"/>
      <c r="JP148" s="174"/>
      <c r="JQ148" s="175"/>
      <c r="JR148" s="174"/>
      <c r="JS148" s="175"/>
      <c r="JT148" s="174"/>
      <c r="JU148" s="175"/>
      <c r="JV148" s="174"/>
      <c r="JW148" s="175"/>
      <c r="JX148" s="174"/>
      <c r="JY148" s="175"/>
      <c r="JZ148" s="174"/>
      <c r="KA148" s="175"/>
      <c r="KB148" s="166">
        <f t="shared" si="174"/>
        <v>0</v>
      </c>
      <c r="KC148" s="167">
        <f t="shared" si="175"/>
        <v>0</v>
      </c>
      <c r="KD148" s="166">
        <f t="shared" si="176"/>
        <v>0</v>
      </c>
      <c r="KE148" s="167">
        <f t="shared" si="177"/>
        <v>0</v>
      </c>
      <c r="KF148" s="1"/>
      <c r="KG148" s="1"/>
      <c r="KH148" s="170">
        <f t="shared" si="132"/>
        <v>0</v>
      </c>
      <c r="KI148" s="171">
        <f t="shared" si="133"/>
        <v>0</v>
      </c>
      <c r="KJ148" s="166">
        <f t="shared" si="134"/>
        <v>0</v>
      </c>
      <c r="KK148" s="167">
        <f t="shared" si="135"/>
        <v>0</v>
      </c>
      <c r="KL148" s="172">
        <f t="shared" si="136"/>
        <v>0</v>
      </c>
      <c r="KM148" s="171">
        <f t="shared" si="137"/>
        <v>0</v>
      </c>
      <c r="KN148" s="166">
        <f t="shared" si="138"/>
        <v>0</v>
      </c>
      <c r="KO148" s="167">
        <f t="shared" si="139"/>
        <v>0</v>
      </c>
      <c r="KP148" s="436">
        <f t="shared" si="140"/>
        <v>0</v>
      </c>
      <c r="KQ148" s="422">
        <f t="shared" si="141"/>
        <v>0</v>
      </c>
      <c r="KR148" s="438" t="s">
        <v>338</v>
      </c>
      <c r="KS148" s="422" t="s">
        <v>338</v>
      </c>
      <c r="KT148" s="1"/>
    </row>
    <row r="149" spans="2:306" s="26" customFormat="1" ht="16.5" customHeight="1" x14ac:dyDescent="0.2">
      <c r="B149" s="150" t="s">
        <v>350</v>
      </c>
      <c r="C149" s="826"/>
      <c r="D149" s="827"/>
      <c r="E149" s="316"/>
      <c r="F149" s="659">
        <v>1</v>
      </c>
      <c r="G149" s="113"/>
      <c r="H149" s="113"/>
      <c r="I149" s="661">
        <f>INT(ROUND(F149,2)*(IF(E149&gt;0,data!$J$12,0)))</f>
        <v>0</v>
      </c>
      <c r="J149" s="145">
        <f t="shared" si="124"/>
        <v>0</v>
      </c>
      <c r="K149" s="317"/>
      <c r="L149" s="316"/>
      <c r="M149" s="661">
        <f>INT(ROUND(F149,2)*(IF(E149&gt;0,(IF(K149="ano",data!$J$6,0)),0)))</f>
        <v>0</v>
      </c>
      <c r="N149" s="152">
        <f t="shared" si="125"/>
        <v>0</v>
      </c>
      <c r="O149" s="155">
        <f t="shared" si="126"/>
        <v>0</v>
      </c>
      <c r="Q149" s="149" t="str">
        <f t="shared" si="127"/>
        <v/>
      </c>
      <c r="R149" s="612" t="s">
        <v>338</v>
      </c>
      <c r="T149" s="26">
        <f t="shared" si="131"/>
        <v>0</v>
      </c>
      <c r="U149" s="176" t="s">
        <v>297</v>
      </c>
      <c r="V149" s="10"/>
      <c r="W149" s="10"/>
      <c r="X149" s="164"/>
      <c r="Y149" s="177"/>
      <c r="Z149" s="164"/>
      <c r="AA149" s="177"/>
      <c r="AB149" s="164"/>
      <c r="AC149" s="177"/>
      <c r="AD149" s="164"/>
      <c r="AE149" s="177"/>
      <c r="AF149" s="164"/>
      <c r="AG149" s="177"/>
      <c r="AH149" s="164"/>
      <c r="AI149" s="177"/>
      <c r="AJ149" s="164"/>
      <c r="AK149" s="177"/>
      <c r="AL149" s="164"/>
      <c r="AM149" s="177"/>
      <c r="AN149" s="164"/>
      <c r="AO149" s="177"/>
      <c r="AP149" s="164"/>
      <c r="AQ149" s="177"/>
      <c r="AR149" s="164"/>
      <c r="AS149" s="177"/>
      <c r="AT149" s="164"/>
      <c r="AU149" s="177"/>
      <c r="AV149" s="166">
        <f t="shared" si="142"/>
        <v>0</v>
      </c>
      <c r="AW149" s="167">
        <f t="shared" si="143"/>
        <v>0</v>
      </c>
      <c r="AX149" s="166">
        <f t="shared" si="144"/>
        <v>0</v>
      </c>
      <c r="AY149" s="167">
        <f t="shared" si="145"/>
        <v>0</v>
      </c>
      <c r="AZ149" s="1"/>
      <c r="BA149" s="1"/>
      <c r="BB149" s="164"/>
      <c r="BC149" s="177"/>
      <c r="BD149" s="164"/>
      <c r="BE149" s="177"/>
      <c r="BF149" s="164"/>
      <c r="BG149" s="177"/>
      <c r="BH149" s="164"/>
      <c r="BI149" s="177"/>
      <c r="BJ149" s="164"/>
      <c r="BK149" s="177"/>
      <c r="BL149" s="164"/>
      <c r="BM149" s="177"/>
      <c r="BN149" s="164"/>
      <c r="BO149" s="177"/>
      <c r="BP149" s="164"/>
      <c r="BQ149" s="177"/>
      <c r="BR149" s="164"/>
      <c r="BS149" s="177"/>
      <c r="BT149" s="164"/>
      <c r="BU149" s="177"/>
      <c r="BV149" s="164"/>
      <c r="BW149" s="177"/>
      <c r="BX149" s="164"/>
      <c r="BY149" s="177"/>
      <c r="BZ149" s="166">
        <f t="shared" si="146"/>
        <v>0</v>
      </c>
      <c r="CA149" s="167">
        <f t="shared" si="147"/>
        <v>0</v>
      </c>
      <c r="CB149" s="166">
        <f t="shared" si="148"/>
        <v>0</v>
      </c>
      <c r="CC149" s="167">
        <f t="shared" si="149"/>
        <v>0</v>
      </c>
      <c r="CD149" s="1"/>
      <c r="CE149" s="1"/>
      <c r="CF149" s="164"/>
      <c r="CG149" s="177"/>
      <c r="CH149" s="164"/>
      <c r="CI149" s="177"/>
      <c r="CJ149" s="164"/>
      <c r="CK149" s="177"/>
      <c r="CL149" s="164"/>
      <c r="CM149" s="177"/>
      <c r="CN149" s="164"/>
      <c r="CO149" s="177"/>
      <c r="CP149" s="164"/>
      <c r="CQ149" s="177"/>
      <c r="CR149" s="164"/>
      <c r="CS149" s="177"/>
      <c r="CT149" s="164"/>
      <c r="CU149" s="177"/>
      <c r="CV149" s="164"/>
      <c r="CW149" s="177"/>
      <c r="CX149" s="164"/>
      <c r="CY149" s="177"/>
      <c r="CZ149" s="164"/>
      <c r="DA149" s="177"/>
      <c r="DB149" s="164"/>
      <c r="DC149" s="177"/>
      <c r="DD149" s="166">
        <f t="shared" si="150"/>
        <v>0</v>
      </c>
      <c r="DE149" s="167">
        <f t="shared" si="151"/>
        <v>0</v>
      </c>
      <c r="DF149" s="166">
        <f t="shared" si="152"/>
        <v>0</v>
      </c>
      <c r="DG149" s="167">
        <f t="shared" si="153"/>
        <v>0</v>
      </c>
      <c r="DH149" s="1"/>
      <c r="DI149" s="1"/>
      <c r="DJ149" s="164"/>
      <c r="DK149" s="177"/>
      <c r="DL149" s="164"/>
      <c r="DM149" s="177"/>
      <c r="DN149" s="164"/>
      <c r="DO149" s="177"/>
      <c r="DP149" s="164"/>
      <c r="DQ149" s="177"/>
      <c r="DR149" s="164"/>
      <c r="DS149" s="177"/>
      <c r="DT149" s="164"/>
      <c r="DU149" s="177"/>
      <c r="DV149" s="164"/>
      <c r="DW149" s="177"/>
      <c r="DX149" s="164"/>
      <c r="DY149" s="177"/>
      <c r="DZ149" s="164"/>
      <c r="EA149" s="177"/>
      <c r="EB149" s="164"/>
      <c r="EC149" s="177"/>
      <c r="ED149" s="164"/>
      <c r="EE149" s="177"/>
      <c r="EF149" s="164"/>
      <c r="EG149" s="177"/>
      <c r="EH149" s="166">
        <f t="shared" si="154"/>
        <v>0</v>
      </c>
      <c r="EI149" s="167">
        <f t="shared" si="155"/>
        <v>0</v>
      </c>
      <c r="EJ149" s="166">
        <f t="shared" si="156"/>
        <v>0</v>
      </c>
      <c r="EK149" s="167">
        <f t="shared" si="157"/>
        <v>0</v>
      </c>
      <c r="EL149" s="1"/>
      <c r="EM149" s="1"/>
      <c r="EN149" s="164"/>
      <c r="EO149" s="177"/>
      <c r="EP149" s="164"/>
      <c r="EQ149" s="177"/>
      <c r="ER149" s="164"/>
      <c r="ES149" s="177"/>
      <c r="ET149" s="164"/>
      <c r="EU149" s="177"/>
      <c r="EV149" s="164"/>
      <c r="EW149" s="177"/>
      <c r="EX149" s="164"/>
      <c r="EY149" s="177"/>
      <c r="EZ149" s="164"/>
      <c r="FA149" s="177"/>
      <c r="FB149" s="164"/>
      <c r="FC149" s="177"/>
      <c r="FD149" s="164"/>
      <c r="FE149" s="177"/>
      <c r="FF149" s="164"/>
      <c r="FG149" s="177"/>
      <c r="FH149" s="164"/>
      <c r="FI149" s="177"/>
      <c r="FJ149" s="164"/>
      <c r="FK149" s="177"/>
      <c r="FL149" s="166">
        <f t="shared" si="158"/>
        <v>0</v>
      </c>
      <c r="FM149" s="167">
        <f t="shared" si="159"/>
        <v>0</v>
      </c>
      <c r="FN149" s="166">
        <f t="shared" si="160"/>
        <v>0</v>
      </c>
      <c r="FO149" s="167">
        <f t="shared" si="161"/>
        <v>0</v>
      </c>
      <c r="FP149" s="1"/>
      <c r="FQ149" s="1"/>
      <c r="FR149" s="164"/>
      <c r="FS149" s="177"/>
      <c r="FT149" s="164"/>
      <c r="FU149" s="177"/>
      <c r="FV149" s="164"/>
      <c r="FW149" s="177"/>
      <c r="FX149" s="164"/>
      <c r="FY149" s="177"/>
      <c r="FZ149" s="164"/>
      <c r="GA149" s="177"/>
      <c r="GB149" s="164"/>
      <c r="GC149" s="177"/>
      <c r="GD149" s="164"/>
      <c r="GE149" s="177"/>
      <c r="GF149" s="164"/>
      <c r="GG149" s="177"/>
      <c r="GH149" s="164"/>
      <c r="GI149" s="177"/>
      <c r="GJ149" s="164"/>
      <c r="GK149" s="177"/>
      <c r="GL149" s="164"/>
      <c r="GM149" s="177"/>
      <c r="GN149" s="164"/>
      <c r="GO149" s="177"/>
      <c r="GP149" s="166">
        <f t="shared" si="162"/>
        <v>0</v>
      </c>
      <c r="GQ149" s="167">
        <f t="shared" si="163"/>
        <v>0</v>
      </c>
      <c r="GR149" s="166">
        <f t="shared" si="164"/>
        <v>0</v>
      </c>
      <c r="GS149" s="167">
        <f t="shared" si="165"/>
        <v>0</v>
      </c>
      <c r="GT149" s="1"/>
      <c r="GU149" s="1"/>
      <c r="GV149" s="164"/>
      <c r="GW149" s="177"/>
      <c r="GX149" s="164"/>
      <c r="GY149" s="177"/>
      <c r="GZ149" s="164"/>
      <c r="HA149" s="177"/>
      <c r="HB149" s="164"/>
      <c r="HC149" s="177"/>
      <c r="HD149" s="164"/>
      <c r="HE149" s="177"/>
      <c r="HF149" s="164"/>
      <c r="HG149" s="177"/>
      <c r="HH149" s="164"/>
      <c r="HI149" s="177"/>
      <c r="HJ149" s="164"/>
      <c r="HK149" s="177"/>
      <c r="HL149" s="164"/>
      <c r="HM149" s="177"/>
      <c r="HN149" s="164"/>
      <c r="HO149" s="177"/>
      <c r="HP149" s="164"/>
      <c r="HQ149" s="177"/>
      <c r="HR149" s="164"/>
      <c r="HS149" s="177"/>
      <c r="HT149" s="166">
        <f t="shared" si="166"/>
        <v>0</v>
      </c>
      <c r="HU149" s="167">
        <f t="shared" si="167"/>
        <v>0</v>
      </c>
      <c r="HV149" s="166">
        <f t="shared" si="168"/>
        <v>0</v>
      </c>
      <c r="HW149" s="167">
        <f t="shared" si="169"/>
        <v>0</v>
      </c>
      <c r="HX149" s="1"/>
      <c r="HY149" s="1"/>
      <c r="HZ149" s="164"/>
      <c r="IA149" s="177"/>
      <c r="IB149" s="164"/>
      <c r="IC149" s="177"/>
      <c r="ID149" s="164"/>
      <c r="IE149" s="177"/>
      <c r="IF149" s="164"/>
      <c r="IG149" s="177"/>
      <c r="IH149" s="164"/>
      <c r="II149" s="177"/>
      <c r="IJ149" s="164"/>
      <c r="IK149" s="177"/>
      <c r="IL149" s="164"/>
      <c r="IM149" s="177"/>
      <c r="IN149" s="164"/>
      <c r="IO149" s="177"/>
      <c r="IP149" s="164"/>
      <c r="IQ149" s="177"/>
      <c r="IR149" s="164"/>
      <c r="IS149" s="177"/>
      <c r="IT149" s="164"/>
      <c r="IU149" s="177"/>
      <c r="IV149" s="164"/>
      <c r="IW149" s="177"/>
      <c r="IX149" s="166">
        <f t="shared" si="170"/>
        <v>0</v>
      </c>
      <c r="IY149" s="167">
        <f t="shared" si="171"/>
        <v>0</v>
      </c>
      <c r="IZ149" s="166">
        <f t="shared" si="172"/>
        <v>0</v>
      </c>
      <c r="JA149" s="167">
        <f t="shared" si="173"/>
        <v>0</v>
      </c>
      <c r="JB149" s="1"/>
      <c r="JC149" s="1"/>
      <c r="JD149" s="164"/>
      <c r="JE149" s="177"/>
      <c r="JF149" s="164"/>
      <c r="JG149" s="177"/>
      <c r="JH149" s="164"/>
      <c r="JI149" s="177"/>
      <c r="JJ149" s="164"/>
      <c r="JK149" s="177"/>
      <c r="JL149" s="164"/>
      <c r="JM149" s="177"/>
      <c r="JN149" s="164"/>
      <c r="JO149" s="177"/>
      <c r="JP149" s="164"/>
      <c r="JQ149" s="177"/>
      <c r="JR149" s="164"/>
      <c r="JS149" s="177"/>
      <c r="JT149" s="164"/>
      <c r="JU149" s="177"/>
      <c r="JV149" s="164"/>
      <c r="JW149" s="177"/>
      <c r="JX149" s="164"/>
      <c r="JY149" s="177"/>
      <c r="JZ149" s="164"/>
      <c r="KA149" s="177"/>
      <c r="KB149" s="166">
        <f t="shared" si="174"/>
        <v>0</v>
      </c>
      <c r="KC149" s="167">
        <f t="shared" si="175"/>
        <v>0</v>
      </c>
      <c r="KD149" s="166">
        <f t="shared" si="176"/>
        <v>0</v>
      </c>
      <c r="KE149" s="167">
        <f t="shared" si="177"/>
        <v>0</v>
      </c>
      <c r="KF149" s="1"/>
      <c r="KG149" s="1"/>
      <c r="KH149" s="170">
        <f t="shared" si="132"/>
        <v>0</v>
      </c>
      <c r="KI149" s="171">
        <f t="shared" si="133"/>
        <v>0</v>
      </c>
      <c r="KJ149" s="166">
        <f t="shared" si="134"/>
        <v>0</v>
      </c>
      <c r="KK149" s="167">
        <f t="shared" si="135"/>
        <v>0</v>
      </c>
      <c r="KL149" s="172">
        <f t="shared" si="136"/>
        <v>0</v>
      </c>
      <c r="KM149" s="171">
        <f t="shared" si="137"/>
        <v>0</v>
      </c>
      <c r="KN149" s="166">
        <f t="shared" si="138"/>
        <v>0</v>
      </c>
      <c r="KO149" s="167">
        <f t="shared" si="139"/>
        <v>0</v>
      </c>
      <c r="KP149" s="436">
        <f t="shared" si="140"/>
        <v>0</v>
      </c>
      <c r="KQ149" s="422">
        <f t="shared" si="141"/>
        <v>0</v>
      </c>
      <c r="KR149" s="438" t="s">
        <v>338</v>
      </c>
      <c r="KS149" s="422" t="s">
        <v>338</v>
      </c>
      <c r="KT149" s="1"/>
    </row>
    <row r="150" spans="2:306" s="26" customFormat="1" ht="16.5" hidden="1" customHeight="1" x14ac:dyDescent="0.2">
      <c r="B150" s="150"/>
      <c r="C150" s="853"/>
      <c r="D150" s="854"/>
      <c r="E150" s="536"/>
      <c r="F150" s="650"/>
      <c r="G150" s="536"/>
      <c r="H150" s="536"/>
      <c r="I150" s="661">
        <f>INT(ROUND(F150,2)*(IF(E150&gt;0,data!$J$12,0)))</f>
        <v>0</v>
      </c>
      <c r="J150" s="145">
        <f t="shared" si="124"/>
        <v>0</v>
      </c>
      <c r="K150" s="537"/>
      <c r="L150" s="536"/>
      <c r="M150" s="661">
        <f>INT(ROUND(F150,2)*(IF(E150&gt;0,(IF(K150="ano",data!$J$6,0)),0)))</f>
        <v>0</v>
      </c>
      <c r="N150" s="152">
        <f t="shared" si="125"/>
        <v>0</v>
      </c>
      <c r="O150" s="155">
        <f t="shared" si="126"/>
        <v>0</v>
      </c>
      <c r="Q150" s="149" t="str">
        <f t="shared" si="127"/>
        <v/>
      </c>
      <c r="R150" s="612" t="s">
        <v>338</v>
      </c>
      <c r="T150" s="26">
        <f t="shared" si="131"/>
        <v>0</v>
      </c>
      <c r="U150" s="173" t="s">
        <v>297</v>
      </c>
      <c r="V150" s="10"/>
      <c r="W150" s="10"/>
      <c r="X150" s="174"/>
      <c r="Y150" s="175"/>
      <c r="Z150" s="174"/>
      <c r="AA150" s="175"/>
      <c r="AB150" s="174"/>
      <c r="AC150" s="175"/>
      <c r="AD150" s="174"/>
      <c r="AE150" s="175"/>
      <c r="AF150" s="174"/>
      <c r="AG150" s="175"/>
      <c r="AH150" s="174"/>
      <c r="AI150" s="175"/>
      <c r="AJ150" s="174"/>
      <c r="AK150" s="175"/>
      <c r="AL150" s="174"/>
      <c r="AM150" s="175"/>
      <c r="AN150" s="174"/>
      <c r="AO150" s="175"/>
      <c r="AP150" s="174"/>
      <c r="AQ150" s="175"/>
      <c r="AR150" s="174"/>
      <c r="AS150" s="175"/>
      <c r="AT150" s="174"/>
      <c r="AU150" s="175"/>
      <c r="AV150" s="166">
        <f t="shared" si="142"/>
        <v>0</v>
      </c>
      <c r="AW150" s="167">
        <f t="shared" si="143"/>
        <v>0</v>
      </c>
      <c r="AX150" s="166">
        <f t="shared" si="144"/>
        <v>0</v>
      </c>
      <c r="AY150" s="167">
        <f t="shared" si="145"/>
        <v>0</v>
      </c>
      <c r="AZ150" s="1"/>
      <c r="BA150" s="1"/>
      <c r="BB150" s="174"/>
      <c r="BC150" s="175"/>
      <c r="BD150" s="174"/>
      <c r="BE150" s="175"/>
      <c r="BF150" s="174"/>
      <c r="BG150" s="175"/>
      <c r="BH150" s="174"/>
      <c r="BI150" s="175"/>
      <c r="BJ150" s="174"/>
      <c r="BK150" s="175"/>
      <c r="BL150" s="174"/>
      <c r="BM150" s="175"/>
      <c r="BN150" s="174"/>
      <c r="BO150" s="175"/>
      <c r="BP150" s="174"/>
      <c r="BQ150" s="175"/>
      <c r="BR150" s="174"/>
      <c r="BS150" s="175"/>
      <c r="BT150" s="174"/>
      <c r="BU150" s="175"/>
      <c r="BV150" s="174"/>
      <c r="BW150" s="175"/>
      <c r="BX150" s="174"/>
      <c r="BY150" s="175"/>
      <c r="BZ150" s="166">
        <f t="shared" si="146"/>
        <v>0</v>
      </c>
      <c r="CA150" s="167">
        <f t="shared" si="147"/>
        <v>0</v>
      </c>
      <c r="CB150" s="166">
        <f t="shared" si="148"/>
        <v>0</v>
      </c>
      <c r="CC150" s="167">
        <f t="shared" si="149"/>
        <v>0</v>
      </c>
      <c r="CD150" s="1"/>
      <c r="CE150" s="1"/>
      <c r="CF150" s="174"/>
      <c r="CG150" s="175"/>
      <c r="CH150" s="174"/>
      <c r="CI150" s="175"/>
      <c r="CJ150" s="174"/>
      <c r="CK150" s="175"/>
      <c r="CL150" s="174"/>
      <c r="CM150" s="175"/>
      <c r="CN150" s="174"/>
      <c r="CO150" s="175"/>
      <c r="CP150" s="174"/>
      <c r="CQ150" s="175"/>
      <c r="CR150" s="174"/>
      <c r="CS150" s="175"/>
      <c r="CT150" s="174"/>
      <c r="CU150" s="175"/>
      <c r="CV150" s="174"/>
      <c r="CW150" s="175"/>
      <c r="CX150" s="174"/>
      <c r="CY150" s="175"/>
      <c r="CZ150" s="174"/>
      <c r="DA150" s="175"/>
      <c r="DB150" s="174"/>
      <c r="DC150" s="175"/>
      <c r="DD150" s="166">
        <f t="shared" si="150"/>
        <v>0</v>
      </c>
      <c r="DE150" s="167">
        <f t="shared" si="151"/>
        <v>0</v>
      </c>
      <c r="DF150" s="166">
        <f t="shared" si="152"/>
        <v>0</v>
      </c>
      <c r="DG150" s="167">
        <f t="shared" si="153"/>
        <v>0</v>
      </c>
      <c r="DH150" s="1"/>
      <c r="DI150" s="1"/>
      <c r="DJ150" s="174"/>
      <c r="DK150" s="175"/>
      <c r="DL150" s="174"/>
      <c r="DM150" s="175"/>
      <c r="DN150" s="174"/>
      <c r="DO150" s="175"/>
      <c r="DP150" s="174"/>
      <c r="DQ150" s="175"/>
      <c r="DR150" s="174"/>
      <c r="DS150" s="175"/>
      <c r="DT150" s="174"/>
      <c r="DU150" s="175"/>
      <c r="DV150" s="174"/>
      <c r="DW150" s="175"/>
      <c r="DX150" s="174"/>
      <c r="DY150" s="175"/>
      <c r="DZ150" s="174"/>
      <c r="EA150" s="175"/>
      <c r="EB150" s="174"/>
      <c r="EC150" s="175"/>
      <c r="ED150" s="174"/>
      <c r="EE150" s="175"/>
      <c r="EF150" s="174"/>
      <c r="EG150" s="175"/>
      <c r="EH150" s="166">
        <f t="shared" si="154"/>
        <v>0</v>
      </c>
      <c r="EI150" s="167">
        <f t="shared" si="155"/>
        <v>0</v>
      </c>
      <c r="EJ150" s="166">
        <f t="shared" si="156"/>
        <v>0</v>
      </c>
      <c r="EK150" s="167">
        <f t="shared" si="157"/>
        <v>0</v>
      </c>
      <c r="EL150" s="1"/>
      <c r="EM150" s="1"/>
      <c r="EN150" s="174"/>
      <c r="EO150" s="175"/>
      <c r="EP150" s="174"/>
      <c r="EQ150" s="175"/>
      <c r="ER150" s="174"/>
      <c r="ES150" s="175"/>
      <c r="ET150" s="174"/>
      <c r="EU150" s="175"/>
      <c r="EV150" s="174"/>
      <c r="EW150" s="175"/>
      <c r="EX150" s="174"/>
      <c r="EY150" s="175"/>
      <c r="EZ150" s="174"/>
      <c r="FA150" s="175"/>
      <c r="FB150" s="174"/>
      <c r="FC150" s="175"/>
      <c r="FD150" s="174"/>
      <c r="FE150" s="175"/>
      <c r="FF150" s="174"/>
      <c r="FG150" s="175"/>
      <c r="FH150" s="174"/>
      <c r="FI150" s="175"/>
      <c r="FJ150" s="174"/>
      <c r="FK150" s="175"/>
      <c r="FL150" s="166">
        <f t="shared" si="158"/>
        <v>0</v>
      </c>
      <c r="FM150" s="167">
        <f t="shared" si="159"/>
        <v>0</v>
      </c>
      <c r="FN150" s="166">
        <f t="shared" si="160"/>
        <v>0</v>
      </c>
      <c r="FO150" s="167">
        <f t="shared" si="161"/>
        <v>0</v>
      </c>
      <c r="FP150" s="1"/>
      <c r="FQ150" s="1"/>
      <c r="FR150" s="174"/>
      <c r="FS150" s="175"/>
      <c r="FT150" s="174"/>
      <c r="FU150" s="175"/>
      <c r="FV150" s="174"/>
      <c r="FW150" s="175"/>
      <c r="FX150" s="174"/>
      <c r="FY150" s="175"/>
      <c r="FZ150" s="174"/>
      <c r="GA150" s="175"/>
      <c r="GB150" s="174"/>
      <c r="GC150" s="175"/>
      <c r="GD150" s="174"/>
      <c r="GE150" s="175"/>
      <c r="GF150" s="174"/>
      <c r="GG150" s="175"/>
      <c r="GH150" s="174"/>
      <c r="GI150" s="175"/>
      <c r="GJ150" s="174"/>
      <c r="GK150" s="175"/>
      <c r="GL150" s="174"/>
      <c r="GM150" s="175"/>
      <c r="GN150" s="174"/>
      <c r="GO150" s="175"/>
      <c r="GP150" s="166">
        <f t="shared" si="162"/>
        <v>0</v>
      </c>
      <c r="GQ150" s="167">
        <f t="shared" si="163"/>
        <v>0</v>
      </c>
      <c r="GR150" s="166">
        <f t="shared" si="164"/>
        <v>0</v>
      </c>
      <c r="GS150" s="167">
        <f t="shared" si="165"/>
        <v>0</v>
      </c>
      <c r="GT150" s="1"/>
      <c r="GU150" s="1"/>
      <c r="GV150" s="174"/>
      <c r="GW150" s="175"/>
      <c r="GX150" s="174"/>
      <c r="GY150" s="175"/>
      <c r="GZ150" s="174"/>
      <c r="HA150" s="175"/>
      <c r="HB150" s="174"/>
      <c r="HC150" s="175"/>
      <c r="HD150" s="174"/>
      <c r="HE150" s="175"/>
      <c r="HF150" s="174"/>
      <c r="HG150" s="175"/>
      <c r="HH150" s="174"/>
      <c r="HI150" s="175"/>
      <c r="HJ150" s="174"/>
      <c r="HK150" s="175"/>
      <c r="HL150" s="174"/>
      <c r="HM150" s="175"/>
      <c r="HN150" s="174"/>
      <c r="HO150" s="175"/>
      <c r="HP150" s="174"/>
      <c r="HQ150" s="175"/>
      <c r="HR150" s="174"/>
      <c r="HS150" s="175"/>
      <c r="HT150" s="166">
        <f t="shared" si="166"/>
        <v>0</v>
      </c>
      <c r="HU150" s="167">
        <f t="shared" si="167"/>
        <v>0</v>
      </c>
      <c r="HV150" s="166">
        <f t="shared" si="168"/>
        <v>0</v>
      </c>
      <c r="HW150" s="167">
        <f t="shared" si="169"/>
        <v>0</v>
      </c>
      <c r="HX150" s="1"/>
      <c r="HY150" s="1"/>
      <c r="HZ150" s="174"/>
      <c r="IA150" s="175"/>
      <c r="IB150" s="174"/>
      <c r="IC150" s="175"/>
      <c r="ID150" s="174"/>
      <c r="IE150" s="175"/>
      <c r="IF150" s="174"/>
      <c r="IG150" s="175"/>
      <c r="IH150" s="174"/>
      <c r="II150" s="175"/>
      <c r="IJ150" s="174"/>
      <c r="IK150" s="175"/>
      <c r="IL150" s="174"/>
      <c r="IM150" s="175"/>
      <c r="IN150" s="174"/>
      <c r="IO150" s="175"/>
      <c r="IP150" s="174"/>
      <c r="IQ150" s="175"/>
      <c r="IR150" s="174"/>
      <c r="IS150" s="175"/>
      <c r="IT150" s="174"/>
      <c r="IU150" s="175"/>
      <c r="IV150" s="174"/>
      <c r="IW150" s="175"/>
      <c r="IX150" s="166">
        <f t="shared" si="170"/>
        <v>0</v>
      </c>
      <c r="IY150" s="167">
        <f t="shared" si="171"/>
        <v>0</v>
      </c>
      <c r="IZ150" s="166">
        <f t="shared" si="172"/>
        <v>0</v>
      </c>
      <c r="JA150" s="167">
        <f t="shared" si="173"/>
        <v>0</v>
      </c>
      <c r="JB150" s="1"/>
      <c r="JC150" s="1"/>
      <c r="JD150" s="174"/>
      <c r="JE150" s="175"/>
      <c r="JF150" s="174"/>
      <c r="JG150" s="175"/>
      <c r="JH150" s="174"/>
      <c r="JI150" s="175"/>
      <c r="JJ150" s="174"/>
      <c r="JK150" s="175"/>
      <c r="JL150" s="174"/>
      <c r="JM150" s="175"/>
      <c r="JN150" s="174"/>
      <c r="JO150" s="175"/>
      <c r="JP150" s="174"/>
      <c r="JQ150" s="175"/>
      <c r="JR150" s="174"/>
      <c r="JS150" s="175"/>
      <c r="JT150" s="174"/>
      <c r="JU150" s="175"/>
      <c r="JV150" s="174"/>
      <c r="JW150" s="175"/>
      <c r="JX150" s="174"/>
      <c r="JY150" s="175"/>
      <c r="JZ150" s="174"/>
      <c r="KA150" s="175"/>
      <c r="KB150" s="166">
        <f t="shared" si="174"/>
        <v>0</v>
      </c>
      <c r="KC150" s="167">
        <f t="shared" si="175"/>
        <v>0</v>
      </c>
      <c r="KD150" s="166">
        <f t="shared" si="176"/>
        <v>0</v>
      </c>
      <c r="KE150" s="167">
        <f t="shared" si="177"/>
        <v>0</v>
      </c>
      <c r="KF150" s="1"/>
      <c r="KG150" s="1"/>
      <c r="KH150" s="170">
        <f t="shared" si="132"/>
        <v>0</v>
      </c>
      <c r="KI150" s="171">
        <f t="shared" si="133"/>
        <v>0</v>
      </c>
      <c r="KJ150" s="166">
        <f t="shared" si="134"/>
        <v>0</v>
      </c>
      <c r="KK150" s="167">
        <f t="shared" si="135"/>
        <v>0</v>
      </c>
      <c r="KL150" s="172">
        <f t="shared" si="136"/>
        <v>0</v>
      </c>
      <c r="KM150" s="171">
        <f t="shared" si="137"/>
        <v>0</v>
      </c>
      <c r="KN150" s="166">
        <f t="shared" si="138"/>
        <v>0</v>
      </c>
      <c r="KO150" s="167">
        <f t="shared" si="139"/>
        <v>0</v>
      </c>
      <c r="KP150" s="436">
        <f t="shared" si="140"/>
        <v>0</v>
      </c>
      <c r="KQ150" s="422">
        <f t="shared" si="141"/>
        <v>0</v>
      </c>
      <c r="KR150" s="438" t="s">
        <v>338</v>
      </c>
      <c r="KS150" s="422" t="s">
        <v>338</v>
      </c>
      <c r="KT150" s="1"/>
    </row>
    <row r="151" spans="2:306" s="26" customFormat="1" ht="16.5" customHeight="1" x14ac:dyDescent="0.2">
      <c r="B151" s="150" t="s">
        <v>351</v>
      </c>
      <c r="C151" s="826"/>
      <c r="D151" s="827"/>
      <c r="E151" s="316"/>
      <c r="F151" s="659">
        <v>1</v>
      </c>
      <c r="G151" s="113"/>
      <c r="H151" s="113"/>
      <c r="I151" s="661">
        <f>INT(ROUND(F151,2)*(IF(E151&gt;0,data!$J$12,0)))</f>
        <v>0</v>
      </c>
      <c r="J151" s="145">
        <f t="shared" si="124"/>
        <v>0</v>
      </c>
      <c r="K151" s="317"/>
      <c r="L151" s="316"/>
      <c r="M151" s="661">
        <f>INT(ROUND(F151,2)*(IF(E151&gt;0,(IF(K151="ano",data!$J$6,0)),0)))</f>
        <v>0</v>
      </c>
      <c r="N151" s="152">
        <f t="shared" si="125"/>
        <v>0</v>
      </c>
      <c r="O151" s="155">
        <f t="shared" si="126"/>
        <v>0</v>
      </c>
      <c r="Q151" s="149" t="str">
        <f t="shared" si="127"/>
        <v/>
      </c>
      <c r="R151" s="612" t="s">
        <v>338</v>
      </c>
      <c r="T151" s="26">
        <f t="shared" si="131"/>
        <v>0</v>
      </c>
      <c r="U151" s="176" t="s">
        <v>297</v>
      </c>
      <c r="V151" s="10"/>
      <c r="W151" s="10"/>
      <c r="X151" s="164"/>
      <c r="Y151" s="177"/>
      <c r="Z151" s="164"/>
      <c r="AA151" s="177"/>
      <c r="AB151" s="164"/>
      <c r="AC151" s="177"/>
      <c r="AD151" s="164"/>
      <c r="AE151" s="177"/>
      <c r="AF151" s="164"/>
      <c r="AG151" s="177"/>
      <c r="AH151" s="164"/>
      <c r="AI151" s="177"/>
      <c r="AJ151" s="164"/>
      <c r="AK151" s="177"/>
      <c r="AL151" s="164"/>
      <c r="AM151" s="177"/>
      <c r="AN151" s="164"/>
      <c r="AO151" s="177"/>
      <c r="AP151" s="164"/>
      <c r="AQ151" s="177"/>
      <c r="AR151" s="164"/>
      <c r="AS151" s="177"/>
      <c r="AT151" s="164"/>
      <c r="AU151" s="177"/>
      <c r="AV151" s="166">
        <f t="shared" si="142"/>
        <v>0</v>
      </c>
      <c r="AW151" s="167">
        <f t="shared" si="143"/>
        <v>0</v>
      </c>
      <c r="AX151" s="166">
        <f t="shared" si="144"/>
        <v>0</v>
      </c>
      <c r="AY151" s="167">
        <f t="shared" si="145"/>
        <v>0</v>
      </c>
      <c r="AZ151" s="1"/>
      <c r="BA151" s="1"/>
      <c r="BB151" s="164"/>
      <c r="BC151" s="177"/>
      <c r="BD151" s="164"/>
      <c r="BE151" s="177"/>
      <c r="BF151" s="164"/>
      <c r="BG151" s="177"/>
      <c r="BH151" s="164"/>
      <c r="BI151" s="177"/>
      <c r="BJ151" s="164"/>
      <c r="BK151" s="177"/>
      <c r="BL151" s="164"/>
      <c r="BM151" s="177"/>
      <c r="BN151" s="164"/>
      <c r="BO151" s="177"/>
      <c r="BP151" s="164"/>
      <c r="BQ151" s="177"/>
      <c r="BR151" s="164"/>
      <c r="BS151" s="177"/>
      <c r="BT151" s="164"/>
      <c r="BU151" s="177"/>
      <c r="BV151" s="164"/>
      <c r="BW151" s="177"/>
      <c r="BX151" s="164"/>
      <c r="BY151" s="177"/>
      <c r="BZ151" s="166">
        <f t="shared" si="146"/>
        <v>0</v>
      </c>
      <c r="CA151" s="167">
        <f t="shared" si="147"/>
        <v>0</v>
      </c>
      <c r="CB151" s="166">
        <f t="shared" si="148"/>
        <v>0</v>
      </c>
      <c r="CC151" s="167">
        <f t="shared" si="149"/>
        <v>0</v>
      </c>
      <c r="CD151" s="1"/>
      <c r="CE151" s="1"/>
      <c r="CF151" s="164"/>
      <c r="CG151" s="177"/>
      <c r="CH151" s="164"/>
      <c r="CI151" s="177"/>
      <c r="CJ151" s="164"/>
      <c r="CK151" s="177"/>
      <c r="CL151" s="164"/>
      <c r="CM151" s="177"/>
      <c r="CN151" s="164"/>
      <c r="CO151" s="177"/>
      <c r="CP151" s="164"/>
      <c r="CQ151" s="177"/>
      <c r="CR151" s="164"/>
      <c r="CS151" s="177"/>
      <c r="CT151" s="164"/>
      <c r="CU151" s="177"/>
      <c r="CV151" s="164"/>
      <c r="CW151" s="177"/>
      <c r="CX151" s="164"/>
      <c r="CY151" s="177"/>
      <c r="CZ151" s="164"/>
      <c r="DA151" s="177"/>
      <c r="DB151" s="164"/>
      <c r="DC151" s="177"/>
      <c r="DD151" s="166">
        <f t="shared" si="150"/>
        <v>0</v>
      </c>
      <c r="DE151" s="167">
        <f t="shared" si="151"/>
        <v>0</v>
      </c>
      <c r="DF151" s="166">
        <f t="shared" si="152"/>
        <v>0</v>
      </c>
      <c r="DG151" s="167">
        <f t="shared" si="153"/>
        <v>0</v>
      </c>
      <c r="DH151" s="1"/>
      <c r="DI151" s="1"/>
      <c r="DJ151" s="164"/>
      <c r="DK151" s="177"/>
      <c r="DL151" s="164"/>
      <c r="DM151" s="177"/>
      <c r="DN151" s="164"/>
      <c r="DO151" s="177"/>
      <c r="DP151" s="164"/>
      <c r="DQ151" s="177"/>
      <c r="DR151" s="164"/>
      <c r="DS151" s="177"/>
      <c r="DT151" s="164"/>
      <c r="DU151" s="177"/>
      <c r="DV151" s="164"/>
      <c r="DW151" s="177"/>
      <c r="DX151" s="164"/>
      <c r="DY151" s="177"/>
      <c r="DZ151" s="164"/>
      <c r="EA151" s="177"/>
      <c r="EB151" s="164"/>
      <c r="EC151" s="177"/>
      <c r="ED151" s="164"/>
      <c r="EE151" s="177"/>
      <c r="EF151" s="164"/>
      <c r="EG151" s="177"/>
      <c r="EH151" s="166">
        <f t="shared" si="154"/>
        <v>0</v>
      </c>
      <c r="EI151" s="167">
        <f t="shared" si="155"/>
        <v>0</v>
      </c>
      <c r="EJ151" s="166">
        <f t="shared" si="156"/>
        <v>0</v>
      </c>
      <c r="EK151" s="167">
        <f t="shared" si="157"/>
        <v>0</v>
      </c>
      <c r="EL151" s="1"/>
      <c r="EM151" s="1"/>
      <c r="EN151" s="164"/>
      <c r="EO151" s="177"/>
      <c r="EP151" s="164"/>
      <c r="EQ151" s="177"/>
      <c r="ER151" s="164"/>
      <c r="ES151" s="177"/>
      <c r="ET151" s="164"/>
      <c r="EU151" s="177"/>
      <c r="EV151" s="164"/>
      <c r="EW151" s="177"/>
      <c r="EX151" s="164"/>
      <c r="EY151" s="177"/>
      <c r="EZ151" s="164"/>
      <c r="FA151" s="177"/>
      <c r="FB151" s="164"/>
      <c r="FC151" s="177"/>
      <c r="FD151" s="164"/>
      <c r="FE151" s="177"/>
      <c r="FF151" s="164"/>
      <c r="FG151" s="177"/>
      <c r="FH151" s="164"/>
      <c r="FI151" s="177"/>
      <c r="FJ151" s="164"/>
      <c r="FK151" s="177"/>
      <c r="FL151" s="166">
        <f t="shared" si="158"/>
        <v>0</v>
      </c>
      <c r="FM151" s="167">
        <f t="shared" si="159"/>
        <v>0</v>
      </c>
      <c r="FN151" s="166">
        <f t="shared" si="160"/>
        <v>0</v>
      </c>
      <c r="FO151" s="167">
        <f t="shared" si="161"/>
        <v>0</v>
      </c>
      <c r="FP151" s="1"/>
      <c r="FQ151" s="1"/>
      <c r="FR151" s="164"/>
      <c r="FS151" s="177"/>
      <c r="FT151" s="164"/>
      <c r="FU151" s="177"/>
      <c r="FV151" s="164"/>
      <c r="FW151" s="177"/>
      <c r="FX151" s="164"/>
      <c r="FY151" s="177"/>
      <c r="FZ151" s="164"/>
      <c r="GA151" s="177"/>
      <c r="GB151" s="164"/>
      <c r="GC151" s="177"/>
      <c r="GD151" s="164"/>
      <c r="GE151" s="177"/>
      <c r="GF151" s="164"/>
      <c r="GG151" s="177"/>
      <c r="GH151" s="164"/>
      <c r="GI151" s="177"/>
      <c r="GJ151" s="164"/>
      <c r="GK151" s="177"/>
      <c r="GL151" s="164"/>
      <c r="GM151" s="177"/>
      <c r="GN151" s="164"/>
      <c r="GO151" s="177"/>
      <c r="GP151" s="166">
        <f t="shared" si="162"/>
        <v>0</v>
      </c>
      <c r="GQ151" s="167">
        <f t="shared" si="163"/>
        <v>0</v>
      </c>
      <c r="GR151" s="166">
        <f t="shared" si="164"/>
        <v>0</v>
      </c>
      <c r="GS151" s="167">
        <f t="shared" si="165"/>
        <v>0</v>
      </c>
      <c r="GT151" s="1"/>
      <c r="GU151" s="1"/>
      <c r="GV151" s="164"/>
      <c r="GW151" s="177"/>
      <c r="GX151" s="164"/>
      <c r="GY151" s="177"/>
      <c r="GZ151" s="164"/>
      <c r="HA151" s="177"/>
      <c r="HB151" s="164"/>
      <c r="HC151" s="177"/>
      <c r="HD151" s="164"/>
      <c r="HE151" s="177"/>
      <c r="HF151" s="164"/>
      <c r="HG151" s="177"/>
      <c r="HH151" s="164"/>
      <c r="HI151" s="177"/>
      <c r="HJ151" s="164"/>
      <c r="HK151" s="177"/>
      <c r="HL151" s="164"/>
      <c r="HM151" s="177"/>
      <c r="HN151" s="164"/>
      <c r="HO151" s="177"/>
      <c r="HP151" s="164"/>
      <c r="HQ151" s="177"/>
      <c r="HR151" s="164"/>
      <c r="HS151" s="177"/>
      <c r="HT151" s="166">
        <f t="shared" si="166"/>
        <v>0</v>
      </c>
      <c r="HU151" s="167">
        <f t="shared" si="167"/>
        <v>0</v>
      </c>
      <c r="HV151" s="166">
        <f t="shared" si="168"/>
        <v>0</v>
      </c>
      <c r="HW151" s="167">
        <f t="shared" si="169"/>
        <v>0</v>
      </c>
      <c r="HX151" s="1"/>
      <c r="HY151" s="1"/>
      <c r="HZ151" s="164"/>
      <c r="IA151" s="177"/>
      <c r="IB151" s="164"/>
      <c r="IC151" s="177"/>
      <c r="ID151" s="164"/>
      <c r="IE151" s="177"/>
      <c r="IF151" s="164"/>
      <c r="IG151" s="177"/>
      <c r="IH151" s="164"/>
      <c r="II151" s="177"/>
      <c r="IJ151" s="164"/>
      <c r="IK151" s="177"/>
      <c r="IL151" s="164"/>
      <c r="IM151" s="177"/>
      <c r="IN151" s="164"/>
      <c r="IO151" s="177"/>
      <c r="IP151" s="164"/>
      <c r="IQ151" s="177"/>
      <c r="IR151" s="164"/>
      <c r="IS151" s="177"/>
      <c r="IT151" s="164"/>
      <c r="IU151" s="177"/>
      <c r="IV151" s="164"/>
      <c r="IW151" s="177"/>
      <c r="IX151" s="166">
        <f t="shared" si="170"/>
        <v>0</v>
      </c>
      <c r="IY151" s="167">
        <f t="shared" si="171"/>
        <v>0</v>
      </c>
      <c r="IZ151" s="166">
        <f t="shared" si="172"/>
        <v>0</v>
      </c>
      <c r="JA151" s="167">
        <f t="shared" si="173"/>
        <v>0</v>
      </c>
      <c r="JB151" s="1"/>
      <c r="JC151" s="1"/>
      <c r="JD151" s="164"/>
      <c r="JE151" s="177"/>
      <c r="JF151" s="164"/>
      <c r="JG151" s="177"/>
      <c r="JH151" s="164"/>
      <c r="JI151" s="177"/>
      <c r="JJ151" s="164"/>
      <c r="JK151" s="177"/>
      <c r="JL151" s="164"/>
      <c r="JM151" s="177"/>
      <c r="JN151" s="164"/>
      <c r="JO151" s="177"/>
      <c r="JP151" s="164"/>
      <c r="JQ151" s="177"/>
      <c r="JR151" s="164"/>
      <c r="JS151" s="177"/>
      <c r="JT151" s="164"/>
      <c r="JU151" s="177"/>
      <c r="JV151" s="164"/>
      <c r="JW151" s="177"/>
      <c r="JX151" s="164"/>
      <c r="JY151" s="177"/>
      <c r="JZ151" s="164"/>
      <c r="KA151" s="177"/>
      <c r="KB151" s="166">
        <f t="shared" si="174"/>
        <v>0</v>
      </c>
      <c r="KC151" s="167">
        <f t="shared" si="175"/>
        <v>0</v>
      </c>
      <c r="KD151" s="166">
        <f t="shared" si="176"/>
        <v>0</v>
      </c>
      <c r="KE151" s="167">
        <f t="shared" si="177"/>
        <v>0</v>
      </c>
      <c r="KF151" s="1"/>
      <c r="KG151" s="1"/>
      <c r="KH151" s="170">
        <f t="shared" si="132"/>
        <v>0</v>
      </c>
      <c r="KI151" s="171">
        <f t="shared" si="133"/>
        <v>0</v>
      </c>
      <c r="KJ151" s="166">
        <f t="shared" si="134"/>
        <v>0</v>
      </c>
      <c r="KK151" s="167">
        <f t="shared" si="135"/>
        <v>0</v>
      </c>
      <c r="KL151" s="172">
        <f t="shared" si="136"/>
        <v>0</v>
      </c>
      <c r="KM151" s="171">
        <f t="shared" si="137"/>
        <v>0</v>
      </c>
      <c r="KN151" s="166">
        <f t="shared" si="138"/>
        <v>0</v>
      </c>
      <c r="KO151" s="167">
        <f t="shared" si="139"/>
        <v>0</v>
      </c>
      <c r="KP151" s="436">
        <f t="shared" si="140"/>
        <v>0</v>
      </c>
      <c r="KQ151" s="422">
        <f t="shared" si="141"/>
        <v>0</v>
      </c>
      <c r="KR151" s="438" t="s">
        <v>338</v>
      </c>
      <c r="KS151" s="422" t="s">
        <v>338</v>
      </c>
      <c r="KT151" s="1"/>
    </row>
    <row r="152" spans="2:306" s="26" customFormat="1" ht="16.5" hidden="1" customHeight="1" x14ac:dyDescent="0.2">
      <c r="B152" s="150"/>
      <c r="C152" s="853"/>
      <c r="D152" s="854"/>
      <c r="E152" s="536"/>
      <c r="F152" s="650"/>
      <c r="G152" s="536"/>
      <c r="H152" s="536"/>
      <c r="I152" s="661">
        <f>INT(ROUND(F152,2)*(IF(E152&gt;0,data!$J$12,0)))</f>
        <v>0</v>
      </c>
      <c r="J152" s="145">
        <f t="shared" si="124"/>
        <v>0</v>
      </c>
      <c r="K152" s="537"/>
      <c r="L152" s="536"/>
      <c r="M152" s="661">
        <f>INT(ROUND(F152,2)*(IF(E152&gt;0,(IF(K152="ano",data!$J$6,0)),0)))</f>
        <v>0</v>
      </c>
      <c r="N152" s="152">
        <f t="shared" si="125"/>
        <v>0</v>
      </c>
      <c r="O152" s="155">
        <f t="shared" si="126"/>
        <v>0</v>
      </c>
      <c r="Q152" s="149" t="str">
        <f t="shared" si="127"/>
        <v/>
      </c>
      <c r="R152" s="612" t="s">
        <v>338</v>
      </c>
      <c r="T152" s="26">
        <f t="shared" si="131"/>
        <v>0</v>
      </c>
      <c r="U152" s="173" t="s">
        <v>297</v>
      </c>
      <c r="V152" s="10"/>
      <c r="W152" s="10"/>
      <c r="X152" s="174"/>
      <c r="Y152" s="175"/>
      <c r="Z152" s="174"/>
      <c r="AA152" s="175"/>
      <c r="AB152" s="174"/>
      <c r="AC152" s="175"/>
      <c r="AD152" s="174"/>
      <c r="AE152" s="175"/>
      <c r="AF152" s="174"/>
      <c r="AG152" s="175"/>
      <c r="AH152" s="174"/>
      <c r="AI152" s="175"/>
      <c r="AJ152" s="174"/>
      <c r="AK152" s="175"/>
      <c r="AL152" s="174"/>
      <c r="AM152" s="175"/>
      <c r="AN152" s="174"/>
      <c r="AO152" s="175"/>
      <c r="AP152" s="174"/>
      <c r="AQ152" s="175"/>
      <c r="AR152" s="174"/>
      <c r="AS152" s="175"/>
      <c r="AT152" s="174"/>
      <c r="AU152" s="175"/>
      <c r="AV152" s="166">
        <f t="shared" si="142"/>
        <v>0</v>
      </c>
      <c r="AW152" s="167">
        <f t="shared" si="143"/>
        <v>0</v>
      </c>
      <c r="AX152" s="166">
        <f t="shared" si="144"/>
        <v>0</v>
      </c>
      <c r="AY152" s="167">
        <f t="shared" si="145"/>
        <v>0</v>
      </c>
      <c r="AZ152" s="1"/>
      <c r="BA152" s="1"/>
      <c r="BB152" s="174"/>
      <c r="BC152" s="175"/>
      <c r="BD152" s="174"/>
      <c r="BE152" s="175"/>
      <c r="BF152" s="174"/>
      <c r="BG152" s="175"/>
      <c r="BH152" s="174"/>
      <c r="BI152" s="175"/>
      <c r="BJ152" s="174"/>
      <c r="BK152" s="175"/>
      <c r="BL152" s="174"/>
      <c r="BM152" s="175"/>
      <c r="BN152" s="174"/>
      <c r="BO152" s="175"/>
      <c r="BP152" s="174"/>
      <c r="BQ152" s="175"/>
      <c r="BR152" s="174"/>
      <c r="BS152" s="175"/>
      <c r="BT152" s="174"/>
      <c r="BU152" s="175"/>
      <c r="BV152" s="174"/>
      <c r="BW152" s="175"/>
      <c r="BX152" s="174"/>
      <c r="BY152" s="175"/>
      <c r="BZ152" s="166">
        <f t="shared" si="146"/>
        <v>0</v>
      </c>
      <c r="CA152" s="167">
        <f t="shared" si="147"/>
        <v>0</v>
      </c>
      <c r="CB152" s="166">
        <f t="shared" si="148"/>
        <v>0</v>
      </c>
      <c r="CC152" s="167">
        <f t="shared" si="149"/>
        <v>0</v>
      </c>
      <c r="CD152" s="1"/>
      <c r="CE152" s="1"/>
      <c r="CF152" s="174"/>
      <c r="CG152" s="175"/>
      <c r="CH152" s="174"/>
      <c r="CI152" s="175"/>
      <c r="CJ152" s="174"/>
      <c r="CK152" s="175"/>
      <c r="CL152" s="174"/>
      <c r="CM152" s="175"/>
      <c r="CN152" s="174"/>
      <c r="CO152" s="175"/>
      <c r="CP152" s="174"/>
      <c r="CQ152" s="175"/>
      <c r="CR152" s="174"/>
      <c r="CS152" s="175"/>
      <c r="CT152" s="174"/>
      <c r="CU152" s="175"/>
      <c r="CV152" s="174"/>
      <c r="CW152" s="175"/>
      <c r="CX152" s="174"/>
      <c r="CY152" s="175"/>
      <c r="CZ152" s="174"/>
      <c r="DA152" s="175"/>
      <c r="DB152" s="174"/>
      <c r="DC152" s="175"/>
      <c r="DD152" s="166">
        <f t="shared" si="150"/>
        <v>0</v>
      </c>
      <c r="DE152" s="167">
        <f t="shared" si="151"/>
        <v>0</v>
      </c>
      <c r="DF152" s="166">
        <f t="shared" si="152"/>
        <v>0</v>
      </c>
      <c r="DG152" s="167">
        <f t="shared" si="153"/>
        <v>0</v>
      </c>
      <c r="DH152" s="1"/>
      <c r="DI152" s="1"/>
      <c r="DJ152" s="174"/>
      <c r="DK152" s="175"/>
      <c r="DL152" s="174"/>
      <c r="DM152" s="175"/>
      <c r="DN152" s="174"/>
      <c r="DO152" s="175"/>
      <c r="DP152" s="174"/>
      <c r="DQ152" s="175"/>
      <c r="DR152" s="174"/>
      <c r="DS152" s="175"/>
      <c r="DT152" s="174"/>
      <c r="DU152" s="175"/>
      <c r="DV152" s="174"/>
      <c r="DW152" s="175"/>
      <c r="DX152" s="174"/>
      <c r="DY152" s="175"/>
      <c r="DZ152" s="174"/>
      <c r="EA152" s="175"/>
      <c r="EB152" s="174"/>
      <c r="EC152" s="175"/>
      <c r="ED152" s="174"/>
      <c r="EE152" s="175"/>
      <c r="EF152" s="174"/>
      <c r="EG152" s="175"/>
      <c r="EH152" s="166">
        <f t="shared" si="154"/>
        <v>0</v>
      </c>
      <c r="EI152" s="167">
        <f t="shared" si="155"/>
        <v>0</v>
      </c>
      <c r="EJ152" s="166">
        <f t="shared" si="156"/>
        <v>0</v>
      </c>
      <c r="EK152" s="167">
        <f t="shared" si="157"/>
        <v>0</v>
      </c>
      <c r="EL152" s="1"/>
      <c r="EM152" s="1"/>
      <c r="EN152" s="174"/>
      <c r="EO152" s="175"/>
      <c r="EP152" s="174"/>
      <c r="EQ152" s="175"/>
      <c r="ER152" s="174"/>
      <c r="ES152" s="175"/>
      <c r="ET152" s="174"/>
      <c r="EU152" s="175"/>
      <c r="EV152" s="174"/>
      <c r="EW152" s="175"/>
      <c r="EX152" s="174"/>
      <c r="EY152" s="175"/>
      <c r="EZ152" s="174"/>
      <c r="FA152" s="175"/>
      <c r="FB152" s="174"/>
      <c r="FC152" s="175"/>
      <c r="FD152" s="174"/>
      <c r="FE152" s="175"/>
      <c r="FF152" s="174"/>
      <c r="FG152" s="175"/>
      <c r="FH152" s="174"/>
      <c r="FI152" s="175"/>
      <c r="FJ152" s="174"/>
      <c r="FK152" s="175"/>
      <c r="FL152" s="166">
        <f t="shared" si="158"/>
        <v>0</v>
      </c>
      <c r="FM152" s="167">
        <f t="shared" si="159"/>
        <v>0</v>
      </c>
      <c r="FN152" s="166">
        <f t="shared" si="160"/>
        <v>0</v>
      </c>
      <c r="FO152" s="167">
        <f t="shared" si="161"/>
        <v>0</v>
      </c>
      <c r="FP152" s="1"/>
      <c r="FQ152" s="1"/>
      <c r="FR152" s="174"/>
      <c r="FS152" s="175"/>
      <c r="FT152" s="174"/>
      <c r="FU152" s="175"/>
      <c r="FV152" s="174"/>
      <c r="FW152" s="175"/>
      <c r="FX152" s="174"/>
      <c r="FY152" s="175"/>
      <c r="FZ152" s="174"/>
      <c r="GA152" s="175"/>
      <c r="GB152" s="174"/>
      <c r="GC152" s="175"/>
      <c r="GD152" s="174"/>
      <c r="GE152" s="175"/>
      <c r="GF152" s="174"/>
      <c r="GG152" s="175"/>
      <c r="GH152" s="174"/>
      <c r="GI152" s="175"/>
      <c r="GJ152" s="174"/>
      <c r="GK152" s="175"/>
      <c r="GL152" s="174"/>
      <c r="GM152" s="175"/>
      <c r="GN152" s="174"/>
      <c r="GO152" s="175"/>
      <c r="GP152" s="166">
        <f t="shared" si="162"/>
        <v>0</v>
      </c>
      <c r="GQ152" s="167">
        <f t="shared" si="163"/>
        <v>0</v>
      </c>
      <c r="GR152" s="166">
        <f t="shared" si="164"/>
        <v>0</v>
      </c>
      <c r="GS152" s="167">
        <f t="shared" si="165"/>
        <v>0</v>
      </c>
      <c r="GT152" s="1"/>
      <c r="GU152" s="1"/>
      <c r="GV152" s="174"/>
      <c r="GW152" s="175"/>
      <c r="GX152" s="174"/>
      <c r="GY152" s="175"/>
      <c r="GZ152" s="174"/>
      <c r="HA152" s="175"/>
      <c r="HB152" s="174"/>
      <c r="HC152" s="175"/>
      <c r="HD152" s="174"/>
      <c r="HE152" s="175"/>
      <c r="HF152" s="174"/>
      <c r="HG152" s="175"/>
      <c r="HH152" s="174"/>
      <c r="HI152" s="175"/>
      <c r="HJ152" s="174"/>
      <c r="HK152" s="175"/>
      <c r="HL152" s="174"/>
      <c r="HM152" s="175"/>
      <c r="HN152" s="174"/>
      <c r="HO152" s="175"/>
      <c r="HP152" s="174"/>
      <c r="HQ152" s="175"/>
      <c r="HR152" s="174"/>
      <c r="HS152" s="175"/>
      <c r="HT152" s="166">
        <f t="shared" si="166"/>
        <v>0</v>
      </c>
      <c r="HU152" s="167">
        <f t="shared" si="167"/>
        <v>0</v>
      </c>
      <c r="HV152" s="166">
        <f t="shared" si="168"/>
        <v>0</v>
      </c>
      <c r="HW152" s="167">
        <f t="shared" si="169"/>
        <v>0</v>
      </c>
      <c r="HX152" s="1"/>
      <c r="HY152" s="1"/>
      <c r="HZ152" s="174"/>
      <c r="IA152" s="175"/>
      <c r="IB152" s="174"/>
      <c r="IC152" s="175"/>
      <c r="ID152" s="174"/>
      <c r="IE152" s="175"/>
      <c r="IF152" s="174"/>
      <c r="IG152" s="175"/>
      <c r="IH152" s="174"/>
      <c r="II152" s="175"/>
      <c r="IJ152" s="174"/>
      <c r="IK152" s="175"/>
      <c r="IL152" s="174"/>
      <c r="IM152" s="175"/>
      <c r="IN152" s="174"/>
      <c r="IO152" s="175"/>
      <c r="IP152" s="174"/>
      <c r="IQ152" s="175"/>
      <c r="IR152" s="174"/>
      <c r="IS152" s="175"/>
      <c r="IT152" s="174"/>
      <c r="IU152" s="175"/>
      <c r="IV152" s="174"/>
      <c r="IW152" s="175"/>
      <c r="IX152" s="166">
        <f t="shared" si="170"/>
        <v>0</v>
      </c>
      <c r="IY152" s="167">
        <f t="shared" si="171"/>
        <v>0</v>
      </c>
      <c r="IZ152" s="166">
        <f t="shared" si="172"/>
        <v>0</v>
      </c>
      <c r="JA152" s="167">
        <f t="shared" si="173"/>
        <v>0</v>
      </c>
      <c r="JB152" s="1"/>
      <c r="JC152" s="1"/>
      <c r="JD152" s="174"/>
      <c r="JE152" s="175"/>
      <c r="JF152" s="174"/>
      <c r="JG152" s="175"/>
      <c r="JH152" s="174"/>
      <c r="JI152" s="175"/>
      <c r="JJ152" s="174"/>
      <c r="JK152" s="175"/>
      <c r="JL152" s="174"/>
      <c r="JM152" s="175"/>
      <c r="JN152" s="174"/>
      <c r="JO152" s="175"/>
      <c r="JP152" s="174"/>
      <c r="JQ152" s="175"/>
      <c r="JR152" s="174"/>
      <c r="JS152" s="175"/>
      <c r="JT152" s="174"/>
      <c r="JU152" s="175"/>
      <c r="JV152" s="174"/>
      <c r="JW152" s="175"/>
      <c r="JX152" s="174"/>
      <c r="JY152" s="175"/>
      <c r="JZ152" s="174"/>
      <c r="KA152" s="175"/>
      <c r="KB152" s="166">
        <f t="shared" si="174"/>
        <v>0</v>
      </c>
      <c r="KC152" s="167">
        <f t="shared" si="175"/>
        <v>0</v>
      </c>
      <c r="KD152" s="166">
        <f t="shared" si="176"/>
        <v>0</v>
      </c>
      <c r="KE152" s="167">
        <f t="shared" si="177"/>
        <v>0</v>
      </c>
      <c r="KF152" s="1"/>
      <c r="KG152" s="1"/>
      <c r="KH152" s="170">
        <f t="shared" si="132"/>
        <v>0</v>
      </c>
      <c r="KI152" s="171">
        <f t="shared" si="133"/>
        <v>0</v>
      </c>
      <c r="KJ152" s="166">
        <f t="shared" si="134"/>
        <v>0</v>
      </c>
      <c r="KK152" s="167">
        <f t="shared" si="135"/>
        <v>0</v>
      </c>
      <c r="KL152" s="172">
        <f t="shared" si="136"/>
        <v>0</v>
      </c>
      <c r="KM152" s="171">
        <f t="shared" si="137"/>
        <v>0</v>
      </c>
      <c r="KN152" s="166">
        <f t="shared" si="138"/>
        <v>0</v>
      </c>
      <c r="KO152" s="167">
        <f t="shared" si="139"/>
        <v>0</v>
      </c>
      <c r="KP152" s="436">
        <f t="shared" si="140"/>
        <v>0</v>
      </c>
      <c r="KQ152" s="422">
        <f t="shared" si="141"/>
        <v>0</v>
      </c>
      <c r="KR152" s="438" t="s">
        <v>338</v>
      </c>
      <c r="KS152" s="422" t="s">
        <v>338</v>
      </c>
      <c r="KT152" s="1"/>
    </row>
    <row r="153" spans="2:306" s="26" customFormat="1" ht="16.5" customHeight="1" x14ac:dyDescent="0.2">
      <c r="B153" s="150" t="s">
        <v>352</v>
      </c>
      <c r="C153" s="826"/>
      <c r="D153" s="827"/>
      <c r="E153" s="316"/>
      <c r="F153" s="659">
        <v>1</v>
      </c>
      <c r="G153" s="113"/>
      <c r="H153" s="113"/>
      <c r="I153" s="661">
        <f>INT(ROUND(F153,2)*(IF(E153&gt;0,data!$J$12,0)))</f>
        <v>0</v>
      </c>
      <c r="J153" s="145">
        <f t="shared" si="124"/>
        <v>0</v>
      </c>
      <c r="K153" s="317"/>
      <c r="L153" s="316"/>
      <c r="M153" s="661">
        <f>INT(ROUND(F153,2)*(IF(E153&gt;0,(IF(K153="ano",data!$J$6,0)),0)))</f>
        <v>0</v>
      </c>
      <c r="N153" s="152">
        <f t="shared" si="125"/>
        <v>0</v>
      </c>
      <c r="O153" s="155">
        <f t="shared" si="126"/>
        <v>0</v>
      </c>
      <c r="Q153" s="149" t="str">
        <f t="shared" si="127"/>
        <v/>
      </c>
      <c r="R153" s="612" t="s">
        <v>338</v>
      </c>
      <c r="T153" s="26">
        <f t="shared" si="131"/>
        <v>0</v>
      </c>
      <c r="U153" s="176" t="s">
        <v>297</v>
      </c>
      <c r="V153" s="10"/>
      <c r="W153" s="10"/>
      <c r="X153" s="164"/>
      <c r="Y153" s="177"/>
      <c r="Z153" s="164"/>
      <c r="AA153" s="177"/>
      <c r="AB153" s="164"/>
      <c r="AC153" s="177"/>
      <c r="AD153" s="164"/>
      <c r="AE153" s="177"/>
      <c r="AF153" s="164"/>
      <c r="AG153" s="177"/>
      <c r="AH153" s="164"/>
      <c r="AI153" s="177"/>
      <c r="AJ153" s="164"/>
      <c r="AK153" s="177"/>
      <c r="AL153" s="164"/>
      <c r="AM153" s="177"/>
      <c r="AN153" s="164"/>
      <c r="AO153" s="177"/>
      <c r="AP153" s="164"/>
      <c r="AQ153" s="177"/>
      <c r="AR153" s="164"/>
      <c r="AS153" s="177"/>
      <c r="AT153" s="164"/>
      <c r="AU153" s="177"/>
      <c r="AV153" s="166">
        <f t="shared" si="142"/>
        <v>0</v>
      </c>
      <c r="AW153" s="167">
        <f t="shared" si="143"/>
        <v>0</v>
      </c>
      <c r="AX153" s="166">
        <f t="shared" si="144"/>
        <v>0</v>
      </c>
      <c r="AY153" s="167">
        <f t="shared" si="145"/>
        <v>0</v>
      </c>
      <c r="AZ153" s="1"/>
      <c r="BA153" s="1"/>
      <c r="BB153" s="164"/>
      <c r="BC153" s="177"/>
      <c r="BD153" s="164"/>
      <c r="BE153" s="177"/>
      <c r="BF153" s="164"/>
      <c r="BG153" s="177"/>
      <c r="BH153" s="164"/>
      <c r="BI153" s="177"/>
      <c r="BJ153" s="164"/>
      <c r="BK153" s="177"/>
      <c r="BL153" s="164"/>
      <c r="BM153" s="177"/>
      <c r="BN153" s="164"/>
      <c r="BO153" s="177"/>
      <c r="BP153" s="164"/>
      <c r="BQ153" s="177"/>
      <c r="BR153" s="164"/>
      <c r="BS153" s="177"/>
      <c r="BT153" s="164"/>
      <c r="BU153" s="177"/>
      <c r="BV153" s="164"/>
      <c r="BW153" s="177"/>
      <c r="BX153" s="164"/>
      <c r="BY153" s="177"/>
      <c r="BZ153" s="166">
        <f t="shared" si="146"/>
        <v>0</v>
      </c>
      <c r="CA153" s="167">
        <f t="shared" si="147"/>
        <v>0</v>
      </c>
      <c r="CB153" s="166">
        <f t="shared" si="148"/>
        <v>0</v>
      </c>
      <c r="CC153" s="167">
        <f t="shared" si="149"/>
        <v>0</v>
      </c>
      <c r="CD153" s="1"/>
      <c r="CE153" s="1"/>
      <c r="CF153" s="164"/>
      <c r="CG153" s="177"/>
      <c r="CH153" s="164"/>
      <c r="CI153" s="177"/>
      <c r="CJ153" s="164"/>
      <c r="CK153" s="177"/>
      <c r="CL153" s="164"/>
      <c r="CM153" s="177"/>
      <c r="CN153" s="164"/>
      <c r="CO153" s="177"/>
      <c r="CP153" s="164"/>
      <c r="CQ153" s="177"/>
      <c r="CR153" s="164"/>
      <c r="CS153" s="177"/>
      <c r="CT153" s="164"/>
      <c r="CU153" s="177"/>
      <c r="CV153" s="164"/>
      <c r="CW153" s="177"/>
      <c r="CX153" s="164"/>
      <c r="CY153" s="177"/>
      <c r="CZ153" s="164"/>
      <c r="DA153" s="177"/>
      <c r="DB153" s="164"/>
      <c r="DC153" s="177"/>
      <c r="DD153" s="166">
        <f t="shared" si="150"/>
        <v>0</v>
      </c>
      <c r="DE153" s="167">
        <f t="shared" si="151"/>
        <v>0</v>
      </c>
      <c r="DF153" s="166">
        <f t="shared" si="152"/>
        <v>0</v>
      </c>
      <c r="DG153" s="167">
        <f t="shared" si="153"/>
        <v>0</v>
      </c>
      <c r="DH153" s="1"/>
      <c r="DI153" s="1"/>
      <c r="DJ153" s="164"/>
      <c r="DK153" s="177"/>
      <c r="DL153" s="164"/>
      <c r="DM153" s="177"/>
      <c r="DN153" s="164"/>
      <c r="DO153" s="177"/>
      <c r="DP153" s="164"/>
      <c r="DQ153" s="177"/>
      <c r="DR153" s="164"/>
      <c r="DS153" s="177"/>
      <c r="DT153" s="164"/>
      <c r="DU153" s="177"/>
      <c r="DV153" s="164"/>
      <c r="DW153" s="177"/>
      <c r="DX153" s="164"/>
      <c r="DY153" s="177"/>
      <c r="DZ153" s="164"/>
      <c r="EA153" s="177"/>
      <c r="EB153" s="164"/>
      <c r="EC153" s="177"/>
      <c r="ED153" s="164"/>
      <c r="EE153" s="177"/>
      <c r="EF153" s="164"/>
      <c r="EG153" s="177"/>
      <c r="EH153" s="166">
        <f t="shared" si="154"/>
        <v>0</v>
      </c>
      <c r="EI153" s="167">
        <f t="shared" si="155"/>
        <v>0</v>
      </c>
      <c r="EJ153" s="166">
        <f t="shared" si="156"/>
        <v>0</v>
      </c>
      <c r="EK153" s="167">
        <f t="shared" si="157"/>
        <v>0</v>
      </c>
      <c r="EL153" s="1"/>
      <c r="EM153" s="1"/>
      <c r="EN153" s="164"/>
      <c r="EO153" s="177"/>
      <c r="EP153" s="164"/>
      <c r="EQ153" s="177"/>
      <c r="ER153" s="164"/>
      <c r="ES153" s="177"/>
      <c r="ET153" s="164"/>
      <c r="EU153" s="177"/>
      <c r="EV153" s="164"/>
      <c r="EW153" s="177"/>
      <c r="EX153" s="164"/>
      <c r="EY153" s="177"/>
      <c r="EZ153" s="164"/>
      <c r="FA153" s="177"/>
      <c r="FB153" s="164"/>
      <c r="FC153" s="177"/>
      <c r="FD153" s="164"/>
      <c r="FE153" s="177"/>
      <c r="FF153" s="164"/>
      <c r="FG153" s="177"/>
      <c r="FH153" s="164"/>
      <c r="FI153" s="177"/>
      <c r="FJ153" s="164"/>
      <c r="FK153" s="177"/>
      <c r="FL153" s="166">
        <f t="shared" si="158"/>
        <v>0</v>
      </c>
      <c r="FM153" s="167">
        <f t="shared" si="159"/>
        <v>0</v>
      </c>
      <c r="FN153" s="166">
        <f t="shared" si="160"/>
        <v>0</v>
      </c>
      <c r="FO153" s="167">
        <f t="shared" si="161"/>
        <v>0</v>
      </c>
      <c r="FP153" s="1"/>
      <c r="FQ153" s="1"/>
      <c r="FR153" s="164"/>
      <c r="FS153" s="177"/>
      <c r="FT153" s="164"/>
      <c r="FU153" s="177"/>
      <c r="FV153" s="164"/>
      <c r="FW153" s="177"/>
      <c r="FX153" s="164"/>
      <c r="FY153" s="177"/>
      <c r="FZ153" s="164"/>
      <c r="GA153" s="177"/>
      <c r="GB153" s="164"/>
      <c r="GC153" s="177"/>
      <c r="GD153" s="164"/>
      <c r="GE153" s="177"/>
      <c r="GF153" s="164"/>
      <c r="GG153" s="177"/>
      <c r="GH153" s="164"/>
      <c r="GI153" s="177"/>
      <c r="GJ153" s="164"/>
      <c r="GK153" s="177"/>
      <c r="GL153" s="164"/>
      <c r="GM153" s="177"/>
      <c r="GN153" s="164"/>
      <c r="GO153" s="177"/>
      <c r="GP153" s="166">
        <f t="shared" si="162"/>
        <v>0</v>
      </c>
      <c r="GQ153" s="167">
        <f t="shared" si="163"/>
        <v>0</v>
      </c>
      <c r="GR153" s="166">
        <f t="shared" si="164"/>
        <v>0</v>
      </c>
      <c r="GS153" s="167">
        <f t="shared" si="165"/>
        <v>0</v>
      </c>
      <c r="GT153" s="1"/>
      <c r="GU153" s="1"/>
      <c r="GV153" s="164"/>
      <c r="GW153" s="177"/>
      <c r="GX153" s="164"/>
      <c r="GY153" s="177"/>
      <c r="GZ153" s="164"/>
      <c r="HA153" s="177"/>
      <c r="HB153" s="164"/>
      <c r="HC153" s="177"/>
      <c r="HD153" s="164"/>
      <c r="HE153" s="177"/>
      <c r="HF153" s="164"/>
      <c r="HG153" s="177"/>
      <c r="HH153" s="164"/>
      <c r="HI153" s="177"/>
      <c r="HJ153" s="164"/>
      <c r="HK153" s="177"/>
      <c r="HL153" s="164"/>
      <c r="HM153" s="177"/>
      <c r="HN153" s="164"/>
      <c r="HO153" s="177"/>
      <c r="HP153" s="164"/>
      <c r="HQ153" s="177"/>
      <c r="HR153" s="164"/>
      <c r="HS153" s="177"/>
      <c r="HT153" s="166">
        <f t="shared" si="166"/>
        <v>0</v>
      </c>
      <c r="HU153" s="167">
        <f t="shared" si="167"/>
        <v>0</v>
      </c>
      <c r="HV153" s="166">
        <f t="shared" si="168"/>
        <v>0</v>
      </c>
      <c r="HW153" s="167">
        <f t="shared" si="169"/>
        <v>0</v>
      </c>
      <c r="HX153" s="1"/>
      <c r="HY153" s="1"/>
      <c r="HZ153" s="164"/>
      <c r="IA153" s="177"/>
      <c r="IB153" s="164"/>
      <c r="IC153" s="177"/>
      <c r="ID153" s="164"/>
      <c r="IE153" s="177"/>
      <c r="IF153" s="164"/>
      <c r="IG153" s="177"/>
      <c r="IH153" s="164"/>
      <c r="II153" s="177"/>
      <c r="IJ153" s="164"/>
      <c r="IK153" s="177"/>
      <c r="IL153" s="164"/>
      <c r="IM153" s="177"/>
      <c r="IN153" s="164"/>
      <c r="IO153" s="177"/>
      <c r="IP153" s="164"/>
      <c r="IQ153" s="177"/>
      <c r="IR153" s="164"/>
      <c r="IS153" s="177"/>
      <c r="IT153" s="164"/>
      <c r="IU153" s="177"/>
      <c r="IV153" s="164"/>
      <c r="IW153" s="177"/>
      <c r="IX153" s="166">
        <f t="shared" si="170"/>
        <v>0</v>
      </c>
      <c r="IY153" s="167">
        <f t="shared" si="171"/>
        <v>0</v>
      </c>
      <c r="IZ153" s="166">
        <f t="shared" si="172"/>
        <v>0</v>
      </c>
      <c r="JA153" s="167">
        <f t="shared" si="173"/>
        <v>0</v>
      </c>
      <c r="JB153" s="1"/>
      <c r="JC153" s="1"/>
      <c r="JD153" s="164"/>
      <c r="JE153" s="177"/>
      <c r="JF153" s="164"/>
      <c r="JG153" s="177"/>
      <c r="JH153" s="164"/>
      <c r="JI153" s="177"/>
      <c r="JJ153" s="164"/>
      <c r="JK153" s="177"/>
      <c r="JL153" s="164"/>
      <c r="JM153" s="177"/>
      <c r="JN153" s="164"/>
      <c r="JO153" s="177"/>
      <c r="JP153" s="164"/>
      <c r="JQ153" s="177"/>
      <c r="JR153" s="164"/>
      <c r="JS153" s="177"/>
      <c r="JT153" s="164"/>
      <c r="JU153" s="177"/>
      <c r="JV153" s="164"/>
      <c r="JW153" s="177"/>
      <c r="JX153" s="164"/>
      <c r="JY153" s="177"/>
      <c r="JZ153" s="164"/>
      <c r="KA153" s="177"/>
      <c r="KB153" s="166">
        <f t="shared" si="174"/>
        <v>0</v>
      </c>
      <c r="KC153" s="167">
        <f t="shared" si="175"/>
        <v>0</v>
      </c>
      <c r="KD153" s="166">
        <f t="shared" si="176"/>
        <v>0</v>
      </c>
      <c r="KE153" s="167">
        <f t="shared" si="177"/>
        <v>0</v>
      </c>
      <c r="KF153" s="1"/>
      <c r="KG153" s="1"/>
      <c r="KH153" s="170">
        <f t="shared" si="132"/>
        <v>0</v>
      </c>
      <c r="KI153" s="171">
        <f t="shared" si="133"/>
        <v>0</v>
      </c>
      <c r="KJ153" s="166">
        <f t="shared" si="134"/>
        <v>0</v>
      </c>
      <c r="KK153" s="167">
        <f t="shared" si="135"/>
        <v>0</v>
      </c>
      <c r="KL153" s="172">
        <f t="shared" si="136"/>
        <v>0</v>
      </c>
      <c r="KM153" s="171">
        <f t="shared" si="137"/>
        <v>0</v>
      </c>
      <c r="KN153" s="166">
        <f t="shared" si="138"/>
        <v>0</v>
      </c>
      <c r="KO153" s="167">
        <f t="shared" si="139"/>
        <v>0</v>
      </c>
      <c r="KP153" s="436">
        <f t="shared" si="140"/>
        <v>0</v>
      </c>
      <c r="KQ153" s="422">
        <f t="shared" si="141"/>
        <v>0</v>
      </c>
      <c r="KR153" s="438" t="s">
        <v>338</v>
      </c>
      <c r="KS153" s="422" t="s">
        <v>338</v>
      </c>
      <c r="KT153" s="1"/>
    </row>
    <row r="154" spans="2:306" s="26" customFormat="1" ht="16.5" hidden="1" customHeight="1" x14ac:dyDescent="0.2">
      <c r="B154" s="150"/>
      <c r="C154" s="853"/>
      <c r="D154" s="854"/>
      <c r="E154" s="536"/>
      <c r="F154" s="650"/>
      <c r="G154" s="536"/>
      <c r="H154" s="536"/>
      <c r="I154" s="661">
        <f>INT(ROUND(F154,2)*(IF(E154&gt;0,data!$J$12,0)))</f>
        <v>0</v>
      </c>
      <c r="J154" s="145">
        <f t="shared" si="124"/>
        <v>0</v>
      </c>
      <c r="K154" s="537"/>
      <c r="L154" s="536"/>
      <c r="M154" s="661">
        <f>INT(ROUND(F154,2)*(IF(E154&gt;0,(IF(K154="ano",data!$J$6,0)),0)))</f>
        <v>0</v>
      </c>
      <c r="N154" s="152">
        <f t="shared" si="125"/>
        <v>0</v>
      </c>
      <c r="O154" s="155">
        <f t="shared" si="126"/>
        <v>0</v>
      </c>
      <c r="Q154" s="149" t="str">
        <f t="shared" si="127"/>
        <v/>
      </c>
      <c r="R154" s="612" t="s">
        <v>338</v>
      </c>
      <c r="T154" s="26">
        <f t="shared" si="131"/>
        <v>0</v>
      </c>
      <c r="U154" s="173" t="s">
        <v>297</v>
      </c>
      <c r="V154" s="10"/>
      <c r="W154" s="10"/>
      <c r="X154" s="174"/>
      <c r="Y154" s="175"/>
      <c r="Z154" s="174"/>
      <c r="AA154" s="175"/>
      <c r="AB154" s="174"/>
      <c r="AC154" s="175"/>
      <c r="AD154" s="174"/>
      <c r="AE154" s="175"/>
      <c r="AF154" s="174"/>
      <c r="AG154" s="175"/>
      <c r="AH154" s="174"/>
      <c r="AI154" s="175"/>
      <c r="AJ154" s="174"/>
      <c r="AK154" s="175"/>
      <c r="AL154" s="174"/>
      <c r="AM154" s="175"/>
      <c r="AN154" s="174"/>
      <c r="AO154" s="175"/>
      <c r="AP154" s="174"/>
      <c r="AQ154" s="175"/>
      <c r="AR154" s="174"/>
      <c r="AS154" s="175"/>
      <c r="AT154" s="174"/>
      <c r="AU154" s="175"/>
      <c r="AV154" s="166">
        <f t="shared" si="142"/>
        <v>0</v>
      </c>
      <c r="AW154" s="167">
        <f t="shared" si="143"/>
        <v>0</v>
      </c>
      <c r="AX154" s="166">
        <f t="shared" si="144"/>
        <v>0</v>
      </c>
      <c r="AY154" s="167">
        <f t="shared" si="145"/>
        <v>0</v>
      </c>
      <c r="AZ154" s="1"/>
      <c r="BA154" s="1"/>
      <c r="BB154" s="174"/>
      <c r="BC154" s="175"/>
      <c r="BD154" s="174"/>
      <c r="BE154" s="175"/>
      <c r="BF154" s="174"/>
      <c r="BG154" s="175"/>
      <c r="BH154" s="174"/>
      <c r="BI154" s="175"/>
      <c r="BJ154" s="174"/>
      <c r="BK154" s="175"/>
      <c r="BL154" s="174"/>
      <c r="BM154" s="175"/>
      <c r="BN154" s="174"/>
      <c r="BO154" s="175"/>
      <c r="BP154" s="174"/>
      <c r="BQ154" s="175"/>
      <c r="BR154" s="174"/>
      <c r="BS154" s="175"/>
      <c r="BT154" s="174"/>
      <c r="BU154" s="175"/>
      <c r="BV154" s="174"/>
      <c r="BW154" s="175"/>
      <c r="BX154" s="174"/>
      <c r="BY154" s="175"/>
      <c r="BZ154" s="166">
        <f t="shared" si="146"/>
        <v>0</v>
      </c>
      <c r="CA154" s="167">
        <f t="shared" si="147"/>
        <v>0</v>
      </c>
      <c r="CB154" s="166">
        <f t="shared" si="148"/>
        <v>0</v>
      </c>
      <c r="CC154" s="167">
        <f t="shared" si="149"/>
        <v>0</v>
      </c>
      <c r="CD154" s="1"/>
      <c r="CE154" s="1"/>
      <c r="CF154" s="174"/>
      <c r="CG154" s="175"/>
      <c r="CH154" s="174"/>
      <c r="CI154" s="175"/>
      <c r="CJ154" s="174"/>
      <c r="CK154" s="175"/>
      <c r="CL154" s="174"/>
      <c r="CM154" s="175"/>
      <c r="CN154" s="174"/>
      <c r="CO154" s="175"/>
      <c r="CP154" s="174"/>
      <c r="CQ154" s="175"/>
      <c r="CR154" s="174"/>
      <c r="CS154" s="175"/>
      <c r="CT154" s="174"/>
      <c r="CU154" s="175"/>
      <c r="CV154" s="174"/>
      <c r="CW154" s="175"/>
      <c r="CX154" s="174"/>
      <c r="CY154" s="175"/>
      <c r="CZ154" s="174"/>
      <c r="DA154" s="175"/>
      <c r="DB154" s="174"/>
      <c r="DC154" s="175"/>
      <c r="DD154" s="166">
        <f t="shared" si="150"/>
        <v>0</v>
      </c>
      <c r="DE154" s="167">
        <f t="shared" si="151"/>
        <v>0</v>
      </c>
      <c r="DF154" s="166">
        <f t="shared" si="152"/>
        <v>0</v>
      </c>
      <c r="DG154" s="167">
        <f t="shared" si="153"/>
        <v>0</v>
      </c>
      <c r="DH154" s="1"/>
      <c r="DI154" s="1"/>
      <c r="DJ154" s="174"/>
      <c r="DK154" s="175"/>
      <c r="DL154" s="174"/>
      <c r="DM154" s="175"/>
      <c r="DN154" s="174"/>
      <c r="DO154" s="175"/>
      <c r="DP154" s="174"/>
      <c r="DQ154" s="175"/>
      <c r="DR154" s="174"/>
      <c r="DS154" s="175"/>
      <c r="DT154" s="174"/>
      <c r="DU154" s="175"/>
      <c r="DV154" s="174"/>
      <c r="DW154" s="175"/>
      <c r="DX154" s="174"/>
      <c r="DY154" s="175"/>
      <c r="DZ154" s="174"/>
      <c r="EA154" s="175"/>
      <c r="EB154" s="174"/>
      <c r="EC154" s="175"/>
      <c r="ED154" s="174"/>
      <c r="EE154" s="175"/>
      <c r="EF154" s="174"/>
      <c r="EG154" s="175"/>
      <c r="EH154" s="166">
        <f t="shared" si="154"/>
        <v>0</v>
      </c>
      <c r="EI154" s="167">
        <f t="shared" si="155"/>
        <v>0</v>
      </c>
      <c r="EJ154" s="166">
        <f t="shared" si="156"/>
        <v>0</v>
      </c>
      <c r="EK154" s="167">
        <f t="shared" si="157"/>
        <v>0</v>
      </c>
      <c r="EL154" s="1"/>
      <c r="EM154" s="1"/>
      <c r="EN154" s="174"/>
      <c r="EO154" s="175"/>
      <c r="EP154" s="174"/>
      <c r="EQ154" s="175"/>
      <c r="ER154" s="174"/>
      <c r="ES154" s="175"/>
      <c r="ET154" s="174"/>
      <c r="EU154" s="175"/>
      <c r="EV154" s="174"/>
      <c r="EW154" s="175"/>
      <c r="EX154" s="174"/>
      <c r="EY154" s="175"/>
      <c r="EZ154" s="174"/>
      <c r="FA154" s="175"/>
      <c r="FB154" s="174"/>
      <c r="FC154" s="175"/>
      <c r="FD154" s="174"/>
      <c r="FE154" s="175"/>
      <c r="FF154" s="174"/>
      <c r="FG154" s="175"/>
      <c r="FH154" s="174"/>
      <c r="FI154" s="175"/>
      <c r="FJ154" s="174"/>
      <c r="FK154" s="175"/>
      <c r="FL154" s="166">
        <f t="shared" si="158"/>
        <v>0</v>
      </c>
      <c r="FM154" s="167">
        <f t="shared" si="159"/>
        <v>0</v>
      </c>
      <c r="FN154" s="166">
        <f t="shared" si="160"/>
        <v>0</v>
      </c>
      <c r="FO154" s="167">
        <f t="shared" si="161"/>
        <v>0</v>
      </c>
      <c r="FP154" s="1"/>
      <c r="FQ154" s="1"/>
      <c r="FR154" s="174"/>
      <c r="FS154" s="175"/>
      <c r="FT154" s="174"/>
      <c r="FU154" s="175"/>
      <c r="FV154" s="174"/>
      <c r="FW154" s="175"/>
      <c r="FX154" s="174"/>
      <c r="FY154" s="175"/>
      <c r="FZ154" s="174"/>
      <c r="GA154" s="175"/>
      <c r="GB154" s="174"/>
      <c r="GC154" s="175"/>
      <c r="GD154" s="174"/>
      <c r="GE154" s="175"/>
      <c r="GF154" s="174"/>
      <c r="GG154" s="175"/>
      <c r="GH154" s="174"/>
      <c r="GI154" s="175"/>
      <c r="GJ154" s="174"/>
      <c r="GK154" s="175"/>
      <c r="GL154" s="174"/>
      <c r="GM154" s="175"/>
      <c r="GN154" s="174"/>
      <c r="GO154" s="175"/>
      <c r="GP154" s="166">
        <f t="shared" si="162"/>
        <v>0</v>
      </c>
      <c r="GQ154" s="167">
        <f t="shared" si="163"/>
        <v>0</v>
      </c>
      <c r="GR154" s="166">
        <f t="shared" si="164"/>
        <v>0</v>
      </c>
      <c r="GS154" s="167">
        <f t="shared" si="165"/>
        <v>0</v>
      </c>
      <c r="GT154" s="1"/>
      <c r="GU154" s="1"/>
      <c r="GV154" s="174"/>
      <c r="GW154" s="175"/>
      <c r="GX154" s="174"/>
      <c r="GY154" s="175"/>
      <c r="GZ154" s="174"/>
      <c r="HA154" s="175"/>
      <c r="HB154" s="174"/>
      <c r="HC154" s="175"/>
      <c r="HD154" s="174"/>
      <c r="HE154" s="175"/>
      <c r="HF154" s="174"/>
      <c r="HG154" s="175"/>
      <c r="HH154" s="174"/>
      <c r="HI154" s="175"/>
      <c r="HJ154" s="174"/>
      <c r="HK154" s="175"/>
      <c r="HL154" s="174"/>
      <c r="HM154" s="175"/>
      <c r="HN154" s="174"/>
      <c r="HO154" s="175"/>
      <c r="HP154" s="174"/>
      <c r="HQ154" s="175"/>
      <c r="HR154" s="174"/>
      <c r="HS154" s="175"/>
      <c r="HT154" s="166">
        <f t="shared" si="166"/>
        <v>0</v>
      </c>
      <c r="HU154" s="167">
        <f t="shared" si="167"/>
        <v>0</v>
      </c>
      <c r="HV154" s="166">
        <f t="shared" si="168"/>
        <v>0</v>
      </c>
      <c r="HW154" s="167">
        <f t="shared" si="169"/>
        <v>0</v>
      </c>
      <c r="HX154" s="1"/>
      <c r="HY154" s="1"/>
      <c r="HZ154" s="174"/>
      <c r="IA154" s="175"/>
      <c r="IB154" s="174"/>
      <c r="IC154" s="175"/>
      <c r="ID154" s="174"/>
      <c r="IE154" s="175"/>
      <c r="IF154" s="174"/>
      <c r="IG154" s="175"/>
      <c r="IH154" s="174"/>
      <c r="II154" s="175"/>
      <c r="IJ154" s="174"/>
      <c r="IK154" s="175"/>
      <c r="IL154" s="174"/>
      <c r="IM154" s="175"/>
      <c r="IN154" s="174"/>
      <c r="IO154" s="175"/>
      <c r="IP154" s="174"/>
      <c r="IQ154" s="175"/>
      <c r="IR154" s="174"/>
      <c r="IS154" s="175"/>
      <c r="IT154" s="174"/>
      <c r="IU154" s="175"/>
      <c r="IV154" s="174"/>
      <c r="IW154" s="175"/>
      <c r="IX154" s="166">
        <f t="shared" si="170"/>
        <v>0</v>
      </c>
      <c r="IY154" s="167">
        <f t="shared" si="171"/>
        <v>0</v>
      </c>
      <c r="IZ154" s="166">
        <f t="shared" si="172"/>
        <v>0</v>
      </c>
      <c r="JA154" s="167">
        <f t="shared" si="173"/>
        <v>0</v>
      </c>
      <c r="JB154" s="1"/>
      <c r="JC154" s="1"/>
      <c r="JD154" s="174"/>
      <c r="JE154" s="175"/>
      <c r="JF154" s="174"/>
      <c r="JG154" s="175"/>
      <c r="JH154" s="174"/>
      <c r="JI154" s="175"/>
      <c r="JJ154" s="174"/>
      <c r="JK154" s="175"/>
      <c r="JL154" s="174"/>
      <c r="JM154" s="175"/>
      <c r="JN154" s="174"/>
      <c r="JO154" s="175"/>
      <c r="JP154" s="174"/>
      <c r="JQ154" s="175"/>
      <c r="JR154" s="174"/>
      <c r="JS154" s="175"/>
      <c r="JT154" s="174"/>
      <c r="JU154" s="175"/>
      <c r="JV154" s="174"/>
      <c r="JW154" s="175"/>
      <c r="JX154" s="174"/>
      <c r="JY154" s="175"/>
      <c r="JZ154" s="174"/>
      <c r="KA154" s="175"/>
      <c r="KB154" s="166">
        <f t="shared" si="174"/>
        <v>0</v>
      </c>
      <c r="KC154" s="167">
        <f t="shared" si="175"/>
        <v>0</v>
      </c>
      <c r="KD154" s="166">
        <f t="shared" si="176"/>
        <v>0</v>
      </c>
      <c r="KE154" s="167">
        <f t="shared" si="177"/>
        <v>0</v>
      </c>
      <c r="KF154" s="1"/>
      <c r="KG154" s="1"/>
      <c r="KH154" s="170">
        <f t="shared" si="132"/>
        <v>0</v>
      </c>
      <c r="KI154" s="171">
        <f t="shared" si="133"/>
        <v>0</v>
      </c>
      <c r="KJ154" s="166">
        <f t="shared" si="134"/>
        <v>0</v>
      </c>
      <c r="KK154" s="167">
        <f t="shared" si="135"/>
        <v>0</v>
      </c>
      <c r="KL154" s="172">
        <f t="shared" si="136"/>
        <v>0</v>
      </c>
      <c r="KM154" s="171">
        <f t="shared" si="137"/>
        <v>0</v>
      </c>
      <c r="KN154" s="166">
        <f t="shared" si="138"/>
        <v>0</v>
      </c>
      <c r="KO154" s="167">
        <f t="shared" si="139"/>
        <v>0</v>
      </c>
      <c r="KP154" s="436">
        <f t="shared" si="140"/>
        <v>0</v>
      </c>
      <c r="KQ154" s="422">
        <f t="shared" si="141"/>
        <v>0</v>
      </c>
      <c r="KR154" s="438" t="s">
        <v>338</v>
      </c>
      <c r="KS154" s="422" t="s">
        <v>338</v>
      </c>
      <c r="KT154" s="1"/>
    </row>
    <row r="155" spans="2:306" s="26" customFormat="1" ht="16.5" customHeight="1" x14ac:dyDescent="0.2">
      <c r="B155" s="150" t="s">
        <v>353</v>
      </c>
      <c r="C155" s="826"/>
      <c r="D155" s="827"/>
      <c r="E155" s="316"/>
      <c r="F155" s="659">
        <v>1</v>
      </c>
      <c r="G155" s="113"/>
      <c r="H155" s="113"/>
      <c r="I155" s="661">
        <f>INT(ROUND(F155,2)*(IF(E155&gt;0,data!$J$12,0)))</f>
        <v>0</v>
      </c>
      <c r="J155" s="145">
        <f t="shared" si="124"/>
        <v>0</v>
      </c>
      <c r="K155" s="317"/>
      <c r="L155" s="316"/>
      <c r="M155" s="661">
        <f>INT(ROUND(F155,2)*(IF(E155&gt;0,(IF(K155="ano",data!$J$6,0)),0)))</f>
        <v>0</v>
      </c>
      <c r="N155" s="152">
        <f t="shared" si="125"/>
        <v>0</v>
      </c>
      <c r="O155" s="155">
        <f t="shared" si="126"/>
        <v>0</v>
      </c>
      <c r="Q155" s="149" t="str">
        <f t="shared" si="127"/>
        <v/>
      </c>
      <c r="R155" s="612" t="s">
        <v>338</v>
      </c>
      <c r="T155" s="26">
        <f t="shared" si="131"/>
        <v>0</v>
      </c>
      <c r="U155" s="176" t="s">
        <v>297</v>
      </c>
      <c r="V155" s="10"/>
      <c r="W155" s="10"/>
      <c r="X155" s="164"/>
      <c r="Y155" s="177"/>
      <c r="Z155" s="164"/>
      <c r="AA155" s="177"/>
      <c r="AB155" s="164"/>
      <c r="AC155" s="177"/>
      <c r="AD155" s="164"/>
      <c r="AE155" s="177"/>
      <c r="AF155" s="164"/>
      <c r="AG155" s="177"/>
      <c r="AH155" s="164"/>
      <c r="AI155" s="177"/>
      <c r="AJ155" s="164"/>
      <c r="AK155" s="177"/>
      <c r="AL155" s="164"/>
      <c r="AM155" s="177"/>
      <c r="AN155" s="164"/>
      <c r="AO155" s="177"/>
      <c r="AP155" s="164"/>
      <c r="AQ155" s="177"/>
      <c r="AR155" s="164"/>
      <c r="AS155" s="177"/>
      <c r="AT155" s="164"/>
      <c r="AU155" s="177"/>
      <c r="AV155" s="166">
        <f t="shared" si="142"/>
        <v>0</v>
      </c>
      <c r="AW155" s="167">
        <f t="shared" si="143"/>
        <v>0</v>
      </c>
      <c r="AX155" s="166">
        <f t="shared" si="144"/>
        <v>0</v>
      </c>
      <c r="AY155" s="167">
        <f t="shared" si="145"/>
        <v>0</v>
      </c>
      <c r="AZ155" s="1"/>
      <c r="BA155" s="1"/>
      <c r="BB155" s="164"/>
      <c r="BC155" s="177"/>
      <c r="BD155" s="164"/>
      <c r="BE155" s="177"/>
      <c r="BF155" s="164"/>
      <c r="BG155" s="177"/>
      <c r="BH155" s="164"/>
      <c r="BI155" s="177"/>
      <c r="BJ155" s="164"/>
      <c r="BK155" s="177"/>
      <c r="BL155" s="164"/>
      <c r="BM155" s="177"/>
      <c r="BN155" s="164"/>
      <c r="BO155" s="177"/>
      <c r="BP155" s="164"/>
      <c r="BQ155" s="177"/>
      <c r="BR155" s="164"/>
      <c r="BS155" s="177"/>
      <c r="BT155" s="164"/>
      <c r="BU155" s="177"/>
      <c r="BV155" s="164"/>
      <c r="BW155" s="177"/>
      <c r="BX155" s="164"/>
      <c r="BY155" s="177"/>
      <c r="BZ155" s="166">
        <f t="shared" si="146"/>
        <v>0</v>
      </c>
      <c r="CA155" s="167">
        <f t="shared" si="147"/>
        <v>0</v>
      </c>
      <c r="CB155" s="166">
        <f t="shared" si="148"/>
        <v>0</v>
      </c>
      <c r="CC155" s="167">
        <f t="shared" si="149"/>
        <v>0</v>
      </c>
      <c r="CD155" s="1"/>
      <c r="CE155" s="1"/>
      <c r="CF155" s="164"/>
      <c r="CG155" s="177"/>
      <c r="CH155" s="164"/>
      <c r="CI155" s="177"/>
      <c r="CJ155" s="164"/>
      <c r="CK155" s="177"/>
      <c r="CL155" s="164"/>
      <c r="CM155" s="177"/>
      <c r="CN155" s="164"/>
      <c r="CO155" s="177"/>
      <c r="CP155" s="164"/>
      <c r="CQ155" s="177"/>
      <c r="CR155" s="164"/>
      <c r="CS155" s="177"/>
      <c r="CT155" s="164"/>
      <c r="CU155" s="177"/>
      <c r="CV155" s="164"/>
      <c r="CW155" s="177"/>
      <c r="CX155" s="164"/>
      <c r="CY155" s="177"/>
      <c r="CZ155" s="164"/>
      <c r="DA155" s="177"/>
      <c r="DB155" s="164"/>
      <c r="DC155" s="177"/>
      <c r="DD155" s="166">
        <f t="shared" si="150"/>
        <v>0</v>
      </c>
      <c r="DE155" s="167">
        <f t="shared" si="151"/>
        <v>0</v>
      </c>
      <c r="DF155" s="166">
        <f t="shared" si="152"/>
        <v>0</v>
      </c>
      <c r="DG155" s="167">
        <f t="shared" si="153"/>
        <v>0</v>
      </c>
      <c r="DH155" s="1"/>
      <c r="DI155" s="1"/>
      <c r="DJ155" s="164"/>
      <c r="DK155" s="177"/>
      <c r="DL155" s="164"/>
      <c r="DM155" s="177"/>
      <c r="DN155" s="164"/>
      <c r="DO155" s="177"/>
      <c r="DP155" s="164"/>
      <c r="DQ155" s="177"/>
      <c r="DR155" s="164"/>
      <c r="DS155" s="177"/>
      <c r="DT155" s="164"/>
      <c r="DU155" s="177"/>
      <c r="DV155" s="164"/>
      <c r="DW155" s="177"/>
      <c r="DX155" s="164"/>
      <c r="DY155" s="177"/>
      <c r="DZ155" s="164"/>
      <c r="EA155" s="177"/>
      <c r="EB155" s="164"/>
      <c r="EC155" s="177"/>
      <c r="ED155" s="164"/>
      <c r="EE155" s="177"/>
      <c r="EF155" s="164"/>
      <c r="EG155" s="177"/>
      <c r="EH155" s="166">
        <f t="shared" si="154"/>
        <v>0</v>
      </c>
      <c r="EI155" s="167">
        <f t="shared" si="155"/>
        <v>0</v>
      </c>
      <c r="EJ155" s="166">
        <f t="shared" si="156"/>
        <v>0</v>
      </c>
      <c r="EK155" s="167">
        <f t="shared" si="157"/>
        <v>0</v>
      </c>
      <c r="EL155" s="1"/>
      <c r="EM155" s="1"/>
      <c r="EN155" s="164"/>
      <c r="EO155" s="177"/>
      <c r="EP155" s="164"/>
      <c r="EQ155" s="177"/>
      <c r="ER155" s="164"/>
      <c r="ES155" s="177"/>
      <c r="ET155" s="164"/>
      <c r="EU155" s="177"/>
      <c r="EV155" s="164"/>
      <c r="EW155" s="177"/>
      <c r="EX155" s="164"/>
      <c r="EY155" s="177"/>
      <c r="EZ155" s="164"/>
      <c r="FA155" s="177"/>
      <c r="FB155" s="164"/>
      <c r="FC155" s="177"/>
      <c r="FD155" s="164"/>
      <c r="FE155" s="177"/>
      <c r="FF155" s="164"/>
      <c r="FG155" s="177"/>
      <c r="FH155" s="164"/>
      <c r="FI155" s="177"/>
      <c r="FJ155" s="164"/>
      <c r="FK155" s="177"/>
      <c r="FL155" s="166">
        <f t="shared" si="158"/>
        <v>0</v>
      </c>
      <c r="FM155" s="167">
        <f t="shared" si="159"/>
        <v>0</v>
      </c>
      <c r="FN155" s="166">
        <f t="shared" si="160"/>
        <v>0</v>
      </c>
      <c r="FO155" s="167">
        <f t="shared" si="161"/>
        <v>0</v>
      </c>
      <c r="FP155" s="1"/>
      <c r="FQ155" s="1"/>
      <c r="FR155" s="164"/>
      <c r="FS155" s="177"/>
      <c r="FT155" s="164"/>
      <c r="FU155" s="177"/>
      <c r="FV155" s="164"/>
      <c r="FW155" s="177"/>
      <c r="FX155" s="164"/>
      <c r="FY155" s="177"/>
      <c r="FZ155" s="164"/>
      <c r="GA155" s="177"/>
      <c r="GB155" s="164"/>
      <c r="GC155" s="177"/>
      <c r="GD155" s="164"/>
      <c r="GE155" s="177"/>
      <c r="GF155" s="164"/>
      <c r="GG155" s="177"/>
      <c r="GH155" s="164"/>
      <c r="GI155" s="177"/>
      <c r="GJ155" s="164"/>
      <c r="GK155" s="177"/>
      <c r="GL155" s="164"/>
      <c r="GM155" s="177"/>
      <c r="GN155" s="164"/>
      <c r="GO155" s="177"/>
      <c r="GP155" s="166">
        <f t="shared" si="162"/>
        <v>0</v>
      </c>
      <c r="GQ155" s="167">
        <f t="shared" si="163"/>
        <v>0</v>
      </c>
      <c r="GR155" s="166">
        <f t="shared" si="164"/>
        <v>0</v>
      </c>
      <c r="GS155" s="167">
        <f t="shared" si="165"/>
        <v>0</v>
      </c>
      <c r="GT155" s="1"/>
      <c r="GU155" s="1"/>
      <c r="GV155" s="164"/>
      <c r="GW155" s="177"/>
      <c r="GX155" s="164"/>
      <c r="GY155" s="177"/>
      <c r="GZ155" s="164"/>
      <c r="HA155" s="177"/>
      <c r="HB155" s="164"/>
      <c r="HC155" s="177"/>
      <c r="HD155" s="164"/>
      <c r="HE155" s="177"/>
      <c r="HF155" s="164"/>
      <c r="HG155" s="177"/>
      <c r="HH155" s="164"/>
      <c r="HI155" s="177"/>
      <c r="HJ155" s="164"/>
      <c r="HK155" s="177"/>
      <c r="HL155" s="164"/>
      <c r="HM155" s="177"/>
      <c r="HN155" s="164"/>
      <c r="HO155" s="177"/>
      <c r="HP155" s="164"/>
      <c r="HQ155" s="177"/>
      <c r="HR155" s="164"/>
      <c r="HS155" s="177"/>
      <c r="HT155" s="166">
        <f t="shared" si="166"/>
        <v>0</v>
      </c>
      <c r="HU155" s="167">
        <f t="shared" si="167"/>
        <v>0</v>
      </c>
      <c r="HV155" s="166">
        <f t="shared" si="168"/>
        <v>0</v>
      </c>
      <c r="HW155" s="167">
        <f t="shared" si="169"/>
        <v>0</v>
      </c>
      <c r="HX155" s="1"/>
      <c r="HY155" s="1"/>
      <c r="HZ155" s="164"/>
      <c r="IA155" s="177"/>
      <c r="IB155" s="164"/>
      <c r="IC155" s="177"/>
      <c r="ID155" s="164"/>
      <c r="IE155" s="177"/>
      <c r="IF155" s="164"/>
      <c r="IG155" s="177"/>
      <c r="IH155" s="164"/>
      <c r="II155" s="177"/>
      <c r="IJ155" s="164"/>
      <c r="IK155" s="177"/>
      <c r="IL155" s="164"/>
      <c r="IM155" s="177"/>
      <c r="IN155" s="164"/>
      <c r="IO155" s="177"/>
      <c r="IP155" s="164"/>
      <c r="IQ155" s="177"/>
      <c r="IR155" s="164"/>
      <c r="IS155" s="177"/>
      <c r="IT155" s="164"/>
      <c r="IU155" s="177"/>
      <c r="IV155" s="164"/>
      <c r="IW155" s="177"/>
      <c r="IX155" s="166">
        <f t="shared" si="170"/>
        <v>0</v>
      </c>
      <c r="IY155" s="167">
        <f t="shared" si="171"/>
        <v>0</v>
      </c>
      <c r="IZ155" s="166">
        <f t="shared" si="172"/>
        <v>0</v>
      </c>
      <c r="JA155" s="167">
        <f t="shared" si="173"/>
        <v>0</v>
      </c>
      <c r="JB155" s="1"/>
      <c r="JC155" s="1"/>
      <c r="JD155" s="164"/>
      <c r="JE155" s="177"/>
      <c r="JF155" s="164"/>
      <c r="JG155" s="177"/>
      <c r="JH155" s="164"/>
      <c r="JI155" s="177"/>
      <c r="JJ155" s="164"/>
      <c r="JK155" s="177"/>
      <c r="JL155" s="164"/>
      <c r="JM155" s="177"/>
      <c r="JN155" s="164"/>
      <c r="JO155" s="177"/>
      <c r="JP155" s="164"/>
      <c r="JQ155" s="177"/>
      <c r="JR155" s="164"/>
      <c r="JS155" s="177"/>
      <c r="JT155" s="164"/>
      <c r="JU155" s="177"/>
      <c r="JV155" s="164"/>
      <c r="JW155" s="177"/>
      <c r="JX155" s="164"/>
      <c r="JY155" s="177"/>
      <c r="JZ155" s="164"/>
      <c r="KA155" s="177"/>
      <c r="KB155" s="166">
        <f t="shared" si="174"/>
        <v>0</v>
      </c>
      <c r="KC155" s="167">
        <f t="shared" si="175"/>
        <v>0</v>
      </c>
      <c r="KD155" s="166">
        <f t="shared" si="176"/>
        <v>0</v>
      </c>
      <c r="KE155" s="167">
        <f t="shared" si="177"/>
        <v>0</v>
      </c>
      <c r="KF155" s="1"/>
      <c r="KG155" s="1"/>
      <c r="KH155" s="170">
        <f t="shared" si="132"/>
        <v>0</v>
      </c>
      <c r="KI155" s="171">
        <f t="shared" si="133"/>
        <v>0</v>
      </c>
      <c r="KJ155" s="166">
        <f t="shared" si="134"/>
        <v>0</v>
      </c>
      <c r="KK155" s="167">
        <f t="shared" si="135"/>
        <v>0</v>
      </c>
      <c r="KL155" s="172">
        <f t="shared" si="136"/>
        <v>0</v>
      </c>
      <c r="KM155" s="171">
        <f t="shared" si="137"/>
        <v>0</v>
      </c>
      <c r="KN155" s="166">
        <f t="shared" si="138"/>
        <v>0</v>
      </c>
      <c r="KO155" s="167">
        <f t="shared" si="139"/>
        <v>0</v>
      </c>
      <c r="KP155" s="436">
        <f t="shared" si="140"/>
        <v>0</v>
      </c>
      <c r="KQ155" s="422">
        <f t="shared" si="141"/>
        <v>0</v>
      </c>
      <c r="KR155" s="438" t="s">
        <v>338</v>
      </c>
      <c r="KS155" s="422" t="s">
        <v>338</v>
      </c>
      <c r="KT155" s="1"/>
    </row>
    <row r="156" spans="2:306" s="26" customFormat="1" ht="16.5" hidden="1" customHeight="1" x14ac:dyDescent="0.2">
      <c r="B156" s="150"/>
      <c r="C156" s="853"/>
      <c r="D156" s="854"/>
      <c r="E156" s="536"/>
      <c r="F156" s="650"/>
      <c r="G156" s="536"/>
      <c r="H156" s="536"/>
      <c r="I156" s="661">
        <f>INT(ROUND(F156,2)*(IF(E156&gt;0,data!$J$12,0)))</f>
        <v>0</v>
      </c>
      <c r="J156" s="145">
        <f t="shared" si="124"/>
        <v>0</v>
      </c>
      <c r="K156" s="537"/>
      <c r="L156" s="536"/>
      <c r="M156" s="661">
        <f>INT(ROUND(F156,2)*(IF(E156&gt;0,(IF(K156="ano",data!$J$6,0)),0)))</f>
        <v>0</v>
      </c>
      <c r="N156" s="152">
        <f t="shared" si="125"/>
        <v>0</v>
      </c>
      <c r="O156" s="155">
        <f t="shared" si="126"/>
        <v>0</v>
      </c>
      <c r="Q156" s="149" t="str">
        <f t="shared" si="127"/>
        <v/>
      </c>
      <c r="R156" s="612" t="s">
        <v>338</v>
      </c>
      <c r="T156" s="26">
        <f t="shared" si="131"/>
        <v>0</v>
      </c>
      <c r="U156" s="173" t="s">
        <v>297</v>
      </c>
      <c r="V156" s="10"/>
      <c r="W156" s="10"/>
      <c r="X156" s="174"/>
      <c r="Y156" s="175"/>
      <c r="Z156" s="174"/>
      <c r="AA156" s="175"/>
      <c r="AB156" s="174"/>
      <c r="AC156" s="175"/>
      <c r="AD156" s="174"/>
      <c r="AE156" s="175"/>
      <c r="AF156" s="174"/>
      <c r="AG156" s="175"/>
      <c r="AH156" s="174"/>
      <c r="AI156" s="175"/>
      <c r="AJ156" s="174"/>
      <c r="AK156" s="175"/>
      <c r="AL156" s="174"/>
      <c r="AM156" s="175"/>
      <c r="AN156" s="174"/>
      <c r="AO156" s="175"/>
      <c r="AP156" s="174"/>
      <c r="AQ156" s="175"/>
      <c r="AR156" s="174"/>
      <c r="AS156" s="175"/>
      <c r="AT156" s="174"/>
      <c r="AU156" s="175"/>
      <c r="AV156" s="166">
        <f t="shared" si="142"/>
        <v>0</v>
      </c>
      <c r="AW156" s="167">
        <f t="shared" si="143"/>
        <v>0</v>
      </c>
      <c r="AX156" s="166">
        <f t="shared" si="144"/>
        <v>0</v>
      </c>
      <c r="AY156" s="167">
        <f t="shared" si="145"/>
        <v>0</v>
      </c>
      <c r="AZ156" s="1"/>
      <c r="BA156" s="1"/>
      <c r="BB156" s="174"/>
      <c r="BC156" s="175"/>
      <c r="BD156" s="174"/>
      <c r="BE156" s="175"/>
      <c r="BF156" s="174"/>
      <c r="BG156" s="175"/>
      <c r="BH156" s="174"/>
      <c r="BI156" s="175"/>
      <c r="BJ156" s="174"/>
      <c r="BK156" s="175"/>
      <c r="BL156" s="174"/>
      <c r="BM156" s="175"/>
      <c r="BN156" s="174"/>
      <c r="BO156" s="175"/>
      <c r="BP156" s="174"/>
      <c r="BQ156" s="175"/>
      <c r="BR156" s="174"/>
      <c r="BS156" s="175"/>
      <c r="BT156" s="174"/>
      <c r="BU156" s="175"/>
      <c r="BV156" s="174"/>
      <c r="BW156" s="175"/>
      <c r="BX156" s="174"/>
      <c r="BY156" s="175"/>
      <c r="BZ156" s="166">
        <f t="shared" si="146"/>
        <v>0</v>
      </c>
      <c r="CA156" s="167">
        <f t="shared" si="147"/>
        <v>0</v>
      </c>
      <c r="CB156" s="166">
        <f t="shared" si="148"/>
        <v>0</v>
      </c>
      <c r="CC156" s="167">
        <f t="shared" si="149"/>
        <v>0</v>
      </c>
      <c r="CD156" s="1"/>
      <c r="CE156" s="1"/>
      <c r="CF156" s="174"/>
      <c r="CG156" s="175"/>
      <c r="CH156" s="174"/>
      <c r="CI156" s="175"/>
      <c r="CJ156" s="174"/>
      <c r="CK156" s="175"/>
      <c r="CL156" s="174"/>
      <c r="CM156" s="175"/>
      <c r="CN156" s="174"/>
      <c r="CO156" s="175"/>
      <c r="CP156" s="174"/>
      <c r="CQ156" s="175"/>
      <c r="CR156" s="174"/>
      <c r="CS156" s="175"/>
      <c r="CT156" s="174"/>
      <c r="CU156" s="175"/>
      <c r="CV156" s="174"/>
      <c r="CW156" s="175"/>
      <c r="CX156" s="174"/>
      <c r="CY156" s="175"/>
      <c r="CZ156" s="174"/>
      <c r="DA156" s="175"/>
      <c r="DB156" s="174"/>
      <c r="DC156" s="175"/>
      <c r="DD156" s="166">
        <f t="shared" si="150"/>
        <v>0</v>
      </c>
      <c r="DE156" s="167">
        <f t="shared" si="151"/>
        <v>0</v>
      </c>
      <c r="DF156" s="166">
        <f t="shared" si="152"/>
        <v>0</v>
      </c>
      <c r="DG156" s="167">
        <f t="shared" si="153"/>
        <v>0</v>
      </c>
      <c r="DH156" s="1"/>
      <c r="DI156" s="1"/>
      <c r="DJ156" s="174"/>
      <c r="DK156" s="175"/>
      <c r="DL156" s="174"/>
      <c r="DM156" s="175"/>
      <c r="DN156" s="174"/>
      <c r="DO156" s="175"/>
      <c r="DP156" s="174"/>
      <c r="DQ156" s="175"/>
      <c r="DR156" s="174"/>
      <c r="DS156" s="175"/>
      <c r="DT156" s="174"/>
      <c r="DU156" s="175"/>
      <c r="DV156" s="174"/>
      <c r="DW156" s="175"/>
      <c r="DX156" s="174"/>
      <c r="DY156" s="175"/>
      <c r="DZ156" s="174"/>
      <c r="EA156" s="175"/>
      <c r="EB156" s="174"/>
      <c r="EC156" s="175"/>
      <c r="ED156" s="174"/>
      <c r="EE156" s="175"/>
      <c r="EF156" s="174"/>
      <c r="EG156" s="175"/>
      <c r="EH156" s="166">
        <f t="shared" si="154"/>
        <v>0</v>
      </c>
      <c r="EI156" s="167">
        <f t="shared" si="155"/>
        <v>0</v>
      </c>
      <c r="EJ156" s="166">
        <f t="shared" si="156"/>
        <v>0</v>
      </c>
      <c r="EK156" s="167">
        <f t="shared" si="157"/>
        <v>0</v>
      </c>
      <c r="EL156" s="1"/>
      <c r="EM156" s="1"/>
      <c r="EN156" s="174"/>
      <c r="EO156" s="175"/>
      <c r="EP156" s="174"/>
      <c r="EQ156" s="175"/>
      <c r="ER156" s="174"/>
      <c r="ES156" s="175"/>
      <c r="ET156" s="174"/>
      <c r="EU156" s="175"/>
      <c r="EV156" s="174"/>
      <c r="EW156" s="175"/>
      <c r="EX156" s="174"/>
      <c r="EY156" s="175"/>
      <c r="EZ156" s="174"/>
      <c r="FA156" s="175"/>
      <c r="FB156" s="174"/>
      <c r="FC156" s="175"/>
      <c r="FD156" s="174"/>
      <c r="FE156" s="175"/>
      <c r="FF156" s="174"/>
      <c r="FG156" s="175"/>
      <c r="FH156" s="174"/>
      <c r="FI156" s="175"/>
      <c r="FJ156" s="174"/>
      <c r="FK156" s="175"/>
      <c r="FL156" s="166">
        <f t="shared" si="158"/>
        <v>0</v>
      </c>
      <c r="FM156" s="167">
        <f t="shared" si="159"/>
        <v>0</v>
      </c>
      <c r="FN156" s="166">
        <f t="shared" si="160"/>
        <v>0</v>
      </c>
      <c r="FO156" s="167">
        <f t="shared" si="161"/>
        <v>0</v>
      </c>
      <c r="FP156" s="1"/>
      <c r="FQ156" s="1"/>
      <c r="FR156" s="174"/>
      <c r="FS156" s="175"/>
      <c r="FT156" s="174"/>
      <c r="FU156" s="175"/>
      <c r="FV156" s="174"/>
      <c r="FW156" s="175"/>
      <c r="FX156" s="174"/>
      <c r="FY156" s="175"/>
      <c r="FZ156" s="174"/>
      <c r="GA156" s="175"/>
      <c r="GB156" s="174"/>
      <c r="GC156" s="175"/>
      <c r="GD156" s="174"/>
      <c r="GE156" s="175"/>
      <c r="GF156" s="174"/>
      <c r="GG156" s="175"/>
      <c r="GH156" s="174"/>
      <c r="GI156" s="175"/>
      <c r="GJ156" s="174"/>
      <c r="GK156" s="175"/>
      <c r="GL156" s="174"/>
      <c r="GM156" s="175"/>
      <c r="GN156" s="174"/>
      <c r="GO156" s="175"/>
      <c r="GP156" s="166">
        <f t="shared" si="162"/>
        <v>0</v>
      </c>
      <c r="GQ156" s="167">
        <f t="shared" si="163"/>
        <v>0</v>
      </c>
      <c r="GR156" s="166">
        <f t="shared" si="164"/>
        <v>0</v>
      </c>
      <c r="GS156" s="167">
        <f t="shared" si="165"/>
        <v>0</v>
      </c>
      <c r="GT156" s="1"/>
      <c r="GU156" s="1"/>
      <c r="GV156" s="174"/>
      <c r="GW156" s="175"/>
      <c r="GX156" s="174"/>
      <c r="GY156" s="175"/>
      <c r="GZ156" s="174"/>
      <c r="HA156" s="175"/>
      <c r="HB156" s="174"/>
      <c r="HC156" s="175"/>
      <c r="HD156" s="174"/>
      <c r="HE156" s="175"/>
      <c r="HF156" s="174"/>
      <c r="HG156" s="175"/>
      <c r="HH156" s="174"/>
      <c r="HI156" s="175"/>
      <c r="HJ156" s="174"/>
      <c r="HK156" s="175"/>
      <c r="HL156" s="174"/>
      <c r="HM156" s="175"/>
      <c r="HN156" s="174"/>
      <c r="HO156" s="175"/>
      <c r="HP156" s="174"/>
      <c r="HQ156" s="175"/>
      <c r="HR156" s="174"/>
      <c r="HS156" s="175"/>
      <c r="HT156" s="166">
        <f t="shared" si="166"/>
        <v>0</v>
      </c>
      <c r="HU156" s="167">
        <f t="shared" si="167"/>
        <v>0</v>
      </c>
      <c r="HV156" s="166">
        <f t="shared" si="168"/>
        <v>0</v>
      </c>
      <c r="HW156" s="167">
        <f t="shared" si="169"/>
        <v>0</v>
      </c>
      <c r="HX156" s="1"/>
      <c r="HY156" s="1"/>
      <c r="HZ156" s="174"/>
      <c r="IA156" s="175"/>
      <c r="IB156" s="174"/>
      <c r="IC156" s="175"/>
      <c r="ID156" s="174"/>
      <c r="IE156" s="175"/>
      <c r="IF156" s="174"/>
      <c r="IG156" s="175"/>
      <c r="IH156" s="174"/>
      <c r="II156" s="175"/>
      <c r="IJ156" s="174"/>
      <c r="IK156" s="175"/>
      <c r="IL156" s="174"/>
      <c r="IM156" s="175"/>
      <c r="IN156" s="174"/>
      <c r="IO156" s="175"/>
      <c r="IP156" s="174"/>
      <c r="IQ156" s="175"/>
      <c r="IR156" s="174"/>
      <c r="IS156" s="175"/>
      <c r="IT156" s="174"/>
      <c r="IU156" s="175"/>
      <c r="IV156" s="174"/>
      <c r="IW156" s="175"/>
      <c r="IX156" s="166">
        <f t="shared" si="170"/>
        <v>0</v>
      </c>
      <c r="IY156" s="167">
        <f t="shared" si="171"/>
        <v>0</v>
      </c>
      <c r="IZ156" s="166">
        <f t="shared" si="172"/>
        <v>0</v>
      </c>
      <c r="JA156" s="167">
        <f t="shared" si="173"/>
        <v>0</v>
      </c>
      <c r="JB156" s="1"/>
      <c r="JC156" s="1"/>
      <c r="JD156" s="174"/>
      <c r="JE156" s="175"/>
      <c r="JF156" s="174"/>
      <c r="JG156" s="175"/>
      <c r="JH156" s="174"/>
      <c r="JI156" s="175"/>
      <c r="JJ156" s="174"/>
      <c r="JK156" s="175"/>
      <c r="JL156" s="174"/>
      <c r="JM156" s="175"/>
      <c r="JN156" s="174"/>
      <c r="JO156" s="175"/>
      <c r="JP156" s="174"/>
      <c r="JQ156" s="175"/>
      <c r="JR156" s="174"/>
      <c r="JS156" s="175"/>
      <c r="JT156" s="174"/>
      <c r="JU156" s="175"/>
      <c r="JV156" s="174"/>
      <c r="JW156" s="175"/>
      <c r="JX156" s="174"/>
      <c r="JY156" s="175"/>
      <c r="JZ156" s="174"/>
      <c r="KA156" s="175"/>
      <c r="KB156" s="166">
        <f t="shared" si="174"/>
        <v>0</v>
      </c>
      <c r="KC156" s="167">
        <f t="shared" si="175"/>
        <v>0</v>
      </c>
      <c r="KD156" s="166">
        <f t="shared" si="176"/>
        <v>0</v>
      </c>
      <c r="KE156" s="167">
        <f t="shared" si="177"/>
        <v>0</v>
      </c>
      <c r="KF156" s="1"/>
      <c r="KG156" s="1"/>
      <c r="KH156" s="170">
        <f t="shared" si="132"/>
        <v>0</v>
      </c>
      <c r="KI156" s="171">
        <f t="shared" si="133"/>
        <v>0</v>
      </c>
      <c r="KJ156" s="166">
        <f t="shared" si="134"/>
        <v>0</v>
      </c>
      <c r="KK156" s="167">
        <f t="shared" si="135"/>
        <v>0</v>
      </c>
      <c r="KL156" s="172">
        <f t="shared" si="136"/>
        <v>0</v>
      </c>
      <c r="KM156" s="171">
        <f t="shared" si="137"/>
        <v>0</v>
      </c>
      <c r="KN156" s="166">
        <f t="shared" si="138"/>
        <v>0</v>
      </c>
      <c r="KO156" s="167">
        <f t="shared" si="139"/>
        <v>0</v>
      </c>
      <c r="KP156" s="436">
        <f t="shared" si="140"/>
        <v>0</v>
      </c>
      <c r="KQ156" s="422">
        <f t="shared" si="141"/>
        <v>0</v>
      </c>
      <c r="KR156" s="438" t="s">
        <v>338</v>
      </c>
      <c r="KS156" s="422" t="s">
        <v>338</v>
      </c>
      <c r="KT156" s="1"/>
    </row>
    <row r="157" spans="2:306" s="26" customFormat="1" ht="16.5" customHeight="1" x14ac:dyDescent="0.2">
      <c r="B157" s="150" t="s">
        <v>354</v>
      </c>
      <c r="C157" s="826"/>
      <c r="D157" s="827"/>
      <c r="E157" s="316"/>
      <c r="F157" s="659">
        <v>1</v>
      </c>
      <c r="G157" s="113"/>
      <c r="H157" s="113"/>
      <c r="I157" s="661">
        <f>INT(ROUND(F157,2)*(IF(E157&gt;0,data!$J$12,0)))</f>
        <v>0</v>
      </c>
      <c r="J157" s="145">
        <f t="shared" si="124"/>
        <v>0</v>
      </c>
      <c r="K157" s="317"/>
      <c r="L157" s="316"/>
      <c r="M157" s="661">
        <f>INT(ROUND(F157,2)*(IF(E157&gt;0,(IF(K157="ano",data!$J$6,0)),0)))</f>
        <v>0</v>
      </c>
      <c r="N157" s="152">
        <f t="shared" si="125"/>
        <v>0</v>
      </c>
      <c r="O157" s="155">
        <f t="shared" si="126"/>
        <v>0</v>
      </c>
      <c r="Q157" s="149" t="str">
        <f t="shared" si="127"/>
        <v/>
      </c>
      <c r="R157" s="612" t="s">
        <v>338</v>
      </c>
      <c r="T157" s="26">
        <f t="shared" si="131"/>
        <v>0</v>
      </c>
      <c r="U157" s="176" t="s">
        <v>297</v>
      </c>
      <c r="V157" s="10"/>
      <c r="W157" s="10"/>
      <c r="X157" s="164"/>
      <c r="Y157" s="177"/>
      <c r="Z157" s="164"/>
      <c r="AA157" s="177"/>
      <c r="AB157" s="164"/>
      <c r="AC157" s="177"/>
      <c r="AD157" s="164"/>
      <c r="AE157" s="177"/>
      <c r="AF157" s="164"/>
      <c r="AG157" s="177"/>
      <c r="AH157" s="164"/>
      <c r="AI157" s="177"/>
      <c r="AJ157" s="164"/>
      <c r="AK157" s="177"/>
      <c r="AL157" s="164"/>
      <c r="AM157" s="177"/>
      <c r="AN157" s="164"/>
      <c r="AO157" s="177"/>
      <c r="AP157" s="164"/>
      <c r="AQ157" s="177"/>
      <c r="AR157" s="164"/>
      <c r="AS157" s="177"/>
      <c r="AT157" s="164"/>
      <c r="AU157" s="177"/>
      <c r="AV157" s="166">
        <f t="shared" si="142"/>
        <v>0</v>
      </c>
      <c r="AW157" s="167">
        <f t="shared" si="143"/>
        <v>0</v>
      </c>
      <c r="AX157" s="166">
        <f t="shared" si="144"/>
        <v>0</v>
      </c>
      <c r="AY157" s="167">
        <f t="shared" si="145"/>
        <v>0</v>
      </c>
      <c r="AZ157" s="1"/>
      <c r="BA157" s="1"/>
      <c r="BB157" s="164"/>
      <c r="BC157" s="177"/>
      <c r="BD157" s="164"/>
      <c r="BE157" s="177"/>
      <c r="BF157" s="164"/>
      <c r="BG157" s="177"/>
      <c r="BH157" s="164"/>
      <c r="BI157" s="177"/>
      <c r="BJ157" s="164"/>
      <c r="BK157" s="177"/>
      <c r="BL157" s="164"/>
      <c r="BM157" s="177"/>
      <c r="BN157" s="164"/>
      <c r="BO157" s="177"/>
      <c r="BP157" s="164"/>
      <c r="BQ157" s="177"/>
      <c r="BR157" s="164"/>
      <c r="BS157" s="177"/>
      <c r="BT157" s="164"/>
      <c r="BU157" s="177"/>
      <c r="BV157" s="164"/>
      <c r="BW157" s="177"/>
      <c r="BX157" s="164"/>
      <c r="BY157" s="177"/>
      <c r="BZ157" s="166">
        <f t="shared" si="146"/>
        <v>0</v>
      </c>
      <c r="CA157" s="167">
        <f t="shared" si="147"/>
        <v>0</v>
      </c>
      <c r="CB157" s="166">
        <f t="shared" si="148"/>
        <v>0</v>
      </c>
      <c r="CC157" s="167">
        <f t="shared" si="149"/>
        <v>0</v>
      </c>
      <c r="CD157" s="1"/>
      <c r="CE157" s="1"/>
      <c r="CF157" s="164"/>
      <c r="CG157" s="177"/>
      <c r="CH157" s="164"/>
      <c r="CI157" s="177"/>
      <c r="CJ157" s="164"/>
      <c r="CK157" s="177"/>
      <c r="CL157" s="164"/>
      <c r="CM157" s="177"/>
      <c r="CN157" s="164"/>
      <c r="CO157" s="177"/>
      <c r="CP157" s="164"/>
      <c r="CQ157" s="177"/>
      <c r="CR157" s="164"/>
      <c r="CS157" s="177"/>
      <c r="CT157" s="164"/>
      <c r="CU157" s="177"/>
      <c r="CV157" s="164"/>
      <c r="CW157" s="177"/>
      <c r="CX157" s="164"/>
      <c r="CY157" s="177"/>
      <c r="CZ157" s="164"/>
      <c r="DA157" s="177"/>
      <c r="DB157" s="164"/>
      <c r="DC157" s="177"/>
      <c r="DD157" s="166">
        <f t="shared" si="150"/>
        <v>0</v>
      </c>
      <c r="DE157" s="167">
        <f t="shared" si="151"/>
        <v>0</v>
      </c>
      <c r="DF157" s="166">
        <f t="shared" si="152"/>
        <v>0</v>
      </c>
      <c r="DG157" s="167">
        <f t="shared" si="153"/>
        <v>0</v>
      </c>
      <c r="DH157" s="1"/>
      <c r="DI157" s="1"/>
      <c r="DJ157" s="164"/>
      <c r="DK157" s="177"/>
      <c r="DL157" s="164"/>
      <c r="DM157" s="177"/>
      <c r="DN157" s="164"/>
      <c r="DO157" s="177"/>
      <c r="DP157" s="164"/>
      <c r="DQ157" s="177"/>
      <c r="DR157" s="164"/>
      <c r="DS157" s="177"/>
      <c r="DT157" s="164"/>
      <c r="DU157" s="177"/>
      <c r="DV157" s="164"/>
      <c r="DW157" s="177"/>
      <c r="DX157" s="164"/>
      <c r="DY157" s="177"/>
      <c r="DZ157" s="164"/>
      <c r="EA157" s="177"/>
      <c r="EB157" s="164"/>
      <c r="EC157" s="177"/>
      <c r="ED157" s="164"/>
      <c r="EE157" s="177"/>
      <c r="EF157" s="164"/>
      <c r="EG157" s="177"/>
      <c r="EH157" s="166">
        <f t="shared" si="154"/>
        <v>0</v>
      </c>
      <c r="EI157" s="167">
        <f t="shared" si="155"/>
        <v>0</v>
      </c>
      <c r="EJ157" s="166">
        <f t="shared" si="156"/>
        <v>0</v>
      </c>
      <c r="EK157" s="167">
        <f t="shared" si="157"/>
        <v>0</v>
      </c>
      <c r="EL157" s="1"/>
      <c r="EM157" s="1"/>
      <c r="EN157" s="164"/>
      <c r="EO157" s="177"/>
      <c r="EP157" s="164"/>
      <c r="EQ157" s="177"/>
      <c r="ER157" s="164"/>
      <c r="ES157" s="177"/>
      <c r="ET157" s="164"/>
      <c r="EU157" s="177"/>
      <c r="EV157" s="164"/>
      <c r="EW157" s="177"/>
      <c r="EX157" s="164"/>
      <c r="EY157" s="177"/>
      <c r="EZ157" s="164"/>
      <c r="FA157" s="177"/>
      <c r="FB157" s="164"/>
      <c r="FC157" s="177"/>
      <c r="FD157" s="164"/>
      <c r="FE157" s="177"/>
      <c r="FF157" s="164"/>
      <c r="FG157" s="177"/>
      <c r="FH157" s="164"/>
      <c r="FI157" s="177"/>
      <c r="FJ157" s="164"/>
      <c r="FK157" s="177"/>
      <c r="FL157" s="166">
        <f t="shared" si="158"/>
        <v>0</v>
      </c>
      <c r="FM157" s="167">
        <f t="shared" si="159"/>
        <v>0</v>
      </c>
      <c r="FN157" s="166">
        <f t="shared" si="160"/>
        <v>0</v>
      </c>
      <c r="FO157" s="167">
        <f t="shared" si="161"/>
        <v>0</v>
      </c>
      <c r="FP157" s="1"/>
      <c r="FQ157" s="1"/>
      <c r="FR157" s="164"/>
      <c r="FS157" s="177"/>
      <c r="FT157" s="164"/>
      <c r="FU157" s="177"/>
      <c r="FV157" s="164"/>
      <c r="FW157" s="177"/>
      <c r="FX157" s="164"/>
      <c r="FY157" s="177"/>
      <c r="FZ157" s="164"/>
      <c r="GA157" s="177"/>
      <c r="GB157" s="164"/>
      <c r="GC157" s="177"/>
      <c r="GD157" s="164"/>
      <c r="GE157" s="177"/>
      <c r="GF157" s="164"/>
      <c r="GG157" s="177"/>
      <c r="GH157" s="164"/>
      <c r="GI157" s="177"/>
      <c r="GJ157" s="164"/>
      <c r="GK157" s="177"/>
      <c r="GL157" s="164"/>
      <c r="GM157" s="177"/>
      <c r="GN157" s="164"/>
      <c r="GO157" s="177"/>
      <c r="GP157" s="166">
        <f t="shared" si="162"/>
        <v>0</v>
      </c>
      <c r="GQ157" s="167">
        <f t="shared" si="163"/>
        <v>0</v>
      </c>
      <c r="GR157" s="166">
        <f t="shared" si="164"/>
        <v>0</v>
      </c>
      <c r="GS157" s="167">
        <f t="shared" si="165"/>
        <v>0</v>
      </c>
      <c r="GT157" s="1"/>
      <c r="GU157" s="1"/>
      <c r="GV157" s="164"/>
      <c r="GW157" s="177"/>
      <c r="GX157" s="164"/>
      <c r="GY157" s="177"/>
      <c r="GZ157" s="164"/>
      <c r="HA157" s="177"/>
      <c r="HB157" s="164"/>
      <c r="HC157" s="177"/>
      <c r="HD157" s="164"/>
      <c r="HE157" s="177"/>
      <c r="HF157" s="164"/>
      <c r="HG157" s="177"/>
      <c r="HH157" s="164"/>
      <c r="HI157" s="177"/>
      <c r="HJ157" s="164"/>
      <c r="HK157" s="177"/>
      <c r="HL157" s="164"/>
      <c r="HM157" s="177"/>
      <c r="HN157" s="164"/>
      <c r="HO157" s="177"/>
      <c r="HP157" s="164"/>
      <c r="HQ157" s="177"/>
      <c r="HR157" s="164"/>
      <c r="HS157" s="177"/>
      <c r="HT157" s="166">
        <f t="shared" si="166"/>
        <v>0</v>
      </c>
      <c r="HU157" s="167">
        <f t="shared" si="167"/>
        <v>0</v>
      </c>
      <c r="HV157" s="166">
        <f t="shared" si="168"/>
        <v>0</v>
      </c>
      <c r="HW157" s="167">
        <f t="shared" si="169"/>
        <v>0</v>
      </c>
      <c r="HX157" s="1"/>
      <c r="HY157" s="1"/>
      <c r="HZ157" s="164"/>
      <c r="IA157" s="177"/>
      <c r="IB157" s="164"/>
      <c r="IC157" s="177"/>
      <c r="ID157" s="164"/>
      <c r="IE157" s="177"/>
      <c r="IF157" s="164"/>
      <c r="IG157" s="177"/>
      <c r="IH157" s="164"/>
      <c r="II157" s="177"/>
      <c r="IJ157" s="164"/>
      <c r="IK157" s="177"/>
      <c r="IL157" s="164"/>
      <c r="IM157" s="177"/>
      <c r="IN157" s="164"/>
      <c r="IO157" s="177"/>
      <c r="IP157" s="164"/>
      <c r="IQ157" s="177"/>
      <c r="IR157" s="164"/>
      <c r="IS157" s="177"/>
      <c r="IT157" s="164"/>
      <c r="IU157" s="177"/>
      <c r="IV157" s="164"/>
      <c r="IW157" s="177"/>
      <c r="IX157" s="166">
        <f t="shared" si="170"/>
        <v>0</v>
      </c>
      <c r="IY157" s="167">
        <f t="shared" si="171"/>
        <v>0</v>
      </c>
      <c r="IZ157" s="166">
        <f t="shared" si="172"/>
        <v>0</v>
      </c>
      <c r="JA157" s="167">
        <f t="shared" si="173"/>
        <v>0</v>
      </c>
      <c r="JB157" s="1"/>
      <c r="JC157" s="1"/>
      <c r="JD157" s="164"/>
      <c r="JE157" s="177"/>
      <c r="JF157" s="164"/>
      <c r="JG157" s="177"/>
      <c r="JH157" s="164"/>
      <c r="JI157" s="177"/>
      <c r="JJ157" s="164"/>
      <c r="JK157" s="177"/>
      <c r="JL157" s="164"/>
      <c r="JM157" s="177"/>
      <c r="JN157" s="164"/>
      <c r="JO157" s="177"/>
      <c r="JP157" s="164"/>
      <c r="JQ157" s="177"/>
      <c r="JR157" s="164"/>
      <c r="JS157" s="177"/>
      <c r="JT157" s="164"/>
      <c r="JU157" s="177"/>
      <c r="JV157" s="164"/>
      <c r="JW157" s="177"/>
      <c r="JX157" s="164"/>
      <c r="JY157" s="177"/>
      <c r="JZ157" s="164"/>
      <c r="KA157" s="177"/>
      <c r="KB157" s="166">
        <f t="shared" si="174"/>
        <v>0</v>
      </c>
      <c r="KC157" s="167">
        <f t="shared" si="175"/>
        <v>0</v>
      </c>
      <c r="KD157" s="166">
        <f t="shared" si="176"/>
        <v>0</v>
      </c>
      <c r="KE157" s="167">
        <f t="shared" si="177"/>
        <v>0</v>
      </c>
      <c r="KF157" s="1"/>
      <c r="KG157" s="1"/>
      <c r="KH157" s="170">
        <f t="shared" si="132"/>
        <v>0</v>
      </c>
      <c r="KI157" s="171">
        <f t="shared" si="133"/>
        <v>0</v>
      </c>
      <c r="KJ157" s="166">
        <f t="shared" si="134"/>
        <v>0</v>
      </c>
      <c r="KK157" s="167">
        <f t="shared" si="135"/>
        <v>0</v>
      </c>
      <c r="KL157" s="172">
        <f t="shared" si="136"/>
        <v>0</v>
      </c>
      <c r="KM157" s="171">
        <f t="shared" si="137"/>
        <v>0</v>
      </c>
      <c r="KN157" s="166">
        <f t="shared" si="138"/>
        <v>0</v>
      </c>
      <c r="KO157" s="167">
        <f t="shared" si="139"/>
        <v>0</v>
      </c>
      <c r="KP157" s="436">
        <f t="shared" si="140"/>
        <v>0</v>
      </c>
      <c r="KQ157" s="422">
        <f t="shared" si="141"/>
        <v>0</v>
      </c>
      <c r="KR157" s="438" t="s">
        <v>338</v>
      </c>
      <c r="KS157" s="422" t="s">
        <v>338</v>
      </c>
      <c r="KT157" s="1"/>
    </row>
    <row r="158" spans="2:306" s="26" customFormat="1" ht="16.5" hidden="1" customHeight="1" x14ac:dyDescent="0.2">
      <c r="B158" s="150"/>
      <c r="C158" s="853"/>
      <c r="D158" s="854"/>
      <c r="E158" s="536"/>
      <c r="F158" s="650"/>
      <c r="G158" s="536"/>
      <c r="H158" s="536"/>
      <c r="I158" s="661">
        <f>INT(ROUND(F158,2)*(IF(E158&gt;0,data!$J$12,0)))</f>
        <v>0</v>
      </c>
      <c r="J158" s="145">
        <f t="shared" si="124"/>
        <v>0</v>
      </c>
      <c r="K158" s="537"/>
      <c r="L158" s="536"/>
      <c r="M158" s="661">
        <f>INT(ROUND(F158,2)*(IF(E158&gt;0,(IF(K158="ano",data!$J$6,0)),0)))</f>
        <v>0</v>
      </c>
      <c r="N158" s="152">
        <f t="shared" si="125"/>
        <v>0</v>
      </c>
      <c r="O158" s="155">
        <f t="shared" si="126"/>
        <v>0</v>
      </c>
      <c r="Q158" s="149" t="str">
        <f t="shared" si="127"/>
        <v/>
      </c>
      <c r="R158" s="612" t="s">
        <v>338</v>
      </c>
      <c r="T158" s="26">
        <f t="shared" si="131"/>
        <v>0</v>
      </c>
      <c r="U158" s="173" t="s">
        <v>297</v>
      </c>
      <c r="V158" s="10"/>
      <c r="W158" s="10"/>
      <c r="X158" s="174"/>
      <c r="Y158" s="175"/>
      <c r="Z158" s="174"/>
      <c r="AA158" s="175"/>
      <c r="AB158" s="174"/>
      <c r="AC158" s="175"/>
      <c r="AD158" s="174"/>
      <c r="AE158" s="175"/>
      <c r="AF158" s="174"/>
      <c r="AG158" s="175"/>
      <c r="AH158" s="174"/>
      <c r="AI158" s="175"/>
      <c r="AJ158" s="174"/>
      <c r="AK158" s="175"/>
      <c r="AL158" s="174"/>
      <c r="AM158" s="175"/>
      <c r="AN158" s="174"/>
      <c r="AO158" s="175"/>
      <c r="AP158" s="174"/>
      <c r="AQ158" s="175"/>
      <c r="AR158" s="174"/>
      <c r="AS158" s="175"/>
      <c r="AT158" s="174"/>
      <c r="AU158" s="175"/>
      <c r="AV158" s="166">
        <f t="shared" si="142"/>
        <v>0</v>
      </c>
      <c r="AW158" s="167">
        <f t="shared" si="143"/>
        <v>0</v>
      </c>
      <c r="AX158" s="166">
        <f t="shared" si="144"/>
        <v>0</v>
      </c>
      <c r="AY158" s="167">
        <f t="shared" si="145"/>
        <v>0</v>
      </c>
      <c r="AZ158" s="1"/>
      <c r="BA158" s="1"/>
      <c r="BB158" s="174"/>
      <c r="BC158" s="175"/>
      <c r="BD158" s="174"/>
      <c r="BE158" s="175"/>
      <c r="BF158" s="174"/>
      <c r="BG158" s="175"/>
      <c r="BH158" s="174"/>
      <c r="BI158" s="175"/>
      <c r="BJ158" s="174"/>
      <c r="BK158" s="175"/>
      <c r="BL158" s="174"/>
      <c r="BM158" s="175"/>
      <c r="BN158" s="174"/>
      <c r="BO158" s="175"/>
      <c r="BP158" s="174"/>
      <c r="BQ158" s="175"/>
      <c r="BR158" s="174"/>
      <c r="BS158" s="175"/>
      <c r="BT158" s="174"/>
      <c r="BU158" s="175"/>
      <c r="BV158" s="174"/>
      <c r="BW158" s="175"/>
      <c r="BX158" s="174"/>
      <c r="BY158" s="175"/>
      <c r="BZ158" s="166">
        <f t="shared" si="146"/>
        <v>0</v>
      </c>
      <c r="CA158" s="167">
        <f t="shared" si="147"/>
        <v>0</v>
      </c>
      <c r="CB158" s="166">
        <f t="shared" si="148"/>
        <v>0</v>
      </c>
      <c r="CC158" s="167">
        <f t="shared" si="149"/>
        <v>0</v>
      </c>
      <c r="CD158" s="1"/>
      <c r="CE158" s="1"/>
      <c r="CF158" s="174"/>
      <c r="CG158" s="175"/>
      <c r="CH158" s="174"/>
      <c r="CI158" s="175"/>
      <c r="CJ158" s="174"/>
      <c r="CK158" s="175"/>
      <c r="CL158" s="174"/>
      <c r="CM158" s="175"/>
      <c r="CN158" s="174"/>
      <c r="CO158" s="175"/>
      <c r="CP158" s="174"/>
      <c r="CQ158" s="175"/>
      <c r="CR158" s="174"/>
      <c r="CS158" s="175"/>
      <c r="CT158" s="174"/>
      <c r="CU158" s="175"/>
      <c r="CV158" s="174"/>
      <c r="CW158" s="175"/>
      <c r="CX158" s="174"/>
      <c r="CY158" s="175"/>
      <c r="CZ158" s="174"/>
      <c r="DA158" s="175"/>
      <c r="DB158" s="174"/>
      <c r="DC158" s="175"/>
      <c r="DD158" s="166">
        <f t="shared" si="150"/>
        <v>0</v>
      </c>
      <c r="DE158" s="167">
        <f t="shared" si="151"/>
        <v>0</v>
      </c>
      <c r="DF158" s="166">
        <f t="shared" si="152"/>
        <v>0</v>
      </c>
      <c r="DG158" s="167">
        <f t="shared" si="153"/>
        <v>0</v>
      </c>
      <c r="DH158" s="1"/>
      <c r="DI158" s="1"/>
      <c r="DJ158" s="174"/>
      <c r="DK158" s="175"/>
      <c r="DL158" s="174"/>
      <c r="DM158" s="175"/>
      <c r="DN158" s="174"/>
      <c r="DO158" s="175"/>
      <c r="DP158" s="174"/>
      <c r="DQ158" s="175"/>
      <c r="DR158" s="174"/>
      <c r="DS158" s="175"/>
      <c r="DT158" s="174"/>
      <c r="DU158" s="175"/>
      <c r="DV158" s="174"/>
      <c r="DW158" s="175"/>
      <c r="DX158" s="174"/>
      <c r="DY158" s="175"/>
      <c r="DZ158" s="174"/>
      <c r="EA158" s="175"/>
      <c r="EB158" s="174"/>
      <c r="EC158" s="175"/>
      <c r="ED158" s="174"/>
      <c r="EE158" s="175"/>
      <c r="EF158" s="174"/>
      <c r="EG158" s="175"/>
      <c r="EH158" s="166">
        <f t="shared" si="154"/>
        <v>0</v>
      </c>
      <c r="EI158" s="167">
        <f t="shared" si="155"/>
        <v>0</v>
      </c>
      <c r="EJ158" s="166">
        <f t="shared" si="156"/>
        <v>0</v>
      </c>
      <c r="EK158" s="167">
        <f t="shared" si="157"/>
        <v>0</v>
      </c>
      <c r="EL158" s="1"/>
      <c r="EM158" s="1"/>
      <c r="EN158" s="174"/>
      <c r="EO158" s="175"/>
      <c r="EP158" s="174"/>
      <c r="EQ158" s="175"/>
      <c r="ER158" s="174"/>
      <c r="ES158" s="175"/>
      <c r="ET158" s="174"/>
      <c r="EU158" s="175"/>
      <c r="EV158" s="174"/>
      <c r="EW158" s="175"/>
      <c r="EX158" s="174"/>
      <c r="EY158" s="175"/>
      <c r="EZ158" s="174"/>
      <c r="FA158" s="175"/>
      <c r="FB158" s="174"/>
      <c r="FC158" s="175"/>
      <c r="FD158" s="174"/>
      <c r="FE158" s="175"/>
      <c r="FF158" s="174"/>
      <c r="FG158" s="175"/>
      <c r="FH158" s="174"/>
      <c r="FI158" s="175"/>
      <c r="FJ158" s="174"/>
      <c r="FK158" s="175"/>
      <c r="FL158" s="166">
        <f t="shared" si="158"/>
        <v>0</v>
      </c>
      <c r="FM158" s="167">
        <f t="shared" si="159"/>
        <v>0</v>
      </c>
      <c r="FN158" s="166">
        <f t="shared" si="160"/>
        <v>0</v>
      </c>
      <c r="FO158" s="167">
        <f t="shared" si="161"/>
        <v>0</v>
      </c>
      <c r="FP158" s="1"/>
      <c r="FQ158" s="1"/>
      <c r="FR158" s="174"/>
      <c r="FS158" s="175"/>
      <c r="FT158" s="174"/>
      <c r="FU158" s="175"/>
      <c r="FV158" s="174"/>
      <c r="FW158" s="175"/>
      <c r="FX158" s="174"/>
      <c r="FY158" s="175"/>
      <c r="FZ158" s="174"/>
      <c r="GA158" s="175"/>
      <c r="GB158" s="174"/>
      <c r="GC158" s="175"/>
      <c r="GD158" s="174"/>
      <c r="GE158" s="175"/>
      <c r="GF158" s="174"/>
      <c r="GG158" s="175"/>
      <c r="GH158" s="174"/>
      <c r="GI158" s="175"/>
      <c r="GJ158" s="174"/>
      <c r="GK158" s="175"/>
      <c r="GL158" s="174"/>
      <c r="GM158" s="175"/>
      <c r="GN158" s="174"/>
      <c r="GO158" s="175"/>
      <c r="GP158" s="166">
        <f t="shared" si="162"/>
        <v>0</v>
      </c>
      <c r="GQ158" s="167">
        <f t="shared" si="163"/>
        <v>0</v>
      </c>
      <c r="GR158" s="166">
        <f t="shared" si="164"/>
        <v>0</v>
      </c>
      <c r="GS158" s="167">
        <f t="shared" si="165"/>
        <v>0</v>
      </c>
      <c r="GT158" s="1"/>
      <c r="GU158" s="1"/>
      <c r="GV158" s="174"/>
      <c r="GW158" s="175"/>
      <c r="GX158" s="174"/>
      <c r="GY158" s="175"/>
      <c r="GZ158" s="174"/>
      <c r="HA158" s="175"/>
      <c r="HB158" s="174"/>
      <c r="HC158" s="175"/>
      <c r="HD158" s="174"/>
      <c r="HE158" s="175"/>
      <c r="HF158" s="174"/>
      <c r="HG158" s="175"/>
      <c r="HH158" s="174"/>
      <c r="HI158" s="175"/>
      <c r="HJ158" s="174"/>
      <c r="HK158" s="175"/>
      <c r="HL158" s="174"/>
      <c r="HM158" s="175"/>
      <c r="HN158" s="174"/>
      <c r="HO158" s="175"/>
      <c r="HP158" s="174"/>
      <c r="HQ158" s="175"/>
      <c r="HR158" s="174"/>
      <c r="HS158" s="175"/>
      <c r="HT158" s="166">
        <f t="shared" si="166"/>
        <v>0</v>
      </c>
      <c r="HU158" s="167">
        <f t="shared" si="167"/>
        <v>0</v>
      </c>
      <c r="HV158" s="166">
        <f t="shared" si="168"/>
        <v>0</v>
      </c>
      <c r="HW158" s="167">
        <f t="shared" si="169"/>
        <v>0</v>
      </c>
      <c r="HX158" s="1"/>
      <c r="HY158" s="1"/>
      <c r="HZ158" s="174"/>
      <c r="IA158" s="175"/>
      <c r="IB158" s="174"/>
      <c r="IC158" s="175"/>
      <c r="ID158" s="174"/>
      <c r="IE158" s="175"/>
      <c r="IF158" s="174"/>
      <c r="IG158" s="175"/>
      <c r="IH158" s="174"/>
      <c r="II158" s="175"/>
      <c r="IJ158" s="174"/>
      <c r="IK158" s="175"/>
      <c r="IL158" s="174"/>
      <c r="IM158" s="175"/>
      <c r="IN158" s="174"/>
      <c r="IO158" s="175"/>
      <c r="IP158" s="174"/>
      <c r="IQ158" s="175"/>
      <c r="IR158" s="174"/>
      <c r="IS158" s="175"/>
      <c r="IT158" s="174"/>
      <c r="IU158" s="175"/>
      <c r="IV158" s="174"/>
      <c r="IW158" s="175"/>
      <c r="IX158" s="166">
        <f t="shared" si="170"/>
        <v>0</v>
      </c>
      <c r="IY158" s="167">
        <f t="shared" si="171"/>
        <v>0</v>
      </c>
      <c r="IZ158" s="166">
        <f t="shared" si="172"/>
        <v>0</v>
      </c>
      <c r="JA158" s="167">
        <f t="shared" si="173"/>
        <v>0</v>
      </c>
      <c r="JB158" s="1"/>
      <c r="JC158" s="1"/>
      <c r="JD158" s="174"/>
      <c r="JE158" s="175"/>
      <c r="JF158" s="174"/>
      <c r="JG158" s="175"/>
      <c r="JH158" s="174"/>
      <c r="JI158" s="175"/>
      <c r="JJ158" s="174"/>
      <c r="JK158" s="175"/>
      <c r="JL158" s="174"/>
      <c r="JM158" s="175"/>
      <c r="JN158" s="174"/>
      <c r="JO158" s="175"/>
      <c r="JP158" s="174"/>
      <c r="JQ158" s="175"/>
      <c r="JR158" s="174"/>
      <c r="JS158" s="175"/>
      <c r="JT158" s="174"/>
      <c r="JU158" s="175"/>
      <c r="JV158" s="174"/>
      <c r="JW158" s="175"/>
      <c r="JX158" s="174"/>
      <c r="JY158" s="175"/>
      <c r="JZ158" s="174"/>
      <c r="KA158" s="175"/>
      <c r="KB158" s="166">
        <f t="shared" si="174"/>
        <v>0</v>
      </c>
      <c r="KC158" s="167">
        <f t="shared" si="175"/>
        <v>0</v>
      </c>
      <c r="KD158" s="166">
        <f t="shared" si="176"/>
        <v>0</v>
      </c>
      <c r="KE158" s="167">
        <f t="shared" si="177"/>
        <v>0</v>
      </c>
      <c r="KF158" s="1"/>
      <c r="KG158" s="1"/>
      <c r="KH158" s="170">
        <f t="shared" si="132"/>
        <v>0</v>
      </c>
      <c r="KI158" s="171">
        <f t="shared" si="133"/>
        <v>0</v>
      </c>
      <c r="KJ158" s="166">
        <f t="shared" si="134"/>
        <v>0</v>
      </c>
      <c r="KK158" s="167">
        <f t="shared" si="135"/>
        <v>0</v>
      </c>
      <c r="KL158" s="172">
        <f t="shared" si="136"/>
        <v>0</v>
      </c>
      <c r="KM158" s="171">
        <f t="shared" si="137"/>
        <v>0</v>
      </c>
      <c r="KN158" s="166">
        <f t="shared" si="138"/>
        <v>0</v>
      </c>
      <c r="KO158" s="167">
        <f t="shared" si="139"/>
        <v>0</v>
      </c>
      <c r="KP158" s="436">
        <f t="shared" si="140"/>
        <v>0</v>
      </c>
      <c r="KQ158" s="422">
        <f t="shared" si="141"/>
        <v>0</v>
      </c>
      <c r="KR158" s="438" t="s">
        <v>338</v>
      </c>
      <c r="KS158" s="422" t="s">
        <v>338</v>
      </c>
      <c r="KT158" s="1"/>
    </row>
    <row r="159" spans="2:306" s="26" customFormat="1" ht="16.5" customHeight="1" x14ac:dyDescent="0.2">
      <c r="B159" s="150" t="s">
        <v>355</v>
      </c>
      <c r="C159" s="826"/>
      <c r="D159" s="827"/>
      <c r="E159" s="316"/>
      <c r="F159" s="659">
        <v>1</v>
      </c>
      <c r="G159" s="113"/>
      <c r="H159" s="113"/>
      <c r="I159" s="661">
        <f>INT(ROUND(F159,2)*(IF(E159&gt;0,data!$J$12,0)))</f>
        <v>0</v>
      </c>
      <c r="J159" s="145">
        <f t="shared" si="124"/>
        <v>0</v>
      </c>
      <c r="K159" s="317"/>
      <c r="L159" s="316"/>
      <c r="M159" s="661">
        <f>INT(ROUND(F159,2)*(IF(E159&gt;0,(IF(K159="ano",data!$J$6,0)),0)))</f>
        <v>0</v>
      </c>
      <c r="N159" s="152">
        <f t="shared" si="125"/>
        <v>0</v>
      </c>
      <c r="O159" s="155">
        <f t="shared" si="126"/>
        <v>0</v>
      </c>
      <c r="Q159" s="149" t="str">
        <f t="shared" si="127"/>
        <v/>
      </c>
      <c r="R159" s="612" t="s">
        <v>338</v>
      </c>
      <c r="T159" s="26">
        <f t="shared" si="131"/>
        <v>0</v>
      </c>
      <c r="U159" s="176" t="s">
        <v>297</v>
      </c>
      <c r="V159" s="10"/>
      <c r="W159" s="10"/>
      <c r="X159" s="164"/>
      <c r="Y159" s="177"/>
      <c r="Z159" s="164"/>
      <c r="AA159" s="177"/>
      <c r="AB159" s="164"/>
      <c r="AC159" s="177"/>
      <c r="AD159" s="164"/>
      <c r="AE159" s="177"/>
      <c r="AF159" s="164"/>
      <c r="AG159" s="177"/>
      <c r="AH159" s="164"/>
      <c r="AI159" s="177"/>
      <c r="AJ159" s="164"/>
      <c r="AK159" s="177"/>
      <c r="AL159" s="164"/>
      <c r="AM159" s="177"/>
      <c r="AN159" s="164"/>
      <c r="AO159" s="177"/>
      <c r="AP159" s="164"/>
      <c r="AQ159" s="177"/>
      <c r="AR159" s="164"/>
      <c r="AS159" s="177"/>
      <c r="AT159" s="164"/>
      <c r="AU159" s="177"/>
      <c r="AV159" s="166">
        <f t="shared" si="142"/>
        <v>0</v>
      </c>
      <c r="AW159" s="167">
        <f t="shared" si="143"/>
        <v>0</v>
      </c>
      <c r="AX159" s="166">
        <f t="shared" si="144"/>
        <v>0</v>
      </c>
      <c r="AY159" s="167">
        <f t="shared" si="145"/>
        <v>0</v>
      </c>
      <c r="AZ159" s="1"/>
      <c r="BA159" s="1"/>
      <c r="BB159" s="164"/>
      <c r="BC159" s="177"/>
      <c r="BD159" s="164"/>
      <c r="BE159" s="177"/>
      <c r="BF159" s="164"/>
      <c r="BG159" s="177"/>
      <c r="BH159" s="164"/>
      <c r="BI159" s="177"/>
      <c r="BJ159" s="164"/>
      <c r="BK159" s="177"/>
      <c r="BL159" s="164"/>
      <c r="BM159" s="177"/>
      <c r="BN159" s="164"/>
      <c r="BO159" s="177"/>
      <c r="BP159" s="164"/>
      <c r="BQ159" s="177"/>
      <c r="BR159" s="164"/>
      <c r="BS159" s="177"/>
      <c r="BT159" s="164"/>
      <c r="BU159" s="177"/>
      <c r="BV159" s="164"/>
      <c r="BW159" s="177"/>
      <c r="BX159" s="164"/>
      <c r="BY159" s="177"/>
      <c r="BZ159" s="166">
        <f t="shared" si="146"/>
        <v>0</v>
      </c>
      <c r="CA159" s="167">
        <f t="shared" si="147"/>
        <v>0</v>
      </c>
      <c r="CB159" s="166">
        <f t="shared" si="148"/>
        <v>0</v>
      </c>
      <c r="CC159" s="167">
        <f t="shared" si="149"/>
        <v>0</v>
      </c>
      <c r="CD159" s="1"/>
      <c r="CE159" s="1"/>
      <c r="CF159" s="164"/>
      <c r="CG159" s="177"/>
      <c r="CH159" s="164"/>
      <c r="CI159" s="177"/>
      <c r="CJ159" s="164"/>
      <c r="CK159" s="177"/>
      <c r="CL159" s="164"/>
      <c r="CM159" s="177"/>
      <c r="CN159" s="164"/>
      <c r="CO159" s="177"/>
      <c r="CP159" s="164"/>
      <c r="CQ159" s="177"/>
      <c r="CR159" s="164"/>
      <c r="CS159" s="177"/>
      <c r="CT159" s="164"/>
      <c r="CU159" s="177"/>
      <c r="CV159" s="164"/>
      <c r="CW159" s="177"/>
      <c r="CX159" s="164"/>
      <c r="CY159" s="177"/>
      <c r="CZ159" s="164"/>
      <c r="DA159" s="177"/>
      <c r="DB159" s="164"/>
      <c r="DC159" s="177"/>
      <c r="DD159" s="166">
        <f t="shared" si="150"/>
        <v>0</v>
      </c>
      <c r="DE159" s="167">
        <f t="shared" si="151"/>
        <v>0</v>
      </c>
      <c r="DF159" s="166">
        <f t="shared" si="152"/>
        <v>0</v>
      </c>
      <c r="DG159" s="167">
        <f t="shared" si="153"/>
        <v>0</v>
      </c>
      <c r="DH159" s="1"/>
      <c r="DI159" s="1"/>
      <c r="DJ159" s="164"/>
      <c r="DK159" s="177"/>
      <c r="DL159" s="164"/>
      <c r="DM159" s="177"/>
      <c r="DN159" s="164"/>
      <c r="DO159" s="177"/>
      <c r="DP159" s="164"/>
      <c r="DQ159" s="177"/>
      <c r="DR159" s="164"/>
      <c r="DS159" s="177"/>
      <c r="DT159" s="164"/>
      <c r="DU159" s="177"/>
      <c r="DV159" s="164"/>
      <c r="DW159" s="177"/>
      <c r="DX159" s="164"/>
      <c r="DY159" s="177"/>
      <c r="DZ159" s="164"/>
      <c r="EA159" s="177"/>
      <c r="EB159" s="164"/>
      <c r="EC159" s="177"/>
      <c r="ED159" s="164"/>
      <c r="EE159" s="177"/>
      <c r="EF159" s="164"/>
      <c r="EG159" s="177"/>
      <c r="EH159" s="166">
        <f t="shared" si="154"/>
        <v>0</v>
      </c>
      <c r="EI159" s="167">
        <f t="shared" si="155"/>
        <v>0</v>
      </c>
      <c r="EJ159" s="166">
        <f t="shared" si="156"/>
        <v>0</v>
      </c>
      <c r="EK159" s="167">
        <f t="shared" si="157"/>
        <v>0</v>
      </c>
      <c r="EL159" s="1"/>
      <c r="EM159" s="1"/>
      <c r="EN159" s="164"/>
      <c r="EO159" s="177"/>
      <c r="EP159" s="164"/>
      <c r="EQ159" s="177"/>
      <c r="ER159" s="164"/>
      <c r="ES159" s="177"/>
      <c r="ET159" s="164"/>
      <c r="EU159" s="177"/>
      <c r="EV159" s="164"/>
      <c r="EW159" s="177"/>
      <c r="EX159" s="164"/>
      <c r="EY159" s="177"/>
      <c r="EZ159" s="164"/>
      <c r="FA159" s="177"/>
      <c r="FB159" s="164"/>
      <c r="FC159" s="177"/>
      <c r="FD159" s="164"/>
      <c r="FE159" s="177"/>
      <c r="FF159" s="164"/>
      <c r="FG159" s="177"/>
      <c r="FH159" s="164"/>
      <c r="FI159" s="177"/>
      <c r="FJ159" s="164"/>
      <c r="FK159" s="177"/>
      <c r="FL159" s="166">
        <f t="shared" si="158"/>
        <v>0</v>
      </c>
      <c r="FM159" s="167">
        <f t="shared" si="159"/>
        <v>0</v>
      </c>
      <c r="FN159" s="166">
        <f t="shared" si="160"/>
        <v>0</v>
      </c>
      <c r="FO159" s="167">
        <f t="shared" si="161"/>
        <v>0</v>
      </c>
      <c r="FP159" s="1"/>
      <c r="FQ159" s="1"/>
      <c r="FR159" s="164"/>
      <c r="FS159" s="177"/>
      <c r="FT159" s="164"/>
      <c r="FU159" s="177"/>
      <c r="FV159" s="164"/>
      <c r="FW159" s="177"/>
      <c r="FX159" s="164"/>
      <c r="FY159" s="177"/>
      <c r="FZ159" s="164"/>
      <c r="GA159" s="177"/>
      <c r="GB159" s="164"/>
      <c r="GC159" s="177"/>
      <c r="GD159" s="164"/>
      <c r="GE159" s="177"/>
      <c r="GF159" s="164"/>
      <c r="GG159" s="177"/>
      <c r="GH159" s="164"/>
      <c r="GI159" s="177"/>
      <c r="GJ159" s="164"/>
      <c r="GK159" s="177"/>
      <c r="GL159" s="164"/>
      <c r="GM159" s="177"/>
      <c r="GN159" s="164"/>
      <c r="GO159" s="177"/>
      <c r="GP159" s="166">
        <f t="shared" si="162"/>
        <v>0</v>
      </c>
      <c r="GQ159" s="167">
        <f t="shared" si="163"/>
        <v>0</v>
      </c>
      <c r="GR159" s="166">
        <f t="shared" si="164"/>
        <v>0</v>
      </c>
      <c r="GS159" s="167">
        <f t="shared" si="165"/>
        <v>0</v>
      </c>
      <c r="GT159" s="1"/>
      <c r="GU159" s="1"/>
      <c r="GV159" s="164"/>
      <c r="GW159" s="177"/>
      <c r="GX159" s="164"/>
      <c r="GY159" s="177"/>
      <c r="GZ159" s="164"/>
      <c r="HA159" s="177"/>
      <c r="HB159" s="164"/>
      <c r="HC159" s="177"/>
      <c r="HD159" s="164"/>
      <c r="HE159" s="177"/>
      <c r="HF159" s="164"/>
      <c r="HG159" s="177"/>
      <c r="HH159" s="164"/>
      <c r="HI159" s="177"/>
      <c r="HJ159" s="164"/>
      <c r="HK159" s="177"/>
      <c r="HL159" s="164"/>
      <c r="HM159" s="177"/>
      <c r="HN159" s="164"/>
      <c r="HO159" s="177"/>
      <c r="HP159" s="164"/>
      <c r="HQ159" s="177"/>
      <c r="HR159" s="164"/>
      <c r="HS159" s="177"/>
      <c r="HT159" s="166">
        <f t="shared" si="166"/>
        <v>0</v>
      </c>
      <c r="HU159" s="167">
        <f t="shared" si="167"/>
        <v>0</v>
      </c>
      <c r="HV159" s="166">
        <f t="shared" si="168"/>
        <v>0</v>
      </c>
      <c r="HW159" s="167">
        <f t="shared" si="169"/>
        <v>0</v>
      </c>
      <c r="HX159" s="1"/>
      <c r="HY159" s="1"/>
      <c r="HZ159" s="164"/>
      <c r="IA159" s="177"/>
      <c r="IB159" s="164"/>
      <c r="IC159" s="177"/>
      <c r="ID159" s="164"/>
      <c r="IE159" s="177"/>
      <c r="IF159" s="164"/>
      <c r="IG159" s="177"/>
      <c r="IH159" s="164"/>
      <c r="II159" s="177"/>
      <c r="IJ159" s="164"/>
      <c r="IK159" s="177"/>
      <c r="IL159" s="164"/>
      <c r="IM159" s="177"/>
      <c r="IN159" s="164"/>
      <c r="IO159" s="177"/>
      <c r="IP159" s="164"/>
      <c r="IQ159" s="177"/>
      <c r="IR159" s="164"/>
      <c r="IS159" s="177"/>
      <c r="IT159" s="164"/>
      <c r="IU159" s="177"/>
      <c r="IV159" s="164"/>
      <c r="IW159" s="177"/>
      <c r="IX159" s="166">
        <f t="shared" si="170"/>
        <v>0</v>
      </c>
      <c r="IY159" s="167">
        <f t="shared" si="171"/>
        <v>0</v>
      </c>
      <c r="IZ159" s="166">
        <f t="shared" si="172"/>
        <v>0</v>
      </c>
      <c r="JA159" s="167">
        <f t="shared" si="173"/>
        <v>0</v>
      </c>
      <c r="JB159" s="1"/>
      <c r="JC159" s="1"/>
      <c r="JD159" s="164"/>
      <c r="JE159" s="177"/>
      <c r="JF159" s="164"/>
      <c r="JG159" s="177"/>
      <c r="JH159" s="164"/>
      <c r="JI159" s="177"/>
      <c r="JJ159" s="164"/>
      <c r="JK159" s="177"/>
      <c r="JL159" s="164"/>
      <c r="JM159" s="177"/>
      <c r="JN159" s="164"/>
      <c r="JO159" s="177"/>
      <c r="JP159" s="164"/>
      <c r="JQ159" s="177"/>
      <c r="JR159" s="164"/>
      <c r="JS159" s="177"/>
      <c r="JT159" s="164"/>
      <c r="JU159" s="177"/>
      <c r="JV159" s="164"/>
      <c r="JW159" s="177"/>
      <c r="JX159" s="164"/>
      <c r="JY159" s="177"/>
      <c r="JZ159" s="164"/>
      <c r="KA159" s="177"/>
      <c r="KB159" s="166">
        <f t="shared" si="174"/>
        <v>0</v>
      </c>
      <c r="KC159" s="167">
        <f t="shared" si="175"/>
        <v>0</v>
      </c>
      <c r="KD159" s="166">
        <f t="shared" si="176"/>
        <v>0</v>
      </c>
      <c r="KE159" s="167">
        <f t="shared" si="177"/>
        <v>0</v>
      </c>
      <c r="KF159" s="1"/>
      <c r="KG159" s="1"/>
      <c r="KH159" s="170">
        <f t="shared" si="132"/>
        <v>0</v>
      </c>
      <c r="KI159" s="171">
        <f t="shared" si="133"/>
        <v>0</v>
      </c>
      <c r="KJ159" s="166">
        <f t="shared" si="134"/>
        <v>0</v>
      </c>
      <c r="KK159" s="167">
        <f t="shared" si="135"/>
        <v>0</v>
      </c>
      <c r="KL159" s="172">
        <f t="shared" si="136"/>
        <v>0</v>
      </c>
      <c r="KM159" s="171">
        <f t="shared" si="137"/>
        <v>0</v>
      </c>
      <c r="KN159" s="166">
        <f t="shared" si="138"/>
        <v>0</v>
      </c>
      <c r="KO159" s="167">
        <f t="shared" si="139"/>
        <v>0</v>
      </c>
      <c r="KP159" s="436">
        <f t="shared" si="140"/>
        <v>0</v>
      </c>
      <c r="KQ159" s="422">
        <f t="shared" si="141"/>
        <v>0</v>
      </c>
      <c r="KR159" s="438" t="s">
        <v>338</v>
      </c>
      <c r="KS159" s="422" t="s">
        <v>338</v>
      </c>
      <c r="KT159" s="1"/>
    </row>
    <row r="160" spans="2:306" s="26" customFormat="1" ht="16.5" hidden="1" customHeight="1" x14ac:dyDescent="0.2">
      <c r="B160" s="150"/>
      <c r="C160" s="853"/>
      <c r="D160" s="854"/>
      <c r="E160" s="536"/>
      <c r="F160" s="650"/>
      <c r="G160" s="536"/>
      <c r="H160" s="536"/>
      <c r="I160" s="661">
        <f>INT(ROUND(F160,2)*(IF(E160&gt;0,data!$J$12,0)))</f>
        <v>0</v>
      </c>
      <c r="J160" s="145">
        <f t="shared" si="124"/>
        <v>0</v>
      </c>
      <c r="K160" s="537"/>
      <c r="L160" s="536"/>
      <c r="M160" s="661">
        <f>INT(ROUND(F160,2)*(IF(E160&gt;0,(IF(K160="ano",data!$J$6,0)),0)))</f>
        <v>0</v>
      </c>
      <c r="N160" s="152">
        <f t="shared" si="125"/>
        <v>0</v>
      </c>
      <c r="O160" s="155">
        <f t="shared" si="126"/>
        <v>0</v>
      </c>
      <c r="Q160" s="149" t="str">
        <f t="shared" si="127"/>
        <v/>
      </c>
      <c r="R160" s="612" t="s">
        <v>338</v>
      </c>
      <c r="T160" s="26">
        <f t="shared" si="131"/>
        <v>0</v>
      </c>
      <c r="U160" s="173" t="s">
        <v>297</v>
      </c>
      <c r="V160" s="10"/>
      <c r="W160" s="10"/>
      <c r="X160" s="174"/>
      <c r="Y160" s="175"/>
      <c r="Z160" s="174"/>
      <c r="AA160" s="175"/>
      <c r="AB160" s="174"/>
      <c r="AC160" s="175"/>
      <c r="AD160" s="174"/>
      <c r="AE160" s="175"/>
      <c r="AF160" s="174"/>
      <c r="AG160" s="175"/>
      <c r="AH160" s="174"/>
      <c r="AI160" s="175"/>
      <c r="AJ160" s="174"/>
      <c r="AK160" s="175"/>
      <c r="AL160" s="174"/>
      <c r="AM160" s="175"/>
      <c r="AN160" s="174"/>
      <c r="AO160" s="175"/>
      <c r="AP160" s="174"/>
      <c r="AQ160" s="175"/>
      <c r="AR160" s="174"/>
      <c r="AS160" s="175"/>
      <c r="AT160" s="174"/>
      <c r="AU160" s="175"/>
      <c r="AV160" s="166">
        <f t="shared" si="142"/>
        <v>0</v>
      </c>
      <c r="AW160" s="167">
        <f t="shared" si="143"/>
        <v>0</v>
      </c>
      <c r="AX160" s="166">
        <f t="shared" si="144"/>
        <v>0</v>
      </c>
      <c r="AY160" s="167">
        <f t="shared" si="145"/>
        <v>0</v>
      </c>
      <c r="AZ160" s="1"/>
      <c r="BA160" s="1"/>
      <c r="BB160" s="174"/>
      <c r="BC160" s="175"/>
      <c r="BD160" s="174"/>
      <c r="BE160" s="175"/>
      <c r="BF160" s="174"/>
      <c r="BG160" s="175"/>
      <c r="BH160" s="174"/>
      <c r="BI160" s="175"/>
      <c r="BJ160" s="174"/>
      <c r="BK160" s="175"/>
      <c r="BL160" s="174"/>
      <c r="BM160" s="175"/>
      <c r="BN160" s="174"/>
      <c r="BO160" s="175"/>
      <c r="BP160" s="174"/>
      <c r="BQ160" s="175"/>
      <c r="BR160" s="174"/>
      <c r="BS160" s="175"/>
      <c r="BT160" s="174"/>
      <c r="BU160" s="175"/>
      <c r="BV160" s="174"/>
      <c r="BW160" s="175"/>
      <c r="BX160" s="174"/>
      <c r="BY160" s="175"/>
      <c r="BZ160" s="166">
        <f t="shared" si="146"/>
        <v>0</v>
      </c>
      <c r="CA160" s="167">
        <f t="shared" si="147"/>
        <v>0</v>
      </c>
      <c r="CB160" s="166">
        <f t="shared" si="148"/>
        <v>0</v>
      </c>
      <c r="CC160" s="167">
        <f t="shared" si="149"/>
        <v>0</v>
      </c>
      <c r="CD160" s="1"/>
      <c r="CE160" s="1"/>
      <c r="CF160" s="174"/>
      <c r="CG160" s="175"/>
      <c r="CH160" s="174"/>
      <c r="CI160" s="175"/>
      <c r="CJ160" s="174"/>
      <c r="CK160" s="175"/>
      <c r="CL160" s="174"/>
      <c r="CM160" s="175"/>
      <c r="CN160" s="174"/>
      <c r="CO160" s="175"/>
      <c r="CP160" s="174"/>
      <c r="CQ160" s="175"/>
      <c r="CR160" s="174"/>
      <c r="CS160" s="175"/>
      <c r="CT160" s="174"/>
      <c r="CU160" s="175"/>
      <c r="CV160" s="174"/>
      <c r="CW160" s="175"/>
      <c r="CX160" s="174"/>
      <c r="CY160" s="175"/>
      <c r="CZ160" s="174"/>
      <c r="DA160" s="175"/>
      <c r="DB160" s="174"/>
      <c r="DC160" s="175"/>
      <c r="DD160" s="166">
        <f t="shared" si="150"/>
        <v>0</v>
      </c>
      <c r="DE160" s="167">
        <f t="shared" si="151"/>
        <v>0</v>
      </c>
      <c r="DF160" s="166">
        <f t="shared" si="152"/>
        <v>0</v>
      </c>
      <c r="DG160" s="167">
        <f t="shared" si="153"/>
        <v>0</v>
      </c>
      <c r="DH160" s="1"/>
      <c r="DI160" s="1"/>
      <c r="DJ160" s="174"/>
      <c r="DK160" s="175"/>
      <c r="DL160" s="174"/>
      <c r="DM160" s="175"/>
      <c r="DN160" s="174"/>
      <c r="DO160" s="175"/>
      <c r="DP160" s="174"/>
      <c r="DQ160" s="175"/>
      <c r="DR160" s="174"/>
      <c r="DS160" s="175"/>
      <c r="DT160" s="174"/>
      <c r="DU160" s="175"/>
      <c r="DV160" s="174"/>
      <c r="DW160" s="175"/>
      <c r="DX160" s="174"/>
      <c r="DY160" s="175"/>
      <c r="DZ160" s="174"/>
      <c r="EA160" s="175"/>
      <c r="EB160" s="174"/>
      <c r="EC160" s="175"/>
      <c r="ED160" s="174"/>
      <c r="EE160" s="175"/>
      <c r="EF160" s="174"/>
      <c r="EG160" s="175"/>
      <c r="EH160" s="166">
        <f t="shared" si="154"/>
        <v>0</v>
      </c>
      <c r="EI160" s="167">
        <f t="shared" si="155"/>
        <v>0</v>
      </c>
      <c r="EJ160" s="166">
        <f t="shared" si="156"/>
        <v>0</v>
      </c>
      <c r="EK160" s="167">
        <f t="shared" si="157"/>
        <v>0</v>
      </c>
      <c r="EL160" s="1"/>
      <c r="EM160" s="1"/>
      <c r="EN160" s="174"/>
      <c r="EO160" s="175"/>
      <c r="EP160" s="174"/>
      <c r="EQ160" s="175"/>
      <c r="ER160" s="174"/>
      <c r="ES160" s="175"/>
      <c r="ET160" s="174"/>
      <c r="EU160" s="175"/>
      <c r="EV160" s="174"/>
      <c r="EW160" s="175"/>
      <c r="EX160" s="174"/>
      <c r="EY160" s="175"/>
      <c r="EZ160" s="174"/>
      <c r="FA160" s="175"/>
      <c r="FB160" s="174"/>
      <c r="FC160" s="175"/>
      <c r="FD160" s="174"/>
      <c r="FE160" s="175"/>
      <c r="FF160" s="174"/>
      <c r="FG160" s="175"/>
      <c r="FH160" s="174"/>
      <c r="FI160" s="175"/>
      <c r="FJ160" s="174"/>
      <c r="FK160" s="175"/>
      <c r="FL160" s="166">
        <f t="shared" si="158"/>
        <v>0</v>
      </c>
      <c r="FM160" s="167">
        <f t="shared" si="159"/>
        <v>0</v>
      </c>
      <c r="FN160" s="166">
        <f t="shared" si="160"/>
        <v>0</v>
      </c>
      <c r="FO160" s="167">
        <f t="shared" si="161"/>
        <v>0</v>
      </c>
      <c r="FP160" s="1"/>
      <c r="FQ160" s="1"/>
      <c r="FR160" s="174"/>
      <c r="FS160" s="175"/>
      <c r="FT160" s="174"/>
      <c r="FU160" s="175"/>
      <c r="FV160" s="174"/>
      <c r="FW160" s="175"/>
      <c r="FX160" s="174"/>
      <c r="FY160" s="175"/>
      <c r="FZ160" s="174"/>
      <c r="GA160" s="175"/>
      <c r="GB160" s="174"/>
      <c r="GC160" s="175"/>
      <c r="GD160" s="174"/>
      <c r="GE160" s="175"/>
      <c r="GF160" s="174"/>
      <c r="GG160" s="175"/>
      <c r="GH160" s="174"/>
      <c r="GI160" s="175"/>
      <c r="GJ160" s="174"/>
      <c r="GK160" s="175"/>
      <c r="GL160" s="174"/>
      <c r="GM160" s="175"/>
      <c r="GN160" s="174"/>
      <c r="GO160" s="175"/>
      <c r="GP160" s="166">
        <f t="shared" si="162"/>
        <v>0</v>
      </c>
      <c r="GQ160" s="167">
        <f t="shared" si="163"/>
        <v>0</v>
      </c>
      <c r="GR160" s="166">
        <f t="shared" si="164"/>
        <v>0</v>
      </c>
      <c r="GS160" s="167">
        <f t="shared" si="165"/>
        <v>0</v>
      </c>
      <c r="GT160" s="1"/>
      <c r="GU160" s="1"/>
      <c r="GV160" s="174"/>
      <c r="GW160" s="175"/>
      <c r="GX160" s="174"/>
      <c r="GY160" s="175"/>
      <c r="GZ160" s="174"/>
      <c r="HA160" s="175"/>
      <c r="HB160" s="174"/>
      <c r="HC160" s="175"/>
      <c r="HD160" s="174"/>
      <c r="HE160" s="175"/>
      <c r="HF160" s="174"/>
      <c r="HG160" s="175"/>
      <c r="HH160" s="174"/>
      <c r="HI160" s="175"/>
      <c r="HJ160" s="174"/>
      <c r="HK160" s="175"/>
      <c r="HL160" s="174"/>
      <c r="HM160" s="175"/>
      <c r="HN160" s="174"/>
      <c r="HO160" s="175"/>
      <c r="HP160" s="174"/>
      <c r="HQ160" s="175"/>
      <c r="HR160" s="174"/>
      <c r="HS160" s="175"/>
      <c r="HT160" s="166">
        <f t="shared" si="166"/>
        <v>0</v>
      </c>
      <c r="HU160" s="167">
        <f t="shared" si="167"/>
        <v>0</v>
      </c>
      <c r="HV160" s="166">
        <f t="shared" si="168"/>
        <v>0</v>
      </c>
      <c r="HW160" s="167">
        <f t="shared" si="169"/>
        <v>0</v>
      </c>
      <c r="HX160" s="1"/>
      <c r="HY160" s="1"/>
      <c r="HZ160" s="174"/>
      <c r="IA160" s="175"/>
      <c r="IB160" s="174"/>
      <c r="IC160" s="175"/>
      <c r="ID160" s="174"/>
      <c r="IE160" s="175"/>
      <c r="IF160" s="174"/>
      <c r="IG160" s="175"/>
      <c r="IH160" s="174"/>
      <c r="II160" s="175"/>
      <c r="IJ160" s="174"/>
      <c r="IK160" s="175"/>
      <c r="IL160" s="174"/>
      <c r="IM160" s="175"/>
      <c r="IN160" s="174"/>
      <c r="IO160" s="175"/>
      <c r="IP160" s="174"/>
      <c r="IQ160" s="175"/>
      <c r="IR160" s="174"/>
      <c r="IS160" s="175"/>
      <c r="IT160" s="174"/>
      <c r="IU160" s="175"/>
      <c r="IV160" s="174"/>
      <c r="IW160" s="175"/>
      <c r="IX160" s="166">
        <f t="shared" si="170"/>
        <v>0</v>
      </c>
      <c r="IY160" s="167">
        <f t="shared" si="171"/>
        <v>0</v>
      </c>
      <c r="IZ160" s="166">
        <f t="shared" si="172"/>
        <v>0</v>
      </c>
      <c r="JA160" s="167">
        <f t="shared" si="173"/>
        <v>0</v>
      </c>
      <c r="JB160" s="1"/>
      <c r="JC160" s="1"/>
      <c r="JD160" s="174"/>
      <c r="JE160" s="175"/>
      <c r="JF160" s="174"/>
      <c r="JG160" s="175"/>
      <c r="JH160" s="174"/>
      <c r="JI160" s="175"/>
      <c r="JJ160" s="174"/>
      <c r="JK160" s="175"/>
      <c r="JL160" s="174"/>
      <c r="JM160" s="175"/>
      <c r="JN160" s="174"/>
      <c r="JO160" s="175"/>
      <c r="JP160" s="174"/>
      <c r="JQ160" s="175"/>
      <c r="JR160" s="174"/>
      <c r="JS160" s="175"/>
      <c r="JT160" s="174"/>
      <c r="JU160" s="175"/>
      <c r="JV160" s="174"/>
      <c r="JW160" s="175"/>
      <c r="JX160" s="174"/>
      <c r="JY160" s="175"/>
      <c r="JZ160" s="174"/>
      <c r="KA160" s="175"/>
      <c r="KB160" s="166">
        <f t="shared" si="174"/>
        <v>0</v>
      </c>
      <c r="KC160" s="167">
        <f t="shared" si="175"/>
        <v>0</v>
      </c>
      <c r="KD160" s="166">
        <f t="shared" si="176"/>
        <v>0</v>
      </c>
      <c r="KE160" s="167">
        <f t="shared" si="177"/>
        <v>0</v>
      </c>
      <c r="KF160" s="1"/>
      <c r="KG160" s="1"/>
      <c r="KH160" s="170">
        <f t="shared" si="132"/>
        <v>0</v>
      </c>
      <c r="KI160" s="171">
        <f t="shared" si="133"/>
        <v>0</v>
      </c>
      <c r="KJ160" s="166">
        <f t="shared" si="134"/>
        <v>0</v>
      </c>
      <c r="KK160" s="167">
        <f t="shared" si="135"/>
        <v>0</v>
      </c>
      <c r="KL160" s="172">
        <f t="shared" si="136"/>
        <v>0</v>
      </c>
      <c r="KM160" s="171">
        <f t="shared" si="137"/>
        <v>0</v>
      </c>
      <c r="KN160" s="166">
        <f t="shared" si="138"/>
        <v>0</v>
      </c>
      <c r="KO160" s="167">
        <f t="shared" si="139"/>
        <v>0</v>
      </c>
      <c r="KP160" s="436">
        <f t="shared" si="140"/>
        <v>0</v>
      </c>
      <c r="KQ160" s="422">
        <f t="shared" si="141"/>
        <v>0</v>
      </c>
      <c r="KR160" s="438" t="s">
        <v>338</v>
      </c>
      <c r="KS160" s="422" t="s">
        <v>338</v>
      </c>
      <c r="KT160" s="1"/>
    </row>
    <row r="161" spans="2:306" s="26" customFormat="1" ht="16.5" customHeight="1" x14ac:dyDescent="0.2">
      <c r="B161" s="150" t="s">
        <v>356</v>
      </c>
      <c r="C161" s="826"/>
      <c r="D161" s="827"/>
      <c r="E161" s="316"/>
      <c r="F161" s="659">
        <v>1</v>
      </c>
      <c r="G161" s="113"/>
      <c r="H161" s="113"/>
      <c r="I161" s="661">
        <f>INT(ROUND(F161,2)*(IF(E161&gt;0,data!$J$12,0)))</f>
        <v>0</v>
      </c>
      <c r="J161" s="145">
        <f t="shared" si="124"/>
        <v>0</v>
      </c>
      <c r="K161" s="317"/>
      <c r="L161" s="316"/>
      <c r="M161" s="661">
        <f>INT(ROUND(F161,2)*(IF(E161&gt;0,(IF(K161="ano",data!$J$6,0)),0)))</f>
        <v>0</v>
      </c>
      <c r="N161" s="152">
        <f t="shared" si="125"/>
        <v>0</v>
      </c>
      <c r="O161" s="155">
        <f t="shared" si="126"/>
        <v>0</v>
      </c>
      <c r="Q161" s="149" t="str">
        <f t="shared" si="127"/>
        <v/>
      </c>
      <c r="R161" s="612" t="s">
        <v>338</v>
      </c>
      <c r="T161" s="26">
        <f t="shared" si="131"/>
        <v>0</v>
      </c>
      <c r="U161" s="176" t="s">
        <v>297</v>
      </c>
      <c r="V161" s="10"/>
      <c r="W161" s="10"/>
      <c r="X161" s="164"/>
      <c r="Y161" s="177"/>
      <c r="Z161" s="164"/>
      <c r="AA161" s="177"/>
      <c r="AB161" s="164"/>
      <c r="AC161" s="177"/>
      <c r="AD161" s="164"/>
      <c r="AE161" s="177"/>
      <c r="AF161" s="164"/>
      <c r="AG161" s="177"/>
      <c r="AH161" s="164"/>
      <c r="AI161" s="177"/>
      <c r="AJ161" s="164"/>
      <c r="AK161" s="177"/>
      <c r="AL161" s="164"/>
      <c r="AM161" s="177"/>
      <c r="AN161" s="164"/>
      <c r="AO161" s="177"/>
      <c r="AP161" s="164"/>
      <c r="AQ161" s="177"/>
      <c r="AR161" s="164"/>
      <c r="AS161" s="177"/>
      <c r="AT161" s="164"/>
      <c r="AU161" s="177"/>
      <c r="AV161" s="166">
        <f t="shared" si="142"/>
        <v>0</v>
      </c>
      <c r="AW161" s="167">
        <f t="shared" si="143"/>
        <v>0</v>
      </c>
      <c r="AX161" s="166">
        <f t="shared" si="144"/>
        <v>0</v>
      </c>
      <c r="AY161" s="167">
        <f t="shared" si="145"/>
        <v>0</v>
      </c>
      <c r="AZ161" s="1"/>
      <c r="BA161" s="1"/>
      <c r="BB161" s="164"/>
      <c r="BC161" s="177"/>
      <c r="BD161" s="164"/>
      <c r="BE161" s="177"/>
      <c r="BF161" s="164"/>
      <c r="BG161" s="177"/>
      <c r="BH161" s="164"/>
      <c r="BI161" s="177"/>
      <c r="BJ161" s="164"/>
      <c r="BK161" s="177"/>
      <c r="BL161" s="164"/>
      <c r="BM161" s="177"/>
      <c r="BN161" s="164"/>
      <c r="BO161" s="177"/>
      <c r="BP161" s="164"/>
      <c r="BQ161" s="177"/>
      <c r="BR161" s="164"/>
      <c r="BS161" s="177"/>
      <c r="BT161" s="164"/>
      <c r="BU161" s="177"/>
      <c r="BV161" s="164"/>
      <c r="BW161" s="177"/>
      <c r="BX161" s="164"/>
      <c r="BY161" s="177"/>
      <c r="BZ161" s="166">
        <f t="shared" si="146"/>
        <v>0</v>
      </c>
      <c r="CA161" s="167">
        <f t="shared" si="147"/>
        <v>0</v>
      </c>
      <c r="CB161" s="166">
        <f t="shared" si="148"/>
        <v>0</v>
      </c>
      <c r="CC161" s="167">
        <f t="shared" si="149"/>
        <v>0</v>
      </c>
      <c r="CD161" s="1"/>
      <c r="CE161" s="1"/>
      <c r="CF161" s="164"/>
      <c r="CG161" s="177"/>
      <c r="CH161" s="164"/>
      <c r="CI161" s="177"/>
      <c r="CJ161" s="164"/>
      <c r="CK161" s="177"/>
      <c r="CL161" s="164"/>
      <c r="CM161" s="177"/>
      <c r="CN161" s="164"/>
      <c r="CO161" s="177"/>
      <c r="CP161" s="164"/>
      <c r="CQ161" s="177"/>
      <c r="CR161" s="164"/>
      <c r="CS161" s="177"/>
      <c r="CT161" s="164"/>
      <c r="CU161" s="177"/>
      <c r="CV161" s="164"/>
      <c r="CW161" s="177"/>
      <c r="CX161" s="164"/>
      <c r="CY161" s="177"/>
      <c r="CZ161" s="164"/>
      <c r="DA161" s="177"/>
      <c r="DB161" s="164"/>
      <c r="DC161" s="177"/>
      <c r="DD161" s="166">
        <f t="shared" si="150"/>
        <v>0</v>
      </c>
      <c r="DE161" s="167">
        <f t="shared" si="151"/>
        <v>0</v>
      </c>
      <c r="DF161" s="166">
        <f t="shared" si="152"/>
        <v>0</v>
      </c>
      <c r="DG161" s="167">
        <f t="shared" si="153"/>
        <v>0</v>
      </c>
      <c r="DH161" s="1"/>
      <c r="DI161" s="1"/>
      <c r="DJ161" s="164"/>
      <c r="DK161" s="177"/>
      <c r="DL161" s="164"/>
      <c r="DM161" s="177"/>
      <c r="DN161" s="164"/>
      <c r="DO161" s="177"/>
      <c r="DP161" s="164"/>
      <c r="DQ161" s="177"/>
      <c r="DR161" s="164"/>
      <c r="DS161" s="177"/>
      <c r="DT161" s="164"/>
      <c r="DU161" s="177"/>
      <c r="DV161" s="164"/>
      <c r="DW161" s="177"/>
      <c r="DX161" s="164"/>
      <c r="DY161" s="177"/>
      <c r="DZ161" s="164"/>
      <c r="EA161" s="177"/>
      <c r="EB161" s="164"/>
      <c r="EC161" s="177"/>
      <c r="ED161" s="164"/>
      <c r="EE161" s="177"/>
      <c r="EF161" s="164"/>
      <c r="EG161" s="177"/>
      <c r="EH161" s="166">
        <f t="shared" si="154"/>
        <v>0</v>
      </c>
      <c r="EI161" s="167">
        <f t="shared" si="155"/>
        <v>0</v>
      </c>
      <c r="EJ161" s="166">
        <f t="shared" si="156"/>
        <v>0</v>
      </c>
      <c r="EK161" s="167">
        <f t="shared" si="157"/>
        <v>0</v>
      </c>
      <c r="EL161" s="1"/>
      <c r="EM161" s="1"/>
      <c r="EN161" s="164"/>
      <c r="EO161" s="177"/>
      <c r="EP161" s="164"/>
      <c r="EQ161" s="177"/>
      <c r="ER161" s="164"/>
      <c r="ES161" s="177"/>
      <c r="ET161" s="164"/>
      <c r="EU161" s="177"/>
      <c r="EV161" s="164"/>
      <c r="EW161" s="177"/>
      <c r="EX161" s="164"/>
      <c r="EY161" s="177"/>
      <c r="EZ161" s="164"/>
      <c r="FA161" s="177"/>
      <c r="FB161" s="164"/>
      <c r="FC161" s="177"/>
      <c r="FD161" s="164"/>
      <c r="FE161" s="177"/>
      <c r="FF161" s="164"/>
      <c r="FG161" s="177"/>
      <c r="FH161" s="164"/>
      <c r="FI161" s="177"/>
      <c r="FJ161" s="164"/>
      <c r="FK161" s="177"/>
      <c r="FL161" s="166">
        <f t="shared" si="158"/>
        <v>0</v>
      </c>
      <c r="FM161" s="167">
        <f t="shared" si="159"/>
        <v>0</v>
      </c>
      <c r="FN161" s="166">
        <f t="shared" si="160"/>
        <v>0</v>
      </c>
      <c r="FO161" s="167">
        <f t="shared" si="161"/>
        <v>0</v>
      </c>
      <c r="FP161" s="1"/>
      <c r="FQ161" s="1"/>
      <c r="FR161" s="164"/>
      <c r="FS161" s="177"/>
      <c r="FT161" s="164"/>
      <c r="FU161" s="177"/>
      <c r="FV161" s="164"/>
      <c r="FW161" s="177"/>
      <c r="FX161" s="164"/>
      <c r="FY161" s="177"/>
      <c r="FZ161" s="164"/>
      <c r="GA161" s="177"/>
      <c r="GB161" s="164"/>
      <c r="GC161" s="177"/>
      <c r="GD161" s="164"/>
      <c r="GE161" s="177"/>
      <c r="GF161" s="164"/>
      <c r="GG161" s="177"/>
      <c r="GH161" s="164"/>
      <c r="GI161" s="177"/>
      <c r="GJ161" s="164"/>
      <c r="GK161" s="177"/>
      <c r="GL161" s="164"/>
      <c r="GM161" s="177"/>
      <c r="GN161" s="164"/>
      <c r="GO161" s="177"/>
      <c r="GP161" s="166">
        <f t="shared" si="162"/>
        <v>0</v>
      </c>
      <c r="GQ161" s="167">
        <f t="shared" si="163"/>
        <v>0</v>
      </c>
      <c r="GR161" s="166">
        <f t="shared" si="164"/>
        <v>0</v>
      </c>
      <c r="GS161" s="167">
        <f t="shared" si="165"/>
        <v>0</v>
      </c>
      <c r="GT161" s="1"/>
      <c r="GU161" s="1"/>
      <c r="GV161" s="164"/>
      <c r="GW161" s="177"/>
      <c r="GX161" s="164"/>
      <c r="GY161" s="177"/>
      <c r="GZ161" s="164"/>
      <c r="HA161" s="177"/>
      <c r="HB161" s="164"/>
      <c r="HC161" s="177"/>
      <c r="HD161" s="164"/>
      <c r="HE161" s="177"/>
      <c r="HF161" s="164"/>
      <c r="HG161" s="177"/>
      <c r="HH161" s="164"/>
      <c r="HI161" s="177"/>
      <c r="HJ161" s="164"/>
      <c r="HK161" s="177"/>
      <c r="HL161" s="164"/>
      <c r="HM161" s="177"/>
      <c r="HN161" s="164"/>
      <c r="HO161" s="177"/>
      <c r="HP161" s="164"/>
      <c r="HQ161" s="177"/>
      <c r="HR161" s="164"/>
      <c r="HS161" s="177"/>
      <c r="HT161" s="166">
        <f t="shared" si="166"/>
        <v>0</v>
      </c>
      <c r="HU161" s="167">
        <f t="shared" si="167"/>
        <v>0</v>
      </c>
      <c r="HV161" s="166">
        <f t="shared" si="168"/>
        <v>0</v>
      </c>
      <c r="HW161" s="167">
        <f t="shared" si="169"/>
        <v>0</v>
      </c>
      <c r="HX161" s="1"/>
      <c r="HY161" s="1"/>
      <c r="HZ161" s="164"/>
      <c r="IA161" s="177"/>
      <c r="IB161" s="164"/>
      <c r="IC161" s="177"/>
      <c r="ID161" s="164"/>
      <c r="IE161" s="177"/>
      <c r="IF161" s="164"/>
      <c r="IG161" s="177"/>
      <c r="IH161" s="164"/>
      <c r="II161" s="177"/>
      <c r="IJ161" s="164"/>
      <c r="IK161" s="177"/>
      <c r="IL161" s="164"/>
      <c r="IM161" s="177"/>
      <c r="IN161" s="164"/>
      <c r="IO161" s="177"/>
      <c r="IP161" s="164"/>
      <c r="IQ161" s="177"/>
      <c r="IR161" s="164"/>
      <c r="IS161" s="177"/>
      <c r="IT161" s="164"/>
      <c r="IU161" s="177"/>
      <c r="IV161" s="164"/>
      <c r="IW161" s="177"/>
      <c r="IX161" s="166">
        <f t="shared" si="170"/>
        <v>0</v>
      </c>
      <c r="IY161" s="167">
        <f t="shared" si="171"/>
        <v>0</v>
      </c>
      <c r="IZ161" s="166">
        <f t="shared" si="172"/>
        <v>0</v>
      </c>
      <c r="JA161" s="167">
        <f t="shared" si="173"/>
        <v>0</v>
      </c>
      <c r="JB161" s="1"/>
      <c r="JC161" s="1"/>
      <c r="JD161" s="164"/>
      <c r="JE161" s="177"/>
      <c r="JF161" s="164"/>
      <c r="JG161" s="177"/>
      <c r="JH161" s="164"/>
      <c r="JI161" s="177"/>
      <c r="JJ161" s="164"/>
      <c r="JK161" s="177"/>
      <c r="JL161" s="164"/>
      <c r="JM161" s="177"/>
      <c r="JN161" s="164"/>
      <c r="JO161" s="177"/>
      <c r="JP161" s="164"/>
      <c r="JQ161" s="177"/>
      <c r="JR161" s="164"/>
      <c r="JS161" s="177"/>
      <c r="JT161" s="164"/>
      <c r="JU161" s="177"/>
      <c r="JV161" s="164"/>
      <c r="JW161" s="177"/>
      <c r="JX161" s="164"/>
      <c r="JY161" s="177"/>
      <c r="JZ161" s="164"/>
      <c r="KA161" s="177"/>
      <c r="KB161" s="166">
        <f t="shared" si="174"/>
        <v>0</v>
      </c>
      <c r="KC161" s="167">
        <f t="shared" si="175"/>
        <v>0</v>
      </c>
      <c r="KD161" s="166">
        <f t="shared" si="176"/>
        <v>0</v>
      </c>
      <c r="KE161" s="167">
        <f t="shared" si="177"/>
        <v>0</v>
      </c>
      <c r="KF161" s="1"/>
      <c r="KG161" s="1"/>
      <c r="KH161" s="170">
        <f t="shared" si="132"/>
        <v>0</v>
      </c>
      <c r="KI161" s="171">
        <f t="shared" si="133"/>
        <v>0</v>
      </c>
      <c r="KJ161" s="166">
        <f t="shared" si="134"/>
        <v>0</v>
      </c>
      <c r="KK161" s="167">
        <f t="shared" si="135"/>
        <v>0</v>
      </c>
      <c r="KL161" s="172">
        <f t="shared" si="136"/>
        <v>0</v>
      </c>
      <c r="KM161" s="171">
        <f t="shared" si="137"/>
        <v>0</v>
      </c>
      <c r="KN161" s="166">
        <f t="shared" si="138"/>
        <v>0</v>
      </c>
      <c r="KO161" s="167">
        <f t="shared" si="139"/>
        <v>0</v>
      </c>
      <c r="KP161" s="436">
        <f t="shared" si="140"/>
        <v>0</v>
      </c>
      <c r="KQ161" s="422">
        <f t="shared" si="141"/>
        <v>0</v>
      </c>
      <c r="KR161" s="438" t="s">
        <v>338</v>
      </c>
      <c r="KS161" s="422" t="s">
        <v>338</v>
      </c>
      <c r="KT161" s="1"/>
    </row>
    <row r="162" spans="2:306" s="26" customFormat="1" ht="16.5" hidden="1" customHeight="1" x14ac:dyDescent="0.2">
      <c r="B162" s="150"/>
      <c r="C162" s="853"/>
      <c r="D162" s="854"/>
      <c r="E162" s="536"/>
      <c r="F162" s="650"/>
      <c r="G162" s="536"/>
      <c r="H162" s="536"/>
      <c r="I162" s="661">
        <f>INT(ROUND(F162,2)*(IF(E162&gt;0,data!$J$12,0)))</f>
        <v>0</v>
      </c>
      <c r="J162" s="145">
        <f t="shared" si="124"/>
        <v>0</v>
      </c>
      <c r="K162" s="537"/>
      <c r="L162" s="536"/>
      <c r="M162" s="661">
        <f>INT(ROUND(F162,2)*(IF(E162&gt;0,(IF(K162="ano",data!$J$6,0)),0)))</f>
        <v>0</v>
      </c>
      <c r="N162" s="152">
        <f t="shared" si="125"/>
        <v>0</v>
      </c>
      <c r="O162" s="155">
        <f t="shared" si="126"/>
        <v>0</v>
      </c>
      <c r="Q162" s="149" t="str">
        <f t="shared" si="127"/>
        <v/>
      </c>
      <c r="R162" s="612" t="s">
        <v>338</v>
      </c>
      <c r="T162" s="26">
        <f t="shared" si="131"/>
        <v>0</v>
      </c>
      <c r="U162" s="173" t="s">
        <v>297</v>
      </c>
      <c r="V162" s="10"/>
      <c r="W162" s="10"/>
      <c r="X162" s="174"/>
      <c r="Y162" s="175"/>
      <c r="Z162" s="174"/>
      <c r="AA162" s="175"/>
      <c r="AB162" s="174"/>
      <c r="AC162" s="175"/>
      <c r="AD162" s="174"/>
      <c r="AE162" s="175"/>
      <c r="AF162" s="174"/>
      <c r="AG162" s="175"/>
      <c r="AH162" s="174"/>
      <c r="AI162" s="175"/>
      <c r="AJ162" s="174"/>
      <c r="AK162" s="175"/>
      <c r="AL162" s="174"/>
      <c r="AM162" s="175"/>
      <c r="AN162" s="174"/>
      <c r="AO162" s="175"/>
      <c r="AP162" s="174"/>
      <c r="AQ162" s="175"/>
      <c r="AR162" s="174"/>
      <c r="AS162" s="175"/>
      <c r="AT162" s="174"/>
      <c r="AU162" s="175"/>
      <c r="AV162" s="166">
        <f t="shared" si="142"/>
        <v>0</v>
      </c>
      <c r="AW162" s="167">
        <f t="shared" si="143"/>
        <v>0</v>
      </c>
      <c r="AX162" s="166">
        <f t="shared" si="144"/>
        <v>0</v>
      </c>
      <c r="AY162" s="167">
        <f t="shared" si="145"/>
        <v>0</v>
      </c>
      <c r="AZ162" s="1"/>
      <c r="BA162" s="1"/>
      <c r="BB162" s="174"/>
      <c r="BC162" s="175"/>
      <c r="BD162" s="174"/>
      <c r="BE162" s="175"/>
      <c r="BF162" s="174"/>
      <c r="BG162" s="175"/>
      <c r="BH162" s="174"/>
      <c r="BI162" s="175"/>
      <c r="BJ162" s="174"/>
      <c r="BK162" s="175"/>
      <c r="BL162" s="174"/>
      <c r="BM162" s="175"/>
      <c r="BN162" s="174"/>
      <c r="BO162" s="175"/>
      <c r="BP162" s="174"/>
      <c r="BQ162" s="175"/>
      <c r="BR162" s="174"/>
      <c r="BS162" s="175"/>
      <c r="BT162" s="174"/>
      <c r="BU162" s="175"/>
      <c r="BV162" s="174"/>
      <c r="BW162" s="175"/>
      <c r="BX162" s="174"/>
      <c r="BY162" s="175"/>
      <c r="BZ162" s="166">
        <f t="shared" si="146"/>
        <v>0</v>
      </c>
      <c r="CA162" s="167">
        <f t="shared" si="147"/>
        <v>0</v>
      </c>
      <c r="CB162" s="166">
        <f t="shared" si="148"/>
        <v>0</v>
      </c>
      <c r="CC162" s="167">
        <f t="shared" si="149"/>
        <v>0</v>
      </c>
      <c r="CD162" s="1"/>
      <c r="CE162" s="1"/>
      <c r="CF162" s="174"/>
      <c r="CG162" s="175"/>
      <c r="CH162" s="174"/>
      <c r="CI162" s="175"/>
      <c r="CJ162" s="174"/>
      <c r="CK162" s="175"/>
      <c r="CL162" s="174"/>
      <c r="CM162" s="175"/>
      <c r="CN162" s="174"/>
      <c r="CO162" s="175"/>
      <c r="CP162" s="174"/>
      <c r="CQ162" s="175"/>
      <c r="CR162" s="174"/>
      <c r="CS162" s="175"/>
      <c r="CT162" s="174"/>
      <c r="CU162" s="175"/>
      <c r="CV162" s="174"/>
      <c r="CW162" s="175"/>
      <c r="CX162" s="174"/>
      <c r="CY162" s="175"/>
      <c r="CZ162" s="174"/>
      <c r="DA162" s="175"/>
      <c r="DB162" s="174"/>
      <c r="DC162" s="175"/>
      <c r="DD162" s="166">
        <f t="shared" si="150"/>
        <v>0</v>
      </c>
      <c r="DE162" s="167">
        <f t="shared" si="151"/>
        <v>0</v>
      </c>
      <c r="DF162" s="166">
        <f t="shared" si="152"/>
        <v>0</v>
      </c>
      <c r="DG162" s="167">
        <f t="shared" si="153"/>
        <v>0</v>
      </c>
      <c r="DH162" s="1"/>
      <c r="DI162" s="1"/>
      <c r="DJ162" s="174"/>
      <c r="DK162" s="175"/>
      <c r="DL162" s="174"/>
      <c r="DM162" s="175"/>
      <c r="DN162" s="174"/>
      <c r="DO162" s="175"/>
      <c r="DP162" s="174"/>
      <c r="DQ162" s="175"/>
      <c r="DR162" s="174"/>
      <c r="DS162" s="175"/>
      <c r="DT162" s="174"/>
      <c r="DU162" s="175"/>
      <c r="DV162" s="174"/>
      <c r="DW162" s="175"/>
      <c r="DX162" s="174"/>
      <c r="DY162" s="175"/>
      <c r="DZ162" s="174"/>
      <c r="EA162" s="175"/>
      <c r="EB162" s="174"/>
      <c r="EC162" s="175"/>
      <c r="ED162" s="174"/>
      <c r="EE162" s="175"/>
      <c r="EF162" s="174"/>
      <c r="EG162" s="175"/>
      <c r="EH162" s="166">
        <f t="shared" si="154"/>
        <v>0</v>
      </c>
      <c r="EI162" s="167">
        <f t="shared" si="155"/>
        <v>0</v>
      </c>
      <c r="EJ162" s="166">
        <f t="shared" si="156"/>
        <v>0</v>
      </c>
      <c r="EK162" s="167">
        <f t="shared" si="157"/>
        <v>0</v>
      </c>
      <c r="EL162" s="1"/>
      <c r="EM162" s="1"/>
      <c r="EN162" s="174"/>
      <c r="EO162" s="175"/>
      <c r="EP162" s="174"/>
      <c r="EQ162" s="175"/>
      <c r="ER162" s="174"/>
      <c r="ES162" s="175"/>
      <c r="ET162" s="174"/>
      <c r="EU162" s="175"/>
      <c r="EV162" s="174"/>
      <c r="EW162" s="175"/>
      <c r="EX162" s="174"/>
      <c r="EY162" s="175"/>
      <c r="EZ162" s="174"/>
      <c r="FA162" s="175"/>
      <c r="FB162" s="174"/>
      <c r="FC162" s="175"/>
      <c r="FD162" s="174"/>
      <c r="FE162" s="175"/>
      <c r="FF162" s="174"/>
      <c r="FG162" s="175"/>
      <c r="FH162" s="174"/>
      <c r="FI162" s="175"/>
      <c r="FJ162" s="174"/>
      <c r="FK162" s="175"/>
      <c r="FL162" s="166">
        <f t="shared" si="158"/>
        <v>0</v>
      </c>
      <c r="FM162" s="167">
        <f t="shared" si="159"/>
        <v>0</v>
      </c>
      <c r="FN162" s="166">
        <f t="shared" si="160"/>
        <v>0</v>
      </c>
      <c r="FO162" s="167">
        <f t="shared" si="161"/>
        <v>0</v>
      </c>
      <c r="FP162" s="1"/>
      <c r="FQ162" s="1"/>
      <c r="FR162" s="174"/>
      <c r="FS162" s="175"/>
      <c r="FT162" s="174"/>
      <c r="FU162" s="175"/>
      <c r="FV162" s="174"/>
      <c r="FW162" s="175"/>
      <c r="FX162" s="174"/>
      <c r="FY162" s="175"/>
      <c r="FZ162" s="174"/>
      <c r="GA162" s="175"/>
      <c r="GB162" s="174"/>
      <c r="GC162" s="175"/>
      <c r="GD162" s="174"/>
      <c r="GE162" s="175"/>
      <c r="GF162" s="174"/>
      <c r="GG162" s="175"/>
      <c r="GH162" s="174"/>
      <c r="GI162" s="175"/>
      <c r="GJ162" s="174"/>
      <c r="GK162" s="175"/>
      <c r="GL162" s="174"/>
      <c r="GM162" s="175"/>
      <c r="GN162" s="174"/>
      <c r="GO162" s="175"/>
      <c r="GP162" s="166">
        <f t="shared" si="162"/>
        <v>0</v>
      </c>
      <c r="GQ162" s="167">
        <f t="shared" si="163"/>
        <v>0</v>
      </c>
      <c r="GR162" s="166">
        <f t="shared" si="164"/>
        <v>0</v>
      </c>
      <c r="GS162" s="167">
        <f t="shared" si="165"/>
        <v>0</v>
      </c>
      <c r="GT162" s="1"/>
      <c r="GU162" s="1"/>
      <c r="GV162" s="174"/>
      <c r="GW162" s="175"/>
      <c r="GX162" s="174"/>
      <c r="GY162" s="175"/>
      <c r="GZ162" s="174"/>
      <c r="HA162" s="175"/>
      <c r="HB162" s="174"/>
      <c r="HC162" s="175"/>
      <c r="HD162" s="174"/>
      <c r="HE162" s="175"/>
      <c r="HF162" s="174"/>
      <c r="HG162" s="175"/>
      <c r="HH162" s="174"/>
      <c r="HI162" s="175"/>
      <c r="HJ162" s="174"/>
      <c r="HK162" s="175"/>
      <c r="HL162" s="174"/>
      <c r="HM162" s="175"/>
      <c r="HN162" s="174"/>
      <c r="HO162" s="175"/>
      <c r="HP162" s="174"/>
      <c r="HQ162" s="175"/>
      <c r="HR162" s="174"/>
      <c r="HS162" s="175"/>
      <c r="HT162" s="166">
        <f t="shared" si="166"/>
        <v>0</v>
      </c>
      <c r="HU162" s="167">
        <f t="shared" si="167"/>
        <v>0</v>
      </c>
      <c r="HV162" s="166">
        <f t="shared" si="168"/>
        <v>0</v>
      </c>
      <c r="HW162" s="167">
        <f t="shared" si="169"/>
        <v>0</v>
      </c>
      <c r="HX162" s="1"/>
      <c r="HY162" s="1"/>
      <c r="HZ162" s="174"/>
      <c r="IA162" s="175"/>
      <c r="IB162" s="174"/>
      <c r="IC162" s="175"/>
      <c r="ID162" s="174"/>
      <c r="IE162" s="175"/>
      <c r="IF162" s="174"/>
      <c r="IG162" s="175"/>
      <c r="IH162" s="174"/>
      <c r="II162" s="175"/>
      <c r="IJ162" s="174"/>
      <c r="IK162" s="175"/>
      <c r="IL162" s="174"/>
      <c r="IM162" s="175"/>
      <c r="IN162" s="174"/>
      <c r="IO162" s="175"/>
      <c r="IP162" s="174"/>
      <c r="IQ162" s="175"/>
      <c r="IR162" s="174"/>
      <c r="IS162" s="175"/>
      <c r="IT162" s="174"/>
      <c r="IU162" s="175"/>
      <c r="IV162" s="174"/>
      <c r="IW162" s="175"/>
      <c r="IX162" s="166">
        <f t="shared" si="170"/>
        <v>0</v>
      </c>
      <c r="IY162" s="167">
        <f t="shared" si="171"/>
        <v>0</v>
      </c>
      <c r="IZ162" s="166">
        <f t="shared" si="172"/>
        <v>0</v>
      </c>
      <c r="JA162" s="167">
        <f t="shared" si="173"/>
        <v>0</v>
      </c>
      <c r="JB162" s="1"/>
      <c r="JC162" s="1"/>
      <c r="JD162" s="174"/>
      <c r="JE162" s="175"/>
      <c r="JF162" s="174"/>
      <c r="JG162" s="175"/>
      <c r="JH162" s="174"/>
      <c r="JI162" s="175"/>
      <c r="JJ162" s="174"/>
      <c r="JK162" s="175"/>
      <c r="JL162" s="174"/>
      <c r="JM162" s="175"/>
      <c r="JN162" s="174"/>
      <c r="JO162" s="175"/>
      <c r="JP162" s="174"/>
      <c r="JQ162" s="175"/>
      <c r="JR162" s="174"/>
      <c r="JS162" s="175"/>
      <c r="JT162" s="174"/>
      <c r="JU162" s="175"/>
      <c r="JV162" s="174"/>
      <c r="JW162" s="175"/>
      <c r="JX162" s="174"/>
      <c r="JY162" s="175"/>
      <c r="JZ162" s="174"/>
      <c r="KA162" s="175"/>
      <c r="KB162" s="166">
        <f t="shared" si="174"/>
        <v>0</v>
      </c>
      <c r="KC162" s="167">
        <f t="shared" si="175"/>
        <v>0</v>
      </c>
      <c r="KD162" s="166">
        <f t="shared" si="176"/>
        <v>0</v>
      </c>
      <c r="KE162" s="167">
        <f t="shared" si="177"/>
        <v>0</v>
      </c>
      <c r="KF162" s="1"/>
      <c r="KG162" s="1"/>
      <c r="KH162" s="170">
        <f t="shared" si="132"/>
        <v>0</v>
      </c>
      <c r="KI162" s="171">
        <f t="shared" si="133"/>
        <v>0</v>
      </c>
      <c r="KJ162" s="166">
        <f t="shared" si="134"/>
        <v>0</v>
      </c>
      <c r="KK162" s="167">
        <f t="shared" si="135"/>
        <v>0</v>
      </c>
      <c r="KL162" s="172">
        <f t="shared" si="136"/>
        <v>0</v>
      </c>
      <c r="KM162" s="171">
        <f t="shared" si="137"/>
        <v>0</v>
      </c>
      <c r="KN162" s="166">
        <f t="shared" si="138"/>
        <v>0</v>
      </c>
      <c r="KO162" s="167">
        <f t="shared" si="139"/>
        <v>0</v>
      </c>
      <c r="KP162" s="436">
        <f t="shared" si="140"/>
        <v>0</v>
      </c>
      <c r="KQ162" s="422">
        <f t="shared" si="141"/>
        <v>0</v>
      </c>
      <c r="KR162" s="438" t="s">
        <v>338</v>
      </c>
      <c r="KS162" s="422" t="s">
        <v>338</v>
      </c>
      <c r="KT162" s="1"/>
    </row>
    <row r="163" spans="2:306" s="26" customFormat="1" ht="16.5" customHeight="1" x14ac:dyDescent="0.2">
      <c r="B163" s="150" t="s">
        <v>357</v>
      </c>
      <c r="C163" s="826"/>
      <c r="D163" s="827"/>
      <c r="E163" s="316"/>
      <c r="F163" s="659">
        <v>1</v>
      </c>
      <c r="G163" s="113"/>
      <c r="H163" s="113"/>
      <c r="I163" s="661">
        <f>INT(ROUND(F163,2)*(IF(E163&gt;0,data!$J$12,0)))</f>
        <v>0</v>
      </c>
      <c r="J163" s="145">
        <f t="shared" si="124"/>
        <v>0</v>
      </c>
      <c r="K163" s="317"/>
      <c r="L163" s="316"/>
      <c r="M163" s="661">
        <f>INT(ROUND(F163,2)*(IF(E163&gt;0,(IF(K163="ano",data!$J$6,0)),0)))</f>
        <v>0</v>
      </c>
      <c r="N163" s="152">
        <f t="shared" si="125"/>
        <v>0</v>
      </c>
      <c r="O163" s="155">
        <f t="shared" si="126"/>
        <v>0</v>
      </c>
      <c r="Q163" s="149" t="str">
        <f t="shared" si="127"/>
        <v/>
      </c>
      <c r="R163" s="612" t="s">
        <v>338</v>
      </c>
      <c r="T163" s="26">
        <f t="shared" si="131"/>
        <v>0</v>
      </c>
      <c r="U163" s="176" t="s">
        <v>297</v>
      </c>
      <c r="V163" s="10"/>
      <c r="W163" s="10"/>
      <c r="X163" s="164"/>
      <c r="Y163" s="177"/>
      <c r="Z163" s="164"/>
      <c r="AA163" s="177"/>
      <c r="AB163" s="164"/>
      <c r="AC163" s="177"/>
      <c r="AD163" s="164"/>
      <c r="AE163" s="177"/>
      <c r="AF163" s="164"/>
      <c r="AG163" s="177"/>
      <c r="AH163" s="164"/>
      <c r="AI163" s="177"/>
      <c r="AJ163" s="164"/>
      <c r="AK163" s="177"/>
      <c r="AL163" s="164"/>
      <c r="AM163" s="177"/>
      <c r="AN163" s="164"/>
      <c r="AO163" s="177"/>
      <c r="AP163" s="164"/>
      <c r="AQ163" s="177"/>
      <c r="AR163" s="164"/>
      <c r="AS163" s="177"/>
      <c r="AT163" s="164"/>
      <c r="AU163" s="177"/>
      <c r="AV163" s="166">
        <f t="shared" si="142"/>
        <v>0</v>
      </c>
      <c r="AW163" s="167">
        <f t="shared" si="143"/>
        <v>0</v>
      </c>
      <c r="AX163" s="166">
        <f t="shared" si="144"/>
        <v>0</v>
      </c>
      <c r="AY163" s="167">
        <f t="shared" si="145"/>
        <v>0</v>
      </c>
      <c r="AZ163" s="1"/>
      <c r="BA163" s="1"/>
      <c r="BB163" s="164"/>
      <c r="BC163" s="177"/>
      <c r="BD163" s="164"/>
      <c r="BE163" s="177"/>
      <c r="BF163" s="164"/>
      <c r="BG163" s="177"/>
      <c r="BH163" s="164"/>
      <c r="BI163" s="177"/>
      <c r="BJ163" s="164"/>
      <c r="BK163" s="177"/>
      <c r="BL163" s="164"/>
      <c r="BM163" s="177"/>
      <c r="BN163" s="164"/>
      <c r="BO163" s="177"/>
      <c r="BP163" s="164"/>
      <c r="BQ163" s="177"/>
      <c r="BR163" s="164"/>
      <c r="BS163" s="177"/>
      <c r="BT163" s="164"/>
      <c r="BU163" s="177"/>
      <c r="BV163" s="164"/>
      <c r="BW163" s="177"/>
      <c r="BX163" s="164"/>
      <c r="BY163" s="177"/>
      <c r="BZ163" s="166">
        <f t="shared" si="146"/>
        <v>0</v>
      </c>
      <c r="CA163" s="167">
        <f t="shared" si="147"/>
        <v>0</v>
      </c>
      <c r="CB163" s="166">
        <f t="shared" si="148"/>
        <v>0</v>
      </c>
      <c r="CC163" s="167">
        <f t="shared" si="149"/>
        <v>0</v>
      </c>
      <c r="CD163" s="1"/>
      <c r="CE163" s="1"/>
      <c r="CF163" s="164"/>
      <c r="CG163" s="177"/>
      <c r="CH163" s="164"/>
      <c r="CI163" s="177"/>
      <c r="CJ163" s="164"/>
      <c r="CK163" s="177"/>
      <c r="CL163" s="164"/>
      <c r="CM163" s="177"/>
      <c r="CN163" s="164"/>
      <c r="CO163" s="177"/>
      <c r="CP163" s="164"/>
      <c r="CQ163" s="177"/>
      <c r="CR163" s="164"/>
      <c r="CS163" s="177"/>
      <c r="CT163" s="164"/>
      <c r="CU163" s="177"/>
      <c r="CV163" s="164"/>
      <c r="CW163" s="177"/>
      <c r="CX163" s="164"/>
      <c r="CY163" s="177"/>
      <c r="CZ163" s="164"/>
      <c r="DA163" s="177"/>
      <c r="DB163" s="164"/>
      <c r="DC163" s="177"/>
      <c r="DD163" s="166">
        <f t="shared" si="150"/>
        <v>0</v>
      </c>
      <c r="DE163" s="167">
        <f t="shared" si="151"/>
        <v>0</v>
      </c>
      <c r="DF163" s="166">
        <f t="shared" si="152"/>
        <v>0</v>
      </c>
      <c r="DG163" s="167">
        <f t="shared" si="153"/>
        <v>0</v>
      </c>
      <c r="DH163" s="1"/>
      <c r="DI163" s="1"/>
      <c r="DJ163" s="164"/>
      <c r="DK163" s="177"/>
      <c r="DL163" s="164"/>
      <c r="DM163" s="177"/>
      <c r="DN163" s="164"/>
      <c r="DO163" s="177"/>
      <c r="DP163" s="164"/>
      <c r="DQ163" s="177"/>
      <c r="DR163" s="164"/>
      <c r="DS163" s="177"/>
      <c r="DT163" s="164"/>
      <c r="DU163" s="177"/>
      <c r="DV163" s="164"/>
      <c r="DW163" s="177"/>
      <c r="DX163" s="164"/>
      <c r="DY163" s="177"/>
      <c r="DZ163" s="164"/>
      <c r="EA163" s="177"/>
      <c r="EB163" s="164"/>
      <c r="EC163" s="177"/>
      <c r="ED163" s="164"/>
      <c r="EE163" s="177"/>
      <c r="EF163" s="164"/>
      <c r="EG163" s="177"/>
      <c r="EH163" s="166">
        <f t="shared" si="154"/>
        <v>0</v>
      </c>
      <c r="EI163" s="167">
        <f t="shared" si="155"/>
        <v>0</v>
      </c>
      <c r="EJ163" s="166">
        <f t="shared" si="156"/>
        <v>0</v>
      </c>
      <c r="EK163" s="167">
        <f t="shared" si="157"/>
        <v>0</v>
      </c>
      <c r="EL163" s="1"/>
      <c r="EM163" s="1"/>
      <c r="EN163" s="164"/>
      <c r="EO163" s="177"/>
      <c r="EP163" s="164"/>
      <c r="EQ163" s="177"/>
      <c r="ER163" s="164"/>
      <c r="ES163" s="177"/>
      <c r="ET163" s="164"/>
      <c r="EU163" s="177"/>
      <c r="EV163" s="164"/>
      <c r="EW163" s="177"/>
      <c r="EX163" s="164"/>
      <c r="EY163" s="177"/>
      <c r="EZ163" s="164"/>
      <c r="FA163" s="177"/>
      <c r="FB163" s="164"/>
      <c r="FC163" s="177"/>
      <c r="FD163" s="164"/>
      <c r="FE163" s="177"/>
      <c r="FF163" s="164"/>
      <c r="FG163" s="177"/>
      <c r="FH163" s="164"/>
      <c r="FI163" s="177"/>
      <c r="FJ163" s="164"/>
      <c r="FK163" s="177"/>
      <c r="FL163" s="166">
        <f t="shared" si="158"/>
        <v>0</v>
      </c>
      <c r="FM163" s="167">
        <f t="shared" si="159"/>
        <v>0</v>
      </c>
      <c r="FN163" s="166">
        <f t="shared" si="160"/>
        <v>0</v>
      </c>
      <c r="FO163" s="167">
        <f t="shared" si="161"/>
        <v>0</v>
      </c>
      <c r="FP163" s="1"/>
      <c r="FQ163" s="1"/>
      <c r="FR163" s="164"/>
      <c r="FS163" s="177"/>
      <c r="FT163" s="164"/>
      <c r="FU163" s="177"/>
      <c r="FV163" s="164"/>
      <c r="FW163" s="177"/>
      <c r="FX163" s="164"/>
      <c r="FY163" s="177"/>
      <c r="FZ163" s="164"/>
      <c r="GA163" s="177"/>
      <c r="GB163" s="164"/>
      <c r="GC163" s="177"/>
      <c r="GD163" s="164"/>
      <c r="GE163" s="177"/>
      <c r="GF163" s="164"/>
      <c r="GG163" s="177"/>
      <c r="GH163" s="164"/>
      <c r="GI163" s="177"/>
      <c r="GJ163" s="164"/>
      <c r="GK163" s="177"/>
      <c r="GL163" s="164"/>
      <c r="GM163" s="177"/>
      <c r="GN163" s="164"/>
      <c r="GO163" s="177"/>
      <c r="GP163" s="166">
        <f t="shared" si="162"/>
        <v>0</v>
      </c>
      <c r="GQ163" s="167">
        <f t="shared" si="163"/>
        <v>0</v>
      </c>
      <c r="GR163" s="166">
        <f t="shared" si="164"/>
        <v>0</v>
      </c>
      <c r="GS163" s="167">
        <f t="shared" si="165"/>
        <v>0</v>
      </c>
      <c r="GT163" s="1"/>
      <c r="GU163" s="1"/>
      <c r="GV163" s="164"/>
      <c r="GW163" s="177"/>
      <c r="GX163" s="164"/>
      <c r="GY163" s="177"/>
      <c r="GZ163" s="164"/>
      <c r="HA163" s="177"/>
      <c r="HB163" s="164"/>
      <c r="HC163" s="177"/>
      <c r="HD163" s="164"/>
      <c r="HE163" s="177"/>
      <c r="HF163" s="164"/>
      <c r="HG163" s="177"/>
      <c r="HH163" s="164"/>
      <c r="HI163" s="177"/>
      <c r="HJ163" s="164"/>
      <c r="HK163" s="177"/>
      <c r="HL163" s="164"/>
      <c r="HM163" s="177"/>
      <c r="HN163" s="164"/>
      <c r="HO163" s="177"/>
      <c r="HP163" s="164"/>
      <c r="HQ163" s="177"/>
      <c r="HR163" s="164"/>
      <c r="HS163" s="177"/>
      <c r="HT163" s="166">
        <f t="shared" si="166"/>
        <v>0</v>
      </c>
      <c r="HU163" s="167">
        <f t="shared" si="167"/>
        <v>0</v>
      </c>
      <c r="HV163" s="166">
        <f t="shared" si="168"/>
        <v>0</v>
      </c>
      <c r="HW163" s="167">
        <f t="shared" si="169"/>
        <v>0</v>
      </c>
      <c r="HX163" s="1"/>
      <c r="HY163" s="1"/>
      <c r="HZ163" s="164"/>
      <c r="IA163" s="177"/>
      <c r="IB163" s="164"/>
      <c r="IC163" s="177"/>
      <c r="ID163" s="164"/>
      <c r="IE163" s="177"/>
      <c r="IF163" s="164"/>
      <c r="IG163" s="177"/>
      <c r="IH163" s="164"/>
      <c r="II163" s="177"/>
      <c r="IJ163" s="164"/>
      <c r="IK163" s="177"/>
      <c r="IL163" s="164"/>
      <c r="IM163" s="177"/>
      <c r="IN163" s="164"/>
      <c r="IO163" s="177"/>
      <c r="IP163" s="164"/>
      <c r="IQ163" s="177"/>
      <c r="IR163" s="164"/>
      <c r="IS163" s="177"/>
      <c r="IT163" s="164"/>
      <c r="IU163" s="177"/>
      <c r="IV163" s="164"/>
      <c r="IW163" s="177"/>
      <c r="IX163" s="166">
        <f t="shared" si="170"/>
        <v>0</v>
      </c>
      <c r="IY163" s="167">
        <f t="shared" si="171"/>
        <v>0</v>
      </c>
      <c r="IZ163" s="166">
        <f t="shared" si="172"/>
        <v>0</v>
      </c>
      <c r="JA163" s="167">
        <f t="shared" si="173"/>
        <v>0</v>
      </c>
      <c r="JB163" s="1"/>
      <c r="JC163" s="1"/>
      <c r="JD163" s="164"/>
      <c r="JE163" s="177"/>
      <c r="JF163" s="164"/>
      <c r="JG163" s="177"/>
      <c r="JH163" s="164"/>
      <c r="JI163" s="177"/>
      <c r="JJ163" s="164"/>
      <c r="JK163" s="177"/>
      <c r="JL163" s="164"/>
      <c r="JM163" s="177"/>
      <c r="JN163" s="164"/>
      <c r="JO163" s="177"/>
      <c r="JP163" s="164"/>
      <c r="JQ163" s="177"/>
      <c r="JR163" s="164"/>
      <c r="JS163" s="177"/>
      <c r="JT163" s="164"/>
      <c r="JU163" s="177"/>
      <c r="JV163" s="164"/>
      <c r="JW163" s="177"/>
      <c r="JX163" s="164"/>
      <c r="JY163" s="177"/>
      <c r="JZ163" s="164"/>
      <c r="KA163" s="177"/>
      <c r="KB163" s="166">
        <f t="shared" si="174"/>
        <v>0</v>
      </c>
      <c r="KC163" s="167">
        <f t="shared" si="175"/>
        <v>0</v>
      </c>
      <c r="KD163" s="166">
        <f t="shared" si="176"/>
        <v>0</v>
      </c>
      <c r="KE163" s="167">
        <f t="shared" si="177"/>
        <v>0</v>
      </c>
      <c r="KF163" s="1"/>
      <c r="KG163" s="1"/>
      <c r="KH163" s="170">
        <f t="shared" si="132"/>
        <v>0</v>
      </c>
      <c r="KI163" s="171">
        <f t="shared" si="133"/>
        <v>0</v>
      </c>
      <c r="KJ163" s="166">
        <f t="shared" si="134"/>
        <v>0</v>
      </c>
      <c r="KK163" s="167">
        <f t="shared" si="135"/>
        <v>0</v>
      </c>
      <c r="KL163" s="172">
        <f t="shared" si="136"/>
        <v>0</v>
      </c>
      <c r="KM163" s="171">
        <f t="shared" si="137"/>
        <v>0</v>
      </c>
      <c r="KN163" s="166">
        <f t="shared" si="138"/>
        <v>0</v>
      </c>
      <c r="KO163" s="167">
        <f t="shared" si="139"/>
        <v>0</v>
      </c>
      <c r="KP163" s="436">
        <f t="shared" si="140"/>
        <v>0</v>
      </c>
      <c r="KQ163" s="422">
        <f t="shared" si="141"/>
        <v>0</v>
      </c>
      <c r="KR163" s="438" t="s">
        <v>338</v>
      </c>
      <c r="KS163" s="422" t="s">
        <v>338</v>
      </c>
      <c r="KT163" s="1"/>
    </row>
    <row r="164" spans="2:306" s="26" customFormat="1" ht="16.5" hidden="1" customHeight="1" x14ac:dyDescent="0.2">
      <c r="B164" s="150"/>
      <c r="C164" s="853"/>
      <c r="D164" s="854"/>
      <c r="E164" s="536"/>
      <c r="F164" s="650"/>
      <c r="G164" s="536"/>
      <c r="H164" s="536"/>
      <c r="I164" s="661">
        <f>INT(ROUND(F164,2)*(IF(E164&gt;0,data!$J$12,0)))</f>
        <v>0</v>
      </c>
      <c r="J164" s="145">
        <f t="shared" si="124"/>
        <v>0</v>
      </c>
      <c r="K164" s="537"/>
      <c r="L164" s="536"/>
      <c r="M164" s="661">
        <f>INT(ROUND(F164,2)*(IF(E164&gt;0,(IF(K164="ano",data!$J$6,0)),0)))</f>
        <v>0</v>
      </c>
      <c r="N164" s="152">
        <f t="shared" si="125"/>
        <v>0</v>
      </c>
      <c r="O164" s="155">
        <f t="shared" si="126"/>
        <v>0</v>
      </c>
      <c r="Q164" s="149" t="str">
        <f t="shared" si="127"/>
        <v/>
      </c>
      <c r="R164" s="612" t="s">
        <v>338</v>
      </c>
      <c r="T164" s="26">
        <f t="shared" si="131"/>
        <v>0</v>
      </c>
      <c r="U164" s="173" t="s">
        <v>297</v>
      </c>
      <c r="V164" s="10"/>
      <c r="W164" s="10"/>
      <c r="X164" s="174"/>
      <c r="Y164" s="175"/>
      <c r="Z164" s="174"/>
      <c r="AA164" s="175"/>
      <c r="AB164" s="174"/>
      <c r="AC164" s="175"/>
      <c r="AD164" s="174"/>
      <c r="AE164" s="175"/>
      <c r="AF164" s="174"/>
      <c r="AG164" s="175"/>
      <c r="AH164" s="174"/>
      <c r="AI164" s="175"/>
      <c r="AJ164" s="174"/>
      <c r="AK164" s="175"/>
      <c r="AL164" s="174"/>
      <c r="AM164" s="175"/>
      <c r="AN164" s="174"/>
      <c r="AO164" s="175"/>
      <c r="AP164" s="174"/>
      <c r="AQ164" s="175"/>
      <c r="AR164" s="174"/>
      <c r="AS164" s="175"/>
      <c r="AT164" s="174"/>
      <c r="AU164" s="175"/>
      <c r="AV164" s="166">
        <f t="shared" si="142"/>
        <v>0</v>
      </c>
      <c r="AW164" s="167">
        <f t="shared" si="143"/>
        <v>0</v>
      </c>
      <c r="AX164" s="166">
        <f t="shared" si="144"/>
        <v>0</v>
      </c>
      <c r="AY164" s="167">
        <f t="shared" si="145"/>
        <v>0</v>
      </c>
      <c r="AZ164" s="1"/>
      <c r="BA164" s="1"/>
      <c r="BB164" s="174"/>
      <c r="BC164" s="175"/>
      <c r="BD164" s="174"/>
      <c r="BE164" s="175"/>
      <c r="BF164" s="174"/>
      <c r="BG164" s="175"/>
      <c r="BH164" s="174"/>
      <c r="BI164" s="175"/>
      <c r="BJ164" s="174"/>
      <c r="BK164" s="175"/>
      <c r="BL164" s="174"/>
      <c r="BM164" s="175"/>
      <c r="BN164" s="174"/>
      <c r="BO164" s="175"/>
      <c r="BP164" s="174"/>
      <c r="BQ164" s="175"/>
      <c r="BR164" s="174"/>
      <c r="BS164" s="175"/>
      <c r="BT164" s="174"/>
      <c r="BU164" s="175"/>
      <c r="BV164" s="174"/>
      <c r="BW164" s="175"/>
      <c r="BX164" s="174"/>
      <c r="BY164" s="175"/>
      <c r="BZ164" s="166">
        <f t="shared" si="146"/>
        <v>0</v>
      </c>
      <c r="CA164" s="167">
        <f t="shared" si="147"/>
        <v>0</v>
      </c>
      <c r="CB164" s="166">
        <f t="shared" si="148"/>
        <v>0</v>
      </c>
      <c r="CC164" s="167">
        <f t="shared" si="149"/>
        <v>0</v>
      </c>
      <c r="CD164" s="1"/>
      <c r="CE164" s="1"/>
      <c r="CF164" s="174"/>
      <c r="CG164" s="175"/>
      <c r="CH164" s="174"/>
      <c r="CI164" s="175"/>
      <c r="CJ164" s="174"/>
      <c r="CK164" s="175"/>
      <c r="CL164" s="174"/>
      <c r="CM164" s="175"/>
      <c r="CN164" s="174"/>
      <c r="CO164" s="175"/>
      <c r="CP164" s="174"/>
      <c r="CQ164" s="175"/>
      <c r="CR164" s="174"/>
      <c r="CS164" s="175"/>
      <c r="CT164" s="174"/>
      <c r="CU164" s="175"/>
      <c r="CV164" s="174"/>
      <c r="CW164" s="175"/>
      <c r="CX164" s="174"/>
      <c r="CY164" s="175"/>
      <c r="CZ164" s="174"/>
      <c r="DA164" s="175"/>
      <c r="DB164" s="174"/>
      <c r="DC164" s="175"/>
      <c r="DD164" s="166">
        <f t="shared" si="150"/>
        <v>0</v>
      </c>
      <c r="DE164" s="167">
        <f t="shared" si="151"/>
        <v>0</v>
      </c>
      <c r="DF164" s="166">
        <f t="shared" si="152"/>
        <v>0</v>
      </c>
      <c r="DG164" s="167">
        <f t="shared" si="153"/>
        <v>0</v>
      </c>
      <c r="DH164" s="1"/>
      <c r="DI164" s="1"/>
      <c r="DJ164" s="174"/>
      <c r="DK164" s="175"/>
      <c r="DL164" s="174"/>
      <c r="DM164" s="175"/>
      <c r="DN164" s="174"/>
      <c r="DO164" s="175"/>
      <c r="DP164" s="174"/>
      <c r="DQ164" s="175"/>
      <c r="DR164" s="174"/>
      <c r="DS164" s="175"/>
      <c r="DT164" s="174"/>
      <c r="DU164" s="175"/>
      <c r="DV164" s="174"/>
      <c r="DW164" s="175"/>
      <c r="DX164" s="174"/>
      <c r="DY164" s="175"/>
      <c r="DZ164" s="174"/>
      <c r="EA164" s="175"/>
      <c r="EB164" s="174"/>
      <c r="EC164" s="175"/>
      <c r="ED164" s="174"/>
      <c r="EE164" s="175"/>
      <c r="EF164" s="174"/>
      <c r="EG164" s="175"/>
      <c r="EH164" s="166">
        <f t="shared" si="154"/>
        <v>0</v>
      </c>
      <c r="EI164" s="167">
        <f t="shared" si="155"/>
        <v>0</v>
      </c>
      <c r="EJ164" s="166">
        <f t="shared" si="156"/>
        <v>0</v>
      </c>
      <c r="EK164" s="167">
        <f t="shared" si="157"/>
        <v>0</v>
      </c>
      <c r="EL164" s="1"/>
      <c r="EM164" s="1"/>
      <c r="EN164" s="174"/>
      <c r="EO164" s="175"/>
      <c r="EP164" s="174"/>
      <c r="EQ164" s="175"/>
      <c r="ER164" s="174"/>
      <c r="ES164" s="175"/>
      <c r="ET164" s="174"/>
      <c r="EU164" s="175"/>
      <c r="EV164" s="174"/>
      <c r="EW164" s="175"/>
      <c r="EX164" s="174"/>
      <c r="EY164" s="175"/>
      <c r="EZ164" s="174"/>
      <c r="FA164" s="175"/>
      <c r="FB164" s="174"/>
      <c r="FC164" s="175"/>
      <c r="FD164" s="174"/>
      <c r="FE164" s="175"/>
      <c r="FF164" s="174"/>
      <c r="FG164" s="175"/>
      <c r="FH164" s="174"/>
      <c r="FI164" s="175"/>
      <c r="FJ164" s="174"/>
      <c r="FK164" s="175"/>
      <c r="FL164" s="166">
        <f t="shared" si="158"/>
        <v>0</v>
      </c>
      <c r="FM164" s="167">
        <f t="shared" si="159"/>
        <v>0</v>
      </c>
      <c r="FN164" s="166">
        <f t="shared" si="160"/>
        <v>0</v>
      </c>
      <c r="FO164" s="167">
        <f t="shared" si="161"/>
        <v>0</v>
      </c>
      <c r="FP164" s="1"/>
      <c r="FQ164" s="1"/>
      <c r="FR164" s="174"/>
      <c r="FS164" s="175"/>
      <c r="FT164" s="174"/>
      <c r="FU164" s="175"/>
      <c r="FV164" s="174"/>
      <c r="FW164" s="175"/>
      <c r="FX164" s="174"/>
      <c r="FY164" s="175"/>
      <c r="FZ164" s="174"/>
      <c r="GA164" s="175"/>
      <c r="GB164" s="174"/>
      <c r="GC164" s="175"/>
      <c r="GD164" s="174"/>
      <c r="GE164" s="175"/>
      <c r="GF164" s="174"/>
      <c r="GG164" s="175"/>
      <c r="GH164" s="174"/>
      <c r="GI164" s="175"/>
      <c r="GJ164" s="174"/>
      <c r="GK164" s="175"/>
      <c r="GL164" s="174"/>
      <c r="GM164" s="175"/>
      <c r="GN164" s="174"/>
      <c r="GO164" s="175"/>
      <c r="GP164" s="166">
        <f t="shared" si="162"/>
        <v>0</v>
      </c>
      <c r="GQ164" s="167">
        <f t="shared" si="163"/>
        <v>0</v>
      </c>
      <c r="GR164" s="166">
        <f t="shared" si="164"/>
        <v>0</v>
      </c>
      <c r="GS164" s="167">
        <f t="shared" si="165"/>
        <v>0</v>
      </c>
      <c r="GT164" s="1"/>
      <c r="GU164" s="1"/>
      <c r="GV164" s="174"/>
      <c r="GW164" s="175"/>
      <c r="GX164" s="174"/>
      <c r="GY164" s="175"/>
      <c r="GZ164" s="174"/>
      <c r="HA164" s="175"/>
      <c r="HB164" s="174"/>
      <c r="HC164" s="175"/>
      <c r="HD164" s="174"/>
      <c r="HE164" s="175"/>
      <c r="HF164" s="174"/>
      <c r="HG164" s="175"/>
      <c r="HH164" s="174"/>
      <c r="HI164" s="175"/>
      <c r="HJ164" s="174"/>
      <c r="HK164" s="175"/>
      <c r="HL164" s="174"/>
      <c r="HM164" s="175"/>
      <c r="HN164" s="174"/>
      <c r="HO164" s="175"/>
      <c r="HP164" s="174"/>
      <c r="HQ164" s="175"/>
      <c r="HR164" s="174"/>
      <c r="HS164" s="175"/>
      <c r="HT164" s="166">
        <f t="shared" si="166"/>
        <v>0</v>
      </c>
      <c r="HU164" s="167">
        <f t="shared" si="167"/>
        <v>0</v>
      </c>
      <c r="HV164" s="166">
        <f t="shared" si="168"/>
        <v>0</v>
      </c>
      <c r="HW164" s="167">
        <f t="shared" si="169"/>
        <v>0</v>
      </c>
      <c r="HX164" s="1"/>
      <c r="HY164" s="1"/>
      <c r="HZ164" s="174"/>
      <c r="IA164" s="175"/>
      <c r="IB164" s="174"/>
      <c r="IC164" s="175"/>
      <c r="ID164" s="174"/>
      <c r="IE164" s="175"/>
      <c r="IF164" s="174"/>
      <c r="IG164" s="175"/>
      <c r="IH164" s="174"/>
      <c r="II164" s="175"/>
      <c r="IJ164" s="174"/>
      <c r="IK164" s="175"/>
      <c r="IL164" s="174"/>
      <c r="IM164" s="175"/>
      <c r="IN164" s="174"/>
      <c r="IO164" s="175"/>
      <c r="IP164" s="174"/>
      <c r="IQ164" s="175"/>
      <c r="IR164" s="174"/>
      <c r="IS164" s="175"/>
      <c r="IT164" s="174"/>
      <c r="IU164" s="175"/>
      <c r="IV164" s="174"/>
      <c r="IW164" s="175"/>
      <c r="IX164" s="166">
        <f t="shared" si="170"/>
        <v>0</v>
      </c>
      <c r="IY164" s="167">
        <f t="shared" si="171"/>
        <v>0</v>
      </c>
      <c r="IZ164" s="166">
        <f t="shared" si="172"/>
        <v>0</v>
      </c>
      <c r="JA164" s="167">
        <f t="shared" si="173"/>
        <v>0</v>
      </c>
      <c r="JB164" s="1"/>
      <c r="JC164" s="1"/>
      <c r="JD164" s="174"/>
      <c r="JE164" s="175"/>
      <c r="JF164" s="174"/>
      <c r="JG164" s="175"/>
      <c r="JH164" s="174"/>
      <c r="JI164" s="175"/>
      <c r="JJ164" s="174"/>
      <c r="JK164" s="175"/>
      <c r="JL164" s="174"/>
      <c r="JM164" s="175"/>
      <c r="JN164" s="174"/>
      <c r="JO164" s="175"/>
      <c r="JP164" s="174"/>
      <c r="JQ164" s="175"/>
      <c r="JR164" s="174"/>
      <c r="JS164" s="175"/>
      <c r="JT164" s="174"/>
      <c r="JU164" s="175"/>
      <c r="JV164" s="174"/>
      <c r="JW164" s="175"/>
      <c r="JX164" s="174"/>
      <c r="JY164" s="175"/>
      <c r="JZ164" s="174"/>
      <c r="KA164" s="175"/>
      <c r="KB164" s="166">
        <f t="shared" si="174"/>
        <v>0</v>
      </c>
      <c r="KC164" s="167">
        <f t="shared" si="175"/>
        <v>0</v>
      </c>
      <c r="KD164" s="166">
        <f t="shared" si="176"/>
        <v>0</v>
      </c>
      <c r="KE164" s="167">
        <f t="shared" si="177"/>
        <v>0</v>
      </c>
      <c r="KF164" s="1"/>
      <c r="KG164" s="1"/>
      <c r="KH164" s="170">
        <f t="shared" si="132"/>
        <v>0</v>
      </c>
      <c r="KI164" s="171">
        <f t="shared" si="133"/>
        <v>0</v>
      </c>
      <c r="KJ164" s="166">
        <f t="shared" si="134"/>
        <v>0</v>
      </c>
      <c r="KK164" s="167">
        <f t="shared" si="135"/>
        <v>0</v>
      </c>
      <c r="KL164" s="172">
        <f t="shared" si="136"/>
        <v>0</v>
      </c>
      <c r="KM164" s="171">
        <f t="shared" si="137"/>
        <v>0</v>
      </c>
      <c r="KN164" s="166">
        <f t="shared" si="138"/>
        <v>0</v>
      </c>
      <c r="KO164" s="167">
        <f t="shared" si="139"/>
        <v>0</v>
      </c>
      <c r="KP164" s="436">
        <f t="shared" si="140"/>
        <v>0</v>
      </c>
      <c r="KQ164" s="422">
        <f t="shared" si="141"/>
        <v>0</v>
      </c>
      <c r="KR164" s="438" t="s">
        <v>338</v>
      </c>
      <c r="KS164" s="422" t="s">
        <v>338</v>
      </c>
      <c r="KT164" s="1"/>
    </row>
    <row r="165" spans="2:306" s="26" customFormat="1" ht="16.5" customHeight="1" x14ac:dyDescent="0.2">
      <c r="B165" s="150" t="s">
        <v>358</v>
      </c>
      <c r="C165" s="826"/>
      <c r="D165" s="827"/>
      <c r="E165" s="316"/>
      <c r="F165" s="659">
        <v>1</v>
      </c>
      <c r="G165" s="113"/>
      <c r="H165" s="113"/>
      <c r="I165" s="661">
        <f>INT(ROUND(F165,2)*(IF(E165&gt;0,data!$J$12,0)))</f>
        <v>0</v>
      </c>
      <c r="J165" s="145">
        <f t="shared" si="124"/>
        <v>0</v>
      </c>
      <c r="K165" s="317"/>
      <c r="L165" s="316"/>
      <c r="M165" s="661">
        <f>INT(ROUND(F165,2)*(IF(E165&gt;0,(IF(K165="ano",data!$J$6,0)),0)))</f>
        <v>0</v>
      </c>
      <c r="N165" s="152">
        <f t="shared" si="125"/>
        <v>0</v>
      </c>
      <c r="O165" s="155">
        <f t="shared" si="126"/>
        <v>0</v>
      </c>
      <c r="Q165" s="149" t="str">
        <f t="shared" si="127"/>
        <v/>
      </c>
      <c r="R165" s="612" t="s">
        <v>338</v>
      </c>
      <c r="T165" s="26">
        <f t="shared" si="131"/>
        <v>0</v>
      </c>
      <c r="U165" s="176" t="s">
        <v>297</v>
      </c>
      <c r="V165" s="10"/>
      <c r="W165" s="10"/>
      <c r="X165" s="164"/>
      <c r="Y165" s="177"/>
      <c r="Z165" s="164"/>
      <c r="AA165" s="177"/>
      <c r="AB165" s="164"/>
      <c r="AC165" s="177"/>
      <c r="AD165" s="164"/>
      <c r="AE165" s="177"/>
      <c r="AF165" s="164"/>
      <c r="AG165" s="177"/>
      <c r="AH165" s="164"/>
      <c r="AI165" s="177"/>
      <c r="AJ165" s="164"/>
      <c r="AK165" s="177"/>
      <c r="AL165" s="164"/>
      <c r="AM165" s="177"/>
      <c r="AN165" s="164"/>
      <c r="AO165" s="177"/>
      <c r="AP165" s="164"/>
      <c r="AQ165" s="177"/>
      <c r="AR165" s="164"/>
      <c r="AS165" s="177"/>
      <c r="AT165" s="164"/>
      <c r="AU165" s="177"/>
      <c r="AV165" s="166">
        <f t="shared" si="142"/>
        <v>0</v>
      </c>
      <c r="AW165" s="167">
        <f t="shared" si="143"/>
        <v>0</v>
      </c>
      <c r="AX165" s="166">
        <f t="shared" si="144"/>
        <v>0</v>
      </c>
      <c r="AY165" s="167">
        <f t="shared" si="145"/>
        <v>0</v>
      </c>
      <c r="AZ165" s="1"/>
      <c r="BA165" s="1"/>
      <c r="BB165" s="164"/>
      <c r="BC165" s="177"/>
      <c r="BD165" s="164"/>
      <c r="BE165" s="177"/>
      <c r="BF165" s="164"/>
      <c r="BG165" s="177"/>
      <c r="BH165" s="164"/>
      <c r="BI165" s="177"/>
      <c r="BJ165" s="164"/>
      <c r="BK165" s="177"/>
      <c r="BL165" s="164"/>
      <c r="BM165" s="177"/>
      <c r="BN165" s="164"/>
      <c r="BO165" s="177"/>
      <c r="BP165" s="164"/>
      <c r="BQ165" s="177"/>
      <c r="BR165" s="164"/>
      <c r="BS165" s="177"/>
      <c r="BT165" s="164"/>
      <c r="BU165" s="177"/>
      <c r="BV165" s="164"/>
      <c r="BW165" s="177"/>
      <c r="BX165" s="164"/>
      <c r="BY165" s="177"/>
      <c r="BZ165" s="166">
        <f t="shared" si="146"/>
        <v>0</v>
      </c>
      <c r="CA165" s="167">
        <f t="shared" si="147"/>
        <v>0</v>
      </c>
      <c r="CB165" s="166">
        <f t="shared" si="148"/>
        <v>0</v>
      </c>
      <c r="CC165" s="167">
        <f t="shared" si="149"/>
        <v>0</v>
      </c>
      <c r="CD165" s="1"/>
      <c r="CE165" s="1"/>
      <c r="CF165" s="164"/>
      <c r="CG165" s="177"/>
      <c r="CH165" s="164"/>
      <c r="CI165" s="177"/>
      <c r="CJ165" s="164"/>
      <c r="CK165" s="177"/>
      <c r="CL165" s="164"/>
      <c r="CM165" s="177"/>
      <c r="CN165" s="164"/>
      <c r="CO165" s="177"/>
      <c r="CP165" s="164"/>
      <c r="CQ165" s="177"/>
      <c r="CR165" s="164"/>
      <c r="CS165" s="177"/>
      <c r="CT165" s="164"/>
      <c r="CU165" s="177"/>
      <c r="CV165" s="164"/>
      <c r="CW165" s="177"/>
      <c r="CX165" s="164"/>
      <c r="CY165" s="177"/>
      <c r="CZ165" s="164"/>
      <c r="DA165" s="177"/>
      <c r="DB165" s="164"/>
      <c r="DC165" s="177"/>
      <c r="DD165" s="166">
        <f t="shared" si="150"/>
        <v>0</v>
      </c>
      <c r="DE165" s="167">
        <f t="shared" si="151"/>
        <v>0</v>
      </c>
      <c r="DF165" s="166">
        <f t="shared" si="152"/>
        <v>0</v>
      </c>
      <c r="DG165" s="167">
        <f t="shared" si="153"/>
        <v>0</v>
      </c>
      <c r="DH165" s="1"/>
      <c r="DI165" s="1"/>
      <c r="DJ165" s="164"/>
      <c r="DK165" s="177"/>
      <c r="DL165" s="164"/>
      <c r="DM165" s="177"/>
      <c r="DN165" s="164"/>
      <c r="DO165" s="177"/>
      <c r="DP165" s="164"/>
      <c r="DQ165" s="177"/>
      <c r="DR165" s="164"/>
      <c r="DS165" s="177"/>
      <c r="DT165" s="164"/>
      <c r="DU165" s="177"/>
      <c r="DV165" s="164"/>
      <c r="DW165" s="177"/>
      <c r="DX165" s="164"/>
      <c r="DY165" s="177"/>
      <c r="DZ165" s="164"/>
      <c r="EA165" s="177"/>
      <c r="EB165" s="164"/>
      <c r="EC165" s="177"/>
      <c r="ED165" s="164"/>
      <c r="EE165" s="177"/>
      <c r="EF165" s="164"/>
      <c r="EG165" s="177"/>
      <c r="EH165" s="166">
        <f t="shared" si="154"/>
        <v>0</v>
      </c>
      <c r="EI165" s="167">
        <f t="shared" si="155"/>
        <v>0</v>
      </c>
      <c r="EJ165" s="166">
        <f t="shared" si="156"/>
        <v>0</v>
      </c>
      <c r="EK165" s="167">
        <f t="shared" si="157"/>
        <v>0</v>
      </c>
      <c r="EL165" s="1"/>
      <c r="EM165" s="1"/>
      <c r="EN165" s="164"/>
      <c r="EO165" s="177"/>
      <c r="EP165" s="164"/>
      <c r="EQ165" s="177"/>
      <c r="ER165" s="164"/>
      <c r="ES165" s="177"/>
      <c r="ET165" s="164"/>
      <c r="EU165" s="177"/>
      <c r="EV165" s="164"/>
      <c r="EW165" s="177"/>
      <c r="EX165" s="164"/>
      <c r="EY165" s="177"/>
      <c r="EZ165" s="164"/>
      <c r="FA165" s="177"/>
      <c r="FB165" s="164"/>
      <c r="FC165" s="177"/>
      <c r="FD165" s="164"/>
      <c r="FE165" s="177"/>
      <c r="FF165" s="164"/>
      <c r="FG165" s="177"/>
      <c r="FH165" s="164"/>
      <c r="FI165" s="177"/>
      <c r="FJ165" s="164"/>
      <c r="FK165" s="177"/>
      <c r="FL165" s="166">
        <f t="shared" si="158"/>
        <v>0</v>
      </c>
      <c r="FM165" s="167">
        <f t="shared" si="159"/>
        <v>0</v>
      </c>
      <c r="FN165" s="166">
        <f t="shared" si="160"/>
        <v>0</v>
      </c>
      <c r="FO165" s="167">
        <f t="shared" si="161"/>
        <v>0</v>
      </c>
      <c r="FP165" s="1"/>
      <c r="FQ165" s="1"/>
      <c r="FR165" s="164"/>
      <c r="FS165" s="177"/>
      <c r="FT165" s="164"/>
      <c r="FU165" s="177"/>
      <c r="FV165" s="164"/>
      <c r="FW165" s="177"/>
      <c r="FX165" s="164"/>
      <c r="FY165" s="177"/>
      <c r="FZ165" s="164"/>
      <c r="GA165" s="177"/>
      <c r="GB165" s="164"/>
      <c r="GC165" s="177"/>
      <c r="GD165" s="164"/>
      <c r="GE165" s="177"/>
      <c r="GF165" s="164"/>
      <c r="GG165" s="177"/>
      <c r="GH165" s="164"/>
      <c r="GI165" s="177"/>
      <c r="GJ165" s="164"/>
      <c r="GK165" s="177"/>
      <c r="GL165" s="164"/>
      <c r="GM165" s="177"/>
      <c r="GN165" s="164"/>
      <c r="GO165" s="177"/>
      <c r="GP165" s="166">
        <f t="shared" si="162"/>
        <v>0</v>
      </c>
      <c r="GQ165" s="167">
        <f t="shared" si="163"/>
        <v>0</v>
      </c>
      <c r="GR165" s="166">
        <f t="shared" si="164"/>
        <v>0</v>
      </c>
      <c r="GS165" s="167">
        <f t="shared" si="165"/>
        <v>0</v>
      </c>
      <c r="GT165" s="1"/>
      <c r="GU165" s="1"/>
      <c r="GV165" s="164"/>
      <c r="GW165" s="177"/>
      <c r="GX165" s="164"/>
      <c r="GY165" s="177"/>
      <c r="GZ165" s="164"/>
      <c r="HA165" s="177"/>
      <c r="HB165" s="164"/>
      <c r="HC165" s="177"/>
      <c r="HD165" s="164"/>
      <c r="HE165" s="177"/>
      <c r="HF165" s="164"/>
      <c r="HG165" s="177"/>
      <c r="HH165" s="164"/>
      <c r="HI165" s="177"/>
      <c r="HJ165" s="164"/>
      <c r="HK165" s="177"/>
      <c r="HL165" s="164"/>
      <c r="HM165" s="177"/>
      <c r="HN165" s="164"/>
      <c r="HO165" s="177"/>
      <c r="HP165" s="164"/>
      <c r="HQ165" s="177"/>
      <c r="HR165" s="164"/>
      <c r="HS165" s="177"/>
      <c r="HT165" s="166">
        <f t="shared" si="166"/>
        <v>0</v>
      </c>
      <c r="HU165" s="167">
        <f t="shared" si="167"/>
        <v>0</v>
      </c>
      <c r="HV165" s="166">
        <f t="shared" si="168"/>
        <v>0</v>
      </c>
      <c r="HW165" s="167">
        <f t="shared" si="169"/>
        <v>0</v>
      </c>
      <c r="HX165" s="1"/>
      <c r="HY165" s="1"/>
      <c r="HZ165" s="164"/>
      <c r="IA165" s="177"/>
      <c r="IB165" s="164"/>
      <c r="IC165" s="177"/>
      <c r="ID165" s="164"/>
      <c r="IE165" s="177"/>
      <c r="IF165" s="164"/>
      <c r="IG165" s="177"/>
      <c r="IH165" s="164"/>
      <c r="II165" s="177"/>
      <c r="IJ165" s="164"/>
      <c r="IK165" s="177"/>
      <c r="IL165" s="164"/>
      <c r="IM165" s="177"/>
      <c r="IN165" s="164"/>
      <c r="IO165" s="177"/>
      <c r="IP165" s="164"/>
      <c r="IQ165" s="177"/>
      <c r="IR165" s="164"/>
      <c r="IS165" s="177"/>
      <c r="IT165" s="164"/>
      <c r="IU165" s="177"/>
      <c r="IV165" s="164"/>
      <c r="IW165" s="177"/>
      <c r="IX165" s="166">
        <f t="shared" si="170"/>
        <v>0</v>
      </c>
      <c r="IY165" s="167">
        <f t="shared" si="171"/>
        <v>0</v>
      </c>
      <c r="IZ165" s="166">
        <f t="shared" si="172"/>
        <v>0</v>
      </c>
      <c r="JA165" s="167">
        <f t="shared" si="173"/>
        <v>0</v>
      </c>
      <c r="JB165" s="1"/>
      <c r="JC165" s="1"/>
      <c r="JD165" s="164"/>
      <c r="JE165" s="177"/>
      <c r="JF165" s="164"/>
      <c r="JG165" s="177"/>
      <c r="JH165" s="164"/>
      <c r="JI165" s="177"/>
      <c r="JJ165" s="164"/>
      <c r="JK165" s="177"/>
      <c r="JL165" s="164"/>
      <c r="JM165" s="177"/>
      <c r="JN165" s="164"/>
      <c r="JO165" s="177"/>
      <c r="JP165" s="164"/>
      <c r="JQ165" s="177"/>
      <c r="JR165" s="164"/>
      <c r="JS165" s="177"/>
      <c r="JT165" s="164"/>
      <c r="JU165" s="177"/>
      <c r="JV165" s="164"/>
      <c r="JW165" s="177"/>
      <c r="JX165" s="164"/>
      <c r="JY165" s="177"/>
      <c r="JZ165" s="164"/>
      <c r="KA165" s="177"/>
      <c r="KB165" s="166">
        <f t="shared" si="174"/>
        <v>0</v>
      </c>
      <c r="KC165" s="167">
        <f t="shared" si="175"/>
        <v>0</v>
      </c>
      <c r="KD165" s="166">
        <f t="shared" si="176"/>
        <v>0</v>
      </c>
      <c r="KE165" s="167">
        <f t="shared" si="177"/>
        <v>0</v>
      </c>
      <c r="KF165" s="1"/>
      <c r="KG165" s="1"/>
      <c r="KH165" s="170">
        <f t="shared" si="132"/>
        <v>0</v>
      </c>
      <c r="KI165" s="171">
        <f t="shared" si="133"/>
        <v>0</v>
      </c>
      <c r="KJ165" s="166">
        <f t="shared" si="134"/>
        <v>0</v>
      </c>
      <c r="KK165" s="167">
        <f t="shared" si="135"/>
        <v>0</v>
      </c>
      <c r="KL165" s="172">
        <f t="shared" si="136"/>
        <v>0</v>
      </c>
      <c r="KM165" s="171">
        <f t="shared" si="137"/>
        <v>0</v>
      </c>
      <c r="KN165" s="166">
        <f t="shared" si="138"/>
        <v>0</v>
      </c>
      <c r="KO165" s="167">
        <f t="shared" si="139"/>
        <v>0</v>
      </c>
      <c r="KP165" s="436">
        <f t="shared" si="140"/>
        <v>0</v>
      </c>
      <c r="KQ165" s="422">
        <f t="shared" si="141"/>
        <v>0</v>
      </c>
      <c r="KR165" s="438" t="s">
        <v>338</v>
      </c>
      <c r="KS165" s="422" t="s">
        <v>338</v>
      </c>
      <c r="KT165" s="1"/>
    </row>
    <row r="166" spans="2:306" s="26" customFormat="1" ht="16.5" hidden="1" customHeight="1" x14ac:dyDescent="0.2">
      <c r="B166" s="150"/>
      <c r="C166" s="853"/>
      <c r="D166" s="854"/>
      <c r="E166" s="536"/>
      <c r="F166" s="650"/>
      <c r="G166" s="536"/>
      <c r="H166" s="536"/>
      <c r="I166" s="661">
        <f>INT(ROUND(F166,2)*(IF(E166&gt;0,data!$J$12,0)))</f>
        <v>0</v>
      </c>
      <c r="J166" s="145">
        <f t="shared" si="124"/>
        <v>0</v>
      </c>
      <c r="K166" s="537"/>
      <c r="L166" s="536"/>
      <c r="M166" s="661">
        <f>INT(ROUND(F166,2)*(IF(E166&gt;0,(IF(K166="ano",data!$J$6,0)),0)))</f>
        <v>0</v>
      </c>
      <c r="N166" s="152">
        <f t="shared" si="125"/>
        <v>0</v>
      </c>
      <c r="O166" s="155">
        <f t="shared" si="126"/>
        <v>0</v>
      </c>
      <c r="Q166" s="149" t="str">
        <f t="shared" si="127"/>
        <v/>
      </c>
      <c r="R166" s="612" t="s">
        <v>338</v>
      </c>
      <c r="T166" s="26">
        <f t="shared" si="131"/>
        <v>0</v>
      </c>
      <c r="U166" s="173" t="s">
        <v>297</v>
      </c>
      <c r="V166" s="10"/>
      <c r="W166" s="10"/>
      <c r="X166" s="174"/>
      <c r="Y166" s="175"/>
      <c r="Z166" s="174"/>
      <c r="AA166" s="175"/>
      <c r="AB166" s="174"/>
      <c r="AC166" s="175"/>
      <c r="AD166" s="174"/>
      <c r="AE166" s="175"/>
      <c r="AF166" s="174"/>
      <c r="AG166" s="175"/>
      <c r="AH166" s="174"/>
      <c r="AI166" s="175"/>
      <c r="AJ166" s="174"/>
      <c r="AK166" s="175"/>
      <c r="AL166" s="174"/>
      <c r="AM166" s="175"/>
      <c r="AN166" s="174"/>
      <c r="AO166" s="175"/>
      <c r="AP166" s="174"/>
      <c r="AQ166" s="175"/>
      <c r="AR166" s="174"/>
      <c r="AS166" s="175"/>
      <c r="AT166" s="174"/>
      <c r="AU166" s="175"/>
      <c r="AV166" s="166">
        <f t="shared" si="142"/>
        <v>0</v>
      </c>
      <c r="AW166" s="167">
        <f t="shared" si="143"/>
        <v>0</v>
      </c>
      <c r="AX166" s="166">
        <f t="shared" si="144"/>
        <v>0</v>
      </c>
      <c r="AY166" s="167">
        <f t="shared" si="145"/>
        <v>0</v>
      </c>
      <c r="AZ166" s="1"/>
      <c r="BA166" s="1"/>
      <c r="BB166" s="174"/>
      <c r="BC166" s="175"/>
      <c r="BD166" s="174"/>
      <c r="BE166" s="175"/>
      <c r="BF166" s="174"/>
      <c r="BG166" s="175"/>
      <c r="BH166" s="174"/>
      <c r="BI166" s="175"/>
      <c r="BJ166" s="174"/>
      <c r="BK166" s="175"/>
      <c r="BL166" s="174"/>
      <c r="BM166" s="175"/>
      <c r="BN166" s="174"/>
      <c r="BO166" s="175"/>
      <c r="BP166" s="174"/>
      <c r="BQ166" s="175"/>
      <c r="BR166" s="174"/>
      <c r="BS166" s="175"/>
      <c r="BT166" s="174"/>
      <c r="BU166" s="175"/>
      <c r="BV166" s="174"/>
      <c r="BW166" s="175"/>
      <c r="BX166" s="174"/>
      <c r="BY166" s="175"/>
      <c r="BZ166" s="166">
        <f t="shared" si="146"/>
        <v>0</v>
      </c>
      <c r="CA166" s="167">
        <f t="shared" si="147"/>
        <v>0</v>
      </c>
      <c r="CB166" s="166">
        <f t="shared" si="148"/>
        <v>0</v>
      </c>
      <c r="CC166" s="167">
        <f t="shared" si="149"/>
        <v>0</v>
      </c>
      <c r="CD166" s="1"/>
      <c r="CE166" s="1"/>
      <c r="CF166" s="174"/>
      <c r="CG166" s="175"/>
      <c r="CH166" s="174"/>
      <c r="CI166" s="175"/>
      <c r="CJ166" s="174"/>
      <c r="CK166" s="175"/>
      <c r="CL166" s="174"/>
      <c r="CM166" s="175"/>
      <c r="CN166" s="174"/>
      <c r="CO166" s="175"/>
      <c r="CP166" s="174"/>
      <c r="CQ166" s="175"/>
      <c r="CR166" s="174"/>
      <c r="CS166" s="175"/>
      <c r="CT166" s="174"/>
      <c r="CU166" s="175"/>
      <c r="CV166" s="174"/>
      <c r="CW166" s="175"/>
      <c r="CX166" s="174"/>
      <c r="CY166" s="175"/>
      <c r="CZ166" s="174"/>
      <c r="DA166" s="175"/>
      <c r="DB166" s="174"/>
      <c r="DC166" s="175"/>
      <c r="DD166" s="166">
        <f t="shared" si="150"/>
        <v>0</v>
      </c>
      <c r="DE166" s="167">
        <f t="shared" si="151"/>
        <v>0</v>
      </c>
      <c r="DF166" s="166">
        <f t="shared" si="152"/>
        <v>0</v>
      </c>
      <c r="DG166" s="167">
        <f t="shared" si="153"/>
        <v>0</v>
      </c>
      <c r="DH166" s="1"/>
      <c r="DI166" s="1"/>
      <c r="DJ166" s="174"/>
      <c r="DK166" s="175"/>
      <c r="DL166" s="174"/>
      <c r="DM166" s="175"/>
      <c r="DN166" s="174"/>
      <c r="DO166" s="175"/>
      <c r="DP166" s="174"/>
      <c r="DQ166" s="175"/>
      <c r="DR166" s="174"/>
      <c r="DS166" s="175"/>
      <c r="DT166" s="174"/>
      <c r="DU166" s="175"/>
      <c r="DV166" s="174"/>
      <c r="DW166" s="175"/>
      <c r="DX166" s="174"/>
      <c r="DY166" s="175"/>
      <c r="DZ166" s="174"/>
      <c r="EA166" s="175"/>
      <c r="EB166" s="174"/>
      <c r="EC166" s="175"/>
      <c r="ED166" s="174"/>
      <c r="EE166" s="175"/>
      <c r="EF166" s="174"/>
      <c r="EG166" s="175"/>
      <c r="EH166" s="166">
        <f t="shared" si="154"/>
        <v>0</v>
      </c>
      <c r="EI166" s="167">
        <f t="shared" si="155"/>
        <v>0</v>
      </c>
      <c r="EJ166" s="166">
        <f t="shared" si="156"/>
        <v>0</v>
      </c>
      <c r="EK166" s="167">
        <f t="shared" si="157"/>
        <v>0</v>
      </c>
      <c r="EL166" s="1"/>
      <c r="EM166" s="1"/>
      <c r="EN166" s="174"/>
      <c r="EO166" s="175"/>
      <c r="EP166" s="174"/>
      <c r="EQ166" s="175"/>
      <c r="ER166" s="174"/>
      <c r="ES166" s="175"/>
      <c r="ET166" s="174"/>
      <c r="EU166" s="175"/>
      <c r="EV166" s="174"/>
      <c r="EW166" s="175"/>
      <c r="EX166" s="174"/>
      <c r="EY166" s="175"/>
      <c r="EZ166" s="174"/>
      <c r="FA166" s="175"/>
      <c r="FB166" s="174"/>
      <c r="FC166" s="175"/>
      <c r="FD166" s="174"/>
      <c r="FE166" s="175"/>
      <c r="FF166" s="174"/>
      <c r="FG166" s="175"/>
      <c r="FH166" s="174"/>
      <c r="FI166" s="175"/>
      <c r="FJ166" s="174"/>
      <c r="FK166" s="175"/>
      <c r="FL166" s="166">
        <f t="shared" si="158"/>
        <v>0</v>
      </c>
      <c r="FM166" s="167">
        <f t="shared" si="159"/>
        <v>0</v>
      </c>
      <c r="FN166" s="166">
        <f t="shared" si="160"/>
        <v>0</v>
      </c>
      <c r="FO166" s="167">
        <f t="shared" si="161"/>
        <v>0</v>
      </c>
      <c r="FP166" s="1"/>
      <c r="FQ166" s="1"/>
      <c r="FR166" s="174"/>
      <c r="FS166" s="175"/>
      <c r="FT166" s="174"/>
      <c r="FU166" s="175"/>
      <c r="FV166" s="174"/>
      <c r="FW166" s="175"/>
      <c r="FX166" s="174"/>
      <c r="FY166" s="175"/>
      <c r="FZ166" s="174"/>
      <c r="GA166" s="175"/>
      <c r="GB166" s="174"/>
      <c r="GC166" s="175"/>
      <c r="GD166" s="174"/>
      <c r="GE166" s="175"/>
      <c r="GF166" s="174"/>
      <c r="GG166" s="175"/>
      <c r="GH166" s="174"/>
      <c r="GI166" s="175"/>
      <c r="GJ166" s="174"/>
      <c r="GK166" s="175"/>
      <c r="GL166" s="174"/>
      <c r="GM166" s="175"/>
      <c r="GN166" s="174"/>
      <c r="GO166" s="175"/>
      <c r="GP166" s="166">
        <f t="shared" si="162"/>
        <v>0</v>
      </c>
      <c r="GQ166" s="167">
        <f t="shared" si="163"/>
        <v>0</v>
      </c>
      <c r="GR166" s="166">
        <f t="shared" si="164"/>
        <v>0</v>
      </c>
      <c r="GS166" s="167">
        <f t="shared" si="165"/>
        <v>0</v>
      </c>
      <c r="GT166" s="1"/>
      <c r="GU166" s="1"/>
      <c r="GV166" s="174"/>
      <c r="GW166" s="175"/>
      <c r="GX166" s="174"/>
      <c r="GY166" s="175"/>
      <c r="GZ166" s="174"/>
      <c r="HA166" s="175"/>
      <c r="HB166" s="174"/>
      <c r="HC166" s="175"/>
      <c r="HD166" s="174"/>
      <c r="HE166" s="175"/>
      <c r="HF166" s="174"/>
      <c r="HG166" s="175"/>
      <c r="HH166" s="174"/>
      <c r="HI166" s="175"/>
      <c r="HJ166" s="174"/>
      <c r="HK166" s="175"/>
      <c r="HL166" s="174"/>
      <c r="HM166" s="175"/>
      <c r="HN166" s="174"/>
      <c r="HO166" s="175"/>
      <c r="HP166" s="174"/>
      <c r="HQ166" s="175"/>
      <c r="HR166" s="174"/>
      <c r="HS166" s="175"/>
      <c r="HT166" s="166">
        <f t="shared" si="166"/>
        <v>0</v>
      </c>
      <c r="HU166" s="167">
        <f t="shared" si="167"/>
        <v>0</v>
      </c>
      <c r="HV166" s="166">
        <f t="shared" si="168"/>
        <v>0</v>
      </c>
      <c r="HW166" s="167">
        <f t="shared" si="169"/>
        <v>0</v>
      </c>
      <c r="HX166" s="1"/>
      <c r="HY166" s="1"/>
      <c r="HZ166" s="174"/>
      <c r="IA166" s="175"/>
      <c r="IB166" s="174"/>
      <c r="IC166" s="175"/>
      <c r="ID166" s="174"/>
      <c r="IE166" s="175"/>
      <c r="IF166" s="174"/>
      <c r="IG166" s="175"/>
      <c r="IH166" s="174"/>
      <c r="II166" s="175"/>
      <c r="IJ166" s="174"/>
      <c r="IK166" s="175"/>
      <c r="IL166" s="174"/>
      <c r="IM166" s="175"/>
      <c r="IN166" s="174"/>
      <c r="IO166" s="175"/>
      <c r="IP166" s="174"/>
      <c r="IQ166" s="175"/>
      <c r="IR166" s="174"/>
      <c r="IS166" s="175"/>
      <c r="IT166" s="174"/>
      <c r="IU166" s="175"/>
      <c r="IV166" s="174"/>
      <c r="IW166" s="175"/>
      <c r="IX166" s="166">
        <f t="shared" si="170"/>
        <v>0</v>
      </c>
      <c r="IY166" s="167">
        <f t="shared" si="171"/>
        <v>0</v>
      </c>
      <c r="IZ166" s="166">
        <f t="shared" si="172"/>
        <v>0</v>
      </c>
      <c r="JA166" s="167">
        <f t="shared" si="173"/>
        <v>0</v>
      </c>
      <c r="JB166" s="1"/>
      <c r="JC166" s="1"/>
      <c r="JD166" s="174"/>
      <c r="JE166" s="175"/>
      <c r="JF166" s="174"/>
      <c r="JG166" s="175"/>
      <c r="JH166" s="174"/>
      <c r="JI166" s="175"/>
      <c r="JJ166" s="174"/>
      <c r="JK166" s="175"/>
      <c r="JL166" s="174"/>
      <c r="JM166" s="175"/>
      <c r="JN166" s="174"/>
      <c r="JO166" s="175"/>
      <c r="JP166" s="174"/>
      <c r="JQ166" s="175"/>
      <c r="JR166" s="174"/>
      <c r="JS166" s="175"/>
      <c r="JT166" s="174"/>
      <c r="JU166" s="175"/>
      <c r="JV166" s="174"/>
      <c r="JW166" s="175"/>
      <c r="JX166" s="174"/>
      <c r="JY166" s="175"/>
      <c r="JZ166" s="174"/>
      <c r="KA166" s="175"/>
      <c r="KB166" s="166">
        <f t="shared" si="174"/>
        <v>0</v>
      </c>
      <c r="KC166" s="167">
        <f t="shared" si="175"/>
        <v>0</v>
      </c>
      <c r="KD166" s="166">
        <f t="shared" si="176"/>
        <v>0</v>
      </c>
      <c r="KE166" s="167">
        <f t="shared" si="177"/>
        <v>0</v>
      </c>
      <c r="KF166" s="1"/>
      <c r="KG166" s="1"/>
      <c r="KH166" s="170">
        <f t="shared" si="132"/>
        <v>0</v>
      </c>
      <c r="KI166" s="171">
        <f t="shared" si="133"/>
        <v>0</v>
      </c>
      <c r="KJ166" s="166">
        <f t="shared" si="134"/>
        <v>0</v>
      </c>
      <c r="KK166" s="167">
        <f t="shared" si="135"/>
        <v>0</v>
      </c>
      <c r="KL166" s="172">
        <f t="shared" si="136"/>
        <v>0</v>
      </c>
      <c r="KM166" s="171">
        <f t="shared" si="137"/>
        <v>0</v>
      </c>
      <c r="KN166" s="166">
        <f t="shared" si="138"/>
        <v>0</v>
      </c>
      <c r="KO166" s="167">
        <f t="shared" si="139"/>
        <v>0</v>
      </c>
      <c r="KP166" s="436">
        <f t="shared" si="140"/>
        <v>0</v>
      </c>
      <c r="KQ166" s="422">
        <f t="shared" si="141"/>
        <v>0</v>
      </c>
      <c r="KR166" s="438" t="s">
        <v>338</v>
      </c>
      <c r="KS166" s="422" t="s">
        <v>338</v>
      </c>
      <c r="KT166" s="1"/>
    </row>
    <row r="167" spans="2:306" s="26" customFormat="1" ht="16.5" customHeight="1" x14ac:dyDescent="0.2">
      <c r="B167" s="150" t="s">
        <v>359</v>
      </c>
      <c r="C167" s="826"/>
      <c r="D167" s="827"/>
      <c r="E167" s="316"/>
      <c r="F167" s="659">
        <v>1</v>
      </c>
      <c r="G167" s="113"/>
      <c r="H167" s="113"/>
      <c r="I167" s="661">
        <f>INT(ROUND(F167,2)*(IF(E167&gt;0,data!$J$12,0)))</f>
        <v>0</v>
      </c>
      <c r="J167" s="145">
        <f t="shared" si="124"/>
        <v>0</v>
      </c>
      <c r="K167" s="317"/>
      <c r="L167" s="316"/>
      <c r="M167" s="661">
        <f>INT(ROUND(F167,2)*(IF(E167&gt;0,(IF(K167="ano",data!$J$6,0)),0)))</f>
        <v>0</v>
      </c>
      <c r="N167" s="152">
        <f t="shared" si="125"/>
        <v>0</v>
      </c>
      <c r="O167" s="155">
        <f t="shared" si="126"/>
        <v>0</v>
      </c>
      <c r="Q167" s="149" t="str">
        <f t="shared" si="127"/>
        <v/>
      </c>
      <c r="R167" s="612" t="s">
        <v>338</v>
      </c>
      <c r="T167" s="26">
        <f t="shared" si="131"/>
        <v>0</v>
      </c>
      <c r="U167" s="176" t="s">
        <v>297</v>
      </c>
      <c r="V167" s="10"/>
      <c r="W167" s="10"/>
      <c r="X167" s="164"/>
      <c r="Y167" s="177"/>
      <c r="Z167" s="164"/>
      <c r="AA167" s="177"/>
      <c r="AB167" s="164"/>
      <c r="AC167" s="177"/>
      <c r="AD167" s="164"/>
      <c r="AE167" s="177"/>
      <c r="AF167" s="164"/>
      <c r="AG167" s="177"/>
      <c r="AH167" s="164"/>
      <c r="AI167" s="177"/>
      <c r="AJ167" s="164"/>
      <c r="AK167" s="177"/>
      <c r="AL167" s="164"/>
      <c r="AM167" s="177"/>
      <c r="AN167" s="164"/>
      <c r="AO167" s="177"/>
      <c r="AP167" s="164"/>
      <c r="AQ167" s="177"/>
      <c r="AR167" s="164"/>
      <c r="AS167" s="177"/>
      <c r="AT167" s="164"/>
      <c r="AU167" s="177"/>
      <c r="AV167" s="166">
        <f t="shared" si="142"/>
        <v>0</v>
      </c>
      <c r="AW167" s="167">
        <f t="shared" si="143"/>
        <v>0</v>
      </c>
      <c r="AX167" s="166">
        <f t="shared" si="144"/>
        <v>0</v>
      </c>
      <c r="AY167" s="167">
        <f t="shared" si="145"/>
        <v>0</v>
      </c>
      <c r="AZ167" s="1"/>
      <c r="BA167" s="1"/>
      <c r="BB167" s="164"/>
      <c r="BC167" s="177"/>
      <c r="BD167" s="164"/>
      <c r="BE167" s="177"/>
      <c r="BF167" s="164"/>
      <c r="BG167" s="177"/>
      <c r="BH167" s="164"/>
      <c r="BI167" s="177"/>
      <c r="BJ167" s="164"/>
      <c r="BK167" s="177"/>
      <c r="BL167" s="164"/>
      <c r="BM167" s="177"/>
      <c r="BN167" s="164"/>
      <c r="BO167" s="177"/>
      <c r="BP167" s="164"/>
      <c r="BQ167" s="177"/>
      <c r="BR167" s="164"/>
      <c r="BS167" s="177"/>
      <c r="BT167" s="164"/>
      <c r="BU167" s="177"/>
      <c r="BV167" s="164"/>
      <c r="BW167" s="177"/>
      <c r="BX167" s="164"/>
      <c r="BY167" s="177"/>
      <c r="BZ167" s="166">
        <f t="shared" si="146"/>
        <v>0</v>
      </c>
      <c r="CA167" s="167">
        <f t="shared" si="147"/>
        <v>0</v>
      </c>
      <c r="CB167" s="166">
        <f t="shared" si="148"/>
        <v>0</v>
      </c>
      <c r="CC167" s="167">
        <f t="shared" si="149"/>
        <v>0</v>
      </c>
      <c r="CD167" s="1"/>
      <c r="CE167" s="1"/>
      <c r="CF167" s="164"/>
      <c r="CG167" s="177"/>
      <c r="CH167" s="164"/>
      <c r="CI167" s="177"/>
      <c r="CJ167" s="164"/>
      <c r="CK167" s="177"/>
      <c r="CL167" s="164"/>
      <c r="CM167" s="177"/>
      <c r="CN167" s="164"/>
      <c r="CO167" s="177"/>
      <c r="CP167" s="164"/>
      <c r="CQ167" s="177"/>
      <c r="CR167" s="164"/>
      <c r="CS167" s="177"/>
      <c r="CT167" s="164"/>
      <c r="CU167" s="177"/>
      <c r="CV167" s="164"/>
      <c r="CW167" s="177"/>
      <c r="CX167" s="164"/>
      <c r="CY167" s="177"/>
      <c r="CZ167" s="164"/>
      <c r="DA167" s="177"/>
      <c r="DB167" s="164"/>
      <c r="DC167" s="177"/>
      <c r="DD167" s="166">
        <f t="shared" si="150"/>
        <v>0</v>
      </c>
      <c r="DE167" s="167">
        <f t="shared" si="151"/>
        <v>0</v>
      </c>
      <c r="DF167" s="166">
        <f t="shared" si="152"/>
        <v>0</v>
      </c>
      <c r="DG167" s="167">
        <f t="shared" si="153"/>
        <v>0</v>
      </c>
      <c r="DH167" s="1"/>
      <c r="DI167" s="1"/>
      <c r="DJ167" s="164"/>
      <c r="DK167" s="177"/>
      <c r="DL167" s="164"/>
      <c r="DM167" s="177"/>
      <c r="DN167" s="164"/>
      <c r="DO167" s="177"/>
      <c r="DP167" s="164"/>
      <c r="DQ167" s="177"/>
      <c r="DR167" s="164"/>
      <c r="DS167" s="177"/>
      <c r="DT167" s="164"/>
      <c r="DU167" s="177"/>
      <c r="DV167" s="164"/>
      <c r="DW167" s="177"/>
      <c r="DX167" s="164"/>
      <c r="DY167" s="177"/>
      <c r="DZ167" s="164"/>
      <c r="EA167" s="177"/>
      <c r="EB167" s="164"/>
      <c r="EC167" s="177"/>
      <c r="ED167" s="164"/>
      <c r="EE167" s="177"/>
      <c r="EF167" s="164"/>
      <c r="EG167" s="177"/>
      <c r="EH167" s="166">
        <f t="shared" si="154"/>
        <v>0</v>
      </c>
      <c r="EI167" s="167">
        <f t="shared" si="155"/>
        <v>0</v>
      </c>
      <c r="EJ167" s="166">
        <f t="shared" si="156"/>
        <v>0</v>
      </c>
      <c r="EK167" s="167">
        <f t="shared" si="157"/>
        <v>0</v>
      </c>
      <c r="EL167" s="1"/>
      <c r="EM167" s="1"/>
      <c r="EN167" s="164"/>
      <c r="EO167" s="177"/>
      <c r="EP167" s="164"/>
      <c r="EQ167" s="177"/>
      <c r="ER167" s="164"/>
      <c r="ES167" s="177"/>
      <c r="ET167" s="164"/>
      <c r="EU167" s="177"/>
      <c r="EV167" s="164"/>
      <c r="EW167" s="177"/>
      <c r="EX167" s="164"/>
      <c r="EY167" s="177"/>
      <c r="EZ167" s="164"/>
      <c r="FA167" s="177"/>
      <c r="FB167" s="164"/>
      <c r="FC167" s="177"/>
      <c r="FD167" s="164"/>
      <c r="FE167" s="177"/>
      <c r="FF167" s="164"/>
      <c r="FG167" s="177"/>
      <c r="FH167" s="164"/>
      <c r="FI167" s="177"/>
      <c r="FJ167" s="164"/>
      <c r="FK167" s="177"/>
      <c r="FL167" s="166">
        <f t="shared" si="158"/>
        <v>0</v>
      </c>
      <c r="FM167" s="167">
        <f t="shared" si="159"/>
        <v>0</v>
      </c>
      <c r="FN167" s="166">
        <f t="shared" si="160"/>
        <v>0</v>
      </c>
      <c r="FO167" s="167">
        <f t="shared" si="161"/>
        <v>0</v>
      </c>
      <c r="FP167" s="1"/>
      <c r="FQ167" s="1"/>
      <c r="FR167" s="164"/>
      <c r="FS167" s="177"/>
      <c r="FT167" s="164"/>
      <c r="FU167" s="177"/>
      <c r="FV167" s="164"/>
      <c r="FW167" s="177"/>
      <c r="FX167" s="164"/>
      <c r="FY167" s="177"/>
      <c r="FZ167" s="164"/>
      <c r="GA167" s="177"/>
      <c r="GB167" s="164"/>
      <c r="GC167" s="177"/>
      <c r="GD167" s="164"/>
      <c r="GE167" s="177"/>
      <c r="GF167" s="164"/>
      <c r="GG167" s="177"/>
      <c r="GH167" s="164"/>
      <c r="GI167" s="177"/>
      <c r="GJ167" s="164"/>
      <c r="GK167" s="177"/>
      <c r="GL167" s="164"/>
      <c r="GM167" s="177"/>
      <c r="GN167" s="164"/>
      <c r="GO167" s="177"/>
      <c r="GP167" s="166">
        <f t="shared" si="162"/>
        <v>0</v>
      </c>
      <c r="GQ167" s="167">
        <f t="shared" si="163"/>
        <v>0</v>
      </c>
      <c r="GR167" s="166">
        <f t="shared" si="164"/>
        <v>0</v>
      </c>
      <c r="GS167" s="167">
        <f t="shared" si="165"/>
        <v>0</v>
      </c>
      <c r="GT167" s="1"/>
      <c r="GU167" s="1"/>
      <c r="GV167" s="164"/>
      <c r="GW167" s="177"/>
      <c r="GX167" s="164"/>
      <c r="GY167" s="177"/>
      <c r="GZ167" s="164"/>
      <c r="HA167" s="177"/>
      <c r="HB167" s="164"/>
      <c r="HC167" s="177"/>
      <c r="HD167" s="164"/>
      <c r="HE167" s="177"/>
      <c r="HF167" s="164"/>
      <c r="HG167" s="177"/>
      <c r="HH167" s="164"/>
      <c r="HI167" s="177"/>
      <c r="HJ167" s="164"/>
      <c r="HK167" s="177"/>
      <c r="HL167" s="164"/>
      <c r="HM167" s="177"/>
      <c r="HN167" s="164"/>
      <c r="HO167" s="177"/>
      <c r="HP167" s="164"/>
      <c r="HQ167" s="177"/>
      <c r="HR167" s="164"/>
      <c r="HS167" s="177"/>
      <c r="HT167" s="166">
        <f t="shared" si="166"/>
        <v>0</v>
      </c>
      <c r="HU167" s="167">
        <f t="shared" si="167"/>
        <v>0</v>
      </c>
      <c r="HV167" s="166">
        <f t="shared" si="168"/>
        <v>0</v>
      </c>
      <c r="HW167" s="167">
        <f t="shared" si="169"/>
        <v>0</v>
      </c>
      <c r="HX167" s="1"/>
      <c r="HY167" s="1"/>
      <c r="HZ167" s="164"/>
      <c r="IA167" s="177"/>
      <c r="IB167" s="164"/>
      <c r="IC167" s="177"/>
      <c r="ID167" s="164"/>
      <c r="IE167" s="177"/>
      <c r="IF167" s="164"/>
      <c r="IG167" s="177"/>
      <c r="IH167" s="164"/>
      <c r="II167" s="177"/>
      <c r="IJ167" s="164"/>
      <c r="IK167" s="177"/>
      <c r="IL167" s="164"/>
      <c r="IM167" s="177"/>
      <c r="IN167" s="164"/>
      <c r="IO167" s="177"/>
      <c r="IP167" s="164"/>
      <c r="IQ167" s="177"/>
      <c r="IR167" s="164"/>
      <c r="IS167" s="177"/>
      <c r="IT167" s="164"/>
      <c r="IU167" s="177"/>
      <c r="IV167" s="164"/>
      <c r="IW167" s="177"/>
      <c r="IX167" s="166">
        <f t="shared" si="170"/>
        <v>0</v>
      </c>
      <c r="IY167" s="167">
        <f t="shared" si="171"/>
        <v>0</v>
      </c>
      <c r="IZ167" s="166">
        <f t="shared" si="172"/>
        <v>0</v>
      </c>
      <c r="JA167" s="167">
        <f t="shared" si="173"/>
        <v>0</v>
      </c>
      <c r="JB167" s="1"/>
      <c r="JC167" s="1"/>
      <c r="JD167" s="164"/>
      <c r="JE167" s="177"/>
      <c r="JF167" s="164"/>
      <c r="JG167" s="177"/>
      <c r="JH167" s="164"/>
      <c r="JI167" s="177"/>
      <c r="JJ167" s="164"/>
      <c r="JK167" s="177"/>
      <c r="JL167" s="164"/>
      <c r="JM167" s="177"/>
      <c r="JN167" s="164"/>
      <c r="JO167" s="177"/>
      <c r="JP167" s="164"/>
      <c r="JQ167" s="177"/>
      <c r="JR167" s="164"/>
      <c r="JS167" s="177"/>
      <c r="JT167" s="164"/>
      <c r="JU167" s="177"/>
      <c r="JV167" s="164"/>
      <c r="JW167" s="177"/>
      <c r="JX167" s="164"/>
      <c r="JY167" s="177"/>
      <c r="JZ167" s="164"/>
      <c r="KA167" s="177"/>
      <c r="KB167" s="166">
        <f t="shared" si="174"/>
        <v>0</v>
      </c>
      <c r="KC167" s="167">
        <f t="shared" si="175"/>
        <v>0</v>
      </c>
      <c r="KD167" s="166">
        <f t="shared" si="176"/>
        <v>0</v>
      </c>
      <c r="KE167" s="167">
        <f t="shared" si="177"/>
        <v>0</v>
      </c>
      <c r="KF167" s="1"/>
      <c r="KG167" s="1"/>
      <c r="KH167" s="170">
        <f t="shared" ref="KH167:KH198" si="178">AV167+BZ167+DD167+EH167+FL167+GP167+HT167+IX167+KB167</f>
        <v>0</v>
      </c>
      <c r="KI167" s="171">
        <f t="shared" ref="KI167:KI198" si="179">AW167+CA167+DE167+EI167+FM167+GQ167+HU167+IY167+KC167</f>
        <v>0</v>
      </c>
      <c r="KJ167" s="166">
        <f t="shared" ref="KJ167:KJ198" si="180">E167-KH167</f>
        <v>0</v>
      </c>
      <c r="KK167" s="167">
        <f t="shared" ref="KK167:KK198" si="181">J167-KI167</f>
        <v>0</v>
      </c>
      <c r="KL167" s="172">
        <f t="shared" ref="KL167:KL198" si="182">AX167+CB167+DF167+EJ167+FN167+GR167+HV167+IZ167+KD167</f>
        <v>0</v>
      </c>
      <c r="KM167" s="171">
        <f t="shared" ref="KM167:KM198" si="183">AY167+CC167+DG167+EK167+FO167+GS167+HW167+JA167+KE167</f>
        <v>0</v>
      </c>
      <c r="KN167" s="166">
        <f t="shared" ref="KN167:KN198" si="184">L167-KL167</f>
        <v>0</v>
      </c>
      <c r="KO167" s="167">
        <f t="shared" ref="KO167:KO198" si="185">N167-KM167</f>
        <v>0</v>
      </c>
      <c r="KP167" s="436">
        <f t="shared" ref="KP167:KP198" si="186">IF(Q167=1,IF(E167=KH167,1,0),0)</f>
        <v>0</v>
      </c>
      <c r="KQ167" s="422">
        <f t="shared" ref="KQ167:KQ198" si="187">IF(Q167=1,Q167-KP167,0)</f>
        <v>0</v>
      </c>
      <c r="KR167" s="438" t="s">
        <v>338</v>
      </c>
      <c r="KS167" s="422" t="s">
        <v>338</v>
      </c>
      <c r="KT167" s="1"/>
    </row>
    <row r="168" spans="2:306" s="26" customFormat="1" ht="16.5" hidden="1" customHeight="1" x14ac:dyDescent="0.2">
      <c r="B168" s="150"/>
      <c r="C168" s="853"/>
      <c r="D168" s="854"/>
      <c r="E168" s="536"/>
      <c r="F168" s="650"/>
      <c r="G168" s="536"/>
      <c r="H168" s="536"/>
      <c r="I168" s="661">
        <f>INT(ROUND(F168,2)*(IF(E168&gt;0,data!$J$12,0)))</f>
        <v>0</v>
      </c>
      <c r="J168" s="145">
        <f t="shared" si="124"/>
        <v>0</v>
      </c>
      <c r="K168" s="537"/>
      <c r="L168" s="536"/>
      <c r="M168" s="661">
        <f>INT(ROUND(F168,2)*(IF(E168&gt;0,(IF(K168="ano",data!$J$6,0)),0)))</f>
        <v>0</v>
      </c>
      <c r="N168" s="152">
        <f t="shared" si="125"/>
        <v>0</v>
      </c>
      <c r="O168" s="155">
        <f t="shared" si="126"/>
        <v>0</v>
      </c>
      <c r="Q168" s="149" t="str">
        <f t="shared" si="127"/>
        <v/>
      </c>
      <c r="R168" s="612" t="s">
        <v>338</v>
      </c>
      <c r="T168" s="26">
        <f t="shared" si="131"/>
        <v>0</v>
      </c>
      <c r="U168" s="173" t="s">
        <v>297</v>
      </c>
      <c r="V168" s="10"/>
      <c r="W168" s="10"/>
      <c r="X168" s="174"/>
      <c r="Y168" s="175"/>
      <c r="Z168" s="174"/>
      <c r="AA168" s="175"/>
      <c r="AB168" s="174"/>
      <c r="AC168" s="175"/>
      <c r="AD168" s="174"/>
      <c r="AE168" s="175"/>
      <c r="AF168" s="174"/>
      <c r="AG168" s="175"/>
      <c r="AH168" s="174"/>
      <c r="AI168" s="175"/>
      <c r="AJ168" s="174"/>
      <c r="AK168" s="175"/>
      <c r="AL168" s="174"/>
      <c r="AM168" s="175"/>
      <c r="AN168" s="174"/>
      <c r="AO168" s="175"/>
      <c r="AP168" s="174"/>
      <c r="AQ168" s="175"/>
      <c r="AR168" s="174"/>
      <c r="AS168" s="175"/>
      <c r="AT168" s="174"/>
      <c r="AU168" s="175"/>
      <c r="AV168" s="166">
        <f t="shared" si="142"/>
        <v>0</v>
      </c>
      <c r="AW168" s="167">
        <f t="shared" si="143"/>
        <v>0</v>
      </c>
      <c r="AX168" s="166">
        <f t="shared" si="144"/>
        <v>0</v>
      </c>
      <c r="AY168" s="167">
        <f t="shared" si="145"/>
        <v>0</v>
      </c>
      <c r="AZ168" s="1"/>
      <c r="BA168" s="1"/>
      <c r="BB168" s="174"/>
      <c r="BC168" s="175"/>
      <c r="BD168" s="174"/>
      <c r="BE168" s="175"/>
      <c r="BF168" s="174"/>
      <c r="BG168" s="175"/>
      <c r="BH168" s="174"/>
      <c r="BI168" s="175"/>
      <c r="BJ168" s="174"/>
      <c r="BK168" s="175"/>
      <c r="BL168" s="174"/>
      <c r="BM168" s="175"/>
      <c r="BN168" s="174"/>
      <c r="BO168" s="175"/>
      <c r="BP168" s="174"/>
      <c r="BQ168" s="175"/>
      <c r="BR168" s="174"/>
      <c r="BS168" s="175"/>
      <c r="BT168" s="174"/>
      <c r="BU168" s="175"/>
      <c r="BV168" s="174"/>
      <c r="BW168" s="175"/>
      <c r="BX168" s="174"/>
      <c r="BY168" s="175"/>
      <c r="BZ168" s="166">
        <f t="shared" si="146"/>
        <v>0</v>
      </c>
      <c r="CA168" s="167">
        <f t="shared" si="147"/>
        <v>0</v>
      </c>
      <c r="CB168" s="166">
        <f t="shared" si="148"/>
        <v>0</v>
      </c>
      <c r="CC168" s="167">
        <f t="shared" si="149"/>
        <v>0</v>
      </c>
      <c r="CD168" s="1"/>
      <c r="CE168" s="1"/>
      <c r="CF168" s="174"/>
      <c r="CG168" s="175"/>
      <c r="CH168" s="174"/>
      <c r="CI168" s="175"/>
      <c r="CJ168" s="174"/>
      <c r="CK168" s="175"/>
      <c r="CL168" s="174"/>
      <c r="CM168" s="175"/>
      <c r="CN168" s="174"/>
      <c r="CO168" s="175"/>
      <c r="CP168" s="174"/>
      <c r="CQ168" s="175"/>
      <c r="CR168" s="174"/>
      <c r="CS168" s="175"/>
      <c r="CT168" s="174"/>
      <c r="CU168" s="175"/>
      <c r="CV168" s="174"/>
      <c r="CW168" s="175"/>
      <c r="CX168" s="174"/>
      <c r="CY168" s="175"/>
      <c r="CZ168" s="174"/>
      <c r="DA168" s="175"/>
      <c r="DB168" s="174"/>
      <c r="DC168" s="175"/>
      <c r="DD168" s="166">
        <f t="shared" si="150"/>
        <v>0</v>
      </c>
      <c r="DE168" s="167">
        <f t="shared" si="151"/>
        <v>0</v>
      </c>
      <c r="DF168" s="166">
        <f t="shared" si="152"/>
        <v>0</v>
      </c>
      <c r="DG168" s="167">
        <f t="shared" si="153"/>
        <v>0</v>
      </c>
      <c r="DH168" s="1"/>
      <c r="DI168" s="1"/>
      <c r="DJ168" s="174"/>
      <c r="DK168" s="175"/>
      <c r="DL168" s="174"/>
      <c r="DM168" s="175"/>
      <c r="DN168" s="174"/>
      <c r="DO168" s="175"/>
      <c r="DP168" s="174"/>
      <c r="DQ168" s="175"/>
      <c r="DR168" s="174"/>
      <c r="DS168" s="175"/>
      <c r="DT168" s="174"/>
      <c r="DU168" s="175"/>
      <c r="DV168" s="174"/>
      <c r="DW168" s="175"/>
      <c r="DX168" s="174"/>
      <c r="DY168" s="175"/>
      <c r="DZ168" s="174"/>
      <c r="EA168" s="175"/>
      <c r="EB168" s="174"/>
      <c r="EC168" s="175"/>
      <c r="ED168" s="174"/>
      <c r="EE168" s="175"/>
      <c r="EF168" s="174"/>
      <c r="EG168" s="175"/>
      <c r="EH168" s="166">
        <f t="shared" si="154"/>
        <v>0</v>
      </c>
      <c r="EI168" s="167">
        <f t="shared" si="155"/>
        <v>0</v>
      </c>
      <c r="EJ168" s="166">
        <f t="shared" si="156"/>
        <v>0</v>
      </c>
      <c r="EK168" s="167">
        <f t="shared" si="157"/>
        <v>0</v>
      </c>
      <c r="EL168" s="1"/>
      <c r="EM168" s="1"/>
      <c r="EN168" s="174"/>
      <c r="EO168" s="175"/>
      <c r="EP168" s="174"/>
      <c r="EQ168" s="175"/>
      <c r="ER168" s="174"/>
      <c r="ES168" s="175"/>
      <c r="ET168" s="174"/>
      <c r="EU168" s="175"/>
      <c r="EV168" s="174"/>
      <c r="EW168" s="175"/>
      <c r="EX168" s="174"/>
      <c r="EY168" s="175"/>
      <c r="EZ168" s="174"/>
      <c r="FA168" s="175"/>
      <c r="FB168" s="174"/>
      <c r="FC168" s="175"/>
      <c r="FD168" s="174"/>
      <c r="FE168" s="175"/>
      <c r="FF168" s="174"/>
      <c r="FG168" s="175"/>
      <c r="FH168" s="174"/>
      <c r="FI168" s="175"/>
      <c r="FJ168" s="174"/>
      <c r="FK168" s="175"/>
      <c r="FL168" s="166">
        <f t="shared" si="158"/>
        <v>0</v>
      </c>
      <c r="FM168" s="167">
        <f t="shared" si="159"/>
        <v>0</v>
      </c>
      <c r="FN168" s="166">
        <f t="shared" si="160"/>
        <v>0</v>
      </c>
      <c r="FO168" s="167">
        <f t="shared" si="161"/>
        <v>0</v>
      </c>
      <c r="FP168" s="1"/>
      <c r="FQ168" s="1"/>
      <c r="FR168" s="174"/>
      <c r="FS168" s="175"/>
      <c r="FT168" s="174"/>
      <c r="FU168" s="175"/>
      <c r="FV168" s="174"/>
      <c r="FW168" s="175"/>
      <c r="FX168" s="174"/>
      <c r="FY168" s="175"/>
      <c r="FZ168" s="174"/>
      <c r="GA168" s="175"/>
      <c r="GB168" s="174"/>
      <c r="GC168" s="175"/>
      <c r="GD168" s="174"/>
      <c r="GE168" s="175"/>
      <c r="GF168" s="174"/>
      <c r="GG168" s="175"/>
      <c r="GH168" s="174"/>
      <c r="GI168" s="175"/>
      <c r="GJ168" s="174"/>
      <c r="GK168" s="175"/>
      <c r="GL168" s="174"/>
      <c r="GM168" s="175"/>
      <c r="GN168" s="174"/>
      <c r="GO168" s="175"/>
      <c r="GP168" s="166">
        <f t="shared" si="162"/>
        <v>0</v>
      </c>
      <c r="GQ168" s="167">
        <f t="shared" si="163"/>
        <v>0</v>
      </c>
      <c r="GR168" s="166">
        <f t="shared" si="164"/>
        <v>0</v>
      </c>
      <c r="GS168" s="167">
        <f t="shared" si="165"/>
        <v>0</v>
      </c>
      <c r="GT168" s="1"/>
      <c r="GU168" s="1"/>
      <c r="GV168" s="174"/>
      <c r="GW168" s="175"/>
      <c r="GX168" s="174"/>
      <c r="GY168" s="175"/>
      <c r="GZ168" s="174"/>
      <c r="HA168" s="175"/>
      <c r="HB168" s="174"/>
      <c r="HC168" s="175"/>
      <c r="HD168" s="174"/>
      <c r="HE168" s="175"/>
      <c r="HF168" s="174"/>
      <c r="HG168" s="175"/>
      <c r="HH168" s="174"/>
      <c r="HI168" s="175"/>
      <c r="HJ168" s="174"/>
      <c r="HK168" s="175"/>
      <c r="HL168" s="174"/>
      <c r="HM168" s="175"/>
      <c r="HN168" s="174"/>
      <c r="HO168" s="175"/>
      <c r="HP168" s="174"/>
      <c r="HQ168" s="175"/>
      <c r="HR168" s="174"/>
      <c r="HS168" s="175"/>
      <c r="HT168" s="166">
        <f t="shared" si="166"/>
        <v>0</v>
      </c>
      <c r="HU168" s="167">
        <f t="shared" si="167"/>
        <v>0</v>
      </c>
      <c r="HV168" s="166">
        <f t="shared" si="168"/>
        <v>0</v>
      </c>
      <c r="HW168" s="167">
        <f t="shared" si="169"/>
        <v>0</v>
      </c>
      <c r="HX168" s="1"/>
      <c r="HY168" s="1"/>
      <c r="HZ168" s="174"/>
      <c r="IA168" s="175"/>
      <c r="IB168" s="174"/>
      <c r="IC168" s="175"/>
      <c r="ID168" s="174"/>
      <c r="IE168" s="175"/>
      <c r="IF168" s="174"/>
      <c r="IG168" s="175"/>
      <c r="IH168" s="174"/>
      <c r="II168" s="175"/>
      <c r="IJ168" s="174"/>
      <c r="IK168" s="175"/>
      <c r="IL168" s="174"/>
      <c r="IM168" s="175"/>
      <c r="IN168" s="174"/>
      <c r="IO168" s="175"/>
      <c r="IP168" s="174"/>
      <c r="IQ168" s="175"/>
      <c r="IR168" s="174"/>
      <c r="IS168" s="175"/>
      <c r="IT168" s="174"/>
      <c r="IU168" s="175"/>
      <c r="IV168" s="174"/>
      <c r="IW168" s="175"/>
      <c r="IX168" s="166">
        <f t="shared" si="170"/>
        <v>0</v>
      </c>
      <c r="IY168" s="167">
        <f t="shared" si="171"/>
        <v>0</v>
      </c>
      <c r="IZ168" s="166">
        <f t="shared" si="172"/>
        <v>0</v>
      </c>
      <c r="JA168" s="167">
        <f t="shared" si="173"/>
        <v>0</v>
      </c>
      <c r="JB168" s="1"/>
      <c r="JC168" s="1"/>
      <c r="JD168" s="174"/>
      <c r="JE168" s="175"/>
      <c r="JF168" s="174"/>
      <c r="JG168" s="175"/>
      <c r="JH168" s="174"/>
      <c r="JI168" s="175"/>
      <c r="JJ168" s="174"/>
      <c r="JK168" s="175"/>
      <c r="JL168" s="174"/>
      <c r="JM168" s="175"/>
      <c r="JN168" s="174"/>
      <c r="JO168" s="175"/>
      <c r="JP168" s="174"/>
      <c r="JQ168" s="175"/>
      <c r="JR168" s="174"/>
      <c r="JS168" s="175"/>
      <c r="JT168" s="174"/>
      <c r="JU168" s="175"/>
      <c r="JV168" s="174"/>
      <c r="JW168" s="175"/>
      <c r="JX168" s="174"/>
      <c r="JY168" s="175"/>
      <c r="JZ168" s="174"/>
      <c r="KA168" s="175"/>
      <c r="KB168" s="166">
        <f t="shared" si="174"/>
        <v>0</v>
      </c>
      <c r="KC168" s="167">
        <f t="shared" si="175"/>
        <v>0</v>
      </c>
      <c r="KD168" s="166">
        <f t="shared" si="176"/>
        <v>0</v>
      </c>
      <c r="KE168" s="167">
        <f t="shared" si="177"/>
        <v>0</v>
      </c>
      <c r="KF168" s="1"/>
      <c r="KG168" s="1"/>
      <c r="KH168" s="170">
        <f t="shared" si="178"/>
        <v>0</v>
      </c>
      <c r="KI168" s="171">
        <f t="shared" si="179"/>
        <v>0</v>
      </c>
      <c r="KJ168" s="166">
        <f t="shared" si="180"/>
        <v>0</v>
      </c>
      <c r="KK168" s="167">
        <f t="shared" si="181"/>
        <v>0</v>
      </c>
      <c r="KL168" s="172">
        <f t="shared" si="182"/>
        <v>0</v>
      </c>
      <c r="KM168" s="171">
        <f t="shared" si="183"/>
        <v>0</v>
      </c>
      <c r="KN168" s="166">
        <f t="shared" si="184"/>
        <v>0</v>
      </c>
      <c r="KO168" s="167">
        <f t="shared" si="185"/>
        <v>0</v>
      </c>
      <c r="KP168" s="436">
        <f t="shared" si="186"/>
        <v>0</v>
      </c>
      <c r="KQ168" s="422">
        <f t="shared" si="187"/>
        <v>0</v>
      </c>
      <c r="KR168" s="438" t="s">
        <v>338</v>
      </c>
      <c r="KS168" s="422" t="s">
        <v>338</v>
      </c>
      <c r="KT168" s="1"/>
    </row>
    <row r="169" spans="2:306" s="26" customFormat="1" ht="16.5" customHeight="1" x14ac:dyDescent="0.2">
      <c r="B169" s="150" t="s">
        <v>360</v>
      </c>
      <c r="C169" s="826"/>
      <c r="D169" s="827"/>
      <c r="E169" s="316"/>
      <c r="F169" s="659">
        <v>1</v>
      </c>
      <c r="G169" s="113"/>
      <c r="H169" s="113"/>
      <c r="I169" s="661">
        <f>INT(ROUND(F169,2)*(IF(E169&gt;0,data!$J$12,0)))</f>
        <v>0</v>
      </c>
      <c r="J169" s="145">
        <f t="shared" si="124"/>
        <v>0</v>
      </c>
      <c r="K169" s="317"/>
      <c r="L169" s="316"/>
      <c r="M169" s="661">
        <f>INT(ROUND(F169,2)*(IF(E169&gt;0,(IF(K169="ano",data!$J$6,0)),0)))</f>
        <v>0</v>
      </c>
      <c r="N169" s="152">
        <f t="shared" si="125"/>
        <v>0</v>
      </c>
      <c r="O169" s="155">
        <f t="shared" si="126"/>
        <v>0</v>
      </c>
      <c r="Q169" s="149" t="str">
        <f t="shared" si="127"/>
        <v/>
      </c>
      <c r="R169" s="612" t="s">
        <v>338</v>
      </c>
      <c r="T169" s="26">
        <f t="shared" si="131"/>
        <v>0</v>
      </c>
      <c r="U169" s="176" t="s">
        <v>297</v>
      </c>
      <c r="V169" s="10"/>
      <c r="W169" s="10"/>
      <c r="X169" s="164"/>
      <c r="Y169" s="177"/>
      <c r="Z169" s="164"/>
      <c r="AA169" s="177"/>
      <c r="AB169" s="164"/>
      <c r="AC169" s="177"/>
      <c r="AD169" s="164"/>
      <c r="AE169" s="177"/>
      <c r="AF169" s="164"/>
      <c r="AG169" s="177"/>
      <c r="AH169" s="164"/>
      <c r="AI169" s="177"/>
      <c r="AJ169" s="164"/>
      <c r="AK169" s="177"/>
      <c r="AL169" s="164"/>
      <c r="AM169" s="177"/>
      <c r="AN169" s="164"/>
      <c r="AO169" s="177"/>
      <c r="AP169" s="164"/>
      <c r="AQ169" s="177"/>
      <c r="AR169" s="164"/>
      <c r="AS169" s="177"/>
      <c r="AT169" s="164"/>
      <c r="AU169" s="177"/>
      <c r="AV169" s="166">
        <f t="shared" si="142"/>
        <v>0</v>
      </c>
      <c r="AW169" s="167">
        <f t="shared" si="143"/>
        <v>0</v>
      </c>
      <c r="AX169" s="166">
        <f t="shared" si="144"/>
        <v>0</v>
      </c>
      <c r="AY169" s="167">
        <f t="shared" si="145"/>
        <v>0</v>
      </c>
      <c r="AZ169" s="1"/>
      <c r="BA169" s="1"/>
      <c r="BB169" s="164"/>
      <c r="BC169" s="177"/>
      <c r="BD169" s="164"/>
      <c r="BE169" s="177"/>
      <c r="BF169" s="164"/>
      <c r="BG169" s="177"/>
      <c r="BH169" s="164"/>
      <c r="BI169" s="177"/>
      <c r="BJ169" s="164"/>
      <c r="BK169" s="177"/>
      <c r="BL169" s="164"/>
      <c r="BM169" s="177"/>
      <c r="BN169" s="164"/>
      <c r="BO169" s="177"/>
      <c r="BP169" s="164"/>
      <c r="BQ169" s="177"/>
      <c r="BR169" s="164"/>
      <c r="BS169" s="177"/>
      <c r="BT169" s="164"/>
      <c r="BU169" s="177"/>
      <c r="BV169" s="164"/>
      <c r="BW169" s="177"/>
      <c r="BX169" s="164"/>
      <c r="BY169" s="177"/>
      <c r="BZ169" s="166">
        <f t="shared" si="146"/>
        <v>0</v>
      </c>
      <c r="CA169" s="167">
        <f t="shared" si="147"/>
        <v>0</v>
      </c>
      <c r="CB169" s="166">
        <f t="shared" si="148"/>
        <v>0</v>
      </c>
      <c r="CC169" s="167">
        <f t="shared" si="149"/>
        <v>0</v>
      </c>
      <c r="CD169" s="1"/>
      <c r="CE169" s="1"/>
      <c r="CF169" s="164"/>
      <c r="CG169" s="177"/>
      <c r="CH169" s="164"/>
      <c r="CI169" s="177"/>
      <c r="CJ169" s="164"/>
      <c r="CK169" s="177"/>
      <c r="CL169" s="164"/>
      <c r="CM169" s="177"/>
      <c r="CN169" s="164"/>
      <c r="CO169" s="177"/>
      <c r="CP169" s="164"/>
      <c r="CQ169" s="177"/>
      <c r="CR169" s="164"/>
      <c r="CS169" s="177"/>
      <c r="CT169" s="164"/>
      <c r="CU169" s="177"/>
      <c r="CV169" s="164"/>
      <c r="CW169" s="177"/>
      <c r="CX169" s="164"/>
      <c r="CY169" s="177"/>
      <c r="CZ169" s="164"/>
      <c r="DA169" s="177"/>
      <c r="DB169" s="164"/>
      <c r="DC169" s="177"/>
      <c r="DD169" s="166">
        <f t="shared" si="150"/>
        <v>0</v>
      </c>
      <c r="DE169" s="167">
        <f t="shared" si="151"/>
        <v>0</v>
      </c>
      <c r="DF169" s="166">
        <f t="shared" si="152"/>
        <v>0</v>
      </c>
      <c r="DG169" s="167">
        <f t="shared" si="153"/>
        <v>0</v>
      </c>
      <c r="DH169" s="1"/>
      <c r="DI169" s="1"/>
      <c r="DJ169" s="164"/>
      <c r="DK169" s="177"/>
      <c r="DL169" s="164"/>
      <c r="DM169" s="177"/>
      <c r="DN169" s="164"/>
      <c r="DO169" s="177"/>
      <c r="DP169" s="164"/>
      <c r="DQ169" s="177"/>
      <c r="DR169" s="164"/>
      <c r="DS169" s="177"/>
      <c r="DT169" s="164"/>
      <c r="DU169" s="177"/>
      <c r="DV169" s="164"/>
      <c r="DW169" s="177"/>
      <c r="DX169" s="164"/>
      <c r="DY169" s="177"/>
      <c r="DZ169" s="164"/>
      <c r="EA169" s="177"/>
      <c r="EB169" s="164"/>
      <c r="EC169" s="177"/>
      <c r="ED169" s="164"/>
      <c r="EE169" s="177"/>
      <c r="EF169" s="164"/>
      <c r="EG169" s="177"/>
      <c r="EH169" s="166">
        <f t="shared" si="154"/>
        <v>0</v>
      </c>
      <c r="EI169" s="167">
        <f t="shared" si="155"/>
        <v>0</v>
      </c>
      <c r="EJ169" s="166">
        <f t="shared" si="156"/>
        <v>0</v>
      </c>
      <c r="EK169" s="167">
        <f t="shared" si="157"/>
        <v>0</v>
      </c>
      <c r="EL169" s="1"/>
      <c r="EM169" s="1"/>
      <c r="EN169" s="164"/>
      <c r="EO169" s="177"/>
      <c r="EP169" s="164"/>
      <c r="EQ169" s="177"/>
      <c r="ER169" s="164"/>
      <c r="ES169" s="177"/>
      <c r="ET169" s="164"/>
      <c r="EU169" s="177"/>
      <c r="EV169" s="164"/>
      <c r="EW169" s="177"/>
      <c r="EX169" s="164"/>
      <c r="EY169" s="177"/>
      <c r="EZ169" s="164"/>
      <c r="FA169" s="177"/>
      <c r="FB169" s="164"/>
      <c r="FC169" s="177"/>
      <c r="FD169" s="164"/>
      <c r="FE169" s="177"/>
      <c r="FF169" s="164"/>
      <c r="FG169" s="177"/>
      <c r="FH169" s="164"/>
      <c r="FI169" s="177"/>
      <c r="FJ169" s="164"/>
      <c r="FK169" s="177"/>
      <c r="FL169" s="166">
        <f t="shared" si="158"/>
        <v>0</v>
      </c>
      <c r="FM169" s="167">
        <f t="shared" si="159"/>
        <v>0</v>
      </c>
      <c r="FN169" s="166">
        <f t="shared" si="160"/>
        <v>0</v>
      </c>
      <c r="FO169" s="167">
        <f t="shared" si="161"/>
        <v>0</v>
      </c>
      <c r="FP169" s="1"/>
      <c r="FQ169" s="1"/>
      <c r="FR169" s="164"/>
      <c r="FS169" s="177"/>
      <c r="FT169" s="164"/>
      <c r="FU169" s="177"/>
      <c r="FV169" s="164"/>
      <c r="FW169" s="177"/>
      <c r="FX169" s="164"/>
      <c r="FY169" s="177"/>
      <c r="FZ169" s="164"/>
      <c r="GA169" s="177"/>
      <c r="GB169" s="164"/>
      <c r="GC169" s="177"/>
      <c r="GD169" s="164"/>
      <c r="GE169" s="177"/>
      <c r="GF169" s="164"/>
      <c r="GG169" s="177"/>
      <c r="GH169" s="164"/>
      <c r="GI169" s="177"/>
      <c r="GJ169" s="164"/>
      <c r="GK169" s="177"/>
      <c r="GL169" s="164"/>
      <c r="GM169" s="177"/>
      <c r="GN169" s="164"/>
      <c r="GO169" s="177"/>
      <c r="GP169" s="166">
        <f t="shared" si="162"/>
        <v>0</v>
      </c>
      <c r="GQ169" s="167">
        <f t="shared" si="163"/>
        <v>0</v>
      </c>
      <c r="GR169" s="166">
        <f t="shared" si="164"/>
        <v>0</v>
      </c>
      <c r="GS169" s="167">
        <f t="shared" si="165"/>
        <v>0</v>
      </c>
      <c r="GT169" s="1"/>
      <c r="GU169" s="1"/>
      <c r="GV169" s="164"/>
      <c r="GW169" s="177"/>
      <c r="GX169" s="164"/>
      <c r="GY169" s="177"/>
      <c r="GZ169" s="164"/>
      <c r="HA169" s="177"/>
      <c r="HB169" s="164"/>
      <c r="HC169" s="177"/>
      <c r="HD169" s="164"/>
      <c r="HE169" s="177"/>
      <c r="HF169" s="164"/>
      <c r="HG169" s="177"/>
      <c r="HH169" s="164"/>
      <c r="HI169" s="177"/>
      <c r="HJ169" s="164"/>
      <c r="HK169" s="177"/>
      <c r="HL169" s="164"/>
      <c r="HM169" s="177"/>
      <c r="HN169" s="164"/>
      <c r="HO169" s="177"/>
      <c r="HP169" s="164"/>
      <c r="HQ169" s="177"/>
      <c r="HR169" s="164"/>
      <c r="HS169" s="177"/>
      <c r="HT169" s="166">
        <f t="shared" si="166"/>
        <v>0</v>
      </c>
      <c r="HU169" s="167">
        <f t="shared" si="167"/>
        <v>0</v>
      </c>
      <c r="HV169" s="166">
        <f t="shared" si="168"/>
        <v>0</v>
      </c>
      <c r="HW169" s="167">
        <f t="shared" si="169"/>
        <v>0</v>
      </c>
      <c r="HX169" s="1"/>
      <c r="HY169" s="1"/>
      <c r="HZ169" s="164"/>
      <c r="IA169" s="177"/>
      <c r="IB169" s="164"/>
      <c r="IC169" s="177"/>
      <c r="ID169" s="164"/>
      <c r="IE169" s="177"/>
      <c r="IF169" s="164"/>
      <c r="IG169" s="177"/>
      <c r="IH169" s="164"/>
      <c r="II169" s="177"/>
      <c r="IJ169" s="164"/>
      <c r="IK169" s="177"/>
      <c r="IL169" s="164"/>
      <c r="IM169" s="177"/>
      <c r="IN169" s="164"/>
      <c r="IO169" s="177"/>
      <c r="IP169" s="164"/>
      <c r="IQ169" s="177"/>
      <c r="IR169" s="164"/>
      <c r="IS169" s="177"/>
      <c r="IT169" s="164"/>
      <c r="IU169" s="177"/>
      <c r="IV169" s="164"/>
      <c r="IW169" s="177"/>
      <c r="IX169" s="166">
        <f t="shared" si="170"/>
        <v>0</v>
      </c>
      <c r="IY169" s="167">
        <f t="shared" si="171"/>
        <v>0</v>
      </c>
      <c r="IZ169" s="166">
        <f t="shared" si="172"/>
        <v>0</v>
      </c>
      <c r="JA169" s="167">
        <f t="shared" si="173"/>
        <v>0</v>
      </c>
      <c r="JB169" s="1"/>
      <c r="JC169" s="1"/>
      <c r="JD169" s="164"/>
      <c r="JE169" s="177"/>
      <c r="JF169" s="164"/>
      <c r="JG169" s="177"/>
      <c r="JH169" s="164"/>
      <c r="JI169" s="177"/>
      <c r="JJ169" s="164"/>
      <c r="JK169" s="177"/>
      <c r="JL169" s="164"/>
      <c r="JM169" s="177"/>
      <c r="JN169" s="164"/>
      <c r="JO169" s="177"/>
      <c r="JP169" s="164"/>
      <c r="JQ169" s="177"/>
      <c r="JR169" s="164"/>
      <c r="JS169" s="177"/>
      <c r="JT169" s="164"/>
      <c r="JU169" s="177"/>
      <c r="JV169" s="164"/>
      <c r="JW169" s="177"/>
      <c r="JX169" s="164"/>
      <c r="JY169" s="177"/>
      <c r="JZ169" s="164"/>
      <c r="KA169" s="177"/>
      <c r="KB169" s="166">
        <f t="shared" si="174"/>
        <v>0</v>
      </c>
      <c r="KC169" s="167">
        <f t="shared" si="175"/>
        <v>0</v>
      </c>
      <c r="KD169" s="166">
        <f t="shared" si="176"/>
        <v>0</v>
      </c>
      <c r="KE169" s="167">
        <f t="shared" si="177"/>
        <v>0</v>
      </c>
      <c r="KF169" s="1"/>
      <c r="KG169" s="1"/>
      <c r="KH169" s="170">
        <f t="shared" si="178"/>
        <v>0</v>
      </c>
      <c r="KI169" s="171">
        <f t="shared" si="179"/>
        <v>0</v>
      </c>
      <c r="KJ169" s="166">
        <f t="shared" si="180"/>
        <v>0</v>
      </c>
      <c r="KK169" s="167">
        <f t="shared" si="181"/>
        <v>0</v>
      </c>
      <c r="KL169" s="172">
        <f t="shared" si="182"/>
        <v>0</v>
      </c>
      <c r="KM169" s="171">
        <f t="shared" si="183"/>
        <v>0</v>
      </c>
      <c r="KN169" s="166">
        <f t="shared" si="184"/>
        <v>0</v>
      </c>
      <c r="KO169" s="167">
        <f t="shared" si="185"/>
        <v>0</v>
      </c>
      <c r="KP169" s="436">
        <f t="shared" si="186"/>
        <v>0</v>
      </c>
      <c r="KQ169" s="422">
        <f t="shared" si="187"/>
        <v>0</v>
      </c>
      <c r="KR169" s="438" t="s">
        <v>338</v>
      </c>
      <c r="KS169" s="422" t="s">
        <v>338</v>
      </c>
      <c r="KT169" s="1"/>
    </row>
    <row r="170" spans="2:306" s="26" customFormat="1" ht="16.5" hidden="1" customHeight="1" x14ac:dyDescent="0.2">
      <c r="B170" s="150"/>
      <c r="C170" s="853"/>
      <c r="D170" s="854"/>
      <c r="E170" s="536"/>
      <c r="F170" s="650"/>
      <c r="G170" s="536"/>
      <c r="H170" s="536"/>
      <c r="I170" s="661">
        <f>INT(ROUND(F170,2)*(IF(E170&gt;0,data!$J$12,0)))</f>
        <v>0</v>
      </c>
      <c r="J170" s="145">
        <f t="shared" si="124"/>
        <v>0</v>
      </c>
      <c r="K170" s="537"/>
      <c r="L170" s="536"/>
      <c r="M170" s="661">
        <f>INT(ROUND(F170,2)*(IF(E170&gt;0,(IF(K170="ano",data!$J$6,0)),0)))</f>
        <v>0</v>
      </c>
      <c r="N170" s="152">
        <f t="shared" si="125"/>
        <v>0</v>
      </c>
      <c r="O170" s="155">
        <f t="shared" si="126"/>
        <v>0</v>
      </c>
      <c r="Q170" s="149" t="str">
        <f t="shared" si="127"/>
        <v/>
      </c>
      <c r="R170" s="612" t="s">
        <v>338</v>
      </c>
      <c r="T170" s="26">
        <f t="shared" si="131"/>
        <v>0</v>
      </c>
      <c r="U170" s="173" t="s">
        <v>297</v>
      </c>
      <c r="V170" s="10"/>
      <c r="W170" s="10"/>
      <c r="X170" s="174"/>
      <c r="Y170" s="175"/>
      <c r="Z170" s="174"/>
      <c r="AA170" s="175"/>
      <c r="AB170" s="174"/>
      <c r="AC170" s="175"/>
      <c r="AD170" s="174"/>
      <c r="AE170" s="175"/>
      <c r="AF170" s="174"/>
      <c r="AG170" s="175"/>
      <c r="AH170" s="174"/>
      <c r="AI170" s="175"/>
      <c r="AJ170" s="174"/>
      <c r="AK170" s="175"/>
      <c r="AL170" s="174"/>
      <c r="AM170" s="175"/>
      <c r="AN170" s="174"/>
      <c r="AO170" s="175"/>
      <c r="AP170" s="174"/>
      <c r="AQ170" s="175"/>
      <c r="AR170" s="174"/>
      <c r="AS170" s="175"/>
      <c r="AT170" s="174"/>
      <c r="AU170" s="175"/>
      <c r="AV170" s="166">
        <f t="shared" si="142"/>
        <v>0</v>
      </c>
      <c r="AW170" s="167">
        <f t="shared" si="143"/>
        <v>0</v>
      </c>
      <c r="AX170" s="166">
        <f t="shared" si="144"/>
        <v>0</v>
      </c>
      <c r="AY170" s="167">
        <f t="shared" si="145"/>
        <v>0</v>
      </c>
      <c r="AZ170" s="1"/>
      <c r="BA170" s="1"/>
      <c r="BB170" s="174"/>
      <c r="BC170" s="175"/>
      <c r="BD170" s="174"/>
      <c r="BE170" s="175"/>
      <c r="BF170" s="174"/>
      <c r="BG170" s="175"/>
      <c r="BH170" s="174"/>
      <c r="BI170" s="175"/>
      <c r="BJ170" s="174"/>
      <c r="BK170" s="175"/>
      <c r="BL170" s="174"/>
      <c r="BM170" s="175"/>
      <c r="BN170" s="174"/>
      <c r="BO170" s="175"/>
      <c r="BP170" s="174"/>
      <c r="BQ170" s="175"/>
      <c r="BR170" s="174"/>
      <c r="BS170" s="175"/>
      <c r="BT170" s="174"/>
      <c r="BU170" s="175"/>
      <c r="BV170" s="174"/>
      <c r="BW170" s="175"/>
      <c r="BX170" s="174"/>
      <c r="BY170" s="175"/>
      <c r="BZ170" s="166">
        <f t="shared" si="146"/>
        <v>0</v>
      </c>
      <c r="CA170" s="167">
        <f t="shared" si="147"/>
        <v>0</v>
      </c>
      <c r="CB170" s="166">
        <f t="shared" si="148"/>
        <v>0</v>
      </c>
      <c r="CC170" s="167">
        <f t="shared" si="149"/>
        <v>0</v>
      </c>
      <c r="CD170" s="1"/>
      <c r="CE170" s="1"/>
      <c r="CF170" s="174"/>
      <c r="CG170" s="175"/>
      <c r="CH170" s="174"/>
      <c r="CI170" s="175"/>
      <c r="CJ170" s="174"/>
      <c r="CK170" s="175"/>
      <c r="CL170" s="174"/>
      <c r="CM170" s="175"/>
      <c r="CN170" s="174"/>
      <c r="CO170" s="175"/>
      <c r="CP170" s="174"/>
      <c r="CQ170" s="175"/>
      <c r="CR170" s="174"/>
      <c r="CS170" s="175"/>
      <c r="CT170" s="174"/>
      <c r="CU170" s="175"/>
      <c r="CV170" s="174"/>
      <c r="CW170" s="175"/>
      <c r="CX170" s="174"/>
      <c r="CY170" s="175"/>
      <c r="CZ170" s="174"/>
      <c r="DA170" s="175"/>
      <c r="DB170" s="174"/>
      <c r="DC170" s="175"/>
      <c r="DD170" s="166">
        <f t="shared" si="150"/>
        <v>0</v>
      </c>
      <c r="DE170" s="167">
        <f t="shared" si="151"/>
        <v>0</v>
      </c>
      <c r="DF170" s="166">
        <f t="shared" si="152"/>
        <v>0</v>
      </c>
      <c r="DG170" s="167">
        <f t="shared" si="153"/>
        <v>0</v>
      </c>
      <c r="DH170" s="1"/>
      <c r="DI170" s="1"/>
      <c r="DJ170" s="174"/>
      <c r="DK170" s="175"/>
      <c r="DL170" s="174"/>
      <c r="DM170" s="175"/>
      <c r="DN170" s="174"/>
      <c r="DO170" s="175"/>
      <c r="DP170" s="174"/>
      <c r="DQ170" s="175"/>
      <c r="DR170" s="174"/>
      <c r="DS170" s="175"/>
      <c r="DT170" s="174"/>
      <c r="DU170" s="175"/>
      <c r="DV170" s="174"/>
      <c r="DW170" s="175"/>
      <c r="DX170" s="174"/>
      <c r="DY170" s="175"/>
      <c r="DZ170" s="174"/>
      <c r="EA170" s="175"/>
      <c r="EB170" s="174"/>
      <c r="EC170" s="175"/>
      <c r="ED170" s="174"/>
      <c r="EE170" s="175"/>
      <c r="EF170" s="174"/>
      <c r="EG170" s="175"/>
      <c r="EH170" s="166">
        <f t="shared" si="154"/>
        <v>0</v>
      </c>
      <c r="EI170" s="167">
        <f t="shared" si="155"/>
        <v>0</v>
      </c>
      <c r="EJ170" s="166">
        <f t="shared" si="156"/>
        <v>0</v>
      </c>
      <c r="EK170" s="167">
        <f t="shared" si="157"/>
        <v>0</v>
      </c>
      <c r="EL170" s="1"/>
      <c r="EM170" s="1"/>
      <c r="EN170" s="174"/>
      <c r="EO170" s="175"/>
      <c r="EP170" s="174"/>
      <c r="EQ170" s="175"/>
      <c r="ER170" s="174"/>
      <c r="ES170" s="175"/>
      <c r="ET170" s="174"/>
      <c r="EU170" s="175"/>
      <c r="EV170" s="174"/>
      <c r="EW170" s="175"/>
      <c r="EX170" s="174"/>
      <c r="EY170" s="175"/>
      <c r="EZ170" s="174"/>
      <c r="FA170" s="175"/>
      <c r="FB170" s="174"/>
      <c r="FC170" s="175"/>
      <c r="FD170" s="174"/>
      <c r="FE170" s="175"/>
      <c r="FF170" s="174"/>
      <c r="FG170" s="175"/>
      <c r="FH170" s="174"/>
      <c r="FI170" s="175"/>
      <c r="FJ170" s="174"/>
      <c r="FK170" s="175"/>
      <c r="FL170" s="166">
        <f t="shared" si="158"/>
        <v>0</v>
      </c>
      <c r="FM170" s="167">
        <f t="shared" si="159"/>
        <v>0</v>
      </c>
      <c r="FN170" s="166">
        <f t="shared" si="160"/>
        <v>0</v>
      </c>
      <c r="FO170" s="167">
        <f t="shared" si="161"/>
        <v>0</v>
      </c>
      <c r="FP170" s="1"/>
      <c r="FQ170" s="1"/>
      <c r="FR170" s="174"/>
      <c r="FS170" s="175"/>
      <c r="FT170" s="174"/>
      <c r="FU170" s="175"/>
      <c r="FV170" s="174"/>
      <c r="FW170" s="175"/>
      <c r="FX170" s="174"/>
      <c r="FY170" s="175"/>
      <c r="FZ170" s="174"/>
      <c r="GA170" s="175"/>
      <c r="GB170" s="174"/>
      <c r="GC170" s="175"/>
      <c r="GD170" s="174"/>
      <c r="GE170" s="175"/>
      <c r="GF170" s="174"/>
      <c r="GG170" s="175"/>
      <c r="GH170" s="174"/>
      <c r="GI170" s="175"/>
      <c r="GJ170" s="174"/>
      <c r="GK170" s="175"/>
      <c r="GL170" s="174"/>
      <c r="GM170" s="175"/>
      <c r="GN170" s="174"/>
      <c r="GO170" s="175"/>
      <c r="GP170" s="166">
        <f t="shared" si="162"/>
        <v>0</v>
      </c>
      <c r="GQ170" s="167">
        <f t="shared" si="163"/>
        <v>0</v>
      </c>
      <c r="GR170" s="166">
        <f t="shared" si="164"/>
        <v>0</v>
      </c>
      <c r="GS170" s="167">
        <f t="shared" si="165"/>
        <v>0</v>
      </c>
      <c r="GT170" s="1"/>
      <c r="GU170" s="1"/>
      <c r="GV170" s="174"/>
      <c r="GW170" s="175"/>
      <c r="GX170" s="174"/>
      <c r="GY170" s="175"/>
      <c r="GZ170" s="174"/>
      <c r="HA170" s="175"/>
      <c r="HB170" s="174"/>
      <c r="HC170" s="175"/>
      <c r="HD170" s="174"/>
      <c r="HE170" s="175"/>
      <c r="HF170" s="174"/>
      <c r="HG170" s="175"/>
      <c r="HH170" s="174"/>
      <c r="HI170" s="175"/>
      <c r="HJ170" s="174"/>
      <c r="HK170" s="175"/>
      <c r="HL170" s="174"/>
      <c r="HM170" s="175"/>
      <c r="HN170" s="174"/>
      <c r="HO170" s="175"/>
      <c r="HP170" s="174"/>
      <c r="HQ170" s="175"/>
      <c r="HR170" s="174"/>
      <c r="HS170" s="175"/>
      <c r="HT170" s="166">
        <f t="shared" si="166"/>
        <v>0</v>
      </c>
      <c r="HU170" s="167">
        <f t="shared" si="167"/>
        <v>0</v>
      </c>
      <c r="HV170" s="166">
        <f t="shared" si="168"/>
        <v>0</v>
      </c>
      <c r="HW170" s="167">
        <f t="shared" si="169"/>
        <v>0</v>
      </c>
      <c r="HX170" s="1"/>
      <c r="HY170" s="1"/>
      <c r="HZ170" s="174"/>
      <c r="IA170" s="175"/>
      <c r="IB170" s="174"/>
      <c r="IC170" s="175"/>
      <c r="ID170" s="174"/>
      <c r="IE170" s="175"/>
      <c r="IF170" s="174"/>
      <c r="IG170" s="175"/>
      <c r="IH170" s="174"/>
      <c r="II170" s="175"/>
      <c r="IJ170" s="174"/>
      <c r="IK170" s="175"/>
      <c r="IL170" s="174"/>
      <c r="IM170" s="175"/>
      <c r="IN170" s="174"/>
      <c r="IO170" s="175"/>
      <c r="IP170" s="174"/>
      <c r="IQ170" s="175"/>
      <c r="IR170" s="174"/>
      <c r="IS170" s="175"/>
      <c r="IT170" s="174"/>
      <c r="IU170" s="175"/>
      <c r="IV170" s="174"/>
      <c r="IW170" s="175"/>
      <c r="IX170" s="166">
        <f t="shared" si="170"/>
        <v>0</v>
      </c>
      <c r="IY170" s="167">
        <f t="shared" si="171"/>
        <v>0</v>
      </c>
      <c r="IZ170" s="166">
        <f t="shared" si="172"/>
        <v>0</v>
      </c>
      <c r="JA170" s="167">
        <f t="shared" si="173"/>
        <v>0</v>
      </c>
      <c r="JB170" s="1"/>
      <c r="JC170" s="1"/>
      <c r="JD170" s="174"/>
      <c r="JE170" s="175"/>
      <c r="JF170" s="174"/>
      <c r="JG170" s="175"/>
      <c r="JH170" s="174"/>
      <c r="JI170" s="175"/>
      <c r="JJ170" s="174"/>
      <c r="JK170" s="175"/>
      <c r="JL170" s="174"/>
      <c r="JM170" s="175"/>
      <c r="JN170" s="174"/>
      <c r="JO170" s="175"/>
      <c r="JP170" s="174"/>
      <c r="JQ170" s="175"/>
      <c r="JR170" s="174"/>
      <c r="JS170" s="175"/>
      <c r="JT170" s="174"/>
      <c r="JU170" s="175"/>
      <c r="JV170" s="174"/>
      <c r="JW170" s="175"/>
      <c r="JX170" s="174"/>
      <c r="JY170" s="175"/>
      <c r="JZ170" s="174"/>
      <c r="KA170" s="175"/>
      <c r="KB170" s="166">
        <f t="shared" si="174"/>
        <v>0</v>
      </c>
      <c r="KC170" s="167">
        <f t="shared" si="175"/>
        <v>0</v>
      </c>
      <c r="KD170" s="166">
        <f t="shared" si="176"/>
        <v>0</v>
      </c>
      <c r="KE170" s="167">
        <f t="shared" si="177"/>
        <v>0</v>
      </c>
      <c r="KF170" s="1"/>
      <c r="KG170" s="1"/>
      <c r="KH170" s="170">
        <f t="shared" si="178"/>
        <v>0</v>
      </c>
      <c r="KI170" s="171">
        <f t="shared" si="179"/>
        <v>0</v>
      </c>
      <c r="KJ170" s="166">
        <f t="shared" si="180"/>
        <v>0</v>
      </c>
      <c r="KK170" s="167">
        <f t="shared" si="181"/>
        <v>0</v>
      </c>
      <c r="KL170" s="172">
        <f t="shared" si="182"/>
        <v>0</v>
      </c>
      <c r="KM170" s="171">
        <f t="shared" si="183"/>
        <v>0</v>
      </c>
      <c r="KN170" s="166">
        <f t="shared" si="184"/>
        <v>0</v>
      </c>
      <c r="KO170" s="167">
        <f t="shared" si="185"/>
        <v>0</v>
      </c>
      <c r="KP170" s="436">
        <f t="shared" si="186"/>
        <v>0</v>
      </c>
      <c r="KQ170" s="422">
        <f t="shared" si="187"/>
        <v>0</v>
      </c>
      <c r="KR170" s="438" t="s">
        <v>338</v>
      </c>
      <c r="KS170" s="422" t="s">
        <v>338</v>
      </c>
      <c r="KT170" s="1"/>
    </row>
    <row r="171" spans="2:306" s="26" customFormat="1" ht="16.5" customHeight="1" x14ac:dyDescent="0.2">
      <c r="B171" s="150" t="s">
        <v>361</v>
      </c>
      <c r="C171" s="826"/>
      <c r="D171" s="827"/>
      <c r="E171" s="316"/>
      <c r="F171" s="659">
        <v>1</v>
      </c>
      <c r="G171" s="113"/>
      <c r="H171" s="113"/>
      <c r="I171" s="661">
        <f>INT(ROUND(F171,2)*(IF(E171&gt;0,data!$J$12,0)))</f>
        <v>0</v>
      </c>
      <c r="J171" s="145">
        <f t="shared" si="124"/>
        <v>0</v>
      </c>
      <c r="K171" s="317"/>
      <c r="L171" s="316"/>
      <c r="M171" s="661">
        <f>INT(ROUND(F171,2)*(IF(E171&gt;0,(IF(K171="ano",data!$J$6,0)),0)))</f>
        <v>0</v>
      </c>
      <c r="N171" s="152">
        <f t="shared" si="125"/>
        <v>0</v>
      </c>
      <c r="O171" s="155">
        <f t="shared" si="126"/>
        <v>0</v>
      </c>
      <c r="Q171" s="149" t="str">
        <f t="shared" si="127"/>
        <v/>
      </c>
      <c r="R171" s="612" t="s">
        <v>338</v>
      </c>
      <c r="T171" s="26">
        <f t="shared" si="131"/>
        <v>0</v>
      </c>
      <c r="U171" s="176" t="s">
        <v>297</v>
      </c>
      <c r="V171" s="10"/>
      <c r="W171" s="10"/>
      <c r="X171" s="164"/>
      <c r="Y171" s="177"/>
      <c r="Z171" s="164"/>
      <c r="AA171" s="177"/>
      <c r="AB171" s="164"/>
      <c r="AC171" s="177"/>
      <c r="AD171" s="164"/>
      <c r="AE171" s="177"/>
      <c r="AF171" s="164"/>
      <c r="AG171" s="177"/>
      <c r="AH171" s="164"/>
      <c r="AI171" s="177"/>
      <c r="AJ171" s="164"/>
      <c r="AK171" s="177"/>
      <c r="AL171" s="164"/>
      <c r="AM171" s="177"/>
      <c r="AN171" s="164"/>
      <c r="AO171" s="177"/>
      <c r="AP171" s="164"/>
      <c r="AQ171" s="177"/>
      <c r="AR171" s="164"/>
      <c r="AS171" s="177"/>
      <c r="AT171" s="164"/>
      <c r="AU171" s="177"/>
      <c r="AV171" s="166">
        <f t="shared" si="142"/>
        <v>0</v>
      </c>
      <c r="AW171" s="167">
        <f t="shared" si="143"/>
        <v>0</v>
      </c>
      <c r="AX171" s="166">
        <f t="shared" si="144"/>
        <v>0</v>
      </c>
      <c r="AY171" s="167">
        <f t="shared" si="145"/>
        <v>0</v>
      </c>
      <c r="AZ171" s="1"/>
      <c r="BA171" s="1"/>
      <c r="BB171" s="164"/>
      <c r="BC171" s="177"/>
      <c r="BD171" s="164"/>
      <c r="BE171" s="177"/>
      <c r="BF171" s="164"/>
      <c r="BG171" s="177"/>
      <c r="BH171" s="164"/>
      <c r="BI171" s="177"/>
      <c r="BJ171" s="164"/>
      <c r="BK171" s="177"/>
      <c r="BL171" s="164"/>
      <c r="BM171" s="177"/>
      <c r="BN171" s="164"/>
      <c r="BO171" s="177"/>
      <c r="BP171" s="164"/>
      <c r="BQ171" s="177"/>
      <c r="BR171" s="164"/>
      <c r="BS171" s="177"/>
      <c r="BT171" s="164"/>
      <c r="BU171" s="177"/>
      <c r="BV171" s="164"/>
      <c r="BW171" s="177"/>
      <c r="BX171" s="164"/>
      <c r="BY171" s="177"/>
      <c r="BZ171" s="166">
        <f t="shared" si="146"/>
        <v>0</v>
      </c>
      <c r="CA171" s="167">
        <f t="shared" si="147"/>
        <v>0</v>
      </c>
      <c r="CB171" s="166">
        <f t="shared" si="148"/>
        <v>0</v>
      </c>
      <c r="CC171" s="167">
        <f t="shared" si="149"/>
        <v>0</v>
      </c>
      <c r="CD171" s="1"/>
      <c r="CE171" s="1"/>
      <c r="CF171" s="164"/>
      <c r="CG171" s="177"/>
      <c r="CH171" s="164"/>
      <c r="CI171" s="177"/>
      <c r="CJ171" s="164"/>
      <c r="CK171" s="177"/>
      <c r="CL171" s="164"/>
      <c r="CM171" s="177"/>
      <c r="CN171" s="164"/>
      <c r="CO171" s="177"/>
      <c r="CP171" s="164"/>
      <c r="CQ171" s="177"/>
      <c r="CR171" s="164"/>
      <c r="CS171" s="177"/>
      <c r="CT171" s="164"/>
      <c r="CU171" s="177"/>
      <c r="CV171" s="164"/>
      <c r="CW171" s="177"/>
      <c r="CX171" s="164"/>
      <c r="CY171" s="177"/>
      <c r="CZ171" s="164"/>
      <c r="DA171" s="177"/>
      <c r="DB171" s="164"/>
      <c r="DC171" s="177"/>
      <c r="DD171" s="166">
        <f t="shared" si="150"/>
        <v>0</v>
      </c>
      <c r="DE171" s="167">
        <f t="shared" si="151"/>
        <v>0</v>
      </c>
      <c r="DF171" s="166">
        <f t="shared" si="152"/>
        <v>0</v>
      </c>
      <c r="DG171" s="167">
        <f t="shared" si="153"/>
        <v>0</v>
      </c>
      <c r="DH171" s="1"/>
      <c r="DI171" s="1"/>
      <c r="DJ171" s="164"/>
      <c r="DK171" s="177"/>
      <c r="DL171" s="164"/>
      <c r="DM171" s="177"/>
      <c r="DN171" s="164"/>
      <c r="DO171" s="177"/>
      <c r="DP171" s="164"/>
      <c r="DQ171" s="177"/>
      <c r="DR171" s="164"/>
      <c r="DS171" s="177"/>
      <c r="DT171" s="164"/>
      <c r="DU171" s="177"/>
      <c r="DV171" s="164"/>
      <c r="DW171" s="177"/>
      <c r="DX171" s="164"/>
      <c r="DY171" s="177"/>
      <c r="DZ171" s="164"/>
      <c r="EA171" s="177"/>
      <c r="EB171" s="164"/>
      <c r="EC171" s="177"/>
      <c r="ED171" s="164"/>
      <c r="EE171" s="177"/>
      <c r="EF171" s="164"/>
      <c r="EG171" s="177"/>
      <c r="EH171" s="166">
        <f t="shared" si="154"/>
        <v>0</v>
      </c>
      <c r="EI171" s="167">
        <f t="shared" si="155"/>
        <v>0</v>
      </c>
      <c r="EJ171" s="166">
        <f t="shared" si="156"/>
        <v>0</v>
      </c>
      <c r="EK171" s="167">
        <f t="shared" si="157"/>
        <v>0</v>
      </c>
      <c r="EL171" s="1"/>
      <c r="EM171" s="1"/>
      <c r="EN171" s="164"/>
      <c r="EO171" s="177"/>
      <c r="EP171" s="164"/>
      <c r="EQ171" s="177"/>
      <c r="ER171" s="164"/>
      <c r="ES171" s="177"/>
      <c r="ET171" s="164"/>
      <c r="EU171" s="177"/>
      <c r="EV171" s="164"/>
      <c r="EW171" s="177"/>
      <c r="EX171" s="164"/>
      <c r="EY171" s="177"/>
      <c r="EZ171" s="164"/>
      <c r="FA171" s="177"/>
      <c r="FB171" s="164"/>
      <c r="FC171" s="177"/>
      <c r="FD171" s="164"/>
      <c r="FE171" s="177"/>
      <c r="FF171" s="164"/>
      <c r="FG171" s="177"/>
      <c r="FH171" s="164"/>
      <c r="FI171" s="177"/>
      <c r="FJ171" s="164"/>
      <c r="FK171" s="177"/>
      <c r="FL171" s="166">
        <f t="shared" si="158"/>
        <v>0</v>
      </c>
      <c r="FM171" s="167">
        <f t="shared" si="159"/>
        <v>0</v>
      </c>
      <c r="FN171" s="166">
        <f t="shared" si="160"/>
        <v>0</v>
      </c>
      <c r="FO171" s="167">
        <f t="shared" si="161"/>
        <v>0</v>
      </c>
      <c r="FP171" s="1"/>
      <c r="FQ171" s="1"/>
      <c r="FR171" s="164"/>
      <c r="FS171" s="177"/>
      <c r="FT171" s="164"/>
      <c r="FU171" s="177"/>
      <c r="FV171" s="164"/>
      <c r="FW171" s="177"/>
      <c r="FX171" s="164"/>
      <c r="FY171" s="177"/>
      <c r="FZ171" s="164"/>
      <c r="GA171" s="177"/>
      <c r="GB171" s="164"/>
      <c r="GC171" s="177"/>
      <c r="GD171" s="164"/>
      <c r="GE171" s="177"/>
      <c r="GF171" s="164"/>
      <c r="GG171" s="177"/>
      <c r="GH171" s="164"/>
      <c r="GI171" s="177"/>
      <c r="GJ171" s="164"/>
      <c r="GK171" s="177"/>
      <c r="GL171" s="164"/>
      <c r="GM171" s="177"/>
      <c r="GN171" s="164"/>
      <c r="GO171" s="177"/>
      <c r="GP171" s="166">
        <f t="shared" si="162"/>
        <v>0</v>
      </c>
      <c r="GQ171" s="167">
        <f t="shared" si="163"/>
        <v>0</v>
      </c>
      <c r="GR171" s="166">
        <f t="shared" si="164"/>
        <v>0</v>
      </c>
      <c r="GS171" s="167">
        <f t="shared" si="165"/>
        <v>0</v>
      </c>
      <c r="GT171" s="1"/>
      <c r="GU171" s="1"/>
      <c r="GV171" s="164"/>
      <c r="GW171" s="177"/>
      <c r="GX171" s="164"/>
      <c r="GY171" s="177"/>
      <c r="GZ171" s="164"/>
      <c r="HA171" s="177"/>
      <c r="HB171" s="164"/>
      <c r="HC171" s="177"/>
      <c r="HD171" s="164"/>
      <c r="HE171" s="177"/>
      <c r="HF171" s="164"/>
      <c r="HG171" s="177"/>
      <c r="HH171" s="164"/>
      <c r="HI171" s="177"/>
      <c r="HJ171" s="164"/>
      <c r="HK171" s="177"/>
      <c r="HL171" s="164"/>
      <c r="HM171" s="177"/>
      <c r="HN171" s="164"/>
      <c r="HO171" s="177"/>
      <c r="HP171" s="164"/>
      <c r="HQ171" s="177"/>
      <c r="HR171" s="164"/>
      <c r="HS171" s="177"/>
      <c r="HT171" s="166">
        <f t="shared" si="166"/>
        <v>0</v>
      </c>
      <c r="HU171" s="167">
        <f t="shared" si="167"/>
        <v>0</v>
      </c>
      <c r="HV171" s="166">
        <f t="shared" si="168"/>
        <v>0</v>
      </c>
      <c r="HW171" s="167">
        <f t="shared" si="169"/>
        <v>0</v>
      </c>
      <c r="HX171" s="1"/>
      <c r="HY171" s="1"/>
      <c r="HZ171" s="164"/>
      <c r="IA171" s="177"/>
      <c r="IB171" s="164"/>
      <c r="IC171" s="177"/>
      <c r="ID171" s="164"/>
      <c r="IE171" s="177"/>
      <c r="IF171" s="164"/>
      <c r="IG171" s="177"/>
      <c r="IH171" s="164"/>
      <c r="II171" s="177"/>
      <c r="IJ171" s="164"/>
      <c r="IK171" s="177"/>
      <c r="IL171" s="164"/>
      <c r="IM171" s="177"/>
      <c r="IN171" s="164"/>
      <c r="IO171" s="177"/>
      <c r="IP171" s="164"/>
      <c r="IQ171" s="177"/>
      <c r="IR171" s="164"/>
      <c r="IS171" s="177"/>
      <c r="IT171" s="164"/>
      <c r="IU171" s="177"/>
      <c r="IV171" s="164"/>
      <c r="IW171" s="177"/>
      <c r="IX171" s="166">
        <f t="shared" si="170"/>
        <v>0</v>
      </c>
      <c r="IY171" s="167">
        <f t="shared" si="171"/>
        <v>0</v>
      </c>
      <c r="IZ171" s="166">
        <f t="shared" si="172"/>
        <v>0</v>
      </c>
      <c r="JA171" s="167">
        <f t="shared" si="173"/>
        <v>0</v>
      </c>
      <c r="JB171" s="1"/>
      <c r="JC171" s="1"/>
      <c r="JD171" s="164"/>
      <c r="JE171" s="177"/>
      <c r="JF171" s="164"/>
      <c r="JG171" s="177"/>
      <c r="JH171" s="164"/>
      <c r="JI171" s="177"/>
      <c r="JJ171" s="164"/>
      <c r="JK171" s="177"/>
      <c r="JL171" s="164"/>
      <c r="JM171" s="177"/>
      <c r="JN171" s="164"/>
      <c r="JO171" s="177"/>
      <c r="JP171" s="164"/>
      <c r="JQ171" s="177"/>
      <c r="JR171" s="164"/>
      <c r="JS171" s="177"/>
      <c r="JT171" s="164"/>
      <c r="JU171" s="177"/>
      <c r="JV171" s="164"/>
      <c r="JW171" s="177"/>
      <c r="JX171" s="164"/>
      <c r="JY171" s="177"/>
      <c r="JZ171" s="164"/>
      <c r="KA171" s="177"/>
      <c r="KB171" s="166">
        <f t="shared" si="174"/>
        <v>0</v>
      </c>
      <c r="KC171" s="167">
        <f t="shared" si="175"/>
        <v>0</v>
      </c>
      <c r="KD171" s="166">
        <f t="shared" si="176"/>
        <v>0</v>
      </c>
      <c r="KE171" s="167">
        <f t="shared" si="177"/>
        <v>0</v>
      </c>
      <c r="KF171" s="1"/>
      <c r="KG171" s="1"/>
      <c r="KH171" s="170">
        <f t="shared" si="178"/>
        <v>0</v>
      </c>
      <c r="KI171" s="171">
        <f t="shared" si="179"/>
        <v>0</v>
      </c>
      <c r="KJ171" s="166">
        <f t="shared" si="180"/>
        <v>0</v>
      </c>
      <c r="KK171" s="167">
        <f t="shared" si="181"/>
        <v>0</v>
      </c>
      <c r="KL171" s="172">
        <f t="shared" si="182"/>
        <v>0</v>
      </c>
      <c r="KM171" s="171">
        <f t="shared" si="183"/>
        <v>0</v>
      </c>
      <c r="KN171" s="166">
        <f t="shared" si="184"/>
        <v>0</v>
      </c>
      <c r="KO171" s="167">
        <f t="shared" si="185"/>
        <v>0</v>
      </c>
      <c r="KP171" s="436">
        <f t="shared" si="186"/>
        <v>0</v>
      </c>
      <c r="KQ171" s="422">
        <f t="shared" si="187"/>
        <v>0</v>
      </c>
      <c r="KR171" s="438" t="s">
        <v>338</v>
      </c>
      <c r="KS171" s="422" t="s">
        <v>338</v>
      </c>
      <c r="KT171" s="1"/>
    </row>
    <row r="172" spans="2:306" s="26" customFormat="1" ht="16.5" hidden="1" customHeight="1" x14ac:dyDescent="0.2">
      <c r="B172" s="150"/>
      <c r="C172" s="853"/>
      <c r="D172" s="854"/>
      <c r="E172" s="536"/>
      <c r="F172" s="650"/>
      <c r="G172" s="536"/>
      <c r="H172" s="536"/>
      <c r="I172" s="661">
        <f>INT(ROUND(F172,2)*(IF(E172&gt;0,data!$J$12,0)))</f>
        <v>0</v>
      </c>
      <c r="J172" s="145">
        <f t="shared" si="124"/>
        <v>0</v>
      </c>
      <c r="K172" s="537"/>
      <c r="L172" s="536"/>
      <c r="M172" s="661">
        <f>INT(ROUND(F172,2)*(IF(E172&gt;0,(IF(K172="ano",data!$J$6,0)),0)))</f>
        <v>0</v>
      </c>
      <c r="N172" s="152">
        <f t="shared" si="125"/>
        <v>0</v>
      </c>
      <c r="O172" s="155">
        <f t="shared" si="126"/>
        <v>0</v>
      </c>
      <c r="Q172" s="149" t="str">
        <f t="shared" si="127"/>
        <v/>
      </c>
      <c r="R172" s="612" t="s">
        <v>338</v>
      </c>
      <c r="T172" s="26">
        <f t="shared" si="131"/>
        <v>0</v>
      </c>
      <c r="U172" s="173" t="s">
        <v>297</v>
      </c>
      <c r="V172" s="10"/>
      <c r="W172" s="10"/>
      <c r="X172" s="174"/>
      <c r="Y172" s="175"/>
      <c r="Z172" s="174"/>
      <c r="AA172" s="175"/>
      <c r="AB172" s="174"/>
      <c r="AC172" s="175"/>
      <c r="AD172" s="174"/>
      <c r="AE172" s="175"/>
      <c r="AF172" s="174"/>
      <c r="AG172" s="175"/>
      <c r="AH172" s="174"/>
      <c r="AI172" s="175"/>
      <c r="AJ172" s="174"/>
      <c r="AK172" s="175"/>
      <c r="AL172" s="174"/>
      <c r="AM172" s="175"/>
      <c r="AN172" s="174"/>
      <c r="AO172" s="175"/>
      <c r="AP172" s="174"/>
      <c r="AQ172" s="175"/>
      <c r="AR172" s="174"/>
      <c r="AS172" s="175"/>
      <c r="AT172" s="174"/>
      <c r="AU172" s="175"/>
      <c r="AV172" s="166">
        <f t="shared" si="142"/>
        <v>0</v>
      </c>
      <c r="AW172" s="167">
        <f t="shared" si="143"/>
        <v>0</v>
      </c>
      <c r="AX172" s="166">
        <f t="shared" si="144"/>
        <v>0</v>
      </c>
      <c r="AY172" s="167">
        <f t="shared" si="145"/>
        <v>0</v>
      </c>
      <c r="AZ172" s="1"/>
      <c r="BA172" s="1"/>
      <c r="BB172" s="174"/>
      <c r="BC172" s="175"/>
      <c r="BD172" s="174"/>
      <c r="BE172" s="175"/>
      <c r="BF172" s="174"/>
      <c r="BG172" s="175"/>
      <c r="BH172" s="174"/>
      <c r="BI172" s="175"/>
      <c r="BJ172" s="174"/>
      <c r="BK172" s="175"/>
      <c r="BL172" s="174"/>
      <c r="BM172" s="175"/>
      <c r="BN172" s="174"/>
      <c r="BO172" s="175"/>
      <c r="BP172" s="174"/>
      <c r="BQ172" s="175"/>
      <c r="BR172" s="174"/>
      <c r="BS172" s="175"/>
      <c r="BT172" s="174"/>
      <c r="BU172" s="175"/>
      <c r="BV172" s="174"/>
      <c r="BW172" s="175"/>
      <c r="BX172" s="174"/>
      <c r="BY172" s="175"/>
      <c r="BZ172" s="166">
        <f t="shared" si="146"/>
        <v>0</v>
      </c>
      <c r="CA172" s="167">
        <f t="shared" si="147"/>
        <v>0</v>
      </c>
      <c r="CB172" s="166">
        <f t="shared" si="148"/>
        <v>0</v>
      </c>
      <c r="CC172" s="167">
        <f t="shared" si="149"/>
        <v>0</v>
      </c>
      <c r="CD172" s="1"/>
      <c r="CE172" s="1"/>
      <c r="CF172" s="174"/>
      <c r="CG172" s="175"/>
      <c r="CH172" s="174"/>
      <c r="CI172" s="175"/>
      <c r="CJ172" s="174"/>
      <c r="CK172" s="175"/>
      <c r="CL172" s="174"/>
      <c r="CM172" s="175"/>
      <c r="CN172" s="174"/>
      <c r="CO172" s="175"/>
      <c r="CP172" s="174"/>
      <c r="CQ172" s="175"/>
      <c r="CR172" s="174"/>
      <c r="CS172" s="175"/>
      <c r="CT172" s="174"/>
      <c r="CU172" s="175"/>
      <c r="CV172" s="174"/>
      <c r="CW172" s="175"/>
      <c r="CX172" s="174"/>
      <c r="CY172" s="175"/>
      <c r="CZ172" s="174"/>
      <c r="DA172" s="175"/>
      <c r="DB172" s="174"/>
      <c r="DC172" s="175"/>
      <c r="DD172" s="166">
        <f t="shared" si="150"/>
        <v>0</v>
      </c>
      <c r="DE172" s="167">
        <f t="shared" si="151"/>
        <v>0</v>
      </c>
      <c r="DF172" s="166">
        <f t="shared" si="152"/>
        <v>0</v>
      </c>
      <c r="DG172" s="167">
        <f t="shared" si="153"/>
        <v>0</v>
      </c>
      <c r="DH172" s="1"/>
      <c r="DI172" s="1"/>
      <c r="DJ172" s="174"/>
      <c r="DK172" s="175"/>
      <c r="DL172" s="174"/>
      <c r="DM172" s="175"/>
      <c r="DN172" s="174"/>
      <c r="DO172" s="175"/>
      <c r="DP172" s="174"/>
      <c r="DQ172" s="175"/>
      <c r="DR172" s="174"/>
      <c r="DS172" s="175"/>
      <c r="DT172" s="174"/>
      <c r="DU172" s="175"/>
      <c r="DV172" s="174"/>
      <c r="DW172" s="175"/>
      <c r="DX172" s="174"/>
      <c r="DY172" s="175"/>
      <c r="DZ172" s="174"/>
      <c r="EA172" s="175"/>
      <c r="EB172" s="174"/>
      <c r="EC172" s="175"/>
      <c r="ED172" s="174"/>
      <c r="EE172" s="175"/>
      <c r="EF172" s="174"/>
      <c r="EG172" s="175"/>
      <c r="EH172" s="166">
        <f t="shared" si="154"/>
        <v>0</v>
      </c>
      <c r="EI172" s="167">
        <f t="shared" si="155"/>
        <v>0</v>
      </c>
      <c r="EJ172" s="166">
        <f t="shared" si="156"/>
        <v>0</v>
      </c>
      <c r="EK172" s="167">
        <f t="shared" si="157"/>
        <v>0</v>
      </c>
      <c r="EL172" s="1"/>
      <c r="EM172" s="1"/>
      <c r="EN172" s="174"/>
      <c r="EO172" s="175"/>
      <c r="EP172" s="174"/>
      <c r="EQ172" s="175"/>
      <c r="ER172" s="174"/>
      <c r="ES172" s="175"/>
      <c r="ET172" s="174"/>
      <c r="EU172" s="175"/>
      <c r="EV172" s="174"/>
      <c r="EW172" s="175"/>
      <c r="EX172" s="174"/>
      <c r="EY172" s="175"/>
      <c r="EZ172" s="174"/>
      <c r="FA172" s="175"/>
      <c r="FB172" s="174"/>
      <c r="FC172" s="175"/>
      <c r="FD172" s="174"/>
      <c r="FE172" s="175"/>
      <c r="FF172" s="174"/>
      <c r="FG172" s="175"/>
      <c r="FH172" s="174"/>
      <c r="FI172" s="175"/>
      <c r="FJ172" s="174"/>
      <c r="FK172" s="175"/>
      <c r="FL172" s="166">
        <f t="shared" si="158"/>
        <v>0</v>
      </c>
      <c r="FM172" s="167">
        <f t="shared" si="159"/>
        <v>0</v>
      </c>
      <c r="FN172" s="166">
        <f t="shared" si="160"/>
        <v>0</v>
      </c>
      <c r="FO172" s="167">
        <f t="shared" si="161"/>
        <v>0</v>
      </c>
      <c r="FP172" s="1"/>
      <c r="FQ172" s="1"/>
      <c r="FR172" s="174"/>
      <c r="FS172" s="175"/>
      <c r="FT172" s="174"/>
      <c r="FU172" s="175"/>
      <c r="FV172" s="174"/>
      <c r="FW172" s="175"/>
      <c r="FX172" s="174"/>
      <c r="FY172" s="175"/>
      <c r="FZ172" s="174"/>
      <c r="GA172" s="175"/>
      <c r="GB172" s="174"/>
      <c r="GC172" s="175"/>
      <c r="GD172" s="174"/>
      <c r="GE172" s="175"/>
      <c r="GF172" s="174"/>
      <c r="GG172" s="175"/>
      <c r="GH172" s="174"/>
      <c r="GI172" s="175"/>
      <c r="GJ172" s="174"/>
      <c r="GK172" s="175"/>
      <c r="GL172" s="174"/>
      <c r="GM172" s="175"/>
      <c r="GN172" s="174"/>
      <c r="GO172" s="175"/>
      <c r="GP172" s="166">
        <f t="shared" si="162"/>
        <v>0</v>
      </c>
      <c r="GQ172" s="167">
        <f t="shared" si="163"/>
        <v>0</v>
      </c>
      <c r="GR172" s="166">
        <f t="shared" si="164"/>
        <v>0</v>
      </c>
      <c r="GS172" s="167">
        <f t="shared" si="165"/>
        <v>0</v>
      </c>
      <c r="GT172" s="1"/>
      <c r="GU172" s="1"/>
      <c r="GV172" s="174"/>
      <c r="GW172" s="175"/>
      <c r="GX172" s="174"/>
      <c r="GY172" s="175"/>
      <c r="GZ172" s="174"/>
      <c r="HA172" s="175"/>
      <c r="HB172" s="174"/>
      <c r="HC172" s="175"/>
      <c r="HD172" s="174"/>
      <c r="HE172" s="175"/>
      <c r="HF172" s="174"/>
      <c r="HG172" s="175"/>
      <c r="HH172" s="174"/>
      <c r="HI172" s="175"/>
      <c r="HJ172" s="174"/>
      <c r="HK172" s="175"/>
      <c r="HL172" s="174"/>
      <c r="HM172" s="175"/>
      <c r="HN172" s="174"/>
      <c r="HO172" s="175"/>
      <c r="HP172" s="174"/>
      <c r="HQ172" s="175"/>
      <c r="HR172" s="174"/>
      <c r="HS172" s="175"/>
      <c r="HT172" s="166">
        <f t="shared" si="166"/>
        <v>0</v>
      </c>
      <c r="HU172" s="167">
        <f t="shared" si="167"/>
        <v>0</v>
      </c>
      <c r="HV172" s="166">
        <f t="shared" si="168"/>
        <v>0</v>
      </c>
      <c r="HW172" s="167">
        <f t="shared" si="169"/>
        <v>0</v>
      </c>
      <c r="HX172" s="1"/>
      <c r="HY172" s="1"/>
      <c r="HZ172" s="174"/>
      <c r="IA172" s="175"/>
      <c r="IB172" s="174"/>
      <c r="IC172" s="175"/>
      <c r="ID172" s="174"/>
      <c r="IE172" s="175"/>
      <c r="IF172" s="174"/>
      <c r="IG172" s="175"/>
      <c r="IH172" s="174"/>
      <c r="II172" s="175"/>
      <c r="IJ172" s="174"/>
      <c r="IK172" s="175"/>
      <c r="IL172" s="174"/>
      <c r="IM172" s="175"/>
      <c r="IN172" s="174"/>
      <c r="IO172" s="175"/>
      <c r="IP172" s="174"/>
      <c r="IQ172" s="175"/>
      <c r="IR172" s="174"/>
      <c r="IS172" s="175"/>
      <c r="IT172" s="174"/>
      <c r="IU172" s="175"/>
      <c r="IV172" s="174"/>
      <c r="IW172" s="175"/>
      <c r="IX172" s="166">
        <f t="shared" si="170"/>
        <v>0</v>
      </c>
      <c r="IY172" s="167">
        <f t="shared" si="171"/>
        <v>0</v>
      </c>
      <c r="IZ172" s="166">
        <f t="shared" si="172"/>
        <v>0</v>
      </c>
      <c r="JA172" s="167">
        <f t="shared" si="173"/>
        <v>0</v>
      </c>
      <c r="JB172" s="1"/>
      <c r="JC172" s="1"/>
      <c r="JD172" s="174"/>
      <c r="JE172" s="175"/>
      <c r="JF172" s="174"/>
      <c r="JG172" s="175"/>
      <c r="JH172" s="174"/>
      <c r="JI172" s="175"/>
      <c r="JJ172" s="174"/>
      <c r="JK172" s="175"/>
      <c r="JL172" s="174"/>
      <c r="JM172" s="175"/>
      <c r="JN172" s="174"/>
      <c r="JO172" s="175"/>
      <c r="JP172" s="174"/>
      <c r="JQ172" s="175"/>
      <c r="JR172" s="174"/>
      <c r="JS172" s="175"/>
      <c r="JT172" s="174"/>
      <c r="JU172" s="175"/>
      <c r="JV172" s="174"/>
      <c r="JW172" s="175"/>
      <c r="JX172" s="174"/>
      <c r="JY172" s="175"/>
      <c r="JZ172" s="174"/>
      <c r="KA172" s="175"/>
      <c r="KB172" s="166">
        <f t="shared" si="174"/>
        <v>0</v>
      </c>
      <c r="KC172" s="167">
        <f t="shared" si="175"/>
        <v>0</v>
      </c>
      <c r="KD172" s="166">
        <f t="shared" si="176"/>
        <v>0</v>
      </c>
      <c r="KE172" s="167">
        <f t="shared" si="177"/>
        <v>0</v>
      </c>
      <c r="KF172" s="1"/>
      <c r="KG172" s="1"/>
      <c r="KH172" s="170">
        <f t="shared" si="178"/>
        <v>0</v>
      </c>
      <c r="KI172" s="171">
        <f t="shared" si="179"/>
        <v>0</v>
      </c>
      <c r="KJ172" s="166">
        <f t="shared" si="180"/>
        <v>0</v>
      </c>
      <c r="KK172" s="167">
        <f t="shared" si="181"/>
        <v>0</v>
      </c>
      <c r="KL172" s="172">
        <f t="shared" si="182"/>
        <v>0</v>
      </c>
      <c r="KM172" s="171">
        <f t="shared" si="183"/>
        <v>0</v>
      </c>
      <c r="KN172" s="166">
        <f t="shared" si="184"/>
        <v>0</v>
      </c>
      <c r="KO172" s="167">
        <f t="shared" si="185"/>
        <v>0</v>
      </c>
      <c r="KP172" s="436">
        <f t="shared" si="186"/>
        <v>0</v>
      </c>
      <c r="KQ172" s="422">
        <f t="shared" si="187"/>
        <v>0</v>
      </c>
      <c r="KR172" s="438" t="s">
        <v>338</v>
      </c>
      <c r="KS172" s="422" t="s">
        <v>338</v>
      </c>
      <c r="KT172" s="1"/>
    </row>
    <row r="173" spans="2:306" s="26" customFormat="1" ht="16.5" customHeight="1" x14ac:dyDescent="0.2">
      <c r="B173" s="150" t="s">
        <v>362</v>
      </c>
      <c r="C173" s="826"/>
      <c r="D173" s="827"/>
      <c r="E173" s="316"/>
      <c r="F173" s="659">
        <v>1</v>
      </c>
      <c r="G173" s="113"/>
      <c r="H173" s="113"/>
      <c r="I173" s="661">
        <f>INT(ROUND(F173,2)*(IF(E173&gt;0,data!$J$12,0)))</f>
        <v>0</v>
      </c>
      <c r="J173" s="145">
        <f t="shared" si="124"/>
        <v>0</v>
      </c>
      <c r="K173" s="317"/>
      <c r="L173" s="316"/>
      <c r="M173" s="661">
        <f>INT(ROUND(F173,2)*(IF(E173&gt;0,(IF(K173="ano",data!$J$6,0)),0)))</f>
        <v>0</v>
      </c>
      <c r="N173" s="152">
        <f t="shared" si="125"/>
        <v>0</v>
      </c>
      <c r="O173" s="155">
        <f t="shared" si="126"/>
        <v>0</v>
      </c>
      <c r="Q173" s="149" t="str">
        <f t="shared" si="127"/>
        <v/>
      </c>
      <c r="R173" s="612" t="s">
        <v>338</v>
      </c>
      <c r="T173" s="26">
        <f t="shared" si="131"/>
        <v>0</v>
      </c>
      <c r="U173" s="176" t="s">
        <v>297</v>
      </c>
      <c r="V173" s="10"/>
      <c r="W173" s="10"/>
      <c r="X173" s="164"/>
      <c r="Y173" s="177"/>
      <c r="Z173" s="164"/>
      <c r="AA173" s="177"/>
      <c r="AB173" s="164"/>
      <c r="AC173" s="177"/>
      <c r="AD173" s="164"/>
      <c r="AE173" s="177"/>
      <c r="AF173" s="164"/>
      <c r="AG173" s="177"/>
      <c r="AH173" s="164"/>
      <c r="AI173" s="177"/>
      <c r="AJ173" s="164"/>
      <c r="AK173" s="177"/>
      <c r="AL173" s="164"/>
      <c r="AM173" s="177"/>
      <c r="AN173" s="164"/>
      <c r="AO173" s="177"/>
      <c r="AP173" s="164"/>
      <c r="AQ173" s="177"/>
      <c r="AR173" s="164"/>
      <c r="AS173" s="177"/>
      <c r="AT173" s="164"/>
      <c r="AU173" s="177"/>
      <c r="AV173" s="166">
        <f t="shared" si="142"/>
        <v>0</v>
      </c>
      <c r="AW173" s="167">
        <f t="shared" si="143"/>
        <v>0</v>
      </c>
      <c r="AX173" s="166">
        <f t="shared" si="144"/>
        <v>0</v>
      </c>
      <c r="AY173" s="167">
        <f t="shared" si="145"/>
        <v>0</v>
      </c>
      <c r="AZ173" s="1"/>
      <c r="BA173" s="1"/>
      <c r="BB173" s="164"/>
      <c r="BC173" s="177"/>
      <c r="BD173" s="164"/>
      <c r="BE173" s="177"/>
      <c r="BF173" s="164"/>
      <c r="BG173" s="177"/>
      <c r="BH173" s="164"/>
      <c r="BI173" s="177"/>
      <c r="BJ173" s="164"/>
      <c r="BK173" s="177"/>
      <c r="BL173" s="164"/>
      <c r="BM173" s="177"/>
      <c r="BN173" s="164"/>
      <c r="BO173" s="177"/>
      <c r="BP173" s="164"/>
      <c r="BQ173" s="177"/>
      <c r="BR173" s="164"/>
      <c r="BS173" s="177"/>
      <c r="BT173" s="164"/>
      <c r="BU173" s="177"/>
      <c r="BV173" s="164"/>
      <c r="BW173" s="177"/>
      <c r="BX173" s="164"/>
      <c r="BY173" s="177"/>
      <c r="BZ173" s="166">
        <f t="shared" si="146"/>
        <v>0</v>
      </c>
      <c r="CA173" s="167">
        <f t="shared" si="147"/>
        <v>0</v>
      </c>
      <c r="CB173" s="166">
        <f t="shared" si="148"/>
        <v>0</v>
      </c>
      <c r="CC173" s="167">
        <f t="shared" si="149"/>
        <v>0</v>
      </c>
      <c r="CD173" s="1"/>
      <c r="CE173" s="1"/>
      <c r="CF173" s="164"/>
      <c r="CG173" s="177"/>
      <c r="CH173" s="164"/>
      <c r="CI173" s="177"/>
      <c r="CJ173" s="164"/>
      <c r="CK173" s="177"/>
      <c r="CL173" s="164"/>
      <c r="CM173" s="177"/>
      <c r="CN173" s="164"/>
      <c r="CO173" s="177"/>
      <c r="CP173" s="164"/>
      <c r="CQ173" s="177"/>
      <c r="CR173" s="164"/>
      <c r="CS173" s="177"/>
      <c r="CT173" s="164"/>
      <c r="CU173" s="177"/>
      <c r="CV173" s="164"/>
      <c r="CW173" s="177"/>
      <c r="CX173" s="164"/>
      <c r="CY173" s="177"/>
      <c r="CZ173" s="164"/>
      <c r="DA173" s="177"/>
      <c r="DB173" s="164"/>
      <c r="DC173" s="177"/>
      <c r="DD173" s="166">
        <f t="shared" si="150"/>
        <v>0</v>
      </c>
      <c r="DE173" s="167">
        <f t="shared" si="151"/>
        <v>0</v>
      </c>
      <c r="DF173" s="166">
        <f t="shared" si="152"/>
        <v>0</v>
      </c>
      <c r="DG173" s="167">
        <f t="shared" si="153"/>
        <v>0</v>
      </c>
      <c r="DH173" s="1"/>
      <c r="DI173" s="1"/>
      <c r="DJ173" s="164"/>
      <c r="DK173" s="177"/>
      <c r="DL173" s="164"/>
      <c r="DM173" s="177"/>
      <c r="DN173" s="164"/>
      <c r="DO173" s="177"/>
      <c r="DP173" s="164"/>
      <c r="DQ173" s="177"/>
      <c r="DR173" s="164"/>
      <c r="DS173" s="177"/>
      <c r="DT173" s="164"/>
      <c r="DU173" s="177"/>
      <c r="DV173" s="164"/>
      <c r="DW173" s="177"/>
      <c r="DX173" s="164"/>
      <c r="DY173" s="177"/>
      <c r="DZ173" s="164"/>
      <c r="EA173" s="177"/>
      <c r="EB173" s="164"/>
      <c r="EC173" s="177"/>
      <c r="ED173" s="164"/>
      <c r="EE173" s="177"/>
      <c r="EF173" s="164"/>
      <c r="EG173" s="177"/>
      <c r="EH173" s="166">
        <f t="shared" si="154"/>
        <v>0</v>
      </c>
      <c r="EI173" s="167">
        <f t="shared" si="155"/>
        <v>0</v>
      </c>
      <c r="EJ173" s="166">
        <f t="shared" si="156"/>
        <v>0</v>
      </c>
      <c r="EK173" s="167">
        <f t="shared" si="157"/>
        <v>0</v>
      </c>
      <c r="EL173" s="1"/>
      <c r="EM173" s="1"/>
      <c r="EN173" s="164"/>
      <c r="EO173" s="177"/>
      <c r="EP173" s="164"/>
      <c r="EQ173" s="177"/>
      <c r="ER173" s="164"/>
      <c r="ES173" s="177"/>
      <c r="ET173" s="164"/>
      <c r="EU173" s="177"/>
      <c r="EV173" s="164"/>
      <c r="EW173" s="177"/>
      <c r="EX173" s="164"/>
      <c r="EY173" s="177"/>
      <c r="EZ173" s="164"/>
      <c r="FA173" s="177"/>
      <c r="FB173" s="164"/>
      <c r="FC173" s="177"/>
      <c r="FD173" s="164"/>
      <c r="FE173" s="177"/>
      <c r="FF173" s="164"/>
      <c r="FG173" s="177"/>
      <c r="FH173" s="164"/>
      <c r="FI173" s="177"/>
      <c r="FJ173" s="164"/>
      <c r="FK173" s="177"/>
      <c r="FL173" s="166">
        <f t="shared" si="158"/>
        <v>0</v>
      </c>
      <c r="FM173" s="167">
        <f t="shared" si="159"/>
        <v>0</v>
      </c>
      <c r="FN173" s="166">
        <f t="shared" si="160"/>
        <v>0</v>
      </c>
      <c r="FO173" s="167">
        <f t="shared" si="161"/>
        <v>0</v>
      </c>
      <c r="FP173" s="1"/>
      <c r="FQ173" s="1"/>
      <c r="FR173" s="164"/>
      <c r="FS173" s="177"/>
      <c r="FT173" s="164"/>
      <c r="FU173" s="177"/>
      <c r="FV173" s="164"/>
      <c r="FW173" s="177"/>
      <c r="FX173" s="164"/>
      <c r="FY173" s="177"/>
      <c r="FZ173" s="164"/>
      <c r="GA173" s="177"/>
      <c r="GB173" s="164"/>
      <c r="GC173" s="177"/>
      <c r="GD173" s="164"/>
      <c r="GE173" s="177"/>
      <c r="GF173" s="164"/>
      <c r="GG173" s="177"/>
      <c r="GH173" s="164"/>
      <c r="GI173" s="177"/>
      <c r="GJ173" s="164"/>
      <c r="GK173" s="177"/>
      <c r="GL173" s="164"/>
      <c r="GM173" s="177"/>
      <c r="GN173" s="164"/>
      <c r="GO173" s="177"/>
      <c r="GP173" s="166">
        <f t="shared" si="162"/>
        <v>0</v>
      </c>
      <c r="GQ173" s="167">
        <f t="shared" si="163"/>
        <v>0</v>
      </c>
      <c r="GR173" s="166">
        <f t="shared" si="164"/>
        <v>0</v>
      </c>
      <c r="GS173" s="167">
        <f t="shared" si="165"/>
        <v>0</v>
      </c>
      <c r="GT173" s="1"/>
      <c r="GU173" s="1"/>
      <c r="GV173" s="164"/>
      <c r="GW173" s="177"/>
      <c r="GX173" s="164"/>
      <c r="GY173" s="177"/>
      <c r="GZ173" s="164"/>
      <c r="HA173" s="177"/>
      <c r="HB173" s="164"/>
      <c r="HC173" s="177"/>
      <c r="HD173" s="164"/>
      <c r="HE173" s="177"/>
      <c r="HF173" s="164"/>
      <c r="HG173" s="177"/>
      <c r="HH173" s="164"/>
      <c r="HI173" s="177"/>
      <c r="HJ173" s="164"/>
      <c r="HK173" s="177"/>
      <c r="HL173" s="164"/>
      <c r="HM173" s="177"/>
      <c r="HN173" s="164"/>
      <c r="HO173" s="177"/>
      <c r="HP173" s="164"/>
      <c r="HQ173" s="177"/>
      <c r="HR173" s="164"/>
      <c r="HS173" s="177"/>
      <c r="HT173" s="166">
        <f t="shared" si="166"/>
        <v>0</v>
      </c>
      <c r="HU173" s="167">
        <f t="shared" si="167"/>
        <v>0</v>
      </c>
      <c r="HV173" s="166">
        <f t="shared" si="168"/>
        <v>0</v>
      </c>
      <c r="HW173" s="167">
        <f t="shared" si="169"/>
        <v>0</v>
      </c>
      <c r="HX173" s="1"/>
      <c r="HY173" s="1"/>
      <c r="HZ173" s="164"/>
      <c r="IA173" s="177"/>
      <c r="IB173" s="164"/>
      <c r="IC173" s="177"/>
      <c r="ID173" s="164"/>
      <c r="IE173" s="177"/>
      <c r="IF173" s="164"/>
      <c r="IG173" s="177"/>
      <c r="IH173" s="164"/>
      <c r="II173" s="177"/>
      <c r="IJ173" s="164"/>
      <c r="IK173" s="177"/>
      <c r="IL173" s="164"/>
      <c r="IM173" s="177"/>
      <c r="IN173" s="164"/>
      <c r="IO173" s="177"/>
      <c r="IP173" s="164"/>
      <c r="IQ173" s="177"/>
      <c r="IR173" s="164"/>
      <c r="IS173" s="177"/>
      <c r="IT173" s="164"/>
      <c r="IU173" s="177"/>
      <c r="IV173" s="164"/>
      <c r="IW173" s="177"/>
      <c r="IX173" s="166">
        <f t="shared" si="170"/>
        <v>0</v>
      </c>
      <c r="IY173" s="167">
        <f t="shared" si="171"/>
        <v>0</v>
      </c>
      <c r="IZ173" s="166">
        <f t="shared" si="172"/>
        <v>0</v>
      </c>
      <c r="JA173" s="167">
        <f t="shared" si="173"/>
        <v>0</v>
      </c>
      <c r="JB173" s="1"/>
      <c r="JC173" s="1"/>
      <c r="JD173" s="164"/>
      <c r="JE173" s="177"/>
      <c r="JF173" s="164"/>
      <c r="JG173" s="177"/>
      <c r="JH173" s="164"/>
      <c r="JI173" s="177"/>
      <c r="JJ173" s="164"/>
      <c r="JK173" s="177"/>
      <c r="JL173" s="164"/>
      <c r="JM173" s="177"/>
      <c r="JN173" s="164"/>
      <c r="JO173" s="177"/>
      <c r="JP173" s="164"/>
      <c r="JQ173" s="177"/>
      <c r="JR173" s="164"/>
      <c r="JS173" s="177"/>
      <c r="JT173" s="164"/>
      <c r="JU173" s="177"/>
      <c r="JV173" s="164"/>
      <c r="JW173" s="177"/>
      <c r="JX173" s="164"/>
      <c r="JY173" s="177"/>
      <c r="JZ173" s="164"/>
      <c r="KA173" s="177"/>
      <c r="KB173" s="166">
        <f t="shared" si="174"/>
        <v>0</v>
      </c>
      <c r="KC173" s="167">
        <f t="shared" si="175"/>
        <v>0</v>
      </c>
      <c r="KD173" s="166">
        <f t="shared" si="176"/>
        <v>0</v>
      </c>
      <c r="KE173" s="167">
        <f t="shared" si="177"/>
        <v>0</v>
      </c>
      <c r="KF173" s="1"/>
      <c r="KG173" s="1"/>
      <c r="KH173" s="170">
        <f t="shared" si="178"/>
        <v>0</v>
      </c>
      <c r="KI173" s="171">
        <f t="shared" si="179"/>
        <v>0</v>
      </c>
      <c r="KJ173" s="166">
        <f t="shared" si="180"/>
        <v>0</v>
      </c>
      <c r="KK173" s="167">
        <f t="shared" si="181"/>
        <v>0</v>
      </c>
      <c r="KL173" s="172">
        <f t="shared" si="182"/>
        <v>0</v>
      </c>
      <c r="KM173" s="171">
        <f t="shared" si="183"/>
        <v>0</v>
      </c>
      <c r="KN173" s="166">
        <f t="shared" si="184"/>
        <v>0</v>
      </c>
      <c r="KO173" s="167">
        <f t="shared" si="185"/>
        <v>0</v>
      </c>
      <c r="KP173" s="436">
        <f t="shared" si="186"/>
        <v>0</v>
      </c>
      <c r="KQ173" s="422">
        <f t="shared" si="187"/>
        <v>0</v>
      </c>
      <c r="KR173" s="438" t="s">
        <v>338</v>
      </c>
      <c r="KS173" s="422" t="s">
        <v>338</v>
      </c>
      <c r="KT173" s="1"/>
    </row>
    <row r="174" spans="2:306" s="26" customFormat="1" ht="16.5" hidden="1" customHeight="1" x14ac:dyDescent="0.2">
      <c r="B174" s="150"/>
      <c r="C174" s="853"/>
      <c r="D174" s="854"/>
      <c r="E174" s="536"/>
      <c r="F174" s="650"/>
      <c r="G174" s="536"/>
      <c r="H174" s="536"/>
      <c r="I174" s="661">
        <f>INT(ROUND(F174,2)*(IF(E174&gt;0,data!$J$12,0)))</f>
        <v>0</v>
      </c>
      <c r="J174" s="145">
        <f t="shared" si="124"/>
        <v>0</v>
      </c>
      <c r="K174" s="537"/>
      <c r="L174" s="536"/>
      <c r="M174" s="661">
        <f>INT(ROUND(F174,2)*(IF(E174&gt;0,(IF(K174="ano",data!$J$6,0)),0)))</f>
        <v>0</v>
      </c>
      <c r="N174" s="152">
        <f t="shared" si="125"/>
        <v>0</v>
      </c>
      <c r="O174" s="155">
        <f t="shared" si="126"/>
        <v>0</v>
      </c>
      <c r="Q174" s="149" t="str">
        <f t="shared" si="127"/>
        <v/>
      </c>
      <c r="R174" s="612" t="s">
        <v>338</v>
      </c>
      <c r="T174" s="26">
        <f t="shared" si="131"/>
        <v>0</v>
      </c>
      <c r="U174" s="173" t="s">
        <v>297</v>
      </c>
      <c r="V174" s="10"/>
      <c r="W174" s="10"/>
      <c r="X174" s="174"/>
      <c r="Y174" s="175"/>
      <c r="Z174" s="174"/>
      <c r="AA174" s="175"/>
      <c r="AB174" s="174"/>
      <c r="AC174" s="175"/>
      <c r="AD174" s="174"/>
      <c r="AE174" s="175"/>
      <c r="AF174" s="174"/>
      <c r="AG174" s="175"/>
      <c r="AH174" s="174"/>
      <c r="AI174" s="175"/>
      <c r="AJ174" s="174"/>
      <c r="AK174" s="175"/>
      <c r="AL174" s="174"/>
      <c r="AM174" s="175"/>
      <c r="AN174" s="174"/>
      <c r="AO174" s="175"/>
      <c r="AP174" s="174"/>
      <c r="AQ174" s="175"/>
      <c r="AR174" s="174"/>
      <c r="AS174" s="175"/>
      <c r="AT174" s="174"/>
      <c r="AU174" s="175"/>
      <c r="AV174" s="166">
        <f t="shared" si="142"/>
        <v>0</v>
      </c>
      <c r="AW174" s="167">
        <f t="shared" si="143"/>
        <v>0</v>
      </c>
      <c r="AX174" s="166">
        <f t="shared" si="144"/>
        <v>0</v>
      </c>
      <c r="AY174" s="167">
        <f t="shared" si="145"/>
        <v>0</v>
      </c>
      <c r="AZ174" s="1"/>
      <c r="BA174" s="1"/>
      <c r="BB174" s="174"/>
      <c r="BC174" s="175"/>
      <c r="BD174" s="174"/>
      <c r="BE174" s="175"/>
      <c r="BF174" s="174"/>
      <c r="BG174" s="175"/>
      <c r="BH174" s="174"/>
      <c r="BI174" s="175"/>
      <c r="BJ174" s="174"/>
      <c r="BK174" s="175"/>
      <c r="BL174" s="174"/>
      <c r="BM174" s="175"/>
      <c r="BN174" s="174"/>
      <c r="BO174" s="175"/>
      <c r="BP174" s="174"/>
      <c r="BQ174" s="175"/>
      <c r="BR174" s="174"/>
      <c r="BS174" s="175"/>
      <c r="BT174" s="174"/>
      <c r="BU174" s="175"/>
      <c r="BV174" s="174"/>
      <c r="BW174" s="175"/>
      <c r="BX174" s="174"/>
      <c r="BY174" s="175"/>
      <c r="BZ174" s="166">
        <f t="shared" si="146"/>
        <v>0</v>
      </c>
      <c r="CA174" s="167">
        <f t="shared" si="147"/>
        <v>0</v>
      </c>
      <c r="CB174" s="166">
        <f t="shared" si="148"/>
        <v>0</v>
      </c>
      <c r="CC174" s="167">
        <f t="shared" si="149"/>
        <v>0</v>
      </c>
      <c r="CD174" s="1"/>
      <c r="CE174" s="1"/>
      <c r="CF174" s="174"/>
      <c r="CG174" s="175"/>
      <c r="CH174" s="174"/>
      <c r="CI174" s="175"/>
      <c r="CJ174" s="174"/>
      <c r="CK174" s="175"/>
      <c r="CL174" s="174"/>
      <c r="CM174" s="175"/>
      <c r="CN174" s="174"/>
      <c r="CO174" s="175"/>
      <c r="CP174" s="174"/>
      <c r="CQ174" s="175"/>
      <c r="CR174" s="174"/>
      <c r="CS174" s="175"/>
      <c r="CT174" s="174"/>
      <c r="CU174" s="175"/>
      <c r="CV174" s="174"/>
      <c r="CW174" s="175"/>
      <c r="CX174" s="174"/>
      <c r="CY174" s="175"/>
      <c r="CZ174" s="174"/>
      <c r="DA174" s="175"/>
      <c r="DB174" s="174"/>
      <c r="DC174" s="175"/>
      <c r="DD174" s="166">
        <f t="shared" si="150"/>
        <v>0</v>
      </c>
      <c r="DE174" s="167">
        <f t="shared" si="151"/>
        <v>0</v>
      </c>
      <c r="DF174" s="166">
        <f t="shared" si="152"/>
        <v>0</v>
      </c>
      <c r="DG174" s="167">
        <f t="shared" si="153"/>
        <v>0</v>
      </c>
      <c r="DH174" s="1"/>
      <c r="DI174" s="1"/>
      <c r="DJ174" s="174"/>
      <c r="DK174" s="175"/>
      <c r="DL174" s="174"/>
      <c r="DM174" s="175"/>
      <c r="DN174" s="174"/>
      <c r="DO174" s="175"/>
      <c r="DP174" s="174"/>
      <c r="DQ174" s="175"/>
      <c r="DR174" s="174"/>
      <c r="DS174" s="175"/>
      <c r="DT174" s="174"/>
      <c r="DU174" s="175"/>
      <c r="DV174" s="174"/>
      <c r="DW174" s="175"/>
      <c r="DX174" s="174"/>
      <c r="DY174" s="175"/>
      <c r="DZ174" s="174"/>
      <c r="EA174" s="175"/>
      <c r="EB174" s="174"/>
      <c r="EC174" s="175"/>
      <c r="ED174" s="174"/>
      <c r="EE174" s="175"/>
      <c r="EF174" s="174"/>
      <c r="EG174" s="175"/>
      <c r="EH174" s="166">
        <f t="shared" si="154"/>
        <v>0</v>
      </c>
      <c r="EI174" s="167">
        <f t="shared" si="155"/>
        <v>0</v>
      </c>
      <c r="EJ174" s="166">
        <f t="shared" si="156"/>
        <v>0</v>
      </c>
      <c r="EK174" s="167">
        <f t="shared" si="157"/>
        <v>0</v>
      </c>
      <c r="EL174" s="1"/>
      <c r="EM174" s="1"/>
      <c r="EN174" s="174"/>
      <c r="EO174" s="175"/>
      <c r="EP174" s="174"/>
      <c r="EQ174" s="175"/>
      <c r="ER174" s="174"/>
      <c r="ES174" s="175"/>
      <c r="ET174" s="174"/>
      <c r="EU174" s="175"/>
      <c r="EV174" s="174"/>
      <c r="EW174" s="175"/>
      <c r="EX174" s="174"/>
      <c r="EY174" s="175"/>
      <c r="EZ174" s="174"/>
      <c r="FA174" s="175"/>
      <c r="FB174" s="174"/>
      <c r="FC174" s="175"/>
      <c r="FD174" s="174"/>
      <c r="FE174" s="175"/>
      <c r="FF174" s="174"/>
      <c r="FG174" s="175"/>
      <c r="FH174" s="174"/>
      <c r="FI174" s="175"/>
      <c r="FJ174" s="174"/>
      <c r="FK174" s="175"/>
      <c r="FL174" s="166">
        <f t="shared" si="158"/>
        <v>0</v>
      </c>
      <c r="FM174" s="167">
        <f t="shared" si="159"/>
        <v>0</v>
      </c>
      <c r="FN174" s="166">
        <f t="shared" si="160"/>
        <v>0</v>
      </c>
      <c r="FO174" s="167">
        <f t="shared" si="161"/>
        <v>0</v>
      </c>
      <c r="FP174" s="1"/>
      <c r="FQ174" s="1"/>
      <c r="FR174" s="174"/>
      <c r="FS174" s="175"/>
      <c r="FT174" s="174"/>
      <c r="FU174" s="175"/>
      <c r="FV174" s="174"/>
      <c r="FW174" s="175"/>
      <c r="FX174" s="174"/>
      <c r="FY174" s="175"/>
      <c r="FZ174" s="174"/>
      <c r="GA174" s="175"/>
      <c r="GB174" s="174"/>
      <c r="GC174" s="175"/>
      <c r="GD174" s="174"/>
      <c r="GE174" s="175"/>
      <c r="GF174" s="174"/>
      <c r="GG174" s="175"/>
      <c r="GH174" s="174"/>
      <c r="GI174" s="175"/>
      <c r="GJ174" s="174"/>
      <c r="GK174" s="175"/>
      <c r="GL174" s="174"/>
      <c r="GM174" s="175"/>
      <c r="GN174" s="174"/>
      <c r="GO174" s="175"/>
      <c r="GP174" s="166">
        <f t="shared" si="162"/>
        <v>0</v>
      </c>
      <c r="GQ174" s="167">
        <f t="shared" si="163"/>
        <v>0</v>
      </c>
      <c r="GR174" s="166">
        <f t="shared" si="164"/>
        <v>0</v>
      </c>
      <c r="GS174" s="167">
        <f t="shared" si="165"/>
        <v>0</v>
      </c>
      <c r="GT174" s="1"/>
      <c r="GU174" s="1"/>
      <c r="GV174" s="174"/>
      <c r="GW174" s="175"/>
      <c r="GX174" s="174"/>
      <c r="GY174" s="175"/>
      <c r="GZ174" s="174"/>
      <c r="HA174" s="175"/>
      <c r="HB174" s="174"/>
      <c r="HC174" s="175"/>
      <c r="HD174" s="174"/>
      <c r="HE174" s="175"/>
      <c r="HF174" s="174"/>
      <c r="HG174" s="175"/>
      <c r="HH174" s="174"/>
      <c r="HI174" s="175"/>
      <c r="HJ174" s="174"/>
      <c r="HK174" s="175"/>
      <c r="HL174" s="174"/>
      <c r="HM174" s="175"/>
      <c r="HN174" s="174"/>
      <c r="HO174" s="175"/>
      <c r="HP174" s="174"/>
      <c r="HQ174" s="175"/>
      <c r="HR174" s="174"/>
      <c r="HS174" s="175"/>
      <c r="HT174" s="166">
        <f t="shared" si="166"/>
        <v>0</v>
      </c>
      <c r="HU174" s="167">
        <f t="shared" si="167"/>
        <v>0</v>
      </c>
      <c r="HV174" s="166">
        <f t="shared" si="168"/>
        <v>0</v>
      </c>
      <c r="HW174" s="167">
        <f t="shared" si="169"/>
        <v>0</v>
      </c>
      <c r="HX174" s="1"/>
      <c r="HY174" s="1"/>
      <c r="HZ174" s="174"/>
      <c r="IA174" s="175"/>
      <c r="IB174" s="174"/>
      <c r="IC174" s="175"/>
      <c r="ID174" s="174"/>
      <c r="IE174" s="175"/>
      <c r="IF174" s="174"/>
      <c r="IG174" s="175"/>
      <c r="IH174" s="174"/>
      <c r="II174" s="175"/>
      <c r="IJ174" s="174"/>
      <c r="IK174" s="175"/>
      <c r="IL174" s="174"/>
      <c r="IM174" s="175"/>
      <c r="IN174" s="174"/>
      <c r="IO174" s="175"/>
      <c r="IP174" s="174"/>
      <c r="IQ174" s="175"/>
      <c r="IR174" s="174"/>
      <c r="IS174" s="175"/>
      <c r="IT174" s="174"/>
      <c r="IU174" s="175"/>
      <c r="IV174" s="174"/>
      <c r="IW174" s="175"/>
      <c r="IX174" s="166">
        <f t="shared" si="170"/>
        <v>0</v>
      </c>
      <c r="IY174" s="167">
        <f t="shared" si="171"/>
        <v>0</v>
      </c>
      <c r="IZ174" s="166">
        <f t="shared" si="172"/>
        <v>0</v>
      </c>
      <c r="JA174" s="167">
        <f t="shared" si="173"/>
        <v>0</v>
      </c>
      <c r="JB174" s="1"/>
      <c r="JC174" s="1"/>
      <c r="JD174" s="174"/>
      <c r="JE174" s="175"/>
      <c r="JF174" s="174"/>
      <c r="JG174" s="175"/>
      <c r="JH174" s="174"/>
      <c r="JI174" s="175"/>
      <c r="JJ174" s="174"/>
      <c r="JK174" s="175"/>
      <c r="JL174" s="174"/>
      <c r="JM174" s="175"/>
      <c r="JN174" s="174"/>
      <c r="JO174" s="175"/>
      <c r="JP174" s="174"/>
      <c r="JQ174" s="175"/>
      <c r="JR174" s="174"/>
      <c r="JS174" s="175"/>
      <c r="JT174" s="174"/>
      <c r="JU174" s="175"/>
      <c r="JV174" s="174"/>
      <c r="JW174" s="175"/>
      <c r="JX174" s="174"/>
      <c r="JY174" s="175"/>
      <c r="JZ174" s="174"/>
      <c r="KA174" s="175"/>
      <c r="KB174" s="166">
        <f t="shared" si="174"/>
        <v>0</v>
      </c>
      <c r="KC174" s="167">
        <f t="shared" si="175"/>
        <v>0</v>
      </c>
      <c r="KD174" s="166">
        <f t="shared" si="176"/>
        <v>0</v>
      </c>
      <c r="KE174" s="167">
        <f t="shared" si="177"/>
        <v>0</v>
      </c>
      <c r="KF174" s="1"/>
      <c r="KG174" s="1"/>
      <c r="KH174" s="170">
        <f t="shared" si="178"/>
        <v>0</v>
      </c>
      <c r="KI174" s="171">
        <f t="shared" si="179"/>
        <v>0</v>
      </c>
      <c r="KJ174" s="166">
        <f t="shared" si="180"/>
        <v>0</v>
      </c>
      <c r="KK174" s="167">
        <f t="shared" si="181"/>
        <v>0</v>
      </c>
      <c r="KL174" s="172">
        <f t="shared" si="182"/>
        <v>0</v>
      </c>
      <c r="KM174" s="171">
        <f t="shared" si="183"/>
        <v>0</v>
      </c>
      <c r="KN174" s="166">
        <f t="shared" si="184"/>
        <v>0</v>
      </c>
      <c r="KO174" s="167">
        <f t="shared" si="185"/>
        <v>0</v>
      </c>
      <c r="KP174" s="436">
        <f t="shared" si="186"/>
        <v>0</v>
      </c>
      <c r="KQ174" s="422">
        <f t="shared" si="187"/>
        <v>0</v>
      </c>
      <c r="KR174" s="438" t="s">
        <v>338</v>
      </c>
      <c r="KS174" s="422" t="s">
        <v>338</v>
      </c>
      <c r="KT174" s="1"/>
    </row>
    <row r="175" spans="2:306" s="26" customFormat="1" ht="16.5" customHeight="1" x14ac:dyDescent="0.2">
      <c r="B175" s="150" t="s">
        <v>363</v>
      </c>
      <c r="C175" s="826"/>
      <c r="D175" s="827"/>
      <c r="E175" s="316"/>
      <c r="F175" s="659">
        <v>1</v>
      </c>
      <c r="G175" s="113"/>
      <c r="H175" s="113"/>
      <c r="I175" s="661">
        <f>INT(ROUND(F175,2)*(IF(E175&gt;0,data!$J$12,0)))</f>
        <v>0</v>
      </c>
      <c r="J175" s="145">
        <f t="shared" si="124"/>
        <v>0</v>
      </c>
      <c r="K175" s="317"/>
      <c r="L175" s="316"/>
      <c r="M175" s="661">
        <f>INT(ROUND(F175,2)*(IF(E175&gt;0,(IF(K175="ano",data!$J$6,0)),0)))</f>
        <v>0</v>
      </c>
      <c r="N175" s="152">
        <f t="shared" si="125"/>
        <v>0</v>
      </c>
      <c r="O175" s="155">
        <f t="shared" si="126"/>
        <v>0</v>
      </c>
      <c r="Q175" s="149" t="str">
        <f t="shared" si="127"/>
        <v/>
      </c>
      <c r="R175" s="612" t="s">
        <v>338</v>
      </c>
      <c r="T175" s="26">
        <f t="shared" si="131"/>
        <v>0</v>
      </c>
      <c r="U175" s="176" t="s">
        <v>297</v>
      </c>
      <c r="V175" s="10"/>
      <c r="W175" s="10"/>
      <c r="X175" s="164"/>
      <c r="Y175" s="177"/>
      <c r="Z175" s="164"/>
      <c r="AA175" s="177"/>
      <c r="AB175" s="164"/>
      <c r="AC175" s="177"/>
      <c r="AD175" s="164"/>
      <c r="AE175" s="177"/>
      <c r="AF175" s="164"/>
      <c r="AG175" s="177"/>
      <c r="AH175" s="164"/>
      <c r="AI175" s="177"/>
      <c r="AJ175" s="164"/>
      <c r="AK175" s="177"/>
      <c r="AL175" s="164"/>
      <c r="AM175" s="177"/>
      <c r="AN175" s="164"/>
      <c r="AO175" s="177"/>
      <c r="AP175" s="164"/>
      <c r="AQ175" s="177"/>
      <c r="AR175" s="164"/>
      <c r="AS175" s="177"/>
      <c r="AT175" s="164"/>
      <c r="AU175" s="177"/>
      <c r="AV175" s="166">
        <f t="shared" si="142"/>
        <v>0</v>
      </c>
      <c r="AW175" s="167">
        <f t="shared" si="143"/>
        <v>0</v>
      </c>
      <c r="AX175" s="166">
        <f t="shared" si="144"/>
        <v>0</v>
      </c>
      <c r="AY175" s="167">
        <f t="shared" si="145"/>
        <v>0</v>
      </c>
      <c r="AZ175" s="1"/>
      <c r="BA175" s="1"/>
      <c r="BB175" s="164"/>
      <c r="BC175" s="177"/>
      <c r="BD175" s="164"/>
      <c r="BE175" s="177"/>
      <c r="BF175" s="164"/>
      <c r="BG175" s="177"/>
      <c r="BH175" s="164"/>
      <c r="BI175" s="177"/>
      <c r="BJ175" s="164"/>
      <c r="BK175" s="177"/>
      <c r="BL175" s="164"/>
      <c r="BM175" s="177"/>
      <c r="BN175" s="164"/>
      <c r="BO175" s="177"/>
      <c r="BP175" s="164"/>
      <c r="BQ175" s="177"/>
      <c r="BR175" s="164"/>
      <c r="BS175" s="177"/>
      <c r="BT175" s="164"/>
      <c r="BU175" s="177"/>
      <c r="BV175" s="164"/>
      <c r="BW175" s="177"/>
      <c r="BX175" s="164"/>
      <c r="BY175" s="177"/>
      <c r="BZ175" s="166">
        <f t="shared" si="146"/>
        <v>0</v>
      </c>
      <c r="CA175" s="167">
        <f t="shared" si="147"/>
        <v>0</v>
      </c>
      <c r="CB175" s="166">
        <f t="shared" si="148"/>
        <v>0</v>
      </c>
      <c r="CC175" s="167">
        <f t="shared" si="149"/>
        <v>0</v>
      </c>
      <c r="CD175" s="1"/>
      <c r="CE175" s="1"/>
      <c r="CF175" s="164"/>
      <c r="CG175" s="177"/>
      <c r="CH175" s="164"/>
      <c r="CI175" s="177"/>
      <c r="CJ175" s="164"/>
      <c r="CK175" s="177"/>
      <c r="CL175" s="164"/>
      <c r="CM175" s="177"/>
      <c r="CN175" s="164"/>
      <c r="CO175" s="177"/>
      <c r="CP175" s="164"/>
      <c r="CQ175" s="177"/>
      <c r="CR175" s="164"/>
      <c r="CS175" s="177"/>
      <c r="CT175" s="164"/>
      <c r="CU175" s="177"/>
      <c r="CV175" s="164"/>
      <c r="CW175" s="177"/>
      <c r="CX175" s="164"/>
      <c r="CY175" s="177"/>
      <c r="CZ175" s="164"/>
      <c r="DA175" s="177"/>
      <c r="DB175" s="164"/>
      <c r="DC175" s="177"/>
      <c r="DD175" s="166">
        <f t="shared" si="150"/>
        <v>0</v>
      </c>
      <c r="DE175" s="167">
        <f t="shared" si="151"/>
        <v>0</v>
      </c>
      <c r="DF175" s="166">
        <f t="shared" si="152"/>
        <v>0</v>
      </c>
      <c r="DG175" s="167">
        <f t="shared" si="153"/>
        <v>0</v>
      </c>
      <c r="DH175" s="1"/>
      <c r="DI175" s="1"/>
      <c r="DJ175" s="164"/>
      <c r="DK175" s="177"/>
      <c r="DL175" s="164"/>
      <c r="DM175" s="177"/>
      <c r="DN175" s="164"/>
      <c r="DO175" s="177"/>
      <c r="DP175" s="164"/>
      <c r="DQ175" s="177"/>
      <c r="DR175" s="164"/>
      <c r="DS175" s="177"/>
      <c r="DT175" s="164"/>
      <c r="DU175" s="177"/>
      <c r="DV175" s="164"/>
      <c r="DW175" s="177"/>
      <c r="DX175" s="164"/>
      <c r="DY175" s="177"/>
      <c r="DZ175" s="164"/>
      <c r="EA175" s="177"/>
      <c r="EB175" s="164"/>
      <c r="EC175" s="177"/>
      <c r="ED175" s="164"/>
      <c r="EE175" s="177"/>
      <c r="EF175" s="164"/>
      <c r="EG175" s="177"/>
      <c r="EH175" s="166">
        <f t="shared" si="154"/>
        <v>0</v>
      </c>
      <c r="EI175" s="167">
        <f t="shared" si="155"/>
        <v>0</v>
      </c>
      <c r="EJ175" s="166">
        <f t="shared" si="156"/>
        <v>0</v>
      </c>
      <c r="EK175" s="167">
        <f t="shared" si="157"/>
        <v>0</v>
      </c>
      <c r="EL175" s="1"/>
      <c r="EM175" s="1"/>
      <c r="EN175" s="164"/>
      <c r="EO175" s="177"/>
      <c r="EP175" s="164"/>
      <c r="EQ175" s="177"/>
      <c r="ER175" s="164"/>
      <c r="ES175" s="177"/>
      <c r="ET175" s="164"/>
      <c r="EU175" s="177"/>
      <c r="EV175" s="164"/>
      <c r="EW175" s="177"/>
      <c r="EX175" s="164"/>
      <c r="EY175" s="177"/>
      <c r="EZ175" s="164"/>
      <c r="FA175" s="177"/>
      <c r="FB175" s="164"/>
      <c r="FC175" s="177"/>
      <c r="FD175" s="164"/>
      <c r="FE175" s="177"/>
      <c r="FF175" s="164"/>
      <c r="FG175" s="177"/>
      <c r="FH175" s="164"/>
      <c r="FI175" s="177"/>
      <c r="FJ175" s="164"/>
      <c r="FK175" s="177"/>
      <c r="FL175" s="166">
        <f t="shared" si="158"/>
        <v>0</v>
      </c>
      <c r="FM175" s="167">
        <f t="shared" si="159"/>
        <v>0</v>
      </c>
      <c r="FN175" s="166">
        <f t="shared" si="160"/>
        <v>0</v>
      </c>
      <c r="FO175" s="167">
        <f t="shared" si="161"/>
        <v>0</v>
      </c>
      <c r="FP175" s="1"/>
      <c r="FQ175" s="1"/>
      <c r="FR175" s="164"/>
      <c r="FS175" s="177"/>
      <c r="FT175" s="164"/>
      <c r="FU175" s="177"/>
      <c r="FV175" s="164"/>
      <c r="FW175" s="177"/>
      <c r="FX175" s="164"/>
      <c r="FY175" s="177"/>
      <c r="FZ175" s="164"/>
      <c r="GA175" s="177"/>
      <c r="GB175" s="164"/>
      <c r="GC175" s="177"/>
      <c r="GD175" s="164"/>
      <c r="GE175" s="177"/>
      <c r="GF175" s="164"/>
      <c r="GG175" s="177"/>
      <c r="GH175" s="164"/>
      <c r="GI175" s="177"/>
      <c r="GJ175" s="164"/>
      <c r="GK175" s="177"/>
      <c r="GL175" s="164"/>
      <c r="GM175" s="177"/>
      <c r="GN175" s="164"/>
      <c r="GO175" s="177"/>
      <c r="GP175" s="166">
        <f t="shared" si="162"/>
        <v>0</v>
      </c>
      <c r="GQ175" s="167">
        <f t="shared" si="163"/>
        <v>0</v>
      </c>
      <c r="GR175" s="166">
        <f t="shared" si="164"/>
        <v>0</v>
      </c>
      <c r="GS175" s="167">
        <f t="shared" si="165"/>
        <v>0</v>
      </c>
      <c r="GT175" s="1"/>
      <c r="GU175" s="1"/>
      <c r="GV175" s="164"/>
      <c r="GW175" s="177"/>
      <c r="GX175" s="164"/>
      <c r="GY175" s="177"/>
      <c r="GZ175" s="164"/>
      <c r="HA175" s="177"/>
      <c r="HB175" s="164"/>
      <c r="HC175" s="177"/>
      <c r="HD175" s="164"/>
      <c r="HE175" s="177"/>
      <c r="HF175" s="164"/>
      <c r="HG175" s="177"/>
      <c r="HH175" s="164"/>
      <c r="HI175" s="177"/>
      <c r="HJ175" s="164"/>
      <c r="HK175" s="177"/>
      <c r="HL175" s="164"/>
      <c r="HM175" s="177"/>
      <c r="HN175" s="164"/>
      <c r="HO175" s="177"/>
      <c r="HP175" s="164"/>
      <c r="HQ175" s="177"/>
      <c r="HR175" s="164"/>
      <c r="HS175" s="177"/>
      <c r="HT175" s="166">
        <f t="shared" si="166"/>
        <v>0</v>
      </c>
      <c r="HU175" s="167">
        <f t="shared" si="167"/>
        <v>0</v>
      </c>
      <c r="HV175" s="166">
        <f t="shared" si="168"/>
        <v>0</v>
      </c>
      <c r="HW175" s="167">
        <f t="shared" si="169"/>
        <v>0</v>
      </c>
      <c r="HX175" s="1"/>
      <c r="HY175" s="1"/>
      <c r="HZ175" s="164"/>
      <c r="IA175" s="177"/>
      <c r="IB175" s="164"/>
      <c r="IC175" s="177"/>
      <c r="ID175" s="164"/>
      <c r="IE175" s="177"/>
      <c r="IF175" s="164"/>
      <c r="IG175" s="177"/>
      <c r="IH175" s="164"/>
      <c r="II175" s="177"/>
      <c r="IJ175" s="164"/>
      <c r="IK175" s="177"/>
      <c r="IL175" s="164"/>
      <c r="IM175" s="177"/>
      <c r="IN175" s="164"/>
      <c r="IO175" s="177"/>
      <c r="IP175" s="164"/>
      <c r="IQ175" s="177"/>
      <c r="IR175" s="164"/>
      <c r="IS175" s="177"/>
      <c r="IT175" s="164"/>
      <c r="IU175" s="177"/>
      <c r="IV175" s="164"/>
      <c r="IW175" s="177"/>
      <c r="IX175" s="166">
        <f t="shared" si="170"/>
        <v>0</v>
      </c>
      <c r="IY175" s="167">
        <f t="shared" si="171"/>
        <v>0</v>
      </c>
      <c r="IZ175" s="166">
        <f t="shared" si="172"/>
        <v>0</v>
      </c>
      <c r="JA175" s="167">
        <f t="shared" si="173"/>
        <v>0</v>
      </c>
      <c r="JB175" s="1"/>
      <c r="JC175" s="1"/>
      <c r="JD175" s="164"/>
      <c r="JE175" s="177"/>
      <c r="JF175" s="164"/>
      <c r="JG175" s="177"/>
      <c r="JH175" s="164"/>
      <c r="JI175" s="177"/>
      <c r="JJ175" s="164"/>
      <c r="JK175" s="177"/>
      <c r="JL175" s="164"/>
      <c r="JM175" s="177"/>
      <c r="JN175" s="164"/>
      <c r="JO175" s="177"/>
      <c r="JP175" s="164"/>
      <c r="JQ175" s="177"/>
      <c r="JR175" s="164"/>
      <c r="JS175" s="177"/>
      <c r="JT175" s="164"/>
      <c r="JU175" s="177"/>
      <c r="JV175" s="164"/>
      <c r="JW175" s="177"/>
      <c r="JX175" s="164"/>
      <c r="JY175" s="177"/>
      <c r="JZ175" s="164"/>
      <c r="KA175" s="177"/>
      <c r="KB175" s="166">
        <f t="shared" si="174"/>
        <v>0</v>
      </c>
      <c r="KC175" s="167">
        <f t="shared" si="175"/>
        <v>0</v>
      </c>
      <c r="KD175" s="166">
        <f t="shared" si="176"/>
        <v>0</v>
      </c>
      <c r="KE175" s="167">
        <f t="shared" si="177"/>
        <v>0</v>
      </c>
      <c r="KF175" s="1"/>
      <c r="KG175" s="1"/>
      <c r="KH175" s="170">
        <f t="shared" si="178"/>
        <v>0</v>
      </c>
      <c r="KI175" s="171">
        <f t="shared" si="179"/>
        <v>0</v>
      </c>
      <c r="KJ175" s="166">
        <f t="shared" si="180"/>
        <v>0</v>
      </c>
      <c r="KK175" s="167">
        <f t="shared" si="181"/>
        <v>0</v>
      </c>
      <c r="KL175" s="172">
        <f t="shared" si="182"/>
        <v>0</v>
      </c>
      <c r="KM175" s="171">
        <f t="shared" si="183"/>
        <v>0</v>
      </c>
      <c r="KN175" s="166">
        <f t="shared" si="184"/>
        <v>0</v>
      </c>
      <c r="KO175" s="167">
        <f t="shared" si="185"/>
        <v>0</v>
      </c>
      <c r="KP175" s="436">
        <f t="shared" si="186"/>
        <v>0</v>
      </c>
      <c r="KQ175" s="422">
        <f t="shared" si="187"/>
        <v>0</v>
      </c>
      <c r="KR175" s="438" t="s">
        <v>338</v>
      </c>
      <c r="KS175" s="422" t="s">
        <v>338</v>
      </c>
      <c r="KT175" s="1"/>
    </row>
    <row r="176" spans="2:306" s="26" customFormat="1" ht="16.5" hidden="1" customHeight="1" x14ac:dyDescent="0.2">
      <c r="B176" s="150"/>
      <c r="C176" s="853"/>
      <c r="D176" s="854"/>
      <c r="E176" s="536"/>
      <c r="F176" s="650"/>
      <c r="G176" s="536"/>
      <c r="H176" s="536"/>
      <c r="I176" s="661">
        <f>INT(ROUND(F176,2)*(IF(E176&gt;0,data!$J$12,0)))</f>
        <v>0</v>
      </c>
      <c r="J176" s="145">
        <f t="shared" ref="J176:J206" si="188">E176*I176</f>
        <v>0</v>
      </c>
      <c r="K176" s="537"/>
      <c r="L176" s="536"/>
      <c r="M176" s="661">
        <f>INT(ROUND(F176,2)*(IF(E176&gt;0,(IF(K176="ano",data!$J$6,0)),0)))</f>
        <v>0</v>
      </c>
      <c r="N176" s="152">
        <f t="shared" ref="N176:N206" si="189">IF(L176&gt;E176,M176*E176,M176*L176)</f>
        <v>0</v>
      </c>
      <c r="O176" s="155">
        <f t="shared" ref="O176:O206" si="190">J176+N176</f>
        <v>0</v>
      </c>
      <c r="Q176" s="149" t="str">
        <f t="shared" ref="Q176:Q206" si="191">IF(O176&gt;0,1,"")</f>
        <v/>
      </c>
      <c r="R176" s="612" t="s">
        <v>338</v>
      </c>
      <c r="T176" s="26">
        <f t="shared" si="131"/>
        <v>0</v>
      </c>
      <c r="U176" s="173" t="s">
        <v>297</v>
      </c>
      <c r="V176" s="10"/>
      <c r="W176" s="10"/>
      <c r="X176" s="174"/>
      <c r="Y176" s="175"/>
      <c r="Z176" s="174"/>
      <c r="AA176" s="175"/>
      <c r="AB176" s="174"/>
      <c r="AC176" s="175"/>
      <c r="AD176" s="174"/>
      <c r="AE176" s="175"/>
      <c r="AF176" s="174"/>
      <c r="AG176" s="175"/>
      <c r="AH176" s="174"/>
      <c r="AI176" s="175"/>
      <c r="AJ176" s="174"/>
      <c r="AK176" s="175"/>
      <c r="AL176" s="174"/>
      <c r="AM176" s="175"/>
      <c r="AN176" s="174"/>
      <c r="AO176" s="175"/>
      <c r="AP176" s="174"/>
      <c r="AQ176" s="175"/>
      <c r="AR176" s="174"/>
      <c r="AS176" s="175"/>
      <c r="AT176" s="174"/>
      <c r="AU176" s="175"/>
      <c r="AV176" s="166">
        <f t="shared" si="142"/>
        <v>0</v>
      </c>
      <c r="AW176" s="167">
        <f t="shared" si="143"/>
        <v>0</v>
      </c>
      <c r="AX176" s="166">
        <f t="shared" si="144"/>
        <v>0</v>
      </c>
      <c r="AY176" s="167">
        <f t="shared" si="145"/>
        <v>0</v>
      </c>
      <c r="AZ176" s="1"/>
      <c r="BA176" s="1"/>
      <c r="BB176" s="174"/>
      <c r="BC176" s="175"/>
      <c r="BD176" s="174"/>
      <c r="BE176" s="175"/>
      <c r="BF176" s="174"/>
      <c r="BG176" s="175"/>
      <c r="BH176" s="174"/>
      <c r="BI176" s="175"/>
      <c r="BJ176" s="174"/>
      <c r="BK176" s="175"/>
      <c r="BL176" s="174"/>
      <c r="BM176" s="175"/>
      <c r="BN176" s="174"/>
      <c r="BO176" s="175"/>
      <c r="BP176" s="174"/>
      <c r="BQ176" s="175"/>
      <c r="BR176" s="174"/>
      <c r="BS176" s="175"/>
      <c r="BT176" s="174"/>
      <c r="BU176" s="175"/>
      <c r="BV176" s="174"/>
      <c r="BW176" s="175"/>
      <c r="BX176" s="174"/>
      <c r="BY176" s="175"/>
      <c r="BZ176" s="166">
        <f t="shared" si="146"/>
        <v>0</v>
      </c>
      <c r="CA176" s="167">
        <f t="shared" si="147"/>
        <v>0</v>
      </c>
      <c r="CB176" s="166">
        <f t="shared" si="148"/>
        <v>0</v>
      </c>
      <c r="CC176" s="167">
        <f t="shared" si="149"/>
        <v>0</v>
      </c>
      <c r="CD176" s="1"/>
      <c r="CE176" s="1"/>
      <c r="CF176" s="174"/>
      <c r="CG176" s="175"/>
      <c r="CH176" s="174"/>
      <c r="CI176" s="175"/>
      <c r="CJ176" s="174"/>
      <c r="CK176" s="175"/>
      <c r="CL176" s="174"/>
      <c r="CM176" s="175"/>
      <c r="CN176" s="174"/>
      <c r="CO176" s="175"/>
      <c r="CP176" s="174"/>
      <c r="CQ176" s="175"/>
      <c r="CR176" s="174"/>
      <c r="CS176" s="175"/>
      <c r="CT176" s="174"/>
      <c r="CU176" s="175"/>
      <c r="CV176" s="174"/>
      <c r="CW176" s="175"/>
      <c r="CX176" s="174"/>
      <c r="CY176" s="175"/>
      <c r="CZ176" s="174"/>
      <c r="DA176" s="175"/>
      <c r="DB176" s="174"/>
      <c r="DC176" s="175"/>
      <c r="DD176" s="166">
        <f t="shared" si="150"/>
        <v>0</v>
      </c>
      <c r="DE176" s="167">
        <f t="shared" si="151"/>
        <v>0</v>
      </c>
      <c r="DF176" s="166">
        <f t="shared" si="152"/>
        <v>0</v>
      </c>
      <c r="DG176" s="167">
        <f t="shared" si="153"/>
        <v>0</v>
      </c>
      <c r="DH176" s="1"/>
      <c r="DI176" s="1"/>
      <c r="DJ176" s="174"/>
      <c r="DK176" s="175"/>
      <c r="DL176" s="174"/>
      <c r="DM176" s="175"/>
      <c r="DN176" s="174"/>
      <c r="DO176" s="175"/>
      <c r="DP176" s="174"/>
      <c r="DQ176" s="175"/>
      <c r="DR176" s="174"/>
      <c r="DS176" s="175"/>
      <c r="DT176" s="174"/>
      <c r="DU176" s="175"/>
      <c r="DV176" s="174"/>
      <c r="DW176" s="175"/>
      <c r="DX176" s="174"/>
      <c r="DY176" s="175"/>
      <c r="DZ176" s="174"/>
      <c r="EA176" s="175"/>
      <c r="EB176" s="174"/>
      <c r="EC176" s="175"/>
      <c r="ED176" s="174"/>
      <c r="EE176" s="175"/>
      <c r="EF176" s="174"/>
      <c r="EG176" s="175"/>
      <c r="EH176" s="166">
        <f t="shared" si="154"/>
        <v>0</v>
      </c>
      <c r="EI176" s="167">
        <f t="shared" si="155"/>
        <v>0</v>
      </c>
      <c r="EJ176" s="166">
        <f t="shared" si="156"/>
        <v>0</v>
      </c>
      <c r="EK176" s="167">
        <f t="shared" si="157"/>
        <v>0</v>
      </c>
      <c r="EL176" s="1"/>
      <c r="EM176" s="1"/>
      <c r="EN176" s="174"/>
      <c r="EO176" s="175"/>
      <c r="EP176" s="174"/>
      <c r="EQ176" s="175"/>
      <c r="ER176" s="174"/>
      <c r="ES176" s="175"/>
      <c r="ET176" s="174"/>
      <c r="EU176" s="175"/>
      <c r="EV176" s="174"/>
      <c r="EW176" s="175"/>
      <c r="EX176" s="174"/>
      <c r="EY176" s="175"/>
      <c r="EZ176" s="174"/>
      <c r="FA176" s="175"/>
      <c r="FB176" s="174"/>
      <c r="FC176" s="175"/>
      <c r="FD176" s="174"/>
      <c r="FE176" s="175"/>
      <c r="FF176" s="174"/>
      <c r="FG176" s="175"/>
      <c r="FH176" s="174"/>
      <c r="FI176" s="175"/>
      <c r="FJ176" s="174"/>
      <c r="FK176" s="175"/>
      <c r="FL176" s="166">
        <f t="shared" si="158"/>
        <v>0</v>
      </c>
      <c r="FM176" s="167">
        <f t="shared" si="159"/>
        <v>0</v>
      </c>
      <c r="FN176" s="166">
        <f t="shared" si="160"/>
        <v>0</v>
      </c>
      <c r="FO176" s="167">
        <f t="shared" si="161"/>
        <v>0</v>
      </c>
      <c r="FP176" s="1"/>
      <c r="FQ176" s="1"/>
      <c r="FR176" s="174"/>
      <c r="FS176" s="175"/>
      <c r="FT176" s="174"/>
      <c r="FU176" s="175"/>
      <c r="FV176" s="174"/>
      <c r="FW176" s="175"/>
      <c r="FX176" s="174"/>
      <c r="FY176" s="175"/>
      <c r="FZ176" s="174"/>
      <c r="GA176" s="175"/>
      <c r="GB176" s="174"/>
      <c r="GC176" s="175"/>
      <c r="GD176" s="174"/>
      <c r="GE176" s="175"/>
      <c r="GF176" s="174"/>
      <c r="GG176" s="175"/>
      <c r="GH176" s="174"/>
      <c r="GI176" s="175"/>
      <c r="GJ176" s="174"/>
      <c r="GK176" s="175"/>
      <c r="GL176" s="174"/>
      <c r="GM176" s="175"/>
      <c r="GN176" s="174"/>
      <c r="GO176" s="175"/>
      <c r="GP176" s="166">
        <f t="shared" si="162"/>
        <v>0</v>
      </c>
      <c r="GQ176" s="167">
        <f t="shared" si="163"/>
        <v>0</v>
      </c>
      <c r="GR176" s="166">
        <f t="shared" si="164"/>
        <v>0</v>
      </c>
      <c r="GS176" s="167">
        <f t="shared" si="165"/>
        <v>0</v>
      </c>
      <c r="GT176" s="1"/>
      <c r="GU176" s="1"/>
      <c r="GV176" s="174"/>
      <c r="GW176" s="175"/>
      <c r="GX176" s="174"/>
      <c r="GY176" s="175"/>
      <c r="GZ176" s="174"/>
      <c r="HA176" s="175"/>
      <c r="HB176" s="174"/>
      <c r="HC176" s="175"/>
      <c r="HD176" s="174"/>
      <c r="HE176" s="175"/>
      <c r="HF176" s="174"/>
      <c r="HG176" s="175"/>
      <c r="HH176" s="174"/>
      <c r="HI176" s="175"/>
      <c r="HJ176" s="174"/>
      <c r="HK176" s="175"/>
      <c r="HL176" s="174"/>
      <c r="HM176" s="175"/>
      <c r="HN176" s="174"/>
      <c r="HO176" s="175"/>
      <c r="HP176" s="174"/>
      <c r="HQ176" s="175"/>
      <c r="HR176" s="174"/>
      <c r="HS176" s="175"/>
      <c r="HT176" s="166">
        <f t="shared" si="166"/>
        <v>0</v>
      </c>
      <c r="HU176" s="167">
        <f t="shared" si="167"/>
        <v>0</v>
      </c>
      <c r="HV176" s="166">
        <f t="shared" si="168"/>
        <v>0</v>
      </c>
      <c r="HW176" s="167">
        <f t="shared" si="169"/>
        <v>0</v>
      </c>
      <c r="HX176" s="1"/>
      <c r="HY176" s="1"/>
      <c r="HZ176" s="174"/>
      <c r="IA176" s="175"/>
      <c r="IB176" s="174"/>
      <c r="IC176" s="175"/>
      <c r="ID176" s="174"/>
      <c r="IE176" s="175"/>
      <c r="IF176" s="174"/>
      <c r="IG176" s="175"/>
      <c r="IH176" s="174"/>
      <c r="II176" s="175"/>
      <c r="IJ176" s="174"/>
      <c r="IK176" s="175"/>
      <c r="IL176" s="174"/>
      <c r="IM176" s="175"/>
      <c r="IN176" s="174"/>
      <c r="IO176" s="175"/>
      <c r="IP176" s="174"/>
      <c r="IQ176" s="175"/>
      <c r="IR176" s="174"/>
      <c r="IS176" s="175"/>
      <c r="IT176" s="174"/>
      <c r="IU176" s="175"/>
      <c r="IV176" s="174"/>
      <c r="IW176" s="175"/>
      <c r="IX176" s="166">
        <f t="shared" si="170"/>
        <v>0</v>
      </c>
      <c r="IY176" s="167">
        <f t="shared" si="171"/>
        <v>0</v>
      </c>
      <c r="IZ176" s="166">
        <f t="shared" si="172"/>
        <v>0</v>
      </c>
      <c r="JA176" s="167">
        <f t="shared" si="173"/>
        <v>0</v>
      </c>
      <c r="JB176" s="1"/>
      <c r="JC176" s="1"/>
      <c r="JD176" s="174"/>
      <c r="JE176" s="175"/>
      <c r="JF176" s="174"/>
      <c r="JG176" s="175"/>
      <c r="JH176" s="174"/>
      <c r="JI176" s="175"/>
      <c r="JJ176" s="174"/>
      <c r="JK176" s="175"/>
      <c r="JL176" s="174"/>
      <c r="JM176" s="175"/>
      <c r="JN176" s="174"/>
      <c r="JO176" s="175"/>
      <c r="JP176" s="174"/>
      <c r="JQ176" s="175"/>
      <c r="JR176" s="174"/>
      <c r="JS176" s="175"/>
      <c r="JT176" s="174"/>
      <c r="JU176" s="175"/>
      <c r="JV176" s="174"/>
      <c r="JW176" s="175"/>
      <c r="JX176" s="174"/>
      <c r="JY176" s="175"/>
      <c r="JZ176" s="174"/>
      <c r="KA176" s="175"/>
      <c r="KB176" s="166">
        <f t="shared" si="174"/>
        <v>0</v>
      </c>
      <c r="KC176" s="167">
        <f t="shared" si="175"/>
        <v>0</v>
      </c>
      <c r="KD176" s="166">
        <f t="shared" si="176"/>
        <v>0</v>
      </c>
      <c r="KE176" s="167">
        <f t="shared" si="177"/>
        <v>0</v>
      </c>
      <c r="KF176" s="1"/>
      <c r="KG176" s="1"/>
      <c r="KH176" s="170">
        <f t="shared" si="178"/>
        <v>0</v>
      </c>
      <c r="KI176" s="171">
        <f t="shared" si="179"/>
        <v>0</v>
      </c>
      <c r="KJ176" s="166">
        <f t="shared" si="180"/>
        <v>0</v>
      </c>
      <c r="KK176" s="167">
        <f t="shared" si="181"/>
        <v>0</v>
      </c>
      <c r="KL176" s="172">
        <f t="shared" si="182"/>
        <v>0</v>
      </c>
      <c r="KM176" s="171">
        <f t="shared" si="183"/>
        <v>0</v>
      </c>
      <c r="KN176" s="166">
        <f t="shared" si="184"/>
        <v>0</v>
      </c>
      <c r="KO176" s="167">
        <f t="shared" si="185"/>
        <v>0</v>
      </c>
      <c r="KP176" s="436">
        <f t="shared" si="186"/>
        <v>0</v>
      </c>
      <c r="KQ176" s="422">
        <f t="shared" si="187"/>
        <v>0</v>
      </c>
      <c r="KR176" s="438" t="s">
        <v>338</v>
      </c>
      <c r="KS176" s="422" t="s">
        <v>338</v>
      </c>
      <c r="KT176" s="1"/>
    </row>
    <row r="177" spans="2:306" s="26" customFormat="1" ht="16.5" customHeight="1" x14ac:dyDescent="0.2">
      <c r="B177" s="150" t="s">
        <v>364</v>
      </c>
      <c r="C177" s="826"/>
      <c r="D177" s="827"/>
      <c r="E177" s="316"/>
      <c r="F177" s="659">
        <v>1</v>
      </c>
      <c r="G177" s="113"/>
      <c r="H177" s="113"/>
      <c r="I177" s="661">
        <f>INT(ROUND(F177,2)*(IF(E177&gt;0,data!$J$12,0)))</f>
        <v>0</v>
      </c>
      <c r="J177" s="145">
        <f t="shared" si="188"/>
        <v>0</v>
      </c>
      <c r="K177" s="317"/>
      <c r="L177" s="316"/>
      <c r="M177" s="661">
        <f>INT(ROUND(F177,2)*(IF(E177&gt;0,(IF(K177="ano",data!$J$6,0)),0)))</f>
        <v>0</v>
      </c>
      <c r="N177" s="152">
        <f t="shared" si="189"/>
        <v>0</v>
      </c>
      <c r="O177" s="155">
        <f t="shared" si="190"/>
        <v>0</v>
      </c>
      <c r="Q177" s="149" t="str">
        <f t="shared" si="191"/>
        <v/>
      </c>
      <c r="R177" s="612" t="s">
        <v>338</v>
      </c>
      <c r="T177" s="26">
        <f t="shared" si="131"/>
        <v>0</v>
      </c>
      <c r="U177" s="176" t="s">
        <v>297</v>
      </c>
      <c r="V177" s="10"/>
      <c r="W177" s="10"/>
      <c r="X177" s="164"/>
      <c r="Y177" s="177"/>
      <c r="Z177" s="164"/>
      <c r="AA177" s="177"/>
      <c r="AB177" s="164"/>
      <c r="AC177" s="177"/>
      <c r="AD177" s="164"/>
      <c r="AE177" s="177"/>
      <c r="AF177" s="164"/>
      <c r="AG177" s="177"/>
      <c r="AH177" s="164"/>
      <c r="AI177" s="177"/>
      <c r="AJ177" s="164"/>
      <c r="AK177" s="177"/>
      <c r="AL177" s="164"/>
      <c r="AM177" s="177"/>
      <c r="AN177" s="164"/>
      <c r="AO177" s="177"/>
      <c r="AP177" s="164"/>
      <c r="AQ177" s="177"/>
      <c r="AR177" s="164"/>
      <c r="AS177" s="177"/>
      <c r="AT177" s="164"/>
      <c r="AU177" s="177"/>
      <c r="AV177" s="166">
        <f t="shared" si="142"/>
        <v>0</v>
      </c>
      <c r="AW177" s="167">
        <f t="shared" si="143"/>
        <v>0</v>
      </c>
      <c r="AX177" s="166">
        <f t="shared" si="144"/>
        <v>0</v>
      </c>
      <c r="AY177" s="167">
        <f t="shared" si="145"/>
        <v>0</v>
      </c>
      <c r="AZ177" s="1"/>
      <c r="BA177" s="1"/>
      <c r="BB177" s="164"/>
      <c r="BC177" s="177"/>
      <c r="BD177" s="164"/>
      <c r="BE177" s="177"/>
      <c r="BF177" s="164"/>
      <c r="BG177" s="177"/>
      <c r="BH177" s="164"/>
      <c r="BI177" s="177"/>
      <c r="BJ177" s="164"/>
      <c r="BK177" s="177"/>
      <c r="BL177" s="164"/>
      <c r="BM177" s="177"/>
      <c r="BN177" s="164"/>
      <c r="BO177" s="177"/>
      <c r="BP177" s="164"/>
      <c r="BQ177" s="177"/>
      <c r="BR177" s="164"/>
      <c r="BS177" s="177"/>
      <c r="BT177" s="164"/>
      <c r="BU177" s="177"/>
      <c r="BV177" s="164"/>
      <c r="BW177" s="177"/>
      <c r="BX177" s="164"/>
      <c r="BY177" s="177"/>
      <c r="BZ177" s="166">
        <f t="shared" si="146"/>
        <v>0</v>
      </c>
      <c r="CA177" s="167">
        <f t="shared" si="147"/>
        <v>0</v>
      </c>
      <c r="CB177" s="166">
        <f t="shared" si="148"/>
        <v>0</v>
      </c>
      <c r="CC177" s="167">
        <f t="shared" si="149"/>
        <v>0</v>
      </c>
      <c r="CD177" s="1"/>
      <c r="CE177" s="1"/>
      <c r="CF177" s="164"/>
      <c r="CG177" s="177"/>
      <c r="CH177" s="164"/>
      <c r="CI177" s="177"/>
      <c r="CJ177" s="164"/>
      <c r="CK177" s="177"/>
      <c r="CL177" s="164"/>
      <c r="CM177" s="177"/>
      <c r="CN177" s="164"/>
      <c r="CO177" s="177"/>
      <c r="CP177" s="164"/>
      <c r="CQ177" s="177"/>
      <c r="CR177" s="164"/>
      <c r="CS177" s="177"/>
      <c r="CT177" s="164"/>
      <c r="CU177" s="177"/>
      <c r="CV177" s="164"/>
      <c r="CW177" s="177"/>
      <c r="CX177" s="164"/>
      <c r="CY177" s="177"/>
      <c r="CZ177" s="164"/>
      <c r="DA177" s="177"/>
      <c r="DB177" s="164"/>
      <c r="DC177" s="177"/>
      <c r="DD177" s="166">
        <f t="shared" si="150"/>
        <v>0</v>
      </c>
      <c r="DE177" s="167">
        <f t="shared" si="151"/>
        <v>0</v>
      </c>
      <c r="DF177" s="166">
        <f t="shared" si="152"/>
        <v>0</v>
      </c>
      <c r="DG177" s="167">
        <f t="shared" si="153"/>
        <v>0</v>
      </c>
      <c r="DH177" s="1"/>
      <c r="DI177" s="1"/>
      <c r="DJ177" s="164"/>
      <c r="DK177" s="177"/>
      <c r="DL177" s="164"/>
      <c r="DM177" s="177"/>
      <c r="DN177" s="164"/>
      <c r="DO177" s="177"/>
      <c r="DP177" s="164"/>
      <c r="DQ177" s="177"/>
      <c r="DR177" s="164"/>
      <c r="DS177" s="177"/>
      <c r="DT177" s="164"/>
      <c r="DU177" s="177"/>
      <c r="DV177" s="164"/>
      <c r="DW177" s="177"/>
      <c r="DX177" s="164"/>
      <c r="DY177" s="177"/>
      <c r="DZ177" s="164"/>
      <c r="EA177" s="177"/>
      <c r="EB177" s="164"/>
      <c r="EC177" s="177"/>
      <c r="ED177" s="164"/>
      <c r="EE177" s="177"/>
      <c r="EF177" s="164"/>
      <c r="EG177" s="177"/>
      <c r="EH177" s="166">
        <f t="shared" si="154"/>
        <v>0</v>
      </c>
      <c r="EI177" s="167">
        <f t="shared" si="155"/>
        <v>0</v>
      </c>
      <c r="EJ177" s="166">
        <f t="shared" si="156"/>
        <v>0</v>
      </c>
      <c r="EK177" s="167">
        <f t="shared" si="157"/>
        <v>0</v>
      </c>
      <c r="EL177" s="1"/>
      <c r="EM177" s="1"/>
      <c r="EN177" s="164"/>
      <c r="EO177" s="177"/>
      <c r="EP177" s="164"/>
      <c r="EQ177" s="177"/>
      <c r="ER177" s="164"/>
      <c r="ES177" s="177"/>
      <c r="ET177" s="164"/>
      <c r="EU177" s="177"/>
      <c r="EV177" s="164"/>
      <c r="EW177" s="177"/>
      <c r="EX177" s="164"/>
      <c r="EY177" s="177"/>
      <c r="EZ177" s="164"/>
      <c r="FA177" s="177"/>
      <c r="FB177" s="164"/>
      <c r="FC177" s="177"/>
      <c r="FD177" s="164"/>
      <c r="FE177" s="177"/>
      <c r="FF177" s="164"/>
      <c r="FG177" s="177"/>
      <c r="FH177" s="164"/>
      <c r="FI177" s="177"/>
      <c r="FJ177" s="164"/>
      <c r="FK177" s="177"/>
      <c r="FL177" s="166">
        <f t="shared" si="158"/>
        <v>0</v>
      </c>
      <c r="FM177" s="167">
        <f t="shared" si="159"/>
        <v>0</v>
      </c>
      <c r="FN177" s="166">
        <f t="shared" si="160"/>
        <v>0</v>
      </c>
      <c r="FO177" s="167">
        <f t="shared" si="161"/>
        <v>0</v>
      </c>
      <c r="FP177" s="1"/>
      <c r="FQ177" s="1"/>
      <c r="FR177" s="164"/>
      <c r="FS177" s="177"/>
      <c r="FT177" s="164"/>
      <c r="FU177" s="177"/>
      <c r="FV177" s="164"/>
      <c r="FW177" s="177"/>
      <c r="FX177" s="164"/>
      <c r="FY177" s="177"/>
      <c r="FZ177" s="164"/>
      <c r="GA177" s="177"/>
      <c r="GB177" s="164"/>
      <c r="GC177" s="177"/>
      <c r="GD177" s="164"/>
      <c r="GE177" s="177"/>
      <c r="GF177" s="164"/>
      <c r="GG177" s="177"/>
      <c r="GH177" s="164"/>
      <c r="GI177" s="177"/>
      <c r="GJ177" s="164"/>
      <c r="GK177" s="177"/>
      <c r="GL177" s="164"/>
      <c r="GM177" s="177"/>
      <c r="GN177" s="164"/>
      <c r="GO177" s="177"/>
      <c r="GP177" s="166">
        <f t="shared" si="162"/>
        <v>0</v>
      </c>
      <c r="GQ177" s="167">
        <f t="shared" si="163"/>
        <v>0</v>
      </c>
      <c r="GR177" s="166">
        <f t="shared" si="164"/>
        <v>0</v>
      </c>
      <c r="GS177" s="167">
        <f t="shared" si="165"/>
        <v>0</v>
      </c>
      <c r="GT177" s="1"/>
      <c r="GU177" s="1"/>
      <c r="GV177" s="164"/>
      <c r="GW177" s="177"/>
      <c r="GX177" s="164"/>
      <c r="GY177" s="177"/>
      <c r="GZ177" s="164"/>
      <c r="HA177" s="177"/>
      <c r="HB177" s="164"/>
      <c r="HC177" s="177"/>
      <c r="HD177" s="164"/>
      <c r="HE177" s="177"/>
      <c r="HF177" s="164"/>
      <c r="HG177" s="177"/>
      <c r="HH177" s="164"/>
      <c r="HI177" s="177"/>
      <c r="HJ177" s="164"/>
      <c r="HK177" s="177"/>
      <c r="HL177" s="164"/>
      <c r="HM177" s="177"/>
      <c r="HN177" s="164"/>
      <c r="HO177" s="177"/>
      <c r="HP177" s="164"/>
      <c r="HQ177" s="177"/>
      <c r="HR177" s="164"/>
      <c r="HS177" s="177"/>
      <c r="HT177" s="166">
        <f t="shared" si="166"/>
        <v>0</v>
      </c>
      <c r="HU177" s="167">
        <f t="shared" si="167"/>
        <v>0</v>
      </c>
      <c r="HV177" s="166">
        <f t="shared" si="168"/>
        <v>0</v>
      </c>
      <c r="HW177" s="167">
        <f t="shared" si="169"/>
        <v>0</v>
      </c>
      <c r="HX177" s="1"/>
      <c r="HY177" s="1"/>
      <c r="HZ177" s="164"/>
      <c r="IA177" s="177"/>
      <c r="IB177" s="164"/>
      <c r="IC177" s="177"/>
      <c r="ID177" s="164"/>
      <c r="IE177" s="177"/>
      <c r="IF177" s="164"/>
      <c r="IG177" s="177"/>
      <c r="IH177" s="164"/>
      <c r="II177" s="177"/>
      <c r="IJ177" s="164"/>
      <c r="IK177" s="177"/>
      <c r="IL177" s="164"/>
      <c r="IM177" s="177"/>
      <c r="IN177" s="164"/>
      <c r="IO177" s="177"/>
      <c r="IP177" s="164"/>
      <c r="IQ177" s="177"/>
      <c r="IR177" s="164"/>
      <c r="IS177" s="177"/>
      <c r="IT177" s="164"/>
      <c r="IU177" s="177"/>
      <c r="IV177" s="164"/>
      <c r="IW177" s="177"/>
      <c r="IX177" s="166">
        <f t="shared" si="170"/>
        <v>0</v>
      </c>
      <c r="IY177" s="167">
        <f t="shared" si="171"/>
        <v>0</v>
      </c>
      <c r="IZ177" s="166">
        <f t="shared" si="172"/>
        <v>0</v>
      </c>
      <c r="JA177" s="167">
        <f t="shared" si="173"/>
        <v>0</v>
      </c>
      <c r="JB177" s="1"/>
      <c r="JC177" s="1"/>
      <c r="JD177" s="164"/>
      <c r="JE177" s="177"/>
      <c r="JF177" s="164"/>
      <c r="JG177" s="177"/>
      <c r="JH177" s="164"/>
      <c r="JI177" s="177"/>
      <c r="JJ177" s="164"/>
      <c r="JK177" s="177"/>
      <c r="JL177" s="164"/>
      <c r="JM177" s="177"/>
      <c r="JN177" s="164"/>
      <c r="JO177" s="177"/>
      <c r="JP177" s="164"/>
      <c r="JQ177" s="177"/>
      <c r="JR177" s="164"/>
      <c r="JS177" s="177"/>
      <c r="JT177" s="164"/>
      <c r="JU177" s="177"/>
      <c r="JV177" s="164"/>
      <c r="JW177" s="177"/>
      <c r="JX177" s="164"/>
      <c r="JY177" s="177"/>
      <c r="JZ177" s="164"/>
      <c r="KA177" s="177"/>
      <c r="KB177" s="166">
        <f t="shared" si="174"/>
        <v>0</v>
      </c>
      <c r="KC177" s="167">
        <f t="shared" si="175"/>
        <v>0</v>
      </c>
      <c r="KD177" s="166">
        <f t="shared" si="176"/>
        <v>0</v>
      </c>
      <c r="KE177" s="167">
        <f t="shared" si="177"/>
        <v>0</v>
      </c>
      <c r="KF177" s="1"/>
      <c r="KG177" s="1"/>
      <c r="KH177" s="170">
        <f t="shared" si="178"/>
        <v>0</v>
      </c>
      <c r="KI177" s="171">
        <f t="shared" si="179"/>
        <v>0</v>
      </c>
      <c r="KJ177" s="166">
        <f t="shared" si="180"/>
        <v>0</v>
      </c>
      <c r="KK177" s="167">
        <f t="shared" si="181"/>
        <v>0</v>
      </c>
      <c r="KL177" s="172">
        <f t="shared" si="182"/>
        <v>0</v>
      </c>
      <c r="KM177" s="171">
        <f t="shared" si="183"/>
        <v>0</v>
      </c>
      <c r="KN177" s="166">
        <f t="shared" si="184"/>
        <v>0</v>
      </c>
      <c r="KO177" s="167">
        <f t="shared" si="185"/>
        <v>0</v>
      </c>
      <c r="KP177" s="436">
        <f t="shared" si="186"/>
        <v>0</v>
      </c>
      <c r="KQ177" s="422">
        <f t="shared" si="187"/>
        <v>0</v>
      </c>
      <c r="KR177" s="438" t="s">
        <v>338</v>
      </c>
      <c r="KS177" s="422" t="s">
        <v>338</v>
      </c>
      <c r="KT177" s="1"/>
    </row>
    <row r="178" spans="2:306" s="26" customFormat="1" ht="16.5" hidden="1" customHeight="1" x14ac:dyDescent="0.2">
      <c r="B178" s="150"/>
      <c r="C178" s="853"/>
      <c r="D178" s="854"/>
      <c r="E178" s="536"/>
      <c r="F178" s="650"/>
      <c r="G178" s="536"/>
      <c r="H178" s="536"/>
      <c r="I178" s="661">
        <f>INT(ROUND(F178,2)*(IF(E178&gt;0,data!$J$12,0)))</f>
        <v>0</v>
      </c>
      <c r="J178" s="145">
        <f t="shared" si="188"/>
        <v>0</v>
      </c>
      <c r="K178" s="537"/>
      <c r="L178" s="536"/>
      <c r="M178" s="661">
        <f>INT(ROUND(F178,2)*(IF(E178&gt;0,(IF(K178="ano",data!$J$6,0)),0)))</f>
        <v>0</v>
      </c>
      <c r="N178" s="152">
        <f t="shared" si="189"/>
        <v>0</v>
      </c>
      <c r="O178" s="155">
        <f t="shared" si="190"/>
        <v>0</v>
      </c>
      <c r="Q178" s="149" t="str">
        <f t="shared" si="191"/>
        <v/>
      </c>
      <c r="R178" s="612" t="s">
        <v>338</v>
      </c>
      <c r="T178" s="26">
        <f t="shared" si="131"/>
        <v>0</v>
      </c>
      <c r="U178" s="173" t="s">
        <v>297</v>
      </c>
      <c r="V178" s="10"/>
      <c r="W178" s="10"/>
      <c r="X178" s="174"/>
      <c r="Y178" s="175"/>
      <c r="Z178" s="174"/>
      <c r="AA178" s="175"/>
      <c r="AB178" s="174"/>
      <c r="AC178" s="175"/>
      <c r="AD178" s="174"/>
      <c r="AE178" s="175"/>
      <c r="AF178" s="174"/>
      <c r="AG178" s="175"/>
      <c r="AH178" s="174"/>
      <c r="AI178" s="175"/>
      <c r="AJ178" s="174"/>
      <c r="AK178" s="175"/>
      <c r="AL178" s="174"/>
      <c r="AM178" s="175"/>
      <c r="AN178" s="174"/>
      <c r="AO178" s="175"/>
      <c r="AP178" s="174"/>
      <c r="AQ178" s="175"/>
      <c r="AR178" s="174"/>
      <c r="AS178" s="175"/>
      <c r="AT178" s="174"/>
      <c r="AU178" s="175"/>
      <c r="AV178" s="166">
        <f t="shared" si="142"/>
        <v>0</v>
      </c>
      <c r="AW178" s="167">
        <f t="shared" si="143"/>
        <v>0</v>
      </c>
      <c r="AX178" s="166">
        <f t="shared" si="144"/>
        <v>0</v>
      </c>
      <c r="AY178" s="167">
        <f t="shared" si="145"/>
        <v>0</v>
      </c>
      <c r="AZ178" s="1"/>
      <c r="BA178" s="1"/>
      <c r="BB178" s="174"/>
      <c r="BC178" s="175"/>
      <c r="BD178" s="174"/>
      <c r="BE178" s="175"/>
      <c r="BF178" s="174"/>
      <c r="BG178" s="175"/>
      <c r="BH178" s="174"/>
      <c r="BI178" s="175"/>
      <c r="BJ178" s="174"/>
      <c r="BK178" s="175"/>
      <c r="BL178" s="174"/>
      <c r="BM178" s="175"/>
      <c r="BN178" s="174"/>
      <c r="BO178" s="175"/>
      <c r="BP178" s="174"/>
      <c r="BQ178" s="175"/>
      <c r="BR178" s="174"/>
      <c r="BS178" s="175"/>
      <c r="BT178" s="174"/>
      <c r="BU178" s="175"/>
      <c r="BV178" s="174"/>
      <c r="BW178" s="175"/>
      <c r="BX178" s="174"/>
      <c r="BY178" s="175"/>
      <c r="BZ178" s="166">
        <f t="shared" si="146"/>
        <v>0</v>
      </c>
      <c r="CA178" s="167">
        <f t="shared" si="147"/>
        <v>0</v>
      </c>
      <c r="CB178" s="166">
        <f t="shared" si="148"/>
        <v>0</v>
      </c>
      <c r="CC178" s="167">
        <f t="shared" si="149"/>
        <v>0</v>
      </c>
      <c r="CD178" s="1"/>
      <c r="CE178" s="1"/>
      <c r="CF178" s="174"/>
      <c r="CG178" s="175"/>
      <c r="CH178" s="174"/>
      <c r="CI178" s="175"/>
      <c r="CJ178" s="174"/>
      <c r="CK178" s="175"/>
      <c r="CL178" s="174"/>
      <c r="CM178" s="175"/>
      <c r="CN178" s="174"/>
      <c r="CO178" s="175"/>
      <c r="CP178" s="174"/>
      <c r="CQ178" s="175"/>
      <c r="CR178" s="174"/>
      <c r="CS178" s="175"/>
      <c r="CT178" s="174"/>
      <c r="CU178" s="175"/>
      <c r="CV178" s="174"/>
      <c r="CW178" s="175"/>
      <c r="CX178" s="174"/>
      <c r="CY178" s="175"/>
      <c r="CZ178" s="174"/>
      <c r="DA178" s="175"/>
      <c r="DB178" s="174"/>
      <c r="DC178" s="175"/>
      <c r="DD178" s="166">
        <f t="shared" si="150"/>
        <v>0</v>
      </c>
      <c r="DE178" s="167">
        <f t="shared" si="151"/>
        <v>0</v>
      </c>
      <c r="DF178" s="166">
        <f t="shared" si="152"/>
        <v>0</v>
      </c>
      <c r="DG178" s="167">
        <f t="shared" si="153"/>
        <v>0</v>
      </c>
      <c r="DH178" s="1"/>
      <c r="DI178" s="1"/>
      <c r="DJ178" s="174"/>
      <c r="DK178" s="175"/>
      <c r="DL178" s="174"/>
      <c r="DM178" s="175"/>
      <c r="DN178" s="174"/>
      <c r="DO178" s="175"/>
      <c r="DP178" s="174"/>
      <c r="DQ178" s="175"/>
      <c r="DR178" s="174"/>
      <c r="DS178" s="175"/>
      <c r="DT178" s="174"/>
      <c r="DU178" s="175"/>
      <c r="DV178" s="174"/>
      <c r="DW178" s="175"/>
      <c r="DX178" s="174"/>
      <c r="DY178" s="175"/>
      <c r="DZ178" s="174"/>
      <c r="EA178" s="175"/>
      <c r="EB178" s="174"/>
      <c r="EC178" s="175"/>
      <c r="ED178" s="174"/>
      <c r="EE178" s="175"/>
      <c r="EF178" s="174"/>
      <c r="EG178" s="175"/>
      <c r="EH178" s="166">
        <f t="shared" si="154"/>
        <v>0</v>
      </c>
      <c r="EI178" s="167">
        <f t="shared" si="155"/>
        <v>0</v>
      </c>
      <c r="EJ178" s="166">
        <f t="shared" si="156"/>
        <v>0</v>
      </c>
      <c r="EK178" s="167">
        <f t="shared" si="157"/>
        <v>0</v>
      </c>
      <c r="EL178" s="1"/>
      <c r="EM178" s="1"/>
      <c r="EN178" s="174"/>
      <c r="EO178" s="175"/>
      <c r="EP178" s="174"/>
      <c r="EQ178" s="175"/>
      <c r="ER178" s="174"/>
      <c r="ES178" s="175"/>
      <c r="ET178" s="174"/>
      <c r="EU178" s="175"/>
      <c r="EV178" s="174"/>
      <c r="EW178" s="175"/>
      <c r="EX178" s="174"/>
      <c r="EY178" s="175"/>
      <c r="EZ178" s="174"/>
      <c r="FA178" s="175"/>
      <c r="FB178" s="174"/>
      <c r="FC178" s="175"/>
      <c r="FD178" s="174"/>
      <c r="FE178" s="175"/>
      <c r="FF178" s="174"/>
      <c r="FG178" s="175"/>
      <c r="FH178" s="174"/>
      <c r="FI178" s="175"/>
      <c r="FJ178" s="174"/>
      <c r="FK178" s="175"/>
      <c r="FL178" s="166">
        <f t="shared" si="158"/>
        <v>0</v>
      </c>
      <c r="FM178" s="167">
        <f t="shared" si="159"/>
        <v>0</v>
      </c>
      <c r="FN178" s="166">
        <f t="shared" si="160"/>
        <v>0</v>
      </c>
      <c r="FO178" s="167">
        <f t="shared" si="161"/>
        <v>0</v>
      </c>
      <c r="FP178" s="1"/>
      <c r="FQ178" s="1"/>
      <c r="FR178" s="174"/>
      <c r="FS178" s="175"/>
      <c r="FT178" s="174"/>
      <c r="FU178" s="175"/>
      <c r="FV178" s="174"/>
      <c r="FW178" s="175"/>
      <c r="FX178" s="174"/>
      <c r="FY178" s="175"/>
      <c r="FZ178" s="174"/>
      <c r="GA178" s="175"/>
      <c r="GB178" s="174"/>
      <c r="GC178" s="175"/>
      <c r="GD178" s="174"/>
      <c r="GE178" s="175"/>
      <c r="GF178" s="174"/>
      <c r="GG178" s="175"/>
      <c r="GH178" s="174"/>
      <c r="GI178" s="175"/>
      <c r="GJ178" s="174"/>
      <c r="GK178" s="175"/>
      <c r="GL178" s="174"/>
      <c r="GM178" s="175"/>
      <c r="GN178" s="174"/>
      <c r="GO178" s="175"/>
      <c r="GP178" s="166">
        <f t="shared" si="162"/>
        <v>0</v>
      </c>
      <c r="GQ178" s="167">
        <f t="shared" si="163"/>
        <v>0</v>
      </c>
      <c r="GR178" s="166">
        <f t="shared" si="164"/>
        <v>0</v>
      </c>
      <c r="GS178" s="167">
        <f t="shared" si="165"/>
        <v>0</v>
      </c>
      <c r="GT178" s="1"/>
      <c r="GU178" s="1"/>
      <c r="GV178" s="174"/>
      <c r="GW178" s="175"/>
      <c r="GX178" s="174"/>
      <c r="GY178" s="175"/>
      <c r="GZ178" s="174"/>
      <c r="HA178" s="175"/>
      <c r="HB178" s="174"/>
      <c r="HC178" s="175"/>
      <c r="HD178" s="174"/>
      <c r="HE178" s="175"/>
      <c r="HF178" s="174"/>
      <c r="HG178" s="175"/>
      <c r="HH178" s="174"/>
      <c r="HI178" s="175"/>
      <c r="HJ178" s="174"/>
      <c r="HK178" s="175"/>
      <c r="HL178" s="174"/>
      <c r="HM178" s="175"/>
      <c r="HN178" s="174"/>
      <c r="HO178" s="175"/>
      <c r="HP178" s="174"/>
      <c r="HQ178" s="175"/>
      <c r="HR178" s="174"/>
      <c r="HS178" s="175"/>
      <c r="HT178" s="166">
        <f t="shared" si="166"/>
        <v>0</v>
      </c>
      <c r="HU178" s="167">
        <f t="shared" si="167"/>
        <v>0</v>
      </c>
      <c r="HV178" s="166">
        <f t="shared" si="168"/>
        <v>0</v>
      </c>
      <c r="HW178" s="167">
        <f t="shared" si="169"/>
        <v>0</v>
      </c>
      <c r="HX178" s="1"/>
      <c r="HY178" s="1"/>
      <c r="HZ178" s="174"/>
      <c r="IA178" s="175"/>
      <c r="IB178" s="174"/>
      <c r="IC178" s="175"/>
      <c r="ID178" s="174"/>
      <c r="IE178" s="175"/>
      <c r="IF178" s="174"/>
      <c r="IG178" s="175"/>
      <c r="IH178" s="174"/>
      <c r="II178" s="175"/>
      <c r="IJ178" s="174"/>
      <c r="IK178" s="175"/>
      <c r="IL178" s="174"/>
      <c r="IM178" s="175"/>
      <c r="IN178" s="174"/>
      <c r="IO178" s="175"/>
      <c r="IP178" s="174"/>
      <c r="IQ178" s="175"/>
      <c r="IR178" s="174"/>
      <c r="IS178" s="175"/>
      <c r="IT178" s="174"/>
      <c r="IU178" s="175"/>
      <c r="IV178" s="174"/>
      <c r="IW178" s="175"/>
      <c r="IX178" s="166">
        <f t="shared" si="170"/>
        <v>0</v>
      </c>
      <c r="IY178" s="167">
        <f t="shared" si="171"/>
        <v>0</v>
      </c>
      <c r="IZ178" s="166">
        <f t="shared" si="172"/>
        <v>0</v>
      </c>
      <c r="JA178" s="167">
        <f t="shared" si="173"/>
        <v>0</v>
      </c>
      <c r="JB178" s="1"/>
      <c r="JC178" s="1"/>
      <c r="JD178" s="174"/>
      <c r="JE178" s="175"/>
      <c r="JF178" s="174"/>
      <c r="JG178" s="175"/>
      <c r="JH178" s="174"/>
      <c r="JI178" s="175"/>
      <c r="JJ178" s="174"/>
      <c r="JK178" s="175"/>
      <c r="JL178" s="174"/>
      <c r="JM178" s="175"/>
      <c r="JN178" s="174"/>
      <c r="JO178" s="175"/>
      <c r="JP178" s="174"/>
      <c r="JQ178" s="175"/>
      <c r="JR178" s="174"/>
      <c r="JS178" s="175"/>
      <c r="JT178" s="174"/>
      <c r="JU178" s="175"/>
      <c r="JV178" s="174"/>
      <c r="JW178" s="175"/>
      <c r="JX178" s="174"/>
      <c r="JY178" s="175"/>
      <c r="JZ178" s="174"/>
      <c r="KA178" s="175"/>
      <c r="KB178" s="166">
        <f t="shared" si="174"/>
        <v>0</v>
      </c>
      <c r="KC178" s="167">
        <f t="shared" si="175"/>
        <v>0</v>
      </c>
      <c r="KD178" s="166">
        <f t="shared" si="176"/>
        <v>0</v>
      </c>
      <c r="KE178" s="167">
        <f t="shared" si="177"/>
        <v>0</v>
      </c>
      <c r="KF178" s="1"/>
      <c r="KG178" s="1"/>
      <c r="KH178" s="170">
        <f t="shared" si="178"/>
        <v>0</v>
      </c>
      <c r="KI178" s="171">
        <f t="shared" si="179"/>
        <v>0</v>
      </c>
      <c r="KJ178" s="166">
        <f t="shared" si="180"/>
        <v>0</v>
      </c>
      <c r="KK178" s="167">
        <f t="shared" si="181"/>
        <v>0</v>
      </c>
      <c r="KL178" s="172">
        <f t="shared" si="182"/>
        <v>0</v>
      </c>
      <c r="KM178" s="171">
        <f t="shared" si="183"/>
        <v>0</v>
      </c>
      <c r="KN178" s="166">
        <f t="shared" si="184"/>
        <v>0</v>
      </c>
      <c r="KO178" s="167">
        <f t="shared" si="185"/>
        <v>0</v>
      </c>
      <c r="KP178" s="436">
        <f t="shared" si="186"/>
        <v>0</v>
      </c>
      <c r="KQ178" s="422">
        <f t="shared" si="187"/>
        <v>0</v>
      </c>
      <c r="KR178" s="438" t="s">
        <v>338</v>
      </c>
      <c r="KS178" s="422" t="s">
        <v>338</v>
      </c>
      <c r="KT178" s="1"/>
    </row>
    <row r="179" spans="2:306" s="26" customFormat="1" ht="16.5" customHeight="1" x14ac:dyDescent="0.2">
      <c r="B179" s="150" t="s">
        <v>365</v>
      </c>
      <c r="C179" s="826"/>
      <c r="D179" s="827"/>
      <c r="E179" s="316"/>
      <c r="F179" s="659">
        <v>1</v>
      </c>
      <c r="G179" s="113"/>
      <c r="H179" s="113"/>
      <c r="I179" s="661">
        <f>INT(ROUND(F179,2)*(IF(E179&gt;0,data!$J$12,0)))</f>
        <v>0</v>
      </c>
      <c r="J179" s="145">
        <f t="shared" si="188"/>
        <v>0</v>
      </c>
      <c r="K179" s="317"/>
      <c r="L179" s="316"/>
      <c r="M179" s="661">
        <f>INT(ROUND(F179,2)*(IF(E179&gt;0,(IF(K179="ano",data!$J$6,0)),0)))</f>
        <v>0</v>
      </c>
      <c r="N179" s="152">
        <f t="shared" si="189"/>
        <v>0</v>
      </c>
      <c r="O179" s="155">
        <f t="shared" si="190"/>
        <v>0</v>
      </c>
      <c r="Q179" s="149" t="str">
        <f t="shared" si="191"/>
        <v/>
      </c>
      <c r="R179" s="612" t="s">
        <v>338</v>
      </c>
      <c r="T179" s="26">
        <f t="shared" si="131"/>
        <v>0</v>
      </c>
      <c r="U179" s="176" t="s">
        <v>297</v>
      </c>
      <c r="V179" s="10"/>
      <c r="W179" s="10"/>
      <c r="X179" s="164"/>
      <c r="Y179" s="177"/>
      <c r="Z179" s="164"/>
      <c r="AA179" s="177"/>
      <c r="AB179" s="164"/>
      <c r="AC179" s="177"/>
      <c r="AD179" s="164"/>
      <c r="AE179" s="177"/>
      <c r="AF179" s="164"/>
      <c r="AG179" s="177"/>
      <c r="AH179" s="164"/>
      <c r="AI179" s="177"/>
      <c r="AJ179" s="164"/>
      <c r="AK179" s="177"/>
      <c r="AL179" s="164"/>
      <c r="AM179" s="177"/>
      <c r="AN179" s="164"/>
      <c r="AO179" s="177"/>
      <c r="AP179" s="164"/>
      <c r="AQ179" s="177"/>
      <c r="AR179" s="164"/>
      <c r="AS179" s="177"/>
      <c r="AT179" s="164"/>
      <c r="AU179" s="177"/>
      <c r="AV179" s="166">
        <f t="shared" si="142"/>
        <v>0</v>
      </c>
      <c r="AW179" s="167">
        <f t="shared" si="143"/>
        <v>0</v>
      </c>
      <c r="AX179" s="166">
        <f t="shared" si="144"/>
        <v>0</v>
      </c>
      <c r="AY179" s="167">
        <f t="shared" si="145"/>
        <v>0</v>
      </c>
      <c r="AZ179" s="1"/>
      <c r="BA179" s="1"/>
      <c r="BB179" s="164"/>
      <c r="BC179" s="177"/>
      <c r="BD179" s="164"/>
      <c r="BE179" s="177"/>
      <c r="BF179" s="164"/>
      <c r="BG179" s="177"/>
      <c r="BH179" s="164"/>
      <c r="BI179" s="177"/>
      <c r="BJ179" s="164"/>
      <c r="BK179" s="177"/>
      <c r="BL179" s="164"/>
      <c r="BM179" s="177"/>
      <c r="BN179" s="164"/>
      <c r="BO179" s="177"/>
      <c r="BP179" s="164"/>
      <c r="BQ179" s="177"/>
      <c r="BR179" s="164"/>
      <c r="BS179" s="177"/>
      <c r="BT179" s="164"/>
      <c r="BU179" s="177"/>
      <c r="BV179" s="164"/>
      <c r="BW179" s="177"/>
      <c r="BX179" s="164"/>
      <c r="BY179" s="177"/>
      <c r="BZ179" s="166">
        <f t="shared" si="146"/>
        <v>0</v>
      </c>
      <c r="CA179" s="167">
        <f t="shared" si="147"/>
        <v>0</v>
      </c>
      <c r="CB179" s="166">
        <f t="shared" si="148"/>
        <v>0</v>
      </c>
      <c r="CC179" s="167">
        <f t="shared" si="149"/>
        <v>0</v>
      </c>
      <c r="CD179" s="1"/>
      <c r="CE179" s="1"/>
      <c r="CF179" s="164"/>
      <c r="CG179" s="177"/>
      <c r="CH179" s="164"/>
      <c r="CI179" s="177"/>
      <c r="CJ179" s="164"/>
      <c r="CK179" s="177"/>
      <c r="CL179" s="164"/>
      <c r="CM179" s="177"/>
      <c r="CN179" s="164"/>
      <c r="CO179" s="177"/>
      <c r="CP179" s="164"/>
      <c r="CQ179" s="177"/>
      <c r="CR179" s="164"/>
      <c r="CS179" s="177"/>
      <c r="CT179" s="164"/>
      <c r="CU179" s="177"/>
      <c r="CV179" s="164"/>
      <c r="CW179" s="177"/>
      <c r="CX179" s="164"/>
      <c r="CY179" s="177"/>
      <c r="CZ179" s="164"/>
      <c r="DA179" s="177"/>
      <c r="DB179" s="164"/>
      <c r="DC179" s="177"/>
      <c r="DD179" s="166">
        <f t="shared" si="150"/>
        <v>0</v>
      </c>
      <c r="DE179" s="167">
        <f t="shared" si="151"/>
        <v>0</v>
      </c>
      <c r="DF179" s="166">
        <f t="shared" si="152"/>
        <v>0</v>
      </c>
      <c r="DG179" s="167">
        <f t="shared" si="153"/>
        <v>0</v>
      </c>
      <c r="DH179" s="1"/>
      <c r="DI179" s="1"/>
      <c r="DJ179" s="164"/>
      <c r="DK179" s="177"/>
      <c r="DL179" s="164"/>
      <c r="DM179" s="177"/>
      <c r="DN179" s="164"/>
      <c r="DO179" s="177"/>
      <c r="DP179" s="164"/>
      <c r="DQ179" s="177"/>
      <c r="DR179" s="164"/>
      <c r="DS179" s="177"/>
      <c r="DT179" s="164"/>
      <c r="DU179" s="177"/>
      <c r="DV179" s="164"/>
      <c r="DW179" s="177"/>
      <c r="DX179" s="164"/>
      <c r="DY179" s="177"/>
      <c r="DZ179" s="164"/>
      <c r="EA179" s="177"/>
      <c r="EB179" s="164"/>
      <c r="EC179" s="177"/>
      <c r="ED179" s="164"/>
      <c r="EE179" s="177"/>
      <c r="EF179" s="164"/>
      <c r="EG179" s="177"/>
      <c r="EH179" s="166">
        <f t="shared" si="154"/>
        <v>0</v>
      </c>
      <c r="EI179" s="167">
        <f t="shared" si="155"/>
        <v>0</v>
      </c>
      <c r="EJ179" s="166">
        <f t="shared" si="156"/>
        <v>0</v>
      </c>
      <c r="EK179" s="167">
        <f t="shared" si="157"/>
        <v>0</v>
      </c>
      <c r="EL179" s="1"/>
      <c r="EM179" s="1"/>
      <c r="EN179" s="164"/>
      <c r="EO179" s="177"/>
      <c r="EP179" s="164"/>
      <c r="EQ179" s="177"/>
      <c r="ER179" s="164"/>
      <c r="ES179" s="177"/>
      <c r="ET179" s="164"/>
      <c r="EU179" s="177"/>
      <c r="EV179" s="164"/>
      <c r="EW179" s="177"/>
      <c r="EX179" s="164"/>
      <c r="EY179" s="177"/>
      <c r="EZ179" s="164"/>
      <c r="FA179" s="177"/>
      <c r="FB179" s="164"/>
      <c r="FC179" s="177"/>
      <c r="FD179" s="164"/>
      <c r="FE179" s="177"/>
      <c r="FF179" s="164"/>
      <c r="FG179" s="177"/>
      <c r="FH179" s="164"/>
      <c r="FI179" s="177"/>
      <c r="FJ179" s="164"/>
      <c r="FK179" s="177"/>
      <c r="FL179" s="166">
        <f t="shared" si="158"/>
        <v>0</v>
      </c>
      <c r="FM179" s="167">
        <f t="shared" si="159"/>
        <v>0</v>
      </c>
      <c r="FN179" s="166">
        <f t="shared" si="160"/>
        <v>0</v>
      </c>
      <c r="FO179" s="167">
        <f t="shared" si="161"/>
        <v>0</v>
      </c>
      <c r="FP179" s="1"/>
      <c r="FQ179" s="1"/>
      <c r="FR179" s="164"/>
      <c r="FS179" s="177"/>
      <c r="FT179" s="164"/>
      <c r="FU179" s="177"/>
      <c r="FV179" s="164"/>
      <c r="FW179" s="177"/>
      <c r="FX179" s="164"/>
      <c r="FY179" s="177"/>
      <c r="FZ179" s="164"/>
      <c r="GA179" s="177"/>
      <c r="GB179" s="164"/>
      <c r="GC179" s="177"/>
      <c r="GD179" s="164"/>
      <c r="GE179" s="177"/>
      <c r="GF179" s="164"/>
      <c r="GG179" s="177"/>
      <c r="GH179" s="164"/>
      <c r="GI179" s="177"/>
      <c r="GJ179" s="164"/>
      <c r="GK179" s="177"/>
      <c r="GL179" s="164"/>
      <c r="GM179" s="177"/>
      <c r="GN179" s="164"/>
      <c r="GO179" s="177"/>
      <c r="GP179" s="166">
        <f t="shared" si="162"/>
        <v>0</v>
      </c>
      <c r="GQ179" s="167">
        <f t="shared" si="163"/>
        <v>0</v>
      </c>
      <c r="GR179" s="166">
        <f t="shared" si="164"/>
        <v>0</v>
      </c>
      <c r="GS179" s="167">
        <f t="shared" si="165"/>
        <v>0</v>
      </c>
      <c r="GT179" s="1"/>
      <c r="GU179" s="1"/>
      <c r="GV179" s="164"/>
      <c r="GW179" s="177"/>
      <c r="GX179" s="164"/>
      <c r="GY179" s="177"/>
      <c r="GZ179" s="164"/>
      <c r="HA179" s="177"/>
      <c r="HB179" s="164"/>
      <c r="HC179" s="177"/>
      <c r="HD179" s="164"/>
      <c r="HE179" s="177"/>
      <c r="HF179" s="164"/>
      <c r="HG179" s="177"/>
      <c r="HH179" s="164"/>
      <c r="HI179" s="177"/>
      <c r="HJ179" s="164"/>
      <c r="HK179" s="177"/>
      <c r="HL179" s="164"/>
      <c r="HM179" s="177"/>
      <c r="HN179" s="164"/>
      <c r="HO179" s="177"/>
      <c r="HP179" s="164"/>
      <c r="HQ179" s="177"/>
      <c r="HR179" s="164"/>
      <c r="HS179" s="177"/>
      <c r="HT179" s="166">
        <f t="shared" si="166"/>
        <v>0</v>
      </c>
      <c r="HU179" s="167">
        <f t="shared" si="167"/>
        <v>0</v>
      </c>
      <c r="HV179" s="166">
        <f t="shared" si="168"/>
        <v>0</v>
      </c>
      <c r="HW179" s="167">
        <f t="shared" si="169"/>
        <v>0</v>
      </c>
      <c r="HX179" s="1"/>
      <c r="HY179" s="1"/>
      <c r="HZ179" s="164"/>
      <c r="IA179" s="177"/>
      <c r="IB179" s="164"/>
      <c r="IC179" s="177"/>
      <c r="ID179" s="164"/>
      <c r="IE179" s="177"/>
      <c r="IF179" s="164"/>
      <c r="IG179" s="177"/>
      <c r="IH179" s="164"/>
      <c r="II179" s="177"/>
      <c r="IJ179" s="164"/>
      <c r="IK179" s="177"/>
      <c r="IL179" s="164"/>
      <c r="IM179" s="177"/>
      <c r="IN179" s="164"/>
      <c r="IO179" s="177"/>
      <c r="IP179" s="164"/>
      <c r="IQ179" s="177"/>
      <c r="IR179" s="164"/>
      <c r="IS179" s="177"/>
      <c r="IT179" s="164"/>
      <c r="IU179" s="177"/>
      <c r="IV179" s="164"/>
      <c r="IW179" s="177"/>
      <c r="IX179" s="166">
        <f t="shared" si="170"/>
        <v>0</v>
      </c>
      <c r="IY179" s="167">
        <f t="shared" si="171"/>
        <v>0</v>
      </c>
      <c r="IZ179" s="166">
        <f t="shared" si="172"/>
        <v>0</v>
      </c>
      <c r="JA179" s="167">
        <f t="shared" si="173"/>
        <v>0</v>
      </c>
      <c r="JB179" s="1"/>
      <c r="JC179" s="1"/>
      <c r="JD179" s="164"/>
      <c r="JE179" s="177"/>
      <c r="JF179" s="164"/>
      <c r="JG179" s="177"/>
      <c r="JH179" s="164"/>
      <c r="JI179" s="177"/>
      <c r="JJ179" s="164"/>
      <c r="JK179" s="177"/>
      <c r="JL179" s="164"/>
      <c r="JM179" s="177"/>
      <c r="JN179" s="164"/>
      <c r="JO179" s="177"/>
      <c r="JP179" s="164"/>
      <c r="JQ179" s="177"/>
      <c r="JR179" s="164"/>
      <c r="JS179" s="177"/>
      <c r="JT179" s="164"/>
      <c r="JU179" s="177"/>
      <c r="JV179" s="164"/>
      <c r="JW179" s="177"/>
      <c r="JX179" s="164"/>
      <c r="JY179" s="177"/>
      <c r="JZ179" s="164"/>
      <c r="KA179" s="177"/>
      <c r="KB179" s="166">
        <f t="shared" si="174"/>
        <v>0</v>
      </c>
      <c r="KC179" s="167">
        <f t="shared" si="175"/>
        <v>0</v>
      </c>
      <c r="KD179" s="166">
        <f t="shared" si="176"/>
        <v>0</v>
      </c>
      <c r="KE179" s="167">
        <f t="shared" si="177"/>
        <v>0</v>
      </c>
      <c r="KF179" s="1"/>
      <c r="KG179" s="1"/>
      <c r="KH179" s="170">
        <f t="shared" si="178"/>
        <v>0</v>
      </c>
      <c r="KI179" s="171">
        <f t="shared" si="179"/>
        <v>0</v>
      </c>
      <c r="KJ179" s="166">
        <f t="shared" si="180"/>
        <v>0</v>
      </c>
      <c r="KK179" s="167">
        <f t="shared" si="181"/>
        <v>0</v>
      </c>
      <c r="KL179" s="172">
        <f t="shared" si="182"/>
        <v>0</v>
      </c>
      <c r="KM179" s="171">
        <f t="shared" si="183"/>
        <v>0</v>
      </c>
      <c r="KN179" s="166">
        <f t="shared" si="184"/>
        <v>0</v>
      </c>
      <c r="KO179" s="167">
        <f t="shared" si="185"/>
        <v>0</v>
      </c>
      <c r="KP179" s="436">
        <f t="shared" si="186"/>
        <v>0</v>
      </c>
      <c r="KQ179" s="422">
        <f t="shared" si="187"/>
        <v>0</v>
      </c>
      <c r="KR179" s="438" t="s">
        <v>338</v>
      </c>
      <c r="KS179" s="422" t="s">
        <v>338</v>
      </c>
      <c r="KT179" s="1"/>
    </row>
    <row r="180" spans="2:306" s="26" customFormat="1" ht="16.5" hidden="1" customHeight="1" x14ac:dyDescent="0.2">
      <c r="B180" s="150"/>
      <c r="C180" s="853"/>
      <c r="D180" s="854"/>
      <c r="E180" s="536"/>
      <c r="F180" s="650"/>
      <c r="G180" s="536"/>
      <c r="H180" s="536"/>
      <c r="I180" s="661">
        <f>INT(ROUND(F180,2)*(IF(E180&gt;0,data!$J$12,0)))</f>
        <v>0</v>
      </c>
      <c r="J180" s="145">
        <f t="shared" si="188"/>
        <v>0</v>
      </c>
      <c r="K180" s="537"/>
      <c r="L180" s="536"/>
      <c r="M180" s="661">
        <f>INT(ROUND(F180,2)*(IF(E180&gt;0,(IF(K180="ano",data!$J$6,0)),0)))</f>
        <v>0</v>
      </c>
      <c r="N180" s="152">
        <f t="shared" si="189"/>
        <v>0</v>
      </c>
      <c r="O180" s="155">
        <f t="shared" si="190"/>
        <v>0</v>
      </c>
      <c r="Q180" s="149" t="str">
        <f t="shared" si="191"/>
        <v/>
      </c>
      <c r="R180" s="612" t="s">
        <v>338</v>
      </c>
      <c r="T180" s="26">
        <f t="shared" si="131"/>
        <v>0</v>
      </c>
      <c r="U180" s="173" t="s">
        <v>297</v>
      </c>
      <c r="V180" s="10"/>
      <c r="W180" s="10"/>
      <c r="X180" s="174"/>
      <c r="Y180" s="175"/>
      <c r="Z180" s="174"/>
      <c r="AA180" s="175"/>
      <c r="AB180" s="174"/>
      <c r="AC180" s="175"/>
      <c r="AD180" s="174"/>
      <c r="AE180" s="175"/>
      <c r="AF180" s="174"/>
      <c r="AG180" s="175"/>
      <c r="AH180" s="174"/>
      <c r="AI180" s="175"/>
      <c r="AJ180" s="174"/>
      <c r="AK180" s="175"/>
      <c r="AL180" s="174"/>
      <c r="AM180" s="175"/>
      <c r="AN180" s="174"/>
      <c r="AO180" s="175"/>
      <c r="AP180" s="174"/>
      <c r="AQ180" s="175"/>
      <c r="AR180" s="174"/>
      <c r="AS180" s="175"/>
      <c r="AT180" s="174"/>
      <c r="AU180" s="175"/>
      <c r="AV180" s="166">
        <f t="shared" si="142"/>
        <v>0</v>
      </c>
      <c r="AW180" s="167">
        <f t="shared" si="143"/>
        <v>0</v>
      </c>
      <c r="AX180" s="166">
        <f t="shared" si="144"/>
        <v>0</v>
      </c>
      <c r="AY180" s="167">
        <f t="shared" si="145"/>
        <v>0</v>
      </c>
      <c r="AZ180" s="1"/>
      <c r="BA180" s="1"/>
      <c r="BB180" s="174"/>
      <c r="BC180" s="175"/>
      <c r="BD180" s="174"/>
      <c r="BE180" s="175"/>
      <c r="BF180" s="174"/>
      <c r="BG180" s="175"/>
      <c r="BH180" s="174"/>
      <c r="BI180" s="175"/>
      <c r="BJ180" s="174"/>
      <c r="BK180" s="175"/>
      <c r="BL180" s="174"/>
      <c r="BM180" s="175"/>
      <c r="BN180" s="174"/>
      <c r="BO180" s="175"/>
      <c r="BP180" s="174"/>
      <c r="BQ180" s="175"/>
      <c r="BR180" s="174"/>
      <c r="BS180" s="175"/>
      <c r="BT180" s="174"/>
      <c r="BU180" s="175"/>
      <c r="BV180" s="174"/>
      <c r="BW180" s="175"/>
      <c r="BX180" s="174"/>
      <c r="BY180" s="175"/>
      <c r="BZ180" s="166">
        <f t="shared" si="146"/>
        <v>0</v>
      </c>
      <c r="CA180" s="167">
        <f t="shared" si="147"/>
        <v>0</v>
      </c>
      <c r="CB180" s="166">
        <f t="shared" si="148"/>
        <v>0</v>
      </c>
      <c r="CC180" s="167">
        <f t="shared" si="149"/>
        <v>0</v>
      </c>
      <c r="CD180" s="1"/>
      <c r="CE180" s="1"/>
      <c r="CF180" s="174"/>
      <c r="CG180" s="175"/>
      <c r="CH180" s="174"/>
      <c r="CI180" s="175"/>
      <c r="CJ180" s="174"/>
      <c r="CK180" s="175"/>
      <c r="CL180" s="174"/>
      <c r="CM180" s="175"/>
      <c r="CN180" s="174"/>
      <c r="CO180" s="175"/>
      <c r="CP180" s="174"/>
      <c r="CQ180" s="175"/>
      <c r="CR180" s="174"/>
      <c r="CS180" s="175"/>
      <c r="CT180" s="174"/>
      <c r="CU180" s="175"/>
      <c r="CV180" s="174"/>
      <c r="CW180" s="175"/>
      <c r="CX180" s="174"/>
      <c r="CY180" s="175"/>
      <c r="CZ180" s="174"/>
      <c r="DA180" s="175"/>
      <c r="DB180" s="174"/>
      <c r="DC180" s="175"/>
      <c r="DD180" s="166">
        <f t="shared" si="150"/>
        <v>0</v>
      </c>
      <c r="DE180" s="167">
        <f t="shared" si="151"/>
        <v>0</v>
      </c>
      <c r="DF180" s="166">
        <f t="shared" si="152"/>
        <v>0</v>
      </c>
      <c r="DG180" s="167">
        <f t="shared" si="153"/>
        <v>0</v>
      </c>
      <c r="DH180" s="1"/>
      <c r="DI180" s="1"/>
      <c r="DJ180" s="174"/>
      <c r="DK180" s="175"/>
      <c r="DL180" s="174"/>
      <c r="DM180" s="175"/>
      <c r="DN180" s="174"/>
      <c r="DO180" s="175"/>
      <c r="DP180" s="174"/>
      <c r="DQ180" s="175"/>
      <c r="DR180" s="174"/>
      <c r="DS180" s="175"/>
      <c r="DT180" s="174"/>
      <c r="DU180" s="175"/>
      <c r="DV180" s="174"/>
      <c r="DW180" s="175"/>
      <c r="DX180" s="174"/>
      <c r="DY180" s="175"/>
      <c r="DZ180" s="174"/>
      <c r="EA180" s="175"/>
      <c r="EB180" s="174"/>
      <c r="EC180" s="175"/>
      <c r="ED180" s="174"/>
      <c r="EE180" s="175"/>
      <c r="EF180" s="174"/>
      <c r="EG180" s="175"/>
      <c r="EH180" s="166">
        <f t="shared" si="154"/>
        <v>0</v>
      </c>
      <c r="EI180" s="167">
        <f t="shared" si="155"/>
        <v>0</v>
      </c>
      <c r="EJ180" s="166">
        <f t="shared" si="156"/>
        <v>0</v>
      </c>
      <c r="EK180" s="167">
        <f t="shared" si="157"/>
        <v>0</v>
      </c>
      <c r="EL180" s="1"/>
      <c r="EM180" s="1"/>
      <c r="EN180" s="174"/>
      <c r="EO180" s="175"/>
      <c r="EP180" s="174"/>
      <c r="EQ180" s="175"/>
      <c r="ER180" s="174"/>
      <c r="ES180" s="175"/>
      <c r="ET180" s="174"/>
      <c r="EU180" s="175"/>
      <c r="EV180" s="174"/>
      <c r="EW180" s="175"/>
      <c r="EX180" s="174"/>
      <c r="EY180" s="175"/>
      <c r="EZ180" s="174"/>
      <c r="FA180" s="175"/>
      <c r="FB180" s="174"/>
      <c r="FC180" s="175"/>
      <c r="FD180" s="174"/>
      <c r="FE180" s="175"/>
      <c r="FF180" s="174"/>
      <c r="FG180" s="175"/>
      <c r="FH180" s="174"/>
      <c r="FI180" s="175"/>
      <c r="FJ180" s="174"/>
      <c r="FK180" s="175"/>
      <c r="FL180" s="166">
        <f t="shared" si="158"/>
        <v>0</v>
      </c>
      <c r="FM180" s="167">
        <f t="shared" si="159"/>
        <v>0</v>
      </c>
      <c r="FN180" s="166">
        <f t="shared" si="160"/>
        <v>0</v>
      </c>
      <c r="FO180" s="167">
        <f t="shared" si="161"/>
        <v>0</v>
      </c>
      <c r="FP180" s="1"/>
      <c r="FQ180" s="1"/>
      <c r="FR180" s="174"/>
      <c r="FS180" s="175"/>
      <c r="FT180" s="174"/>
      <c r="FU180" s="175"/>
      <c r="FV180" s="174"/>
      <c r="FW180" s="175"/>
      <c r="FX180" s="174"/>
      <c r="FY180" s="175"/>
      <c r="FZ180" s="174"/>
      <c r="GA180" s="175"/>
      <c r="GB180" s="174"/>
      <c r="GC180" s="175"/>
      <c r="GD180" s="174"/>
      <c r="GE180" s="175"/>
      <c r="GF180" s="174"/>
      <c r="GG180" s="175"/>
      <c r="GH180" s="174"/>
      <c r="GI180" s="175"/>
      <c r="GJ180" s="174"/>
      <c r="GK180" s="175"/>
      <c r="GL180" s="174"/>
      <c r="GM180" s="175"/>
      <c r="GN180" s="174"/>
      <c r="GO180" s="175"/>
      <c r="GP180" s="166">
        <f t="shared" si="162"/>
        <v>0</v>
      </c>
      <c r="GQ180" s="167">
        <f t="shared" si="163"/>
        <v>0</v>
      </c>
      <c r="GR180" s="166">
        <f t="shared" si="164"/>
        <v>0</v>
      </c>
      <c r="GS180" s="167">
        <f t="shared" si="165"/>
        <v>0</v>
      </c>
      <c r="GT180" s="1"/>
      <c r="GU180" s="1"/>
      <c r="GV180" s="174"/>
      <c r="GW180" s="175"/>
      <c r="GX180" s="174"/>
      <c r="GY180" s="175"/>
      <c r="GZ180" s="174"/>
      <c r="HA180" s="175"/>
      <c r="HB180" s="174"/>
      <c r="HC180" s="175"/>
      <c r="HD180" s="174"/>
      <c r="HE180" s="175"/>
      <c r="HF180" s="174"/>
      <c r="HG180" s="175"/>
      <c r="HH180" s="174"/>
      <c r="HI180" s="175"/>
      <c r="HJ180" s="174"/>
      <c r="HK180" s="175"/>
      <c r="HL180" s="174"/>
      <c r="HM180" s="175"/>
      <c r="HN180" s="174"/>
      <c r="HO180" s="175"/>
      <c r="HP180" s="174"/>
      <c r="HQ180" s="175"/>
      <c r="HR180" s="174"/>
      <c r="HS180" s="175"/>
      <c r="HT180" s="166">
        <f t="shared" si="166"/>
        <v>0</v>
      </c>
      <c r="HU180" s="167">
        <f t="shared" si="167"/>
        <v>0</v>
      </c>
      <c r="HV180" s="166">
        <f t="shared" si="168"/>
        <v>0</v>
      </c>
      <c r="HW180" s="167">
        <f t="shared" si="169"/>
        <v>0</v>
      </c>
      <c r="HX180" s="1"/>
      <c r="HY180" s="1"/>
      <c r="HZ180" s="174"/>
      <c r="IA180" s="175"/>
      <c r="IB180" s="174"/>
      <c r="IC180" s="175"/>
      <c r="ID180" s="174"/>
      <c r="IE180" s="175"/>
      <c r="IF180" s="174"/>
      <c r="IG180" s="175"/>
      <c r="IH180" s="174"/>
      <c r="II180" s="175"/>
      <c r="IJ180" s="174"/>
      <c r="IK180" s="175"/>
      <c r="IL180" s="174"/>
      <c r="IM180" s="175"/>
      <c r="IN180" s="174"/>
      <c r="IO180" s="175"/>
      <c r="IP180" s="174"/>
      <c r="IQ180" s="175"/>
      <c r="IR180" s="174"/>
      <c r="IS180" s="175"/>
      <c r="IT180" s="174"/>
      <c r="IU180" s="175"/>
      <c r="IV180" s="174"/>
      <c r="IW180" s="175"/>
      <c r="IX180" s="166">
        <f t="shared" si="170"/>
        <v>0</v>
      </c>
      <c r="IY180" s="167">
        <f t="shared" si="171"/>
        <v>0</v>
      </c>
      <c r="IZ180" s="166">
        <f t="shared" si="172"/>
        <v>0</v>
      </c>
      <c r="JA180" s="167">
        <f t="shared" si="173"/>
        <v>0</v>
      </c>
      <c r="JB180" s="1"/>
      <c r="JC180" s="1"/>
      <c r="JD180" s="174"/>
      <c r="JE180" s="175"/>
      <c r="JF180" s="174"/>
      <c r="JG180" s="175"/>
      <c r="JH180" s="174"/>
      <c r="JI180" s="175"/>
      <c r="JJ180" s="174"/>
      <c r="JK180" s="175"/>
      <c r="JL180" s="174"/>
      <c r="JM180" s="175"/>
      <c r="JN180" s="174"/>
      <c r="JO180" s="175"/>
      <c r="JP180" s="174"/>
      <c r="JQ180" s="175"/>
      <c r="JR180" s="174"/>
      <c r="JS180" s="175"/>
      <c r="JT180" s="174"/>
      <c r="JU180" s="175"/>
      <c r="JV180" s="174"/>
      <c r="JW180" s="175"/>
      <c r="JX180" s="174"/>
      <c r="JY180" s="175"/>
      <c r="JZ180" s="174"/>
      <c r="KA180" s="175"/>
      <c r="KB180" s="166">
        <f t="shared" si="174"/>
        <v>0</v>
      </c>
      <c r="KC180" s="167">
        <f t="shared" si="175"/>
        <v>0</v>
      </c>
      <c r="KD180" s="166">
        <f t="shared" si="176"/>
        <v>0</v>
      </c>
      <c r="KE180" s="167">
        <f t="shared" si="177"/>
        <v>0</v>
      </c>
      <c r="KF180" s="1"/>
      <c r="KG180" s="1"/>
      <c r="KH180" s="170">
        <f t="shared" si="178"/>
        <v>0</v>
      </c>
      <c r="KI180" s="171">
        <f t="shared" si="179"/>
        <v>0</v>
      </c>
      <c r="KJ180" s="166">
        <f t="shared" si="180"/>
        <v>0</v>
      </c>
      <c r="KK180" s="167">
        <f t="shared" si="181"/>
        <v>0</v>
      </c>
      <c r="KL180" s="172">
        <f t="shared" si="182"/>
        <v>0</v>
      </c>
      <c r="KM180" s="171">
        <f t="shared" si="183"/>
        <v>0</v>
      </c>
      <c r="KN180" s="166">
        <f t="shared" si="184"/>
        <v>0</v>
      </c>
      <c r="KO180" s="167">
        <f t="shared" si="185"/>
        <v>0</v>
      </c>
      <c r="KP180" s="436">
        <f t="shared" si="186"/>
        <v>0</v>
      </c>
      <c r="KQ180" s="422">
        <f t="shared" si="187"/>
        <v>0</v>
      </c>
      <c r="KR180" s="438" t="s">
        <v>338</v>
      </c>
      <c r="KS180" s="422" t="s">
        <v>338</v>
      </c>
      <c r="KT180" s="1"/>
    </row>
    <row r="181" spans="2:306" s="26" customFormat="1" ht="16.5" customHeight="1" x14ac:dyDescent="0.2">
      <c r="B181" s="150" t="s">
        <v>366</v>
      </c>
      <c r="C181" s="826"/>
      <c r="D181" s="827"/>
      <c r="E181" s="316"/>
      <c r="F181" s="659">
        <v>1</v>
      </c>
      <c r="G181" s="113"/>
      <c r="H181" s="113"/>
      <c r="I181" s="661">
        <f>INT(ROUND(F181,2)*(IF(E181&gt;0,data!$J$12,0)))</f>
        <v>0</v>
      </c>
      <c r="J181" s="145">
        <f t="shared" si="188"/>
        <v>0</v>
      </c>
      <c r="K181" s="317"/>
      <c r="L181" s="316"/>
      <c r="M181" s="661">
        <f>INT(ROUND(F181,2)*(IF(E181&gt;0,(IF(K181="ano",data!$J$6,0)),0)))</f>
        <v>0</v>
      </c>
      <c r="N181" s="152">
        <f t="shared" si="189"/>
        <v>0</v>
      </c>
      <c r="O181" s="155">
        <f t="shared" si="190"/>
        <v>0</v>
      </c>
      <c r="Q181" s="149" t="str">
        <f t="shared" si="191"/>
        <v/>
      </c>
      <c r="R181" s="612" t="s">
        <v>338</v>
      </c>
      <c r="T181" s="26">
        <f t="shared" si="131"/>
        <v>0</v>
      </c>
      <c r="U181" s="176" t="s">
        <v>297</v>
      </c>
      <c r="V181" s="10"/>
      <c r="W181" s="10"/>
      <c r="X181" s="164"/>
      <c r="Y181" s="177"/>
      <c r="Z181" s="164"/>
      <c r="AA181" s="177"/>
      <c r="AB181" s="164"/>
      <c r="AC181" s="177"/>
      <c r="AD181" s="164"/>
      <c r="AE181" s="177"/>
      <c r="AF181" s="164"/>
      <c r="AG181" s="177"/>
      <c r="AH181" s="164"/>
      <c r="AI181" s="177"/>
      <c r="AJ181" s="164"/>
      <c r="AK181" s="177"/>
      <c r="AL181" s="164"/>
      <c r="AM181" s="177"/>
      <c r="AN181" s="164"/>
      <c r="AO181" s="177"/>
      <c r="AP181" s="164"/>
      <c r="AQ181" s="177"/>
      <c r="AR181" s="164"/>
      <c r="AS181" s="177"/>
      <c r="AT181" s="164"/>
      <c r="AU181" s="177"/>
      <c r="AV181" s="166">
        <f t="shared" si="142"/>
        <v>0</v>
      </c>
      <c r="AW181" s="167">
        <f t="shared" si="143"/>
        <v>0</v>
      </c>
      <c r="AX181" s="166">
        <f t="shared" si="144"/>
        <v>0</v>
      </c>
      <c r="AY181" s="167">
        <f t="shared" si="145"/>
        <v>0</v>
      </c>
      <c r="AZ181" s="1"/>
      <c r="BA181" s="1"/>
      <c r="BB181" s="164"/>
      <c r="BC181" s="177"/>
      <c r="BD181" s="164"/>
      <c r="BE181" s="177"/>
      <c r="BF181" s="164"/>
      <c r="BG181" s="177"/>
      <c r="BH181" s="164"/>
      <c r="BI181" s="177"/>
      <c r="BJ181" s="164"/>
      <c r="BK181" s="177"/>
      <c r="BL181" s="164"/>
      <c r="BM181" s="177"/>
      <c r="BN181" s="164"/>
      <c r="BO181" s="177"/>
      <c r="BP181" s="164"/>
      <c r="BQ181" s="177"/>
      <c r="BR181" s="164"/>
      <c r="BS181" s="177"/>
      <c r="BT181" s="164"/>
      <c r="BU181" s="177"/>
      <c r="BV181" s="164"/>
      <c r="BW181" s="177"/>
      <c r="BX181" s="164"/>
      <c r="BY181" s="177"/>
      <c r="BZ181" s="166">
        <f t="shared" si="146"/>
        <v>0</v>
      </c>
      <c r="CA181" s="167">
        <f t="shared" si="147"/>
        <v>0</v>
      </c>
      <c r="CB181" s="166">
        <f t="shared" si="148"/>
        <v>0</v>
      </c>
      <c r="CC181" s="167">
        <f t="shared" si="149"/>
        <v>0</v>
      </c>
      <c r="CD181" s="1"/>
      <c r="CE181" s="1"/>
      <c r="CF181" s="164"/>
      <c r="CG181" s="177"/>
      <c r="CH181" s="164"/>
      <c r="CI181" s="177"/>
      <c r="CJ181" s="164"/>
      <c r="CK181" s="177"/>
      <c r="CL181" s="164"/>
      <c r="CM181" s="177"/>
      <c r="CN181" s="164"/>
      <c r="CO181" s="177"/>
      <c r="CP181" s="164"/>
      <c r="CQ181" s="177"/>
      <c r="CR181" s="164"/>
      <c r="CS181" s="177"/>
      <c r="CT181" s="164"/>
      <c r="CU181" s="177"/>
      <c r="CV181" s="164"/>
      <c r="CW181" s="177"/>
      <c r="CX181" s="164"/>
      <c r="CY181" s="177"/>
      <c r="CZ181" s="164"/>
      <c r="DA181" s="177"/>
      <c r="DB181" s="164"/>
      <c r="DC181" s="177"/>
      <c r="DD181" s="166">
        <f t="shared" si="150"/>
        <v>0</v>
      </c>
      <c r="DE181" s="167">
        <f t="shared" si="151"/>
        <v>0</v>
      </c>
      <c r="DF181" s="166">
        <f t="shared" si="152"/>
        <v>0</v>
      </c>
      <c r="DG181" s="167">
        <f t="shared" si="153"/>
        <v>0</v>
      </c>
      <c r="DH181" s="1"/>
      <c r="DI181" s="1"/>
      <c r="DJ181" s="164"/>
      <c r="DK181" s="177"/>
      <c r="DL181" s="164"/>
      <c r="DM181" s="177"/>
      <c r="DN181" s="164"/>
      <c r="DO181" s="177"/>
      <c r="DP181" s="164"/>
      <c r="DQ181" s="177"/>
      <c r="DR181" s="164"/>
      <c r="DS181" s="177"/>
      <c r="DT181" s="164"/>
      <c r="DU181" s="177"/>
      <c r="DV181" s="164"/>
      <c r="DW181" s="177"/>
      <c r="DX181" s="164"/>
      <c r="DY181" s="177"/>
      <c r="DZ181" s="164"/>
      <c r="EA181" s="177"/>
      <c r="EB181" s="164"/>
      <c r="EC181" s="177"/>
      <c r="ED181" s="164"/>
      <c r="EE181" s="177"/>
      <c r="EF181" s="164"/>
      <c r="EG181" s="177"/>
      <c r="EH181" s="166">
        <f t="shared" si="154"/>
        <v>0</v>
      </c>
      <c r="EI181" s="167">
        <f t="shared" si="155"/>
        <v>0</v>
      </c>
      <c r="EJ181" s="166">
        <f t="shared" si="156"/>
        <v>0</v>
      </c>
      <c r="EK181" s="167">
        <f t="shared" si="157"/>
        <v>0</v>
      </c>
      <c r="EL181" s="1"/>
      <c r="EM181" s="1"/>
      <c r="EN181" s="164"/>
      <c r="EO181" s="177"/>
      <c r="EP181" s="164"/>
      <c r="EQ181" s="177"/>
      <c r="ER181" s="164"/>
      <c r="ES181" s="177"/>
      <c r="ET181" s="164"/>
      <c r="EU181" s="177"/>
      <c r="EV181" s="164"/>
      <c r="EW181" s="177"/>
      <c r="EX181" s="164"/>
      <c r="EY181" s="177"/>
      <c r="EZ181" s="164"/>
      <c r="FA181" s="177"/>
      <c r="FB181" s="164"/>
      <c r="FC181" s="177"/>
      <c r="FD181" s="164"/>
      <c r="FE181" s="177"/>
      <c r="FF181" s="164"/>
      <c r="FG181" s="177"/>
      <c r="FH181" s="164"/>
      <c r="FI181" s="177"/>
      <c r="FJ181" s="164"/>
      <c r="FK181" s="177"/>
      <c r="FL181" s="166">
        <f t="shared" si="158"/>
        <v>0</v>
      </c>
      <c r="FM181" s="167">
        <f t="shared" si="159"/>
        <v>0</v>
      </c>
      <c r="FN181" s="166">
        <f t="shared" si="160"/>
        <v>0</v>
      </c>
      <c r="FO181" s="167">
        <f t="shared" si="161"/>
        <v>0</v>
      </c>
      <c r="FP181" s="1"/>
      <c r="FQ181" s="1"/>
      <c r="FR181" s="164"/>
      <c r="FS181" s="177"/>
      <c r="FT181" s="164"/>
      <c r="FU181" s="177"/>
      <c r="FV181" s="164"/>
      <c r="FW181" s="177"/>
      <c r="FX181" s="164"/>
      <c r="FY181" s="177"/>
      <c r="FZ181" s="164"/>
      <c r="GA181" s="177"/>
      <c r="GB181" s="164"/>
      <c r="GC181" s="177"/>
      <c r="GD181" s="164"/>
      <c r="GE181" s="177"/>
      <c r="GF181" s="164"/>
      <c r="GG181" s="177"/>
      <c r="GH181" s="164"/>
      <c r="GI181" s="177"/>
      <c r="GJ181" s="164"/>
      <c r="GK181" s="177"/>
      <c r="GL181" s="164"/>
      <c r="GM181" s="177"/>
      <c r="GN181" s="164"/>
      <c r="GO181" s="177"/>
      <c r="GP181" s="166">
        <f t="shared" si="162"/>
        <v>0</v>
      </c>
      <c r="GQ181" s="167">
        <f t="shared" si="163"/>
        <v>0</v>
      </c>
      <c r="GR181" s="166">
        <f t="shared" si="164"/>
        <v>0</v>
      </c>
      <c r="GS181" s="167">
        <f t="shared" si="165"/>
        <v>0</v>
      </c>
      <c r="GT181" s="1"/>
      <c r="GU181" s="1"/>
      <c r="GV181" s="164"/>
      <c r="GW181" s="177"/>
      <c r="GX181" s="164"/>
      <c r="GY181" s="177"/>
      <c r="GZ181" s="164"/>
      <c r="HA181" s="177"/>
      <c r="HB181" s="164"/>
      <c r="HC181" s="177"/>
      <c r="HD181" s="164"/>
      <c r="HE181" s="177"/>
      <c r="HF181" s="164"/>
      <c r="HG181" s="177"/>
      <c r="HH181" s="164"/>
      <c r="HI181" s="177"/>
      <c r="HJ181" s="164"/>
      <c r="HK181" s="177"/>
      <c r="HL181" s="164"/>
      <c r="HM181" s="177"/>
      <c r="HN181" s="164"/>
      <c r="HO181" s="177"/>
      <c r="HP181" s="164"/>
      <c r="HQ181" s="177"/>
      <c r="HR181" s="164"/>
      <c r="HS181" s="177"/>
      <c r="HT181" s="166">
        <f t="shared" si="166"/>
        <v>0</v>
      </c>
      <c r="HU181" s="167">
        <f t="shared" si="167"/>
        <v>0</v>
      </c>
      <c r="HV181" s="166">
        <f t="shared" si="168"/>
        <v>0</v>
      </c>
      <c r="HW181" s="167">
        <f t="shared" si="169"/>
        <v>0</v>
      </c>
      <c r="HX181" s="1"/>
      <c r="HY181" s="1"/>
      <c r="HZ181" s="164"/>
      <c r="IA181" s="177"/>
      <c r="IB181" s="164"/>
      <c r="IC181" s="177"/>
      <c r="ID181" s="164"/>
      <c r="IE181" s="177"/>
      <c r="IF181" s="164"/>
      <c r="IG181" s="177"/>
      <c r="IH181" s="164"/>
      <c r="II181" s="177"/>
      <c r="IJ181" s="164"/>
      <c r="IK181" s="177"/>
      <c r="IL181" s="164"/>
      <c r="IM181" s="177"/>
      <c r="IN181" s="164"/>
      <c r="IO181" s="177"/>
      <c r="IP181" s="164"/>
      <c r="IQ181" s="177"/>
      <c r="IR181" s="164"/>
      <c r="IS181" s="177"/>
      <c r="IT181" s="164"/>
      <c r="IU181" s="177"/>
      <c r="IV181" s="164"/>
      <c r="IW181" s="177"/>
      <c r="IX181" s="166">
        <f t="shared" si="170"/>
        <v>0</v>
      </c>
      <c r="IY181" s="167">
        <f t="shared" si="171"/>
        <v>0</v>
      </c>
      <c r="IZ181" s="166">
        <f t="shared" si="172"/>
        <v>0</v>
      </c>
      <c r="JA181" s="167">
        <f t="shared" si="173"/>
        <v>0</v>
      </c>
      <c r="JB181" s="1"/>
      <c r="JC181" s="1"/>
      <c r="JD181" s="164"/>
      <c r="JE181" s="177"/>
      <c r="JF181" s="164"/>
      <c r="JG181" s="177"/>
      <c r="JH181" s="164"/>
      <c r="JI181" s="177"/>
      <c r="JJ181" s="164"/>
      <c r="JK181" s="177"/>
      <c r="JL181" s="164"/>
      <c r="JM181" s="177"/>
      <c r="JN181" s="164"/>
      <c r="JO181" s="177"/>
      <c r="JP181" s="164"/>
      <c r="JQ181" s="177"/>
      <c r="JR181" s="164"/>
      <c r="JS181" s="177"/>
      <c r="JT181" s="164"/>
      <c r="JU181" s="177"/>
      <c r="JV181" s="164"/>
      <c r="JW181" s="177"/>
      <c r="JX181" s="164"/>
      <c r="JY181" s="177"/>
      <c r="JZ181" s="164"/>
      <c r="KA181" s="177"/>
      <c r="KB181" s="166">
        <f t="shared" si="174"/>
        <v>0</v>
      </c>
      <c r="KC181" s="167">
        <f t="shared" si="175"/>
        <v>0</v>
      </c>
      <c r="KD181" s="166">
        <f t="shared" si="176"/>
        <v>0</v>
      </c>
      <c r="KE181" s="167">
        <f t="shared" si="177"/>
        <v>0</v>
      </c>
      <c r="KF181" s="1"/>
      <c r="KG181" s="1"/>
      <c r="KH181" s="170">
        <f t="shared" si="178"/>
        <v>0</v>
      </c>
      <c r="KI181" s="171">
        <f t="shared" si="179"/>
        <v>0</v>
      </c>
      <c r="KJ181" s="166">
        <f t="shared" si="180"/>
        <v>0</v>
      </c>
      <c r="KK181" s="167">
        <f t="shared" si="181"/>
        <v>0</v>
      </c>
      <c r="KL181" s="172">
        <f t="shared" si="182"/>
        <v>0</v>
      </c>
      <c r="KM181" s="171">
        <f t="shared" si="183"/>
        <v>0</v>
      </c>
      <c r="KN181" s="166">
        <f t="shared" si="184"/>
        <v>0</v>
      </c>
      <c r="KO181" s="167">
        <f t="shared" si="185"/>
        <v>0</v>
      </c>
      <c r="KP181" s="436">
        <f t="shared" si="186"/>
        <v>0</v>
      </c>
      <c r="KQ181" s="422">
        <f t="shared" si="187"/>
        <v>0</v>
      </c>
      <c r="KR181" s="438" t="s">
        <v>338</v>
      </c>
      <c r="KS181" s="422" t="s">
        <v>338</v>
      </c>
      <c r="KT181" s="1"/>
    </row>
    <row r="182" spans="2:306" s="26" customFormat="1" ht="16.5" hidden="1" customHeight="1" x14ac:dyDescent="0.2">
      <c r="B182" s="150"/>
      <c r="C182" s="853"/>
      <c r="D182" s="854"/>
      <c r="E182" s="536"/>
      <c r="F182" s="650"/>
      <c r="G182" s="536"/>
      <c r="H182" s="536"/>
      <c r="I182" s="661">
        <f>INT(ROUND(F182,2)*(IF(E182&gt;0,data!$J$12,0)))</f>
        <v>0</v>
      </c>
      <c r="J182" s="145">
        <f t="shared" si="188"/>
        <v>0</v>
      </c>
      <c r="K182" s="537"/>
      <c r="L182" s="536"/>
      <c r="M182" s="661">
        <f>INT(ROUND(F182,2)*(IF(E182&gt;0,(IF(K182="ano",data!$J$6,0)),0)))</f>
        <v>0</v>
      </c>
      <c r="N182" s="152">
        <f t="shared" si="189"/>
        <v>0</v>
      </c>
      <c r="O182" s="155">
        <f t="shared" si="190"/>
        <v>0</v>
      </c>
      <c r="Q182" s="149" t="str">
        <f t="shared" si="191"/>
        <v/>
      </c>
      <c r="R182" s="612" t="s">
        <v>338</v>
      </c>
      <c r="T182" s="26">
        <f t="shared" si="131"/>
        <v>0</v>
      </c>
      <c r="U182" s="173" t="s">
        <v>297</v>
      </c>
      <c r="V182" s="10"/>
      <c r="W182" s="10"/>
      <c r="X182" s="174"/>
      <c r="Y182" s="175"/>
      <c r="Z182" s="174"/>
      <c r="AA182" s="175"/>
      <c r="AB182" s="174"/>
      <c r="AC182" s="175"/>
      <c r="AD182" s="174"/>
      <c r="AE182" s="175"/>
      <c r="AF182" s="174"/>
      <c r="AG182" s="175"/>
      <c r="AH182" s="174"/>
      <c r="AI182" s="175"/>
      <c r="AJ182" s="174"/>
      <c r="AK182" s="175"/>
      <c r="AL182" s="174"/>
      <c r="AM182" s="175"/>
      <c r="AN182" s="174"/>
      <c r="AO182" s="175"/>
      <c r="AP182" s="174"/>
      <c r="AQ182" s="175"/>
      <c r="AR182" s="174"/>
      <c r="AS182" s="175"/>
      <c r="AT182" s="174"/>
      <c r="AU182" s="175"/>
      <c r="AV182" s="166">
        <f t="shared" si="142"/>
        <v>0</v>
      </c>
      <c r="AW182" s="167">
        <f t="shared" si="143"/>
        <v>0</v>
      </c>
      <c r="AX182" s="166">
        <f t="shared" si="144"/>
        <v>0</v>
      </c>
      <c r="AY182" s="167">
        <f t="shared" si="145"/>
        <v>0</v>
      </c>
      <c r="AZ182" s="1"/>
      <c r="BA182" s="1"/>
      <c r="BB182" s="174"/>
      <c r="BC182" s="175"/>
      <c r="BD182" s="174"/>
      <c r="BE182" s="175"/>
      <c r="BF182" s="174"/>
      <c r="BG182" s="175"/>
      <c r="BH182" s="174"/>
      <c r="BI182" s="175"/>
      <c r="BJ182" s="174"/>
      <c r="BK182" s="175"/>
      <c r="BL182" s="174"/>
      <c r="BM182" s="175"/>
      <c r="BN182" s="174"/>
      <c r="BO182" s="175"/>
      <c r="BP182" s="174"/>
      <c r="BQ182" s="175"/>
      <c r="BR182" s="174"/>
      <c r="BS182" s="175"/>
      <c r="BT182" s="174"/>
      <c r="BU182" s="175"/>
      <c r="BV182" s="174"/>
      <c r="BW182" s="175"/>
      <c r="BX182" s="174"/>
      <c r="BY182" s="175"/>
      <c r="BZ182" s="166">
        <f t="shared" si="146"/>
        <v>0</v>
      </c>
      <c r="CA182" s="167">
        <f t="shared" si="147"/>
        <v>0</v>
      </c>
      <c r="CB182" s="166">
        <f t="shared" si="148"/>
        <v>0</v>
      </c>
      <c r="CC182" s="167">
        <f t="shared" si="149"/>
        <v>0</v>
      </c>
      <c r="CD182" s="1"/>
      <c r="CE182" s="1"/>
      <c r="CF182" s="174"/>
      <c r="CG182" s="175"/>
      <c r="CH182" s="174"/>
      <c r="CI182" s="175"/>
      <c r="CJ182" s="174"/>
      <c r="CK182" s="175"/>
      <c r="CL182" s="174"/>
      <c r="CM182" s="175"/>
      <c r="CN182" s="174"/>
      <c r="CO182" s="175"/>
      <c r="CP182" s="174"/>
      <c r="CQ182" s="175"/>
      <c r="CR182" s="174"/>
      <c r="CS182" s="175"/>
      <c r="CT182" s="174"/>
      <c r="CU182" s="175"/>
      <c r="CV182" s="174"/>
      <c r="CW182" s="175"/>
      <c r="CX182" s="174"/>
      <c r="CY182" s="175"/>
      <c r="CZ182" s="174"/>
      <c r="DA182" s="175"/>
      <c r="DB182" s="174"/>
      <c r="DC182" s="175"/>
      <c r="DD182" s="166">
        <f t="shared" si="150"/>
        <v>0</v>
      </c>
      <c r="DE182" s="167">
        <f t="shared" si="151"/>
        <v>0</v>
      </c>
      <c r="DF182" s="166">
        <f t="shared" si="152"/>
        <v>0</v>
      </c>
      <c r="DG182" s="167">
        <f t="shared" si="153"/>
        <v>0</v>
      </c>
      <c r="DH182" s="1"/>
      <c r="DI182" s="1"/>
      <c r="DJ182" s="174"/>
      <c r="DK182" s="175"/>
      <c r="DL182" s="174"/>
      <c r="DM182" s="175"/>
      <c r="DN182" s="174"/>
      <c r="DO182" s="175"/>
      <c r="DP182" s="174"/>
      <c r="DQ182" s="175"/>
      <c r="DR182" s="174"/>
      <c r="DS182" s="175"/>
      <c r="DT182" s="174"/>
      <c r="DU182" s="175"/>
      <c r="DV182" s="174"/>
      <c r="DW182" s="175"/>
      <c r="DX182" s="174"/>
      <c r="DY182" s="175"/>
      <c r="DZ182" s="174"/>
      <c r="EA182" s="175"/>
      <c r="EB182" s="174"/>
      <c r="EC182" s="175"/>
      <c r="ED182" s="174"/>
      <c r="EE182" s="175"/>
      <c r="EF182" s="174"/>
      <c r="EG182" s="175"/>
      <c r="EH182" s="166">
        <f t="shared" si="154"/>
        <v>0</v>
      </c>
      <c r="EI182" s="167">
        <f t="shared" si="155"/>
        <v>0</v>
      </c>
      <c r="EJ182" s="166">
        <f t="shared" si="156"/>
        <v>0</v>
      </c>
      <c r="EK182" s="167">
        <f t="shared" si="157"/>
        <v>0</v>
      </c>
      <c r="EL182" s="1"/>
      <c r="EM182" s="1"/>
      <c r="EN182" s="174"/>
      <c r="EO182" s="175"/>
      <c r="EP182" s="174"/>
      <c r="EQ182" s="175"/>
      <c r="ER182" s="174"/>
      <c r="ES182" s="175"/>
      <c r="ET182" s="174"/>
      <c r="EU182" s="175"/>
      <c r="EV182" s="174"/>
      <c r="EW182" s="175"/>
      <c r="EX182" s="174"/>
      <c r="EY182" s="175"/>
      <c r="EZ182" s="174"/>
      <c r="FA182" s="175"/>
      <c r="FB182" s="174"/>
      <c r="FC182" s="175"/>
      <c r="FD182" s="174"/>
      <c r="FE182" s="175"/>
      <c r="FF182" s="174"/>
      <c r="FG182" s="175"/>
      <c r="FH182" s="174"/>
      <c r="FI182" s="175"/>
      <c r="FJ182" s="174"/>
      <c r="FK182" s="175"/>
      <c r="FL182" s="166">
        <f t="shared" si="158"/>
        <v>0</v>
      </c>
      <c r="FM182" s="167">
        <f t="shared" si="159"/>
        <v>0</v>
      </c>
      <c r="FN182" s="166">
        <f t="shared" si="160"/>
        <v>0</v>
      </c>
      <c r="FO182" s="167">
        <f t="shared" si="161"/>
        <v>0</v>
      </c>
      <c r="FP182" s="1"/>
      <c r="FQ182" s="1"/>
      <c r="FR182" s="174"/>
      <c r="FS182" s="175"/>
      <c r="FT182" s="174"/>
      <c r="FU182" s="175"/>
      <c r="FV182" s="174"/>
      <c r="FW182" s="175"/>
      <c r="FX182" s="174"/>
      <c r="FY182" s="175"/>
      <c r="FZ182" s="174"/>
      <c r="GA182" s="175"/>
      <c r="GB182" s="174"/>
      <c r="GC182" s="175"/>
      <c r="GD182" s="174"/>
      <c r="GE182" s="175"/>
      <c r="GF182" s="174"/>
      <c r="GG182" s="175"/>
      <c r="GH182" s="174"/>
      <c r="GI182" s="175"/>
      <c r="GJ182" s="174"/>
      <c r="GK182" s="175"/>
      <c r="GL182" s="174"/>
      <c r="GM182" s="175"/>
      <c r="GN182" s="174"/>
      <c r="GO182" s="175"/>
      <c r="GP182" s="166">
        <f t="shared" si="162"/>
        <v>0</v>
      </c>
      <c r="GQ182" s="167">
        <f t="shared" si="163"/>
        <v>0</v>
      </c>
      <c r="GR182" s="166">
        <f t="shared" si="164"/>
        <v>0</v>
      </c>
      <c r="GS182" s="167">
        <f t="shared" si="165"/>
        <v>0</v>
      </c>
      <c r="GT182" s="1"/>
      <c r="GU182" s="1"/>
      <c r="GV182" s="174"/>
      <c r="GW182" s="175"/>
      <c r="GX182" s="174"/>
      <c r="GY182" s="175"/>
      <c r="GZ182" s="174"/>
      <c r="HA182" s="175"/>
      <c r="HB182" s="174"/>
      <c r="HC182" s="175"/>
      <c r="HD182" s="174"/>
      <c r="HE182" s="175"/>
      <c r="HF182" s="174"/>
      <c r="HG182" s="175"/>
      <c r="HH182" s="174"/>
      <c r="HI182" s="175"/>
      <c r="HJ182" s="174"/>
      <c r="HK182" s="175"/>
      <c r="HL182" s="174"/>
      <c r="HM182" s="175"/>
      <c r="HN182" s="174"/>
      <c r="HO182" s="175"/>
      <c r="HP182" s="174"/>
      <c r="HQ182" s="175"/>
      <c r="HR182" s="174"/>
      <c r="HS182" s="175"/>
      <c r="HT182" s="166">
        <f t="shared" si="166"/>
        <v>0</v>
      </c>
      <c r="HU182" s="167">
        <f t="shared" si="167"/>
        <v>0</v>
      </c>
      <c r="HV182" s="166">
        <f t="shared" si="168"/>
        <v>0</v>
      </c>
      <c r="HW182" s="167">
        <f t="shared" si="169"/>
        <v>0</v>
      </c>
      <c r="HX182" s="1"/>
      <c r="HY182" s="1"/>
      <c r="HZ182" s="174"/>
      <c r="IA182" s="175"/>
      <c r="IB182" s="174"/>
      <c r="IC182" s="175"/>
      <c r="ID182" s="174"/>
      <c r="IE182" s="175"/>
      <c r="IF182" s="174"/>
      <c r="IG182" s="175"/>
      <c r="IH182" s="174"/>
      <c r="II182" s="175"/>
      <c r="IJ182" s="174"/>
      <c r="IK182" s="175"/>
      <c r="IL182" s="174"/>
      <c r="IM182" s="175"/>
      <c r="IN182" s="174"/>
      <c r="IO182" s="175"/>
      <c r="IP182" s="174"/>
      <c r="IQ182" s="175"/>
      <c r="IR182" s="174"/>
      <c r="IS182" s="175"/>
      <c r="IT182" s="174"/>
      <c r="IU182" s="175"/>
      <c r="IV182" s="174"/>
      <c r="IW182" s="175"/>
      <c r="IX182" s="166">
        <f t="shared" si="170"/>
        <v>0</v>
      </c>
      <c r="IY182" s="167">
        <f t="shared" si="171"/>
        <v>0</v>
      </c>
      <c r="IZ182" s="166">
        <f t="shared" si="172"/>
        <v>0</v>
      </c>
      <c r="JA182" s="167">
        <f t="shared" si="173"/>
        <v>0</v>
      </c>
      <c r="JB182" s="1"/>
      <c r="JC182" s="1"/>
      <c r="JD182" s="174"/>
      <c r="JE182" s="175"/>
      <c r="JF182" s="174"/>
      <c r="JG182" s="175"/>
      <c r="JH182" s="174"/>
      <c r="JI182" s="175"/>
      <c r="JJ182" s="174"/>
      <c r="JK182" s="175"/>
      <c r="JL182" s="174"/>
      <c r="JM182" s="175"/>
      <c r="JN182" s="174"/>
      <c r="JO182" s="175"/>
      <c r="JP182" s="174"/>
      <c r="JQ182" s="175"/>
      <c r="JR182" s="174"/>
      <c r="JS182" s="175"/>
      <c r="JT182" s="174"/>
      <c r="JU182" s="175"/>
      <c r="JV182" s="174"/>
      <c r="JW182" s="175"/>
      <c r="JX182" s="174"/>
      <c r="JY182" s="175"/>
      <c r="JZ182" s="174"/>
      <c r="KA182" s="175"/>
      <c r="KB182" s="166">
        <f t="shared" si="174"/>
        <v>0</v>
      </c>
      <c r="KC182" s="167">
        <f t="shared" si="175"/>
        <v>0</v>
      </c>
      <c r="KD182" s="166">
        <f t="shared" si="176"/>
        <v>0</v>
      </c>
      <c r="KE182" s="167">
        <f t="shared" si="177"/>
        <v>0</v>
      </c>
      <c r="KF182" s="1"/>
      <c r="KG182" s="1"/>
      <c r="KH182" s="170">
        <f t="shared" si="178"/>
        <v>0</v>
      </c>
      <c r="KI182" s="171">
        <f t="shared" si="179"/>
        <v>0</v>
      </c>
      <c r="KJ182" s="166">
        <f t="shared" si="180"/>
        <v>0</v>
      </c>
      <c r="KK182" s="167">
        <f t="shared" si="181"/>
        <v>0</v>
      </c>
      <c r="KL182" s="172">
        <f t="shared" si="182"/>
        <v>0</v>
      </c>
      <c r="KM182" s="171">
        <f t="shared" si="183"/>
        <v>0</v>
      </c>
      <c r="KN182" s="166">
        <f t="shared" si="184"/>
        <v>0</v>
      </c>
      <c r="KO182" s="167">
        <f t="shared" si="185"/>
        <v>0</v>
      </c>
      <c r="KP182" s="436">
        <f t="shared" si="186"/>
        <v>0</v>
      </c>
      <c r="KQ182" s="422">
        <f t="shared" si="187"/>
        <v>0</v>
      </c>
      <c r="KR182" s="438" t="s">
        <v>338</v>
      </c>
      <c r="KS182" s="422" t="s">
        <v>338</v>
      </c>
      <c r="KT182" s="1"/>
    </row>
    <row r="183" spans="2:306" s="26" customFormat="1" ht="16.5" customHeight="1" x14ac:dyDescent="0.2">
      <c r="B183" s="150" t="s">
        <v>367</v>
      </c>
      <c r="C183" s="826"/>
      <c r="D183" s="827"/>
      <c r="E183" s="316"/>
      <c r="F183" s="659">
        <v>1</v>
      </c>
      <c r="G183" s="113"/>
      <c r="H183" s="113"/>
      <c r="I183" s="661">
        <f>INT(ROUND(F183,2)*(IF(E183&gt;0,data!$J$12,0)))</f>
        <v>0</v>
      </c>
      <c r="J183" s="145">
        <f t="shared" si="188"/>
        <v>0</v>
      </c>
      <c r="K183" s="317"/>
      <c r="L183" s="316"/>
      <c r="M183" s="661">
        <f>INT(ROUND(F183,2)*(IF(E183&gt;0,(IF(K183="ano",data!$J$6,0)),0)))</f>
        <v>0</v>
      </c>
      <c r="N183" s="152">
        <f t="shared" si="189"/>
        <v>0</v>
      </c>
      <c r="O183" s="155">
        <f t="shared" si="190"/>
        <v>0</v>
      </c>
      <c r="Q183" s="149" t="str">
        <f t="shared" si="191"/>
        <v/>
      </c>
      <c r="R183" s="612" t="s">
        <v>338</v>
      </c>
      <c r="T183" s="26">
        <f t="shared" ref="T183:T205" si="192">IF(O183&gt;0,IF(ISTEXT(C183)=TRUE,0,1),0)</f>
        <v>0</v>
      </c>
      <c r="U183" s="176" t="s">
        <v>297</v>
      </c>
      <c r="V183" s="10"/>
      <c r="W183" s="10"/>
      <c r="X183" s="164"/>
      <c r="Y183" s="177"/>
      <c r="Z183" s="164"/>
      <c r="AA183" s="177"/>
      <c r="AB183" s="164"/>
      <c r="AC183" s="177"/>
      <c r="AD183" s="164"/>
      <c r="AE183" s="177"/>
      <c r="AF183" s="164"/>
      <c r="AG183" s="177"/>
      <c r="AH183" s="164"/>
      <c r="AI183" s="177"/>
      <c r="AJ183" s="164"/>
      <c r="AK183" s="177"/>
      <c r="AL183" s="164"/>
      <c r="AM183" s="177"/>
      <c r="AN183" s="164"/>
      <c r="AO183" s="177"/>
      <c r="AP183" s="164"/>
      <c r="AQ183" s="177"/>
      <c r="AR183" s="164"/>
      <c r="AS183" s="177"/>
      <c r="AT183" s="164"/>
      <c r="AU183" s="177"/>
      <c r="AV183" s="166">
        <f t="shared" si="142"/>
        <v>0</v>
      </c>
      <c r="AW183" s="167">
        <f t="shared" si="143"/>
        <v>0</v>
      </c>
      <c r="AX183" s="166">
        <f t="shared" si="144"/>
        <v>0</v>
      </c>
      <c r="AY183" s="167">
        <f t="shared" si="145"/>
        <v>0</v>
      </c>
      <c r="AZ183" s="1"/>
      <c r="BA183" s="1"/>
      <c r="BB183" s="164"/>
      <c r="BC183" s="177"/>
      <c r="BD183" s="164"/>
      <c r="BE183" s="177"/>
      <c r="BF183" s="164"/>
      <c r="BG183" s="177"/>
      <c r="BH183" s="164"/>
      <c r="BI183" s="177"/>
      <c r="BJ183" s="164"/>
      <c r="BK183" s="177"/>
      <c r="BL183" s="164"/>
      <c r="BM183" s="177"/>
      <c r="BN183" s="164"/>
      <c r="BO183" s="177"/>
      <c r="BP183" s="164"/>
      <c r="BQ183" s="177"/>
      <c r="BR183" s="164"/>
      <c r="BS183" s="177"/>
      <c r="BT183" s="164"/>
      <c r="BU183" s="177"/>
      <c r="BV183" s="164"/>
      <c r="BW183" s="177"/>
      <c r="BX183" s="164"/>
      <c r="BY183" s="177"/>
      <c r="BZ183" s="166">
        <f t="shared" si="146"/>
        <v>0</v>
      </c>
      <c r="CA183" s="167">
        <f t="shared" si="147"/>
        <v>0</v>
      </c>
      <c r="CB183" s="166">
        <f t="shared" si="148"/>
        <v>0</v>
      </c>
      <c r="CC183" s="167">
        <f t="shared" si="149"/>
        <v>0</v>
      </c>
      <c r="CD183" s="1"/>
      <c r="CE183" s="1"/>
      <c r="CF183" s="164"/>
      <c r="CG183" s="177"/>
      <c r="CH183" s="164"/>
      <c r="CI183" s="177"/>
      <c r="CJ183" s="164"/>
      <c r="CK183" s="177"/>
      <c r="CL183" s="164"/>
      <c r="CM183" s="177"/>
      <c r="CN183" s="164"/>
      <c r="CO183" s="177"/>
      <c r="CP183" s="164"/>
      <c r="CQ183" s="177"/>
      <c r="CR183" s="164"/>
      <c r="CS183" s="177"/>
      <c r="CT183" s="164"/>
      <c r="CU183" s="177"/>
      <c r="CV183" s="164"/>
      <c r="CW183" s="177"/>
      <c r="CX183" s="164"/>
      <c r="CY183" s="177"/>
      <c r="CZ183" s="164"/>
      <c r="DA183" s="177"/>
      <c r="DB183" s="164"/>
      <c r="DC183" s="177"/>
      <c r="DD183" s="166">
        <f t="shared" si="150"/>
        <v>0</v>
      </c>
      <c r="DE183" s="167">
        <f t="shared" si="151"/>
        <v>0</v>
      </c>
      <c r="DF183" s="166">
        <f t="shared" si="152"/>
        <v>0</v>
      </c>
      <c r="DG183" s="167">
        <f t="shared" si="153"/>
        <v>0</v>
      </c>
      <c r="DH183" s="1"/>
      <c r="DI183" s="1"/>
      <c r="DJ183" s="164"/>
      <c r="DK183" s="177"/>
      <c r="DL183" s="164"/>
      <c r="DM183" s="177"/>
      <c r="DN183" s="164"/>
      <c r="DO183" s="177"/>
      <c r="DP183" s="164"/>
      <c r="DQ183" s="177"/>
      <c r="DR183" s="164"/>
      <c r="DS183" s="177"/>
      <c r="DT183" s="164"/>
      <c r="DU183" s="177"/>
      <c r="DV183" s="164"/>
      <c r="DW183" s="177"/>
      <c r="DX183" s="164"/>
      <c r="DY183" s="177"/>
      <c r="DZ183" s="164"/>
      <c r="EA183" s="177"/>
      <c r="EB183" s="164"/>
      <c r="EC183" s="177"/>
      <c r="ED183" s="164"/>
      <c r="EE183" s="177"/>
      <c r="EF183" s="164"/>
      <c r="EG183" s="177"/>
      <c r="EH183" s="166">
        <f t="shared" si="154"/>
        <v>0</v>
      </c>
      <c r="EI183" s="167">
        <f t="shared" si="155"/>
        <v>0</v>
      </c>
      <c r="EJ183" s="166">
        <f t="shared" si="156"/>
        <v>0</v>
      </c>
      <c r="EK183" s="167">
        <f t="shared" si="157"/>
        <v>0</v>
      </c>
      <c r="EL183" s="1"/>
      <c r="EM183" s="1"/>
      <c r="EN183" s="164"/>
      <c r="EO183" s="177"/>
      <c r="EP183" s="164"/>
      <c r="EQ183" s="177"/>
      <c r="ER183" s="164"/>
      <c r="ES183" s="177"/>
      <c r="ET183" s="164"/>
      <c r="EU183" s="177"/>
      <c r="EV183" s="164"/>
      <c r="EW183" s="177"/>
      <c r="EX183" s="164"/>
      <c r="EY183" s="177"/>
      <c r="EZ183" s="164"/>
      <c r="FA183" s="177"/>
      <c r="FB183" s="164"/>
      <c r="FC183" s="177"/>
      <c r="FD183" s="164"/>
      <c r="FE183" s="177"/>
      <c r="FF183" s="164"/>
      <c r="FG183" s="177"/>
      <c r="FH183" s="164"/>
      <c r="FI183" s="177"/>
      <c r="FJ183" s="164"/>
      <c r="FK183" s="177"/>
      <c r="FL183" s="166">
        <f t="shared" si="158"/>
        <v>0</v>
      </c>
      <c r="FM183" s="167">
        <f t="shared" si="159"/>
        <v>0</v>
      </c>
      <c r="FN183" s="166">
        <f t="shared" si="160"/>
        <v>0</v>
      </c>
      <c r="FO183" s="167">
        <f t="shared" si="161"/>
        <v>0</v>
      </c>
      <c r="FP183" s="1"/>
      <c r="FQ183" s="1"/>
      <c r="FR183" s="164"/>
      <c r="FS183" s="177"/>
      <c r="FT183" s="164"/>
      <c r="FU183" s="177"/>
      <c r="FV183" s="164"/>
      <c r="FW183" s="177"/>
      <c r="FX183" s="164"/>
      <c r="FY183" s="177"/>
      <c r="FZ183" s="164"/>
      <c r="GA183" s="177"/>
      <c r="GB183" s="164"/>
      <c r="GC183" s="177"/>
      <c r="GD183" s="164"/>
      <c r="GE183" s="177"/>
      <c r="GF183" s="164"/>
      <c r="GG183" s="177"/>
      <c r="GH183" s="164"/>
      <c r="GI183" s="177"/>
      <c r="GJ183" s="164"/>
      <c r="GK183" s="177"/>
      <c r="GL183" s="164"/>
      <c r="GM183" s="177"/>
      <c r="GN183" s="164"/>
      <c r="GO183" s="177"/>
      <c r="GP183" s="166">
        <f t="shared" si="162"/>
        <v>0</v>
      </c>
      <c r="GQ183" s="167">
        <f t="shared" si="163"/>
        <v>0</v>
      </c>
      <c r="GR183" s="166">
        <f t="shared" si="164"/>
        <v>0</v>
      </c>
      <c r="GS183" s="167">
        <f t="shared" si="165"/>
        <v>0</v>
      </c>
      <c r="GT183" s="1"/>
      <c r="GU183" s="1"/>
      <c r="GV183" s="164"/>
      <c r="GW183" s="177"/>
      <c r="GX183" s="164"/>
      <c r="GY183" s="177"/>
      <c r="GZ183" s="164"/>
      <c r="HA183" s="177"/>
      <c r="HB183" s="164"/>
      <c r="HC183" s="177"/>
      <c r="HD183" s="164"/>
      <c r="HE183" s="177"/>
      <c r="HF183" s="164"/>
      <c r="HG183" s="177"/>
      <c r="HH183" s="164"/>
      <c r="HI183" s="177"/>
      <c r="HJ183" s="164"/>
      <c r="HK183" s="177"/>
      <c r="HL183" s="164"/>
      <c r="HM183" s="177"/>
      <c r="HN183" s="164"/>
      <c r="HO183" s="177"/>
      <c r="HP183" s="164"/>
      <c r="HQ183" s="177"/>
      <c r="HR183" s="164"/>
      <c r="HS183" s="177"/>
      <c r="HT183" s="166">
        <f t="shared" si="166"/>
        <v>0</v>
      </c>
      <c r="HU183" s="167">
        <f t="shared" si="167"/>
        <v>0</v>
      </c>
      <c r="HV183" s="166">
        <f t="shared" si="168"/>
        <v>0</v>
      </c>
      <c r="HW183" s="167">
        <f t="shared" si="169"/>
        <v>0</v>
      </c>
      <c r="HX183" s="1"/>
      <c r="HY183" s="1"/>
      <c r="HZ183" s="164"/>
      <c r="IA183" s="177"/>
      <c r="IB183" s="164"/>
      <c r="IC183" s="177"/>
      <c r="ID183" s="164"/>
      <c r="IE183" s="177"/>
      <c r="IF183" s="164"/>
      <c r="IG183" s="177"/>
      <c r="IH183" s="164"/>
      <c r="II183" s="177"/>
      <c r="IJ183" s="164"/>
      <c r="IK183" s="177"/>
      <c r="IL183" s="164"/>
      <c r="IM183" s="177"/>
      <c r="IN183" s="164"/>
      <c r="IO183" s="177"/>
      <c r="IP183" s="164"/>
      <c r="IQ183" s="177"/>
      <c r="IR183" s="164"/>
      <c r="IS183" s="177"/>
      <c r="IT183" s="164"/>
      <c r="IU183" s="177"/>
      <c r="IV183" s="164"/>
      <c r="IW183" s="177"/>
      <c r="IX183" s="166">
        <f t="shared" si="170"/>
        <v>0</v>
      </c>
      <c r="IY183" s="167">
        <f t="shared" si="171"/>
        <v>0</v>
      </c>
      <c r="IZ183" s="166">
        <f t="shared" si="172"/>
        <v>0</v>
      </c>
      <c r="JA183" s="167">
        <f t="shared" si="173"/>
        <v>0</v>
      </c>
      <c r="JB183" s="1"/>
      <c r="JC183" s="1"/>
      <c r="JD183" s="164"/>
      <c r="JE183" s="177"/>
      <c r="JF183" s="164"/>
      <c r="JG183" s="177"/>
      <c r="JH183" s="164"/>
      <c r="JI183" s="177"/>
      <c r="JJ183" s="164"/>
      <c r="JK183" s="177"/>
      <c r="JL183" s="164"/>
      <c r="JM183" s="177"/>
      <c r="JN183" s="164"/>
      <c r="JO183" s="177"/>
      <c r="JP183" s="164"/>
      <c r="JQ183" s="177"/>
      <c r="JR183" s="164"/>
      <c r="JS183" s="177"/>
      <c r="JT183" s="164"/>
      <c r="JU183" s="177"/>
      <c r="JV183" s="164"/>
      <c r="JW183" s="177"/>
      <c r="JX183" s="164"/>
      <c r="JY183" s="177"/>
      <c r="JZ183" s="164"/>
      <c r="KA183" s="177"/>
      <c r="KB183" s="166">
        <f t="shared" si="174"/>
        <v>0</v>
      </c>
      <c r="KC183" s="167">
        <f t="shared" si="175"/>
        <v>0</v>
      </c>
      <c r="KD183" s="166">
        <f t="shared" si="176"/>
        <v>0</v>
      </c>
      <c r="KE183" s="167">
        <f t="shared" si="177"/>
        <v>0</v>
      </c>
      <c r="KF183" s="1"/>
      <c r="KG183" s="1"/>
      <c r="KH183" s="170">
        <f t="shared" si="178"/>
        <v>0</v>
      </c>
      <c r="KI183" s="171">
        <f t="shared" si="179"/>
        <v>0</v>
      </c>
      <c r="KJ183" s="166">
        <f t="shared" si="180"/>
        <v>0</v>
      </c>
      <c r="KK183" s="167">
        <f t="shared" si="181"/>
        <v>0</v>
      </c>
      <c r="KL183" s="172">
        <f t="shared" si="182"/>
        <v>0</v>
      </c>
      <c r="KM183" s="171">
        <f t="shared" si="183"/>
        <v>0</v>
      </c>
      <c r="KN183" s="166">
        <f t="shared" si="184"/>
        <v>0</v>
      </c>
      <c r="KO183" s="167">
        <f t="shared" si="185"/>
        <v>0</v>
      </c>
      <c r="KP183" s="436">
        <f t="shared" si="186"/>
        <v>0</v>
      </c>
      <c r="KQ183" s="422">
        <f t="shared" si="187"/>
        <v>0</v>
      </c>
      <c r="KR183" s="438" t="s">
        <v>338</v>
      </c>
      <c r="KS183" s="422" t="s">
        <v>338</v>
      </c>
      <c r="KT183" s="1"/>
    </row>
    <row r="184" spans="2:306" s="26" customFormat="1" ht="16.5" hidden="1" customHeight="1" x14ac:dyDescent="0.2">
      <c r="B184" s="150"/>
      <c r="C184" s="853"/>
      <c r="D184" s="854"/>
      <c r="E184" s="536"/>
      <c r="F184" s="650"/>
      <c r="G184" s="536"/>
      <c r="H184" s="536"/>
      <c r="I184" s="661">
        <f>INT(ROUND(F184,2)*(IF(E184&gt;0,data!$J$12,0)))</f>
        <v>0</v>
      </c>
      <c r="J184" s="145">
        <f t="shared" si="188"/>
        <v>0</v>
      </c>
      <c r="K184" s="537"/>
      <c r="L184" s="536"/>
      <c r="M184" s="661">
        <f>INT(ROUND(F184,2)*(IF(E184&gt;0,(IF(K184="ano",data!$J$6,0)),0)))</f>
        <v>0</v>
      </c>
      <c r="N184" s="152">
        <f t="shared" si="189"/>
        <v>0</v>
      </c>
      <c r="O184" s="155">
        <f t="shared" si="190"/>
        <v>0</v>
      </c>
      <c r="Q184" s="149" t="str">
        <f t="shared" si="191"/>
        <v/>
      </c>
      <c r="R184" s="612" t="s">
        <v>338</v>
      </c>
      <c r="T184" s="26">
        <f t="shared" si="192"/>
        <v>0</v>
      </c>
      <c r="U184" s="173" t="s">
        <v>297</v>
      </c>
      <c r="V184" s="10"/>
      <c r="W184" s="10"/>
      <c r="X184" s="174"/>
      <c r="Y184" s="175"/>
      <c r="Z184" s="174"/>
      <c r="AA184" s="175"/>
      <c r="AB184" s="174"/>
      <c r="AC184" s="175"/>
      <c r="AD184" s="174"/>
      <c r="AE184" s="175"/>
      <c r="AF184" s="174"/>
      <c r="AG184" s="175"/>
      <c r="AH184" s="174"/>
      <c r="AI184" s="175"/>
      <c r="AJ184" s="174"/>
      <c r="AK184" s="175"/>
      <c r="AL184" s="174"/>
      <c r="AM184" s="175"/>
      <c r="AN184" s="174"/>
      <c r="AO184" s="175"/>
      <c r="AP184" s="174"/>
      <c r="AQ184" s="175"/>
      <c r="AR184" s="174"/>
      <c r="AS184" s="175"/>
      <c r="AT184" s="174"/>
      <c r="AU184" s="175"/>
      <c r="AV184" s="166">
        <f t="shared" si="142"/>
        <v>0</v>
      </c>
      <c r="AW184" s="167">
        <f t="shared" si="143"/>
        <v>0</v>
      </c>
      <c r="AX184" s="166">
        <f t="shared" si="144"/>
        <v>0</v>
      </c>
      <c r="AY184" s="167">
        <f t="shared" si="145"/>
        <v>0</v>
      </c>
      <c r="AZ184" s="1"/>
      <c r="BA184" s="1"/>
      <c r="BB184" s="174"/>
      <c r="BC184" s="175"/>
      <c r="BD184" s="174"/>
      <c r="BE184" s="175"/>
      <c r="BF184" s="174"/>
      <c r="BG184" s="175"/>
      <c r="BH184" s="174"/>
      <c r="BI184" s="175"/>
      <c r="BJ184" s="174"/>
      <c r="BK184" s="175"/>
      <c r="BL184" s="174"/>
      <c r="BM184" s="175"/>
      <c r="BN184" s="174"/>
      <c r="BO184" s="175"/>
      <c r="BP184" s="174"/>
      <c r="BQ184" s="175"/>
      <c r="BR184" s="174"/>
      <c r="BS184" s="175"/>
      <c r="BT184" s="174"/>
      <c r="BU184" s="175"/>
      <c r="BV184" s="174"/>
      <c r="BW184" s="175"/>
      <c r="BX184" s="174"/>
      <c r="BY184" s="175"/>
      <c r="BZ184" s="166">
        <f t="shared" si="146"/>
        <v>0</v>
      </c>
      <c r="CA184" s="167">
        <f t="shared" si="147"/>
        <v>0</v>
      </c>
      <c r="CB184" s="166">
        <f t="shared" si="148"/>
        <v>0</v>
      </c>
      <c r="CC184" s="167">
        <f t="shared" si="149"/>
        <v>0</v>
      </c>
      <c r="CD184" s="1"/>
      <c r="CE184" s="1"/>
      <c r="CF184" s="174"/>
      <c r="CG184" s="175"/>
      <c r="CH184" s="174"/>
      <c r="CI184" s="175"/>
      <c r="CJ184" s="174"/>
      <c r="CK184" s="175"/>
      <c r="CL184" s="174"/>
      <c r="CM184" s="175"/>
      <c r="CN184" s="174"/>
      <c r="CO184" s="175"/>
      <c r="CP184" s="174"/>
      <c r="CQ184" s="175"/>
      <c r="CR184" s="174"/>
      <c r="CS184" s="175"/>
      <c r="CT184" s="174"/>
      <c r="CU184" s="175"/>
      <c r="CV184" s="174"/>
      <c r="CW184" s="175"/>
      <c r="CX184" s="174"/>
      <c r="CY184" s="175"/>
      <c r="CZ184" s="174"/>
      <c r="DA184" s="175"/>
      <c r="DB184" s="174"/>
      <c r="DC184" s="175"/>
      <c r="DD184" s="166">
        <f t="shared" si="150"/>
        <v>0</v>
      </c>
      <c r="DE184" s="167">
        <f t="shared" si="151"/>
        <v>0</v>
      </c>
      <c r="DF184" s="166">
        <f t="shared" si="152"/>
        <v>0</v>
      </c>
      <c r="DG184" s="167">
        <f t="shared" si="153"/>
        <v>0</v>
      </c>
      <c r="DH184" s="1"/>
      <c r="DI184" s="1"/>
      <c r="DJ184" s="174"/>
      <c r="DK184" s="175"/>
      <c r="DL184" s="174"/>
      <c r="DM184" s="175"/>
      <c r="DN184" s="174"/>
      <c r="DO184" s="175"/>
      <c r="DP184" s="174"/>
      <c r="DQ184" s="175"/>
      <c r="DR184" s="174"/>
      <c r="DS184" s="175"/>
      <c r="DT184" s="174"/>
      <c r="DU184" s="175"/>
      <c r="DV184" s="174"/>
      <c r="DW184" s="175"/>
      <c r="DX184" s="174"/>
      <c r="DY184" s="175"/>
      <c r="DZ184" s="174"/>
      <c r="EA184" s="175"/>
      <c r="EB184" s="174"/>
      <c r="EC184" s="175"/>
      <c r="ED184" s="174"/>
      <c r="EE184" s="175"/>
      <c r="EF184" s="174"/>
      <c r="EG184" s="175"/>
      <c r="EH184" s="166">
        <f t="shared" si="154"/>
        <v>0</v>
      </c>
      <c r="EI184" s="167">
        <f t="shared" si="155"/>
        <v>0</v>
      </c>
      <c r="EJ184" s="166">
        <f t="shared" si="156"/>
        <v>0</v>
      </c>
      <c r="EK184" s="167">
        <f t="shared" si="157"/>
        <v>0</v>
      </c>
      <c r="EL184" s="1"/>
      <c r="EM184" s="1"/>
      <c r="EN184" s="174"/>
      <c r="EO184" s="175"/>
      <c r="EP184" s="174"/>
      <c r="EQ184" s="175"/>
      <c r="ER184" s="174"/>
      <c r="ES184" s="175"/>
      <c r="ET184" s="174"/>
      <c r="EU184" s="175"/>
      <c r="EV184" s="174"/>
      <c r="EW184" s="175"/>
      <c r="EX184" s="174"/>
      <c r="EY184" s="175"/>
      <c r="EZ184" s="174"/>
      <c r="FA184" s="175"/>
      <c r="FB184" s="174"/>
      <c r="FC184" s="175"/>
      <c r="FD184" s="174"/>
      <c r="FE184" s="175"/>
      <c r="FF184" s="174"/>
      <c r="FG184" s="175"/>
      <c r="FH184" s="174"/>
      <c r="FI184" s="175"/>
      <c r="FJ184" s="174"/>
      <c r="FK184" s="175"/>
      <c r="FL184" s="166">
        <f t="shared" si="158"/>
        <v>0</v>
      </c>
      <c r="FM184" s="167">
        <f t="shared" si="159"/>
        <v>0</v>
      </c>
      <c r="FN184" s="166">
        <f t="shared" si="160"/>
        <v>0</v>
      </c>
      <c r="FO184" s="167">
        <f t="shared" si="161"/>
        <v>0</v>
      </c>
      <c r="FP184" s="1"/>
      <c r="FQ184" s="1"/>
      <c r="FR184" s="174"/>
      <c r="FS184" s="175"/>
      <c r="FT184" s="174"/>
      <c r="FU184" s="175"/>
      <c r="FV184" s="174"/>
      <c r="FW184" s="175"/>
      <c r="FX184" s="174"/>
      <c r="FY184" s="175"/>
      <c r="FZ184" s="174"/>
      <c r="GA184" s="175"/>
      <c r="GB184" s="174"/>
      <c r="GC184" s="175"/>
      <c r="GD184" s="174"/>
      <c r="GE184" s="175"/>
      <c r="GF184" s="174"/>
      <c r="GG184" s="175"/>
      <c r="GH184" s="174"/>
      <c r="GI184" s="175"/>
      <c r="GJ184" s="174"/>
      <c r="GK184" s="175"/>
      <c r="GL184" s="174"/>
      <c r="GM184" s="175"/>
      <c r="GN184" s="174"/>
      <c r="GO184" s="175"/>
      <c r="GP184" s="166">
        <f t="shared" si="162"/>
        <v>0</v>
      </c>
      <c r="GQ184" s="167">
        <f t="shared" si="163"/>
        <v>0</v>
      </c>
      <c r="GR184" s="166">
        <f t="shared" si="164"/>
        <v>0</v>
      </c>
      <c r="GS184" s="167">
        <f t="shared" si="165"/>
        <v>0</v>
      </c>
      <c r="GT184" s="1"/>
      <c r="GU184" s="1"/>
      <c r="GV184" s="174"/>
      <c r="GW184" s="175"/>
      <c r="GX184" s="174"/>
      <c r="GY184" s="175"/>
      <c r="GZ184" s="174"/>
      <c r="HA184" s="175"/>
      <c r="HB184" s="174"/>
      <c r="HC184" s="175"/>
      <c r="HD184" s="174"/>
      <c r="HE184" s="175"/>
      <c r="HF184" s="174"/>
      <c r="HG184" s="175"/>
      <c r="HH184" s="174"/>
      <c r="HI184" s="175"/>
      <c r="HJ184" s="174"/>
      <c r="HK184" s="175"/>
      <c r="HL184" s="174"/>
      <c r="HM184" s="175"/>
      <c r="HN184" s="174"/>
      <c r="HO184" s="175"/>
      <c r="HP184" s="174"/>
      <c r="HQ184" s="175"/>
      <c r="HR184" s="174"/>
      <c r="HS184" s="175"/>
      <c r="HT184" s="166">
        <f t="shared" si="166"/>
        <v>0</v>
      </c>
      <c r="HU184" s="167">
        <f t="shared" si="167"/>
        <v>0</v>
      </c>
      <c r="HV184" s="166">
        <f t="shared" si="168"/>
        <v>0</v>
      </c>
      <c r="HW184" s="167">
        <f t="shared" si="169"/>
        <v>0</v>
      </c>
      <c r="HX184" s="1"/>
      <c r="HY184" s="1"/>
      <c r="HZ184" s="174"/>
      <c r="IA184" s="175"/>
      <c r="IB184" s="174"/>
      <c r="IC184" s="175"/>
      <c r="ID184" s="174"/>
      <c r="IE184" s="175"/>
      <c r="IF184" s="174"/>
      <c r="IG184" s="175"/>
      <c r="IH184" s="174"/>
      <c r="II184" s="175"/>
      <c r="IJ184" s="174"/>
      <c r="IK184" s="175"/>
      <c r="IL184" s="174"/>
      <c r="IM184" s="175"/>
      <c r="IN184" s="174"/>
      <c r="IO184" s="175"/>
      <c r="IP184" s="174"/>
      <c r="IQ184" s="175"/>
      <c r="IR184" s="174"/>
      <c r="IS184" s="175"/>
      <c r="IT184" s="174"/>
      <c r="IU184" s="175"/>
      <c r="IV184" s="174"/>
      <c r="IW184" s="175"/>
      <c r="IX184" s="166">
        <f t="shared" si="170"/>
        <v>0</v>
      </c>
      <c r="IY184" s="167">
        <f t="shared" si="171"/>
        <v>0</v>
      </c>
      <c r="IZ184" s="166">
        <f t="shared" si="172"/>
        <v>0</v>
      </c>
      <c r="JA184" s="167">
        <f t="shared" si="173"/>
        <v>0</v>
      </c>
      <c r="JB184" s="1"/>
      <c r="JC184" s="1"/>
      <c r="JD184" s="174"/>
      <c r="JE184" s="175"/>
      <c r="JF184" s="174"/>
      <c r="JG184" s="175"/>
      <c r="JH184" s="174"/>
      <c r="JI184" s="175"/>
      <c r="JJ184" s="174"/>
      <c r="JK184" s="175"/>
      <c r="JL184" s="174"/>
      <c r="JM184" s="175"/>
      <c r="JN184" s="174"/>
      <c r="JO184" s="175"/>
      <c r="JP184" s="174"/>
      <c r="JQ184" s="175"/>
      <c r="JR184" s="174"/>
      <c r="JS184" s="175"/>
      <c r="JT184" s="174"/>
      <c r="JU184" s="175"/>
      <c r="JV184" s="174"/>
      <c r="JW184" s="175"/>
      <c r="JX184" s="174"/>
      <c r="JY184" s="175"/>
      <c r="JZ184" s="174"/>
      <c r="KA184" s="175"/>
      <c r="KB184" s="166">
        <f t="shared" si="174"/>
        <v>0</v>
      </c>
      <c r="KC184" s="167">
        <f t="shared" si="175"/>
        <v>0</v>
      </c>
      <c r="KD184" s="166">
        <f t="shared" si="176"/>
        <v>0</v>
      </c>
      <c r="KE184" s="167">
        <f t="shared" si="177"/>
        <v>0</v>
      </c>
      <c r="KF184" s="1"/>
      <c r="KG184" s="1"/>
      <c r="KH184" s="170">
        <f t="shared" si="178"/>
        <v>0</v>
      </c>
      <c r="KI184" s="171">
        <f t="shared" si="179"/>
        <v>0</v>
      </c>
      <c r="KJ184" s="166">
        <f t="shared" si="180"/>
        <v>0</v>
      </c>
      <c r="KK184" s="167">
        <f t="shared" si="181"/>
        <v>0</v>
      </c>
      <c r="KL184" s="172">
        <f t="shared" si="182"/>
        <v>0</v>
      </c>
      <c r="KM184" s="171">
        <f t="shared" si="183"/>
        <v>0</v>
      </c>
      <c r="KN184" s="166">
        <f t="shared" si="184"/>
        <v>0</v>
      </c>
      <c r="KO184" s="167">
        <f t="shared" si="185"/>
        <v>0</v>
      </c>
      <c r="KP184" s="436">
        <f t="shared" si="186"/>
        <v>0</v>
      </c>
      <c r="KQ184" s="422">
        <f t="shared" si="187"/>
        <v>0</v>
      </c>
      <c r="KR184" s="438" t="s">
        <v>338</v>
      </c>
      <c r="KS184" s="422" t="s">
        <v>338</v>
      </c>
      <c r="KT184" s="1"/>
    </row>
    <row r="185" spans="2:306" s="26" customFormat="1" ht="16.5" customHeight="1" x14ac:dyDescent="0.2">
      <c r="B185" s="150" t="s">
        <v>368</v>
      </c>
      <c r="C185" s="826"/>
      <c r="D185" s="827"/>
      <c r="E185" s="316"/>
      <c r="F185" s="659">
        <v>1</v>
      </c>
      <c r="G185" s="113"/>
      <c r="H185" s="113"/>
      <c r="I185" s="661">
        <f>INT(ROUND(F185,2)*(IF(E185&gt;0,data!$J$12,0)))</f>
        <v>0</v>
      </c>
      <c r="J185" s="145">
        <f t="shared" si="188"/>
        <v>0</v>
      </c>
      <c r="K185" s="317"/>
      <c r="L185" s="316"/>
      <c r="M185" s="661">
        <f>INT(ROUND(F185,2)*(IF(E185&gt;0,(IF(K185="ano",data!$J$6,0)),0)))</f>
        <v>0</v>
      </c>
      <c r="N185" s="152">
        <f t="shared" si="189"/>
        <v>0</v>
      </c>
      <c r="O185" s="155">
        <f t="shared" si="190"/>
        <v>0</v>
      </c>
      <c r="Q185" s="149" t="str">
        <f t="shared" si="191"/>
        <v/>
      </c>
      <c r="R185" s="612" t="s">
        <v>338</v>
      </c>
      <c r="T185" s="26">
        <f t="shared" si="192"/>
        <v>0</v>
      </c>
      <c r="U185" s="176" t="s">
        <v>297</v>
      </c>
      <c r="V185" s="10"/>
      <c r="W185" s="10"/>
      <c r="X185" s="164"/>
      <c r="Y185" s="177"/>
      <c r="Z185" s="164"/>
      <c r="AA185" s="177"/>
      <c r="AB185" s="164"/>
      <c r="AC185" s="177"/>
      <c r="AD185" s="164"/>
      <c r="AE185" s="177"/>
      <c r="AF185" s="164"/>
      <c r="AG185" s="177"/>
      <c r="AH185" s="164"/>
      <c r="AI185" s="177"/>
      <c r="AJ185" s="164"/>
      <c r="AK185" s="177"/>
      <c r="AL185" s="164"/>
      <c r="AM185" s="177"/>
      <c r="AN185" s="164"/>
      <c r="AO185" s="177"/>
      <c r="AP185" s="164"/>
      <c r="AQ185" s="177"/>
      <c r="AR185" s="164"/>
      <c r="AS185" s="177"/>
      <c r="AT185" s="164"/>
      <c r="AU185" s="177"/>
      <c r="AV185" s="166">
        <f t="shared" si="142"/>
        <v>0</v>
      </c>
      <c r="AW185" s="167">
        <f t="shared" si="143"/>
        <v>0</v>
      </c>
      <c r="AX185" s="166">
        <f t="shared" si="144"/>
        <v>0</v>
      </c>
      <c r="AY185" s="167">
        <f t="shared" si="145"/>
        <v>0</v>
      </c>
      <c r="AZ185" s="1"/>
      <c r="BA185" s="1"/>
      <c r="BB185" s="164"/>
      <c r="BC185" s="177"/>
      <c r="BD185" s="164"/>
      <c r="BE185" s="177"/>
      <c r="BF185" s="164"/>
      <c r="BG185" s="177"/>
      <c r="BH185" s="164"/>
      <c r="BI185" s="177"/>
      <c r="BJ185" s="164"/>
      <c r="BK185" s="177"/>
      <c r="BL185" s="164"/>
      <c r="BM185" s="177"/>
      <c r="BN185" s="164"/>
      <c r="BO185" s="177"/>
      <c r="BP185" s="164"/>
      <c r="BQ185" s="177"/>
      <c r="BR185" s="164"/>
      <c r="BS185" s="177"/>
      <c r="BT185" s="164"/>
      <c r="BU185" s="177"/>
      <c r="BV185" s="164"/>
      <c r="BW185" s="177"/>
      <c r="BX185" s="164"/>
      <c r="BY185" s="177"/>
      <c r="BZ185" s="166">
        <f t="shared" si="146"/>
        <v>0</v>
      </c>
      <c r="CA185" s="167">
        <f t="shared" si="147"/>
        <v>0</v>
      </c>
      <c r="CB185" s="166">
        <f t="shared" si="148"/>
        <v>0</v>
      </c>
      <c r="CC185" s="167">
        <f t="shared" si="149"/>
        <v>0</v>
      </c>
      <c r="CD185" s="1"/>
      <c r="CE185" s="1"/>
      <c r="CF185" s="164"/>
      <c r="CG185" s="177"/>
      <c r="CH185" s="164"/>
      <c r="CI185" s="177"/>
      <c r="CJ185" s="164"/>
      <c r="CK185" s="177"/>
      <c r="CL185" s="164"/>
      <c r="CM185" s="177"/>
      <c r="CN185" s="164"/>
      <c r="CO185" s="177"/>
      <c r="CP185" s="164"/>
      <c r="CQ185" s="177"/>
      <c r="CR185" s="164"/>
      <c r="CS185" s="177"/>
      <c r="CT185" s="164"/>
      <c r="CU185" s="177"/>
      <c r="CV185" s="164"/>
      <c r="CW185" s="177"/>
      <c r="CX185" s="164"/>
      <c r="CY185" s="177"/>
      <c r="CZ185" s="164"/>
      <c r="DA185" s="177"/>
      <c r="DB185" s="164"/>
      <c r="DC185" s="177"/>
      <c r="DD185" s="166">
        <f t="shared" si="150"/>
        <v>0</v>
      </c>
      <c r="DE185" s="167">
        <f t="shared" si="151"/>
        <v>0</v>
      </c>
      <c r="DF185" s="166">
        <f t="shared" si="152"/>
        <v>0</v>
      </c>
      <c r="DG185" s="167">
        <f t="shared" si="153"/>
        <v>0</v>
      </c>
      <c r="DH185" s="1"/>
      <c r="DI185" s="1"/>
      <c r="DJ185" s="164"/>
      <c r="DK185" s="177"/>
      <c r="DL185" s="164"/>
      <c r="DM185" s="177"/>
      <c r="DN185" s="164"/>
      <c r="DO185" s="177"/>
      <c r="DP185" s="164"/>
      <c r="DQ185" s="177"/>
      <c r="DR185" s="164"/>
      <c r="DS185" s="177"/>
      <c r="DT185" s="164"/>
      <c r="DU185" s="177"/>
      <c r="DV185" s="164"/>
      <c r="DW185" s="177"/>
      <c r="DX185" s="164"/>
      <c r="DY185" s="177"/>
      <c r="DZ185" s="164"/>
      <c r="EA185" s="177"/>
      <c r="EB185" s="164"/>
      <c r="EC185" s="177"/>
      <c r="ED185" s="164"/>
      <c r="EE185" s="177"/>
      <c r="EF185" s="164"/>
      <c r="EG185" s="177"/>
      <c r="EH185" s="166">
        <f t="shared" si="154"/>
        <v>0</v>
      </c>
      <c r="EI185" s="167">
        <f t="shared" si="155"/>
        <v>0</v>
      </c>
      <c r="EJ185" s="166">
        <f t="shared" si="156"/>
        <v>0</v>
      </c>
      <c r="EK185" s="167">
        <f t="shared" si="157"/>
        <v>0</v>
      </c>
      <c r="EL185" s="1"/>
      <c r="EM185" s="1"/>
      <c r="EN185" s="164"/>
      <c r="EO185" s="177"/>
      <c r="EP185" s="164"/>
      <c r="EQ185" s="177"/>
      <c r="ER185" s="164"/>
      <c r="ES185" s="177"/>
      <c r="ET185" s="164"/>
      <c r="EU185" s="177"/>
      <c r="EV185" s="164"/>
      <c r="EW185" s="177"/>
      <c r="EX185" s="164"/>
      <c r="EY185" s="177"/>
      <c r="EZ185" s="164"/>
      <c r="FA185" s="177"/>
      <c r="FB185" s="164"/>
      <c r="FC185" s="177"/>
      <c r="FD185" s="164"/>
      <c r="FE185" s="177"/>
      <c r="FF185" s="164"/>
      <c r="FG185" s="177"/>
      <c r="FH185" s="164"/>
      <c r="FI185" s="177"/>
      <c r="FJ185" s="164"/>
      <c r="FK185" s="177"/>
      <c r="FL185" s="166">
        <f t="shared" si="158"/>
        <v>0</v>
      </c>
      <c r="FM185" s="167">
        <f t="shared" si="159"/>
        <v>0</v>
      </c>
      <c r="FN185" s="166">
        <f t="shared" si="160"/>
        <v>0</v>
      </c>
      <c r="FO185" s="167">
        <f t="shared" si="161"/>
        <v>0</v>
      </c>
      <c r="FP185" s="1"/>
      <c r="FQ185" s="1"/>
      <c r="FR185" s="164"/>
      <c r="FS185" s="177"/>
      <c r="FT185" s="164"/>
      <c r="FU185" s="177"/>
      <c r="FV185" s="164"/>
      <c r="FW185" s="177"/>
      <c r="FX185" s="164"/>
      <c r="FY185" s="177"/>
      <c r="FZ185" s="164"/>
      <c r="GA185" s="177"/>
      <c r="GB185" s="164"/>
      <c r="GC185" s="177"/>
      <c r="GD185" s="164"/>
      <c r="GE185" s="177"/>
      <c r="GF185" s="164"/>
      <c r="GG185" s="177"/>
      <c r="GH185" s="164"/>
      <c r="GI185" s="177"/>
      <c r="GJ185" s="164"/>
      <c r="GK185" s="177"/>
      <c r="GL185" s="164"/>
      <c r="GM185" s="177"/>
      <c r="GN185" s="164"/>
      <c r="GO185" s="177"/>
      <c r="GP185" s="166">
        <f t="shared" si="162"/>
        <v>0</v>
      </c>
      <c r="GQ185" s="167">
        <f t="shared" si="163"/>
        <v>0</v>
      </c>
      <c r="GR185" s="166">
        <f t="shared" si="164"/>
        <v>0</v>
      </c>
      <c r="GS185" s="167">
        <f t="shared" si="165"/>
        <v>0</v>
      </c>
      <c r="GT185" s="1"/>
      <c r="GU185" s="1"/>
      <c r="GV185" s="164"/>
      <c r="GW185" s="177"/>
      <c r="GX185" s="164"/>
      <c r="GY185" s="177"/>
      <c r="GZ185" s="164"/>
      <c r="HA185" s="177"/>
      <c r="HB185" s="164"/>
      <c r="HC185" s="177"/>
      <c r="HD185" s="164"/>
      <c r="HE185" s="177"/>
      <c r="HF185" s="164"/>
      <c r="HG185" s="177"/>
      <c r="HH185" s="164"/>
      <c r="HI185" s="177"/>
      <c r="HJ185" s="164"/>
      <c r="HK185" s="177"/>
      <c r="HL185" s="164"/>
      <c r="HM185" s="177"/>
      <c r="HN185" s="164"/>
      <c r="HO185" s="177"/>
      <c r="HP185" s="164"/>
      <c r="HQ185" s="177"/>
      <c r="HR185" s="164"/>
      <c r="HS185" s="177"/>
      <c r="HT185" s="166">
        <f t="shared" si="166"/>
        <v>0</v>
      </c>
      <c r="HU185" s="167">
        <f t="shared" si="167"/>
        <v>0</v>
      </c>
      <c r="HV185" s="166">
        <f t="shared" si="168"/>
        <v>0</v>
      </c>
      <c r="HW185" s="167">
        <f t="shared" si="169"/>
        <v>0</v>
      </c>
      <c r="HX185" s="1"/>
      <c r="HY185" s="1"/>
      <c r="HZ185" s="164"/>
      <c r="IA185" s="177"/>
      <c r="IB185" s="164"/>
      <c r="IC185" s="177"/>
      <c r="ID185" s="164"/>
      <c r="IE185" s="177"/>
      <c r="IF185" s="164"/>
      <c r="IG185" s="177"/>
      <c r="IH185" s="164"/>
      <c r="II185" s="177"/>
      <c r="IJ185" s="164"/>
      <c r="IK185" s="177"/>
      <c r="IL185" s="164"/>
      <c r="IM185" s="177"/>
      <c r="IN185" s="164"/>
      <c r="IO185" s="177"/>
      <c r="IP185" s="164"/>
      <c r="IQ185" s="177"/>
      <c r="IR185" s="164"/>
      <c r="IS185" s="177"/>
      <c r="IT185" s="164"/>
      <c r="IU185" s="177"/>
      <c r="IV185" s="164"/>
      <c r="IW185" s="177"/>
      <c r="IX185" s="166">
        <f t="shared" si="170"/>
        <v>0</v>
      </c>
      <c r="IY185" s="167">
        <f t="shared" si="171"/>
        <v>0</v>
      </c>
      <c r="IZ185" s="166">
        <f t="shared" si="172"/>
        <v>0</v>
      </c>
      <c r="JA185" s="167">
        <f t="shared" si="173"/>
        <v>0</v>
      </c>
      <c r="JB185" s="1"/>
      <c r="JC185" s="1"/>
      <c r="JD185" s="164"/>
      <c r="JE185" s="177"/>
      <c r="JF185" s="164"/>
      <c r="JG185" s="177"/>
      <c r="JH185" s="164"/>
      <c r="JI185" s="177"/>
      <c r="JJ185" s="164"/>
      <c r="JK185" s="177"/>
      <c r="JL185" s="164"/>
      <c r="JM185" s="177"/>
      <c r="JN185" s="164"/>
      <c r="JO185" s="177"/>
      <c r="JP185" s="164"/>
      <c r="JQ185" s="177"/>
      <c r="JR185" s="164"/>
      <c r="JS185" s="177"/>
      <c r="JT185" s="164"/>
      <c r="JU185" s="177"/>
      <c r="JV185" s="164"/>
      <c r="JW185" s="177"/>
      <c r="JX185" s="164"/>
      <c r="JY185" s="177"/>
      <c r="JZ185" s="164"/>
      <c r="KA185" s="177"/>
      <c r="KB185" s="166">
        <f t="shared" si="174"/>
        <v>0</v>
      </c>
      <c r="KC185" s="167">
        <f t="shared" si="175"/>
        <v>0</v>
      </c>
      <c r="KD185" s="166">
        <f t="shared" si="176"/>
        <v>0</v>
      </c>
      <c r="KE185" s="167">
        <f t="shared" si="177"/>
        <v>0</v>
      </c>
      <c r="KF185" s="1"/>
      <c r="KG185" s="1"/>
      <c r="KH185" s="170">
        <f t="shared" si="178"/>
        <v>0</v>
      </c>
      <c r="KI185" s="171">
        <f t="shared" si="179"/>
        <v>0</v>
      </c>
      <c r="KJ185" s="166">
        <f t="shared" si="180"/>
        <v>0</v>
      </c>
      <c r="KK185" s="167">
        <f t="shared" si="181"/>
        <v>0</v>
      </c>
      <c r="KL185" s="172">
        <f t="shared" si="182"/>
        <v>0</v>
      </c>
      <c r="KM185" s="171">
        <f t="shared" si="183"/>
        <v>0</v>
      </c>
      <c r="KN185" s="166">
        <f t="shared" si="184"/>
        <v>0</v>
      </c>
      <c r="KO185" s="167">
        <f t="shared" si="185"/>
        <v>0</v>
      </c>
      <c r="KP185" s="436">
        <f t="shared" si="186"/>
        <v>0</v>
      </c>
      <c r="KQ185" s="422">
        <f t="shared" si="187"/>
        <v>0</v>
      </c>
      <c r="KR185" s="438" t="s">
        <v>338</v>
      </c>
      <c r="KS185" s="422" t="s">
        <v>338</v>
      </c>
      <c r="KT185" s="1"/>
    </row>
    <row r="186" spans="2:306" s="26" customFormat="1" ht="16.5" hidden="1" customHeight="1" x14ac:dyDescent="0.2">
      <c r="B186" s="150"/>
      <c r="C186" s="853"/>
      <c r="D186" s="854"/>
      <c r="E186" s="536"/>
      <c r="F186" s="650"/>
      <c r="G186" s="536"/>
      <c r="H186" s="536"/>
      <c r="I186" s="661">
        <f>INT(ROUND(F186,2)*(IF(E186&gt;0,data!$J$12,0)))</f>
        <v>0</v>
      </c>
      <c r="J186" s="145">
        <f t="shared" si="188"/>
        <v>0</v>
      </c>
      <c r="K186" s="537"/>
      <c r="L186" s="536"/>
      <c r="M186" s="661">
        <f>INT(ROUND(F186,2)*(IF(E186&gt;0,(IF(K186="ano",data!$J$6,0)),0)))</f>
        <v>0</v>
      </c>
      <c r="N186" s="152">
        <f t="shared" si="189"/>
        <v>0</v>
      </c>
      <c r="O186" s="155">
        <f t="shared" si="190"/>
        <v>0</v>
      </c>
      <c r="Q186" s="149" t="str">
        <f t="shared" si="191"/>
        <v/>
      </c>
      <c r="R186" s="612" t="s">
        <v>338</v>
      </c>
      <c r="T186" s="26">
        <f t="shared" si="192"/>
        <v>0</v>
      </c>
      <c r="U186" s="173" t="s">
        <v>297</v>
      </c>
      <c r="V186" s="10"/>
      <c r="W186" s="10"/>
      <c r="X186" s="174"/>
      <c r="Y186" s="175"/>
      <c r="Z186" s="174"/>
      <c r="AA186" s="175"/>
      <c r="AB186" s="174"/>
      <c r="AC186" s="175"/>
      <c r="AD186" s="174"/>
      <c r="AE186" s="175"/>
      <c r="AF186" s="174"/>
      <c r="AG186" s="175"/>
      <c r="AH186" s="174"/>
      <c r="AI186" s="175"/>
      <c r="AJ186" s="174"/>
      <c r="AK186" s="175"/>
      <c r="AL186" s="174"/>
      <c r="AM186" s="175"/>
      <c r="AN186" s="174"/>
      <c r="AO186" s="175"/>
      <c r="AP186" s="174"/>
      <c r="AQ186" s="175"/>
      <c r="AR186" s="174"/>
      <c r="AS186" s="175"/>
      <c r="AT186" s="174"/>
      <c r="AU186" s="175"/>
      <c r="AV186" s="166">
        <f t="shared" si="142"/>
        <v>0</v>
      </c>
      <c r="AW186" s="167">
        <f t="shared" si="143"/>
        <v>0</v>
      </c>
      <c r="AX186" s="166">
        <f t="shared" si="144"/>
        <v>0</v>
      </c>
      <c r="AY186" s="167">
        <f t="shared" si="145"/>
        <v>0</v>
      </c>
      <c r="AZ186" s="1"/>
      <c r="BA186" s="1"/>
      <c r="BB186" s="174"/>
      <c r="BC186" s="175"/>
      <c r="BD186" s="174"/>
      <c r="BE186" s="175"/>
      <c r="BF186" s="174"/>
      <c r="BG186" s="175"/>
      <c r="BH186" s="174"/>
      <c r="BI186" s="175"/>
      <c r="BJ186" s="174"/>
      <c r="BK186" s="175"/>
      <c r="BL186" s="174"/>
      <c r="BM186" s="175"/>
      <c r="BN186" s="174"/>
      <c r="BO186" s="175"/>
      <c r="BP186" s="174"/>
      <c r="BQ186" s="175"/>
      <c r="BR186" s="174"/>
      <c r="BS186" s="175"/>
      <c r="BT186" s="174"/>
      <c r="BU186" s="175"/>
      <c r="BV186" s="174"/>
      <c r="BW186" s="175"/>
      <c r="BX186" s="174"/>
      <c r="BY186" s="175"/>
      <c r="BZ186" s="166">
        <f t="shared" si="146"/>
        <v>0</v>
      </c>
      <c r="CA186" s="167">
        <f t="shared" si="147"/>
        <v>0</v>
      </c>
      <c r="CB186" s="166">
        <f t="shared" si="148"/>
        <v>0</v>
      </c>
      <c r="CC186" s="167">
        <f t="shared" si="149"/>
        <v>0</v>
      </c>
      <c r="CD186" s="1"/>
      <c r="CE186" s="1"/>
      <c r="CF186" s="174"/>
      <c r="CG186" s="175"/>
      <c r="CH186" s="174"/>
      <c r="CI186" s="175"/>
      <c r="CJ186" s="174"/>
      <c r="CK186" s="175"/>
      <c r="CL186" s="174"/>
      <c r="CM186" s="175"/>
      <c r="CN186" s="174"/>
      <c r="CO186" s="175"/>
      <c r="CP186" s="174"/>
      <c r="CQ186" s="175"/>
      <c r="CR186" s="174"/>
      <c r="CS186" s="175"/>
      <c r="CT186" s="174"/>
      <c r="CU186" s="175"/>
      <c r="CV186" s="174"/>
      <c r="CW186" s="175"/>
      <c r="CX186" s="174"/>
      <c r="CY186" s="175"/>
      <c r="CZ186" s="174"/>
      <c r="DA186" s="175"/>
      <c r="DB186" s="174"/>
      <c r="DC186" s="175"/>
      <c r="DD186" s="166">
        <f t="shared" si="150"/>
        <v>0</v>
      </c>
      <c r="DE186" s="167">
        <f t="shared" si="151"/>
        <v>0</v>
      </c>
      <c r="DF186" s="166">
        <f t="shared" si="152"/>
        <v>0</v>
      </c>
      <c r="DG186" s="167">
        <f t="shared" si="153"/>
        <v>0</v>
      </c>
      <c r="DH186" s="1"/>
      <c r="DI186" s="1"/>
      <c r="DJ186" s="174"/>
      <c r="DK186" s="175"/>
      <c r="DL186" s="174"/>
      <c r="DM186" s="175"/>
      <c r="DN186" s="174"/>
      <c r="DO186" s="175"/>
      <c r="DP186" s="174"/>
      <c r="DQ186" s="175"/>
      <c r="DR186" s="174"/>
      <c r="DS186" s="175"/>
      <c r="DT186" s="174"/>
      <c r="DU186" s="175"/>
      <c r="DV186" s="174"/>
      <c r="DW186" s="175"/>
      <c r="DX186" s="174"/>
      <c r="DY186" s="175"/>
      <c r="DZ186" s="174"/>
      <c r="EA186" s="175"/>
      <c r="EB186" s="174"/>
      <c r="EC186" s="175"/>
      <c r="ED186" s="174"/>
      <c r="EE186" s="175"/>
      <c r="EF186" s="174"/>
      <c r="EG186" s="175"/>
      <c r="EH186" s="166">
        <f t="shared" si="154"/>
        <v>0</v>
      </c>
      <c r="EI186" s="167">
        <f t="shared" si="155"/>
        <v>0</v>
      </c>
      <c r="EJ186" s="166">
        <f t="shared" si="156"/>
        <v>0</v>
      </c>
      <c r="EK186" s="167">
        <f t="shared" si="157"/>
        <v>0</v>
      </c>
      <c r="EL186" s="1"/>
      <c r="EM186" s="1"/>
      <c r="EN186" s="174"/>
      <c r="EO186" s="175"/>
      <c r="EP186" s="174"/>
      <c r="EQ186" s="175"/>
      <c r="ER186" s="174"/>
      <c r="ES186" s="175"/>
      <c r="ET186" s="174"/>
      <c r="EU186" s="175"/>
      <c r="EV186" s="174"/>
      <c r="EW186" s="175"/>
      <c r="EX186" s="174"/>
      <c r="EY186" s="175"/>
      <c r="EZ186" s="174"/>
      <c r="FA186" s="175"/>
      <c r="FB186" s="174"/>
      <c r="FC186" s="175"/>
      <c r="FD186" s="174"/>
      <c r="FE186" s="175"/>
      <c r="FF186" s="174"/>
      <c r="FG186" s="175"/>
      <c r="FH186" s="174"/>
      <c r="FI186" s="175"/>
      <c r="FJ186" s="174"/>
      <c r="FK186" s="175"/>
      <c r="FL186" s="166">
        <f t="shared" si="158"/>
        <v>0</v>
      </c>
      <c r="FM186" s="167">
        <f t="shared" si="159"/>
        <v>0</v>
      </c>
      <c r="FN186" s="166">
        <f t="shared" si="160"/>
        <v>0</v>
      </c>
      <c r="FO186" s="167">
        <f t="shared" si="161"/>
        <v>0</v>
      </c>
      <c r="FP186" s="1"/>
      <c r="FQ186" s="1"/>
      <c r="FR186" s="174"/>
      <c r="FS186" s="175"/>
      <c r="FT186" s="174"/>
      <c r="FU186" s="175"/>
      <c r="FV186" s="174"/>
      <c r="FW186" s="175"/>
      <c r="FX186" s="174"/>
      <c r="FY186" s="175"/>
      <c r="FZ186" s="174"/>
      <c r="GA186" s="175"/>
      <c r="GB186" s="174"/>
      <c r="GC186" s="175"/>
      <c r="GD186" s="174"/>
      <c r="GE186" s="175"/>
      <c r="GF186" s="174"/>
      <c r="GG186" s="175"/>
      <c r="GH186" s="174"/>
      <c r="GI186" s="175"/>
      <c r="GJ186" s="174"/>
      <c r="GK186" s="175"/>
      <c r="GL186" s="174"/>
      <c r="GM186" s="175"/>
      <c r="GN186" s="174"/>
      <c r="GO186" s="175"/>
      <c r="GP186" s="166">
        <f t="shared" si="162"/>
        <v>0</v>
      </c>
      <c r="GQ186" s="167">
        <f t="shared" si="163"/>
        <v>0</v>
      </c>
      <c r="GR186" s="166">
        <f t="shared" si="164"/>
        <v>0</v>
      </c>
      <c r="GS186" s="167">
        <f t="shared" si="165"/>
        <v>0</v>
      </c>
      <c r="GT186" s="1"/>
      <c r="GU186" s="1"/>
      <c r="GV186" s="174"/>
      <c r="GW186" s="175"/>
      <c r="GX186" s="174"/>
      <c r="GY186" s="175"/>
      <c r="GZ186" s="174"/>
      <c r="HA186" s="175"/>
      <c r="HB186" s="174"/>
      <c r="HC186" s="175"/>
      <c r="HD186" s="174"/>
      <c r="HE186" s="175"/>
      <c r="HF186" s="174"/>
      <c r="HG186" s="175"/>
      <c r="HH186" s="174"/>
      <c r="HI186" s="175"/>
      <c r="HJ186" s="174"/>
      <c r="HK186" s="175"/>
      <c r="HL186" s="174"/>
      <c r="HM186" s="175"/>
      <c r="HN186" s="174"/>
      <c r="HO186" s="175"/>
      <c r="HP186" s="174"/>
      <c r="HQ186" s="175"/>
      <c r="HR186" s="174"/>
      <c r="HS186" s="175"/>
      <c r="HT186" s="166">
        <f t="shared" si="166"/>
        <v>0</v>
      </c>
      <c r="HU186" s="167">
        <f t="shared" si="167"/>
        <v>0</v>
      </c>
      <c r="HV186" s="166">
        <f t="shared" si="168"/>
        <v>0</v>
      </c>
      <c r="HW186" s="167">
        <f t="shared" si="169"/>
        <v>0</v>
      </c>
      <c r="HX186" s="1"/>
      <c r="HY186" s="1"/>
      <c r="HZ186" s="174"/>
      <c r="IA186" s="175"/>
      <c r="IB186" s="174"/>
      <c r="IC186" s="175"/>
      <c r="ID186" s="174"/>
      <c r="IE186" s="175"/>
      <c r="IF186" s="174"/>
      <c r="IG186" s="175"/>
      <c r="IH186" s="174"/>
      <c r="II186" s="175"/>
      <c r="IJ186" s="174"/>
      <c r="IK186" s="175"/>
      <c r="IL186" s="174"/>
      <c r="IM186" s="175"/>
      <c r="IN186" s="174"/>
      <c r="IO186" s="175"/>
      <c r="IP186" s="174"/>
      <c r="IQ186" s="175"/>
      <c r="IR186" s="174"/>
      <c r="IS186" s="175"/>
      <c r="IT186" s="174"/>
      <c r="IU186" s="175"/>
      <c r="IV186" s="174"/>
      <c r="IW186" s="175"/>
      <c r="IX186" s="166">
        <f t="shared" si="170"/>
        <v>0</v>
      </c>
      <c r="IY186" s="167">
        <f t="shared" si="171"/>
        <v>0</v>
      </c>
      <c r="IZ186" s="166">
        <f t="shared" si="172"/>
        <v>0</v>
      </c>
      <c r="JA186" s="167">
        <f t="shared" si="173"/>
        <v>0</v>
      </c>
      <c r="JB186" s="1"/>
      <c r="JC186" s="1"/>
      <c r="JD186" s="174"/>
      <c r="JE186" s="175"/>
      <c r="JF186" s="174"/>
      <c r="JG186" s="175"/>
      <c r="JH186" s="174"/>
      <c r="JI186" s="175"/>
      <c r="JJ186" s="174"/>
      <c r="JK186" s="175"/>
      <c r="JL186" s="174"/>
      <c r="JM186" s="175"/>
      <c r="JN186" s="174"/>
      <c r="JO186" s="175"/>
      <c r="JP186" s="174"/>
      <c r="JQ186" s="175"/>
      <c r="JR186" s="174"/>
      <c r="JS186" s="175"/>
      <c r="JT186" s="174"/>
      <c r="JU186" s="175"/>
      <c r="JV186" s="174"/>
      <c r="JW186" s="175"/>
      <c r="JX186" s="174"/>
      <c r="JY186" s="175"/>
      <c r="JZ186" s="174"/>
      <c r="KA186" s="175"/>
      <c r="KB186" s="166">
        <f t="shared" si="174"/>
        <v>0</v>
      </c>
      <c r="KC186" s="167">
        <f t="shared" si="175"/>
        <v>0</v>
      </c>
      <c r="KD186" s="166">
        <f t="shared" si="176"/>
        <v>0</v>
      </c>
      <c r="KE186" s="167">
        <f t="shared" si="177"/>
        <v>0</v>
      </c>
      <c r="KF186" s="1"/>
      <c r="KG186" s="1"/>
      <c r="KH186" s="170">
        <f t="shared" si="178"/>
        <v>0</v>
      </c>
      <c r="KI186" s="171">
        <f t="shared" si="179"/>
        <v>0</v>
      </c>
      <c r="KJ186" s="166">
        <f t="shared" si="180"/>
        <v>0</v>
      </c>
      <c r="KK186" s="167">
        <f t="shared" si="181"/>
        <v>0</v>
      </c>
      <c r="KL186" s="172">
        <f t="shared" si="182"/>
        <v>0</v>
      </c>
      <c r="KM186" s="171">
        <f t="shared" si="183"/>
        <v>0</v>
      </c>
      <c r="KN186" s="166">
        <f t="shared" si="184"/>
        <v>0</v>
      </c>
      <c r="KO186" s="167">
        <f t="shared" si="185"/>
        <v>0</v>
      </c>
      <c r="KP186" s="436">
        <f t="shared" si="186"/>
        <v>0</v>
      </c>
      <c r="KQ186" s="422">
        <f t="shared" si="187"/>
        <v>0</v>
      </c>
      <c r="KR186" s="438" t="s">
        <v>338</v>
      </c>
      <c r="KS186" s="422" t="s">
        <v>338</v>
      </c>
      <c r="KT186" s="1"/>
    </row>
    <row r="187" spans="2:306" s="26" customFormat="1" ht="16.5" customHeight="1" x14ac:dyDescent="0.2">
      <c r="B187" s="150" t="s">
        <v>369</v>
      </c>
      <c r="C187" s="826"/>
      <c r="D187" s="827"/>
      <c r="E187" s="316"/>
      <c r="F187" s="659">
        <v>1</v>
      </c>
      <c r="G187" s="113"/>
      <c r="H187" s="113"/>
      <c r="I187" s="661">
        <f>INT(ROUND(F187,2)*(IF(E187&gt;0,data!$J$12,0)))</f>
        <v>0</v>
      </c>
      <c r="J187" s="145">
        <f t="shared" si="188"/>
        <v>0</v>
      </c>
      <c r="K187" s="317"/>
      <c r="L187" s="316"/>
      <c r="M187" s="661">
        <f>INT(ROUND(F187,2)*(IF(E187&gt;0,(IF(K187="ano",data!$J$6,0)),0)))</f>
        <v>0</v>
      </c>
      <c r="N187" s="152">
        <f t="shared" si="189"/>
        <v>0</v>
      </c>
      <c r="O187" s="155">
        <f t="shared" si="190"/>
        <v>0</v>
      </c>
      <c r="Q187" s="149" t="str">
        <f t="shared" si="191"/>
        <v/>
      </c>
      <c r="R187" s="612" t="s">
        <v>338</v>
      </c>
      <c r="T187" s="26">
        <f t="shared" si="192"/>
        <v>0</v>
      </c>
      <c r="U187" s="176" t="s">
        <v>297</v>
      </c>
      <c r="V187" s="10"/>
      <c r="W187" s="10"/>
      <c r="X187" s="164"/>
      <c r="Y187" s="177"/>
      <c r="Z187" s="164"/>
      <c r="AA187" s="177"/>
      <c r="AB187" s="164"/>
      <c r="AC187" s="177"/>
      <c r="AD187" s="164"/>
      <c r="AE187" s="177"/>
      <c r="AF187" s="164"/>
      <c r="AG187" s="177"/>
      <c r="AH187" s="164"/>
      <c r="AI187" s="177"/>
      <c r="AJ187" s="164"/>
      <c r="AK187" s="177"/>
      <c r="AL187" s="164"/>
      <c r="AM187" s="177"/>
      <c r="AN187" s="164"/>
      <c r="AO187" s="177"/>
      <c r="AP187" s="164"/>
      <c r="AQ187" s="177"/>
      <c r="AR187" s="164"/>
      <c r="AS187" s="177"/>
      <c r="AT187" s="164"/>
      <c r="AU187" s="177"/>
      <c r="AV187" s="166">
        <f t="shared" si="142"/>
        <v>0</v>
      </c>
      <c r="AW187" s="167">
        <f t="shared" si="143"/>
        <v>0</v>
      </c>
      <c r="AX187" s="166">
        <f t="shared" si="144"/>
        <v>0</v>
      </c>
      <c r="AY187" s="167">
        <f t="shared" si="145"/>
        <v>0</v>
      </c>
      <c r="AZ187" s="1"/>
      <c r="BA187" s="1"/>
      <c r="BB187" s="164"/>
      <c r="BC187" s="177"/>
      <c r="BD187" s="164"/>
      <c r="BE187" s="177"/>
      <c r="BF187" s="164"/>
      <c r="BG187" s="177"/>
      <c r="BH187" s="164"/>
      <c r="BI187" s="177"/>
      <c r="BJ187" s="164"/>
      <c r="BK187" s="177"/>
      <c r="BL187" s="164"/>
      <c r="BM187" s="177"/>
      <c r="BN187" s="164"/>
      <c r="BO187" s="177"/>
      <c r="BP187" s="164"/>
      <c r="BQ187" s="177"/>
      <c r="BR187" s="164"/>
      <c r="BS187" s="177"/>
      <c r="BT187" s="164"/>
      <c r="BU187" s="177"/>
      <c r="BV187" s="164"/>
      <c r="BW187" s="177"/>
      <c r="BX187" s="164"/>
      <c r="BY187" s="177"/>
      <c r="BZ187" s="166">
        <f t="shared" si="146"/>
        <v>0</v>
      </c>
      <c r="CA187" s="167">
        <f t="shared" si="147"/>
        <v>0</v>
      </c>
      <c r="CB187" s="166">
        <f t="shared" si="148"/>
        <v>0</v>
      </c>
      <c r="CC187" s="167">
        <f t="shared" si="149"/>
        <v>0</v>
      </c>
      <c r="CD187" s="1"/>
      <c r="CE187" s="1"/>
      <c r="CF187" s="164"/>
      <c r="CG187" s="177"/>
      <c r="CH187" s="164"/>
      <c r="CI187" s="177"/>
      <c r="CJ187" s="164"/>
      <c r="CK187" s="177"/>
      <c r="CL187" s="164"/>
      <c r="CM187" s="177"/>
      <c r="CN187" s="164"/>
      <c r="CO187" s="177"/>
      <c r="CP187" s="164"/>
      <c r="CQ187" s="177"/>
      <c r="CR187" s="164"/>
      <c r="CS187" s="177"/>
      <c r="CT187" s="164"/>
      <c r="CU187" s="177"/>
      <c r="CV187" s="164"/>
      <c r="CW187" s="177"/>
      <c r="CX187" s="164"/>
      <c r="CY187" s="177"/>
      <c r="CZ187" s="164"/>
      <c r="DA187" s="177"/>
      <c r="DB187" s="164"/>
      <c r="DC187" s="177"/>
      <c r="DD187" s="166">
        <f t="shared" si="150"/>
        <v>0</v>
      </c>
      <c r="DE187" s="167">
        <f t="shared" si="151"/>
        <v>0</v>
      </c>
      <c r="DF187" s="166">
        <f t="shared" si="152"/>
        <v>0</v>
      </c>
      <c r="DG187" s="167">
        <f t="shared" si="153"/>
        <v>0</v>
      </c>
      <c r="DH187" s="1"/>
      <c r="DI187" s="1"/>
      <c r="DJ187" s="164"/>
      <c r="DK187" s="177"/>
      <c r="DL187" s="164"/>
      <c r="DM187" s="177"/>
      <c r="DN187" s="164"/>
      <c r="DO187" s="177"/>
      <c r="DP187" s="164"/>
      <c r="DQ187" s="177"/>
      <c r="DR187" s="164"/>
      <c r="DS187" s="177"/>
      <c r="DT187" s="164"/>
      <c r="DU187" s="177"/>
      <c r="DV187" s="164"/>
      <c r="DW187" s="177"/>
      <c r="DX187" s="164"/>
      <c r="DY187" s="177"/>
      <c r="DZ187" s="164"/>
      <c r="EA187" s="177"/>
      <c r="EB187" s="164"/>
      <c r="EC187" s="177"/>
      <c r="ED187" s="164"/>
      <c r="EE187" s="177"/>
      <c r="EF187" s="164"/>
      <c r="EG187" s="177"/>
      <c r="EH187" s="166">
        <f t="shared" si="154"/>
        <v>0</v>
      </c>
      <c r="EI187" s="167">
        <f t="shared" si="155"/>
        <v>0</v>
      </c>
      <c r="EJ187" s="166">
        <f t="shared" si="156"/>
        <v>0</v>
      </c>
      <c r="EK187" s="167">
        <f t="shared" si="157"/>
        <v>0</v>
      </c>
      <c r="EL187" s="1"/>
      <c r="EM187" s="1"/>
      <c r="EN187" s="164"/>
      <c r="EO187" s="177"/>
      <c r="EP187" s="164"/>
      <c r="EQ187" s="177"/>
      <c r="ER187" s="164"/>
      <c r="ES187" s="177"/>
      <c r="ET187" s="164"/>
      <c r="EU187" s="177"/>
      <c r="EV187" s="164"/>
      <c r="EW187" s="177"/>
      <c r="EX187" s="164"/>
      <c r="EY187" s="177"/>
      <c r="EZ187" s="164"/>
      <c r="FA187" s="177"/>
      <c r="FB187" s="164"/>
      <c r="FC187" s="177"/>
      <c r="FD187" s="164"/>
      <c r="FE187" s="177"/>
      <c r="FF187" s="164"/>
      <c r="FG187" s="177"/>
      <c r="FH187" s="164"/>
      <c r="FI187" s="177"/>
      <c r="FJ187" s="164"/>
      <c r="FK187" s="177"/>
      <c r="FL187" s="166">
        <f t="shared" si="158"/>
        <v>0</v>
      </c>
      <c r="FM187" s="167">
        <f t="shared" si="159"/>
        <v>0</v>
      </c>
      <c r="FN187" s="166">
        <f t="shared" si="160"/>
        <v>0</v>
      </c>
      <c r="FO187" s="167">
        <f t="shared" si="161"/>
        <v>0</v>
      </c>
      <c r="FP187" s="1"/>
      <c r="FQ187" s="1"/>
      <c r="FR187" s="164"/>
      <c r="FS187" s="177"/>
      <c r="FT187" s="164"/>
      <c r="FU187" s="177"/>
      <c r="FV187" s="164"/>
      <c r="FW187" s="177"/>
      <c r="FX187" s="164"/>
      <c r="FY187" s="177"/>
      <c r="FZ187" s="164"/>
      <c r="GA187" s="177"/>
      <c r="GB187" s="164"/>
      <c r="GC187" s="177"/>
      <c r="GD187" s="164"/>
      <c r="GE187" s="177"/>
      <c r="GF187" s="164"/>
      <c r="GG187" s="177"/>
      <c r="GH187" s="164"/>
      <c r="GI187" s="177"/>
      <c r="GJ187" s="164"/>
      <c r="GK187" s="177"/>
      <c r="GL187" s="164"/>
      <c r="GM187" s="177"/>
      <c r="GN187" s="164"/>
      <c r="GO187" s="177"/>
      <c r="GP187" s="166">
        <f t="shared" si="162"/>
        <v>0</v>
      </c>
      <c r="GQ187" s="167">
        <f t="shared" si="163"/>
        <v>0</v>
      </c>
      <c r="GR187" s="166">
        <f t="shared" si="164"/>
        <v>0</v>
      </c>
      <c r="GS187" s="167">
        <f t="shared" si="165"/>
        <v>0</v>
      </c>
      <c r="GT187" s="1"/>
      <c r="GU187" s="1"/>
      <c r="GV187" s="164"/>
      <c r="GW187" s="177"/>
      <c r="GX187" s="164"/>
      <c r="GY187" s="177"/>
      <c r="GZ187" s="164"/>
      <c r="HA187" s="177"/>
      <c r="HB187" s="164"/>
      <c r="HC187" s="177"/>
      <c r="HD187" s="164"/>
      <c r="HE187" s="177"/>
      <c r="HF187" s="164"/>
      <c r="HG187" s="177"/>
      <c r="HH187" s="164"/>
      <c r="HI187" s="177"/>
      <c r="HJ187" s="164"/>
      <c r="HK187" s="177"/>
      <c r="HL187" s="164"/>
      <c r="HM187" s="177"/>
      <c r="HN187" s="164"/>
      <c r="HO187" s="177"/>
      <c r="HP187" s="164"/>
      <c r="HQ187" s="177"/>
      <c r="HR187" s="164"/>
      <c r="HS187" s="177"/>
      <c r="HT187" s="166">
        <f t="shared" si="166"/>
        <v>0</v>
      </c>
      <c r="HU187" s="167">
        <f t="shared" si="167"/>
        <v>0</v>
      </c>
      <c r="HV187" s="166">
        <f t="shared" si="168"/>
        <v>0</v>
      </c>
      <c r="HW187" s="167">
        <f t="shared" si="169"/>
        <v>0</v>
      </c>
      <c r="HX187" s="1"/>
      <c r="HY187" s="1"/>
      <c r="HZ187" s="164"/>
      <c r="IA187" s="177"/>
      <c r="IB187" s="164"/>
      <c r="IC187" s="177"/>
      <c r="ID187" s="164"/>
      <c r="IE187" s="177"/>
      <c r="IF187" s="164"/>
      <c r="IG187" s="177"/>
      <c r="IH187" s="164"/>
      <c r="II187" s="177"/>
      <c r="IJ187" s="164"/>
      <c r="IK187" s="177"/>
      <c r="IL187" s="164"/>
      <c r="IM187" s="177"/>
      <c r="IN187" s="164"/>
      <c r="IO187" s="177"/>
      <c r="IP187" s="164"/>
      <c r="IQ187" s="177"/>
      <c r="IR187" s="164"/>
      <c r="IS187" s="177"/>
      <c r="IT187" s="164"/>
      <c r="IU187" s="177"/>
      <c r="IV187" s="164"/>
      <c r="IW187" s="177"/>
      <c r="IX187" s="166">
        <f t="shared" si="170"/>
        <v>0</v>
      </c>
      <c r="IY187" s="167">
        <f t="shared" si="171"/>
        <v>0</v>
      </c>
      <c r="IZ187" s="166">
        <f t="shared" si="172"/>
        <v>0</v>
      </c>
      <c r="JA187" s="167">
        <f t="shared" si="173"/>
        <v>0</v>
      </c>
      <c r="JB187" s="1"/>
      <c r="JC187" s="1"/>
      <c r="JD187" s="164"/>
      <c r="JE187" s="177"/>
      <c r="JF187" s="164"/>
      <c r="JG187" s="177"/>
      <c r="JH187" s="164"/>
      <c r="JI187" s="177"/>
      <c r="JJ187" s="164"/>
      <c r="JK187" s="177"/>
      <c r="JL187" s="164"/>
      <c r="JM187" s="177"/>
      <c r="JN187" s="164"/>
      <c r="JO187" s="177"/>
      <c r="JP187" s="164"/>
      <c r="JQ187" s="177"/>
      <c r="JR187" s="164"/>
      <c r="JS187" s="177"/>
      <c r="JT187" s="164"/>
      <c r="JU187" s="177"/>
      <c r="JV187" s="164"/>
      <c r="JW187" s="177"/>
      <c r="JX187" s="164"/>
      <c r="JY187" s="177"/>
      <c r="JZ187" s="164"/>
      <c r="KA187" s="177"/>
      <c r="KB187" s="166">
        <f t="shared" si="174"/>
        <v>0</v>
      </c>
      <c r="KC187" s="167">
        <f t="shared" si="175"/>
        <v>0</v>
      </c>
      <c r="KD187" s="166">
        <f t="shared" si="176"/>
        <v>0</v>
      </c>
      <c r="KE187" s="167">
        <f t="shared" si="177"/>
        <v>0</v>
      </c>
      <c r="KF187" s="1"/>
      <c r="KG187" s="1"/>
      <c r="KH187" s="170">
        <f t="shared" si="178"/>
        <v>0</v>
      </c>
      <c r="KI187" s="171">
        <f t="shared" si="179"/>
        <v>0</v>
      </c>
      <c r="KJ187" s="166">
        <f t="shared" si="180"/>
        <v>0</v>
      </c>
      <c r="KK187" s="167">
        <f t="shared" si="181"/>
        <v>0</v>
      </c>
      <c r="KL187" s="172">
        <f t="shared" si="182"/>
        <v>0</v>
      </c>
      <c r="KM187" s="171">
        <f t="shared" si="183"/>
        <v>0</v>
      </c>
      <c r="KN187" s="166">
        <f t="shared" si="184"/>
        <v>0</v>
      </c>
      <c r="KO187" s="167">
        <f t="shared" si="185"/>
        <v>0</v>
      </c>
      <c r="KP187" s="436">
        <f t="shared" si="186"/>
        <v>0</v>
      </c>
      <c r="KQ187" s="422">
        <f t="shared" si="187"/>
        <v>0</v>
      </c>
      <c r="KR187" s="438" t="s">
        <v>338</v>
      </c>
      <c r="KS187" s="422" t="s">
        <v>338</v>
      </c>
      <c r="KT187" s="1"/>
    </row>
    <row r="188" spans="2:306" s="26" customFormat="1" ht="16.5" hidden="1" customHeight="1" x14ac:dyDescent="0.2">
      <c r="B188" s="150"/>
      <c r="C188" s="853"/>
      <c r="D188" s="854"/>
      <c r="E188" s="536"/>
      <c r="F188" s="650"/>
      <c r="G188" s="536"/>
      <c r="H188" s="536"/>
      <c r="I188" s="661">
        <f>INT(ROUND(F188,2)*(IF(E188&gt;0,data!$J$12,0)))</f>
        <v>0</v>
      </c>
      <c r="J188" s="145">
        <f t="shared" si="188"/>
        <v>0</v>
      </c>
      <c r="K188" s="537"/>
      <c r="L188" s="536"/>
      <c r="M188" s="661">
        <f>INT(ROUND(F188,2)*(IF(E188&gt;0,(IF(K188="ano",data!$J$6,0)),0)))</f>
        <v>0</v>
      </c>
      <c r="N188" s="152">
        <f t="shared" si="189"/>
        <v>0</v>
      </c>
      <c r="O188" s="155">
        <f t="shared" si="190"/>
        <v>0</v>
      </c>
      <c r="Q188" s="149" t="str">
        <f t="shared" si="191"/>
        <v/>
      </c>
      <c r="R188" s="612" t="s">
        <v>338</v>
      </c>
      <c r="T188" s="26">
        <f t="shared" si="192"/>
        <v>0</v>
      </c>
      <c r="U188" s="173" t="s">
        <v>297</v>
      </c>
      <c r="V188" s="10"/>
      <c r="W188" s="10"/>
      <c r="X188" s="174"/>
      <c r="Y188" s="175"/>
      <c r="Z188" s="174"/>
      <c r="AA188" s="175"/>
      <c r="AB188" s="174"/>
      <c r="AC188" s="175"/>
      <c r="AD188" s="174"/>
      <c r="AE188" s="175"/>
      <c r="AF188" s="174"/>
      <c r="AG188" s="175"/>
      <c r="AH188" s="174"/>
      <c r="AI188" s="175"/>
      <c r="AJ188" s="174"/>
      <c r="AK188" s="175"/>
      <c r="AL188" s="174"/>
      <c r="AM188" s="175"/>
      <c r="AN188" s="174"/>
      <c r="AO188" s="175"/>
      <c r="AP188" s="174"/>
      <c r="AQ188" s="175"/>
      <c r="AR188" s="174"/>
      <c r="AS188" s="175"/>
      <c r="AT188" s="174"/>
      <c r="AU188" s="175"/>
      <c r="AV188" s="166">
        <f t="shared" si="142"/>
        <v>0</v>
      </c>
      <c r="AW188" s="167">
        <f t="shared" si="143"/>
        <v>0</v>
      </c>
      <c r="AX188" s="166">
        <f t="shared" si="144"/>
        <v>0</v>
      </c>
      <c r="AY188" s="167">
        <f t="shared" si="145"/>
        <v>0</v>
      </c>
      <c r="AZ188" s="1"/>
      <c r="BA188" s="1"/>
      <c r="BB188" s="174"/>
      <c r="BC188" s="175"/>
      <c r="BD188" s="174"/>
      <c r="BE188" s="175"/>
      <c r="BF188" s="174"/>
      <c r="BG188" s="175"/>
      <c r="BH188" s="174"/>
      <c r="BI188" s="175"/>
      <c r="BJ188" s="174"/>
      <c r="BK188" s="175"/>
      <c r="BL188" s="174"/>
      <c r="BM188" s="175"/>
      <c r="BN188" s="174"/>
      <c r="BO188" s="175"/>
      <c r="BP188" s="174"/>
      <c r="BQ188" s="175"/>
      <c r="BR188" s="174"/>
      <c r="BS188" s="175"/>
      <c r="BT188" s="174"/>
      <c r="BU188" s="175"/>
      <c r="BV188" s="174"/>
      <c r="BW188" s="175"/>
      <c r="BX188" s="174"/>
      <c r="BY188" s="175"/>
      <c r="BZ188" s="166">
        <f t="shared" si="146"/>
        <v>0</v>
      </c>
      <c r="CA188" s="167">
        <f t="shared" si="147"/>
        <v>0</v>
      </c>
      <c r="CB188" s="166">
        <f t="shared" si="148"/>
        <v>0</v>
      </c>
      <c r="CC188" s="167">
        <f t="shared" si="149"/>
        <v>0</v>
      </c>
      <c r="CD188" s="1"/>
      <c r="CE188" s="1"/>
      <c r="CF188" s="174"/>
      <c r="CG188" s="175"/>
      <c r="CH188" s="174"/>
      <c r="CI188" s="175"/>
      <c r="CJ188" s="174"/>
      <c r="CK188" s="175"/>
      <c r="CL188" s="174"/>
      <c r="CM188" s="175"/>
      <c r="CN188" s="174"/>
      <c r="CO188" s="175"/>
      <c r="CP188" s="174"/>
      <c r="CQ188" s="175"/>
      <c r="CR188" s="174"/>
      <c r="CS188" s="175"/>
      <c r="CT188" s="174"/>
      <c r="CU188" s="175"/>
      <c r="CV188" s="174"/>
      <c r="CW188" s="175"/>
      <c r="CX188" s="174"/>
      <c r="CY188" s="175"/>
      <c r="CZ188" s="174"/>
      <c r="DA188" s="175"/>
      <c r="DB188" s="174"/>
      <c r="DC188" s="175"/>
      <c r="DD188" s="166">
        <f t="shared" si="150"/>
        <v>0</v>
      </c>
      <c r="DE188" s="167">
        <f t="shared" si="151"/>
        <v>0</v>
      </c>
      <c r="DF188" s="166">
        <f t="shared" si="152"/>
        <v>0</v>
      </c>
      <c r="DG188" s="167">
        <f t="shared" si="153"/>
        <v>0</v>
      </c>
      <c r="DH188" s="1"/>
      <c r="DI188" s="1"/>
      <c r="DJ188" s="174"/>
      <c r="DK188" s="175"/>
      <c r="DL188" s="174"/>
      <c r="DM188" s="175"/>
      <c r="DN188" s="174"/>
      <c r="DO188" s="175"/>
      <c r="DP188" s="174"/>
      <c r="DQ188" s="175"/>
      <c r="DR188" s="174"/>
      <c r="DS188" s="175"/>
      <c r="DT188" s="174"/>
      <c r="DU188" s="175"/>
      <c r="DV188" s="174"/>
      <c r="DW188" s="175"/>
      <c r="DX188" s="174"/>
      <c r="DY188" s="175"/>
      <c r="DZ188" s="174"/>
      <c r="EA188" s="175"/>
      <c r="EB188" s="174"/>
      <c r="EC188" s="175"/>
      <c r="ED188" s="174"/>
      <c r="EE188" s="175"/>
      <c r="EF188" s="174"/>
      <c r="EG188" s="175"/>
      <c r="EH188" s="166">
        <f t="shared" si="154"/>
        <v>0</v>
      </c>
      <c r="EI188" s="167">
        <f t="shared" si="155"/>
        <v>0</v>
      </c>
      <c r="EJ188" s="166">
        <f t="shared" si="156"/>
        <v>0</v>
      </c>
      <c r="EK188" s="167">
        <f t="shared" si="157"/>
        <v>0</v>
      </c>
      <c r="EL188" s="1"/>
      <c r="EM188" s="1"/>
      <c r="EN188" s="174"/>
      <c r="EO188" s="175"/>
      <c r="EP188" s="174"/>
      <c r="EQ188" s="175"/>
      <c r="ER188" s="174"/>
      <c r="ES188" s="175"/>
      <c r="ET188" s="174"/>
      <c r="EU188" s="175"/>
      <c r="EV188" s="174"/>
      <c r="EW188" s="175"/>
      <c r="EX188" s="174"/>
      <c r="EY188" s="175"/>
      <c r="EZ188" s="174"/>
      <c r="FA188" s="175"/>
      <c r="FB188" s="174"/>
      <c r="FC188" s="175"/>
      <c r="FD188" s="174"/>
      <c r="FE188" s="175"/>
      <c r="FF188" s="174"/>
      <c r="FG188" s="175"/>
      <c r="FH188" s="174"/>
      <c r="FI188" s="175"/>
      <c r="FJ188" s="174"/>
      <c r="FK188" s="175"/>
      <c r="FL188" s="166">
        <f t="shared" si="158"/>
        <v>0</v>
      </c>
      <c r="FM188" s="167">
        <f t="shared" si="159"/>
        <v>0</v>
      </c>
      <c r="FN188" s="166">
        <f t="shared" si="160"/>
        <v>0</v>
      </c>
      <c r="FO188" s="167">
        <f t="shared" si="161"/>
        <v>0</v>
      </c>
      <c r="FP188" s="1"/>
      <c r="FQ188" s="1"/>
      <c r="FR188" s="174"/>
      <c r="FS188" s="175"/>
      <c r="FT188" s="174"/>
      <c r="FU188" s="175"/>
      <c r="FV188" s="174"/>
      <c r="FW188" s="175"/>
      <c r="FX188" s="174"/>
      <c r="FY188" s="175"/>
      <c r="FZ188" s="174"/>
      <c r="GA188" s="175"/>
      <c r="GB188" s="174"/>
      <c r="GC188" s="175"/>
      <c r="GD188" s="174"/>
      <c r="GE188" s="175"/>
      <c r="GF188" s="174"/>
      <c r="GG188" s="175"/>
      <c r="GH188" s="174"/>
      <c r="GI188" s="175"/>
      <c r="GJ188" s="174"/>
      <c r="GK188" s="175"/>
      <c r="GL188" s="174"/>
      <c r="GM188" s="175"/>
      <c r="GN188" s="174"/>
      <c r="GO188" s="175"/>
      <c r="GP188" s="166">
        <f t="shared" si="162"/>
        <v>0</v>
      </c>
      <c r="GQ188" s="167">
        <f t="shared" si="163"/>
        <v>0</v>
      </c>
      <c r="GR188" s="166">
        <f t="shared" si="164"/>
        <v>0</v>
      </c>
      <c r="GS188" s="167">
        <f t="shared" si="165"/>
        <v>0</v>
      </c>
      <c r="GT188" s="1"/>
      <c r="GU188" s="1"/>
      <c r="GV188" s="174"/>
      <c r="GW188" s="175"/>
      <c r="GX188" s="174"/>
      <c r="GY188" s="175"/>
      <c r="GZ188" s="174"/>
      <c r="HA188" s="175"/>
      <c r="HB188" s="174"/>
      <c r="HC188" s="175"/>
      <c r="HD188" s="174"/>
      <c r="HE188" s="175"/>
      <c r="HF188" s="174"/>
      <c r="HG188" s="175"/>
      <c r="HH188" s="174"/>
      <c r="HI188" s="175"/>
      <c r="HJ188" s="174"/>
      <c r="HK188" s="175"/>
      <c r="HL188" s="174"/>
      <c r="HM188" s="175"/>
      <c r="HN188" s="174"/>
      <c r="HO188" s="175"/>
      <c r="HP188" s="174"/>
      <c r="HQ188" s="175"/>
      <c r="HR188" s="174"/>
      <c r="HS188" s="175"/>
      <c r="HT188" s="166">
        <f t="shared" si="166"/>
        <v>0</v>
      </c>
      <c r="HU188" s="167">
        <f t="shared" si="167"/>
        <v>0</v>
      </c>
      <c r="HV188" s="166">
        <f t="shared" si="168"/>
        <v>0</v>
      </c>
      <c r="HW188" s="167">
        <f t="shared" si="169"/>
        <v>0</v>
      </c>
      <c r="HX188" s="1"/>
      <c r="HY188" s="1"/>
      <c r="HZ188" s="174"/>
      <c r="IA188" s="175"/>
      <c r="IB188" s="174"/>
      <c r="IC188" s="175"/>
      <c r="ID188" s="174"/>
      <c r="IE188" s="175"/>
      <c r="IF188" s="174"/>
      <c r="IG188" s="175"/>
      <c r="IH188" s="174"/>
      <c r="II188" s="175"/>
      <c r="IJ188" s="174"/>
      <c r="IK188" s="175"/>
      <c r="IL188" s="174"/>
      <c r="IM188" s="175"/>
      <c r="IN188" s="174"/>
      <c r="IO188" s="175"/>
      <c r="IP188" s="174"/>
      <c r="IQ188" s="175"/>
      <c r="IR188" s="174"/>
      <c r="IS188" s="175"/>
      <c r="IT188" s="174"/>
      <c r="IU188" s="175"/>
      <c r="IV188" s="174"/>
      <c r="IW188" s="175"/>
      <c r="IX188" s="166">
        <f t="shared" si="170"/>
        <v>0</v>
      </c>
      <c r="IY188" s="167">
        <f t="shared" si="171"/>
        <v>0</v>
      </c>
      <c r="IZ188" s="166">
        <f t="shared" si="172"/>
        <v>0</v>
      </c>
      <c r="JA188" s="167">
        <f t="shared" si="173"/>
        <v>0</v>
      </c>
      <c r="JB188" s="1"/>
      <c r="JC188" s="1"/>
      <c r="JD188" s="174"/>
      <c r="JE188" s="175"/>
      <c r="JF188" s="174"/>
      <c r="JG188" s="175"/>
      <c r="JH188" s="174"/>
      <c r="JI188" s="175"/>
      <c r="JJ188" s="174"/>
      <c r="JK188" s="175"/>
      <c r="JL188" s="174"/>
      <c r="JM188" s="175"/>
      <c r="JN188" s="174"/>
      <c r="JO188" s="175"/>
      <c r="JP188" s="174"/>
      <c r="JQ188" s="175"/>
      <c r="JR188" s="174"/>
      <c r="JS188" s="175"/>
      <c r="JT188" s="174"/>
      <c r="JU188" s="175"/>
      <c r="JV188" s="174"/>
      <c r="JW188" s="175"/>
      <c r="JX188" s="174"/>
      <c r="JY188" s="175"/>
      <c r="JZ188" s="174"/>
      <c r="KA188" s="175"/>
      <c r="KB188" s="166">
        <f t="shared" si="174"/>
        <v>0</v>
      </c>
      <c r="KC188" s="167">
        <f t="shared" si="175"/>
        <v>0</v>
      </c>
      <c r="KD188" s="166">
        <f t="shared" si="176"/>
        <v>0</v>
      </c>
      <c r="KE188" s="167">
        <f t="shared" si="177"/>
        <v>0</v>
      </c>
      <c r="KF188" s="1"/>
      <c r="KG188" s="1"/>
      <c r="KH188" s="170">
        <f t="shared" si="178"/>
        <v>0</v>
      </c>
      <c r="KI188" s="171">
        <f t="shared" si="179"/>
        <v>0</v>
      </c>
      <c r="KJ188" s="166">
        <f t="shared" si="180"/>
        <v>0</v>
      </c>
      <c r="KK188" s="167">
        <f t="shared" si="181"/>
        <v>0</v>
      </c>
      <c r="KL188" s="172">
        <f t="shared" si="182"/>
        <v>0</v>
      </c>
      <c r="KM188" s="171">
        <f t="shared" si="183"/>
        <v>0</v>
      </c>
      <c r="KN188" s="166">
        <f t="shared" si="184"/>
        <v>0</v>
      </c>
      <c r="KO188" s="167">
        <f t="shared" si="185"/>
        <v>0</v>
      </c>
      <c r="KP188" s="436">
        <f t="shared" si="186"/>
        <v>0</v>
      </c>
      <c r="KQ188" s="422">
        <f t="shared" si="187"/>
        <v>0</v>
      </c>
      <c r="KR188" s="438" t="s">
        <v>338</v>
      </c>
      <c r="KS188" s="422" t="s">
        <v>338</v>
      </c>
      <c r="KT188" s="1"/>
    </row>
    <row r="189" spans="2:306" s="26" customFormat="1" ht="16.5" customHeight="1" x14ac:dyDescent="0.2">
      <c r="B189" s="150" t="s">
        <v>370</v>
      </c>
      <c r="C189" s="826"/>
      <c r="D189" s="827"/>
      <c r="E189" s="316"/>
      <c r="F189" s="659">
        <v>1</v>
      </c>
      <c r="G189" s="113"/>
      <c r="H189" s="113"/>
      <c r="I189" s="661">
        <f>INT(ROUND(F189,2)*(IF(E189&gt;0,data!$J$12,0)))</f>
        <v>0</v>
      </c>
      <c r="J189" s="145">
        <f t="shared" si="188"/>
        <v>0</v>
      </c>
      <c r="K189" s="317"/>
      <c r="L189" s="316"/>
      <c r="M189" s="661">
        <f>INT(ROUND(F189,2)*(IF(E189&gt;0,(IF(K189="ano",data!$J$6,0)),0)))</f>
        <v>0</v>
      </c>
      <c r="N189" s="152">
        <f t="shared" si="189"/>
        <v>0</v>
      </c>
      <c r="O189" s="155">
        <f t="shared" si="190"/>
        <v>0</v>
      </c>
      <c r="Q189" s="149" t="str">
        <f t="shared" si="191"/>
        <v/>
      </c>
      <c r="R189" s="612" t="s">
        <v>338</v>
      </c>
      <c r="T189" s="26">
        <f t="shared" si="192"/>
        <v>0</v>
      </c>
      <c r="U189" s="176" t="s">
        <v>297</v>
      </c>
      <c r="V189" s="10"/>
      <c r="W189" s="10"/>
      <c r="X189" s="164"/>
      <c r="Y189" s="177"/>
      <c r="Z189" s="164"/>
      <c r="AA189" s="177"/>
      <c r="AB189" s="164"/>
      <c r="AC189" s="177"/>
      <c r="AD189" s="164"/>
      <c r="AE189" s="177"/>
      <c r="AF189" s="164"/>
      <c r="AG189" s="177"/>
      <c r="AH189" s="164"/>
      <c r="AI189" s="177"/>
      <c r="AJ189" s="164"/>
      <c r="AK189" s="177"/>
      <c r="AL189" s="164"/>
      <c r="AM189" s="177"/>
      <c r="AN189" s="164"/>
      <c r="AO189" s="177"/>
      <c r="AP189" s="164"/>
      <c r="AQ189" s="177"/>
      <c r="AR189" s="164"/>
      <c r="AS189" s="177"/>
      <c r="AT189" s="164"/>
      <c r="AU189" s="177"/>
      <c r="AV189" s="166">
        <f t="shared" si="142"/>
        <v>0</v>
      </c>
      <c r="AW189" s="167">
        <f t="shared" si="143"/>
        <v>0</v>
      </c>
      <c r="AX189" s="166">
        <f t="shared" si="144"/>
        <v>0</v>
      </c>
      <c r="AY189" s="167">
        <f t="shared" si="145"/>
        <v>0</v>
      </c>
      <c r="AZ189" s="1"/>
      <c r="BA189" s="1"/>
      <c r="BB189" s="164"/>
      <c r="BC189" s="177"/>
      <c r="BD189" s="164"/>
      <c r="BE189" s="177"/>
      <c r="BF189" s="164"/>
      <c r="BG189" s="177"/>
      <c r="BH189" s="164"/>
      <c r="BI189" s="177"/>
      <c r="BJ189" s="164"/>
      <c r="BK189" s="177"/>
      <c r="BL189" s="164"/>
      <c r="BM189" s="177"/>
      <c r="BN189" s="164"/>
      <c r="BO189" s="177"/>
      <c r="BP189" s="164"/>
      <c r="BQ189" s="177"/>
      <c r="BR189" s="164"/>
      <c r="BS189" s="177"/>
      <c r="BT189" s="164"/>
      <c r="BU189" s="177"/>
      <c r="BV189" s="164"/>
      <c r="BW189" s="177"/>
      <c r="BX189" s="164"/>
      <c r="BY189" s="177"/>
      <c r="BZ189" s="166">
        <f t="shared" si="146"/>
        <v>0</v>
      </c>
      <c r="CA189" s="167">
        <f t="shared" si="147"/>
        <v>0</v>
      </c>
      <c r="CB189" s="166">
        <f t="shared" si="148"/>
        <v>0</v>
      </c>
      <c r="CC189" s="167">
        <f t="shared" si="149"/>
        <v>0</v>
      </c>
      <c r="CD189" s="1"/>
      <c r="CE189" s="1"/>
      <c r="CF189" s="164"/>
      <c r="CG189" s="177"/>
      <c r="CH189" s="164"/>
      <c r="CI189" s="177"/>
      <c r="CJ189" s="164"/>
      <c r="CK189" s="177"/>
      <c r="CL189" s="164"/>
      <c r="CM189" s="177"/>
      <c r="CN189" s="164"/>
      <c r="CO189" s="177"/>
      <c r="CP189" s="164"/>
      <c r="CQ189" s="177"/>
      <c r="CR189" s="164"/>
      <c r="CS189" s="177"/>
      <c r="CT189" s="164"/>
      <c r="CU189" s="177"/>
      <c r="CV189" s="164"/>
      <c r="CW189" s="177"/>
      <c r="CX189" s="164"/>
      <c r="CY189" s="177"/>
      <c r="CZ189" s="164"/>
      <c r="DA189" s="177"/>
      <c r="DB189" s="164"/>
      <c r="DC189" s="177"/>
      <c r="DD189" s="166">
        <f t="shared" si="150"/>
        <v>0</v>
      </c>
      <c r="DE189" s="167">
        <f t="shared" si="151"/>
        <v>0</v>
      </c>
      <c r="DF189" s="166">
        <f t="shared" si="152"/>
        <v>0</v>
      </c>
      <c r="DG189" s="167">
        <f t="shared" si="153"/>
        <v>0</v>
      </c>
      <c r="DH189" s="1"/>
      <c r="DI189" s="1"/>
      <c r="DJ189" s="164"/>
      <c r="DK189" s="177"/>
      <c r="DL189" s="164"/>
      <c r="DM189" s="177"/>
      <c r="DN189" s="164"/>
      <c r="DO189" s="177"/>
      <c r="DP189" s="164"/>
      <c r="DQ189" s="177"/>
      <c r="DR189" s="164"/>
      <c r="DS189" s="177"/>
      <c r="DT189" s="164"/>
      <c r="DU189" s="177"/>
      <c r="DV189" s="164"/>
      <c r="DW189" s="177"/>
      <c r="DX189" s="164"/>
      <c r="DY189" s="177"/>
      <c r="DZ189" s="164"/>
      <c r="EA189" s="177"/>
      <c r="EB189" s="164"/>
      <c r="EC189" s="177"/>
      <c r="ED189" s="164"/>
      <c r="EE189" s="177"/>
      <c r="EF189" s="164"/>
      <c r="EG189" s="177"/>
      <c r="EH189" s="166">
        <f t="shared" si="154"/>
        <v>0</v>
      </c>
      <c r="EI189" s="167">
        <f t="shared" si="155"/>
        <v>0</v>
      </c>
      <c r="EJ189" s="166">
        <f t="shared" si="156"/>
        <v>0</v>
      </c>
      <c r="EK189" s="167">
        <f t="shared" si="157"/>
        <v>0</v>
      </c>
      <c r="EL189" s="1"/>
      <c r="EM189" s="1"/>
      <c r="EN189" s="164"/>
      <c r="EO189" s="177"/>
      <c r="EP189" s="164"/>
      <c r="EQ189" s="177"/>
      <c r="ER189" s="164"/>
      <c r="ES189" s="177"/>
      <c r="ET189" s="164"/>
      <c r="EU189" s="177"/>
      <c r="EV189" s="164"/>
      <c r="EW189" s="177"/>
      <c r="EX189" s="164"/>
      <c r="EY189" s="177"/>
      <c r="EZ189" s="164"/>
      <c r="FA189" s="177"/>
      <c r="FB189" s="164"/>
      <c r="FC189" s="177"/>
      <c r="FD189" s="164"/>
      <c r="FE189" s="177"/>
      <c r="FF189" s="164"/>
      <c r="FG189" s="177"/>
      <c r="FH189" s="164"/>
      <c r="FI189" s="177"/>
      <c r="FJ189" s="164"/>
      <c r="FK189" s="177"/>
      <c r="FL189" s="166">
        <f t="shared" si="158"/>
        <v>0</v>
      </c>
      <c r="FM189" s="167">
        <f t="shared" si="159"/>
        <v>0</v>
      </c>
      <c r="FN189" s="166">
        <f t="shared" si="160"/>
        <v>0</v>
      </c>
      <c r="FO189" s="167">
        <f t="shared" si="161"/>
        <v>0</v>
      </c>
      <c r="FP189" s="1"/>
      <c r="FQ189" s="1"/>
      <c r="FR189" s="164"/>
      <c r="FS189" s="177"/>
      <c r="FT189" s="164"/>
      <c r="FU189" s="177"/>
      <c r="FV189" s="164"/>
      <c r="FW189" s="177"/>
      <c r="FX189" s="164"/>
      <c r="FY189" s="177"/>
      <c r="FZ189" s="164"/>
      <c r="GA189" s="177"/>
      <c r="GB189" s="164"/>
      <c r="GC189" s="177"/>
      <c r="GD189" s="164"/>
      <c r="GE189" s="177"/>
      <c r="GF189" s="164"/>
      <c r="GG189" s="177"/>
      <c r="GH189" s="164"/>
      <c r="GI189" s="177"/>
      <c r="GJ189" s="164"/>
      <c r="GK189" s="177"/>
      <c r="GL189" s="164"/>
      <c r="GM189" s="177"/>
      <c r="GN189" s="164"/>
      <c r="GO189" s="177"/>
      <c r="GP189" s="166">
        <f t="shared" si="162"/>
        <v>0</v>
      </c>
      <c r="GQ189" s="167">
        <f t="shared" si="163"/>
        <v>0</v>
      </c>
      <c r="GR189" s="166">
        <f t="shared" si="164"/>
        <v>0</v>
      </c>
      <c r="GS189" s="167">
        <f t="shared" si="165"/>
        <v>0</v>
      </c>
      <c r="GT189" s="1"/>
      <c r="GU189" s="1"/>
      <c r="GV189" s="164"/>
      <c r="GW189" s="177"/>
      <c r="GX189" s="164"/>
      <c r="GY189" s="177"/>
      <c r="GZ189" s="164"/>
      <c r="HA189" s="177"/>
      <c r="HB189" s="164"/>
      <c r="HC189" s="177"/>
      <c r="HD189" s="164"/>
      <c r="HE189" s="177"/>
      <c r="HF189" s="164"/>
      <c r="HG189" s="177"/>
      <c r="HH189" s="164"/>
      <c r="HI189" s="177"/>
      <c r="HJ189" s="164"/>
      <c r="HK189" s="177"/>
      <c r="HL189" s="164"/>
      <c r="HM189" s="177"/>
      <c r="HN189" s="164"/>
      <c r="HO189" s="177"/>
      <c r="HP189" s="164"/>
      <c r="HQ189" s="177"/>
      <c r="HR189" s="164"/>
      <c r="HS189" s="177"/>
      <c r="HT189" s="166">
        <f t="shared" si="166"/>
        <v>0</v>
      </c>
      <c r="HU189" s="167">
        <f t="shared" si="167"/>
        <v>0</v>
      </c>
      <c r="HV189" s="166">
        <f t="shared" si="168"/>
        <v>0</v>
      </c>
      <c r="HW189" s="167">
        <f t="shared" si="169"/>
        <v>0</v>
      </c>
      <c r="HX189" s="1"/>
      <c r="HY189" s="1"/>
      <c r="HZ189" s="164"/>
      <c r="IA189" s="177"/>
      <c r="IB189" s="164"/>
      <c r="IC189" s="177"/>
      <c r="ID189" s="164"/>
      <c r="IE189" s="177"/>
      <c r="IF189" s="164"/>
      <c r="IG189" s="177"/>
      <c r="IH189" s="164"/>
      <c r="II189" s="177"/>
      <c r="IJ189" s="164"/>
      <c r="IK189" s="177"/>
      <c r="IL189" s="164"/>
      <c r="IM189" s="177"/>
      <c r="IN189" s="164"/>
      <c r="IO189" s="177"/>
      <c r="IP189" s="164"/>
      <c r="IQ189" s="177"/>
      <c r="IR189" s="164"/>
      <c r="IS189" s="177"/>
      <c r="IT189" s="164"/>
      <c r="IU189" s="177"/>
      <c r="IV189" s="164"/>
      <c r="IW189" s="177"/>
      <c r="IX189" s="166">
        <f t="shared" si="170"/>
        <v>0</v>
      </c>
      <c r="IY189" s="167">
        <f t="shared" si="171"/>
        <v>0</v>
      </c>
      <c r="IZ189" s="166">
        <f t="shared" si="172"/>
        <v>0</v>
      </c>
      <c r="JA189" s="167">
        <f t="shared" si="173"/>
        <v>0</v>
      </c>
      <c r="JB189" s="1"/>
      <c r="JC189" s="1"/>
      <c r="JD189" s="164"/>
      <c r="JE189" s="177"/>
      <c r="JF189" s="164"/>
      <c r="JG189" s="177"/>
      <c r="JH189" s="164"/>
      <c r="JI189" s="177"/>
      <c r="JJ189" s="164"/>
      <c r="JK189" s="177"/>
      <c r="JL189" s="164"/>
      <c r="JM189" s="177"/>
      <c r="JN189" s="164"/>
      <c r="JO189" s="177"/>
      <c r="JP189" s="164"/>
      <c r="JQ189" s="177"/>
      <c r="JR189" s="164"/>
      <c r="JS189" s="177"/>
      <c r="JT189" s="164"/>
      <c r="JU189" s="177"/>
      <c r="JV189" s="164"/>
      <c r="JW189" s="177"/>
      <c r="JX189" s="164"/>
      <c r="JY189" s="177"/>
      <c r="JZ189" s="164"/>
      <c r="KA189" s="177"/>
      <c r="KB189" s="166">
        <f t="shared" si="174"/>
        <v>0</v>
      </c>
      <c r="KC189" s="167">
        <f t="shared" si="175"/>
        <v>0</v>
      </c>
      <c r="KD189" s="166">
        <f t="shared" si="176"/>
        <v>0</v>
      </c>
      <c r="KE189" s="167">
        <f t="shared" si="177"/>
        <v>0</v>
      </c>
      <c r="KF189" s="1"/>
      <c r="KG189" s="1"/>
      <c r="KH189" s="170">
        <f t="shared" si="178"/>
        <v>0</v>
      </c>
      <c r="KI189" s="171">
        <f t="shared" si="179"/>
        <v>0</v>
      </c>
      <c r="KJ189" s="166">
        <f t="shared" si="180"/>
        <v>0</v>
      </c>
      <c r="KK189" s="167">
        <f t="shared" si="181"/>
        <v>0</v>
      </c>
      <c r="KL189" s="172">
        <f t="shared" si="182"/>
        <v>0</v>
      </c>
      <c r="KM189" s="171">
        <f t="shared" si="183"/>
        <v>0</v>
      </c>
      <c r="KN189" s="166">
        <f t="shared" si="184"/>
        <v>0</v>
      </c>
      <c r="KO189" s="167">
        <f t="shared" si="185"/>
        <v>0</v>
      </c>
      <c r="KP189" s="436">
        <f t="shared" si="186"/>
        <v>0</v>
      </c>
      <c r="KQ189" s="422">
        <f t="shared" si="187"/>
        <v>0</v>
      </c>
      <c r="KR189" s="438" t="s">
        <v>338</v>
      </c>
      <c r="KS189" s="422" t="s">
        <v>338</v>
      </c>
      <c r="KT189" s="1"/>
    </row>
    <row r="190" spans="2:306" s="26" customFormat="1" ht="16.5" hidden="1" customHeight="1" x14ac:dyDescent="0.2">
      <c r="B190" s="150"/>
      <c r="C190" s="853"/>
      <c r="D190" s="854"/>
      <c r="E190" s="536"/>
      <c r="F190" s="650"/>
      <c r="G190" s="536"/>
      <c r="H190" s="536"/>
      <c r="I190" s="661">
        <f>INT(ROUND(F190,2)*(IF(E190&gt;0,data!$J$12,0)))</f>
        <v>0</v>
      </c>
      <c r="J190" s="145">
        <f t="shared" si="188"/>
        <v>0</v>
      </c>
      <c r="K190" s="537"/>
      <c r="L190" s="536"/>
      <c r="M190" s="661">
        <f>INT(ROUND(F190,2)*(IF(E190&gt;0,(IF(K190="ano",data!$J$6,0)),0)))</f>
        <v>0</v>
      </c>
      <c r="N190" s="152">
        <f t="shared" si="189"/>
        <v>0</v>
      </c>
      <c r="O190" s="155">
        <f t="shared" si="190"/>
        <v>0</v>
      </c>
      <c r="Q190" s="149" t="str">
        <f t="shared" si="191"/>
        <v/>
      </c>
      <c r="R190" s="612" t="s">
        <v>338</v>
      </c>
      <c r="T190" s="26">
        <f t="shared" si="192"/>
        <v>0</v>
      </c>
      <c r="U190" s="173" t="s">
        <v>297</v>
      </c>
      <c r="V190" s="10"/>
      <c r="W190" s="10"/>
      <c r="X190" s="174"/>
      <c r="Y190" s="175"/>
      <c r="Z190" s="174"/>
      <c r="AA190" s="175"/>
      <c r="AB190" s="174"/>
      <c r="AC190" s="175"/>
      <c r="AD190" s="174"/>
      <c r="AE190" s="175"/>
      <c r="AF190" s="174"/>
      <c r="AG190" s="175"/>
      <c r="AH190" s="174"/>
      <c r="AI190" s="175"/>
      <c r="AJ190" s="174"/>
      <c r="AK190" s="175"/>
      <c r="AL190" s="174"/>
      <c r="AM190" s="175"/>
      <c r="AN190" s="174"/>
      <c r="AO190" s="175"/>
      <c r="AP190" s="174"/>
      <c r="AQ190" s="175"/>
      <c r="AR190" s="174"/>
      <c r="AS190" s="175"/>
      <c r="AT190" s="174"/>
      <c r="AU190" s="175"/>
      <c r="AV190" s="166">
        <f t="shared" si="142"/>
        <v>0</v>
      </c>
      <c r="AW190" s="167">
        <f t="shared" si="143"/>
        <v>0</v>
      </c>
      <c r="AX190" s="166">
        <f t="shared" si="144"/>
        <v>0</v>
      </c>
      <c r="AY190" s="167">
        <f t="shared" si="145"/>
        <v>0</v>
      </c>
      <c r="AZ190" s="1"/>
      <c r="BA190" s="1"/>
      <c r="BB190" s="174"/>
      <c r="BC190" s="175"/>
      <c r="BD190" s="174"/>
      <c r="BE190" s="175"/>
      <c r="BF190" s="174"/>
      <c r="BG190" s="175"/>
      <c r="BH190" s="174"/>
      <c r="BI190" s="175"/>
      <c r="BJ190" s="174"/>
      <c r="BK190" s="175"/>
      <c r="BL190" s="174"/>
      <c r="BM190" s="175"/>
      <c r="BN190" s="174"/>
      <c r="BO190" s="175"/>
      <c r="BP190" s="174"/>
      <c r="BQ190" s="175"/>
      <c r="BR190" s="174"/>
      <c r="BS190" s="175"/>
      <c r="BT190" s="174"/>
      <c r="BU190" s="175"/>
      <c r="BV190" s="174"/>
      <c r="BW190" s="175"/>
      <c r="BX190" s="174"/>
      <c r="BY190" s="175"/>
      <c r="BZ190" s="166">
        <f t="shared" si="146"/>
        <v>0</v>
      </c>
      <c r="CA190" s="167">
        <f t="shared" si="147"/>
        <v>0</v>
      </c>
      <c r="CB190" s="166">
        <f t="shared" si="148"/>
        <v>0</v>
      </c>
      <c r="CC190" s="167">
        <f t="shared" si="149"/>
        <v>0</v>
      </c>
      <c r="CD190" s="1"/>
      <c r="CE190" s="1"/>
      <c r="CF190" s="174"/>
      <c r="CG190" s="175"/>
      <c r="CH190" s="174"/>
      <c r="CI190" s="175"/>
      <c r="CJ190" s="174"/>
      <c r="CK190" s="175"/>
      <c r="CL190" s="174"/>
      <c r="CM190" s="175"/>
      <c r="CN190" s="174"/>
      <c r="CO190" s="175"/>
      <c r="CP190" s="174"/>
      <c r="CQ190" s="175"/>
      <c r="CR190" s="174"/>
      <c r="CS190" s="175"/>
      <c r="CT190" s="174"/>
      <c r="CU190" s="175"/>
      <c r="CV190" s="174"/>
      <c r="CW190" s="175"/>
      <c r="CX190" s="174"/>
      <c r="CY190" s="175"/>
      <c r="CZ190" s="174"/>
      <c r="DA190" s="175"/>
      <c r="DB190" s="174"/>
      <c r="DC190" s="175"/>
      <c r="DD190" s="166">
        <f t="shared" si="150"/>
        <v>0</v>
      </c>
      <c r="DE190" s="167">
        <f t="shared" si="151"/>
        <v>0</v>
      </c>
      <c r="DF190" s="166">
        <f t="shared" si="152"/>
        <v>0</v>
      </c>
      <c r="DG190" s="167">
        <f t="shared" si="153"/>
        <v>0</v>
      </c>
      <c r="DH190" s="1"/>
      <c r="DI190" s="1"/>
      <c r="DJ190" s="174"/>
      <c r="DK190" s="175"/>
      <c r="DL190" s="174"/>
      <c r="DM190" s="175"/>
      <c r="DN190" s="174"/>
      <c r="DO190" s="175"/>
      <c r="DP190" s="174"/>
      <c r="DQ190" s="175"/>
      <c r="DR190" s="174"/>
      <c r="DS190" s="175"/>
      <c r="DT190" s="174"/>
      <c r="DU190" s="175"/>
      <c r="DV190" s="174"/>
      <c r="DW190" s="175"/>
      <c r="DX190" s="174"/>
      <c r="DY190" s="175"/>
      <c r="DZ190" s="174"/>
      <c r="EA190" s="175"/>
      <c r="EB190" s="174"/>
      <c r="EC190" s="175"/>
      <c r="ED190" s="174"/>
      <c r="EE190" s="175"/>
      <c r="EF190" s="174"/>
      <c r="EG190" s="175"/>
      <c r="EH190" s="166">
        <f t="shared" si="154"/>
        <v>0</v>
      </c>
      <c r="EI190" s="167">
        <f t="shared" si="155"/>
        <v>0</v>
      </c>
      <c r="EJ190" s="166">
        <f t="shared" si="156"/>
        <v>0</v>
      </c>
      <c r="EK190" s="167">
        <f t="shared" si="157"/>
        <v>0</v>
      </c>
      <c r="EL190" s="1"/>
      <c r="EM190" s="1"/>
      <c r="EN190" s="174"/>
      <c r="EO190" s="175"/>
      <c r="EP190" s="174"/>
      <c r="EQ190" s="175"/>
      <c r="ER190" s="174"/>
      <c r="ES190" s="175"/>
      <c r="ET190" s="174"/>
      <c r="EU190" s="175"/>
      <c r="EV190" s="174"/>
      <c r="EW190" s="175"/>
      <c r="EX190" s="174"/>
      <c r="EY190" s="175"/>
      <c r="EZ190" s="174"/>
      <c r="FA190" s="175"/>
      <c r="FB190" s="174"/>
      <c r="FC190" s="175"/>
      <c r="FD190" s="174"/>
      <c r="FE190" s="175"/>
      <c r="FF190" s="174"/>
      <c r="FG190" s="175"/>
      <c r="FH190" s="174"/>
      <c r="FI190" s="175"/>
      <c r="FJ190" s="174"/>
      <c r="FK190" s="175"/>
      <c r="FL190" s="166">
        <f t="shared" si="158"/>
        <v>0</v>
      </c>
      <c r="FM190" s="167">
        <f t="shared" si="159"/>
        <v>0</v>
      </c>
      <c r="FN190" s="166">
        <f t="shared" si="160"/>
        <v>0</v>
      </c>
      <c r="FO190" s="167">
        <f t="shared" si="161"/>
        <v>0</v>
      </c>
      <c r="FP190" s="1"/>
      <c r="FQ190" s="1"/>
      <c r="FR190" s="174"/>
      <c r="FS190" s="175"/>
      <c r="FT190" s="174"/>
      <c r="FU190" s="175"/>
      <c r="FV190" s="174"/>
      <c r="FW190" s="175"/>
      <c r="FX190" s="174"/>
      <c r="FY190" s="175"/>
      <c r="FZ190" s="174"/>
      <c r="GA190" s="175"/>
      <c r="GB190" s="174"/>
      <c r="GC190" s="175"/>
      <c r="GD190" s="174"/>
      <c r="GE190" s="175"/>
      <c r="GF190" s="174"/>
      <c r="GG190" s="175"/>
      <c r="GH190" s="174"/>
      <c r="GI190" s="175"/>
      <c r="GJ190" s="174"/>
      <c r="GK190" s="175"/>
      <c r="GL190" s="174"/>
      <c r="GM190" s="175"/>
      <c r="GN190" s="174"/>
      <c r="GO190" s="175"/>
      <c r="GP190" s="166">
        <f t="shared" si="162"/>
        <v>0</v>
      </c>
      <c r="GQ190" s="167">
        <f t="shared" si="163"/>
        <v>0</v>
      </c>
      <c r="GR190" s="166">
        <f t="shared" si="164"/>
        <v>0</v>
      </c>
      <c r="GS190" s="167">
        <f t="shared" si="165"/>
        <v>0</v>
      </c>
      <c r="GT190" s="1"/>
      <c r="GU190" s="1"/>
      <c r="GV190" s="174"/>
      <c r="GW190" s="175"/>
      <c r="GX190" s="174"/>
      <c r="GY190" s="175"/>
      <c r="GZ190" s="174"/>
      <c r="HA190" s="175"/>
      <c r="HB190" s="174"/>
      <c r="HC190" s="175"/>
      <c r="HD190" s="174"/>
      <c r="HE190" s="175"/>
      <c r="HF190" s="174"/>
      <c r="HG190" s="175"/>
      <c r="HH190" s="174"/>
      <c r="HI190" s="175"/>
      <c r="HJ190" s="174"/>
      <c r="HK190" s="175"/>
      <c r="HL190" s="174"/>
      <c r="HM190" s="175"/>
      <c r="HN190" s="174"/>
      <c r="HO190" s="175"/>
      <c r="HP190" s="174"/>
      <c r="HQ190" s="175"/>
      <c r="HR190" s="174"/>
      <c r="HS190" s="175"/>
      <c r="HT190" s="166">
        <f t="shared" si="166"/>
        <v>0</v>
      </c>
      <c r="HU190" s="167">
        <f t="shared" si="167"/>
        <v>0</v>
      </c>
      <c r="HV190" s="166">
        <f t="shared" si="168"/>
        <v>0</v>
      </c>
      <c r="HW190" s="167">
        <f t="shared" si="169"/>
        <v>0</v>
      </c>
      <c r="HX190" s="1"/>
      <c r="HY190" s="1"/>
      <c r="HZ190" s="174"/>
      <c r="IA190" s="175"/>
      <c r="IB190" s="174"/>
      <c r="IC190" s="175"/>
      <c r="ID190" s="174"/>
      <c r="IE190" s="175"/>
      <c r="IF190" s="174"/>
      <c r="IG190" s="175"/>
      <c r="IH190" s="174"/>
      <c r="II190" s="175"/>
      <c r="IJ190" s="174"/>
      <c r="IK190" s="175"/>
      <c r="IL190" s="174"/>
      <c r="IM190" s="175"/>
      <c r="IN190" s="174"/>
      <c r="IO190" s="175"/>
      <c r="IP190" s="174"/>
      <c r="IQ190" s="175"/>
      <c r="IR190" s="174"/>
      <c r="IS190" s="175"/>
      <c r="IT190" s="174"/>
      <c r="IU190" s="175"/>
      <c r="IV190" s="174"/>
      <c r="IW190" s="175"/>
      <c r="IX190" s="166">
        <f t="shared" si="170"/>
        <v>0</v>
      </c>
      <c r="IY190" s="167">
        <f t="shared" si="171"/>
        <v>0</v>
      </c>
      <c r="IZ190" s="166">
        <f t="shared" si="172"/>
        <v>0</v>
      </c>
      <c r="JA190" s="167">
        <f t="shared" si="173"/>
        <v>0</v>
      </c>
      <c r="JB190" s="1"/>
      <c r="JC190" s="1"/>
      <c r="JD190" s="174"/>
      <c r="JE190" s="175"/>
      <c r="JF190" s="174"/>
      <c r="JG190" s="175"/>
      <c r="JH190" s="174"/>
      <c r="JI190" s="175"/>
      <c r="JJ190" s="174"/>
      <c r="JK190" s="175"/>
      <c r="JL190" s="174"/>
      <c r="JM190" s="175"/>
      <c r="JN190" s="174"/>
      <c r="JO190" s="175"/>
      <c r="JP190" s="174"/>
      <c r="JQ190" s="175"/>
      <c r="JR190" s="174"/>
      <c r="JS190" s="175"/>
      <c r="JT190" s="174"/>
      <c r="JU190" s="175"/>
      <c r="JV190" s="174"/>
      <c r="JW190" s="175"/>
      <c r="JX190" s="174"/>
      <c r="JY190" s="175"/>
      <c r="JZ190" s="174"/>
      <c r="KA190" s="175"/>
      <c r="KB190" s="166">
        <f t="shared" si="174"/>
        <v>0</v>
      </c>
      <c r="KC190" s="167">
        <f t="shared" si="175"/>
        <v>0</v>
      </c>
      <c r="KD190" s="166">
        <f t="shared" si="176"/>
        <v>0</v>
      </c>
      <c r="KE190" s="167">
        <f t="shared" si="177"/>
        <v>0</v>
      </c>
      <c r="KF190" s="1"/>
      <c r="KG190" s="1"/>
      <c r="KH190" s="170">
        <f t="shared" si="178"/>
        <v>0</v>
      </c>
      <c r="KI190" s="171">
        <f t="shared" si="179"/>
        <v>0</v>
      </c>
      <c r="KJ190" s="166">
        <f t="shared" si="180"/>
        <v>0</v>
      </c>
      <c r="KK190" s="167">
        <f t="shared" si="181"/>
        <v>0</v>
      </c>
      <c r="KL190" s="172">
        <f t="shared" si="182"/>
        <v>0</v>
      </c>
      <c r="KM190" s="171">
        <f t="shared" si="183"/>
        <v>0</v>
      </c>
      <c r="KN190" s="166">
        <f t="shared" si="184"/>
        <v>0</v>
      </c>
      <c r="KO190" s="167">
        <f t="shared" si="185"/>
        <v>0</v>
      </c>
      <c r="KP190" s="436">
        <f t="shared" si="186"/>
        <v>0</v>
      </c>
      <c r="KQ190" s="422">
        <f t="shared" si="187"/>
        <v>0</v>
      </c>
      <c r="KR190" s="438" t="s">
        <v>338</v>
      </c>
      <c r="KS190" s="422" t="s">
        <v>338</v>
      </c>
      <c r="KT190" s="1"/>
    </row>
    <row r="191" spans="2:306" s="26" customFormat="1" ht="16.5" customHeight="1" x14ac:dyDescent="0.2">
      <c r="B191" s="150" t="s">
        <v>371</v>
      </c>
      <c r="C191" s="826"/>
      <c r="D191" s="827"/>
      <c r="E191" s="316"/>
      <c r="F191" s="659">
        <v>1</v>
      </c>
      <c r="G191" s="113"/>
      <c r="H191" s="113"/>
      <c r="I191" s="661">
        <f>INT(ROUND(F191,2)*(IF(E191&gt;0,data!$J$12,0)))</f>
        <v>0</v>
      </c>
      <c r="J191" s="145">
        <f t="shared" si="188"/>
        <v>0</v>
      </c>
      <c r="K191" s="317"/>
      <c r="L191" s="316"/>
      <c r="M191" s="661">
        <f>INT(ROUND(F191,2)*(IF(E191&gt;0,(IF(K191="ano",data!$J$6,0)),0)))</f>
        <v>0</v>
      </c>
      <c r="N191" s="152">
        <f t="shared" si="189"/>
        <v>0</v>
      </c>
      <c r="O191" s="155">
        <f t="shared" si="190"/>
        <v>0</v>
      </c>
      <c r="Q191" s="149" t="str">
        <f t="shared" si="191"/>
        <v/>
      </c>
      <c r="R191" s="612" t="s">
        <v>338</v>
      </c>
      <c r="T191" s="26">
        <f t="shared" si="192"/>
        <v>0</v>
      </c>
      <c r="U191" s="176" t="s">
        <v>297</v>
      </c>
      <c r="V191" s="10"/>
      <c r="W191" s="10"/>
      <c r="X191" s="164"/>
      <c r="Y191" s="177"/>
      <c r="Z191" s="164"/>
      <c r="AA191" s="177"/>
      <c r="AB191" s="164"/>
      <c r="AC191" s="177"/>
      <c r="AD191" s="164"/>
      <c r="AE191" s="177"/>
      <c r="AF191" s="164"/>
      <c r="AG191" s="177"/>
      <c r="AH191" s="164"/>
      <c r="AI191" s="177"/>
      <c r="AJ191" s="164"/>
      <c r="AK191" s="177"/>
      <c r="AL191" s="164"/>
      <c r="AM191" s="177"/>
      <c r="AN191" s="164"/>
      <c r="AO191" s="177"/>
      <c r="AP191" s="164"/>
      <c r="AQ191" s="177"/>
      <c r="AR191" s="164"/>
      <c r="AS191" s="177"/>
      <c r="AT191" s="164"/>
      <c r="AU191" s="177"/>
      <c r="AV191" s="166">
        <f t="shared" si="142"/>
        <v>0</v>
      </c>
      <c r="AW191" s="167">
        <f t="shared" si="143"/>
        <v>0</v>
      </c>
      <c r="AX191" s="166">
        <f t="shared" si="144"/>
        <v>0</v>
      </c>
      <c r="AY191" s="167">
        <f t="shared" si="145"/>
        <v>0</v>
      </c>
      <c r="AZ191" s="1"/>
      <c r="BA191" s="1"/>
      <c r="BB191" s="164"/>
      <c r="BC191" s="177"/>
      <c r="BD191" s="164"/>
      <c r="BE191" s="177"/>
      <c r="BF191" s="164"/>
      <c r="BG191" s="177"/>
      <c r="BH191" s="164"/>
      <c r="BI191" s="177"/>
      <c r="BJ191" s="164"/>
      <c r="BK191" s="177"/>
      <c r="BL191" s="164"/>
      <c r="BM191" s="177"/>
      <c r="BN191" s="164"/>
      <c r="BO191" s="177"/>
      <c r="BP191" s="164"/>
      <c r="BQ191" s="177"/>
      <c r="BR191" s="164"/>
      <c r="BS191" s="177"/>
      <c r="BT191" s="164"/>
      <c r="BU191" s="177"/>
      <c r="BV191" s="164"/>
      <c r="BW191" s="177"/>
      <c r="BX191" s="164"/>
      <c r="BY191" s="177"/>
      <c r="BZ191" s="166">
        <f t="shared" si="146"/>
        <v>0</v>
      </c>
      <c r="CA191" s="167">
        <f t="shared" si="147"/>
        <v>0</v>
      </c>
      <c r="CB191" s="166">
        <f t="shared" si="148"/>
        <v>0</v>
      </c>
      <c r="CC191" s="167">
        <f t="shared" si="149"/>
        <v>0</v>
      </c>
      <c r="CD191" s="1"/>
      <c r="CE191" s="1"/>
      <c r="CF191" s="164"/>
      <c r="CG191" s="177"/>
      <c r="CH191" s="164"/>
      <c r="CI191" s="177"/>
      <c r="CJ191" s="164"/>
      <c r="CK191" s="177"/>
      <c r="CL191" s="164"/>
      <c r="CM191" s="177"/>
      <c r="CN191" s="164"/>
      <c r="CO191" s="177"/>
      <c r="CP191" s="164"/>
      <c r="CQ191" s="177"/>
      <c r="CR191" s="164"/>
      <c r="CS191" s="177"/>
      <c r="CT191" s="164"/>
      <c r="CU191" s="177"/>
      <c r="CV191" s="164"/>
      <c r="CW191" s="177"/>
      <c r="CX191" s="164"/>
      <c r="CY191" s="177"/>
      <c r="CZ191" s="164"/>
      <c r="DA191" s="177"/>
      <c r="DB191" s="164"/>
      <c r="DC191" s="177"/>
      <c r="DD191" s="166">
        <f t="shared" si="150"/>
        <v>0</v>
      </c>
      <c r="DE191" s="167">
        <f t="shared" si="151"/>
        <v>0</v>
      </c>
      <c r="DF191" s="166">
        <f t="shared" si="152"/>
        <v>0</v>
      </c>
      <c r="DG191" s="167">
        <f t="shared" si="153"/>
        <v>0</v>
      </c>
      <c r="DH191" s="1"/>
      <c r="DI191" s="1"/>
      <c r="DJ191" s="164"/>
      <c r="DK191" s="177"/>
      <c r="DL191" s="164"/>
      <c r="DM191" s="177"/>
      <c r="DN191" s="164"/>
      <c r="DO191" s="177"/>
      <c r="DP191" s="164"/>
      <c r="DQ191" s="177"/>
      <c r="DR191" s="164"/>
      <c r="DS191" s="177"/>
      <c r="DT191" s="164"/>
      <c r="DU191" s="177"/>
      <c r="DV191" s="164"/>
      <c r="DW191" s="177"/>
      <c r="DX191" s="164"/>
      <c r="DY191" s="177"/>
      <c r="DZ191" s="164"/>
      <c r="EA191" s="177"/>
      <c r="EB191" s="164"/>
      <c r="EC191" s="177"/>
      <c r="ED191" s="164"/>
      <c r="EE191" s="177"/>
      <c r="EF191" s="164"/>
      <c r="EG191" s="177"/>
      <c r="EH191" s="166">
        <f t="shared" si="154"/>
        <v>0</v>
      </c>
      <c r="EI191" s="167">
        <f t="shared" si="155"/>
        <v>0</v>
      </c>
      <c r="EJ191" s="166">
        <f t="shared" si="156"/>
        <v>0</v>
      </c>
      <c r="EK191" s="167">
        <f t="shared" si="157"/>
        <v>0</v>
      </c>
      <c r="EL191" s="1"/>
      <c r="EM191" s="1"/>
      <c r="EN191" s="164"/>
      <c r="EO191" s="177"/>
      <c r="EP191" s="164"/>
      <c r="EQ191" s="177"/>
      <c r="ER191" s="164"/>
      <c r="ES191" s="177"/>
      <c r="ET191" s="164"/>
      <c r="EU191" s="177"/>
      <c r="EV191" s="164"/>
      <c r="EW191" s="177"/>
      <c r="EX191" s="164"/>
      <c r="EY191" s="177"/>
      <c r="EZ191" s="164"/>
      <c r="FA191" s="177"/>
      <c r="FB191" s="164"/>
      <c r="FC191" s="177"/>
      <c r="FD191" s="164"/>
      <c r="FE191" s="177"/>
      <c r="FF191" s="164"/>
      <c r="FG191" s="177"/>
      <c r="FH191" s="164"/>
      <c r="FI191" s="177"/>
      <c r="FJ191" s="164"/>
      <c r="FK191" s="177"/>
      <c r="FL191" s="166">
        <f t="shared" si="158"/>
        <v>0</v>
      </c>
      <c r="FM191" s="167">
        <f t="shared" si="159"/>
        <v>0</v>
      </c>
      <c r="FN191" s="166">
        <f t="shared" si="160"/>
        <v>0</v>
      </c>
      <c r="FO191" s="167">
        <f t="shared" si="161"/>
        <v>0</v>
      </c>
      <c r="FP191" s="1"/>
      <c r="FQ191" s="1"/>
      <c r="FR191" s="164"/>
      <c r="FS191" s="177"/>
      <c r="FT191" s="164"/>
      <c r="FU191" s="177"/>
      <c r="FV191" s="164"/>
      <c r="FW191" s="177"/>
      <c r="FX191" s="164"/>
      <c r="FY191" s="177"/>
      <c r="FZ191" s="164"/>
      <c r="GA191" s="177"/>
      <c r="GB191" s="164"/>
      <c r="GC191" s="177"/>
      <c r="GD191" s="164"/>
      <c r="GE191" s="177"/>
      <c r="GF191" s="164"/>
      <c r="GG191" s="177"/>
      <c r="GH191" s="164"/>
      <c r="GI191" s="177"/>
      <c r="GJ191" s="164"/>
      <c r="GK191" s="177"/>
      <c r="GL191" s="164"/>
      <c r="GM191" s="177"/>
      <c r="GN191" s="164"/>
      <c r="GO191" s="177"/>
      <c r="GP191" s="166">
        <f t="shared" si="162"/>
        <v>0</v>
      </c>
      <c r="GQ191" s="167">
        <f t="shared" si="163"/>
        <v>0</v>
      </c>
      <c r="GR191" s="166">
        <f t="shared" si="164"/>
        <v>0</v>
      </c>
      <c r="GS191" s="167">
        <f t="shared" si="165"/>
        <v>0</v>
      </c>
      <c r="GT191" s="1"/>
      <c r="GU191" s="1"/>
      <c r="GV191" s="164"/>
      <c r="GW191" s="177"/>
      <c r="GX191" s="164"/>
      <c r="GY191" s="177"/>
      <c r="GZ191" s="164"/>
      <c r="HA191" s="177"/>
      <c r="HB191" s="164"/>
      <c r="HC191" s="177"/>
      <c r="HD191" s="164"/>
      <c r="HE191" s="177"/>
      <c r="HF191" s="164"/>
      <c r="HG191" s="177"/>
      <c r="HH191" s="164"/>
      <c r="HI191" s="177"/>
      <c r="HJ191" s="164"/>
      <c r="HK191" s="177"/>
      <c r="HL191" s="164"/>
      <c r="HM191" s="177"/>
      <c r="HN191" s="164"/>
      <c r="HO191" s="177"/>
      <c r="HP191" s="164"/>
      <c r="HQ191" s="177"/>
      <c r="HR191" s="164"/>
      <c r="HS191" s="177"/>
      <c r="HT191" s="166">
        <f t="shared" si="166"/>
        <v>0</v>
      </c>
      <c r="HU191" s="167">
        <f t="shared" si="167"/>
        <v>0</v>
      </c>
      <c r="HV191" s="166">
        <f t="shared" si="168"/>
        <v>0</v>
      </c>
      <c r="HW191" s="167">
        <f t="shared" si="169"/>
        <v>0</v>
      </c>
      <c r="HX191" s="1"/>
      <c r="HY191" s="1"/>
      <c r="HZ191" s="164"/>
      <c r="IA191" s="177"/>
      <c r="IB191" s="164"/>
      <c r="IC191" s="177"/>
      <c r="ID191" s="164"/>
      <c r="IE191" s="177"/>
      <c r="IF191" s="164"/>
      <c r="IG191" s="177"/>
      <c r="IH191" s="164"/>
      <c r="II191" s="177"/>
      <c r="IJ191" s="164"/>
      <c r="IK191" s="177"/>
      <c r="IL191" s="164"/>
      <c r="IM191" s="177"/>
      <c r="IN191" s="164"/>
      <c r="IO191" s="177"/>
      <c r="IP191" s="164"/>
      <c r="IQ191" s="177"/>
      <c r="IR191" s="164"/>
      <c r="IS191" s="177"/>
      <c r="IT191" s="164"/>
      <c r="IU191" s="177"/>
      <c r="IV191" s="164"/>
      <c r="IW191" s="177"/>
      <c r="IX191" s="166">
        <f t="shared" si="170"/>
        <v>0</v>
      </c>
      <c r="IY191" s="167">
        <f t="shared" si="171"/>
        <v>0</v>
      </c>
      <c r="IZ191" s="166">
        <f t="shared" si="172"/>
        <v>0</v>
      </c>
      <c r="JA191" s="167">
        <f t="shared" si="173"/>
        <v>0</v>
      </c>
      <c r="JB191" s="1"/>
      <c r="JC191" s="1"/>
      <c r="JD191" s="164"/>
      <c r="JE191" s="177"/>
      <c r="JF191" s="164"/>
      <c r="JG191" s="177"/>
      <c r="JH191" s="164"/>
      <c r="JI191" s="177"/>
      <c r="JJ191" s="164"/>
      <c r="JK191" s="177"/>
      <c r="JL191" s="164"/>
      <c r="JM191" s="177"/>
      <c r="JN191" s="164"/>
      <c r="JO191" s="177"/>
      <c r="JP191" s="164"/>
      <c r="JQ191" s="177"/>
      <c r="JR191" s="164"/>
      <c r="JS191" s="177"/>
      <c r="JT191" s="164"/>
      <c r="JU191" s="177"/>
      <c r="JV191" s="164"/>
      <c r="JW191" s="177"/>
      <c r="JX191" s="164"/>
      <c r="JY191" s="177"/>
      <c r="JZ191" s="164"/>
      <c r="KA191" s="177"/>
      <c r="KB191" s="166">
        <f t="shared" si="174"/>
        <v>0</v>
      </c>
      <c r="KC191" s="167">
        <f t="shared" si="175"/>
        <v>0</v>
      </c>
      <c r="KD191" s="166">
        <f t="shared" si="176"/>
        <v>0</v>
      </c>
      <c r="KE191" s="167">
        <f t="shared" si="177"/>
        <v>0</v>
      </c>
      <c r="KF191" s="1"/>
      <c r="KG191" s="1"/>
      <c r="KH191" s="170">
        <f t="shared" si="178"/>
        <v>0</v>
      </c>
      <c r="KI191" s="171">
        <f t="shared" si="179"/>
        <v>0</v>
      </c>
      <c r="KJ191" s="166">
        <f t="shared" si="180"/>
        <v>0</v>
      </c>
      <c r="KK191" s="167">
        <f t="shared" si="181"/>
        <v>0</v>
      </c>
      <c r="KL191" s="172">
        <f t="shared" si="182"/>
        <v>0</v>
      </c>
      <c r="KM191" s="171">
        <f t="shared" si="183"/>
        <v>0</v>
      </c>
      <c r="KN191" s="166">
        <f t="shared" si="184"/>
        <v>0</v>
      </c>
      <c r="KO191" s="167">
        <f t="shared" si="185"/>
        <v>0</v>
      </c>
      <c r="KP191" s="436">
        <f t="shared" si="186"/>
        <v>0</v>
      </c>
      <c r="KQ191" s="422">
        <f t="shared" si="187"/>
        <v>0</v>
      </c>
      <c r="KR191" s="438" t="s">
        <v>338</v>
      </c>
      <c r="KS191" s="422" t="s">
        <v>338</v>
      </c>
      <c r="KT191" s="1"/>
    </row>
    <row r="192" spans="2:306" s="26" customFormat="1" ht="16.5" hidden="1" customHeight="1" x14ac:dyDescent="0.2">
      <c r="B192" s="150"/>
      <c r="C192" s="853"/>
      <c r="D192" s="854"/>
      <c r="E192" s="536"/>
      <c r="F192" s="650"/>
      <c r="G192" s="536"/>
      <c r="H192" s="536"/>
      <c r="I192" s="661">
        <f>INT(ROUND(F192,2)*(IF(E192&gt;0,data!$J$12,0)))</f>
        <v>0</v>
      </c>
      <c r="J192" s="145">
        <f t="shared" si="188"/>
        <v>0</v>
      </c>
      <c r="K192" s="537"/>
      <c r="L192" s="536"/>
      <c r="M192" s="661">
        <f>INT(ROUND(F192,2)*(IF(E192&gt;0,(IF(K192="ano",data!$J$6,0)),0)))</f>
        <v>0</v>
      </c>
      <c r="N192" s="152">
        <f t="shared" si="189"/>
        <v>0</v>
      </c>
      <c r="O192" s="155">
        <f t="shared" si="190"/>
        <v>0</v>
      </c>
      <c r="Q192" s="149" t="str">
        <f t="shared" si="191"/>
        <v/>
      </c>
      <c r="R192" s="612" t="s">
        <v>338</v>
      </c>
      <c r="T192" s="26">
        <f t="shared" si="192"/>
        <v>0</v>
      </c>
      <c r="U192" s="173" t="s">
        <v>297</v>
      </c>
      <c r="V192" s="10"/>
      <c r="W192" s="10"/>
      <c r="X192" s="174"/>
      <c r="Y192" s="175"/>
      <c r="Z192" s="174"/>
      <c r="AA192" s="175"/>
      <c r="AB192" s="174"/>
      <c r="AC192" s="175"/>
      <c r="AD192" s="174"/>
      <c r="AE192" s="175"/>
      <c r="AF192" s="174"/>
      <c r="AG192" s="175"/>
      <c r="AH192" s="174"/>
      <c r="AI192" s="175"/>
      <c r="AJ192" s="174"/>
      <c r="AK192" s="175"/>
      <c r="AL192" s="174"/>
      <c r="AM192" s="175"/>
      <c r="AN192" s="174"/>
      <c r="AO192" s="175"/>
      <c r="AP192" s="174"/>
      <c r="AQ192" s="175"/>
      <c r="AR192" s="174"/>
      <c r="AS192" s="175"/>
      <c r="AT192" s="174"/>
      <c r="AU192" s="175"/>
      <c r="AV192" s="166">
        <f t="shared" si="142"/>
        <v>0</v>
      </c>
      <c r="AW192" s="167">
        <f t="shared" si="143"/>
        <v>0</v>
      </c>
      <c r="AX192" s="166">
        <f t="shared" si="144"/>
        <v>0</v>
      </c>
      <c r="AY192" s="167">
        <f t="shared" si="145"/>
        <v>0</v>
      </c>
      <c r="AZ192" s="1"/>
      <c r="BA192" s="1"/>
      <c r="BB192" s="174"/>
      <c r="BC192" s="175"/>
      <c r="BD192" s="174"/>
      <c r="BE192" s="175"/>
      <c r="BF192" s="174"/>
      <c r="BG192" s="175"/>
      <c r="BH192" s="174"/>
      <c r="BI192" s="175"/>
      <c r="BJ192" s="174"/>
      <c r="BK192" s="175"/>
      <c r="BL192" s="174"/>
      <c r="BM192" s="175"/>
      <c r="BN192" s="174"/>
      <c r="BO192" s="175"/>
      <c r="BP192" s="174"/>
      <c r="BQ192" s="175"/>
      <c r="BR192" s="174"/>
      <c r="BS192" s="175"/>
      <c r="BT192" s="174"/>
      <c r="BU192" s="175"/>
      <c r="BV192" s="174"/>
      <c r="BW192" s="175"/>
      <c r="BX192" s="174"/>
      <c r="BY192" s="175"/>
      <c r="BZ192" s="166">
        <f t="shared" si="146"/>
        <v>0</v>
      </c>
      <c r="CA192" s="167">
        <f t="shared" si="147"/>
        <v>0</v>
      </c>
      <c r="CB192" s="166">
        <f t="shared" si="148"/>
        <v>0</v>
      </c>
      <c r="CC192" s="167">
        <f t="shared" si="149"/>
        <v>0</v>
      </c>
      <c r="CD192" s="1"/>
      <c r="CE192" s="1"/>
      <c r="CF192" s="174"/>
      <c r="CG192" s="175"/>
      <c r="CH192" s="174"/>
      <c r="CI192" s="175"/>
      <c r="CJ192" s="174"/>
      <c r="CK192" s="175"/>
      <c r="CL192" s="174"/>
      <c r="CM192" s="175"/>
      <c r="CN192" s="174"/>
      <c r="CO192" s="175"/>
      <c r="CP192" s="174"/>
      <c r="CQ192" s="175"/>
      <c r="CR192" s="174"/>
      <c r="CS192" s="175"/>
      <c r="CT192" s="174"/>
      <c r="CU192" s="175"/>
      <c r="CV192" s="174"/>
      <c r="CW192" s="175"/>
      <c r="CX192" s="174"/>
      <c r="CY192" s="175"/>
      <c r="CZ192" s="174"/>
      <c r="DA192" s="175"/>
      <c r="DB192" s="174"/>
      <c r="DC192" s="175"/>
      <c r="DD192" s="166">
        <f t="shared" si="150"/>
        <v>0</v>
      </c>
      <c r="DE192" s="167">
        <f t="shared" si="151"/>
        <v>0</v>
      </c>
      <c r="DF192" s="166">
        <f t="shared" si="152"/>
        <v>0</v>
      </c>
      <c r="DG192" s="167">
        <f t="shared" si="153"/>
        <v>0</v>
      </c>
      <c r="DH192" s="1"/>
      <c r="DI192" s="1"/>
      <c r="DJ192" s="174"/>
      <c r="DK192" s="175"/>
      <c r="DL192" s="174"/>
      <c r="DM192" s="175"/>
      <c r="DN192" s="174"/>
      <c r="DO192" s="175"/>
      <c r="DP192" s="174"/>
      <c r="DQ192" s="175"/>
      <c r="DR192" s="174"/>
      <c r="DS192" s="175"/>
      <c r="DT192" s="174"/>
      <c r="DU192" s="175"/>
      <c r="DV192" s="174"/>
      <c r="DW192" s="175"/>
      <c r="DX192" s="174"/>
      <c r="DY192" s="175"/>
      <c r="DZ192" s="174"/>
      <c r="EA192" s="175"/>
      <c r="EB192" s="174"/>
      <c r="EC192" s="175"/>
      <c r="ED192" s="174"/>
      <c r="EE192" s="175"/>
      <c r="EF192" s="174"/>
      <c r="EG192" s="175"/>
      <c r="EH192" s="166">
        <f t="shared" si="154"/>
        <v>0</v>
      </c>
      <c r="EI192" s="167">
        <f t="shared" si="155"/>
        <v>0</v>
      </c>
      <c r="EJ192" s="166">
        <f t="shared" si="156"/>
        <v>0</v>
      </c>
      <c r="EK192" s="167">
        <f t="shared" si="157"/>
        <v>0</v>
      </c>
      <c r="EL192" s="1"/>
      <c r="EM192" s="1"/>
      <c r="EN192" s="174"/>
      <c r="EO192" s="175"/>
      <c r="EP192" s="174"/>
      <c r="EQ192" s="175"/>
      <c r="ER192" s="174"/>
      <c r="ES192" s="175"/>
      <c r="ET192" s="174"/>
      <c r="EU192" s="175"/>
      <c r="EV192" s="174"/>
      <c r="EW192" s="175"/>
      <c r="EX192" s="174"/>
      <c r="EY192" s="175"/>
      <c r="EZ192" s="174"/>
      <c r="FA192" s="175"/>
      <c r="FB192" s="174"/>
      <c r="FC192" s="175"/>
      <c r="FD192" s="174"/>
      <c r="FE192" s="175"/>
      <c r="FF192" s="174"/>
      <c r="FG192" s="175"/>
      <c r="FH192" s="174"/>
      <c r="FI192" s="175"/>
      <c r="FJ192" s="174"/>
      <c r="FK192" s="175"/>
      <c r="FL192" s="166">
        <f t="shared" si="158"/>
        <v>0</v>
      </c>
      <c r="FM192" s="167">
        <f t="shared" si="159"/>
        <v>0</v>
      </c>
      <c r="FN192" s="166">
        <f t="shared" si="160"/>
        <v>0</v>
      </c>
      <c r="FO192" s="167">
        <f t="shared" si="161"/>
        <v>0</v>
      </c>
      <c r="FP192" s="1"/>
      <c r="FQ192" s="1"/>
      <c r="FR192" s="174"/>
      <c r="FS192" s="175"/>
      <c r="FT192" s="174"/>
      <c r="FU192" s="175"/>
      <c r="FV192" s="174"/>
      <c r="FW192" s="175"/>
      <c r="FX192" s="174"/>
      <c r="FY192" s="175"/>
      <c r="FZ192" s="174"/>
      <c r="GA192" s="175"/>
      <c r="GB192" s="174"/>
      <c r="GC192" s="175"/>
      <c r="GD192" s="174"/>
      <c r="GE192" s="175"/>
      <c r="GF192" s="174"/>
      <c r="GG192" s="175"/>
      <c r="GH192" s="174"/>
      <c r="GI192" s="175"/>
      <c r="GJ192" s="174"/>
      <c r="GK192" s="175"/>
      <c r="GL192" s="174"/>
      <c r="GM192" s="175"/>
      <c r="GN192" s="174"/>
      <c r="GO192" s="175"/>
      <c r="GP192" s="166">
        <f t="shared" si="162"/>
        <v>0</v>
      </c>
      <c r="GQ192" s="167">
        <f t="shared" si="163"/>
        <v>0</v>
      </c>
      <c r="GR192" s="166">
        <f t="shared" si="164"/>
        <v>0</v>
      </c>
      <c r="GS192" s="167">
        <f t="shared" si="165"/>
        <v>0</v>
      </c>
      <c r="GT192" s="1"/>
      <c r="GU192" s="1"/>
      <c r="GV192" s="174"/>
      <c r="GW192" s="175"/>
      <c r="GX192" s="174"/>
      <c r="GY192" s="175"/>
      <c r="GZ192" s="174"/>
      <c r="HA192" s="175"/>
      <c r="HB192" s="174"/>
      <c r="HC192" s="175"/>
      <c r="HD192" s="174"/>
      <c r="HE192" s="175"/>
      <c r="HF192" s="174"/>
      <c r="HG192" s="175"/>
      <c r="HH192" s="174"/>
      <c r="HI192" s="175"/>
      <c r="HJ192" s="174"/>
      <c r="HK192" s="175"/>
      <c r="HL192" s="174"/>
      <c r="HM192" s="175"/>
      <c r="HN192" s="174"/>
      <c r="HO192" s="175"/>
      <c r="HP192" s="174"/>
      <c r="HQ192" s="175"/>
      <c r="HR192" s="174"/>
      <c r="HS192" s="175"/>
      <c r="HT192" s="166">
        <f t="shared" si="166"/>
        <v>0</v>
      </c>
      <c r="HU192" s="167">
        <f t="shared" si="167"/>
        <v>0</v>
      </c>
      <c r="HV192" s="166">
        <f t="shared" si="168"/>
        <v>0</v>
      </c>
      <c r="HW192" s="167">
        <f t="shared" si="169"/>
        <v>0</v>
      </c>
      <c r="HX192" s="1"/>
      <c r="HY192" s="1"/>
      <c r="HZ192" s="174"/>
      <c r="IA192" s="175"/>
      <c r="IB192" s="174"/>
      <c r="IC192" s="175"/>
      <c r="ID192" s="174"/>
      <c r="IE192" s="175"/>
      <c r="IF192" s="174"/>
      <c r="IG192" s="175"/>
      <c r="IH192" s="174"/>
      <c r="II192" s="175"/>
      <c r="IJ192" s="174"/>
      <c r="IK192" s="175"/>
      <c r="IL192" s="174"/>
      <c r="IM192" s="175"/>
      <c r="IN192" s="174"/>
      <c r="IO192" s="175"/>
      <c r="IP192" s="174"/>
      <c r="IQ192" s="175"/>
      <c r="IR192" s="174"/>
      <c r="IS192" s="175"/>
      <c r="IT192" s="174"/>
      <c r="IU192" s="175"/>
      <c r="IV192" s="174"/>
      <c r="IW192" s="175"/>
      <c r="IX192" s="166">
        <f t="shared" si="170"/>
        <v>0</v>
      </c>
      <c r="IY192" s="167">
        <f t="shared" si="171"/>
        <v>0</v>
      </c>
      <c r="IZ192" s="166">
        <f t="shared" si="172"/>
        <v>0</v>
      </c>
      <c r="JA192" s="167">
        <f t="shared" si="173"/>
        <v>0</v>
      </c>
      <c r="JB192" s="1"/>
      <c r="JC192" s="1"/>
      <c r="JD192" s="174"/>
      <c r="JE192" s="175"/>
      <c r="JF192" s="174"/>
      <c r="JG192" s="175"/>
      <c r="JH192" s="174"/>
      <c r="JI192" s="175"/>
      <c r="JJ192" s="174"/>
      <c r="JK192" s="175"/>
      <c r="JL192" s="174"/>
      <c r="JM192" s="175"/>
      <c r="JN192" s="174"/>
      <c r="JO192" s="175"/>
      <c r="JP192" s="174"/>
      <c r="JQ192" s="175"/>
      <c r="JR192" s="174"/>
      <c r="JS192" s="175"/>
      <c r="JT192" s="174"/>
      <c r="JU192" s="175"/>
      <c r="JV192" s="174"/>
      <c r="JW192" s="175"/>
      <c r="JX192" s="174"/>
      <c r="JY192" s="175"/>
      <c r="JZ192" s="174"/>
      <c r="KA192" s="175"/>
      <c r="KB192" s="166">
        <f t="shared" si="174"/>
        <v>0</v>
      </c>
      <c r="KC192" s="167">
        <f t="shared" si="175"/>
        <v>0</v>
      </c>
      <c r="KD192" s="166">
        <f t="shared" si="176"/>
        <v>0</v>
      </c>
      <c r="KE192" s="167">
        <f t="shared" si="177"/>
        <v>0</v>
      </c>
      <c r="KF192" s="1"/>
      <c r="KG192" s="1"/>
      <c r="KH192" s="170">
        <f t="shared" si="178"/>
        <v>0</v>
      </c>
      <c r="KI192" s="171">
        <f t="shared" si="179"/>
        <v>0</v>
      </c>
      <c r="KJ192" s="166">
        <f t="shared" si="180"/>
        <v>0</v>
      </c>
      <c r="KK192" s="167">
        <f t="shared" si="181"/>
        <v>0</v>
      </c>
      <c r="KL192" s="172">
        <f t="shared" si="182"/>
        <v>0</v>
      </c>
      <c r="KM192" s="171">
        <f t="shared" si="183"/>
        <v>0</v>
      </c>
      <c r="KN192" s="166">
        <f t="shared" si="184"/>
        <v>0</v>
      </c>
      <c r="KO192" s="167">
        <f t="shared" si="185"/>
        <v>0</v>
      </c>
      <c r="KP192" s="436">
        <f t="shared" si="186"/>
        <v>0</v>
      </c>
      <c r="KQ192" s="422">
        <f t="shared" si="187"/>
        <v>0</v>
      </c>
      <c r="KR192" s="438" t="s">
        <v>338</v>
      </c>
      <c r="KS192" s="422" t="s">
        <v>338</v>
      </c>
      <c r="KT192" s="1"/>
    </row>
    <row r="193" spans="2:306" s="26" customFormat="1" ht="16.5" customHeight="1" x14ac:dyDescent="0.2">
      <c r="B193" s="150" t="s">
        <v>372</v>
      </c>
      <c r="C193" s="826"/>
      <c r="D193" s="827"/>
      <c r="E193" s="316"/>
      <c r="F193" s="659">
        <v>1</v>
      </c>
      <c r="G193" s="113"/>
      <c r="H193" s="113"/>
      <c r="I193" s="661">
        <f>INT(ROUND(F193,2)*(IF(E193&gt;0,data!$J$12,0)))</f>
        <v>0</v>
      </c>
      <c r="J193" s="145">
        <f t="shared" si="188"/>
        <v>0</v>
      </c>
      <c r="K193" s="317"/>
      <c r="L193" s="316"/>
      <c r="M193" s="661">
        <f>INT(ROUND(F193,2)*(IF(E193&gt;0,(IF(K193="ano",data!$J$6,0)),0)))</f>
        <v>0</v>
      </c>
      <c r="N193" s="152">
        <f t="shared" si="189"/>
        <v>0</v>
      </c>
      <c r="O193" s="155">
        <f t="shared" si="190"/>
        <v>0</v>
      </c>
      <c r="Q193" s="149" t="str">
        <f t="shared" si="191"/>
        <v/>
      </c>
      <c r="R193" s="612" t="s">
        <v>338</v>
      </c>
      <c r="T193" s="26">
        <f t="shared" si="192"/>
        <v>0</v>
      </c>
      <c r="U193" s="176" t="s">
        <v>297</v>
      </c>
      <c r="V193" s="10"/>
      <c r="W193" s="10"/>
      <c r="X193" s="164"/>
      <c r="Y193" s="177"/>
      <c r="Z193" s="164"/>
      <c r="AA193" s="177"/>
      <c r="AB193" s="164"/>
      <c r="AC193" s="177"/>
      <c r="AD193" s="164"/>
      <c r="AE193" s="177"/>
      <c r="AF193" s="164"/>
      <c r="AG193" s="177"/>
      <c r="AH193" s="164"/>
      <c r="AI193" s="177"/>
      <c r="AJ193" s="164"/>
      <c r="AK193" s="177"/>
      <c r="AL193" s="164"/>
      <c r="AM193" s="177"/>
      <c r="AN193" s="164"/>
      <c r="AO193" s="177"/>
      <c r="AP193" s="164"/>
      <c r="AQ193" s="177"/>
      <c r="AR193" s="164"/>
      <c r="AS193" s="177"/>
      <c r="AT193" s="164"/>
      <c r="AU193" s="177"/>
      <c r="AV193" s="166">
        <f t="shared" si="142"/>
        <v>0</v>
      </c>
      <c r="AW193" s="167">
        <f t="shared" si="143"/>
        <v>0</v>
      </c>
      <c r="AX193" s="166">
        <f t="shared" si="144"/>
        <v>0</v>
      </c>
      <c r="AY193" s="167">
        <f t="shared" si="145"/>
        <v>0</v>
      </c>
      <c r="AZ193" s="1"/>
      <c r="BA193" s="1"/>
      <c r="BB193" s="164"/>
      <c r="BC193" s="177"/>
      <c r="BD193" s="164"/>
      <c r="BE193" s="177"/>
      <c r="BF193" s="164"/>
      <c r="BG193" s="177"/>
      <c r="BH193" s="164"/>
      <c r="BI193" s="177"/>
      <c r="BJ193" s="164"/>
      <c r="BK193" s="177"/>
      <c r="BL193" s="164"/>
      <c r="BM193" s="177"/>
      <c r="BN193" s="164"/>
      <c r="BO193" s="177"/>
      <c r="BP193" s="164"/>
      <c r="BQ193" s="177"/>
      <c r="BR193" s="164"/>
      <c r="BS193" s="177"/>
      <c r="BT193" s="164"/>
      <c r="BU193" s="177"/>
      <c r="BV193" s="164"/>
      <c r="BW193" s="177"/>
      <c r="BX193" s="164"/>
      <c r="BY193" s="177"/>
      <c r="BZ193" s="166">
        <f t="shared" si="146"/>
        <v>0</v>
      </c>
      <c r="CA193" s="167">
        <f t="shared" si="147"/>
        <v>0</v>
      </c>
      <c r="CB193" s="166">
        <f t="shared" si="148"/>
        <v>0</v>
      </c>
      <c r="CC193" s="167">
        <f t="shared" si="149"/>
        <v>0</v>
      </c>
      <c r="CD193" s="1"/>
      <c r="CE193" s="1"/>
      <c r="CF193" s="164"/>
      <c r="CG193" s="177"/>
      <c r="CH193" s="164"/>
      <c r="CI193" s="177"/>
      <c r="CJ193" s="164"/>
      <c r="CK193" s="177"/>
      <c r="CL193" s="164"/>
      <c r="CM193" s="177"/>
      <c r="CN193" s="164"/>
      <c r="CO193" s="177"/>
      <c r="CP193" s="164"/>
      <c r="CQ193" s="177"/>
      <c r="CR193" s="164"/>
      <c r="CS193" s="177"/>
      <c r="CT193" s="164"/>
      <c r="CU193" s="177"/>
      <c r="CV193" s="164"/>
      <c r="CW193" s="177"/>
      <c r="CX193" s="164"/>
      <c r="CY193" s="177"/>
      <c r="CZ193" s="164"/>
      <c r="DA193" s="177"/>
      <c r="DB193" s="164"/>
      <c r="DC193" s="177"/>
      <c r="DD193" s="166">
        <f t="shared" si="150"/>
        <v>0</v>
      </c>
      <c r="DE193" s="167">
        <f t="shared" si="151"/>
        <v>0</v>
      </c>
      <c r="DF193" s="166">
        <f t="shared" si="152"/>
        <v>0</v>
      </c>
      <c r="DG193" s="167">
        <f t="shared" si="153"/>
        <v>0</v>
      </c>
      <c r="DH193" s="1"/>
      <c r="DI193" s="1"/>
      <c r="DJ193" s="164"/>
      <c r="DK193" s="177"/>
      <c r="DL193" s="164"/>
      <c r="DM193" s="177"/>
      <c r="DN193" s="164"/>
      <c r="DO193" s="177"/>
      <c r="DP193" s="164"/>
      <c r="DQ193" s="177"/>
      <c r="DR193" s="164"/>
      <c r="DS193" s="177"/>
      <c r="DT193" s="164"/>
      <c r="DU193" s="177"/>
      <c r="DV193" s="164"/>
      <c r="DW193" s="177"/>
      <c r="DX193" s="164"/>
      <c r="DY193" s="177"/>
      <c r="DZ193" s="164"/>
      <c r="EA193" s="177"/>
      <c r="EB193" s="164"/>
      <c r="EC193" s="177"/>
      <c r="ED193" s="164"/>
      <c r="EE193" s="177"/>
      <c r="EF193" s="164"/>
      <c r="EG193" s="177"/>
      <c r="EH193" s="166">
        <f t="shared" si="154"/>
        <v>0</v>
      </c>
      <c r="EI193" s="167">
        <f t="shared" si="155"/>
        <v>0</v>
      </c>
      <c r="EJ193" s="166">
        <f t="shared" si="156"/>
        <v>0</v>
      </c>
      <c r="EK193" s="167">
        <f t="shared" si="157"/>
        <v>0</v>
      </c>
      <c r="EL193" s="1"/>
      <c r="EM193" s="1"/>
      <c r="EN193" s="164"/>
      <c r="EO193" s="177"/>
      <c r="EP193" s="164"/>
      <c r="EQ193" s="177"/>
      <c r="ER193" s="164"/>
      <c r="ES193" s="177"/>
      <c r="ET193" s="164"/>
      <c r="EU193" s="177"/>
      <c r="EV193" s="164"/>
      <c r="EW193" s="177"/>
      <c r="EX193" s="164"/>
      <c r="EY193" s="177"/>
      <c r="EZ193" s="164"/>
      <c r="FA193" s="177"/>
      <c r="FB193" s="164"/>
      <c r="FC193" s="177"/>
      <c r="FD193" s="164"/>
      <c r="FE193" s="177"/>
      <c r="FF193" s="164"/>
      <c r="FG193" s="177"/>
      <c r="FH193" s="164"/>
      <c r="FI193" s="177"/>
      <c r="FJ193" s="164"/>
      <c r="FK193" s="177"/>
      <c r="FL193" s="166">
        <f t="shared" si="158"/>
        <v>0</v>
      </c>
      <c r="FM193" s="167">
        <f t="shared" si="159"/>
        <v>0</v>
      </c>
      <c r="FN193" s="166">
        <f t="shared" si="160"/>
        <v>0</v>
      </c>
      <c r="FO193" s="167">
        <f t="shared" si="161"/>
        <v>0</v>
      </c>
      <c r="FP193" s="1"/>
      <c r="FQ193" s="1"/>
      <c r="FR193" s="164"/>
      <c r="FS193" s="177"/>
      <c r="FT193" s="164"/>
      <c r="FU193" s="177"/>
      <c r="FV193" s="164"/>
      <c r="FW193" s="177"/>
      <c r="FX193" s="164"/>
      <c r="FY193" s="177"/>
      <c r="FZ193" s="164"/>
      <c r="GA193" s="177"/>
      <c r="GB193" s="164"/>
      <c r="GC193" s="177"/>
      <c r="GD193" s="164"/>
      <c r="GE193" s="177"/>
      <c r="GF193" s="164"/>
      <c r="GG193" s="177"/>
      <c r="GH193" s="164"/>
      <c r="GI193" s="177"/>
      <c r="GJ193" s="164"/>
      <c r="GK193" s="177"/>
      <c r="GL193" s="164"/>
      <c r="GM193" s="177"/>
      <c r="GN193" s="164"/>
      <c r="GO193" s="177"/>
      <c r="GP193" s="166">
        <f t="shared" si="162"/>
        <v>0</v>
      </c>
      <c r="GQ193" s="167">
        <f t="shared" si="163"/>
        <v>0</v>
      </c>
      <c r="GR193" s="166">
        <f t="shared" si="164"/>
        <v>0</v>
      </c>
      <c r="GS193" s="167">
        <f t="shared" si="165"/>
        <v>0</v>
      </c>
      <c r="GT193" s="1"/>
      <c r="GU193" s="1"/>
      <c r="GV193" s="164"/>
      <c r="GW193" s="177"/>
      <c r="GX193" s="164"/>
      <c r="GY193" s="177"/>
      <c r="GZ193" s="164"/>
      <c r="HA193" s="177"/>
      <c r="HB193" s="164"/>
      <c r="HC193" s="177"/>
      <c r="HD193" s="164"/>
      <c r="HE193" s="177"/>
      <c r="HF193" s="164"/>
      <c r="HG193" s="177"/>
      <c r="HH193" s="164"/>
      <c r="HI193" s="177"/>
      <c r="HJ193" s="164"/>
      <c r="HK193" s="177"/>
      <c r="HL193" s="164"/>
      <c r="HM193" s="177"/>
      <c r="HN193" s="164"/>
      <c r="HO193" s="177"/>
      <c r="HP193" s="164"/>
      <c r="HQ193" s="177"/>
      <c r="HR193" s="164"/>
      <c r="HS193" s="177"/>
      <c r="HT193" s="166">
        <f t="shared" si="166"/>
        <v>0</v>
      </c>
      <c r="HU193" s="167">
        <f t="shared" si="167"/>
        <v>0</v>
      </c>
      <c r="HV193" s="166">
        <f t="shared" si="168"/>
        <v>0</v>
      </c>
      <c r="HW193" s="167">
        <f t="shared" si="169"/>
        <v>0</v>
      </c>
      <c r="HX193" s="1"/>
      <c r="HY193" s="1"/>
      <c r="HZ193" s="164"/>
      <c r="IA193" s="177"/>
      <c r="IB193" s="164"/>
      <c r="IC193" s="177"/>
      <c r="ID193" s="164"/>
      <c r="IE193" s="177"/>
      <c r="IF193" s="164"/>
      <c r="IG193" s="177"/>
      <c r="IH193" s="164"/>
      <c r="II193" s="177"/>
      <c r="IJ193" s="164"/>
      <c r="IK193" s="177"/>
      <c r="IL193" s="164"/>
      <c r="IM193" s="177"/>
      <c r="IN193" s="164"/>
      <c r="IO193" s="177"/>
      <c r="IP193" s="164"/>
      <c r="IQ193" s="177"/>
      <c r="IR193" s="164"/>
      <c r="IS193" s="177"/>
      <c r="IT193" s="164"/>
      <c r="IU193" s="177"/>
      <c r="IV193" s="164"/>
      <c r="IW193" s="177"/>
      <c r="IX193" s="166">
        <f t="shared" si="170"/>
        <v>0</v>
      </c>
      <c r="IY193" s="167">
        <f t="shared" si="171"/>
        <v>0</v>
      </c>
      <c r="IZ193" s="166">
        <f t="shared" si="172"/>
        <v>0</v>
      </c>
      <c r="JA193" s="167">
        <f t="shared" si="173"/>
        <v>0</v>
      </c>
      <c r="JB193" s="1"/>
      <c r="JC193" s="1"/>
      <c r="JD193" s="164"/>
      <c r="JE193" s="177"/>
      <c r="JF193" s="164"/>
      <c r="JG193" s="177"/>
      <c r="JH193" s="164"/>
      <c r="JI193" s="177"/>
      <c r="JJ193" s="164"/>
      <c r="JK193" s="177"/>
      <c r="JL193" s="164"/>
      <c r="JM193" s="177"/>
      <c r="JN193" s="164"/>
      <c r="JO193" s="177"/>
      <c r="JP193" s="164"/>
      <c r="JQ193" s="177"/>
      <c r="JR193" s="164"/>
      <c r="JS193" s="177"/>
      <c r="JT193" s="164"/>
      <c r="JU193" s="177"/>
      <c r="JV193" s="164"/>
      <c r="JW193" s="177"/>
      <c r="JX193" s="164"/>
      <c r="JY193" s="177"/>
      <c r="JZ193" s="164"/>
      <c r="KA193" s="177"/>
      <c r="KB193" s="166">
        <f t="shared" si="174"/>
        <v>0</v>
      </c>
      <c r="KC193" s="167">
        <f t="shared" si="175"/>
        <v>0</v>
      </c>
      <c r="KD193" s="166">
        <f t="shared" si="176"/>
        <v>0</v>
      </c>
      <c r="KE193" s="167">
        <f t="shared" si="177"/>
        <v>0</v>
      </c>
      <c r="KF193" s="1"/>
      <c r="KG193" s="1"/>
      <c r="KH193" s="170">
        <f t="shared" si="178"/>
        <v>0</v>
      </c>
      <c r="KI193" s="171">
        <f t="shared" si="179"/>
        <v>0</v>
      </c>
      <c r="KJ193" s="166">
        <f t="shared" si="180"/>
        <v>0</v>
      </c>
      <c r="KK193" s="167">
        <f t="shared" si="181"/>
        <v>0</v>
      </c>
      <c r="KL193" s="172">
        <f t="shared" si="182"/>
        <v>0</v>
      </c>
      <c r="KM193" s="171">
        <f t="shared" si="183"/>
        <v>0</v>
      </c>
      <c r="KN193" s="166">
        <f t="shared" si="184"/>
        <v>0</v>
      </c>
      <c r="KO193" s="167">
        <f t="shared" si="185"/>
        <v>0</v>
      </c>
      <c r="KP193" s="436">
        <f t="shared" si="186"/>
        <v>0</v>
      </c>
      <c r="KQ193" s="422">
        <f t="shared" si="187"/>
        <v>0</v>
      </c>
      <c r="KR193" s="438" t="s">
        <v>338</v>
      </c>
      <c r="KS193" s="422" t="s">
        <v>338</v>
      </c>
      <c r="KT193" s="1"/>
    </row>
    <row r="194" spans="2:306" s="26" customFormat="1" ht="16.5" hidden="1" customHeight="1" x14ac:dyDescent="0.2">
      <c r="B194" s="150"/>
      <c r="C194" s="853"/>
      <c r="D194" s="854"/>
      <c r="E194" s="536"/>
      <c r="F194" s="650"/>
      <c r="G194" s="536"/>
      <c r="H194" s="536"/>
      <c r="I194" s="661">
        <f>INT(ROUND(F194,2)*(IF(E194&gt;0,data!$J$12,0)))</f>
        <v>0</v>
      </c>
      <c r="J194" s="145">
        <f t="shared" si="188"/>
        <v>0</v>
      </c>
      <c r="K194" s="537"/>
      <c r="L194" s="536"/>
      <c r="M194" s="661">
        <f>INT(ROUND(F194,2)*(IF(E194&gt;0,(IF(K194="ano",data!$J$6,0)),0)))</f>
        <v>0</v>
      </c>
      <c r="N194" s="152">
        <f t="shared" si="189"/>
        <v>0</v>
      </c>
      <c r="O194" s="155">
        <f t="shared" si="190"/>
        <v>0</v>
      </c>
      <c r="Q194" s="149" t="str">
        <f t="shared" si="191"/>
        <v/>
      </c>
      <c r="R194" s="612" t="s">
        <v>338</v>
      </c>
      <c r="T194" s="26">
        <f t="shared" si="192"/>
        <v>0</v>
      </c>
      <c r="U194" s="173" t="s">
        <v>297</v>
      </c>
      <c r="V194" s="10"/>
      <c r="W194" s="10"/>
      <c r="X194" s="174"/>
      <c r="Y194" s="175"/>
      <c r="Z194" s="174"/>
      <c r="AA194" s="175"/>
      <c r="AB194" s="174"/>
      <c r="AC194" s="175"/>
      <c r="AD194" s="174"/>
      <c r="AE194" s="175"/>
      <c r="AF194" s="174"/>
      <c r="AG194" s="175"/>
      <c r="AH194" s="174"/>
      <c r="AI194" s="175"/>
      <c r="AJ194" s="174"/>
      <c r="AK194" s="175"/>
      <c r="AL194" s="174"/>
      <c r="AM194" s="175"/>
      <c r="AN194" s="174"/>
      <c r="AO194" s="175"/>
      <c r="AP194" s="174"/>
      <c r="AQ194" s="175"/>
      <c r="AR194" s="174"/>
      <c r="AS194" s="175"/>
      <c r="AT194" s="174"/>
      <c r="AU194" s="175"/>
      <c r="AV194" s="166">
        <f t="shared" si="142"/>
        <v>0</v>
      </c>
      <c r="AW194" s="167">
        <f t="shared" si="143"/>
        <v>0</v>
      </c>
      <c r="AX194" s="166">
        <f t="shared" si="144"/>
        <v>0</v>
      </c>
      <c r="AY194" s="167">
        <f t="shared" si="145"/>
        <v>0</v>
      </c>
      <c r="AZ194" s="1"/>
      <c r="BA194" s="1"/>
      <c r="BB194" s="174"/>
      <c r="BC194" s="175"/>
      <c r="BD194" s="174"/>
      <c r="BE194" s="175"/>
      <c r="BF194" s="174"/>
      <c r="BG194" s="175"/>
      <c r="BH194" s="174"/>
      <c r="BI194" s="175"/>
      <c r="BJ194" s="174"/>
      <c r="BK194" s="175"/>
      <c r="BL194" s="174"/>
      <c r="BM194" s="175"/>
      <c r="BN194" s="174"/>
      <c r="BO194" s="175"/>
      <c r="BP194" s="174"/>
      <c r="BQ194" s="175"/>
      <c r="BR194" s="174"/>
      <c r="BS194" s="175"/>
      <c r="BT194" s="174"/>
      <c r="BU194" s="175"/>
      <c r="BV194" s="174"/>
      <c r="BW194" s="175"/>
      <c r="BX194" s="174"/>
      <c r="BY194" s="175"/>
      <c r="BZ194" s="166">
        <f t="shared" si="146"/>
        <v>0</v>
      </c>
      <c r="CA194" s="167">
        <f t="shared" si="147"/>
        <v>0</v>
      </c>
      <c r="CB194" s="166">
        <f t="shared" si="148"/>
        <v>0</v>
      </c>
      <c r="CC194" s="167">
        <f t="shared" si="149"/>
        <v>0</v>
      </c>
      <c r="CD194" s="1"/>
      <c r="CE194" s="1"/>
      <c r="CF194" s="174"/>
      <c r="CG194" s="175"/>
      <c r="CH194" s="174"/>
      <c r="CI194" s="175"/>
      <c r="CJ194" s="174"/>
      <c r="CK194" s="175"/>
      <c r="CL194" s="174"/>
      <c r="CM194" s="175"/>
      <c r="CN194" s="174"/>
      <c r="CO194" s="175"/>
      <c r="CP194" s="174"/>
      <c r="CQ194" s="175"/>
      <c r="CR194" s="174"/>
      <c r="CS194" s="175"/>
      <c r="CT194" s="174"/>
      <c r="CU194" s="175"/>
      <c r="CV194" s="174"/>
      <c r="CW194" s="175"/>
      <c r="CX194" s="174"/>
      <c r="CY194" s="175"/>
      <c r="CZ194" s="174"/>
      <c r="DA194" s="175"/>
      <c r="DB194" s="174"/>
      <c r="DC194" s="175"/>
      <c r="DD194" s="166">
        <f t="shared" si="150"/>
        <v>0</v>
      </c>
      <c r="DE194" s="167">
        <f t="shared" si="151"/>
        <v>0</v>
      </c>
      <c r="DF194" s="166">
        <f t="shared" si="152"/>
        <v>0</v>
      </c>
      <c r="DG194" s="167">
        <f t="shared" si="153"/>
        <v>0</v>
      </c>
      <c r="DH194" s="1"/>
      <c r="DI194" s="1"/>
      <c r="DJ194" s="174"/>
      <c r="DK194" s="175"/>
      <c r="DL194" s="174"/>
      <c r="DM194" s="175"/>
      <c r="DN194" s="174"/>
      <c r="DO194" s="175"/>
      <c r="DP194" s="174"/>
      <c r="DQ194" s="175"/>
      <c r="DR194" s="174"/>
      <c r="DS194" s="175"/>
      <c r="DT194" s="174"/>
      <c r="DU194" s="175"/>
      <c r="DV194" s="174"/>
      <c r="DW194" s="175"/>
      <c r="DX194" s="174"/>
      <c r="DY194" s="175"/>
      <c r="DZ194" s="174"/>
      <c r="EA194" s="175"/>
      <c r="EB194" s="174"/>
      <c r="EC194" s="175"/>
      <c r="ED194" s="174"/>
      <c r="EE194" s="175"/>
      <c r="EF194" s="174"/>
      <c r="EG194" s="175"/>
      <c r="EH194" s="166">
        <f t="shared" si="154"/>
        <v>0</v>
      </c>
      <c r="EI194" s="167">
        <f t="shared" si="155"/>
        <v>0</v>
      </c>
      <c r="EJ194" s="166">
        <f t="shared" si="156"/>
        <v>0</v>
      </c>
      <c r="EK194" s="167">
        <f t="shared" si="157"/>
        <v>0</v>
      </c>
      <c r="EL194" s="1"/>
      <c r="EM194" s="1"/>
      <c r="EN194" s="174"/>
      <c r="EO194" s="175"/>
      <c r="EP194" s="174"/>
      <c r="EQ194" s="175"/>
      <c r="ER194" s="174"/>
      <c r="ES194" s="175"/>
      <c r="ET194" s="174"/>
      <c r="EU194" s="175"/>
      <c r="EV194" s="174"/>
      <c r="EW194" s="175"/>
      <c r="EX194" s="174"/>
      <c r="EY194" s="175"/>
      <c r="EZ194" s="174"/>
      <c r="FA194" s="175"/>
      <c r="FB194" s="174"/>
      <c r="FC194" s="175"/>
      <c r="FD194" s="174"/>
      <c r="FE194" s="175"/>
      <c r="FF194" s="174"/>
      <c r="FG194" s="175"/>
      <c r="FH194" s="174"/>
      <c r="FI194" s="175"/>
      <c r="FJ194" s="174"/>
      <c r="FK194" s="175"/>
      <c r="FL194" s="166">
        <f t="shared" si="158"/>
        <v>0</v>
      </c>
      <c r="FM194" s="167">
        <f t="shared" si="159"/>
        <v>0</v>
      </c>
      <c r="FN194" s="166">
        <f t="shared" si="160"/>
        <v>0</v>
      </c>
      <c r="FO194" s="167">
        <f t="shared" si="161"/>
        <v>0</v>
      </c>
      <c r="FP194" s="1"/>
      <c r="FQ194" s="1"/>
      <c r="FR194" s="174"/>
      <c r="FS194" s="175"/>
      <c r="FT194" s="174"/>
      <c r="FU194" s="175"/>
      <c r="FV194" s="174"/>
      <c r="FW194" s="175"/>
      <c r="FX194" s="174"/>
      <c r="FY194" s="175"/>
      <c r="FZ194" s="174"/>
      <c r="GA194" s="175"/>
      <c r="GB194" s="174"/>
      <c r="GC194" s="175"/>
      <c r="GD194" s="174"/>
      <c r="GE194" s="175"/>
      <c r="GF194" s="174"/>
      <c r="GG194" s="175"/>
      <c r="GH194" s="174"/>
      <c r="GI194" s="175"/>
      <c r="GJ194" s="174"/>
      <c r="GK194" s="175"/>
      <c r="GL194" s="174"/>
      <c r="GM194" s="175"/>
      <c r="GN194" s="174"/>
      <c r="GO194" s="175"/>
      <c r="GP194" s="166">
        <f t="shared" si="162"/>
        <v>0</v>
      </c>
      <c r="GQ194" s="167">
        <f t="shared" si="163"/>
        <v>0</v>
      </c>
      <c r="GR194" s="166">
        <f t="shared" si="164"/>
        <v>0</v>
      </c>
      <c r="GS194" s="167">
        <f t="shared" si="165"/>
        <v>0</v>
      </c>
      <c r="GT194" s="1"/>
      <c r="GU194" s="1"/>
      <c r="GV194" s="174"/>
      <c r="GW194" s="175"/>
      <c r="GX194" s="174"/>
      <c r="GY194" s="175"/>
      <c r="GZ194" s="174"/>
      <c r="HA194" s="175"/>
      <c r="HB194" s="174"/>
      <c r="HC194" s="175"/>
      <c r="HD194" s="174"/>
      <c r="HE194" s="175"/>
      <c r="HF194" s="174"/>
      <c r="HG194" s="175"/>
      <c r="HH194" s="174"/>
      <c r="HI194" s="175"/>
      <c r="HJ194" s="174"/>
      <c r="HK194" s="175"/>
      <c r="HL194" s="174"/>
      <c r="HM194" s="175"/>
      <c r="HN194" s="174"/>
      <c r="HO194" s="175"/>
      <c r="HP194" s="174"/>
      <c r="HQ194" s="175"/>
      <c r="HR194" s="174"/>
      <c r="HS194" s="175"/>
      <c r="HT194" s="166">
        <f t="shared" si="166"/>
        <v>0</v>
      </c>
      <c r="HU194" s="167">
        <f t="shared" si="167"/>
        <v>0</v>
      </c>
      <c r="HV194" s="166">
        <f t="shared" si="168"/>
        <v>0</v>
      </c>
      <c r="HW194" s="167">
        <f t="shared" si="169"/>
        <v>0</v>
      </c>
      <c r="HX194" s="1"/>
      <c r="HY194" s="1"/>
      <c r="HZ194" s="174"/>
      <c r="IA194" s="175"/>
      <c r="IB194" s="174"/>
      <c r="IC194" s="175"/>
      <c r="ID194" s="174"/>
      <c r="IE194" s="175"/>
      <c r="IF194" s="174"/>
      <c r="IG194" s="175"/>
      <c r="IH194" s="174"/>
      <c r="II194" s="175"/>
      <c r="IJ194" s="174"/>
      <c r="IK194" s="175"/>
      <c r="IL194" s="174"/>
      <c r="IM194" s="175"/>
      <c r="IN194" s="174"/>
      <c r="IO194" s="175"/>
      <c r="IP194" s="174"/>
      <c r="IQ194" s="175"/>
      <c r="IR194" s="174"/>
      <c r="IS194" s="175"/>
      <c r="IT194" s="174"/>
      <c r="IU194" s="175"/>
      <c r="IV194" s="174"/>
      <c r="IW194" s="175"/>
      <c r="IX194" s="166">
        <f t="shared" si="170"/>
        <v>0</v>
      </c>
      <c r="IY194" s="167">
        <f t="shared" si="171"/>
        <v>0</v>
      </c>
      <c r="IZ194" s="166">
        <f t="shared" si="172"/>
        <v>0</v>
      </c>
      <c r="JA194" s="167">
        <f t="shared" si="173"/>
        <v>0</v>
      </c>
      <c r="JB194" s="1"/>
      <c r="JC194" s="1"/>
      <c r="JD194" s="174"/>
      <c r="JE194" s="175"/>
      <c r="JF194" s="174"/>
      <c r="JG194" s="175"/>
      <c r="JH194" s="174"/>
      <c r="JI194" s="175"/>
      <c r="JJ194" s="174"/>
      <c r="JK194" s="175"/>
      <c r="JL194" s="174"/>
      <c r="JM194" s="175"/>
      <c r="JN194" s="174"/>
      <c r="JO194" s="175"/>
      <c r="JP194" s="174"/>
      <c r="JQ194" s="175"/>
      <c r="JR194" s="174"/>
      <c r="JS194" s="175"/>
      <c r="JT194" s="174"/>
      <c r="JU194" s="175"/>
      <c r="JV194" s="174"/>
      <c r="JW194" s="175"/>
      <c r="JX194" s="174"/>
      <c r="JY194" s="175"/>
      <c r="JZ194" s="174"/>
      <c r="KA194" s="175"/>
      <c r="KB194" s="166">
        <f t="shared" si="174"/>
        <v>0</v>
      </c>
      <c r="KC194" s="167">
        <f t="shared" si="175"/>
        <v>0</v>
      </c>
      <c r="KD194" s="166">
        <f t="shared" si="176"/>
        <v>0</v>
      </c>
      <c r="KE194" s="167">
        <f t="shared" si="177"/>
        <v>0</v>
      </c>
      <c r="KF194" s="1"/>
      <c r="KG194" s="1"/>
      <c r="KH194" s="170">
        <f t="shared" si="178"/>
        <v>0</v>
      </c>
      <c r="KI194" s="171">
        <f t="shared" si="179"/>
        <v>0</v>
      </c>
      <c r="KJ194" s="166">
        <f t="shared" si="180"/>
        <v>0</v>
      </c>
      <c r="KK194" s="167">
        <f t="shared" si="181"/>
        <v>0</v>
      </c>
      <c r="KL194" s="172">
        <f t="shared" si="182"/>
        <v>0</v>
      </c>
      <c r="KM194" s="171">
        <f t="shared" si="183"/>
        <v>0</v>
      </c>
      <c r="KN194" s="166">
        <f t="shared" si="184"/>
        <v>0</v>
      </c>
      <c r="KO194" s="167">
        <f t="shared" si="185"/>
        <v>0</v>
      </c>
      <c r="KP194" s="436">
        <f t="shared" si="186"/>
        <v>0</v>
      </c>
      <c r="KQ194" s="422">
        <f t="shared" si="187"/>
        <v>0</v>
      </c>
      <c r="KR194" s="438" t="s">
        <v>338</v>
      </c>
      <c r="KS194" s="422" t="s">
        <v>338</v>
      </c>
      <c r="KT194" s="1"/>
    </row>
    <row r="195" spans="2:306" s="26" customFormat="1" ht="16.5" customHeight="1" x14ac:dyDescent="0.2">
      <c r="B195" s="150" t="s">
        <v>373</v>
      </c>
      <c r="C195" s="826"/>
      <c r="D195" s="827"/>
      <c r="E195" s="316"/>
      <c r="F195" s="659">
        <v>1</v>
      </c>
      <c r="G195" s="113"/>
      <c r="H195" s="113"/>
      <c r="I195" s="661">
        <f>INT(ROUND(F195,2)*(IF(E195&gt;0,data!$J$12,0)))</f>
        <v>0</v>
      </c>
      <c r="J195" s="145">
        <f t="shared" si="188"/>
        <v>0</v>
      </c>
      <c r="K195" s="317"/>
      <c r="L195" s="316"/>
      <c r="M195" s="661">
        <f>INT(ROUND(F195,2)*(IF(E195&gt;0,(IF(K195="ano",data!$J$6,0)),0)))</f>
        <v>0</v>
      </c>
      <c r="N195" s="152">
        <f t="shared" si="189"/>
        <v>0</v>
      </c>
      <c r="O195" s="155">
        <f t="shared" si="190"/>
        <v>0</v>
      </c>
      <c r="Q195" s="149" t="str">
        <f t="shared" si="191"/>
        <v/>
      </c>
      <c r="R195" s="612" t="s">
        <v>338</v>
      </c>
      <c r="T195" s="26">
        <f t="shared" si="192"/>
        <v>0</v>
      </c>
      <c r="U195" s="176" t="s">
        <v>297</v>
      </c>
      <c r="V195" s="10"/>
      <c r="W195" s="10"/>
      <c r="X195" s="164"/>
      <c r="Y195" s="177"/>
      <c r="Z195" s="164"/>
      <c r="AA195" s="177"/>
      <c r="AB195" s="164"/>
      <c r="AC195" s="177"/>
      <c r="AD195" s="164"/>
      <c r="AE195" s="177"/>
      <c r="AF195" s="164"/>
      <c r="AG195" s="177"/>
      <c r="AH195" s="164"/>
      <c r="AI195" s="177"/>
      <c r="AJ195" s="164"/>
      <c r="AK195" s="177"/>
      <c r="AL195" s="164"/>
      <c r="AM195" s="177"/>
      <c r="AN195" s="164"/>
      <c r="AO195" s="177"/>
      <c r="AP195" s="164"/>
      <c r="AQ195" s="177"/>
      <c r="AR195" s="164"/>
      <c r="AS195" s="177"/>
      <c r="AT195" s="164"/>
      <c r="AU195" s="177"/>
      <c r="AV195" s="166">
        <f t="shared" si="142"/>
        <v>0</v>
      </c>
      <c r="AW195" s="167">
        <f t="shared" si="143"/>
        <v>0</v>
      </c>
      <c r="AX195" s="166">
        <f t="shared" si="144"/>
        <v>0</v>
      </c>
      <c r="AY195" s="167">
        <f t="shared" si="145"/>
        <v>0</v>
      </c>
      <c r="AZ195" s="1"/>
      <c r="BA195" s="1"/>
      <c r="BB195" s="164"/>
      <c r="BC195" s="177"/>
      <c r="BD195" s="164"/>
      <c r="BE195" s="177"/>
      <c r="BF195" s="164"/>
      <c r="BG195" s="177"/>
      <c r="BH195" s="164"/>
      <c r="BI195" s="177"/>
      <c r="BJ195" s="164"/>
      <c r="BK195" s="177"/>
      <c r="BL195" s="164"/>
      <c r="BM195" s="177"/>
      <c r="BN195" s="164"/>
      <c r="BO195" s="177"/>
      <c r="BP195" s="164"/>
      <c r="BQ195" s="177"/>
      <c r="BR195" s="164"/>
      <c r="BS195" s="177"/>
      <c r="BT195" s="164"/>
      <c r="BU195" s="177"/>
      <c r="BV195" s="164"/>
      <c r="BW195" s="177"/>
      <c r="BX195" s="164"/>
      <c r="BY195" s="177"/>
      <c r="BZ195" s="166">
        <f t="shared" si="146"/>
        <v>0</v>
      </c>
      <c r="CA195" s="167">
        <f t="shared" si="147"/>
        <v>0</v>
      </c>
      <c r="CB195" s="166">
        <f t="shared" si="148"/>
        <v>0</v>
      </c>
      <c r="CC195" s="167">
        <f t="shared" si="149"/>
        <v>0</v>
      </c>
      <c r="CD195" s="1"/>
      <c r="CE195" s="1"/>
      <c r="CF195" s="164"/>
      <c r="CG195" s="177"/>
      <c r="CH195" s="164"/>
      <c r="CI195" s="177"/>
      <c r="CJ195" s="164"/>
      <c r="CK195" s="177"/>
      <c r="CL195" s="164"/>
      <c r="CM195" s="177"/>
      <c r="CN195" s="164"/>
      <c r="CO195" s="177"/>
      <c r="CP195" s="164"/>
      <c r="CQ195" s="177"/>
      <c r="CR195" s="164"/>
      <c r="CS195" s="177"/>
      <c r="CT195" s="164"/>
      <c r="CU195" s="177"/>
      <c r="CV195" s="164"/>
      <c r="CW195" s="177"/>
      <c r="CX195" s="164"/>
      <c r="CY195" s="177"/>
      <c r="CZ195" s="164"/>
      <c r="DA195" s="177"/>
      <c r="DB195" s="164"/>
      <c r="DC195" s="177"/>
      <c r="DD195" s="166">
        <f t="shared" si="150"/>
        <v>0</v>
      </c>
      <c r="DE195" s="167">
        <f t="shared" si="151"/>
        <v>0</v>
      </c>
      <c r="DF195" s="166">
        <f t="shared" si="152"/>
        <v>0</v>
      </c>
      <c r="DG195" s="167">
        <f t="shared" si="153"/>
        <v>0</v>
      </c>
      <c r="DH195" s="1"/>
      <c r="DI195" s="1"/>
      <c r="DJ195" s="164"/>
      <c r="DK195" s="177"/>
      <c r="DL195" s="164"/>
      <c r="DM195" s="177"/>
      <c r="DN195" s="164"/>
      <c r="DO195" s="177"/>
      <c r="DP195" s="164"/>
      <c r="DQ195" s="177"/>
      <c r="DR195" s="164"/>
      <c r="DS195" s="177"/>
      <c r="DT195" s="164"/>
      <c r="DU195" s="177"/>
      <c r="DV195" s="164"/>
      <c r="DW195" s="177"/>
      <c r="DX195" s="164"/>
      <c r="DY195" s="177"/>
      <c r="DZ195" s="164"/>
      <c r="EA195" s="177"/>
      <c r="EB195" s="164"/>
      <c r="EC195" s="177"/>
      <c r="ED195" s="164"/>
      <c r="EE195" s="177"/>
      <c r="EF195" s="164"/>
      <c r="EG195" s="177"/>
      <c r="EH195" s="166">
        <f t="shared" si="154"/>
        <v>0</v>
      </c>
      <c r="EI195" s="167">
        <f t="shared" si="155"/>
        <v>0</v>
      </c>
      <c r="EJ195" s="166">
        <f t="shared" si="156"/>
        <v>0</v>
      </c>
      <c r="EK195" s="167">
        <f t="shared" si="157"/>
        <v>0</v>
      </c>
      <c r="EL195" s="1"/>
      <c r="EM195" s="1"/>
      <c r="EN195" s="164"/>
      <c r="EO195" s="177"/>
      <c r="EP195" s="164"/>
      <c r="EQ195" s="177"/>
      <c r="ER195" s="164"/>
      <c r="ES195" s="177"/>
      <c r="ET195" s="164"/>
      <c r="EU195" s="177"/>
      <c r="EV195" s="164"/>
      <c r="EW195" s="177"/>
      <c r="EX195" s="164"/>
      <c r="EY195" s="177"/>
      <c r="EZ195" s="164"/>
      <c r="FA195" s="177"/>
      <c r="FB195" s="164"/>
      <c r="FC195" s="177"/>
      <c r="FD195" s="164"/>
      <c r="FE195" s="177"/>
      <c r="FF195" s="164"/>
      <c r="FG195" s="177"/>
      <c r="FH195" s="164"/>
      <c r="FI195" s="177"/>
      <c r="FJ195" s="164"/>
      <c r="FK195" s="177"/>
      <c r="FL195" s="166">
        <f t="shared" si="158"/>
        <v>0</v>
      </c>
      <c r="FM195" s="167">
        <f t="shared" si="159"/>
        <v>0</v>
      </c>
      <c r="FN195" s="166">
        <f t="shared" si="160"/>
        <v>0</v>
      </c>
      <c r="FO195" s="167">
        <f t="shared" si="161"/>
        <v>0</v>
      </c>
      <c r="FP195" s="1"/>
      <c r="FQ195" s="1"/>
      <c r="FR195" s="164"/>
      <c r="FS195" s="177"/>
      <c r="FT195" s="164"/>
      <c r="FU195" s="177"/>
      <c r="FV195" s="164"/>
      <c r="FW195" s="177"/>
      <c r="FX195" s="164"/>
      <c r="FY195" s="177"/>
      <c r="FZ195" s="164"/>
      <c r="GA195" s="177"/>
      <c r="GB195" s="164"/>
      <c r="GC195" s="177"/>
      <c r="GD195" s="164"/>
      <c r="GE195" s="177"/>
      <c r="GF195" s="164"/>
      <c r="GG195" s="177"/>
      <c r="GH195" s="164"/>
      <c r="GI195" s="177"/>
      <c r="GJ195" s="164"/>
      <c r="GK195" s="177"/>
      <c r="GL195" s="164"/>
      <c r="GM195" s="177"/>
      <c r="GN195" s="164"/>
      <c r="GO195" s="177"/>
      <c r="GP195" s="166">
        <f t="shared" si="162"/>
        <v>0</v>
      </c>
      <c r="GQ195" s="167">
        <f t="shared" si="163"/>
        <v>0</v>
      </c>
      <c r="GR195" s="166">
        <f t="shared" si="164"/>
        <v>0</v>
      </c>
      <c r="GS195" s="167">
        <f t="shared" si="165"/>
        <v>0</v>
      </c>
      <c r="GT195" s="1"/>
      <c r="GU195" s="1"/>
      <c r="GV195" s="164"/>
      <c r="GW195" s="177"/>
      <c r="GX195" s="164"/>
      <c r="GY195" s="177"/>
      <c r="GZ195" s="164"/>
      <c r="HA195" s="177"/>
      <c r="HB195" s="164"/>
      <c r="HC195" s="177"/>
      <c r="HD195" s="164"/>
      <c r="HE195" s="177"/>
      <c r="HF195" s="164"/>
      <c r="HG195" s="177"/>
      <c r="HH195" s="164"/>
      <c r="HI195" s="177"/>
      <c r="HJ195" s="164"/>
      <c r="HK195" s="177"/>
      <c r="HL195" s="164"/>
      <c r="HM195" s="177"/>
      <c r="HN195" s="164"/>
      <c r="HO195" s="177"/>
      <c r="HP195" s="164"/>
      <c r="HQ195" s="177"/>
      <c r="HR195" s="164"/>
      <c r="HS195" s="177"/>
      <c r="HT195" s="166">
        <f t="shared" si="166"/>
        <v>0</v>
      </c>
      <c r="HU195" s="167">
        <f t="shared" si="167"/>
        <v>0</v>
      </c>
      <c r="HV195" s="166">
        <f t="shared" si="168"/>
        <v>0</v>
      </c>
      <c r="HW195" s="167">
        <f t="shared" si="169"/>
        <v>0</v>
      </c>
      <c r="HX195" s="1"/>
      <c r="HY195" s="1"/>
      <c r="HZ195" s="164"/>
      <c r="IA195" s="177"/>
      <c r="IB195" s="164"/>
      <c r="IC195" s="177"/>
      <c r="ID195" s="164"/>
      <c r="IE195" s="177"/>
      <c r="IF195" s="164"/>
      <c r="IG195" s="177"/>
      <c r="IH195" s="164"/>
      <c r="II195" s="177"/>
      <c r="IJ195" s="164"/>
      <c r="IK195" s="177"/>
      <c r="IL195" s="164"/>
      <c r="IM195" s="177"/>
      <c r="IN195" s="164"/>
      <c r="IO195" s="177"/>
      <c r="IP195" s="164"/>
      <c r="IQ195" s="177"/>
      <c r="IR195" s="164"/>
      <c r="IS195" s="177"/>
      <c r="IT195" s="164"/>
      <c r="IU195" s="177"/>
      <c r="IV195" s="164"/>
      <c r="IW195" s="177"/>
      <c r="IX195" s="166">
        <f t="shared" si="170"/>
        <v>0</v>
      </c>
      <c r="IY195" s="167">
        <f t="shared" si="171"/>
        <v>0</v>
      </c>
      <c r="IZ195" s="166">
        <f t="shared" si="172"/>
        <v>0</v>
      </c>
      <c r="JA195" s="167">
        <f t="shared" si="173"/>
        <v>0</v>
      </c>
      <c r="JB195" s="1"/>
      <c r="JC195" s="1"/>
      <c r="JD195" s="164"/>
      <c r="JE195" s="177"/>
      <c r="JF195" s="164"/>
      <c r="JG195" s="177"/>
      <c r="JH195" s="164"/>
      <c r="JI195" s="177"/>
      <c r="JJ195" s="164"/>
      <c r="JK195" s="177"/>
      <c r="JL195" s="164"/>
      <c r="JM195" s="177"/>
      <c r="JN195" s="164"/>
      <c r="JO195" s="177"/>
      <c r="JP195" s="164"/>
      <c r="JQ195" s="177"/>
      <c r="JR195" s="164"/>
      <c r="JS195" s="177"/>
      <c r="JT195" s="164"/>
      <c r="JU195" s="177"/>
      <c r="JV195" s="164"/>
      <c r="JW195" s="177"/>
      <c r="JX195" s="164"/>
      <c r="JY195" s="177"/>
      <c r="JZ195" s="164"/>
      <c r="KA195" s="177"/>
      <c r="KB195" s="166">
        <f t="shared" si="174"/>
        <v>0</v>
      </c>
      <c r="KC195" s="167">
        <f t="shared" si="175"/>
        <v>0</v>
      </c>
      <c r="KD195" s="166">
        <f t="shared" si="176"/>
        <v>0</v>
      </c>
      <c r="KE195" s="167">
        <f t="shared" si="177"/>
        <v>0</v>
      </c>
      <c r="KF195" s="1"/>
      <c r="KG195" s="1"/>
      <c r="KH195" s="170">
        <f t="shared" si="178"/>
        <v>0</v>
      </c>
      <c r="KI195" s="171">
        <f t="shared" si="179"/>
        <v>0</v>
      </c>
      <c r="KJ195" s="166">
        <f t="shared" si="180"/>
        <v>0</v>
      </c>
      <c r="KK195" s="167">
        <f t="shared" si="181"/>
        <v>0</v>
      </c>
      <c r="KL195" s="172">
        <f t="shared" si="182"/>
        <v>0</v>
      </c>
      <c r="KM195" s="171">
        <f t="shared" si="183"/>
        <v>0</v>
      </c>
      <c r="KN195" s="166">
        <f t="shared" si="184"/>
        <v>0</v>
      </c>
      <c r="KO195" s="167">
        <f t="shared" si="185"/>
        <v>0</v>
      </c>
      <c r="KP195" s="436">
        <f t="shared" si="186"/>
        <v>0</v>
      </c>
      <c r="KQ195" s="422">
        <f t="shared" si="187"/>
        <v>0</v>
      </c>
      <c r="KR195" s="438" t="s">
        <v>338</v>
      </c>
      <c r="KS195" s="422" t="s">
        <v>338</v>
      </c>
      <c r="KT195" s="1"/>
    </row>
    <row r="196" spans="2:306" s="26" customFormat="1" ht="16.5" hidden="1" customHeight="1" x14ac:dyDescent="0.2">
      <c r="B196" s="150"/>
      <c r="C196" s="853"/>
      <c r="D196" s="854"/>
      <c r="E196" s="536"/>
      <c r="F196" s="650"/>
      <c r="G196" s="536"/>
      <c r="H196" s="536"/>
      <c r="I196" s="661">
        <f>INT(ROUND(F196,2)*(IF(E196&gt;0,data!$J$12,0)))</f>
        <v>0</v>
      </c>
      <c r="J196" s="145">
        <f t="shared" si="188"/>
        <v>0</v>
      </c>
      <c r="K196" s="537"/>
      <c r="L196" s="536"/>
      <c r="M196" s="661">
        <f>INT(ROUND(F196,2)*(IF(E196&gt;0,(IF(K196="ano",data!$J$6,0)),0)))</f>
        <v>0</v>
      </c>
      <c r="N196" s="152">
        <f t="shared" si="189"/>
        <v>0</v>
      </c>
      <c r="O196" s="155">
        <f t="shared" si="190"/>
        <v>0</v>
      </c>
      <c r="Q196" s="149" t="str">
        <f t="shared" si="191"/>
        <v/>
      </c>
      <c r="R196" s="612" t="s">
        <v>338</v>
      </c>
      <c r="T196" s="26">
        <f t="shared" si="192"/>
        <v>0</v>
      </c>
      <c r="U196" s="173" t="s">
        <v>297</v>
      </c>
      <c r="V196" s="10"/>
      <c r="W196" s="10"/>
      <c r="X196" s="174"/>
      <c r="Y196" s="175"/>
      <c r="Z196" s="174"/>
      <c r="AA196" s="175"/>
      <c r="AB196" s="174"/>
      <c r="AC196" s="175"/>
      <c r="AD196" s="174"/>
      <c r="AE196" s="175"/>
      <c r="AF196" s="174"/>
      <c r="AG196" s="175"/>
      <c r="AH196" s="174"/>
      <c r="AI196" s="175"/>
      <c r="AJ196" s="174"/>
      <c r="AK196" s="175"/>
      <c r="AL196" s="174"/>
      <c r="AM196" s="175"/>
      <c r="AN196" s="174"/>
      <c r="AO196" s="175"/>
      <c r="AP196" s="174"/>
      <c r="AQ196" s="175"/>
      <c r="AR196" s="174"/>
      <c r="AS196" s="175"/>
      <c r="AT196" s="174"/>
      <c r="AU196" s="175"/>
      <c r="AV196" s="166">
        <f t="shared" si="142"/>
        <v>0</v>
      </c>
      <c r="AW196" s="167">
        <f t="shared" si="143"/>
        <v>0</v>
      </c>
      <c r="AX196" s="166">
        <f t="shared" si="144"/>
        <v>0</v>
      </c>
      <c r="AY196" s="167">
        <f t="shared" si="145"/>
        <v>0</v>
      </c>
      <c r="AZ196" s="1"/>
      <c r="BA196" s="1"/>
      <c r="BB196" s="174"/>
      <c r="BC196" s="175"/>
      <c r="BD196" s="174"/>
      <c r="BE196" s="175"/>
      <c r="BF196" s="174"/>
      <c r="BG196" s="175"/>
      <c r="BH196" s="174"/>
      <c r="BI196" s="175"/>
      <c r="BJ196" s="174"/>
      <c r="BK196" s="175"/>
      <c r="BL196" s="174"/>
      <c r="BM196" s="175"/>
      <c r="BN196" s="174"/>
      <c r="BO196" s="175"/>
      <c r="BP196" s="174"/>
      <c r="BQ196" s="175"/>
      <c r="BR196" s="174"/>
      <c r="BS196" s="175"/>
      <c r="BT196" s="174"/>
      <c r="BU196" s="175"/>
      <c r="BV196" s="174"/>
      <c r="BW196" s="175"/>
      <c r="BX196" s="174"/>
      <c r="BY196" s="175"/>
      <c r="BZ196" s="166">
        <f t="shared" si="146"/>
        <v>0</v>
      </c>
      <c r="CA196" s="167">
        <f t="shared" si="147"/>
        <v>0</v>
      </c>
      <c r="CB196" s="166">
        <f t="shared" si="148"/>
        <v>0</v>
      </c>
      <c r="CC196" s="167">
        <f t="shared" si="149"/>
        <v>0</v>
      </c>
      <c r="CD196" s="1"/>
      <c r="CE196" s="1"/>
      <c r="CF196" s="174"/>
      <c r="CG196" s="175"/>
      <c r="CH196" s="174"/>
      <c r="CI196" s="175"/>
      <c r="CJ196" s="174"/>
      <c r="CK196" s="175"/>
      <c r="CL196" s="174"/>
      <c r="CM196" s="175"/>
      <c r="CN196" s="174"/>
      <c r="CO196" s="175"/>
      <c r="CP196" s="174"/>
      <c r="CQ196" s="175"/>
      <c r="CR196" s="174"/>
      <c r="CS196" s="175"/>
      <c r="CT196" s="174"/>
      <c r="CU196" s="175"/>
      <c r="CV196" s="174"/>
      <c r="CW196" s="175"/>
      <c r="CX196" s="174"/>
      <c r="CY196" s="175"/>
      <c r="CZ196" s="174"/>
      <c r="DA196" s="175"/>
      <c r="DB196" s="174"/>
      <c r="DC196" s="175"/>
      <c r="DD196" s="166">
        <f t="shared" si="150"/>
        <v>0</v>
      </c>
      <c r="DE196" s="167">
        <f t="shared" si="151"/>
        <v>0</v>
      </c>
      <c r="DF196" s="166">
        <f t="shared" si="152"/>
        <v>0</v>
      </c>
      <c r="DG196" s="167">
        <f t="shared" si="153"/>
        <v>0</v>
      </c>
      <c r="DH196" s="1"/>
      <c r="DI196" s="1"/>
      <c r="DJ196" s="174"/>
      <c r="DK196" s="175"/>
      <c r="DL196" s="174"/>
      <c r="DM196" s="175"/>
      <c r="DN196" s="174"/>
      <c r="DO196" s="175"/>
      <c r="DP196" s="174"/>
      <c r="DQ196" s="175"/>
      <c r="DR196" s="174"/>
      <c r="DS196" s="175"/>
      <c r="DT196" s="174"/>
      <c r="DU196" s="175"/>
      <c r="DV196" s="174"/>
      <c r="DW196" s="175"/>
      <c r="DX196" s="174"/>
      <c r="DY196" s="175"/>
      <c r="DZ196" s="174"/>
      <c r="EA196" s="175"/>
      <c r="EB196" s="174"/>
      <c r="EC196" s="175"/>
      <c r="ED196" s="174"/>
      <c r="EE196" s="175"/>
      <c r="EF196" s="174"/>
      <c r="EG196" s="175"/>
      <c r="EH196" s="166">
        <f t="shared" si="154"/>
        <v>0</v>
      </c>
      <c r="EI196" s="167">
        <f t="shared" si="155"/>
        <v>0</v>
      </c>
      <c r="EJ196" s="166">
        <f t="shared" si="156"/>
        <v>0</v>
      </c>
      <c r="EK196" s="167">
        <f t="shared" si="157"/>
        <v>0</v>
      </c>
      <c r="EL196" s="1"/>
      <c r="EM196" s="1"/>
      <c r="EN196" s="174"/>
      <c r="EO196" s="175"/>
      <c r="EP196" s="174"/>
      <c r="EQ196" s="175"/>
      <c r="ER196" s="174"/>
      <c r="ES196" s="175"/>
      <c r="ET196" s="174"/>
      <c r="EU196" s="175"/>
      <c r="EV196" s="174"/>
      <c r="EW196" s="175"/>
      <c r="EX196" s="174"/>
      <c r="EY196" s="175"/>
      <c r="EZ196" s="174"/>
      <c r="FA196" s="175"/>
      <c r="FB196" s="174"/>
      <c r="FC196" s="175"/>
      <c r="FD196" s="174"/>
      <c r="FE196" s="175"/>
      <c r="FF196" s="174"/>
      <c r="FG196" s="175"/>
      <c r="FH196" s="174"/>
      <c r="FI196" s="175"/>
      <c r="FJ196" s="174"/>
      <c r="FK196" s="175"/>
      <c r="FL196" s="166">
        <f t="shared" si="158"/>
        <v>0</v>
      </c>
      <c r="FM196" s="167">
        <f t="shared" si="159"/>
        <v>0</v>
      </c>
      <c r="FN196" s="166">
        <f t="shared" si="160"/>
        <v>0</v>
      </c>
      <c r="FO196" s="167">
        <f t="shared" si="161"/>
        <v>0</v>
      </c>
      <c r="FP196" s="1"/>
      <c r="FQ196" s="1"/>
      <c r="FR196" s="174"/>
      <c r="FS196" s="175"/>
      <c r="FT196" s="174"/>
      <c r="FU196" s="175"/>
      <c r="FV196" s="174"/>
      <c r="FW196" s="175"/>
      <c r="FX196" s="174"/>
      <c r="FY196" s="175"/>
      <c r="FZ196" s="174"/>
      <c r="GA196" s="175"/>
      <c r="GB196" s="174"/>
      <c r="GC196" s="175"/>
      <c r="GD196" s="174"/>
      <c r="GE196" s="175"/>
      <c r="GF196" s="174"/>
      <c r="GG196" s="175"/>
      <c r="GH196" s="174"/>
      <c r="GI196" s="175"/>
      <c r="GJ196" s="174"/>
      <c r="GK196" s="175"/>
      <c r="GL196" s="174"/>
      <c r="GM196" s="175"/>
      <c r="GN196" s="174"/>
      <c r="GO196" s="175"/>
      <c r="GP196" s="166">
        <f t="shared" si="162"/>
        <v>0</v>
      </c>
      <c r="GQ196" s="167">
        <f t="shared" si="163"/>
        <v>0</v>
      </c>
      <c r="GR196" s="166">
        <f t="shared" si="164"/>
        <v>0</v>
      </c>
      <c r="GS196" s="167">
        <f t="shared" si="165"/>
        <v>0</v>
      </c>
      <c r="GT196" s="1"/>
      <c r="GU196" s="1"/>
      <c r="GV196" s="174"/>
      <c r="GW196" s="175"/>
      <c r="GX196" s="174"/>
      <c r="GY196" s="175"/>
      <c r="GZ196" s="174"/>
      <c r="HA196" s="175"/>
      <c r="HB196" s="174"/>
      <c r="HC196" s="175"/>
      <c r="HD196" s="174"/>
      <c r="HE196" s="175"/>
      <c r="HF196" s="174"/>
      <c r="HG196" s="175"/>
      <c r="HH196" s="174"/>
      <c r="HI196" s="175"/>
      <c r="HJ196" s="174"/>
      <c r="HK196" s="175"/>
      <c r="HL196" s="174"/>
      <c r="HM196" s="175"/>
      <c r="HN196" s="174"/>
      <c r="HO196" s="175"/>
      <c r="HP196" s="174"/>
      <c r="HQ196" s="175"/>
      <c r="HR196" s="174"/>
      <c r="HS196" s="175"/>
      <c r="HT196" s="166">
        <f t="shared" si="166"/>
        <v>0</v>
      </c>
      <c r="HU196" s="167">
        <f t="shared" si="167"/>
        <v>0</v>
      </c>
      <c r="HV196" s="166">
        <f t="shared" si="168"/>
        <v>0</v>
      </c>
      <c r="HW196" s="167">
        <f t="shared" si="169"/>
        <v>0</v>
      </c>
      <c r="HX196" s="1"/>
      <c r="HY196" s="1"/>
      <c r="HZ196" s="174"/>
      <c r="IA196" s="175"/>
      <c r="IB196" s="174"/>
      <c r="IC196" s="175"/>
      <c r="ID196" s="174"/>
      <c r="IE196" s="175"/>
      <c r="IF196" s="174"/>
      <c r="IG196" s="175"/>
      <c r="IH196" s="174"/>
      <c r="II196" s="175"/>
      <c r="IJ196" s="174"/>
      <c r="IK196" s="175"/>
      <c r="IL196" s="174"/>
      <c r="IM196" s="175"/>
      <c r="IN196" s="174"/>
      <c r="IO196" s="175"/>
      <c r="IP196" s="174"/>
      <c r="IQ196" s="175"/>
      <c r="IR196" s="174"/>
      <c r="IS196" s="175"/>
      <c r="IT196" s="174"/>
      <c r="IU196" s="175"/>
      <c r="IV196" s="174"/>
      <c r="IW196" s="175"/>
      <c r="IX196" s="166">
        <f t="shared" si="170"/>
        <v>0</v>
      </c>
      <c r="IY196" s="167">
        <f t="shared" si="171"/>
        <v>0</v>
      </c>
      <c r="IZ196" s="166">
        <f t="shared" si="172"/>
        <v>0</v>
      </c>
      <c r="JA196" s="167">
        <f t="shared" si="173"/>
        <v>0</v>
      </c>
      <c r="JB196" s="1"/>
      <c r="JC196" s="1"/>
      <c r="JD196" s="174"/>
      <c r="JE196" s="175"/>
      <c r="JF196" s="174"/>
      <c r="JG196" s="175"/>
      <c r="JH196" s="174"/>
      <c r="JI196" s="175"/>
      <c r="JJ196" s="174"/>
      <c r="JK196" s="175"/>
      <c r="JL196" s="174"/>
      <c r="JM196" s="175"/>
      <c r="JN196" s="174"/>
      <c r="JO196" s="175"/>
      <c r="JP196" s="174"/>
      <c r="JQ196" s="175"/>
      <c r="JR196" s="174"/>
      <c r="JS196" s="175"/>
      <c r="JT196" s="174"/>
      <c r="JU196" s="175"/>
      <c r="JV196" s="174"/>
      <c r="JW196" s="175"/>
      <c r="JX196" s="174"/>
      <c r="JY196" s="175"/>
      <c r="JZ196" s="174"/>
      <c r="KA196" s="175"/>
      <c r="KB196" s="166">
        <f t="shared" si="174"/>
        <v>0</v>
      </c>
      <c r="KC196" s="167">
        <f t="shared" si="175"/>
        <v>0</v>
      </c>
      <c r="KD196" s="166">
        <f t="shared" si="176"/>
        <v>0</v>
      </c>
      <c r="KE196" s="167">
        <f t="shared" si="177"/>
        <v>0</v>
      </c>
      <c r="KF196" s="1"/>
      <c r="KG196" s="1"/>
      <c r="KH196" s="170">
        <f t="shared" si="178"/>
        <v>0</v>
      </c>
      <c r="KI196" s="171">
        <f t="shared" si="179"/>
        <v>0</v>
      </c>
      <c r="KJ196" s="166">
        <f t="shared" si="180"/>
        <v>0</v>
      </c>
      <c r="KK196" s="167">
        <f t="shared" si="181"/>
        <v>0</v>
      </c>
      <c r="KL196" s="172">
        <f t="shared" si="182"/>
        <v>0</v>
      </c>
      <c r="KM196" s="171">
        <f t="shared" si="183"/>
        <v>0</v>
      </c>
      <c r="KN196" s="166">
        <f t="shared" si="184"/>
        <v>0</v>
      </c>
      <c r="KO196" s="167">
        <f t="shared" si="185"/>
        <v>0</v>
      </c>
      <c r="KP196" s="436">
        <f t="shared" si="186"/>
        <v>0</v>
      </c>
      <c r="KQ196" s="422">
        <f t="shared" si="187"/>
        <v>0</v>
      </c>
      <c r="KR196" s="438" t="s">
        <v>338</v>
      </c>
      <c r="KS196" s="422" t="s">
        <v>338</v>
      </c>
      <c r="KT196" s="1"/>
    </row>
    <row r="197" spans="2:306" s="26" customFormat="1" ht="16.5" customHeight="1" x14ac:dyDescent="0.2">
      <c r="B197" s="150" t="s">
        <v>374</v>
      </c>
      <c r="C197" s="826"/>
      <c r="D197" s="827"/>
      <c r="E197" s="316"/>
      <c r="F197" s="659">
        <v>1</v>
      </c>
      <c r="G197" s="113"/>
      <c r="H197" s="113"/>
      <c r="I197" s="661">
        <f>INT(ROUND(F197,2)*(IF(E197&gt;0,data!$J$12,0)))</f>
        <v>0</v>
      </c>
      <c r="J197" s="145">
        <f t="shared" si="188"/>
        <v>0</v>
      </c>
      <c r="K197" s="317"/>
      <c r="L197" s="316"/>
      <c r="M197" s="661">
        <f>INT(ROUND(F197,2)*(IF(E197&gt;0,(IF(K197="ano",data!$J$6,0)),0)))</f>
        <v>0</v>
      </c>
      <c r="N197" s="152">
        <f t="shared" si="189"/>
        <v>0</v>
      </c>
      <c r="O197" s="155">
        <f t="shared" si="190"/>
        <v>0</v>
      </c>
      <c r="Q197" s="149" t="str">
        <f t="shared" si="191"/>
        <v/>
      </c>
      <c r="R197" s="612" t="s">
        <v>338</v>
      </c>
      <c r="T197" s="26">
        <f t="shared" si="192"/>
        <v>0</v>
      </c>
      <c r="U197" s="176" t="s">
        <v>297</v>
      </c>
      <c r="V197" s="10"/>
      <c r="W197" s="10"/>
      <c r="X197" s="164"/>
      <c r="Y197" s="177"/>
      <c r="Z197" s="164"/>
      <c r="AA197" s="177"/>
      <c r="AB197" s="164"/>
      <c r="AC197" s="177"/>
      <c r="AD197" s="164"/>
      <c r="AE197" s="177"/>
      <c r="AF197" s="164"/>
      <c r="AG197" s="177"/>
      <c r="AH197" s="164"/>
      <c r="AI197" s="177"/>
      <c r="AJ197" s="164"/>
      <c r="AK197" s="177"/>
      <c r="AL197" s="164"/>
      <c r="AM197" s="177"/>
      <c r="AN197" s="164"/>
      <c r="AO197" s="177"/>
      <c r="AP197" s="164"/>
      <c r="AQ197" s="177"/>
      <c r="AR197" s="164"/>
      <c r="AS197" s="177"/>
      <c r="AT197" s="164"/>
      <c r="AU197" s="177"/>
      <c r="AV197" s="166">
        <f t="shared" si="142"/>
        <v>0</v>
      </c>
      <c r="AW197" s="167">
        <f t="shared" si="143"/>
        <v>0</v>
      </c>
      <c r="AX197" s="166">
        <f t="shared" si="144"/>
        <v>0</v>
      </c>
      <c r="AY197" s="167">
        <f t="shared" si="145"/>
        <v>0</v>
      </c>
      <c r="AZ197" s="1"/>
      <c r="BA197" s="1"/>
      <c r="BB197" s="164"/>
      <c r="BC197" s="177"/>
      <c r="BD197" s="164"/>
      <c r="BE197" s="177"/>
      <c r="BF197" s="164"/>
      <c r="BG197" s="177"/>
      <c r="BH197" s="164"/>
      <c r="BI197" s="177"/>
      <c r="BJ197" s="164"/>
      <c r="BK197" s="177"/>
      <c r="BL197" s="164"/>
      <c r="BM197" s="177"/>
      <c r="BN197" s="164"/>
      <c r="BO197" s="177"/>
      <c r="BP197" s="164"/>
      <c r="BQ197" s="177"/>
      <c r="BR197" s="164"/>
      <c r="BS197" s="177"/>
      <c r="BT197" s="164"/>
      <c r="BU197" s="177"/>
      <c r="BV197" s="164"/>
      <c r="BW197" s="177"/>
      <c r="BX197" s="164"/>
      <c r="BY197" s="177"/>
      <c r="BZ197" s="166">
        <f t="shared" si="146"/>
        <v>0</v>
      </c>
      <c r="CA197" s="167">
        <f t="shared" si="147"/>
        <v>0</v>
      </c>
      <c r="CB197" s="166">
        <f t="shared" si="148"/>
        <v>0</v>
      </c>
      <c r="CC197" s="167">
        <f t="shared" si="149"/>
        <v>0</v>
      </c>
      <c r="CD197" s="1"/>
      <c r="CE197" s="1"/>
      <c r="CF197" s="164"/>
      <c r="CG197" s="177"/>
      <c r="CH197" s="164"/>
      <c r="CI197" s="177"/>
      <c r="CJ197" s="164"/>
      <c r="CK197" s="177"/>
      <c r="CL197" s="164"/>
      <c r="CM197" s="177"/>
      <c r="CN197" s="164"/>
      <c r="CO197" s="177"/>
      <c r="CP197" s="164"/>
      <c r="CQ197" s="177"/>
      <c r="CR197" s="164"/>
      <c r="CS197" s="177"/>
      <c r="CT197" s="164"/>
      <c r="CU197" s="177"/>
      <c r="CV197" s="164"/>
      <c r="CW197" s="177"/>
      <c r="CX197" s="164"/>
      <c r="CY197" s="177"/>
      <c r="CZ197" s="164"/>
      <c r="DA197" s="177"/>
      <c r="DB197" s="164"/>
      <c r="DC197" s="177"/>
      <c r="DD197" s="166">
        <f t="shared" si="150"/>
        <v>0</v>
      </c>
      <c r="DE197" s="167">
        <f t="shared" si="151"/>
        <v>0</v>
      </c>
      <c r="DF197" s="166">
        <f t="shared" si="152"/>
        <v>0</v>
      </c>
      <c r="DG197" s="167">
        <f t="shared" si="153"/>
        <v>0</v>
      </c>
      <c r="DH197" s="1"/>
      <c r="DI197" s="1"/>
      <c r="DJ197" s="164"/>
      <c r="DK197" s="177"/>
      <c r="DL197" s="164"/>
      <c r="DM197" s="177"/>
      <c r="DN197" s="164"/>
      <c r="DO197" s="177"/>
      <c r="DP197" s="164"/>
      <c r="DQ197" s="177"/>
      <c r="DR197" s="164"/>
      <c r="DS197" s="177"/>
      <c r="DT197" s="164"/>
      <c r="DU197" s="177"/>
      <c r="DV197" s="164"/>
      <c r="DW197" s="177"/>
      <c r="DX197" s="164"/>
      <c r="DY197" s="177"/>
      <c r="DZ197" s="164"/>
      <c r="EA197" s="177"/>
      <c r="EB197" s="164"/>
      <c r="EC197" s="177"/>
      <c r="ED197" s="164"/>
      <c r="EE197" s="177"/>
      <c r="EF197" s="164"/>
      <c r="EG197" s="177"/>
      <c r="EH197" s="166">
        <f t="shared" si="154"/>
        <v>0</v>
      </c>
      <c r="EI197" s="167">
        <f t="shared" si="155"/>
        <v>0</v>
      </c>
      <c r="EJ197" s="166">
        <f t="shared" si="156"/>
        <v>0</v>
      </c>
      <c r="EK197" s="167">
        <f t="shared" si="157"/>
        <v>0</v>
      </c>
      <c r="EL197" s="1"/>
      <c r="EM197" s="1"/>
      <c r="EN197" s="164"/>
      <c r="EO197" s="177"/>
      <c r="EP197" s="164"/>
      <c r="EQ197" s="177"/>
      <c r="ER197" s="164"/>
      <c r="ES197" s="177"/>
      <c r="ET197" s="164"/>
      <c r="EU197" s="177"/>
      <c r="EV197" s="164"/>
      <c r="EW197" s="177"/>
      <c r="EX197" s="164"/>
      <c r="EY197" s="177"/>
      <c r="EZ197" s="164"/>
      <c r="FA197" s="177"/>
      <c r="FB197" s="164"/>
      <c r="FC197" s="177"/>
      <c r="FD197" s="164"/>
      <c r="FE197" s="177"/>
      <c r="FF197" s="164"/>
      <c r="FG197" s="177"/>
      <c r="FH197" s="164"/>
      <c r="FI197" s="177"/>
      <c r="FJ197" s="164"/>
      <c r="FK197" s="177"/>
      <c r="FL197" s="166">
        <f t="shared" si="158"/>
        <v>0</v>
      </c>
      <c r="FM197" s="167">
        <f t="shared" si="159"/>
        <v>0</v>
      </c>
      <c r="FN197" s="166">
        <f t="shared" si="160"/>
        <v>0</v>
      </c>
      <c r="FO197" s="167">
        <f t="shared" si="161"/>
        <v>0</v>
      </c>
      <c r="FP197" s="1"/>
      <c r="FQ197" s="1"/>
      <c r="FR197" s="164"/>
      <c r="FS197" s="177"/>
      <c r="FT197" s="164"/>
      <c r="FU197" s="177"/>
      <c r="FV197" s="164"/>
      <c r="FW197" s="177"/>
      <c r="FX197" s="164"/>
      <c r="FY197" s="177"/>
      <c r="FZ197" s="164"/>
      <c r="GA197" s="177"/>
      <c r="GB197" s="164"/>
      <c r="GC197" s="177"/>
      <c r="GD197" s="164"/>
      <c r="GE197" s="177"/>
      <c r="GF197" s="164"/>
      <c r="GG197" s="177"/>
      <c r="GH197" s="164"/>
      <c r="GI197" s="177"/>
      <c r="GJ197" s="164"/>
      <c r="GK197" s="177"/>
      <c r="GL197" s="164"/>
      <c r="GM197" s="177"/>
      <c r="GN197" s="164"/>
      <c r="GO197" s="177"/>
      <c r="GP197" s="166">
        <f t="shared" si="162"/>
        <v>0</v>
      </c>
      <c r="GQ197" s="167">
        <f t="shared" si="163"/>
        <v>0</v>
      </c>
      <c r="GR197" s="166">
        <f t="shared" si="164"/>
        <v>0</v>
      </c>
      <c r="GS197" s="167">
        <f t="shared" si="165"/>
        <v>0</v>
      </c>
      <c r="GT197" s="1"/>
      <c r="GU197" s="1"/>
      <c r="GV197" s="164"/>
      <c r="GW197" s="177"/>
      <c r="GX197" s="164"/>
      <c r="GY197" s="177"/>
      <c r="GZ197" s="164"/>
      <c r="HA197" s="177"/>
      <c r="HB197" s="164"/>
      <c r="HC197" s="177"/>
      <c r="HD197" s="164"/>
      <c r="HE197" s="177"/>
      <c r="HF197" s="164"/>
      <c r="HG197" s="177"/>
      <c r="HH197" s="164"/>
      <c r="HI197" s="177"/>
      <c r="HJ197" s="164"/>
      <c r="HK197" s="177"/>
      <c r="HL197" s="164"/>
      <c r="HM197" s="177"/>
      <c r="HN197" s="164"/>
      <c r="HO197" s="177"/>
      <c r="HP197" s="164"/>
      <c r="HQ197" s="177"/>
      <c r="HR197" s="164"/>
      <c r="HS197" s="177"/>
      <c r="HT197" s="166">
        <f t="shared" si="166"/>
        <v>0</v>
      </c>
      <c r="HU197" s="167">
        <f t="shared" si="167"/>
        <v>0</v>
      </c>
      <c r="HV197" s="166">
        <f t="shared" si="168"/>
        <v>0</v>
      </c>
      <c r="HW197" s="167">
        <f t="shared" si="169"/>
        <v>0</v>
      </c>
      <c r="HX197" s="1"/>
      <c r="HY197" s="1"/>
      <c r="HZ197" s="164"/>
      <c r="IA197" s="177"/>
      <c r="IB197" s="164"/>
      <c r="IC197" s="177"/>
      <c r="ID197" s="164"/>
      <c r="IE197" s="177"/>
      <c r="IF197" s="164"/>
      <c r="IG197" s="177"/>
      <c r="IH197" s="164"/>
      <c r="II197" s="177"/>
      <c r="IJ197" s="164"/>
      <c r="IK197" s="177"/>
      <c r="IL197" s="164"/>
      <c r="IM197" s="177"/>
      <c r="IN197" s="164"/>
      <c r="IO197" s="177"/>
      <c r="IP197" s="164"/>
      <c r="IQ197" s="177"/>
      <c r="IR197" s="164"/>
      <c r="IS197" s="177"/>
      <c r="IT197" s="164"/>
      <c r="IU197" s="177"/>
      <c r="IV197" s="164"/>
      <c r="IW197" s="177"/>
      <c r="IX197" s="166">
        <f t="shared" si="170"/>
        <v>0</v>
      </c>
      <c r="IY197" s="167">
        <f t="shared" si="171"/>
        <v>0</v>
      </c>
      <c r="IZ197" s="166">
        <f t="shared" si="172"/>
        <v>0</v>
      </c>
      <c r="JA197" s="167">
        <f t="shared" si="173"/>
        <v>0</v>
      </c>
      <c r="JB197" s="1"/>
      <c r="JC197" s="1"/>
      <c r="JD197" s="164"/>
      <c r="JE197" s="177"/>
      <c r="JF197" s="164"/>
      <c r="JG197" s="177"/>
      <c r="JH197" s="164"/>
      <c r="JI197" s="177"/>
      <c r="JJ197" s="164"/>
      <c r="JK197" s="177"/>
      <c r="JL197" s="164"/>
      <c r="JM197" s="177"/>
      <c r="JN197" s="164"/>
      <c r="JO197" s="177"/>
      <c r="JP197" s="164"/>
      <c r="JQ197" s="177"/>
      <c r="JR197" s="164"/>
      <c r="JS197" s="177"/>
      <c r="JT197" s="164"/>
      <c r="JU197" s="177"/>
      <c r="JV197" s="164"/>
      <c r="JW197" s="177"/>
      <c r="JX197" s="164"/>
      <c r="JY197" s="177"/>
      <c r="JZ197" s="164"/>
      <c r="KA197" s="177"/>
      <c r="KB197" s="166">
        <f t="shared" si="174"/>
        <v>0</v>
      </c>
      <c r="KC197" s="167">
        <f t="shared" si="175"/>
        <v>0</v>
      </c>
      <c r="KD197" s="166">
        <f t="shared" si="176"/>
        <v>0</v>
      </c>
      <c r="KE197" s="167">
        <f t="shared" si="177"/>
        <v>0</v>
      </c>
      <c r="KF197" s="1"/>
      <c r="KG197" s="1"/>
      <c r="KH197" s="170">
        <f t="shared" si="178"/>
        <v>0</v>
      </c>
      <c r="KI197" s="171">
        <f t="shared" si="179"/>
        <v>0</v>
      </c>
      <c r="KJ197" s="166">
        <f t="shared" si="180"/>
        <v>0</v>
      </c>
      <c r="KK197" s="167">
        <f t="shared" si="181"/>
        <v>0</v>
      </c>
      <c r="KL197" s="172">
        <f t="shared" si="182"/>
        <v>0</v>
      </c>
      <c r="KM197" s="171">
        <f t="shared" si="183"/>
        <v>0</v>
      </c>
      <c r="KN197" s="166">
        <f t="shared" si="184"/>
        <v>0</v>
      </c>
      <c r="KO197" s="167">
        <f t="shared" si="185"/>
        <v>0</v>
      </c>
      <c r="KP197" s="436">
        <f t="shared" si="186"/>
        <v>0</v>
      </c>
      <c r="KQ197" s="422">
        <f t="shared" si="187"/>
        <v>0</v>
      </c>
      <c r="KR197" s="438" t="s">
        <v>338</v>
      </c>
      <c r="KS197" s="422" t="s">
        <v>338</v>
      </c>
      <c r="KT197" s="1"/>
    </row>
    <row r="198" spans="2:306" s="26" customFormat="1" ht="16.5" hidden="1" customHeight="1" x14ac:dyDescent="0.2">
      <c r="B198" s="150"/>
      <c r="C198" s="853"/>
      <c r="D198" s="854"/>
      <c r="E198" s="536"/>
      <c r="F198" s="650"/>
      <c r="G198" s="536"/>
      <c r="H198" s="536"/>
      <c r="I198" s="661">
        <f>INT(ROUND(F198,2)*(IF(E198&gt;0,data!$J$12,0)))</f>
        <v>0</v>
      </c>
      <c r="J198" s="145">
        <f t="shared" si="188"/>
        <v>0</v>
      </c>
      <c r="K198" s="537"/>
      <c r="L198" s="536"/>
      <c r="M198" s="661">
        <f>INT(ROUND(F198,2)*(IF(E198&gt;0,(IF(K198="ano",data!$J$6,0)),0)))</f>
        <v>0</v>
      </c>
      <c r="N198" s="152">
        <f t="shared" si="189"/>
        <v>0</v>
      </c>
      <c r="O198" s="155">
        <f t="shared" si="190"/>
        <v>0</v>
      </c>
      <c r="Q198" s="149" t="str">
        <f t="shared" si="191"/>
        <v/>
      </c>
      <c r="R198" s="612" t="s">
        <v>338</v>
      </c>
      <c r="T198" s="26">
        <f t="shared" si="192"/>
        <v>0</v>
      </c>
      <c r="U198" s="173" t="s">
        <v>297</v>
      </c>
      <c r="V198" s="10"/>
      <c r="W198" s="10"/>
      <c r="X198" s="174"/>
      <c r="Y198" s="175"/>
      <c r="Z198" s="174"/>
      <c r="AA198" s="175"/>
      <c r="AB198" s="174"/>
      <c r="AC198" s="175"/>
      <c r="AD198" s="174"/>
      <c r="AE198" s="175"/>
      <c r="AF198" s="174"/>
      <c r="AG198" s="175"/>
      <c r="AH198" s="174"/>
      <c r="AI198" s="175"/>
      <c r="AJ198" s="174"/>
      <c r="AK198" s="175"/>
      <c r="AL198" s="174"/>
      <c r="AM198" s="175"/>
      <c r="AN198" s="174"/>
      <c r="AO198" s="175"/>
      <c r="AP198" s="174"/>
      <c r="AQ198" s="175"/>
      <c r="AR198" s="174"/>
      <c r="AS198" s="175"/>
      <c r="AT198" s="174"/>
      <c r="AU198" s="175"/>
      <c r="AV198" s="166">
        <f t="shared" si="142"/>
        <v>0</v>
      </c>
      <c r="AW198" s="167">
        <f t="shared" si="143"/>
        <v>0</v>
      </c>
      <c r="AX198" s="166">
        <f t="shared" si="144"/>
        <v>0</v>
      </c>
      <c r="AY198" s="167">
        <f t="shared" si="145"/>
        <v>0</v>
      </c>
      <c r="AZ198" s="1"/>
      <c r="BA198" s="1"/>
      <c r="BB198" s="174"/>
      <c r="BC198" s="175"/>
      <c r="BD198" s="174"/>
      <c r="BE198" s="175"/>
      <c r="BF198" s="174"/>
      <c r="BG198" s="175"/>
      <c r="BH198" s="174"/>
      <c r="BI198" s="175"/>
      <c r="BJ198" s="174"/>
      <c r="BK198" s="175"/>
      <c r="BL198" s="174"/>
      <c r="BM198" s="175"/>
      <c r="BN198" s="174"/>
      <c r="BO198" s="175"/>
      <c r="BP198" s="174"/>
      <c r="BQ198" s="175"/>
      <c r="BR198" s="174"/>
      <c r="BS198" s="175"/>
      <c r="BT198" s="174"/>
      <c r="BU198" s="175"/>
      <c r="BV198" s="174"/>
      <c r="BW198" s="175"/>
      <c r="BX198" s="174"/>
      <c r="BY198" s="175"/>
      <c r="BZ198" s="166">
        <f t="shared" si="146"/>
        <v>0</v>
      </c>
      <c r="CA198" s="167">
        <f t="shared" si="147"/>
        <v>0</v>
      </c>
      <c r="CB198" s="166">
        <f t="shared" si="148"/>
        <v>0</v>
      </c>
      <c r="CC198" s="167">
        <f t="shared" si="149"/>
        <v>0</v>
      </c>
      <c r="CD198" s="1"/>
      <c r="CE198" s="1"/>
      <c r="CF198" s="174"/>
      <c r="CG198" s="175"/>
      <c r="CH198" s="174"/>
      <c r="CI198" s="175"/>
      <c r="CJ198" s="174"/>
      <c r="CK198" s="175"/>
      <c r="CL198" s="174"/>
      <c r="CM198" s="175"/>
      <c r="CN198" s="174"/>
      <c r="CO198" s="175"/>
      <c r="CP198" s="174"/>
      <c r="CQ198" s="175"/>
      <c r="CR198" s="174"/>
      <c r="CS198" s="175"/>
      <c r="CT198" s="174"/>
      <c r="CU198" s="175"/>
      <c r="CV198" s="174"/>
      <c r="CW198" s="175"/>
      <c r="CX198" s="174"/>
      <c r="CY198" s="175"/>
      <c r="CZ198" s="174"/>
      <c r="DA198" s="175"/>
      <c r="DB198" s="174"/>
      <c r="DC198" s="175"/>
      <c r="DD198" s="166">
        <f t="shared" si="150"/>
        <v>0</v>
      </c>
      <c r="DE198" s="167">
        <f t="shared" si="151"/>
        <v>0</v>
      </c>
      <c r="DF198" s="166">
        <f t="shared" si="152"/>
        <v>0</v>
      </c>
      <c r="DG198" s="167">
        <f t="shared" si="153"/>
        <v>0</v>
      </c>
      <c r="DH198" s="1"/>
      <c r="DI198" s="1"/>
      <c r="DJ198" s="174"/>
      <c r="DK198" s="175"/>
      <c r="DL198" s="174"/>
      <c r="DM198" s="175"/>
      <c r="DN198" s="174"/>
      <c r="DO198" s="175"/>
      <c r="DP198" s="174"/>
      <c r="DQ198" s="175"/>
      <c r="DR198" s="174"/>
      <c r="DS198" s="175"/>
      <c r="DT198" s="174"/>
      <c r="DU198" s="175"/>
      <c r="DV198" s="174"/>
      <c r="DW198" s="175"/>
      <c r="DX198" s="174"/>
      <c r="DY198" s="175"/>
      <c r="DZ198" s="174"/>
      <c r="EA198" s="175"/>
      <c r="EB198" s="174"/>
      <c r="EC198" s="175"/>
      <c r="ED198" s="174"/>
      <c r="EE198" s="175"/>
      <c r="EF198" s="174"/>
      <c r="EG198" s="175"/>
      <c r="EH198" s="166">
        <f t="shared" si="154"/>
        <v>0</v>
      </c>
      <c r="EI198" s="167">
        <f t="shared" si="155"/>
        <v>0</v>
      </c>
      <c r="EJ198" s="166">
        <f t="shared" si="156"/>
        <v>0</v>
      </c>
      <c r="EK198" s="167">
        <f t="shared" si="157"/>
        <v>0</v>
      </c>
      <c r="EL198" s="1"/>
      <c r="EM198" s="1"/>
      <c r="EN198" s="174"/>
      <c r="EO198" s="175"/>
      <c r="EP198" s="174"/>
      <c r="EQ198" s="175"/>
      <c r="ER198" s="174"/>
      <c r="ES198" s="175"/>
      <c r="ET198" s="174"/>
      <c r="EU198" s="175"/>
      <c r="EV198" s="174"/>
      <c r="EW198" s="175"/>
      <c r="EX198" s="174"/>
      <c r="EY198" s="175"/>
      <c r="EZ198" s="174"/>
      <c r="FA198" s="175"/>
      <c r="FB198" s="174"/>
      <c r="FC198" s="175"/>
      <c r="FD198" s="174"/>
      <c r="FE198" s="175"/>
      <c r="FF198" s="174"/>
      <c r="FG198" s="175"/>
      <c r="FH198" s="174"/>
      <c r="FI198" s="175"/>
      <c r="FJ198" s="174"/>
      <c r="FK198" s="175"/>
      <c r="FL198" s="166">
        <f t="shared" si="158"/>
        <v>0</v>
      </c>
      <c r="FM198" s="167">
        <f t="shared" si="159"/>
        <v>0</v>
      </c>
      <c r="FN198" s="166">
        <f t="shared" si="160"/>
        <v>0</v>
      </c>
      <c r="FO198" s="167">
        <f t="shared" si="161"/>
        <v>0</v>
      </c>
      <c r="FP198" s="1"/>
      <c r="FQ198" s="1"/>
      <c r="FR198" s="174"/>
      <c r="FS198" s="175"/>
      <c r="FT198" s="174"/>
      <c r="FU198" s="175"/>
      <c r="FV198" s="174"/>
      <c r="FW198" s="175"/>
      <c r="FX198" s="174"/>
      <c r="FY198" s="175"/>
      <c r="FZ198" s="174"/>
      <c r="GA198" s="175"/>
      <c r="GB198" s="174"/>
      <c r="GC198" s="175"/>
      <c r="GD198" s="174"/>
      <c r="GE198" s="175"/>
      <c r="GF198" s="174"/>
      <c r="GG198" s="175"/>
      <c r="GH198" s="174"/>
      <c r="GI198" s="175"/>
      <c r="GJ198" s="174"/>
      <c r="GK198" s="175"/>
      <c r="GL198" s="174"/>
      <c r="GM198" s="175"/>
      <c r="GN198" s="174"/>
      <c r="GO198" s="175"/>
      <c r="GP198" s="166">
        <f t="shared" si="162"/>
        <v>0</v>
      </c>
      <c r="GQ198" s="167">
        <f t="shared" si="163"/>
        <v>0</v>
      </c>
      <c r="GR198" s="166">
        <f t="shared" si="164"/>
        <v>0</v>
      </c>
      <c r="GS198" s="167">
        <f t="shared" si="165"/>
        <v>0</v>
      </c>
      <c r="GT198" s="1"/>
      <c r="GU198" s="1"/>
      <c r="GV198" s="174"/>
      <c r="GW198" s="175"/>
      <c r="GX198" s="174"/>
      <c r="GY198" s="175"/>
      <c r="GZ198" s="174"/>
      <c r="HA198" s="175"/>
      <c r="HB198" s="174"/>
      <c r="HC198" s="175"/>
      <c r="HD198" s="174"/>
      <c r="HE198" s="175"/>
      <c r="HF198" s="174"/>
      <c r="HG198" s="175"/>
      <c r="HH198" s="174"/>
      <c r="HI198" s="175"/>
      <c r="HJ198" s="174"/>
      <c r="HK198" s="175"/>
      <c r="HL198" s="174"/>
      <c r="HM198" s="175"/>
      <c r="HN198" s="174"/>
      <c r="HO198" s="175"/>
      <c r="HP198" s="174"/>
      <c r="HQ198" s="175"/>
      <c r="HR198" s="174"/>
      <c r="HS198" s="175"/>
      <c r="HT198" s="166">
        <f t="shared" si="166"/>
        <v>0</v>
      </c>
      <c r="HU198" s="167">
        <f t="shared" si="167"/>
        <v>0</v>
      </c>
      <c r="HV198" s="166">
        <f t="shared" si="168"/>
        <v>0</v>
      </c>
      <c r="HW198" s="167">
        <f t="shared" si="169"/>
        <v>0</v>
      </c>
      <c r="HX198" s="1"/>
      <c r="HY198" s="1"/>
      <c r="HZ198" s="174"/>
      <c r="IA198" s="175"/>
      <c r="IB198" s="174"/>
      <c r="IC198" s="175"/>
      <c r="ID198" s="174"/>
      <c r="IE198" s="175"/>
      <c r="IF198" s="174"/>
      <c r="IG198" s="175"/>
      <c r="IH198" s="174"/>
      <c r="II198" s="175"/>
      <c r="IJ198" s="174"/>
      <c r="IK198" s="175"/>
      <c r="IL198" s="174"/>
      <c r="IM198" s="175"/>
      <c r="IN198" s="174"/>
      <c r="IO198" s="175"/>
      <c r="IP198" s="174"/>
      <c r="IQ198" s="175"/>
      <c r="IR198" s="174"/>
      <c r="IS198" s="175"/>
      <c r="IT198" s="174"/>
      <c r="IU198" s="175"/>
      <c r="IV198" s="174"/>
      <c r="IW198" s="175"/>
      <c r="IX198" s="166">
        <f t="shared" si="170"/>
        <v>0</v>
      </c>
      <c r="IY198" s="167">
        <f t="shared" si="171"/>
        <v>0</v>
      </c>
      <c r="IZ198" s="166">
        <f t="shared" si="172"/>
        <v>0</v>
      </c>
      <c r="JA198" s="167">
        <f t="shared" si="173"/>
        <v>0</v>
      </c>
      <c r="JB198" s="1"/>
      <c r="JC198" s="1"/>
      <c r="JD198" s="174"/>
      <c r="JE198" s="175"/>
      <c r="JF198" s="174"/>
      <c r="JG198" s="175"/>
      <c r="JH198" s="174"/>
      <c r="JI198" s="175"/>
      <c r="JJ198" s="174"/>
      <c r="JK198" s="175"/>
      <c r="JL198" s="174"/>
      <c r="JM198" s="175"/>
      <c r="JN198" s="174"/>
      <c r="JO198" s="175"/>
      <c r="JP198" s="174"/>
      <c r="JQ198" s="175"/>
      <c r="JR198" s="174"/>
      <c r="JS198" s="175"/>
      <c r="JT198" s="174"/>
      <c r="JU198" s="175"/>
      <c r="JV198" s="174"/>
      <c r="JW198" s="175"/>
      <c r="JX198" s="174"/>
      <c r="JY198" s="175"/>
      <c r="JZ198" s="174"/>
      <c r="KA198" s="175"/>
      <c r="KB198" s="166">
        <f t="shared" si="174"/>
        <v>0</v>
      </c>
      <c r="KC198" s="167">
        <f t="shared" si="175"/>
        <v>0</v>
      </c>
      <c r="KD198" s="166">
        <f t="shared" si="176"/>
        <v>0</v>
      </c>
      <c r="KE198" s="167">
        <f t="shared" si="177"/>
        <v>0</v>
      </c>
      <c r="KF198" s="1"/>
      <c r="KG198" s="1"/>
      <c r="KH198" s="170">
        <f t="shared" si="178"/>
        <v>0</v>
      </c>
      <c r="KI198" s="171">
        <f t="shared" si="179"/>
        <v>0</v>
      </c>
      <c r="KJ198" s="166">
        <f t="shared" si="180"/>
        <v>0</v>
      </c>
      <c r="KK198" s="167">
        <f t="shared" si="181"/>
        <v>0</v>
      </c>
      <c r="KL198" s="172">
        <f t="shared" si="182"/>
        <v>0</v>
      </c>
      <c r="KM198" s="171">
        <f t="shared" si="183"/>
        <v>0</v>
      </c>
      <c r="KN198" s="166">
        <f t="shared" si="184"/>
        <v>0</v>
      </c>
      <c r="KO198" s="167">
        <f t="shared" si="185"/>
        <v>0</v>
      </c>
      <c r="KP198" s="436">
        <f t="shared" si="186"/>
        <v>0</v>
      </c>
      <c r="KQ198" s="422">
        <f t="shared" si="187"/>
        <v>0</v>
      </c>
      <c r="KR198" s="438" t="s">
        <v>338</v>
      </c>
      <c r="KS198" s="422" t="s">
        <v>338</v>
      </c>
      <c r="KT198" s="1"/>
    </row>
    <row r="199" spans="2:306" s="26" customFormat="1" ht="16.5" customHeight="1" x14ac:dyDescent="0.2">
      <c r="B199" s="150" t="s">
        <v>375</v>
      </c>
      <c r="C199" s="826"/>
      <c r="D199" s="827"/>
      <c r="E199" s="316"/>
      <c r="F199" s="659">
        <v>1</v>
      </c>
      <c r="G199" s="113"/>
      <c r="H199" s="113"/>
      <c r="I199" s="661">
        <f>INT(ROUND(F199,2)*(IF(E199&gt;0,data!$J$12,0)))</f>
        <v>0</v>
      </c>
      <c r="J199" s="145">
        <f t="shared" si="188"/>
        <v>0</v>
      </c>
      <c r="K199" s="317"/>
      <c r="L199" s="316"/>
      <c r="M199" s="661">
        <f>INT(ROUND(F199,2)*(IF(E199&gt;0,(IF(K199="ano",data!$J$6,0)),0)))</f>
        <v>0</v>
      </c>
      <c r="N199" s="152">
        <f t="shared" si="189"/>
        <v>0</v>
      </c>
      <c r="O199" s="155">
        <f t="shared" si="190"/>
        <v>0</v>
      </c>
      <c r="Q199" s="149" t="str">
        <f t="shared" si="191"/>
        <v/>
      </c>
      <c r="R199" s="612" t="s">
        <v>338</v>
      </c>
      <c r="T199" s="26">
        <f t="shared" si="192"/>
        <v>0</v>
      </c>
      <c r="U199" s="176" t="s">
        <v>297</v>
      </c>
      <c r="V199" s="10"/>
      <c r="W199" s="10"/>
      <c r="X199" s="164"/>
      <c r="Y199" s="177"/>
      <c r="Z199" s="164"/>
      <c r="AA199" s="177"/>
      <c r="AB199" s="164"/>
      <c r="AC199" s="177"/>
      <c r="AD199" s="164"/>
      <c r="AE199" s="177"/>
      <c r="AF199" s="164"/>
      <c r="AG199" s="177"/>
      <c r="AH199" s="164"/>
      <c r="AI199" s="177"/>
      <c r="AJ199" s="164"/>
      <c r="AK199" s="177"/>
      <c r="AL199" s="164"/>
      <c r="AM199" s="177"/>
      <c r="AN199" s="164"/>
      <c r="AO199" s="177"/>
      <c r="AP199" s="164"/>
      <c r="AQ199" s="177"/>
      <c r="AR199" s="164"/>
      <c r="AS199" s="177"/>
      <c r="AT199" s="164"/>
      <c r="AU199" s="177"/>
      <c r="AV199" s="166">
        <f t="shared" si="142"/>
        <v>0</v>
      </c>
      <c r="AW199" s="167">
        <f t="shared" si="143"/>
        <v>0</v>
      </c>
      <c r="AX199" s="166">
        <f t="shared" si="144"/>
        <v>0</v>
      </c>
      <c r="AY199" s="167">
        <f t="shared" si="145"/>
        <v>0</v>
      </c>
      <c r="AZ199" s="1"/>
      <c r="BA199" s="1"/>
      <c r="BB199" s="164"/>
      <c r="BC199" s="177"/>
      <c r="BD199" s="164"/>
      <c r="BE199" s="177"/>
      <c r="BF199" s="164"/>
      <c r="BG199" s="177"/>
      <c r="BH199" s="164"/>
      <c r="BI199" s="177"/>
      <c r="BJ199" s="164"/>
      <c r="BK199" s="177"/>
      <c r="BL199" s="164"/>
      <c r="BM199" s="177"/>
      <c r="BN199" s="164"/>
      <c r="BO199" s="177"/>
      <c r="BP199" s="164"/>
      <c r="BQ199" s="177"/>
      <c r="BR199" s="164"/>
      <c r="BS199" s="177"/>
      <c r="BT199" s="164"/>
      <c r="BU199" s="177"/>
      <c r="BV199" s="164"/>
      <c r="BW199" s="177"/>
      <c r="BX199" s="164"/>
      <c r="BY199" s="177"/>
      <c r="BZ199" s="166">
        <f t="shared" si="146"/>
        <v>0</v>
      </c>
      <c r="CA199" s="167">
        <f t="shared" si="147"/>
        <v>0</v>
      </c>
      <c r="CB199" s="166">
        <f t="shared" si="148"/>
        <v>0</v>
      </c>
      <c r="CC199" s="167">
        <f t="shared" si="149"/>
        <v>0</v>
      </c>
      <c r="CD199" s="1"/>
      <c r="CE199" s="1"/>
      <c r="CF199" s="164"/>
      <c r="CG199" s="177"/>
      <c r="CH199" s="164"/>
      <c r="CI199" s="177"/>
      <c r="CJ199" s="164"/>
      <c r="CK199" s="177"/>
      <c r="CL199" s="164"/>
      <c r="CM199" s="177"/>
      <c r="CN199" s="164"/>
      <c r="CO199" s="177"/>
      <c r="CP199" s="164"/>
      <c r="CQ199" s="177"/>
      <c r="CR199" s="164"/>
      <c r="CS199" s="177"/>
      <c r="CT199" s="164"/>
      <c r="CU199" s="177"/>
      <c r="CV199" s="164"/>
      <c r="CW199" s="177"/>
      <c r="CX199" s="164"/>
      <c r="CY199" s="177"/>
      <c r="CZ199" s="164"/>
      <c r="DA199" s="177"/>
      <c r="DB199" s="164"/>
      <c r="DC199" s="177"/>
      <c r="DD199" s="166">
        <f t="shared" si="150"/>
        <v>0</v>
      </c>
      <c r="DE199" s="167">
        <f t="shared" si="151"/>
        <v>0</v>
      </c>
      <c r="DF199" s="166">
        <f t="shared" si="152"/>
        <v>0</v>
      </c>
      <c r="DG199" s="167">
        <f t="shared" si="153"/>
        <v>0</v>
      </c>
      <c r="DH199" s="1"/>
      <c r="DI199" s="1"/>
      <c r="DJ199" s="164"/>
      <c r="DK199" s="177"/>
      <c r="DL199" s="164"/>
      <c r="DM199" s="177"/>
      <c r="DN199" s="164"/>
      <c r="DO199" s="177"/>
      <c r="DP199" s="164"/>
      <c r="DQ199" s="177"/>
      <c r="DR199" s="164"/>
      <c r="DS199" s="177"/>
      <c r="DT199" s="164"/>
      <c r="DU199" s="177"/>
      <c r="DV199" s="164"/>
      <c r="DW199" s="177"/>
      <c r="DX199" s="164"/>
      <c r="DY199" s="177"/>
      <c r="DZ199" s="164"/>
      <c r="EA199" s="177"/>
      <c r="EB199" s="164"/>
      <c r="EC199" s="177"/>
      <c r="ED199" s="164"/>
      <c r="EE199" s="177"/>
      <c r="EF199" s="164"/>
      <c r="EG199" s="177"/>
      <c r="EH199" s="166">
        <f t="shared" si="154"/>
        <v>0</v>
      </c>
      <c r="EI199" s="167">
        <f t="shared" si="155"/>
        <v>0</v>
      </c>
      <c r="EJ199" s="166">
        <f t="shared" si="156"/>
        <v>0</v>
      </c>
      <c r="EK199" s="167">
        <f t="shared" si="157"/>
        <v>0</v>
      </c>
      <c r="EL199" s="1"/>
      <c r="EM199" s="1"/>
      <c r="EN199" s="164"/>
      <c r="EO199" s="177"/>
      <c r="EP199" s="164"/>
      <c r="EQ199" s="177"/>
      <c r="ER199" s="164"/>
      <c r="ES199" s="177"/>
      <c r="ET199" s="164"/>
      <c r="EU199" s="177"/>
      <c r="EV199" s="164"/>
      <c r="EW199" s="177"/>
      <c r="EX199" s="164"/>
      <c r="EY199" s="177"/>
      <c r="EZ199" s="164"/>
      <c r="FA199" s="177"/>
      <c r="FB199" s="164"/>
      <c r="FC199" s="177"/>
      <c r="FD199" s="164"/>
      <c r="FE199" s="177"/>
      <c r="FF199" s="164"/>
      <c r="FG199" s="177"/>
      <c r="FH199" s="164"/>
      <c r="FI199" s="177"/>
      <c r="FJ199" s="164"/>
      <c r="FK199" s="177"/>
      <c r="FL199" s="166">
        <f t="shared" si="158"/>
        <v>0</v>
      </c>
      <c r="FM199" s="167">
        <f t="shared" si="159"/>
        <v>0</v>
      </c>
      <c r="FN199" s="166">
        <f t="shared" si="160"/>
        <v>0</v>
      </c>
      <c r="FO199" s="167">
        <f t="shared" si="161"/>
        <v>0</v>
      </c>
      <c r="FP199" s="1"/>
      <c r="FQ199" s="1"/>
      <c r="FR199" s="164"/>
      <c r="FS199" s="177"/>
      <c r="FT199" s="164"/>
      <c r="FU199" s="177"/>
      <c r="FV199" s="164"/>
      <c r="FW199" s="177"/>
      <c r="FX199" s="164"/>
      <c r="FY199" s="177"/>
      <c r="FZ199" s="164"/>
      <c r="GA199" s="177"/>
      <c r="GB199" s="164"/>
      <c r="GC199" s="177"/>
      <c r="GD199" s="164"/>
      <c r="GE199" s="177"/>
      <c r="GF199" s="164"/>
      <c r="GG199" s="177"/>
      <c r="GH199" s="164"/>
      <c r="GI199" s="177"/>
      <c r="GJ199" s="164"/>
      <c r="GK199" s="177"/>
      <c r="GL199" s="164"/>
      <c r="GM199" s="177"/>
      <c r="GN199" s="164"/>
      <c r="GO199" s="177"/>
      <c r="GP199" s="166">
        <f t="shared" si="162"/>
        <v>0</v>
      </c>
      <c r="GQ199" s="167">
        <f t="shared" si="163"/>
        <v>0</v>
      </c>
      <c r="GR199" s="166">
        <f t="shared" si="164"/>
        <v>0</v>
      </c>
      <c r="GS199" s="167">
        <f t="shared" si="165"/>
        <v>0</v>
      </c>
      <c r="GT199" s="1"/>
      <c r="GU199" s="1"/>
      <c r="GV199" s="164"/>
      <c r="GW199" s="177"/>
      <c r="GX199" s="164"/>
      <c r="GY199" s="177"/>
      <c r="GZ199" s="164"/>
      <c r="HA199" s="177"/>
      <c r="HB199" s="164"/>
      <c r="HC199" s="177"/>
      <c r="HD199" s="164"/>
      <c r="HE199" s="177"/>
      <c r="HF199" s="164"/>
      <c r="HG199" s="177"/>
      <c r="HH199" s="164"/>
      <c r="HI199" s="177"/>
      <c r="HJ199" s="164"/>
      <c r="HK199" s="177"/>
      <c r="HL199" s="164"/>
      <c r="HM199" s="177"/>
      <c r="HN199" s="164"/>
      <c r="HO199" s="177"/>
      <c r="HP199" s="164"/>
      <c r="HQ199" s="177"/>
      <c r="HR199" s="164"/>
      <c r="HS199" s="177"/>
      <c r="HT199" s="166">
        <f t="shared" si="166"/>
        <v>0</v>
      </c>
      <c r="HU199" s="167">
        <f t="shared" si="167"/>
        <v>0</v>
      </c>
      <c r="HV199" s="166">
        <f t="shared" si="168"/>
        <v>0</v>
      </c>
      <c r="HW199" s="167">
        <f t="shared" si="169"/>
        <v>0</v>
      </c>
      <c r="HX199" s="1"/>
      <c r="HY199" s="1"/>
      <c r="HZ199" s="164"/>
      <c r="IA199" s="177"/>
      <c r="IB199" s="164"/>
      <c r="IC199" s="177"/>
      <c r="ID199" s="164"/>
      <c r="IE199" s="177"/>
      <c r="IF199" s="164"/>
      <c r="IG199" s="177"/>
      <c r="IH199" s="164"/>
      <c r="II199" s="177"/>
      <c r="IJ199" s="164"/>
      <c r="IK199" s="177"/>
      <c r="IL199" s="164"/>
      <c r="IM199" s="177"/>
      <c r="IN199" s="164"/>
      <c r="IO199" s="177"/>
      <c r="IP199" s="164"/>
      <c r="IQ199" s="177"/>
      <c r="IR199" s="164"/>
      <c r="IS199" s="177"/>
      <c r="IT199" s="164"/>
      <c r="IU199" s="177"/>
      <c r="IV199" s="164"/>
      <c r="IW199" s="177"/>
      <c r="IX199" s="166">
        <f t="shared" si="170"/>
        <v>0</v>
      </c>
      <c r="IY199" s="167">
        <f t="shared" si="171"/>
        <v>0</v>
      </c>
      <c r="IZ199" s="166">
        <f t="shared" si="172"/>
        <v>0</v>
      </c>
      <c r="JA199" s="167">
        <f t="shared" si="173"/>
        <v>0</v>
      </c>
      <c r="JB199" s="1"/>
      <c r="JC199" s="1"/>
      <c r="JD199" s="164"/>
      <c r="JE199" s="177"/>
      <c r="JF199" s="164"/>
      <c r="JG199" s="177"/>
      <c r="JH199" s="164"/>
      <c r="JI199" s="177"/>
      <c r="JJ199" s="164"/>
      <c r="JK199" s="177"/>
      <c r="JL199" s="164"/>
      <c r="JM199" s="177"/>
      <c r="JN199" s="164"/>
      <c r="JO199" s="177"/>
      <c r="JP199" s="164"/>
      <c r="JQ199" s="177"/>
      <c r="JR199" s="164"/>
      <c r="JS199" s="177"/>
      <c r="JT199" s="164"/>
      <c r="JU199" s="177"/>
      <c r="JV199" s="164"/>
      <c r="JW199" s="177"/>
      <c r="JX199" s="164"/>
      <c r="JY199" s="177"/>
      <c r="JZ199" s="164"/>
      <c r="KA199" s="177"/>
      <c r="KB199" s="166">
        <f t="shared" si="174"/>
        <v>0</v>
      </c>
      <c r="KC199" s="167">
        <f t="shared" si="175"/>
        <v>0</v>
      </c>
      <c r="KD199" s="166">
        <f t="shared" si="176"/>
        <v>0</v>
      </c>
      <c r="KE199" s="167">
        <f t="shared" si="177"/>
        <v>0</v>
      </c>
      <c r="KF199" s="1"/>
      <c r="KG199" s="1"/>
      <c r="KH199" s="170">
        <f t="shared" ref="KH199:KH206" si="193">AV199+BZ199+DD199+EH199+FL199+GP199+HT199+IX199+KB199</f>
        <v>0</v>
      </c>
      <c r="KI199" s="171">
        <f t="shared" ref="KI199:KI206" si="194">AW199+CA199+DE199+EI199+FM199+GQ199+HU199+IY199+KC199</f>
        <v>0</v>
      </c>
      <c r="KJ199" s="166">
        <f t="shared" ref="KJ199:KJ206" si="195">E199-KH199</f>
        <v>0</v>
      </c>
      <c r="KK199" s="167">
        <f t="shared" ref="KK199:KK206" si="196">J199-KI199</f>
        <v>0</v>
      </c>
      <c r="KL199" s="172">
        <f t="shared" ref="KL199:KL206" si="197">AX199+CB199+DF199+EJ199+FN199+GR199+HV199+IZ199+KD199</f>
        <v>0</v>
      </c>
      <c r="KM199" s="171">
        <f t="shared" ref="KM199:KM206" si="198">AY199+CC199+DG199+EK199+FO199+GS199+HW199+JA199+KE199</f>
        <v>0</v>
      </c>
      <c r="KN199" s="166">
        <f t="shared" ref="KN199:KN206" si="199">L199-KL199</f>
        <v>0</v>
      </c>
      <c r="KO199" s="167">
        <f t="shared" ref="KO199:KO206" si="200">N199-KM199</f>
        <v>0</v>
      </c>
      <c r="KP199" s="436">
        <f t="shared" ref="KP199:KP206" si="201">IF(Q199=1,IF(E199=KH199,1,0),0)</f>
        <v>0</v>
      </c>
      <c r="KQ199" s="422">
        <f t="shared" ref="KQ199:KQ206" si="202">IF(Q199=1,Q199-KP199,0)</f>
        <v>0</v>
      </c>
      <c r="KR199" s="438" t="s">
        <v>338</v>
      </c>
      <c r="KS199" s="422" t="s">
        <v>338</v>
      </c>
      <c r="KT199" s="1"/>
    </row>
    <row r="200" spans="2:306" s="26" customFormat="1" ht="16.5" hidden="1" customHeight="1" x14ac:dyDescent="0.2">
      <c r="B200" s="150"/>
      <c r="C200" s="853"/>
      <c r="D200" s="854"/>
      <c r="E200" s="536"/>
      <c r="F200" s="650"/>
      <c r="G200" s="536"/>
      <c r="H200" s="536"/>
      <c r="I200" s="661">
        <f>INT(ROUND(F200,2)*(IF(E200&gt;0,data!$J$12,0)))</f>
        <v>0</v>
      </c>
      <c r="J200" s="145">
        <f t="shared" si="188"/>
        <v>0</v>
      </c>
      <c r="K200" s="537"/>
      <c r="L200" s="536"/>
      <c r="M200" s="661">
        <f>INT(ROUND(F200,2)*(IF(E200&gt;0,(IF(K200="ano",data!$J$6,0)),0)))</f>
        <v>0</v>
      </c>
      <c r="N200" s="152">
        <f t="shared" si="189"/>
        <v>0</v>
      </c>
      <c r="O200" s="155">
        <f t="shared" si="190"/>
        <v>0</v>
      </c>
      <c r="Q200" s="149" t="str">
        <f t="shared" si="191"/>
        <v/>
      </c>
      <c r="R200" s="612" t="s">
        <v>338</v>
      </c>
      <c r="T200" s="26">
        <f t="shared" si="192"/>
        <v>0</v>
      </c>
      <c r="U200" s="173" t="s">
        <v>297</v>
      </c>
      <c r="V200" s="10"/>
      <c r="W200" s="10"/>
      <c r="X200" s="174"/>
      <c r="Y200" s="175"/>
      <c r="Z200" s="174"/>
      <c r="AA200" s="175"/>
      <c r="AB200" s="174"/>
      <c r="AC200" s="175"/>
      <c r="AD200" s="174"/>
      <c r="AE200" s="175"/>
      <c r="AF200" s="174"/>
      <c r="AG200" s="175"/>
      <c r="AH200" s="174"/>
      <c r="AI200" s="175"/>
      <c r="AJ200" s="174"/>
      <c r="AK200" s="175"/>
      <c r="AL200" s="174"/>
      <c r="AM200" s="175"/>
      <c r="AN200" s="174"/>
      <c r="AO200" s="175"/>
      <c r="AP200" s="174"/>
      <c r="AQ200" s="175"/>
      <c r="AR200" s="174"/>
      <c r="AS200" s="175"/>
      <c r="AT200" s="174"/>
      <c r="AU200" s="175"/>
      <c r="AV200" s="166">
        <f t="shared" ref="AV200:AV205" si="203">FLOOR(IF($U200="Ne",0,IF(IF(X200="",0,((30/(Y$4*$F200)*(Y$4*$F200-X200))/30))+IF(Z200="",0,((30/(AA$4*$F200)*(AA$4*$F200-Z200))/30))+IF(AB200="",0,((30/(AC$4*$F200)*(AC$4*$F200-AB200))/30))+IF(AD200="",0,((30/(AE$4*$F200)*(AE$4*$F200-AD200))/30))+IF(AF200="",0,((30/(AG$4*$F200)*(AG$4*$F200-AF200))/30))+IF(AH200="",0,((30/(AI$4*$F200)*(AI$4*$F200-AH200))/30))+IF(AJ200="",0,((30/(AK$4*$F200)*(AK$4*$F200-AJ200))/30))+IF(AL200="",0,((30/(AM$4*$F200)*(AM$4*$F200-AL200))/30))+IF(AN200="",0,((30/(AO$4*$F200)*(AO$4*$F200-AN200))/30))+IF(AP200="",0,((30/(AQ$4*$F200)*(AQ$4*$F200-AP200))/30))+IF(AR200="",0,((30/(AS$4*$F200)*(AS$4*$F200-AR200))/30))+IF(AT200="",0,((30/(AU$4*$F200)*(AU$4*$F200-AT200))/30))&gt;($E200),$E200,IF(X200="",0,((30/(Y$4*$F200)*(Y$4*$F200-X200))/30))+IF(Z200="",0,((30/(AA$4*$F200)*(AA$4*$F200-Z200))/30))+IF(AB200="",0,((30/(AC$4*$F200)*(AC$4*$F200-AB200))/30))+IF(AD200="",0,((30/(AE$4*$F200)*(AE$4*$F200-AD200))/30))+IF(AF200="",0,((30/(AG$4*$F200)*(AG$4*$F200-AF200))/30))+IF(AH200="",0,((30/(AI$4*$F200)*(AI$4*$F200-AH200))/30))+IF(AJ200="",0,((30/(AK$4*$F200)*(AK$4*$F200-AJ200))/30))+IF(AL200="",0,((30/(AM$4*$F200)*(AM$4*$F200-AL200))/30))+IF(AN200="",0,((30/(AO$4*$F200)*(AO$4*$F200-AN200))/30))+IF(AP200="",0,((30/(AQ$4*$F200)*(AQ$4*$F200-AP200))/30))+IF(AR200="",0,((30/(AS$4*$F200)*(AS$4*$F200-AR200))/30))+IF(AT200="",0,((30/(AU$4*$F200)*(AU$4*$F200-AT200))/30)))),0.01)</f>
        <v>0</v>
      </c>
      <c r="AW200" s="167">
        <f t="shared" ref="AW200:AW205" si="204">ROUND(AV200*$I200,2)</f>
        <v>0</v>
      </c>
      <c r="AX200" s="166">
        <f t="shared" ref="AX200:AX205" si="205">FLOOR(IF($U200="Ne",0,IF(OR($L200=0,$L200=""),0,IF(IF(Y200="Ano",IF(X200="",0,((30/(Y$4*$F200)*(Y$4*$F200-X200))/30)),0)+IF(AA200="Ano",IF(Z200="",0,((30/(AA$4*$F200)*(AA$4*$F200-Z200))/30)),0)+IF(AC200="Ano",IF(AB200="",0,((30/(AC$4*$F200)*(AC$4*$F200-AB200))/30)),0)+IF(AE200="Ano",IF(AD200="",0,((30/(AE$4*$F200)*(AE$4*$F200-AD200))/30)),0)+IF(AG200="Ano",IF(AF200="",0,((30/(AG$4*$F200)*(AG$4*$F200-AF200))/30)),0)+IF(AI200="Ano",IF(AH200="",0,((30/(AI$4*$F200)*(AI$4*$F200-AH200))/30)),0)+IF(AK200="Ano",IF(AJ200="",0,((30/(AK$4*$F200)*(AK$4*$F200-AJ200))/30)),0)+IF(AM200="Ano",IF(AL200="",0,((30/(AM$4*$F200)*(AM$4*$F200-AL200))/30)),0)+IF(AO200="Ano",IF(AN200="",0,((30/(AO$4*$F200)*(AO$4*$F200-AN200))/30)),0)+IF(AQ200="Ano",IF(AP200="",0,((30/(AQ$4*$F200)*(AQ$4*$F200-AP200))/30)),0)+IF(AS200="Ano",IF(AR200="",0,((30/(AS$4*$F200)*(AS$4*$F200-AR200))/30)),0)+IF(AU200="Ano",IF(AT200="",0,((30/(AU$4*$F200)*(AU$4*$F200-AT200))/30)),0)&gt;($L200),$L200,IF(Y200="Ano",IF(X200="",0,((30/(Y$4*$F200)*(Y$4*$F200-X200))/30)),0)+IF(AA200="Ano",IF(Z200="",0,((30/(AA$4*$F200)*(AA$4*$F200-Z200))/30)),0)+IF(AC200="Ano",IF(AB200="",0,((30/(AC$4*$F200)*(AC$4*$F200-AB200))/30)),0)+IF(AE200="Ano",IF(AD200="",0,((30/(AE$4*$F200)*(AE$4*$F200-AD200))/30)),0)+IF(AG200="Ano",IF(AF200="",0,((30/(AG$4*$F200)*(AG$4*$F200-AF200))/30)),0)+IF(AI200="Ano",IF(AH200="",0,((30/(AI$4*$F200)*(AI$4*$F200-AH200))/30)),0)+IF(AK200="Ano",IF(AJ200="",0,((30/(AK$4*$F200)*(AK$4*$F200-AJ200))/30)),0)+IF(AM200="Ano",IF(AL200="",0,((30/(AM$4*$F200)*(AM$4*$F200-AL200))/30)),0)+IF(AO200="Ano",IF(AN200="",0,((30/(AO$4*$F200)*(AO$4*$F200-AN200))/30)),0)+IF(AQ200="Ano",IF(AP200="",0,((30/(AQ$4*$F200)*(AQ$4*$F200-AP200))/30)),0)+IF(AS200="Ano",IF(AR200="",0,((30/(AS$4*$F200)*(AS$4*$F200-AR200))/30)),0)+IF(AU200="Ano",IF(AT200="",0,((30/(AU$4*$F200)*(AU$4*$F200-AT200))/30)),0)))),0.01)</f>
        <v>0</v>
      </c>
      <c r="AY200" s="167">
        <f t="shared" ref="AY200:AY205" si="206">ROUND(AX200*$M200,2)</f>
        <v>0</v>
      </c>
      <c r="AZ200" s="1"/>
      <c r="BA200" s="1"/>
      <c r="BB200" s="174"/>
      <c r="BC200" s="175"/>
      <c r="BD200" s="174"/>
      <c r="BE200" s="175"/>
      <c r="BF200" s="174"/>
      <c r="BG200" s="175"/>
      <c r="BH200" s="174"/>
      <c r="BI200" s="175"/>
      <c r="BJ200" s="174"/>
      <c r="BK200" s="175"/>
      <c r="BL200" s="174"/>
      <c r="BM200" s="175"/>
      <c r="BN200" s="174"/>
      <c r="BO200" s="175"/>
      <c r="BP200" s="174"/>
      <c r="BQ200" s="175"/>
      <c r="BR200" s="174"/>
      <c r="BS200" s="175"/>
      <c r="BT200" s="174"/>
      <c r="BU200" s="175"/>
      <c r="BV200" s="174"/>
      <c r="BW200" s="175"/>
      <c r="BX200" s="174"/>
      <c r="BY200" s="175"/>
      <c r="BZ200" s="166">
        <f t="shared" ref="BZ200:BZ205" si="207">FLOOR(IF($U200="Ne",0,IF(IF(BB200="",0,((30/(BC$4*$F200)*(BC$4*$F200-BB200))/30))+IF(BD200="",0,((30/(BE$4*$F200)*(BE$4*$F200-BD200))/30))+IF(BF200="",0,((30/(BG$4*$F200)*(BG$4*$F200-BF200))/30))+IF(BH200="",0,((30/(BI$4*$F200)*(BI$4*$F200-BH200))/30))+IF(BJ200="",0,((30/(BK$4*$F200)*(BK$4*$F200-BJ200))/30))+IF(BL200="",0,((30/(BM$4*$F200)*(BM$4*$F200-BL200))/30))+IF(BN200="",0,((30/(BO$4*$F200)*(BO$4*$F200-BN200))/30))+IF(BP200="",0,((30/(BQ$4*$F200)*(BQ$4*$F200-BP200))/30))+IF(BR200="",0,((30/(BS$4*$F200)*(BS$4*$F200-BR200))/30))+IF(BT200="",0,((30/(BU$4*$F200)*(BU$4*$F200-BT200))/30))+IF(BV200="",0,((30/(BW$4*$F200)*(BW$4*$F200-BV200))/30))+IF(BX200="",0,((30/(BY$4*$F200)*(BY$4*$F200-BX200))/30))&gt;($E200-$AV200),$E200-$AV200,IF(BB200="",0,((30/(BC$4*$F200)*(BC$4*$F200-BB200))/30))+IF(BD200="",0,((30/(BE$4*$F200)*(BE$4*$F200-BD200))/30))+IF(BF200="",0,((30/(BG$4*$F200)*(BG$4*$F200-BF200))/30))+IF(BH200="",0,((30/(BI$4*$F200)*(BI$4*$F200-BH200))/30))+IF(BJ200="",0,((30/(BK$4*$F200)*(BK$4*$F200-BJ200))/30))+IF(BL200="",0,((30/(BM$4*$F200)*(BM$4*$F200-BL200))/30))+IF(BN200="",0,((30/(BO$4*$F200)*(BO$4*$F200-BN200))/30))+IF(BP200="",0,((30/(BQ$4*$F200)*(BQ$4*$F200-BP200))/30))+IF(BR200="",0,((30/(BS$4*$F200)*(BS$4*$F200-BR200))/30))+IF(BT200="",0,((30/(BU$4*$F200)*(BU$4*$F200-BT200))/30))+IF(BV200="",0,((30/(BW$4*$F200)*(BW$4*$F200-BV200))/30))+IF(BX200="",0,((30/(BY$4*$F200)*(BY$4*$F200-BX200))/30)))),0.01)</f>
        <v>0</v>
      </c>
      <c r="CA200" s="167">
        <f t="shared" ref="CA200:CA205" si="208">ROUND(BZ200*$I200,2)</f>
        <v>0</v>
      </c>
      <c r="CB200" s="166">
        <f t="shared" ref="CB200:CB205" si="209">FLOOR(IF($U200="Ne",0,IF(OR($L200=0,$L200=""),0,IF(IF(BC200="Ano",IF(BB200="",0,((30/(BC$4*$F200)*(BC$4*$F200-BB200))/30)),0)+IF(BE200="Ano",IF(BD200="",0,((30/(BE$4*$F200)*(BE$4*$F200-BD200))/30)),0)+IF(BG200="Ano",IF(BF200="",0,((30/(BG$4*$F200)*(BG$4*$F200-BF200))/30)),0)+IF(BI200="Ano",IF(BH200="",0,((30/(BI$4*$F200)*(BI$4*$F200-BH200))/30)),0)+IF(BK200="Ano",IF(BJ200="",0,((30/(BK$4*$F200)*(BK$4*$F200-BJ200))/30)),0)+IF(BM200="Ano",IF(BL200="",0,((30/(BM$4*$F200)*(BM$4*$F200-BL200))/30)),0)+IF(BO200="Ano",IF(BN200="",0,((30/(BO$4*$F200)*(BO$4*$F200-BN200))/30)),0)+IF(BQ200="Ano",IF(BP200="",0,((30/(BQ$4*$F200)*(BQ$4*$F200-BP200))/30)),0)+IF(BS200="Ano",IF(BR200="",0,((30/(BS$4*$F200)*(BS$4*$F200-BR200))/30)),0)+IF(BU200="Ano",IF(BT200="",0,((30/(BU$4*$F200)*(BU$4*$F200-BT200))/30)),0)+IF(BW200="Ano",IF(BV200="",0,((30/(BW$4*$F200)*(BW$4*$F200-BV200))/30)),0)+IF(BY200="Ano",IF(BX200="",0,((30/(BY$4*$F200)*(BY$4*$F200-BX200))/30)),0)&gt;($L200-$AX200),$L200-$AX200,IF(BC200="Ano",IF(BB200="",0,((30/(BC$4*$F200)*(BC$4*$F200-BB200))/30)),0)+IF(BE200="Ano",IF(BD200="",0,((30/(BE$4*$F200)*(BE$4*$F200-BD200))/30)),0)+IF(BG200="Ano",IF(BF200="",0,((30/(BG$4*$F200)*(BG$4*$F200-BF200))/30)),0)+IF(BI200="Ano",IF(BH200="",0,((30/(BI$4*$F200)*(BI$4*$F200-BH200))/30)),0)+IF(BK200="Ano",IF(BJ200="",0,((30/(BK$4*$F200)*(BK$4*$F200-BJ200))/30)),0)+IF(BM200="Ano",IF(BL200="",0,((30/(BM$4*$F200)*(BM$4*$F200-BL200))/30)),0)+IF(BO200="Ano",IF(BN200="",0,((30/(BO$4*$F200)*(BO$4*$F200-BN200))/30)),0)+IF(BQ200="Ano",IF(BP200="",0,((30/(BQ$4*$F200)*(BQ$4*$F200-BP200))/30)),0)+IF(BS200="Ano",IF(BR200="",0,((30/(BS$4*$F200)*(BS$4*$F200-BR200))/30)),0)+IF(BU200="Ano",IF(BT200="",0,((30/(BU$4*$F200)*(BU$4*$F200-BT200))/30)),0)+IF(BW200="Ano",IF(BV200="",0,((30/(BW$4*$F200)*(BW$4*$F200-BV200))/30)),0)+IF(BY200="Ano",IF(BX200="",0,((30/(BY$4*$F200)*(BY$4*$F200-BX200))/30)),0)))),0.01)</f>
        <v>0</v>
      </c>
      <c r="CC200" s="167">
        <f t="shared" ref="CC200:CC205" si="210">ROUND(CB200*$M200,2)</f>
        <v>0</v>
      </c>
      <c r="CD200" s="1"/>
      <c r="CE200" s="1"/>
      <c r="CF200" s="174"/>
      <c r="CG200" s="175"/>
      <c r="CH200" s="174"/>
      <c r="CI200" s="175"/>
      <c r="CJ200" s="174"/>
      <c r="CK200" s="175"/>
      <c r="CL200" s="174"/>
      <c r="CM200" s="175"/>
      <c r="CN200" s="174"/>
      <c r="CO200" s="175"/>
      <c r="CP200" s="174"/>
      <c r="CQ200" s="175"/>
      <c r="CR200" s="174"/>
      <c r="CS200" s="175"/>
      <c r="CT200" s="174"/>
      <c r="CU200" s="175"/>
      <c r="CV200" s="174"/>
      <c r="CW200" s="175"/>
      <c r="CX200" s="174"/>
      <c r="CY200" s="175"/>
      <c r="CZ200" s="174"/>
      <c r="DA200" s="175"/>
      <c r="DB200" s="174"/>
      <c r="DC200" s="175"/>
      <c r="DD200" s="166">
        <f t="shared" ref="DD200:DD205" si="211">FLOOR(IF($U200="Ne",0,IF(IF(CF200="",0,((30/(CG$4*$F200)*(CG$4*$F200-CF200))/30))+IF(CH200="",0,((30/(CI$4*$F200)*(CI$4*$F200-CH200))/30))+IF(CJ200="",0,((30/(CK$4*$F200)*(CK$4*$F200-CJ200))/30))+IF(CL200="",0,((30/(CM$4*$F200)*(CM$4*$F200-CL200))/30))+IF(CN200="",0,((30/(CO$4*$F200)*(CO$4*$F200-CN200))/30))+IF(CP200="",0,((30/(CQ$4*$F200)*(CQ$4*$F200-CP200))/30))+IF(CR200="",0,((30/(CS$4*$F200)*(CS$4*$F200-CR200))/30))+IF(CT200="",0,((30/(CU$4*$F200)*(CU$4*$F200-CT200))/30))+IF(CV200="",0,((30/(CW$4*$F200)*(CW$4*$F200-CV200))/30))+IF(CX200="",0,((30/(CY$4*$F200)*(CY$4*$F200-CX200))/30))+IF(CZ200="",0,((30/(DA$4*$F200)*(DA$4*$F200-CZ200))/30))+IF(DB200="",0,((30/(DC$4*$F200)*(DC$4*$F200-DB200))/30))&gt;($E200-$AV200-$BZ200),$E200-$AV200-$BZ200,IF(CF200="",0,((30/(CG$4*$F200)*(CG$4*$F200-CF200))/30))+IF(CH200="",0,((30/(CI$4*$F200)*(CI$4*$F200-CH200))/30))+IF(CJ200="",0,((30/(CK$4*$F200)*(CK$4*$F200-CJ200))/30))+IF(CL200="",0,((30/(CM$4*$F200)*(CM$4*$F200-CL200))/30))+IF(CN200="",0,((30/(CO$4*$F200)*(CO$4*$F200-CN200))/30))+IF(CP200="",0,((30/(CQ$4*$F200)*(CQ$4*$F200-CP200))/30))+IF(CR200="",0,((30/(CS$4*$F200)*(CS$4*$F200-CR200))/30))+IF(CT200="",0,((30/(CU$4*$F200)*(CU$4*$F200-CT200))/30))+IF(CV200="",0,((30/(CW$4*$F200)*(CW$4*$F200-CV200))/30))+IF(CX200="",0,((30/(CY$4*$F200)*(CY$4*$F200-CX200))/30))+IF(CZ200="",0,((30/(DA$4*$F200)*(DA$4*$F200-CZ200))/30))+IF(DB200="",0,((30/(DC$4*$F200)*(DC$4*$F200-DB200))/30)))),0.01)</f>
        <v>0</v>
      </c>
      <c r="DE200" s="167">
        <f t="shared" ref="DE200:DE205" si="212">ROUND(DD200*$I200,2)</f>
        <v>0</v>
      </c>
      <c r="DF200" s="166">
        <f t="shared" ref="DF200:DF205" si="213">FLOOR(IF($U200="Ne",0,IF(OR($L200=0,$L200=""),0,IF(IF(CG200="Ano",IF(CF200="",0,((30/(CG$4*$F200)*(CG$4*$F200-CF200))/30)),0)+IF(CI200="Ano",IF(CH200="",0,((30/(CI$4*$F200)*(CI$4*$F200-CH200))/30)),0)+IF(CK200="Ano",IF(CJ200="",0,((30/(CK$4*$F200)*(CK$4*$F200-CJ200))/30)),0)+IF(CM200="Ano",IF(CL200="",0,((30/(CM$4*$F200)*(CM$4*$F200-CL200))/30)),0)+IF(CO200="Ano",IF(CN200="",0,((30/(CO$4*$F200)*(CO$4*$F200-CN200))/30)),0)+IF(CQ200="Ano",IF(CP200="",0,((30/(CQ$4*$F200)*(CQ$4*$F200-CP200))/30)),0)+IF(CS200="Ano",IF(CR200="",0,((30/(CS$4*$F200)*(CS$4*$F200-CR200))/30)),0)+IF(CU200="Ano",IF(CT200="",0,((30/(CU$4*$F200)*(CU$4*$F200-CT200))/30)),0)+IF(CW200="Ano",IF(CV200="",0,((30/(CW$4*$F200)*(CW$4*$F200-CV200))/30)),0)+IF(CY200="Ano",IF(CX200="",0,((30/(CY$4*$F200)*(CY$4*$F200-CX200))/30)),0)+IF(DA200="Ano",IF(CZ200="",0,((30/(DA$4*$F200)*(DA$4*$F200-CZ200))/30)),0)+IF(DC200="Ano",IF(DB200="",0,((30/(DC$4*$F200)*(DC$4*$F200-DB200))/30)),0)&gt;($L200-$AX200-$CB200),$L200-$AX200-$CB200,IF(CG200="Ano",IF(CF200="",0,((30/(CG$4*$F200)*(CG$4*$F200-CF200))/30)),0)+IF(CI200="Ano",IF(CH200="",0,((30/(CI$4*$F200)*(CI$4*$F200-CH200))/30)),0)+IF(CK200="Ano",IF(CJ200="",0,((30/(CK$4*$F200)*(CK$4*$F200-CJ200))/30)),0)+IF(CM200="Ano",IF(CL200="",0,((30/(CM$4*$F200)*(CM$4*$F200-CL200))/30)),0)+IF(CO200="Ano",IF(CN200="",0,((30/(CO$4*$F200)*(CO$4*$F200-CN200))/30)),0)+IF(CQ200="Ano",IF(CP200="",0,((30/(CQ$4*$F200)*(CQ$4*$F200-CP200))/30)),0)+IF(CS200="Ano",IF(CR200="",0,((30/(CS$4*$F200)*(CS$4*$F200-CR200))/30)),0)+IF(CU200="Ano",IF(CT200="",0,((30/(CU$4*$F200)*(CU$4*$F200-CT200))/30)),0)+IF(CW200="Ano",IF(CV200="",0,((30/(CW$4*$F200)*(CW$4*$F200-CV200))/30)),0)+IF(CY200="Ano",IF(CX200="",0,((30/(CY$4*$F200)*(CY$4*$F200-CX200))/30)),0)+IF(DA200="Ano",IF(CZ200="",0,((30/(DA$4*$F200)*(DA$4*$F200-CZ200))/30)),0)+IF(DC200="Ano",IF(DB200="",0,((30/(DC$4*$F200)*(DC$4*$F200-DB200))/30)),0)))),0.01)</f>
        <v>0</v>
      </c>
      <c r="DG200" s="167">
        <f t="shared" ref="DG200:DG205" si="214">ROUND(DF200*$M200,2)</f>
        <v>0</v>
      </c>
      <c r="DH200" s="1"/>
      <c r="DI200" s="1"/>
      <c r="DJ200" s="174"/>
      <c r="DK200" s="175"/>
      <c r="DL200" s="174"/>
      <c r="DM200" s="175"/>
      <c r="DN200" s="174"/>
      <c r="DO200" s="175"/>
      <c r="DP200" s="174"/>
      <c r="DQ200" s="175"/>
      <c r="DR200" s="174"/>
      <c r="DS200" s="175"/>
      <c r="DT200" s="174"/>
      <c r="DU200" s="175"/>
      <c r="DV200" s="174"/>
      <c r="DW200" s="175"/>
      <c r="DX200" s="174"/>
      <c r="DY200" s="175"/>
      <c r="DZ200" s="174"/>
      <c r="EA200" s="175"/>
      <c r="EB200" s="174"/>
      <c r="EC200" s="175"/>
      <c r="ED200" s="174"/>
      <c r="EE200" s="175"/>
      <c r="EF200" s="174"/>
      <c r="EG200" s="175"/>
      <c r="EH200" s="166">
        <f t="shared" ref="EH200:EH205" si="215">FLOOR(IF($U200="Ne",0,IF(IF(DJ200="",0,((30/(DK$4*$F200)*(DK$4*$F200-DJ200))/30))+IF(DL200="",0,((30/(DM$4*$F200)*(DM$4*$F200-DL200))/30))+IF(DN200="",0,((30/(DO$4*$F200)*(DO$4*$F200-DN200))/30))+IF(DP200="",0,((30/(DQ$4*$F200)*(DQ$4*$F200-DP200))/30))+IF(DR200="",0,((30/(DS$4*$F200)*(DS$4*$F200-DR200))/30))+IF(DT200="",0,((30/(DU$4*$F200)*(DU$4*$F200-DT200))/30))+IF(DV200="",0,((30/(DW$4*$F200)*(DW$4*$F200-DV200))/30))+IF(DX200="",0,((30/(DY$4*$F200)*(DY$4*$F200-DX200))/30))+IF(DZ200="",0,((30/(EA$4*$F200)*(EA$4*$F200-DZ200))/30))+IF(EB200="",0,((30/(EC$4*$F200)*(EC$4*$F200-EB200))/30))+IF(ED200="",0,((30/(EE$4*$F200)*(EE$4*$F200-ED200))/30))+IF(EF200="",0,((30/(EG$4*$F200)*(EG$4*$F200-EF200))/30))&gt;($E200-$AV200-$BZ200-$DD200),$E200-$AV200-$BZ200-$DD200,IF(DJ200="",0,((30/(DK$4*$F200)*(DK$4*$F200-DJ200))/30))+IF(DL200="",0,((30/(DM$4*$F200)*(DM$4*$F200-DL200))/30))+IF(DN200="",0,((30/(DO$4*$F200)*(DO$4*$F200-DN200))/30))+IF(DP200="",0,((30/(DQ$4*$F200)*(DQ$4*$F200-DP200))/30))+IF(DR200="",0,((30/(DS$4*$F200)*(DS$4*$F200-DR200))/30))+IF(DT200="",0,((30/(DU$4*$F200)*(DU$4*$F200-DT200))/30))+IF(DV200="",0,((30/(DW$4*$F200)*(DW$4*$F200-DV200))/30))+IF(DX200="",0,((30/(DY$4*$F200)*(DY$4*$F200-DX200))/30))+IF(DZ200="",0,((30/(EA$4*$F200)*(EA$4*$F200-DZ200))/30))+IF(EB200="",0,((30/(EC$4*$F200)*(EC$4*$F200-EB200))/30))+IF(ED200="",0,((30/(EE$4*$F200)*(EE$4*$F200-ED200))/30))+IF(EF200="",0,((30/(EG$4*$F200)*(EG$4*$F200-EF200))/30)))),0.01)</f>
        <v>0</v>
      </c>
      <c r="EI200" s="167">
        <f t="shared" ref="EI200:EI205" si="216">ROUND(EH200*$I200,2)</f>
        <v>0</v>
      </c>
      <c r="EJ200" s="166">
        <f t="shared" ref="EJ200:EJ205" si="217">FLOOR(IF($U200="Ne",0,IF(OR($L200=0,$L200=""),0,IF(IF(DK200="Ano",IF(DJ200="",0,((30/(DK$4*$F200)*(DK$4*$F200-DJ200))/30)),0)+IF(DM200="Ano",IF(DL200="",0,((30/(DM$4*$F200)*(DM$4*$F200-DL200))/30)),0)+IF(DO200="Ano",IF(DN200="",0,((30/(DO$4*$F200)*(DO$4*$F200-DN200))/30)),0)+IF(DQ200="Ano",IF(DP200="",0,((30/(DQ$4*$F200)*(DQ$4*$F200-DP200))/30)),0)+IF(DS200="Ano",IF(DR200="",0,((30/(DS$4*$F200)*(DS$4*$F200-DR200))/30)),0)+IF(DU200="Ano",IF(DT200="",0,((30/(DU$4*$F200)*(DU$4*$F200-DT200))/30)),0)+IF(DW200="Ano",IF(DV200="",0,((30/(DW$4*$F200)*(DW$4*$F200-DV200))/30)),0)+IF(DY200="Ano",IF(DX200="",0,((30/(DY$4*$F200)*(DY$4*$F200-DX200))/30)),0)+IF(EA200="Ano",IF(DZ200="",0,((30/(EA$4*$F200)*(EA$4*$F200-DZ200))/30)),0)+IF(EC200="Ano",IF(EB200="",0,((30/(EC$4*$F200)*(EC$4*$F200-EB200))/30)),0)+IF(EE200="Ano",IF(ED200="",0,((30/(EE$4*$F200)*(EE$4*$F200-ED200))/30)),0)+IF(EG200="Ano",IF(EF200="",0,((30/(EG$4*$F200)*(EG$4*$F200-EF200))/30)),0)&gt;($L200-$AX200-$CB200-$DF200),$L200-$AX200-$CB200-$DF200,IF(DK200="Ano",IF(DJ200="",0,((30/(DK$4*$F200)*(DK$4*$F200-DJ200))/30)),0)+IF(DM200="Ano",IF(DL200="",0,((30/(DM$4*$F200)*(DM$4*$F200-DL200))/30)),0)+IF(DO200="Ano",IF(DN200="",0,((30/(DO$4*$F200)*(DO$4*$F200-DN200))/30)),0)+IF(DQ200="Ano",IF(DP200="",0,((30/(DQ$4*$F200)*(DQ$4*$F200-DP200))/30)),0)+IF(DS200="Ano",IF(DR200="",0,((30/(DS$4*$F200)*(DS$4*$F200-DR200))/30)),0)+IF(DU200="Ano",IF(DT200="",0,((30/(DU$4*$F200)*(DU$4*$F200-DT200))/30)),0)+IF(DW200="Ano",IF(DV200="",0,((30/(DW$4*$F200)*(DW$4*$F200-DV200))/30)),0)+IF(DY200="Ano",IF(DX200="",0,((30/(DY$4*$F200)*(DY$4*$F200-DX200))/30)),0)+IF(EA200="Ano",IF(DZ200="",0,((30/(EA$4*$F200)*(EA$4*$F200-DZ200))/30)),0)+IF(EC200="Ano",IF(EB200="",0,((30/(EC$4*$F200)*(EC$4*$F200-EB200))/30)),0)+IF(EE200="Ano",IF(ED200="",0,((30/(EE$4*$F200)*(EE$4*$F200-ED200))/30)),0)+IF(EG200="Ano",IF(EF200="",0,((30/(EG$4*$F200)*(EG$4*$F200-EF200))/30)),0)))),0.01)</f>
        <v>0</v>
      </c>
      <c r="EK200" s="167">
        <f t="shared" ref="EK200:EK205" si="218">ROUND(EJ200*$M200,2)</f>
        <v>0</v>
      </c>
      <c r="EL200" s="1"/>
      <c r="EM200" s="1"/>
      <c r="EN200" s="174"/>
      <c r="EO200" s="175"/>
      <c r="EP200" s="174"/>
      <c r="EQ200" s="175"/>
      <c r="ER200" s="174"/>
      <c r="ES200" s="175"/>
      <c r="ET200" s="174"/>
      <c r="EU200" s="175"/>
      <c r="EV200" s="174"/>
      <c r="EW200" s="175"/>
      <c r="EX200" s="174"/>
      <c r="EY200" s="175"/>
      <c r="EZ200" s="174"/>
      <c r="FA200" s="175"/>
      <c r="FB200" s="174"/>
      <c r="FC200" s="175"/>
      <c r="FD200" s="174"/>
      <c r="FE200" s="175"/>
      <c r="FF200" s="174"/>
      <c r="FG200" s="175"/>
      <c r="FH200" s="174"/>
      <c r="FI200" s="175"/>
      <c r="FJ200" s="174"/>
      <c r="FK200" s="175"/>
      <c r="FL200" s="166">
        <f t="shared" ref="FL200:FL205" si="219">FLOOR(IF($U200="Ne",0,IF(IF(EN200="",0,((30/(EO$4*$F200)*(EO$4*$F200-EN200))/30))+IF(EP200="",0,((30/(EQ$4*$F200)*(EQ$4*$F200-EP200))/30))+IF(ER200="",0,((30/(ES$4*$F200)*(ES$4*$F200-ER200))/30))+IF(ET200="",0,((30/(EU$4*$F200)*(EU$4*$F200-ET200))/30))+IF(EV200="",0,((30/(EW$4*$F200)*(EW$4*$F200-EV200))/30))+IF(EX200="",0,((30/(EY$4*$F200)*(EY$4*$F200-EX200))/30))+IF(EZ200="",0,((30/(FA$4*$F200)*(FA$4*$F200-EZ200))/30))+IF(FB200="",0,((30/(FC$4*$F200)*(FC$4*$F200-FB200))/30))+IF(FD200="",0,((30/(FE$4*$F200)*(FE$4*$F200-FD200))/30))+IF(FF200="",0,((30/(FG$4*$F200)*(FG$4*$F200-FF200))/30))+IF(FH200="",0,((30/(FI$4*$F200)*(FI$4*$F200-FH200))/30))+IF(FJ200="",0,((30/(FK$4*$F200)*(FK$4*$F200-FJ200))/30))&gt;($E200-$AV200-$BZ200-$DD200-$EH200),$E200-$AV200-$BZ200-$DD200-$EH200,IF(EN200="",0,((30/(EO$4*$F200)*(EO$4*$F200-EN200))/30))+IF(EP200="",0,((30/(EQ$4*$F200)*(EQ$4*$F200-EP200))/30))+IF(ER200="",0,((30/(ES$4*$F200)*(ES$4*$F200-ER200))/30))+IF(ET200="",0,((30/(EU$4*$F200)*(EU$4*$F200-ET200))/30))+IF(EV200="",0,((30/(EW$4*$F200)*(EW$4*$F200-EV200))/30))+IF(EX200="",0,((30/(EY$4*$F200)*(EY$4*$F200-EX200))/30))+IF(EZ200="",0,((30/(FA$4*$F200)*(FA$4*$F200-EZ200))/30))+IF(FB200="",0,((30/(FC$4*$F200)*(FC$4*$F200-FB200))/30))+IF(FD200="",0,((30/(FE$4*$F200)*(FE$4*$F200-FD200))/30))+IF(FF200="",0,((30/(FG$4*$F200)*(FG$4*$F200-FF200))/30))+IF(FH200="",0,((30/(FI$4*$F200)*(FI$4*$F200-FH200))/30))+IF(FJ200="",0,((30/(FK$4*$F200)*(FK$4*$F200-FJ200))/30)))),0.01)</f>
        <v>0</v>
      </c>
      <c r="FM200" s="167">
        <f t="shared" ref="FM200:FM205" si="220">ROUND(FL200*$I200,2)</f>
        <v>0</v>
      </c>
      <c r="FN200" s="166">
        <f t="shared" ref="FN200:FN205" si="221">FLOOR(IF($U200="Ne",0,IF(OR($L200=0,$L200=""),0,IF(IF(EO200="Ano",IF(EN200="",0,((30/(EO$4*$F200)*(EO$4*$F200-EN200))/30)),0)+IF(EQ200="Ano",IF(EP200="",0,((30/(EQ$4*$F200)*(EQ$4*$F200-EP200))/30)),0)+IF(ES200="Ano",IF(ER200="",0,((30/(ES$4*$F200)*(ES$4*$F200-ER200))/30)),0)+IF(EU200="Ano",IF(ET200="",0,((30/(EU$4*$F200)*(EU$4*$F200-ET200))/30)),0)+IF(EW200="Ano",IF(EV200="",0,((30/(EW$4*$F200)*(EW$4*$F200-EV200))/30)),0)+IF(EY200="Ano",IF(EX200="",0,((30/(EY$4*$F200)*(EY$4*$F200-EX200))/30)),0)+IF(FA200="Ano",IF(EZ200="",0,((30/(FA$4*$F200)*(FA$4*$F200-EZ200))/30)),0)+IF(FC200="Ano",IF(FB200="",0,((30/(FC$4*$F200)*(FC$4*$F200-FB200))/30)),0)+IF(FE200="Ano",IF(FD200="",0,((30/(FE$4*$F200)*(FE$4*$F200-FD200))/30)),0)+IF(FG200="Ano",IF(FF200="",0,((30/(FG$4*$F200)*(FG$4*$F200-FF200))/30)),0)+IF(FI200="Ano",IF(FH200="",0,((30/(FI$4*$F200)*(FI$4*$F200-FH200))/30)),0)+IF(FK200="Ano",IF(FJ200="",0,((30/(FK$4*$F200)*(FK$4*$F200-FJ200))/30)),0)&gt;($L200-$AX200-$CB200-$DF200-$EJ200),$L200-$AX200-$CB200-$DF200-$EJ200,IF(EO200="Ano",IF(EN200="",0,((30/(EO$4*$F200)*(EO$4*$F200-EN200))/30)),0)+IF(EQ200="Ano",IF(EP200="",0,((30/(EQ$4*$F200)*(EQ$4*$F200-EP200))/30)),0)+IF(ES200="Ano",IF(ER200="",0,((30/(ES$4*$F200)*(ES$4*$F200-ER200))/30)),0)+IF(EU200="Ano",IF(ET200="",0,((30/(EU$4*$F200)*(EU$4*$F200-ET200))/30)),0)+IF(EW200="Ano",IF(EV200="",0,((30/(EW$4*$F200)*(EW$4*$F200-EV200))/30)),0)+IF(EY200="Ano",IF(EX200="",0,((30/(EY$4*$F200)*(EY$4*$F200-EX200))/30)),0)+IF(FA200="Ano",IF(EZ200="",0,((30/(FA$4*$F200)*(FA$4*$F200-EZ200))/30)),0)+IF(FC200="Ano",IF(FB200="",0,((30/(FC$4*$F200)*(FC$4*$F200-FB200))/30)),0)+IF(FE200="Ano",IF(FD200="",0,((30/(FE$4*$F200)*(FE$4*$F200-FD200))/30)),0)+IF(FG200="Ano",IF(FF200="",0,((30/(FG$4*$F200)*(FG$4*$F200-FF200))/30)),0)+IF(FI200="Ano",IF(FH200="",0,((30/(FI$4*$F200)*(FI$4*$F200-FH200))/30)),0)+IF(FK200="Ano",IF(FJ200="",0,((30/(FK$4*$F200)*(FK$4*$F200-FJ200))/30)),0)))),0.01)</f>
        <v>0</v>
      </c>
      <c r="FO200" s="167">
        <f t="shared" ref="FO200:FO205" si="222">ROUND(FN200*$M200,2)</f>
        <v>0</v>
      </c>
      <c r="FP200" s="1"/>
      <c r="FQ200" s="1"/>
      <c r="FR200" s="174"/>
      <c r="FS200" s="175"/>
      <c r="FT200" s="174"/>
      <c r="FU200" s="175"/>
      <c r="FV200" s="174"/>
      <c r="FW200" s="175"/>
      <c r="FX200" s="174"/>
      <c r="FY200" s="175"/>
      <c r="FZ200" s="174"/>
      <c r="GA200" s="175"/>
      <c r="GB200" s="174"/>
      <c r="GC200" s="175"/>
      <c r="GD200" s="174"/>
      <c r="GE200" s="175"/>
      <c r="GF200" s="174"/>
      <c r="GG200" s="175"/>
      <c r="GH200" s="174"/>
      <c r="GI200" s="175"/>
      <c r="GJ200" s="174"/>
      <c r="GK200" s="175"/>
      <c r="GL200" s="174"/>
      <c r="GM200" s="175"/>
      <c r="GN200" s="174"/>
      <c r="GO200" s="175"/>
      <c r="GP200" s="166">
        <f t="shared" ref="GP200:GP205" si="223">FLOOR(IF($U200="Ne",0,IF(IF(FR200="",0,((30/(FS$4*$F200)*(FS$4*$F200-FR200))/30))+IF(FT200="",0,((30/(FU$4*$F200)*(FU$4*$F200-FT200))/30))+IF(FV200="",0,((30/(FW$4*$F200)*(FW$4*$F200-FV200))/30))+IF(FX200="",0,((30/(FY$4*$F200)*(FY$4*$F200-FX200))/30))+IF(FZ200="",0,((30/(GA$4*$F200)*(GA$4*$F200-FZ200))/30))+IF(GB200="",0,((30/(GC$4*$F200)*(GC$4*$F200-GB200))/30))+IF(GD200="",0,((30/(GE$4*$F200)*(GE$4*$F200-GD200))/30))+IF(GF200="",0,((30/(GG$4*$F200)*(GG$4*$F200-GF200))/30))+IF(GH200="",0,((30/(GI$4*$F200)*(GI$4*$F200-GH200))/30))+IF(GJ200="",0,((30/(GK$4*$F200)*(GK$4*$F200-GJ200))/30))+IF(GL200="",0,((30/(GM$4*$F200)*(GM$4*$F200-GL200))/30))+IF(GN200="",0,((30/(GO$4*$F200)*(GO$4*$F200-GN200))/30))&gt;($E200-$AV200-$BZ200-$DD200-$EH200-$FL200),$E200-$AV200-$BZ200-$DD200-$EH200-$FL200,IF(FR200="",0,((30/(FS$4*$F200)*(FS$4*$F200-FR200))/30))+IF(FT200="",0,((30/(FU$4*$F200)*(FU$4*$F200-FT200))/30))+IF(FV200="",0,((30/(FW$4*$F200)*(FW$4*$F200-FV200))/30))+IF(FX200="",0,((30/(FY$4*$F200)*(FY$4*$F200-FX200))/30))+IF(FZ200="",0,((30/(GA$4*$F200)*(GA$4*$F200-FZ200))/30))+IF(GB200="",0,((30/(GC$4*$F200)*(GC$4*$F200-GB200))/30))+IF(GD200="",0,((30/(GE$4*$F200)*(GE$4*$F200-GD200))/30))+IF(GF200="",0,((30/(GG$4*$F200)*(GG$4*$F200-GF200))/30))+IF(GH200="",0,((30/(GI$4*$F200)*(GI$4*$F200-GH200))/30))+IF(GJ200="",0,((30/(GK$4*$F200)*(GK$4*$F200-GJ200))/30))+IF(GL200="",0,((30/(GM$4*$F200)*(GM$4*$F200-GL200))/30))+IF(GN200="",0,((30/(GO$4*$F200)*(GO$4*$F200-GN200))/30)))),0.01)</f>
        <v>0</v>
      </c>
      <c r="GQ200" s="167">
        <f t="shared" ref="GQ200:GQ205" si="224">ROUND(GP200*$I200,2)</f>
        <v>0</v>
      </c>
      <c r="GR200" s="166">
        <f t="shared" ref="GR200:GR205" si="225">FLOOR(IF($U200="Ne",0,IF(OR($L200=0,$L200=""),0,IF(IF(FS200="Ano",IF(FR200="",0,((30/(FS$4*$F200)*(FS$4*$F200-FR200))/30)),0)+IF(FU200="Ano",IF(FT200="",0,((30/(FU$4*$F200)*(FU$4*$F200-FT200))/30)),0)+IF(FW200="Ano",IF(FV200="",0,((30/(FW$4*$F200)*(FW$4*$F200-FV200))/30)),0)+IF(FY200="Ano",IF(FX200="",0,((30/(FY$4*$F200)*(FY$4*$F200-FX200))/30)),0)+IF(GA200="Ano",IF(FZ200="",0,((30/(GA$4*$F200)*(GA$4*$F200-FZ200))/30)),0)+IF(GC200="Ano",IF(GB200="",0,((30/(GC$4*$F200)*(GC$4*$F200-GB200))/30)),0)+IF(GE200="Ano",IF(GD200="",0,((30/(GE$4*$F200)*(GE$4*$F200-GD200))/30)),0)+IF(GG200="Ano",IF(GF200="",0,((30/(GG$4*$F200)*(GG$4*$F200-GF200))/30)),0)+IF(GI200="Ano",IF(GH200="",0,((30/(GI$4*$F200)*(GI$4*$F200-GH200))/30)),0)+IF(GK200="Ano",IF(GJ200="",0,((30/(GK$4*$F200)*(GK$4*$F200-GJ200))/30)),0)+IF(GM200="Ano",IF(GL200="",0,((30/(GM$4*$F200)*(GM$4*$F200-GL200))/30)),0)+IF(GO200="Ano",IF(GN200="",0,((30/(GO$4*$F200)*(GO$4*$F200-GN200))/30)),0)&gt;($L200-$AX200-$CB200-$DF200-$EJ200-$FN200),$L200-$AX200-$CB200-$DF200-$EJ200-$FN200,IF(FS200="Ano",IF(FR200="",0,((30/(FS$4*$F200)*(FS$4*$F200-FR200))/30)),0)+IF(FU200="Ano",IF(FT200="",0,((30/(FU$4*$F200)*(FU$4*$F200-FT200))/30)),0)+IF(FW200="Ano",IF(FV200="",0,((30/(FW$4*$F200)*(FW$4*$F200-FV200))/30)),0)+IF(FY200="Ano",IF(FX200="",0,((30/(FY$4*$F200)*(FY$4*$F200-FX200))/30)),0)+IF(GA200="Ano",IF(FZ200="",0,((30/(GA$4*$F200)*(GA$4*$F200-FZ200))/30)),0)+IF(GC200="Ano",IF(GB200="",0,((30/(GC$4*$F200)*(GC$4*$F200-GB200))/30)),0)+IF(GE200="Ano",IF(GD200="",0,((30/(GE$4*$F200)*(GE$4*$F200-GD200))/30)),0)+IF(GG200="Ano",IF(GF200="",0,((30/(GG$4*$F200)*(GG$4*$F200-GF200))/30)),0)+IF(GI200="Ano",IF(GH200="",0,((30/(GI$4*$F200)*(GI$4*$F200-GH200))/30)),0)+IF(GK200="Ano",IF(GJ200="",0,((30/(GK$4*$F200)*(GK$4*$F200-GJ200))/30)),0)+IF(GM200="Ano",IF(GL200="",0,((30/(GM$4*$F200)*(GM$4*$F200-GL200))/30)),0)+IF(GO200="Ano",IF(GN200="",0,((30/(GO$4*$F200)*(GO$4*$F200-GN200))/30)),0)))),0.01)</f>
        <v>0</v>
      </c>
      <c r="GS200" s="167">
        <f t="shared" ref="GS200:GS205" si="226">ROUND(GR200*$M200,2)</f>
        <v>0</v>
      </c>
      <c r="GT200" s="1"/>
      <c r="GU200" s="1"/>
      <c r="GV200" s="174"/>
      <c r="GW200" s="175"/>
      <c r="GX200" s="174"/>
      <c r="GY200" s="175"/>
      <c r="GZ200" s="174"/>
      <c r="HA200" s="175"/>
      <c r="HB200" s="174"/>
      <c r="HC200" s="175"/>
      <c r="HD200" s="174"/>
      <c r="HE200" s="175"/>
      <c r="HF200" s="174"/>
      <c r="HG200" s="175"/>
      <c r="HH200" s="174"/>
      <c r="HI200" s="175"/>
      <c r="HJ200" s="174"/>
      <c r="HK200" s="175"/>
      <c r="HL200" s="174"/>
      <c r="HM200" s="175"/>
      <c r="HN200" s="174"/>
      <c r="HO200" s="175"/>
      <c r="HP200" s="174"/>
      <c r="HQ200" s="175"/>
      <c r="HR200" s="174"/>
      <c r="HS200" s="175"/>
      <c r="HT200" s="166">
        <f t="shared" ref="HT200:HT205" si="227">FLOOR(IF($U200="Ne",0,IF(IF(GV200="",0,((30/(GW$4*$F200)*(GW$4*$F200-GV200))/30))+IF(GX200="",0,((30/(GY$4*$F200)*(GY$4*$F200-GX200))/30))+IF(GZ200="",0,((30/(HA$4*$F200)*(HA$4*$F200-GZ200))/30))+IF(HB200="",0,((30/(HC$4*$F200)*(HC$4*$F200-HB200))/30))+IF(HD200="",0,((30/(HE$4*$F200)*(HE$4*$F200-HD200))/30))+IF(HF200="",0,((30/(HG$4*$F200)*(HG$4*$F200-HF200))/30))+IF(HH200="",0,((30/(HI$4*$F200)*(HI$4*$F200-HH200))/30))+IF(HJ200="",0,((30/(HK$4*$F200)*(HK$4*$F200-HJ200))/30))+IF(HL200="",0,((30/(HM$4*$F200)*(HM$4*$F200-HL200))/30))+IF(HN200="",0,((30/(HO$4*$F200)*(HO$4*$F200-HN200))/30))+IF(HP200="",0,((30/(HQ$4*$F200)*(HQ$4*$F200-HP200))/30))+IF(HR200="",0,((30/(HS$4*$F200)*(HS$4*$F200-HR200))/30))&gt;($E200-$AV200-$BZ200-$DD200-$EH200-$FL200-$GP200),$E200-$AV200-$BZ200-$DD200-$EH200-$FL200-$GP200,IF(GV200="",0,((30/(GW$4*$F200)*(GW$4*$F200-GV200))/30))+IF(GX200="",0,((30/(GY$4*$F200)*(GY$4*$F200-GX200))/30))+IF(GZ200="",0,((30/(HA$4*$F200)*(HA$4*$F200-GZ200))/30))+IF(HB200="",0,((30/(HC$4*$F200)*(HC$4*$F200-HB200))/30))+IF(HD200="",0,((30/(HE$4*$F200)*(HE$4*$F200-HD200))/30))+IF(HF200="",0,((30/(HG$4*$F200)*(HG$4*$F200-HF200))/30))+IF(HH200="",0,((30/(HI$4*$F200)*(HI$4*$F200-HH200))/30))+IF(HJ200="",0,((30/(HK$4*$F200)*(HK$4*$F200-HJ200))/30))+IF(HL200="",0,((30/(HM$4*$F200)*(HM$4*$F200-HL200))/30))+IF(HN200="",0,((30/(HO$4*$F200)*(HO$4*$F200-HN200))/30))+IF(HP200="",0,((30/(HQ$4*$F200)*(HQ$4*$F200-HP200))/30))+IF(HR200="",0,((30/(HS$4*$F200)*(HS$4*$F200-HR200))/30)))),0.01)</f>
        <v>0</v>
      </c>
      <c r="HU200" s="167">
        <f t="shared" ref="HU200:HU205" si="228">ROUND(HT200*$I200,2)</f>
        <v>0</v>
      </c>
      <c r="HV200" s="166">
        <f t="shared" ref="HV200:HV205" si="229">FLOOR(IF($U200="Ne",0,IF(OR($L200=0,$L200=""),0,IF(IF(GW200="Ano",IF(GV200="",0,((30/(GW$4*$F200)*(GW$4*$F200-GV200))/30)),0)+IF(GY200="Ano",IF(GX200="",0,((30/(GY$4*$F200)*(GY$4*$F200-GX200))/30)),0)+IF(HA200="Ano",IF(GZ200="",0,((30/(HA$4*$F200)*(HA$4*$F200-GZ200))/30)),0)+IF(HC200="Ano",IF(HB200="",0,((30/(HC$4*$F200)*(HC$4*$F200-HB200))/30)),0)+IF(HE200="Ano",IF(HD200="",0,((30/(HE$4*$F200)*(HE$4*$F200-HD200))/30)),0)+IF(HG200="Ano",IF(HF200="",0,((30/(HG$4*$F200)*(HG$4*$F200-HF200))/30)),0)+IF(HI200="Ano",IF(HH200="",0,((30/(HI$4*$F200)*(HI$4*$F200-HH200))/30)),0)+IF(HK200="Ano",IF(HJ200="",0,((30/(HK$4*$F200)*(HK$4*$F200-HJ200))/30)),0)+IF(HM200="Ano",IF(HL200="",0,((30/(HM$4*$F200)*(HM$4*$F200-HL200))/30)),0)+IF(HO200="Ano",IF(HN200="",0,((30/(HO$4*$F200)*(HO$4*$F200-HN200))/30)),0)+IF(HQ200="Ano",IF(HP200="",0,((30/(HQ$4*$F200)*(HQ$4*$F200-HP200))/30)),0)+IF(HS200="Ano",IF(HR200="",0,((30/(HS$4*$F200)*(HS$4*$F200-HR200))/30)),0)&gt;($L200-$AX200-$CB200-$DF200-$EJ200-$FN200-$GR200),$L200-$AX200-$CB200-$DF200-$EJ200-$FN200-$GR200,IF(GW200="Ano",IF(GV200="",0,((30/(GW$4*$F200)*(GW$4*$F200-GV200))/30)),0)+IF(GY200="Ano",IF(GX200="",0,((30/(GY$4*$F200)*(GY$4*$F200-GX200))/30)),0)+IF(HA200="Ano",IF(GZ200="",0,((30/(HA$4*$F200)*(HA$4*$F200-GZ200))/30)),0)+IF(HC200="Ano",IF(HB200="",0,((30/(HC$4*$F200)*(HC$4*$F200-HB200))/30)),0)+IF(HE200="Ano",IF(HD200="",0,((30/(HE$4*$F200)*(HE$4*$F200-HD200))/30)),0)+IF(HG200="Ano",IF(HF200="",0,((30/(HG$4*$F200)*(HG$4*$F200-HF200))/30)),0)+IF(HI200="Ano",IF(HH200="",0,((30/(HI$4*$F200)*(HI$4*$F200-HH200))/30)),0)+IF(HK200="Ano",IF(HJ200="",0,((30/(HK$4*$F200)*(HK$4*$F200-HJ200))/30)),0)+IF(HM200="Ano",IF(HL200="",0,((30/(HM$4*$F200)*(HM$4*$F200-HL200))/30)),0)+IF(HO200="Ano",IF(HN200="",0,((30/(HO$4*$F200)*(HO$4*$F200-HN200))/30)),0)+IF(HQ200="Ano",IF(HP200="",0,((30/(HQ$4*$F200)*(HQ$4*$F200-HP200))/30)),0)+IF(HS200="Ano",IF(HR200="",0,((30/(HS$4*$F200)*(HS$4*$F200-HR200))/30)),0)))),0.01)</f>
        <v>0</v>
      </c>
      <c r="HW200" s="167">
        <f t="shared" ref="HW200:HW205" si="230">ROUND(HV200*$M200,2)</f>
        <v>0</v>
      </c>
      <c r="HX200" s="1"/>
      <c r="HY200" s="1"/>
      <c r="HZ200" s="174"/>
      <c r="IA200" s="175"/>
      <c r="IB200" s="174"/>
      <c r="IC200" s="175"/>
      <c r="ID200" s="174"/>
      <c r="IE200" s="175"/>
      <c r="IF200" s="174"/>
      <c r="IG200" s="175"/>
      <c r="IH200" s="174"/>
      <c r="II200" s="175"/>
      <c r="IJ200" s="174"/>
      <c r="IK200" s="175"/>
      <c r="IL200" s="174"/>
      <c r="IM200" s="175"/>
      <c r="IN200" s="174"/>
      <c r="IO200" s="175"/>
      <c r="IP200" s="174"/>
      <c r="IQ200" s="175"/>
      <c r="IR200" s="174"/>
      <c r="IS200" s="175"/>
      <c r="IT200" s="174"/>
      <c r="IU200" s="175"/>
      <c r="IV200" s="174"/>
      <c r="IW200" s="175"/>
      <c r="IX200" s="166">
        <f t="shared" ref="IX200:IX205" si="231">FLOOR(IF($U200="Ne",0,IF(IF(HZ200="",0,((30/(IA$4*$F200)*(IA$4*$F200-HZ200))/30))+IF(IB200="",0,((30/(IC$4*$F200)*(IC$4*$F200-IB200))/30))+IF(ID200="",0,((30/(IE$4*$F200)*(IE$4*$F200-ID200))/30))+IF(IF200="",0,((30/(IG$4*$F200)*(IG$4*$F200-IF200))/30))+IF(IH200="",0,((30/(II$4*$F200)*(II$4*$F200-IH200))/30))+IF(IJ200="",0,((30/(IK$4*$F200)*(IK$4*$F200-IJ200))/30))+IF(IL200="",0,((30/(IM$4*$F200)*(IM$4*$F200-IL200))/30))+IF(IN200="",0,((30/(IO$4*$F200)*(IO$4*$F200-IN200))/30))+IF(IP200="",0,((30/(IQ$4*$F200)*(IQ$4*$F200-IP200))/30))+IF(IR200="",0,((30/(IS$4*$F200)*(IS$4*$F200-IR200))/30))+IF(IT200="",0,((30/(IU$4*$F200)*(IU$4*$F200-IT200))/30))+IF(IV200="",0,((30/(IW$4*$F200)*(IW$4*$F200-IV200))/30))&gt;($E200-$AV200-$BZ200-$DD200-$EH200-$FL200-$GP200-$HT200),$E200-$AV200-$BZ200-$DD200-$EH200-$FL200-$GP200-$HT200,IF(HZ200="",0,((30/(IA$4*$F200)*(IA$4*$F200-HZ200))/30))+IF(IB200="",0,((30/(IC$4*$F200)*(IC$4*$F200-IB200))/30))+IF(ID200="",0,((30/(IE$4*$F200)*(IE$4*$F200-ID200))/30))+IF(IF200="",0,((30/(IG$4*$F200)*(IG$4*$F200-IF200))/30))+IF(IH200="",0,((30/(II$4*$F200)*(II$4*$F200-IH200))/30))+IF(IJ200="",0,((30/(IK$4*$F200)*(IK$4*$F200-IJ200))/30))+IF(IL200="",0,((30/(IM$4*$F200)*(IM$4*$F200-IL200))/30))+IF(IN200="",0,((30/(IO$4*$F200)*(IO$4*$F200-IN200))/30))+IF(IP200="",0,((30/(IQ$4*$F200)*(IQ$4*$F200-IP200))/30))+IF(IR200="",0,((30/(IS$4*$F200)*(IS$4*$F200-IR200))/30))+IF(IT200="",0,((30/(IU$4*$F200)*(IU$4*$F200-IT200))/30))+IF(IV200="",0,((30/(IW$4*$F200)*(IW$4*$F200-IV200))/30)))),0.01)</f>
        <v>0</v>
      </c>
      <c r="IY200" s="167">
        <f t="shared" ref="IY200:IY205" si="232">ROUND(IX200*$I200,2)</f>
        <v>0</v>
      </c>
      <c r="IZ200" s="166">
        <f t="shared" ref="IZ200:IZ205" si="233">FLOOR(IF($U200="Ne",0,IF(OR($L200=0,$L200=""),0,IF(IF(IA200="Ano",IF(HZ200="",0,((30/(IA$4*$F200)*(IA$4*$F200-HZ200))/30)),0)+IF(IC200="Ano",IF(IB200="",0,((30/(IC$4*$F200)*(IC$4*$F200-IB200))/30)),0)+IF(IE200="Ano",IF(ID200="",0,((30/(IE$4*$F200)*(IE$4*$F200-ID200))/30)),0)+IF(IG200="Ano",IF(IF200="",0,((30/(IG$4*$F200)*(IG$4*$F200-IF200))/30)),0)+IF(II200="Ano",IF(IH200="",0,((30/(II$4*$F200)*(II$4*$F200-IH200))/30)),0)+IF(IK200="Ano",IF(IJ200="",0,((30/(IK$4*$F200)*(IK$4*$F200-IJ200))/30)),0)+IF(IM200="Ano",IF(IL200="",0,((30/(IM$4*$F200)*(IM$4*$F200-IL200))/30)),0)+IF(IO200="Ano",IF(IN200="",0,((30/(IO$4*$F200)*(IO$4*$F200-IN200))/30)),0)+IF(IQ200="Ano",IF(IP200="",0,((30/(IQ$4*$F200)*(IQ$4*$F200-IP200))/30)),0)+IF(IS200="Ano",IF(IR200="",0,((30/(IS$4*$F200)*(IS$4*$F200-IR200))/30)),0)+IF(IU200="Ano",IF(IT200="",0,((30/(IU$4*$F200)*(IU$4*$F200-IT200))/30)),0)+IF(IW200="Ano",IF(IV200="",0,((30/(IW$4*$F200)*(IW$4*$F200-IV200))/30)),0)&gt;($L200-$AX200-$CB200-$DF200-$EJ200-$FN200-$GR200-$HV200),$L200-$AX200-$CB200-$DF200-$EJ200-$FN200-$GR200-$HV200,IF(IA200="Ano",IF(HZ200="",0,((30/(IA$4*$F200)*(IA$4*$F200-HZ200))/30)),0)+IF(IC200="Ano",IF(IB200="",0,((30/(IC$4*$F200)*(IC$4*$F200-IB200))/30)),0)+IF(IE200="Ano",IF(ID200="",0,((30/(IE$4*$F200)*(IE$4*$F200-ID200))/30)),0)+IF(IG200="Ano",IF(IF200="",0,((30/(IG$4*$F200)*(IG$4*$F200-IF200))/30)),0)+IF(II200="Ano",IF(IH200="",0,((30/(II$4*$F200)*(II$4*$F200-IH200))/30)),0)+IF(IK200="Ano",IF(IJ200="",0,((30/(IK$4*$F200)*(IK$4*$F200-IJ200))/30)),0)+IF(IM200="Ano",IF(IL200="",0,((30/(IM$4*$F200)*(IM$4*$F200-IL200))/30)),0)+IF(IO200="Ano",IF(IN200="",0,((30/(IO$4*$F200)*(IO$4*$F200-IN200))/30)),0)+IF(IQ200="Ano",IF(IP200="",0,((30/(IQ$4*$F200)*(IQ$4*$F200-IP200))/30)),0)+IF(IS200="Ano",IF(IR200="",0,((30/(IS$4*$F200)*(IS$4*$F200-IR200))/30)),0)+IF(IU200="Ano",IF(IT200="",0,((30/(IU$4*$F200)*(IU$4*$F200-IT200))/30)),0)+IF(IW200="Ano",IF(IV200="",0,((30/(IW$4*$F200)*(IW$4*$F200-IV200))/30)),0)))),0.01)</f>
        <v>0</v>
      </c>
      <c r="JA200" s="167">
        <f t="shared" ref="JA200:JA205" si="234">ROUND(IZ200*$M200,2)</f>
        <v>0</v>
      </c>
      <c r="JB200" s="1"/>
      <c r="JC200" s="1"/>
      <c r="JD200" s="174"/>
      <c r="JE200" s="175"/>
      <c r="JF200" s="174"/>
      <c r="JG200" s="175"/>
      <c r="JH200" s="174"/>
      <c r="JI200" s="175"/>
      <c r="JJ200" s="174"/>
      <c r="JK200" s="175"/>
      <c r="JL200" s="174"/>
      <c r="JM200" s="175"/>
      <c r="JN200" s="174"/>
      <c r="JO200" s="175"/>
      <c r="JP200" s="174"/>
      <c r="JQ200" s="175"/>
      <c r="JR200" s="174"/>
      <c r="JS200" s="175"/>
      <c r="JT200" s="174"/>
      <c r="JU200" s="175"/>
      <c r="JV200" s="174"/>
      <c r="JW200" s="175"/>
      <c r="JX200" s="174"/>
      <c r="JY200" s="175"/>
      <c r="JZ200" s="174"/>
      <c r="KA200" s="175"/>
      <c r="KB200" s="166">
        <f t="shared" ref="KB200:KB205" si="235">FLOOR(IF($U200="Ne",0,IF(IF(JD200="",0,((30/(JE$4*$F200)*(JE$4*$F200-JD200))/30))+IF(JF200="",0,((30/(JG$4*$F200)*(JG$4*$F200-JF200))/30))+IF(JH200="",0,((30/(JI$4*$F200)*(JI$4*$F200-JH200))/30))+IF(JJ200="",0,((30/(JK$4*$F200)*(JK$4*$F200-JJ200))/30))+IF(JL200="",0,((30/(JM$4*$F200)*(JM$4*$F200-JL200))/30))+IF(JN200="",0,((30/(JO$4*$F200)*(JO$4*$F200-JN200))/30))+IF(JP200="",0,((30/(JQ$4*$F200)*(JQ$4*$F200-JP200))/30))+IF(JR200="",0,((30/(JS$4*$F200)*(JS$4*$F200-JR200))/30))+IF(JT200="",0,((30/(JU$4*$F200)*(JU$4*$F200-JT200))/30))+IF(JV200="",0,((30/(JW$4*$F200)*(JW$4*$F200-JV200))/30))+IF(JX200="",0,((30/(JY$4*$F200)*(JY$4*$F200-JX200))/30))+IF(JZ200="",0,((30/(KA$4*$F200)*(KA$4*$F200-JZ200))/30))&gt;($E200-$AV200-$BZ200-$DD200-$EH200-$FL200-$GP200-$HT200-$IX200),$E200-$AV200-$BZ200-$DD200-$EH200-$FL200-$GP200-$HT200-$IX200,IF(JD200="",0,((30/(JE$4*$F200)*(JE$4*$F200-JD200))/30))+IF(JF200="",0,((30/(JG$4*$F200)*(JG$4*$F200-JF200))/30))+IF(JH200="",0,((30/(JI$4*$F200)*(JI$4*$F200-JH200))/30))+IF(JJ200="",0,((30/(JK$4*$F200)*(JK$4*$F200-JJ200))/30))+IF(JL200="",0,((30/(JM$4*$F200)*(JM$4*$F200-JL200))/30))+IF(JN200="",0,((30/(JO$4*$F200)*(JO$4*$F200-JN200))/30))+IF(JP200="",0,((30/(JQ$4*$F200)*(JQ$4*$F200-JP200))/30))+IF(JR200="",0,((30/(JS$4*$F200)*(JS$4*$F200-JR200))/30))+IF(JT200="",0,((30/(JU$4*$F200)*(JU$4*$F200-JT200))/30))+IF(JV200="",0,((30/(JW$4*$F200)*(JW$4*$F200-JV200))/30))+IF(JX200="",0,((30/(JY$4*$F200)*(JY$4*$F200-JX200))/30))+IF(JZ200="",0,((30/(KA$4*$F200)*(KA$4*$F200-JZ200))/30)))),0.01)</f>
        <v>0</v>
      </c>
      <c r="KC200" s="167">
        <f t="shared" ref="KC200:KC205" si="236">ROUND(KB200*$I200,2)</f>
        <v>0</v>
      </c>
      <c r="KD200" s="166">
        <f t="shared" ref="KD200:KD205" si="237">FLOOR(IF($U200="Ne",0,IF(OR($L200=0,$L200=""),0,IF(IF(JE200="Ano",IF(JD200="",0,((30/(JE$4*$F200)*(JE$4*$F200-JD200))/30)),0)+IF(JG200="Ano",IF(JF200="",0,((30/(JG$4*$F200)*(JG$4*$F200-JF200))/30)),0)+IF(JI200="Ano",IF(JH200="",0,((30/(JI$4*$F200)*(JI$4*$F200-JH200))/30)),0)+IF(JK200="Ano",IF(JJ200="",0,((30/(JK$4*$F200)*(JK$4*$F200-JJ200))/30)),0)+IF(JM200="Ano",IF(JL200="",0,((30/(JM$4*$F200)*(JM$4*$F200-JL200))/30)),0)+IF(JO200="Ano",IF(JN200="",0,((30/(JO$4*$F200)*(JO$4*$F200-JN200))/30)),0)+IF(JQ200="Ano",IF(JP200="",0,((30/(JQ$4*$F200)*(JQ$4*$F200-JP200))/30)),0)+IF(JS200="Ano",IF(JR200="",0,((30/(JS$4*$F200)*(JS$4*$F200-JR200))/30)),0)+IF(JU200="Ano",IF(JT200="",0,((30/(JU$4*$F200)*(JU$4*$F200-JT200))/30)),0)+IF(JW200="Ano",IF(JV200="",0,((30/(JW$4*$F200)*(JW$4*$F200-JV200))/30)),0)+IF(JY200="Ano",IF(JX200="",0,((30/(JY$4*$F200)*(JY$4*$F200-JX200))/30)),0)+IF(KA200="Ano",IF(JZ200="",0,((30/(KA$4*$F200)*(KA$4*$F200-JZ200))/30)),0)&gt;($L200-$AX200-$CB200-$DF200-$EJ200-$FN200-$GR200-$HV200-$IZ200),$L200-$AX200-$CB200-$DF200-$EJ200-$FN200-$GR200-$HV200-$IZ200,IF(JE200="Ano",IF(JD200="",0,((30/(JE$4*$F200)*(JE$4*$F200-JD200))/30)),0)+IF(JG200="Ano",IF(JF200="",0,((30/(JG$4*$F200)*(JG$4*$F200-JF200))/30)),0)+IF(JI200="Ano",IF(JH200="",0,((30/(JI$4*$F200)*(JI$4*$F200-JH200))/30)),0)+IF(JK200="Ano",IF(JJ200="",0,((30/(JK$4*$F200)*(JK$4*$F200-JJ200))/30)),0)+IF(JM200="Ano",IF(JL200="",0,((30/(JM$4*$F200)*(JM$4*$F200-JL200))/30)),0)+IF(JO200="Ano",IF(JN200="",0,((30/(JO$4*$F200)*(JO$4*$F200-JN200))/30)),0)+IF(JQ200="Ano",IF(JP200="",0,((30/(JQ$4*$F200)*(JQ$4*$F200-JP200))/30)),0)+IF(JS200="Ano",IF(JR200="",0,((30/(JS$4*$F200)*(JS$4*$F200-JR200))/30)),0)+IF(JU200="Ano",IF(JT200="",0,((30/(JU$4*$F200)*(JU$4*$F200-JT200))/30)),0)+IF(JW200="Ano",IF(JV200="",0,((30/(JW$4*$F200)*(JW$4*$F200-JV200))/30)),0)+IF(JY200="Ano",IF(JX200="",0,((30/(JY$4*$F200)*(JY$4*$F200-JX200))/30)),0)+IF(KA200="Ano",IF(JZ200="",0,((30/(KA$4*$F200)*(KA$4*$F200-JZ200))/30)),0)))),0.01)</f>
        <v>0</v>
      </c>
      <c r="KE200" s="167">
        <f t="shared" ref="KE200:KE205" si="238">ROUND(KD200*$M200,2)</f>
        <v>0</v>
      </c>
      <c r="KF200" s="1"/>
      <c r="KG200" s="1"/>
      <c r="KH200" s="170">
        <f t="shared" si="193"/>
        <v>0</v>
      </c>
      <c r="KI200" s="171">
        <f t="shared" si="194"/>
        <v>0</v>
      </c>
      <c r="KJ200" s="166">
        <f t="shared" si="195"/>
        <v>0</v>
      </c>
      <c r="KK200" s="167">
        <f t="shared" si="196"/>
        <v>0</v>
      </c>
      <c r="KL200" s="172">
        <f t="shared" si="197"/>
        <v>0</v>
      </c>
      <c r="KM200" s="171">
        <f t="shared" si="198"/>
        <v>0</v>
      </c>
      <c r="KN200" s="166">
        <f t="shared" si="199"/>
        <v>0</v>
      </c>
      <c r="KO200" s="167">
        <f t="shared" si="200"/>
        <v>0</v>
      </c>
      <c r="KP200" s="436">
        <f t="shared" si="201"/>
        <v>0</v>
      </c>
      <c r="KQ200" s="422">
        <f t="shared" si="202"/>
        <v>0</v>
      </c>
      <c r="KR200" s="438" t="s">
        <v>338</v>
      </c>
      <c r="KS200" s="422" t="s">
        <v>338</v>
      </c>
      <c r="KT200" s="1"/>
    </row>
    <row r="201" spans="2:306" s="26" customFormat="1" ht="16.5" customHeight="1" x14ac:dyDescent="0.2">
      <c r="B201" s="150" t="s">
        <v>376</v>
      </c>
      <c r="C201" s="826"/>
      <c r="D201" s="827"/>
      <c r="E201" s="316"/>
      <c r="F201" s="659">
        <v>1</v>
      </c>
      <c r="G201" s="113"/>
      <c r="H201" s="113"/>
      <c r="I201" s="661">
        <f>INT(ROUND(F201,2)*(IF(E201&gt;0,data!$J$12,0)))</f>
        <v>0</v>
      </c>
      <c r="J201" s="145">
        <f t="shared" si="188"/>
        <v>0</v>
      </c>
      <c r="K201" s="317"/>
      <c r="L201" s="316"/>
      <c r="M201" s="661">
        <f>INT(ROUND(F201,2)*(IF(E201&gt;0,(IF(K201="ano",data!$J$6,0)),0)))</f>
        <v>0</v>
      </c>
      <c r="N201" s="152">
        <f t="shared" si="189"/>
        <v>0</v>
      </c>
      <c r="O201" s="155">
        <f t="shared" si="190"/>
        <v>0</v>
      </c>
      <c r="Q201" s="149" t="str">
        <f t="shared" si="191"/>
        <v/>
      </c>
      <c r="R201" s="612" t="s">
        <v>338</v>
      </c>
      <c r="T201" s="26">
        <f t="shared" si="192"/>
        <v>0</v>
      </c>
      <c r="U201" s="176" t="s">
        <v>297</v>
      </c>
      <c r="V201" s="10"/>
      <c r="W201" s="10"/>
      <c r="X201" s="164"/>
      <c r="Y201" s="177"/>
      <c r="Z201" s="164"/>
      <c r="AA201" s="177"/>
      <c r="AB201" s="164"/>
      <c r="AC201" s="177"/>
      <c r="AD201" s="164"/>
      <c r="AE201" s="177"/>
      <c r="AF201" s="164"/>
      <c r="AG201" s="177"/>
      <c r="AH201" s="164"/>
      <c r="AI201" s="177"/>
      <c r="AJ201" s="164"/>
      <c r="AK201" s="177"/>
      <c r="AL201" s="164"/>
      <c r="AM201" s="177"/>
      <c r="AN201" s="164"/>
      <c r="AO201" s="177"/>
      <c r="AP201" s="164"/>
      <c r="AQ201" s="177"/>
      <c r="AR201" s="164"/>
      <c r="AS201" s="177"/>
      <c r="AT201" s="164"/>
      <c r="AU201" s="177"/>
      <c r="AV201" s="166">
        <f t="shared" si="203"/>
        <v>0</v>
      </c>
      <c r="AW201" s="167">
        <f t="shared" si="204"/>
        <v>0</v>
      </c>
      <c r="AX201" s="166">
        <f t="shared" si="205"/>
        <v>0</v>
      </c>
      <c r="AY201" s="167">
        <f t="shared" si="206"/>
        <v>0</v>
      </c>
      <c r="AZ201" s="1"/>
      <c r="BA201" s="1"/>
      <c r="BB201" s="164"/>
      <c r="BC201" s="177"/>
      <c r="BD201" s="164"/>
      <c r="BE201" s="177"/>
      <c r="BF201" s="164"/>
      <c r="BG201" s="177"/>
      <c r="BH201" s="164"/>
      <c r="BI201" s="177"/>
      <c r="BJ201" s="164"/>
      <c r="BK201" s="177"/>
      <c r="BL201" s="164"/>
      <c r="BM201" s="177"/>
      <c r="BN201" s="164"/>
      <c r="BO201" s="177"/>
      <c r="BP201" s="164"/>
      <c r="BQ201" s="177"/>
      <c r="BR201" s="164"/>
      <c r="BS201" s="177"/>
      <c r="BT201" s="164"/>
      <c r="BU201" s="177"/>
      <c r="BV201" s="164"/>
      <c r="BW201" s="177"/>
      <c r="BX201" s="164"/>
      <c r="BY201" s="177"/>
      <c r="BZ201" s="166">
        <f t="shared" si="207"/>
        <v>0</v>
      </c>
      <c r="CA201" s="167">
        <f t="shared" si="208"/>
        <v>0</v>
      </c>
      <c r="CB201" s="166">
        <f t="shared" si="209"/>
        <v>0</v>
      </c>
      <c r="CC201" s="167">
        <f t="shared" si="210"/>
        <v>0</v>
      </c>
      <c r="CD201" s="1"/>
      <c r="CE201" s="1"/>
      <c r="CF201" s="164"/>
      <c r="CG201" s="177"/>
      <c r="CH201" s="164"/>
      <c r="CI201" s="177"/>
      <c r="CJ201" s="164"/>
      <c r="CK201" s="177"/>
      <c r="CL201" s="164"/>
      <c r="CM201" s="177"/>
      <c r="CN201" s="164"/>
      <c r="CO201" s="177"/>
      <c r="CP201" s="164"/>
      <c r="CQ201" s="177"/>
      <c r="CR201" s="164"/>
      <c r="CS201" s="177"/>
      <c r="CT201" s="164"/>
      <c r="CU201" s="177"/>
      <c r="CV201" s="164"/>
      <c r="CW201" s="177"/>
      <c r="CX201" s="164"/>
      <c r="CY201" s="177"/>
      <c r="CZ201" s="164"/>
      <c r="DA201" s="177"/>
      <c r="DB201" s="164"/>
      <c r="DC201" s="177"/>
      <c r="DD201" s="166">
        <f t="shared" si="211"/>
        <v>0</v>
      </c>
      <c r="DE201" s="167">
        <f t="shared" si="212"/>
        <v>0</v>
      </c>
      <c r="DF201" s="166">
        <f t="shared" si="213"/>
        <v>0</v>
      </c>
      <c r="DG201" s="167">
        <f t="shared" si="214"/>
        <v>0</v>
      </c>
      <c r="DH201" s="1"/>
      <c r="DI201" s="1"/>
      <c r="DJ201" s="164"/>
      <c r="DK201" s="177"/>
      <c r="DL201" s="164"/>
      <c r="DM201" s="177"/>
      <c r="DN201" s="164"/>
      <c r="DO201" s="177"/>
      <c r="DP201" s="164"/>
      <c r="DQ201" s="177"/>
      <c r="DR201" s="164"/>
      <c r="DS201" s="177"/>
      <c r="DT201" s="164"/>
      <c r="DU201" s="177"/>
      <c r="DV201" s="164"/>
      <c r="DW201" s="177"/>
      <c r="DX201" s="164"/>
      <c r="DY201" s="177"/>
      <c r="DZ201" s="164"/>
      <c r="EA201" s="177"/>
      <c r="EB201" s="164"/>
      <c r="EC201" s="177"/>
      <c r="ED201" s="164"/>
      <c r="EE201" s="177"/>
      <c r="EF201" s="164"/>
      <c r="EG201" s="177"/>
      <c r="EH201" s="166">
        <f t="shared" si="215"/>
        <v>0</v>
      </c>
      <c r="EI201" s="167">
        <f t="shared" si="216"/>
        <v>0</v>
      </c>
      <c r="EJ201" s="166">
        <f t="shared" si="217"/>
        <v>0</v>
      </c>
      <c r="EK201" s="167">
        <f t="shared" si="218"/>
        <v>0</v>
      </c>
      <c r="EL201" s="1"/>
      <c r="EM201" s="1"/>
      <c r="EN201" s="164"/>
      <c r="EO201" s="177"/>
      <c r="EP201" s="164"/>
      <c r="EQ201" s="177"/>
      <c r="ER201" s="164"/>
      <c r="ES201" s="177"/>
      <c r="ET201" s="164"/>
      <c r="EU201" s="177"/>
      <c r="EV201" s="164"/>
      <c r="EW201" s="177"/>
      <c r="EX201" s="164"/>
      <c r="EY201" s="177"/>
      <c r="EZ201" s="164"/>
      <c r="FA201" s="177"/>
      <c r="FB201" s="164"/>
      <c r="FC201" s="177"/>
      <c r="FD201" s="164"/>
      <c r="FE201" s="177"/>
      <c r="FF201" s="164"/>
      <c r="FG201" s="177"/>
      <c r="FH201" s="164"/>
      <c r="FI201" s="177"/>
      <c r="FJ201" s="164"/>
      <c r="FK201" s="177"/>
      <c r="FL201" s="166">
        <f t="shared" si="219"/>
        <v>0</v>
      </c>
      <c r="FM201" s="167">
        <f t="shared" si="220"/>
        <v>0</v>
      </c>
      <c r="FN201" s="166">
        <f t="shared" si="221"/>
        <v>0</v>
      </c>
      <c r="FO201" s="167">
        <f t="shared" si="222"/>
        <v>0</v>
      </c>
      <c r="FP201" s="1"/>
      <c r="FQ201" s="1"/>
      <c r="FR201" s="164"/>
      <c r="FS201" s="177"/>
      <c r="FT201" s="164"/>
      <c r="FU201" s="177"/>
      <c r="FV201" s="164"/>
      <c r="FW201" s="177"/>
      <c r="FX201" s="164"/>
      <c r="FY201" s="177"/>
      <c r="FZ201" s="164"/>
      <c r="GA201" s="177"/>
      <c r="GB201" s="164"/>
      <c r="GC201" s="177"/>
      <c r="GD201" s="164"/>
      <c r="GE201" s="177"/>
      <c r="GF201" s="164"/>
      <c r="GG201" s="177"/>
      <c r="GH201" s="164"/>
      <c r="GI201" s="177"/>
      <c r="GJ201" s="164"/>
      <c r="GK201" s="177"/>
      <c r="GL201" s="164"/>
      <c r="GM201" s="177"/>
      <c r="GN201" s="164"/>
      <c r="GO201" s="177"/>
      <c r="GP201" s="166">
        <f t="shared" si="223"/>
        <v>0</v>
      </c>
      <c r="GQ201" s="167">
        <f t="shared" si="224"/>
        <v>0</v>
      </c>
      <c r="GR201" s="166">
        <f t="shared" si="225"/>
        <v>0</v>
      </c>
      <c r="GS201" s="167">
        <f t="shared" si="226"/>
        <v>0</v>
      </c>
      <c r="GT201" s="1"/>
      <c r="GU201" s="1"/>
      <c r="GV201" s="164"/>
      <c r="GW201" s="177"/>
      <c r="GX201" s="164"/>
      <c r="GY201" s="177"/>
      <c r="GZ201" s="164"/>
      <c r="HA201" s="177"/>
      <c r="HB201" s="164"/>
      <c r="HC201" s="177"/>
      <c r="HD201" s="164"/>
      <c r="HE201" s="177"/>
      <c r="HF201" s="164"/>
      <c r="HG201" s="177"/>
      <c r="HH201" s="164"/>
      <c r="HI201" s="177"/>
      <c r="HJ201" s="164"/>
      <c r="HK201" s="177"/>
      <c r="HL201" s="164"/>
      <c r="HM201" s="177"/>
      <c r="HN201" s="164"/>
      <c r="HO201" s="177"/>
      <c r="HP201" s="164"/>
      <c r="HQ201" s="177"/>
      <c r="HR201" s="164"/>
      <c r="HS201" s="177"/>
      <c r="HT201" s="166">
        <f t="shared" si="227"/>
        <v>0</v>
      </c>
      <c r="HU201" s="167">
        <f t="shared" si="228"/>
        <v>0</v>
      </c>
      <c r="HV201" s="166">
        <f t="shared" si="229"/>
        <v>0</v>
      </c>
      <c r="HW201" s="167">
        <f t="shared" si="230"/>
        <v>0</v>
      </c>
      <c r="HX201" s="1"/>
      <c r="HY201" s="1"/>
      <c r="HZ201" s="164"/>
      <c r="IA201" s="177"/>
      <c r="IB201" s="164"/>
      <c r="IC201" s="177"/>
      <c r="ID201" s="164"/>
      <c r="IE201" s="177"/>
      <c r="IF201" s="164"/>
      <c r="IG201" s="177"/>
      <c r="IH201" s="164"/>
      <c r="II201" s="177"/>
      <c r="IJ201" s="164"/>
      <c r="IK201" s="177"/>
      <c r="IL201" s="164"/>
      <c r="IM201" s="177"/>
      <c r="IN201" s="164"/>
      <c r="IO201" s="177"/>
      <c r="IP201" s="164"/>
      <c r="IQ201" s="177"/>
      <c r="IR201" s="164"/>
      <c r="IS201" s="177"/>
      <c r="IT201" s="164"/>
      <c r="IU201" s="177"/>
      <c r="IV201" s="164"/>
      <c r="IW201" s="177"/>
      <c r="IX201" s="166">
        <f t="shared" si="231"/>
        <v>0</v>
      </c>
      <c r="IY201" s="167">
        <f t="shared" si="232"/>
        <v>0</v>
      </c>
      <c r="IZ201" s="166">
        <f t="shared" si="233"/>
        <v>0</v>
      </c>
      <c r="JA201" s="167">
        <f t="shared" si="234"/>
        <v>0</v>
      </c>
      <c r="JB201" s="1"/>
      <c r="JC201" s="1"/>
      <c r="JD201" s="164"/>
      <c r="JE201" s="177"/>
      <c r="JF201" s="164"/>
      <c r="JG201" s="177"/>
      <c r="JH201" s="164"/>
      <c r="JI201" s="177"/>
      <c r="JJ201" s="164"/>
      <c r="JK201" s="177"/>
      <c r="JL201" s="164"/>
      <c r="JM201" s="177"/>
      <c r="JN201" s="164"/>
      <c r="JO201" s="177"/>
      <c r="JP201" s="164"/>
      <c r="JQ201" s="177"/>
      <c r="JR201" s="164"/>
      <c r="JS201" s="177"/>
      <c r="JT201" s="164"/>
      <c r="JU201" s="177"/>
      <c r="JV201" s="164"/>
      <c r="JW201" s="177"/>
      <c r="JX201" s="164"/>
      <c r="JY201" s="177"/>
      <c r="JZ201" s="164"/>
      <c r="KA201" s="177"/>
      <c r="KB201" s="166">
        <f t="shared" si="235"/>
        <v>0</v>
      </c>
      <c r="KC201" s="167">
        <f t="shared" si="236"/>
        <v>0</v>
      </c>
      <c r="KD201" s="166">
        <f t="shared" si="237"/>
        <v>0</v>
      </c>
      <c r="KE201" s="167">
        <f t="shared" si="238"/>
        <v>0</v>
      </c>
      <c r="KF201" s="1"/>
      <c r="KG201" s="1"/>
      <c r="KH201" s="170">
        <f t="shared" si="193"/>
        <v>0</v>
      </c>
      <c r="KI201" s="171">
        <f t="shared" si="194"/>
        <v>0</v>
      </c>
      <c r="KJ201" s="166">
        <f t="shared" si="195"/>
        <v>0</v>
      </c>
      <c r="KK201" s="167">
        <f t="shared" si="196"/>
        <v>0</v>
      </c>
      <c r="KL201" s="172">
        <f t="shared" si="197"/>
        <v>0</v>
      </c>
      <c r="KM201" s="171">
        <f t="shared" si="198"/>
        <v>0</v>
      </c>
      <c r="KN201" s="166">
        <f t="shared" si="199"/>
        <v>0</v>
      </c>
      <c r="KO201" s="167">
        <f t="shared" si="200"/>
        <v>0</v>
      </c>
      <c r="KP201" s="436">
        <f t="shared" si="201"/>
        <v>0</v>
      </c>
      <c r="KQ201" s="422">
        <f t="shared" si="202"/>
        <v>0</v>
      </c>
      <c r="KR201" s="438" t="s">
        <v>338</v>
      </c>
      <c r="KS201" s="422" t="s">
        <v>338</v>
      </c>
      <c r="KT201" s="1"/>
    </row>
    <row r="202" spans="2:306" s="26" customFormat="1" ht="16.5" hidden="1" customHeight="1" x14ac:dyDescent="0.2">
      <c r="B202" s="150"/>
      <c r="C202" s="853"/>
      <c r="D202" s="854"/>
      <c r="E202" s="536"/>
      <c r="F202" s="650"/>
      <c r="G202" s="536"/>
      <c r="H202" s="536"/>
      <c r="I202" s="661">
        <f>INT(ROUND(F202,2)*(IF(E202&gt;0,data!$J$12,0)))</f>
        <v>0</v>
      </c>
      <c r="J202" s="145">
        <f t="shared" si="188"/>
        <v>0</v>
      </c>
      <c r="K202" s="537"/>
      <c r="L202" s="536"/>
      <c r="M202" s="661">
        <f>INT(ROUND(F202,2)*(IF(E202&gt;0,(IF(K202="ano",data!$J$6,0)),0)))</f>
        <v>0</v>
      </c>
      <c r="N202" s="152">
        <f t="shared" si="189"/>
        <v>0</v>
      </c>
      <c r="O202" s="155">
        <f t="shared" si="190"/>
        <v>0</v>
      </c>
      <c r="Q202" s="149" t="str">
        <f t="shared" si="191"/>
        <v/>
      </c>
      <c r="R202" s="612" t="s">
        <v>338</v>
      </c>
      <c r="T202" s="26">
        <f t="shared" si="192"/>
        <v>0</v>
      </c>
      <c r="U202" s="173" t="s">
        <v>297</v>
      </c>
      <c r="V202" s="10"/>
      <c r="W202" s="10"/>
      <c r="X202" s="174"/>
      <c r="Y202" s="175"/>
      <c r="Z202" s="174"/>
      <c r="AA202" s="175"/>
      <c r="AB202" s="174"/>
      <c r="AC202" s="175"/>
      <c r="AD202" s="174"/>
      <c r="AE202" s="175"/>
      <c r="AF202" s="174"/>
      <c r="AG202" s="175"/>
      <c r="AH202" s="174"/>
      <c r="AI202" s="175"/>
      <c r="AJ202" s="174"/>
      <c r="AK202" s="175"/>
      <c r="AL202" s="174"/>
      <c r="AM202" s="175"/>
      <c r="AN202" s="174"/>
      <c r="AO202" s="175"/>
      <c r="AP202" s="174"/>
      <c r="AQ202" s="175"/>
      <c r="AR202" s="174"/>
      <c r="AS202" s="175"/>
      <c r="AT202" s="174"/>
      <c r="AU202" s="175"/>
      <c r="AV202" s="166">
        <f t="shared" si="203"/>
        <v>0</v>
      </c>
      <c r="AW202" s="167">
        <f t="shared" si="204"/>
        <v>0</v>
      </c>
      <c r="AX202" s="166">
        <f t="shared" si="205"/>
        <v>0</v>
      </c>
      <c r="AY202" s="167">
        <f t="shared" si="206"/>
        <v>0</v>
      </c>
      <c r="AZ202" s="1"/>
      <c r="BA202" s="1"/>
      <c r="BB202" s="174"/>
      <c r="BC202" s="175"/>
      <c r="BD202" s="174"/>
      <c r="BE202" s="175"/>
      <c r="BF202" s="174"/>
      <c r="BG202" s="175"/>
      <c r="BH202" s="174"/>
      <c r="BI202" s="175"/>
      <c r="BJ202" s="174"/>
      <c r="BK202" s="175"/>
      <c r="BL202" s="174"/>
      <c r="BM202" s="175"/>
      <c r="BN202" s="174"/>
      <c r="BO202" s="175"/>
      <c r="BP202" s="174"/>
      <c r="BQ202" s="175"/>
      <c r="BR202" s="174"/>
      <c r="BS202" s="175"/>
      <c r="BT202" s="174"/>
      <c r="BU202" s="175"/>
      <c r="BV202" s="174"/>
      <c r="BW202" s="175"/>
      <c r="BX202" s="174"/>
      <c r="BY202" s="175"/>
      <c r="BZ202" s="166">
        <f t="shared" si="207"/>
        <v>0</v>
      </c>
      <c r="CA202" s="167">
        <f t="shared" si="208"/>
        <v>0</v>
      </c>
      <c r="CB202" s="166">
        <f t="shared" si="209"/>
        <v>0</v>
      </c>
      <c r="CC202" s="167">
        <f t="shared" si="210"/>
        <v>0</v>
      </c>
      <c r="CD202" s="1"/>
      <c r="CE202" s="1"/>
      <c r="CF202" s="174"/>
      <c r="CG202" s="175"/>
      <c r="CH202" s="174"/>
      <c r="CI202" s="175"/>
      <c r="CJ202" s="174"/>
      <c r="CK202" s="175"/>
      <c r="CL202" s="174"/>
      <c r="CM202" s="175"/>
      <c r="CN202" s="174"/>
      <c r="CO202" s="175"/>
      <c r="CP202" s="174"/>
      <c r="CQ202" s="175"/>
      <c r="CR202" s="174"/>
      <c r="CS202" s="175"/>
      <c r="CT202" s="174"/>
      <c r="CU202" s="175"/>
      <c r="CV202" s="174"/>
      <c r="CW202" s="175"/>
      <c r="CX202" s="174"/>
      <c r="CY202" s="175"/>
      <c r="CZ202" s="174"/>
      <c r="DA202" s="175"/>
      <c r="DB202" s="174"/>
      <c r="DC202" s="175"/>
      <c r="DD202" s="166">
        <f t="shared" si="211"/>
        <v>0</v>
      </c>
      <c r="DE202" s="167">
        <f t="shared" si="212"/>
        <v>0</v>
      </c>
      <c r="DF202" s="166">
        <f t="shared" si="213"/>
        <v>0</v>
      </c>
      <c r="DG202" s="167">
        <f t="shared" si="214"/>
        <v>0</v>
      </c>
      <c r="DH202" s="1"/>
      <c r="DI202" s="1"/>
      <c r="DJ202" s="174"/>
      <c r="DK202" s="175"/>
      <c r="DL202" s="174"/>
      <c r="DM202" s="175"/>
      <c r="DN202" s="174"/>
      <c r="DO202" s="175"/>
      <c r="DP202" s="174"/>
      <c r="DQ202" s="175"/>
      <c r="DR202" s="174"/>
      <c r="DS202" s="175"/>
      <c r="DT202" s="174"/>
      <c r="DU202" s="175"/>
      <c r="DV202" s="174"/>
      <c r="DW202" s="175"/>
      <c r="DX202" s="174"/>
      <c r="DY202" s="175"/>
      <c r="DZ202" s="174"/>
      <c r="EA202" s="175"/>
      <c r="EB202" s="174"/>
      <c r="EC202" s="175"/>
      <c r="ED202" s="174"/>
      <c r="EE202" s="175"/>
      <c r="EF202" s="174"/>
      <c r="EG202" s="175"/>
      <c r="EH202" s="166">
        <f t="shared" si="215"/>
        <v>0</v>
      </c>
      <c r="EI202" s="167">
        <f t="shared" si="216"/>
        <v>0</v>
      </c>
      <c r="EJ202" s="166">
        <f t="shared" si="217"/>
        <v>0</v>
      </c>
      <c r="EK202" s="167">
        <f t="shared" si="218"/>
        <v>0</v>
      </c>
      <c r="EL202" s="1"/>
      <c r="EM202" s="1"/>
      <c r="EN202" s="174"/>
      <c r="EO202" s="175"/>
      <c r="EP202" s="174"/>
      <c r="EQ202" s="175"/>
      <c r="ER202" s="174"/>
      <c r="ES202" s="175"/>
      <c r="ET202" s="174"/>
      <c r="EU202" s="175"/>
      <c r="EV202" s="174"/>
      <c r="EW202" s="175"/>
      <c r="EX202" s="174"/>
      <c r="EY202" s="175"/>
      <c r="EZ202" s="174"/>
      <c r="FA202" s="175"/>
      <c r="FB202" s="174"/>
      <c r="FC202" s="175"/>
      <c r="FD202" s="174"/>
      <c r="FE202" s="175"/>
      <c r="FF202" s="174"/>
      <c r="FG202" s="175"/>
      <c r="FH202" s="174"/>
      <c r="FI202" s="175"/>
      <c r="FJ202" s="174"/>
      <c r="FK202" s="175"/>
      <c r="FL202" s="166">
        <f t="shared" si="219"/>
        <v>0</v>
      </c>
      <c r="FM202" s="167">
        <f t="shared" si="220"/>
        <v>0</v>
      </c>
      <c r="FN202" s="166">
        <f t="shared" si="221"/>
        <v>0</v>
      </c>
      <c r="FO202" s="167">
        <f t="shared" si="222"/>
        <v>0</v>
      </c>
      <c r="FP202" s="1"/>
      <c r="FQ202" s="1"/>
      <c r="FR202" s="174"/>
      <c r="FS202" s="175"/>
      <c r="FT202" s="174"/>
      <c r="FU202" s="175"/>
      <c r="FV202" s="174"/>
      <c r="FW202" s="175"/>
      <c r="FX202" s="174"/>
      <c r="FY202" s="175"/>
      <c r="FZ202" s="174"/>
      <c r="GA202" s="175"/>
      <c r="GB202" s="174"/>
      <c r="GC202" s="175"/>
      <c r="GD202" s="174"/>
      <c r="GE202" s="175"/>
      <c r="GF202" s="174"/>
      <c r="GG202" s="175"/>
      <c r="GH202" s="174"/>
      <c r="GI202" s="175"/>
      <c r="GJ202" s="174"/>
      <c r="GK202" s="175"/>
      <c r="GL202" s="174"/>
      <c r="GM202" s="175"/>
      <c r="GN202" s="174"/>
      <c r="GO202" s="175"/>
      <c r="GP202" s="166">
        <f t="shared" si="223"/>
        <v>0</v>
      </c>
      <c r="GQ202" s="167">
        <f t="shared" si="224"/>
        <v>0</v>
      </c>
      <c r="GR202" s="166">
        <f t="shared" si="225"/>
        <v>0</v>
      </c>
      <c r="GS202" s="167">
        <f t="shared" si="226"/>
        <v>0</v>
      </c>
      <c r="GT202" s="1"/>
      <c r="GU202" s="1"/>
      <c r="GV202" s="174"/>
      <c r="GW202" s="175"/>
      <c r="GX202" s="174"/>
      <c r="GY202" s="175"/>
      <c r="GZ202" s="174"/>
      <c r="HA202" s="175"/>
      <c r="HB202" s="174"/>
      <c r="HC202" s="175"/>
      <c r="HD202" s="174"/>
      <c r="HE202" s="175"/>
      <c r="HF202" s="174"/>
      <c r="HG202" s="175"/>
      <c r="HH202" s="174"/>
      <c r="HI202" s="175"/>
      <c r="HJ202" s="174"/>
      <c r="HK202" s="175"/>
      <c r="HL202" s="174"/>
      <c r="HM202" s="175"/>
      <c r="HN202" s="174"/>
      <c r="HO202" s="175"/>
      <c r="HP202" s="174"/>
      <c r="HQ202" s="175"/>
      <c r="HR202" s="174"/>
      <c r="HS202" s="175"/>
      <c r="HT202" s="166">
        <f t="shared" si="227"/>
        <v>0</v>
      </c>
      <c r="HU202" s="167">
        <f t="shared" si="228"/>
        <v>0</v>
      </c>
      <c r="HV202" s="166">
        <f t="shared" si="229"/>
        <v>0</v>
      </c>
      <c r="HW202" s="167">
        <f t="shared" si="230"/>
        <v>0</v>
      </c>
      <c r="HX202" s="1"/>
      <c r="HY202" s="1"/>
      <c r="HZ202" s="174"/>
      <c r="IA202" s="175"/>
      <c r="IB202" s="174"/>
      <c r="IC202" s="175"/>
      <c r="ID202" s="174"/>
      <c r="IE202" s="175"/>
      <c r="IF202" s="174"/>
      <c r="IG202" s="175"/>
      <c r="IH202" s="174"/>
      <c r="II202" s="175"/>
      <c r="IJ202" s="174"/>
      <c r="IK202" s="175"/>
      <c r="IL202" s="174"/>
      <c r="IM202" s="175"/>
      <c r="IN202" s="174"/>
      <c r="IO202" s="175"/>
      <c r="IP202" s="174"/>
      <c r="IQ202" s="175"/>
      <c r="IR202" s="174"/>
      <c r="IS202" s="175"/>
      <c r="IT202" s="174"/>
      <c r="IU202" s="175"/>
      <c r="IV202" s="174"/>
      <c r="IW202" s="175"/>
      <c r="IX202" s="166">
        <f t="shared" si="231"/>
        <v>0</v>
      </c>
      <c r="IY202" s="167">
        <f t="shared" si="232"/>
        <v>0</v>
      </c>
      <c r="IZ202" s="166">
        <f t="shared" si="233"/>
        <v>0</v>
      </c>
      <c r="JA202" s="167">
        <f t="shared" si="234"/>
        <v>0</v>
      </c>
      <c r="JB202" s="1"/>
      <c r="JC202" s="1"/>
      <c r="JD202" s="174"/>
      <c r="JE202" s="175"/>
      <c r="JF202" s="174"/>
      <c r="JG202" s="175"/>
      <c r="JH202" s="174"/>
      <c r="JI202" s="175"/>
      <c r="JJ202" s="174"/>
      <c r="JK202" s="175"/>
      <c r="JL202" s="174"/>
      <c r="JM202" s="175"/>
      <c r="JN202" s="174"/>
      <c r="JO202" s="175"/>
      <c r="JP202" s="174"/>
      <c r="JQ202" s="175"/>
      <c r="JR202" s="174"/>
      <c r="JS202" s="175"/>
      <c r="JT202" s="174"/>
      <c r="JU202" s="175"/>
      <c r="JV202" s="174"/>
      <c r="JW202" s="175"/>
      <c r="JX202" s="174"/>
      <c r="JY202" s="175"/>
      <c r="JZ202" s="174"/>
      <c r="KA202" s="175"/>
      <c r="KB202" s="166">
        <f t="shared" si="235"/>
        <v>0</v>
      </c>
      <c r="KC202" s="167">
        <f t="shared" si="236"/>
        <v>0</v>
      </c>
      <c r="KD202" s="166">
        <f t="shared" si="237"/>
        <v>0</v>
      </c>
      <c r="KE202" s="167">
        <f t="shared" si="238"/>
        <v>0</v>
      </c>
      <c r="KF202" s="1"/>
      <c r="KG202" s="1"/>
      <c r="KH202" s="170">
        <f t="shared" si="193"/>
        <v>0</v>
      </c>
      <c r="KI202" s="171">
        <f t="shared" si="194"/>
        <v>0</v>
      </c>
      <c r="KJ202" s="166">
        <f t="shared" si="195"/>
        <v>0</v>
      </c>
      <c r="KK202" s="167">
        <f t="shared" si="196"/>
        <v>0</v>
      </c>
      <c r="KL202" s="172">
        <f t="shared" si="197"/>
        <v>0</v>
      </c>
      <c r="KM202" s="171">
        <f t="shared" si="198"/>
        <v>0</v>
      </c>
      <c r="KN202" s="166">
        <f t="shared" si="199"/>
        <v>0</v>
      </c>
      <c r="KO202" s="167">
        <f t="shared" si="200"/>
        <v>0</v>
      </c>
      <c r="KP202" s="436">
        <f t="shared" si="201"/>
        <v>0</v>
      </c>
      <c r="KQ202" s="422">
        <f t="shared" si="202"/>
        <v>0</v>
      </c>
      <c r="KR202" s="438" t="s">
        <v>338</v>
      </c>
      <c r="KS202" s="422" t="s">
        <v>338</v>
      </c>
      <c r="KT202" s="1"/>
    </row>
    <row r="203" spans="2:306" s="26" customFormat="1" ht="15.75" customHeight="1" x14ac:dyDescent="0.2">
      <c r="B203" s="150" t="s">
        <v>377</v>
      </c>
      <c r="C203" s="826"/>
      <c r="D203" s="827"/>
      <c r="E203" s="316"/>
      <c r="F203" s="659">
        <v>1</v>
      </c>
      <c r="G203" s="120"/>
      <c r="H203" s="120"/>
      <c r="I203" s="661">
        <f>INT(ROUND(F203,2)*(IF(E203&gt;0,data!$J$12,0)))</f>
        <v>0</v>
      </c>
      <c r="J203" s="145">
        <f t="shared" si="188"/>
        <v>0</v>
      </c>
      <c r="K203" s="317"/>
      <c r="L203" s="316"/>
      <c r="M203" s="661">
        <f>INT(ROUND(F203,2)*(IF(E203&gt;0,(IF(K203="ano",data!$J$6,0)),0)))</f>
        <v>0</v>
      </c>
      <c r="N203" s="152">
        <f t="shared" si="189"/>
        <v>0</v>
      </c>
      <c r="O203" s="155">
        <f t="shared" si="190"/>
        <v>0</v>
      </c>
      <c r="Q203" s="149" t="str">
        <f t="shared" si="191"/>
        <v/>
      </c>
      <c r="R203" s="612" t="s">
        <v>338</v>
      </c>
      <c r="T203" s="26">
        <f t="shared" si="192"/>
        <v>0</v>
      </c>
      <c r="U203" s="176" t="s">
        <v>297</v>
      </c>
      <c r="V203" s="10"/>
      <c r="W203" s="10"/>
      <c r="X203" s="164"/>
      <c r="Y203" s="177"/>
      <c r="Z203" s="164"/>
      <c r="AA203" s="177"/>
      <c r="AB203" s="164"/>
      <c r="AC203" s="177"/>
      <c r="AD203" s="164"/>
      <c r="AE203" s="177"/>
      <c r="AF203" s="164"/>
      <c r="AG203" s="177"/>
      <c r="AH203" s="164"/>
      <c r="AI203" s="177"/>
      <c r="AJ203" s="164"/>
      <c r="AK203" s="177"/>
      <c r="AL203" s="164"/>
      <c r="AM203" s="177"/>
      <c r="AN203" s="164"/>
      <c r="AO203" s="177"/>
      <c r="AP203" s="164"/>
      <c r="AQ203" s="177"/>
      <c r="AR203" s="164"/>
      <c r="AS203" s="177"/>
      <c r="AT203" s="164"/>
      <c r="AU203" s="177"/>
      <c r="AV203" s="166">
        <f t="shared" si="203"/>
        <v>0</v>
      </c>
      <c r="AW203" s="167">
        <f t="shared" si="204"/>
        <v>0</v>
      </c>
      <c r="AX203" s="166">
        <f t="shared" si="205"/>
        <v>0</v>
      </c>
      <c r="AY203" s="167">
        <f t="shared" si="206"/>
        <v>0</v>
      </c>
      <c r="AZ203" s="1"/>
      <c r="BA203" s="1"/>
      <c r="BB203" s="164"/>
      <c r="BC203" s="177"/>
      <c r="BD203" s="164"/>
      <c r="BE203" s="177"/>
      <c r="BF203" s="164"/>
      <c r="BG203" s="177"/>
      <c r="BH203" s="164"/>
      <c r="BI203" s="177"/>
      <c r="BJ203" s="164"/>
      <c r="BK203" s="177"/>
      <c r="BL203" s="164"/>
      <c r="BM203" s="177"/>
      <c r="BN203" s="164"/>
      <c r="BO203" s="177"/>
      <c r="BP203" s="164"/>
      <c r="BQ203" s="177"/>
      <c r="BR203" s="164"/>
      <c r="BS203" s="177"/>
      <c r="BT203" s="164"/>
      <c r="BU203" s="177"/>
      <c r="BV203" s="164"/>
      <c r="BW203" s="177"/>
      <c r="BX203" s="164"/>
      <c r="BY203" s="177"/>
      <c r="BZ203" s="166">
        <f t="shared" si="207"/>
        <v>0</v>
      </c>
      <c r="CA203" s="167">
        <f t="shared" si="208"/>
        <v>0</v>
      </c>
      <c r="CB203" s="166">
        <f t="shared" si="209"/>
        <v>0</v>
      </c>
      <c r="CC203" s="167">
        <f t="shared" si="210"/>
        <v>0</v>
      </c>
      <c r="CD203" s="1"/>
      <c r="CE203" s="1"/>
      <c r="CF203" s="164"/>
      <c r="CG203" s="177"/>
      <c r="CH203" s="164"/>
      <c r="CI203" s="177"/>
      <c r="CJ203" s="164"/>
      <c r="CK203" s="177"/>
      <c r="CL203" s="164"/>
      <c r="CM203" s="177"/>
      <c r="CN203" s="164"/>
      <c r="CO203" s="177"/>
      <c r="CP203" s="164"/>
      <c r="CQ203" s="177"/>
      <c r="CR203" s="164"/>
      <c r="CS203" s="177"/>
      <c r="CT203" s="164"/>
      <c r="CU203" s="177"/>
      <c r="CV203" s="164"/>
      <c r="CW203" s="177"/>
      <c r="CX203" s="164"/>
      <c r="CY203" s="177"/>
      <c r="CZ203" s="164"/>
      <c r="DA203" s="177"/>
      <c r="DB203" s="164"/>
      <c r="DC203" s="177"/>
      <c r="DD203" s="166">
        <f t="shared" si="211"/>
        <v>0</v>
      </c>
      <c r="DE203" s="167">
        <f t="shared" si="212"/>
        <v>0</v>
      </c>
      <c r="DF203" s="166">
        <f t="shared" si="213"/>
        <v>0</v>
      </c>
      <c r="DG203" s="167">
        <f t="shared" si="214"/>
        <v>0</v>
      </c>
      <c r="DH203" s="1"/>
      <c r="DI203" s="1"/>
      <c r="DJ203" s="164"/>
      <c r="DK203" s="177"/>
      <c r="DL203" s="164"/>
      <c r="DM203" s="177"/>
      <c r="DN203" s="164"/>
      <c r="DO203" s="177"/>
      <c r="DP203" s="164"/>
      <c r="DQ203" s="177"/>
      <c r="DR203" s="164"/>
      <c r="DS203" s="177"/>
      <c r="DT203" s="164"/>
      <c r="DU203" s="177"/>
      <c r="DV203" s="164"/>
      <c r="DW203" s="177"/>
      <c r="DX203" s="164"/>
      <c r="DY203" s="177"/>
      <c r="DZ203" s="164"/>
      <c r="EA203" s="177"/>
      <c r="EB203" s="164"/>
      <c r="EC203" s="177"/>
      <c r="ED203" s="164"/>
      <c r="EE203" s="177"/>
      <c r="EF203" s="164"/>
      <c r="EG203" s="177"/>
      <c r="EH203" s="166">
        <f t="shared" si="215"/>
        <v>0</v>
      </c>
      <c r="EI203" s="167">
        <f t="shared" si="216"/>
        <v>0</v>
      </c>
      <c r="EJ203" s="166">
        <f t="shared" si="217"/>
        <v>0</v>
      </c>
      <c r="EK203" s="167">
        <f t="shared" si="218"/>
        <v>0</v>
      </c>
      <c r="EL203" s="1"/>
      <c r="EM203" s="1"/>
      <c r="EN203" s="164"/>
      <c r="EO203" s="177"/>
      <c r="EP203" s="164"/>
      <c r="EQ203" s="177"/>
      <c r="ER203" s="164"/>
      <c r="ES203" s="177"/>
      <c r="ET203" s="164"/>
      <c r="EU203" s="177"/>
      <c r="EV203" s="164"/>
      <c r="EW203" s="177"/>
      <c r="EX203" s="164"/>
      <c r="EY203" s="177"/>
      <c r="EZ203" s="164"/>
      <c r="FA203" s="177"/>
      <c r="FB203" s="164"/>
      <c r="FC203" s="177"/>
      <c r="FD203" s="164"/>
      <c r="FE203" s="177"/>
      <c r="FF203" s="164"/>
      <c r="FG203" s="177"/>
      <c r="FH203" s="164"/>
      <c r="FI203" s="177"/>
      <c r="FJ203" s="164"/>
      <c r="FK203" s="177"/>
      <c r="FL203" s="166">
        <f t="shared" si="219"/>
        <v>0</v>
      </c>
      <c r="FM203" s="167">
        <f t="shared" si="220"/>
        <v>0</v>
      </c>
      <c r="FN203" s="166">
        <f t="shared" si="221"/>
        <v>0</v>
      </c>
      <c r="FO203" s="167">
        <f t="shared" si="222"/>
        <v>0</v>
      </c>
      <c r="FP203" s="1"/>
      <c r="FQ203" s="1"/>
      <c r="FR203" s="164"/>
      <c r="FS203" s="177"/>
      <c r="FT203" s="164"/>
      <c r="FU203" s="177"/>
      <c r="FV203" s="164"/>
      <c r="FW203" s="177"/>
      <c r="FX203" s="164"/>
      <c r="FY203" s="177"/>
      <c r="FZ203" s="164"/>
      <c r="GA203" s="177"/>
      <c r="GB203" s="164"/>
      <c r="GC203" s="177"/>
      <c r="GD203" s="164"/>
      <c r="GE203" s="177"/>
      <c r="GF203" s="164"/>
      <c r="GG203" s="177"/>
      <c r="GH203" s="164"/>
      <c r="GI203" s="177"/>
      <c r="GJ203" s="164"/>
      <c r="GK203" s="177"/>
      <c r="GL203" s="164"/>
      <c r="GM203" s="177"/>
      <c r="GN203" s="164"/>
      <c r="GO203" s="177"/>
      <c r="GP203" s="166">
        <f t="shared" si="223"/>
        <v>0</v>
      </c>
      <c r="GQ203" s="167">
        <f t="shared" si="224"/>
        <v>0</v>
      </c>
      <c r="GR203" s="166">
        <f t="shared" si="225"/>
        <v>0</v>
      </c>
      <c r="GS203" s="167">
        <f t="shared" si="226"/>
        <v>0</v>
      </c>
      <c r="GT203" s="1"/>
      <c r="GU203" s="1"/>
      <c r="GV203" s="164"/>
      <c r="GW203" s="177"/>
      <c r="GX203" s="164"/>
      <c r="GY203" s="177"/>
      <c r="GZ203" s="164"/>
      <c r="HA203" s="177"/>
      <c r="HB203" s="164"/>
      <c r="HC203" s="177"/>
      <c r="HD203" s="164"/>
      <c r="HE203" s="177"/>
      <c r="HF203" s="164"/>
      <c r="HG203" s="177"/>
      <c r="HH203" s="164"/>
      <c r="HI203" s="177"/>
      <c r="HJ203" s="164"/>
      <c r="HK203" s="177"/>
      <c r="HL203" s="164"/>
      <c r="HM203" s="177"/>
      <c r="HN203" s="164"/>
      <c r="HO203" s="177"/>
      <c r="HP203" s="164"/>
      <c r="HQ203" s="177"/>
      <c r="HR203" s="164"/>
      <c r="HS203" s="177"/>
      <c r="HT203" s="166">
        <f t="shared" si="227"/>
        <v>0</v>
      </c>
      <c r="HU203" s="167">
        <f t="shared" si="228"/>
        <v>0</v>
      </c>
      <c r="HV203" s="166">
        <f t="shared" si="229"/>
        <v>0</v>
      </c>
      <c r="HW203" s="167">
        <f t="shared" si="230"/>
        <v>0</v>
      </c>
      <c r="HX203" s="1"/>
      <c r="HY203" s="1"/>
      <c r="HZ203" s="164"/>
      <c r="IA203" s="177"/>
      <c r="IB203" s="164"/>
      <c r="IC203" s="177"/>
      <c r="ID203" s="164"/>
      <c r="IE203" s="177"/>
      <c r="IF203" s="164"/>
      <c r="IG203" s="177"/>
      <c r="IH203" s="164"/>
      <c r="II203" s="177"/>
      <c r="IJ203" s="164"/>
      <c r="IK203" s="177"/>
      <c r="IL203" s="164"/>
      <c r="IM203" s="177"/>
      <c r="IN203" s="164"/>
      <c r="IO203" s="177"/>
      <c r="IP203" s="164"/>
      <c r="IQ203" s="177"/>
      <c r="IR203" s="164"/>
      <c r="IS203" s="177"/>
      <c r="IT203" s="164"/>
      <c r="IU203" s="177"/>
      <c r="IV203" s="164"/>
      <c r="IW203" s="177"/>
      <c r="IX203" s="166">
        <f t="shared" si="231"/>
        <v>0</v>
      </c>
      <c r="IY203" s="167">
        <f t="shared" si="232"/>
        <v>0</v>
      </c>
      <c r="IZ203" s="166">
        <f t="shared" si="233"/>
        <v>0</v>
      </c>
      <c r="JA203" s="167">
        <f t="shared" si="234"/>
        <v>0</v>
      </c>
      <c r="JB203" s="1"/>
      <c r="JC203" s="1"/>
      <c r="JD203" s="164"/>
      <c r="JE203" s="177"/>
      <c r="JF203" s="164"/>
      <c r="JG203" s="177"/>
      <c r="JH203" s="164"/>
      <c r="JI203" s="177"/>
      <c r="JJ203" s="164"/>
      <c r="JK203" s="177"/>
      <c r="JL203" s="164"/>
      <c r="JM203" s="177"/>
      <c r="JN203" s="164"/>
      <c r="JO203" s="177"/>
      <c r="JP203" s="164"/>
      <c r="JQ203" s="177"/>
      <c r="JR203" s="164"/>
      <c r="JS203" s="177"/>
      <c r="JT203" s="164"/>
      <c r="JU203" s="177"/>
      <c r="JV203" s="164"/>
      <c r="JW203" s="177"/>
      <c r="JX203" s="164"/>
      <c r="JY203" s="177"/>
      <c r="JZ203" s="164"/>
      <c r="KA203" s="177"/>
      <c r="KB203" s="166">
        <f t="shared" si="235"/>
        <v>0</v>
      </c>
      <c r="KC203" s="167">
        <f t="shared" si="236"/>
        <v>0</v>
      </c>
      <c r="KD203" s="166">
        <f t="shared" si="237"/>
        <v>0</v>
      </c>
      <c r="KE203" s="167">
        <f t="shared" si="238"/>
        <v>0</v>
      </c>
      <c r="KF203" s="1"/>
      <c r="KG203" s="1"/>
      <c r="KH203" s="170">
        <f t="shared" si="193"/>
        <v>0</v>
      </c>
      <c r="KI203" s="171">
        <f t="shared" si="194"/>
        <v>0</v>
      </c>
      <c r="KJ203" s="166">
        <f t="shared" si="195"/>
        <v>0</v>
      </c>
      <c r="KK203" s="167">
        <f t="shared" si="196"/>
        <v>0</v>
      </c>
      <c r="KL203" s="172">
        <f t="shared" si="197"/>
        <v>0</v>
      </c>
      <c r="KM203" s="171">
        <f t="shared" si="198"/>
        <v>0</v>
      </c>
      <c r="KN203" s="166">
        <f t="shared" si="199"/>
        <v>0</v>
      </c>
      <c r="KO203" s="167">
        <f t="shared" si="200"/>
        <v>0</v>
      </c>
      <c r="KP203" s="436">
        <f t="shared" si="201"/>
        <v>0</v>
      </c>
      <c r="KQ203" s="422">
        <f t="shared" si="202"/>
        <v>0</v>
      </c>
      <c r="KR203" s="438" t="s">
        <v>338</v>
      </c>
      <c r="KS203" s="422" t="s">
        <v>338</v>
      </c>
      <c r="KT203" s="1"/>
    </row>
    <row r="204" spans="2:306" s="26" customFormat="1" ht="16.5" hidden="1" customHeight="1" x14ac:dyDescent="0.2">
      <c r="B204" s="150"/>
      <c r="C204" s="853"/>
      <c r="D204" s="854"/>
      <c r="E204" s="536"/>
      <c r="F204" s="650"/>
      <c r="G204" s="536"/>
      <c r="H204" s="536"/>
      <c r="I204" s="661">
        <f>INT(ROUND(F204,2)*(IF(E204&gt;0,data!$J$12,0)))</f>
        <v>0</v>
      </c>
      <c r="J204" s="145">
        <f t="shared" si="188"/>
        <v>0</v>
      </c>
      <c r="K204" s="537"/>
      <c r="L204" s="536"/>
      <c r="M204" s="661">
        <f>INT(ROUND(F204,2)*(IF(E204&gt;0,(IF(K204="ano",data!$J$6,0)),0)))</f>
        <v>0</v>
      </c>
      <c r="N204" s="152">
        <f t="shared" si="189"/>
        <v>0</v>
      </c>
      <c r="O204" s="155">
        <f t="shared" si="190"/>
        <v>0</v>
      </c>
      <c r="Q204" s="149" t="str">
        <f t="shared" si="191"/>
        <v/>
      </c>
      <c r="R204" s="612" t="s">
        <v>338</v>
      </c>
      <c r="T204" s="26">
        <f t="shared" si="192"/>
        <v>0</v>
      </c>
      <c r="U204" s="173" t="s">
        <v>297</v>
      </c>
      <c r="V204" s="10"/>
      <c r="W204" s="10"/>
      <c r="X204" s="174"/>
      <c r="Y204" s="175"/>
      <c r="Z204" s="174"/>
      <c r="AA204" s="175"/>
      <c r="AB204" s="174"/>
      <c r="AC204" s="175"/>
      <c r="AD204" s="174"/>
      <c r="AE204" s="175"/>
      <c r="AF204" s="174"/>
      <c r="AG204" s="175"/>
      <c r="AH204" s="174"/>
      <c r="AI204" s="175"/>
      <c r="AJ204" s="174"/>
      <c r="AK204" s="175"/>
      <c r="AL204" s="174"/>
      <c r="AM204" s="175"/>
      <c r="AN204" s="174"/>
      <c r="AO204" s="175"/>
      <c r="AP204" s="174"/>
      <c r="AQ204" s="175"/>
      <c r="AR204" s="174"/>
      <c r="AS204" s="175"/>
      <c r="AT204" s="174"/>
      <c r="AU204" s="175"/>
      <c r="AV204" s="166">
        <f t="shared" si="203"/>
        <v>0</v>
      </c>
      <c r="AW204" s="167">
        <f t="shared" si="204"/>
        <v>0</v>
      </c>
      <c r="AX204" s="166">
        <f t="shared" si="205"/>
        <v>0</v>
      </c>
      <c r="AY204" s="167">
        <f t="shared" si="206"/>
        <v>0</v>
      </c>
      <c r="AZ204" s="1"/>
      <c r="BA204" s="1"/>
      <c r="BB204" s="174"/>
      <c r="BC204" s="175"/>
      <c r="BD204" s="174"/>
      <c r="BE204" s="175"/>
      <c r="BF204" s="174"/>
      <c r="BG204" s="175"/>
      <c r="BH204" s="174"/>
      <c r="BI204" s="175"/>
      <c r="BJ204" s="174"/>
      <c r="BK204" s="175"/>
      <c r="BL204" s="174"/>
      <c r="BM204" s="175"/>
      <c r="BN204" s="174"/>
      <c r="BO204" s="175"/>
      <c r="BP204" s="174"/>
      <c r="BQ204" s="175"/>
      <c r="BR204" s="174"/>
      <c r="BS204" s="175"/>
      <c r="BT204" s="174"/>
      <c r="BU204" s="175"/>
      <c r="BV204" s="174"/>
      <c r="BW204" s="175"/>
      <c r="BX204" s="174"/>
      <c r="BY204" s="175"/>
      <c r="BZ204" s="166">
        <f t="shared" si="207"/>
        <v>0</v>
      </c>
      <c r="CA204" s="167">
        <f t="shared" si="208"/>
        <v>0</v>
      </c>
      <c r="CB204" s="166">
        <f t="shared" si="209"/>
        <v>0</v>
      </c>
      <c r="CC204" s="167">
        <f t="shared" si="210"/>
        <v>0</v>
      </c>
      <c r="CD204" s="1"/>
      <c r="CE204" s="1"/>
      <c r="CF204" s="174"/>
      <c r="CG204" s="175"/>
      <c r="CH204" s="174"/>
      <c r="CI204" s="175"/>
      <c r="CJ204" s="174"/>
      <c r="CK204" s="175"/>
      <c r="CL204" s="174"/>
      <c r="CM204" s="175"/>
      <c r="CN204" s="174"/>
      <c r="CO204" s="175"/>
      <c r="CP204" s="174"/>
      <c r="CQ204" s="175"/>
      <c r="CR204" s="174"/>
      <c r="CS204" s="175"/>
      <c r="CT204" s="174"/>
      <c r="CU204" s="175"/>
      <c r="CV204" s="174"/>
      <c r="CW204" s="175"/>
      <c r="CX204" s="174"/>
      <c r="CY204" s="175"/>
      <c r="CZ204" s="174"/>
      <c r="DA204" s="175"/>
      <c r="DB204" s="174"/>
      <c r="DC204" s="175"/>
      <c r="DD204" s="166">
        <f t="shared" si="211"/>
        <v>0</v>
      </c>
      <c r="DE204" s="167">
        <f t="shared" si="212"/>
        <v>0</v>
      </c>
      <c r="DF204" s="166">
        <f t="shared" si="213"/>
        <v>0</v>
      </c>
      <c r="DG204" s="167">
        <f t="shared" si="214"/>
        <v>0</v>
      </c>
      <c r="DH204" s="1"/>
      <c r="DI204" s="1"/>
      <c r="DJ204" s="174"/>
      <c r="DK204" s="175"/>
      <c r="DL204" s="174"/>
      <c r="DM204" s="175"/>
      <c r="DN204" s="174"/>
      <c r="DO204" s="175"/>
      <c r="DP204" s="174"/>
      <c r="DQ204" s="175"/>
      <c r="DR204" s="174"/>
      <c r="DS204" s="175"/>
      <c r="DT204" s="174"/>
      <c r="DU204" s="175"/>
      <c r="DV204" s="174"/>
      <c r="DW204" s="175"/>
      <c r="DX204" s="174"/>
      <c r="DY204" s="175"/>
      <c r="DZ204" s="174"/>
      <c r="EA204" s="175"/>
      <c r="EB204" s="174"/>
      <c r="EC204" s="175"/>
      <c r="ED204" s="174"/>
      <c r="EE204" s="175"/>
      <c r="EF204" s="174"/>
      <c r="EG204" s="175"/>
      <c r="EH204" s="166">
        <f t="shared" si="215"/>
        <v>0</v>
      </c>
      <c r="EI204" s="167">
        <f t="shared" si="216"/>
        <v>0</v>
      </c>
      <c r="EJ204" s="166">
        <f t="shared" si="217"/>
        <v>0</v>
      </c>
      <c r="EK204" s="167">
        <f t="shared" si="218"/>
        <v>0</v>
      </c>
      <c r="EL204" s="1"/>
      <c r="EM204" s="1"/>
      <c r="EN204" s="174"/>
      <c r="EO204" s="175"/>
      <c r="EP204" s="174"/>
      <c r="EQ204" s="175"/>
      <c r="ER204" s="174"/>
      <c r="ES204" s="175"/>
      <c r="ET204" s="174"/>
      <c r="EU204" s="175"/>
      <c r="EV204" s="174"/>
      <c r="EW204" s="175"/>
      <c r="EX204" s="174"/>
      <c r="EY204" s="175"/>
      <c r="EZ204" s="174"/>
      <c r="FA204" s="175"/>
      <c r="FB204" s="174"/>
      <c r="FC204" s="175"/>
      <c r="FD204" s="174"/>
      <c r="FE204" s="175"/>
      <c r="FF204" s="174"/>
      <c r="FG204" s="175"/>
      <c r="FH204" s="174"/>
      <c r="FI204" s="175"/>
      <c r="FJ204" s="174"/>
      <c r="FK204" s="175"/>
      <c r="FL204" s="166">
        <f t="shared" si="219"/>
        <v>0</v>
      </c>
      <c r="FM204" s="167">
        <f t="shared" si="220"/>
        <v>0</v>
      </c>
      <c r="FN204" s="166">
        <f t="shared" si="221"/>
        <v>0</v>
      </c>
      <c r="FO204" s="167">
        <f t="shared" si="222"/>
        <v>0</v>
      </c>
      <c r="FP204" s="1"/>
      <c r="FQ204" s="1"/>
      <c r="FR204" s="174"/>
      <c r="FS204" s="175"/>
      <c r="FT204" s="174"/>
      <c r="FU204" s="175"/>
      <c r="FV204" s="174"/>
      <c r="FW204" s="175"/>
      <c r="FX204" s="174"/>
      <c r="FY204" s="175"/>
      <c r="FZ204" s="174"/>
      <c r="GA204" s="175"/>
      <c r="GB204" s="174"/>
      <c r="GC204" s="175"/>
      <c r="GD204" s="174"/>
      <c r="GE204" s="175"/>
      <c r="GF204" s="174"/>
      <c r="GG204" s="175"/>
      <c r="GH204" s="174"/>
      <c r="GI204" s="175"/>
      <c r="GJ204" s="174"/>
      <c r="GK204" s="175"/>
      <c r="GL204" s="174"/>
      <c r="GM204" s="175"/>
      <c r="GN204" s="174"/>
      <c r="GO204" s="175"/>
      <c r="GP204" s="166">
        <f t="shared" si="223"/>
        <v>0</v>
      </c>
      <c r="GQ204" s="167">
        <f t="shared" si="224"/>
        <v>0</v>
      </c>
      <c r="GR204" s="166">
        <f t="shared" si="225"/>
        <v>0</v>
      </c>
      <c r="GS204" s="167">
        <f t="shared" si="226"/>
        <v>0</v>
      </c>
      <c r="GT204" s="1"/>
      <c r="GU204" s="1"/>
      <c r="GV204" s="174"/>
      <c r="GW204" s="175"/>
      <c r="GX204" s="174"/>
      <c r="GY204" s="175"/>
      <c r="GZ204" s="174"/>
      <c r="HA204" s="175"/>
      <c r="HB204" s="174"/>
      <c r="HC204" s="175"/>
      <c r="HD204" s="174"/>
      <c r="HE204" s="175"/>
      <c r="HF204" s="174"/>
      <c r="HG204" s="175"/>
      <c r="HH204" s="174"/>
      <c r="HI204" s="175"/>
      <c r="HJ204" s="174"/>
      <c r="HK204" s="175"/>
      <c r="HL204" s="174"/>
      <c r="HM204" s="175"/>
      <c r="HN204" s="174"/>
      <c r="HO204" s="175"/>
      <c r="HP204" s="174"/>
      <c r="HQ204" s="175"/>
      <c r="HR204" s="174"/>
      <c r="HS204" s="175"/>
      <c r="HT204" s="166">
        <f t="shared" si="227"/>
        <v>0</v>
      </c>
      <c r="HU204" s="167">
        <f t="shared" si="228"/>
        <v>0</v>
      </c>
      <c r="HV204" s="166">
        <f t="shared" si="229"/>
        <v>0</v>
      </c>
      <c r="HW204" s="167">
        <f t="shared" si="230"/>
        <v>0</v>
      </c>
      <c r="HX204" s="1"/>
      <c r="HY204" s="1"/>
      <c r="HZ204" s="174"/>
      <c r="IA204" s="175"/>
      <c r="IB204" s="174"/>
      <c r="IC204" s="175"/>
      <c r="ID204" s="174"/>
      <c r="IE204" s="175"/>
      <c r="IF204" s="174"/>
      <c r="IG204" s="175"/>
      <c r="IH204" s="174"/>
      <c r="II204" s="175"/>
      <c r="IJ204" s="174"/>
      <c r="IK204" s="175"/>
      <c r="IL204" s="174"/>
      <c r="IM204" s="175"/>
      <c r="IN204" s="174"/>
      <c r="IO204" s="175"/>
      <c r="IP204" s="174"/>
      <c r="IQ204" s="175"/>
      <c r="IR204" s="174"/>
      <c r="IS204" s="175"/>
      <c r="IT204" s="174"/>
      <c r="IU204" s="175"/>
      <c r="IV204" s="174"/>
      <c r="IW204" s="175"/>
      <c r="IX204" s="166">
        <f t="shared" si="231"/>
        <v>0</v>
      </c>
      <c r="IY204" s="167">
        <f t="shared" si="232"/>
        <v>0</v>
      </c>
      <c r="IZ204" s="166">
        <f t="shared" si="233"/>
        <v>0</v>
      </c>
      <c r="JA204" s="167">
        <f t="shared" si="234"/>
        <v>0</v>
      </c>
      <c r="JB204" s="1"/>
      <c r="JC204" s="1"/>
      <c r="JD204" s="174"/>
      <c r="JE204" s="175"/>
      <c r="JF204" s="174"/>
      <c r="JG204" s="175"/>
      <c r="JH204" s="174"/>
      <c r="JI204" s="175"/>
      <c r="JJ204" s="174"/>
      <c r="JK204" s="175"/>
      <c r="JL204" s="174"/>
      <c r="JM204" s="175"/>
      <c r="JN204" s="174"/>
      <c r="JO204" s="175"/>
      <c r="JP204" s="174"/>
      <c r="JQ204" s="175"/>
      <c r="JR204" s="174"/>
      <c r="JS204" s="175"/>
      <c r="JT204" s="174"/>
      <c r="JU204" s="175"/>
      <c r="JV204" s="174"/>
      <c r="JW204" s="175"/>
      <c r="JX204" s="174"/>
      <c r="JY204" s="175"/>
      <c r="JZ204" s="174"/>
      <c r="KA204" s="175"/>
      <c r="KB204" s="166">
        <f t="shared" si="235"/>
        <v>0</v>
      </c>
      <c r="KC204" s="167">
        <f t="shared" si="236"/>
        <v>0</v>
      </c>
      <c r="KD204" s="166">
        <f t="shared" si="237"/>
        <v>0</v>
      </c>
      <c r="KE204" s="167">
        <f t="shared" si="238"/>
        <v>0</v>
      </c>
      <c r="KF204" s="1"/>
      <c r="KG204" s="1"/>
      <c r="KH204" s="170">
        <f t="shared" si="193"/>
        <v>0</v>
      </c>
      <c r="KI204" s="171">
        <f t="shared" si="194"/>
        <v>0</v>
      </c>
      <c r="KJ204" s="166">
        <f t="shared" si="195"/>
        <v>0</v>
      </c>
      <c r="KK204" s="167">
        <f t="shared" si="196"/>
        <v>0</v>
      </c>
      <c r="KL204" s="172">
        <f t="shared" si="197"/>
        <v>0</v>
      </c>
      <c r="KM204" s="171">
        <f t="shared" si="198"/>
        <v>0</v>
      </c>
      <c r="KN204" s="166">
        <f t="shared" si="199"/>
        <v>0</v>
      </c>
      <c r="KO204" s="167">
        <f t="shared" si="200"/>
        <v>0</v>
      </c>
      <c r="KP204" s="436">
        <f t="shared" si="201"/>
        <v>0</v>
      </c>
      <c r="KQ204" s="422">
        <f t="shared" si="202"/>
        <v>0</v>
      </c>
      <c r="KR204" s="438" t="s">
        <v>338</v>
      </c>
      <c r="KS204" s="422" t="s">
        <v>338</v>
      </c>
      <c r="KT204" s="1"/>
    </row>
    <row r="205" spans="2:306" s="26" customFormat="1" ht="15.75" customHeight="1" thickBot="1" x14ac:dyDescent="0.25">
      <c r="B205" s="150" t="s">
        <v>378</v>
      </c>
      <c r="C205" s="826"/>
      <c r="D205" s="827"/>
      <c r="E205" s="316"/>
      <c r="F205" s="659">
        <v>1</v>
      </c>
      <c r="G205" s="120"/>
      <c r="H205" s="120"/>
      <c r="I205" s="661">
        <f>INT(ROUND(F205,2)*(IF(E205&gt;0,data!$J$12,0)))</f>
        <v>0</v>
      </c>
      <c r="J205" s="145">
        <f t="shared" si="188"/>
        <v>0</v>
      </c>
      <c r="K205" s="317"/>
      <c r="L205" s="316"/>
      <c r="M205" s="661">
        <f>INT(ROUND(F205,2)*(IF(E205&gt;0,(IF(K205="ano",data!$J$6,0)),0)))</f>
        <v>0</v>
      </c>
      <c r="N205" s="152">
        <f t="shared" si="189"/>
        <v>0</v>
      </c>
      <c r="O205" s="155">
        <f t="shared" si="190"/>
        <v>0</v>
      </c>
      <c r="Q205" s="149" t="str">
        <f t="shared" si="191"/>
        <v/>
      </c>
      <c r="R205" s="612" t="s">
        <v>338</v>
      </c>
      <c r="T205" s="26">
        <f t="shared" si="192"/>
        <v>0</v>
      </c>
      <c r="U205" s="178" t="s">
        <v>297</v>
      </c>
      <c r="V205" s="10"/>
      <c r="W205" s="10"/>
      <c r="X205" s="164"/>
      <c r="Y205" s="177"/>
      <c r="Z205" s="164"/>
      <c r="AA205" s="177"/>
      <c r="AB205" s="164"/>
      <c r="AC205" s="177"/>
      <c r="AD205" s="164"/>
      <c r="AE205" s="177"/>
      <c r="AF205" s="164"/>
      <c r="AG205" s="177"/>
      <c r="AH205" s="164"/>
      <c r="AI205" s="177"/>
      <c r="AJ205" s="164"/>
      <c r="AK205" s="177"/>
      <c r="AL205" s="164"/>
      <c r="AM205" s="177"/>
      <c r="AN205" s="164"/>
      <c r="AO205" s="177"/>
      <c r="AP205" s="164"/>
      <c r="AQ205" s="177"/>
      <c r="AR205" s="164"/>
      <c r="AS205" s="177"/>
      <c r="AT205" s="164"/>
      <c r="AU205" s="177"/>
      <c r="AV205" s="166">
        <f t="shared" si="203"/>
        <v>0</v>
      </c>
      <c r="AW205" s="167">
        <f t="shared" si="204"/>
        <v>0</v>
      </c>
      <c r="AX205" s="166">
        <f t="shared" si="205"/>
        <v>0</v>
      </c>
      <c r="AY205" s="167">
        <f t="shared" si="206"/>
        <v>0</v>
      </c>
      <c r="AZ205" s="1"/>
      <c r="BA205" s="1"/>
      <c r="BB205" s="164"/>
      <c r="BC205" s="177"/>
      <c r="BD205" s="164"/>
      <c r="BE205" s="177"/>
      <c r="BF205" s="164"/>
      <c r="BG205" s="177"/>
      <c r="BH205" s="164"/>
      <c r="BI205" s="177"/>
      <c r="BJ205" s="164"/>
      <c r="BK205" s="177"/>
      <c r="BL205" s="164"/>
      <c r="BM205" s="177"/>
      <c r="BN205" s="164"/>
      <c r="BO205" s="177"/>
      <c r="BP205" s="164"/>
      <c r="BQ205" s="177"/>
      <c r="BR205" s="164"/>
      <c r="BS205" s="177"/>
      <c r="BT205" s="164"/>
      <c r="BU205" s="177"/>
      <c r="BV205" s="164"/>
      <c r="BW205" s="177"/>
      <c r="BX205" s="164"/>
      <c r="BY205" s="177"/>
      <c r="BZ205" s="166">
        <f t="shared" si="207"/>
        <v>0</v>
      </c>
      <c r="CA205" s="167">
        <f t="shared" si="208"/>
        <v>0</v>
      </c>
      <c r="CB205" s="166">
        <f t="shared" si="209"/>
        <v>0</v>
      </c>
      <c r="CC205" s="167">
        <f t="shared" si="210"/>
        <v>0</v>
      </c>
      <c r="CD205" s="1"/>
      <c r="CE205" s="1"/>
      <c r="CF205" s="164"/>
      <c r="CG205" s="177"/>
      <c r="CH205" s="164"/>
      <c r="CI205" s="177"/>
      <c r="CJ205" s="164"/>
      <c r="CK205" s="177"/>
      <c r="CL205" s="164"/>
      <c r="CM205" s="177"/>
      <c r="CN205" s="164"/>
      <c r="CO205" s="177"/>
      <c r="CP205" s="164"/>
      <c r="CQ205" s="177"/>
      <c r="CR205" s="164"/>
      <c r="CS205" s="177"/>
      <c r="CT205" s="164"/>
      <c r="CU205" s="177"/>
      <c r="CV205" s="164"/>
      <c r="CW205" s="177"/>
      <c r="CX205" s="164"/>
      <c r="CY205" s="177"/>
      <c r="CZ205" s="164"/>
      <c r="DA205" s="177"/>
      <c r="DB205" s="164"/>
      <c r="DC205" s="177"/>
      <c r="DD205" s="166">
        <f t="shared" si="211"/>
        <v>0</v>
      </c>
      <c r="DE205" s="167">
        <f t="shared" si="212"/>
        <v>0</v>
      </c>
      <c r="DF205" s="166">
        <f t="shared" si="213"/>
        <v>0</v>
      </c>
      <c r="DG205" s="167">
        <f t="shared" si="214"/>
        <v>0</v>
      </c>
      <c r="DH205" s="1"/>
      <c r="DI205" s="1"/>
      <c r="DJ205" s="164"/>
      <c r="DK205" s="177"/>
      <c r="DL205" s="164"/>
      <c r="DM205" s="177"/>
      <c r="DN205" s="164"/>
      <c r="DO205" s="177"/>
      <c r="DP205" s="164"/>
      <c r="DQ205" s="177"/>
      <c r="DR205" s="164"/>
      <c r="DS205" s="177"/>
      <c r="DT205" s="164"/>
      <c r="DU205" s="177"/>
      <c r="DV205" s="164"/>
      <c r="DW205" s="177"/>
      <c r="DX205" s="164"/>
      <c r="DY205" s="177"/>
      <c r="DZ205" s="164"/>
      <c r="EA205" s="177"/>
      <c r="EB205" s="164"/>
      <c r="EC205" s="177"/>
      <c r="ED205" s="164"/>
      <c r="EE205" s="177"/>
      <c r="EF205" s="164"/>
      <c r="EG205" s="177"/>
      <c r="EH205" s="166">
        <f t="shared" si="215"/>
        <v>0</v>
      </c>
      <c r="EI205" s="167">
        <f t="shared" si="216"/>
        <v>0</v>
      </c>
      <c r="EJ205" s="166">
        <f t="shared" si="217"/>
        <v>0</v>
      </c>
      <c r="EK205" s="167">
        <f t="shared" si="218"/>
        <v>0</v>
      </c>
      <c r="EL205" s="1"/>
      <c r="EM205" s="1"/>
      <c r="EN205" s="164"/>
      <c r="EO205" s="177"/>
      <c r="EP205" s="164"/>
      <c r="EQ205" s="177"/>
      <c r="ER205" s="164"/>
      <c r="ES205" s="177"/>
      <c r="ET205" s="164"/>
      <c r="EU205" s="177"/>
      <c r="EV205" s="164"/>
      <c r="EW205" s="177"/>
      <c r="EX205" s="164"/>
      <c r="EY205" s="177"/>
      <c r="EZ205" s="164"/>
      <c r="FA205" s="177"/>
      <c r="FB205" s="164"/>
      <c r="FC205" s="177"/>
      <c r="FD205" s="164"/>
      <c r="FE205" s="177"/>
      <c r="FF205" s="164"/>
      <c r="FG205" s="177"/>
      <c r="FH205" s="164"/>
      <c r="FI205" s="177"/>
      <c r="FJ205" s="164"/>
      <c r="FK205" s="177"/>
      <c r="FL205" s="166">
        <f t="shared" si="219"/>
        <v>0</v>
      </c>
      <c r="FM205" s="167">
        <f t="shared" si="220"/>
        <v>0</v>
      </c>
      <c r="FN205" s="166">
        <f t="shared" si="221"/>
        <v>0</v>
      </c>
      <c r="FO205" s="167">
        <f t="shared" si="222"/>
        <v>0</v>
      </c>
      <c r="FP205" s="1"/>
      <c r="FQ205" s="1"/>
      <c r="FR205" s="164"/>
      <c r="FS205" s="177"/>
      <c r="FT205" s="164"/>
      <c r="FU205" s="177"/>
      <c r="FV205" s="164"/>
      <c r="FW205" s="177"/>
      <c r="FX205" s="164"/>
      <c r="FY205" s="177"/>
      <c r="FZ205" s="164"/>
      <c r="GA205" s="177"/>
      <c r="GB205" s="164"/>
      <c r="GC205" s="177"/>
      <c r="GD205" s="164"/>
      <c r="GE205" s="177"/>
      <c r="GF205" s="164"/>
      <c r="GG205" s="177"/>
      <c r="GH205" s="164"/>
      <c r="GI205" s="177"/>
      <c r="GJ205" s="164"/>
      <c r="GK205" s="177"/>
      <c r="GL205" s="164"/>
      <c r="GM205" s="177"/>
      <c r="GN205" s="164"/>
      <c r="GO205" s="177"/>
      <c r="GP205" s="166">
        <f t="shared" si="223"/>
        <v>0</v>
      </c>
      <c r="GQ205" s="167">
        <f t="shared" si="224"/>
        <v>0</v>
      </c>
      <c r="GR205" s="166">
        <f t="shared" si="225"/>
        <v>0</v>
      </c>
      <c r="GS205" s="167">
        <f t="shared" si="226"/>
        <v>0</v>
      </c>
      <c r="GT205" s="1"/>
      <c r="GU205" s="1"/>
      <c r="GV205" s="164"/>
      <c r="GW205" s="177"/>
      <c r="GX205" s="164"/>
      <c r="GY205" s="177"/>
      <c r="GZ205" s="164"/>
      <c r="HA205" s="177"/>
      <c r="HB205" s="164"/>
      <c r="HC205" s="177"/>
      <c r="HD205" s="164"/>
      <c r="HE205" s="177"/>
      <c r="HF205" s="164"/>
      <c r="HG205" s="177"/>
      <c r="HH205" s="164"/>
      <c r="HI205" s="177"/>
      <c r="HJ205" s="164"/>
      <c r="HK205" s="177"/>
      <c r="HL205" s="164"/>
      <c r="HM205" s="177"/>
      <c r="HN205" s="164"/>
      <c r="HO205" s="177"/>
      <c r="HP205" s="164"/>
      <c r="HQ205" s="177"/>
      <c r="HR205" s="164"/>
      <c r="HS205" s="177"/>
      <c r="HT205" s="166">
        <f t="shared" si="227"/>
        <v>0</v>
      </c>
      <c r="HU205" s="167">
        <f t="shared" si="228"/>
        <v>0</v>
      </c>
      <c r="HV205" s="166">
        <f t="shared" si="229"/>
        <v>0</v>
      </c>
      <c r="HW205" s="167">
        <f t="shared" si="230"/>
        <v>0</v>
      </c>
      <c r="HX205" s="1"/>
      <c r="HY205" s="1"/>
      <c r="HZ205" s="164"/>
      <c r="IA205" s="177"/>
      <c r="IB205" s="164"/>
      <c r="IC205" s="177"/>
      <c r="ID205" s="164"/>
      <c r="IE205" s="177"/>
      <c r="IF205" s="164"/>
      <c r="IG205" s="177"/>
      <c r="IH205" s="164"/>
      <c r="II205" s="177"/>
      <c r="IJ205" s="164"/>
      <c r="IK205" s="177"/>
      <c r="IL205" s="164"/>
      <c r="IM205" s="177"/>
      <c r="IN205" s="164"/>
      <c r="IO205" s="177"/>
      <c r="IP205" s="164"/>
      <c r="IQ205" s="177"/>
      <c r="IR205" s="164"/>
      <c r="IS205" s="177"/>
      <c r="IT205" s="164"/>
      <c r="IU205" s="177"/>
      <c r="IV205" s="164"/>
      <c r="IW205" s="177"/>
      <c r="IX205" s="166">
        <f t="shared" si="231"/>
        <v>0</v>
      </c>
      <c r="IY205" s="167">
        <f t="shared" si="232"/>
        <v>0</v>
      </c>
      <c r="IZ205" s="166">
        <f t="shared" si="233"/>
        <v>0</v>
      </c>
      <c r="JA205" s="167">
        <f t="shared" si="234"/>
        <v>0</v>
      </c>
      <c r="JB205" s="1"/>
      <c r="JC205" s="1"/>
      <c r="JD205" s="164"/>
      <c r="JE205" s="177"/>
      <c r="JF205" s="164"/>
      <c r="JG205" s="177"/>
      <c r="JH205" s="164"/>
      <c r="JI205" s="177"/>
      <c r="JJ205" s="164"/>
      <c r="JK205" s="177"/>
      <c r="JL205" s="164"/>
      <c r="JM205" s="177"/>
      <c r="JN205" s="164"/>
      <c r="JO205" s="177"/>
      <c r="JP205" s="164"/>
      <c r="JQ205" s="177"/>
      <c r="JR205" s="164"/>
      <c r="JS205" s="177"/>
      <c r="JT205" s="164"/>
      <c r="JU205" s="177"/>
      <c r="JV205" s="164"/>
      <c r="JW205" s="177"/>
      <c r="JX205" s="164"/>
      <c r="JY205" s="177"/>
      <c r="JZ205" s="164"/>
      <c r="KA205" s="177"/>
      <c r="KB205" s="166">
        <f t="shared" si="235"/>
        <v>0</v>
      </c>
      <c r="KC205" s="167">
        <f t="shared" si="236"/>
        <v>0</v>
      </c>
      <c r="KD205" s="166">
        <f t="shared" si="237"/>
        <v>0</v>
      </c>
      <c r="KE205" s="167">
        <f t="shared" si="238"/>
        <v>0</v>
      </c>
      <c r="KF205" s="1"/>
      <c r="KG205" s="1"/>
      <c r="KH205" s="170">
        <f t="shared" si="193"/>
        <v>0</v>
      </c>
      <c r="KI205" s="171">
        <f t="shared" si="194"/>
        <v>0</v>
      </c>
      <c r="KJ205" s="166">
        <f t="shared" si="195"/>
        <v>0</v>
      </c>
      <c r="KK205" s="167">
        <f t="shared" si="196"/>
        <v>0</v>
      </c>
      <c r="KL205" s="172">
        <f t="shared" si="197"/>
        <v>0</v>
      </c>
      <c r="KM205" s="171">
        <f t="shared" si="198"/>
        <v>0</v>
      </c>
      <c r="KN205" s="166">
        <f t="shared" si="199"/>
        <v>0</v>
      </c>
      <c r="KO205" s="167">
        <f t="shared" si="200"/>
        <v>0</v>
      </c>
      <c r="KP205" s="436">
        <f t="shared" si="201"/>
        <v>0</v>
      </c>
      <c r="KQ205" s="422">
        <f t="shared" si="202"/>
        <v>0</v>
      </c>
      <c r="KR205" s="438" t="s">
        <v>338</v>
      </c>
      <c r="KS205" s="422" t="s">
        <v>338</v>
      </c>
      <c r="KT205" s="1"/>
    </row>
    <row r="206" spans="2:306" s="26" customFormat="1" ht="16.5" hidden="1" customHeight="1" thickBot="1" x14ac:dyDescent="0.25">
      <c r="B206" s="150"/>
      <c r="C206" s="824"/>
      <c r="D206" s="825"/>
      <c r="E206" s="531"/>
      <c r="F206" s="531"/>
      <c r="G206" s="531"/>
      <c r="H206" s="531"/>
      <c r="I206" s="439">
        <f>INT(IF(E206&gt;0,data!$J$12,0))</f>
        <v>0</v>
      </c>
      <c r="J206" s="439">
        <f t="shared" si="188"/>
        <v>0</v>
      </c>
      <c r="K206" s="532"/>
      <c r="L206" s="531"/>
      <c r="M206" s="439">
        <f>INT(IF(E206&gt;0,(IF(K206="ano",data!$J$6,0)),0))</f>
        <v>0</v>
      </c>
      <c r="N206" s="441">
        <f t="shared" si="189"/>
        <v>0</v>
      </c>
      <c r="O206" s="440">
        <f t="shared" si="190"/>
        <v>0</v>
      </c>
      <c r="Q206" s="149" t="str">
        <f t="shared" si="191"/>
        <v/>
      </c>
      <c r="R206" s="612" t="s">
        <v>338</v>
      </c>
      <c r="T206" s="26">
        <f t="shared" ref="T206" si="239">IF(O206&gt;0,IF(ISTEXT(C206)=TRUE,0,1),0)</f>
        <v>0</v>
      </c>
      <c r="U206" s="533" t="s">
        <v>297</v>
      </c>
      <c r="V206" s="10"/>
      <c r="W206" s="10"/>
      <c r="X206" s="534"/>
      <c r="Y206" s="535"/>
      <c r="Z206" s="534"/>
      <c r="AA206" s="535"/>
      <c r="AB206" s="534"/>
      <c r="AC206" s="535"/>
      <c r="AD206" s="534"/>
      <c r="AE206" s="535"/>
      <c r="AF206" s="534"/>
      <c r="AG206" s="535"/>
      <c r="AH206" s="534"/>
      <c r="AI206" s="535"/>
      <c r="AJ206" s="534"/>
      <c r="AK206" s="535"/>
      <c r="AL206" s="534"/>
      <c r="AM206" s="535"/>
      <c r="AN206" s="534"/>
      <c r="AO206" s="535"/>
      <c r="AP206" s="534"/>
      <c r="AQ206" s="535"/>
      <c r="AR206" s="534"/>
      <c r="AS206" s="535"/>
      <c r="AT206" s="534"/>
      <c r="AU206" s="535"/>
      <c r="AV206" s="186">
        <f t="shared" ref="AV206" si="240">IF($U206="Ne",0,IF(IF(X206="",0,((30/Y$4*(Y$4-X206))/30))+IF(Z206="",0,((30/AA$4*(AA$4-Z206))/30))+IF(AB206="",0,((30/AC$4*(AC$4-AB206))/30))+IF(AL206="",0,((30/AM$4*(AM$4-AL206))/30))+IF(AN206="",0,((30/AO$4*(AO$4-AN206))/30))+IF(AP206="",0,((30/AQ$4*(AQ$4-AP206))/30))+IF(AR206="",0,((30/AS$4*(AS$4-AR206))/30))+IF(AT206="",0,((30/AU$4*(AU$4-AT206))/30))&gt;($E206),$E206,IF(X206="",0,((30/Y$4*(Y$4-X206))/30))+IF(Z206="",0,((30/AA$4*(AA$4-Z206))/30))+IF(AB206="",0,((30/AC$4*(AC$4-AB206))/30))+IF(AL206="",0,((30/AM$4*(AM$4-AL206))/30))+IF(AN206="",0,((30/AO$4*(AO$4-AN206))/30))+IF(AP206="",0,((30/AQ$4*(AQ$4-AP206))/30))+IF(AR206="",0,((30/AS$4*(AS$4-AR206))/30))+IF(AT206="",0,((30/AU$4*(AU$4-AT206))/30))))</f>
        <v>0</v>
      </c>
      <c r="AW206" s="167">
        <f t="shared" ref="AW206" si="241">FLOOR(AV206*$I206,1)</f>
        <v>0</v>
      </c>
      <c r="AX206" s="166">
        <f t="shared" ref="AX206" si="242">IF($U206="Ne",0,IF(OR($L206=0,$L206=""),0,IF(IF(Y206="Ano",IF(X206="",0,((30/Y$4*(Y$4-X206))/30)),0)+IF(AA206="Ano",IF(Z206="",0,((30/AA$4*(AA$4-Z206))/30)),0)+IF(AC206="Ano",IF(AB206="",0,((30/AC$4*(AC$4-AB206))/30)),0)+IF(AM206="Ano",IF(AL206="",0,((30/AM$4*(AM$4-AL206))/30)),0)+IF(AO206="Ano",IF(AN206="",0,((30/AO$4*(AO$4-AN206))/30)),0)+IF(AQ206="Ano",IF(AP206="",0,((30/AQ$4*(AQ$4-AP206))/30)),0)+IF(AS206="Ano",IF(AR206="",0,((30/AS$4*(AS$4-AR206))/30)),0)+IF(AU206="Ano",IF(AT206="",0,((30/AU$4*(AU$4-AT206))/30)),0)&gt;($L206),$L206,IF(Y206="Ano",IF(X206="",0,((30/Y$4*(Y$4-X206))/30)),0)+IF(AA206="Ano",IF(Z206="",0,((30/AA$4*(AA$4-Z206))/30)),0)+IF(AC206="Ano",IF(AB206="",0,((30/AC$4*(AC$4-AB206))/30)),0)+IF(AM206="Ano",IF(AL206="",0,((30/AM$4*(AM$4-AL206))/30)),0)+IF(AO206="Ano",IF(AN206="",0,((30/AO$4*(AO$4-AN206))/30)),0)+IF(AQ206="Ano",IF(AP206="",0,((30/AQ$4*(AQ$4-AP206))/30)),0)+IF(AS206="Ano",IF(AR206="",0,((30/AS$4*(AS$4-AR206))/30)),0)+IF(AU206="Ano",IF(AT206="",0,((30/AU$4*(AU$4-AT206))/30)),0))))</f>
        <v>0</v>
      </c>
      <c r="AY206" s="167">
        <f t="shared" ref="AY206" si="243">FLOOR(AX206*$M206,1)</f>
        <v>0</v>
      </c>
      <c r="AZ206" s="1"/>
      <c r="BA206" s="1"/>
      <c r="BB206" s="534"/>
      <c r="BC206" s="535"/>
      <c r="BD206" s="534"/>
      <c r="BE206" s="535"/>
      <c r="BF206" s="534"/>
      <c r="BG206" s="535"/>
      <c r="BH206" s="534"/>
      <c r="BI206" s="535"/>
      <c r="BJ206" s="534"/>
      <c r="BK206" s="535"/>
      <c r="BL206" s="534"/>
      <c r="BM206" s="535"/>
      <c r="BN206" s="534"/>
      <c r="BO206" s="535"/>
      <c r="BP206" s="534"/>
      <c r="BQ206" s="535"/>
      <c r="BR206" s="534"/>
      <c r="BS206" s="535"/>
      <c r="BT206" s="534"/>
      <c r="BU206" s="535"/>
      <c r="BV206" s="534"/>
      <c r="BW206" s="535"/>
      <c r="BX206" s="534"/>
      <c r="BY206" s="535"/>
      <c r="BZ206" s="186">
        <f>IF($U206="Ne",0,IF(IF(BB206="",0,((30/BC$4*(BC$4-BB206))/30))+IF(BD206="",0,((30/BE$4*(BE$4-BD206))/30))+IF(BF206="",0,((30/BG$4*(BG$4-BF206))/30))+IF(BH206="",0,((30/BI$4*(BI$4-BH206))/30))+IF(BN206="",0,((30/BO$4*(BO$4-BN206))/30))+IF(BT206="",0,((30/BU$4*(BU$4-BT206))/30))+IF(BV206="",0,((30/BW$4*(BW$4-BV206))/30))+IF(BX206="",0,((30/BY$4*(BY$4-BX206))/30))&gt;($E206-$AV206),$E206-$AV206,IF(BB206="",0,((30/BC$4*(BC$4-BB206))/30))+IF(BD206="",0,((30/BE$4*(BE$4-BD206))/30))+IF(BF206="",0,((30/BG$4*(BG$4-BF206))/30))+IF(BH206="",0,((30/BI$4*(BI$4-BH206))/30))+IF(BN206="",0,((30/BO$4*(BO$4-BN206))/30))+IF(BT206="",0,((30/BU$4*(BU$4-BT206))/30))+IF(BV206="",0,((30/BW$4*(BW$4-BV206))/30))+IF(BX206="",0,((30/BY$4*(BY$4-BX206))/30))))</f>
        <v>0</v>
      </c>
      <c r="CA206" s="167">
        <f t="shared" ref="CA206" si="244">FLOOR(BZ206*$I206,1)</f>
        <v>0</v>
      </c>
      <c r="CB206" s="166">
        <f>IF($U206="Ne",0,IF(OR($L206=0,$L206=""),0,IF(IF(BC206="Ano",IF(BB206="",0,((30/BC$4*(BC$4-BB206))/30)),0)+IF(BE206="Ano",IF(BD206="",0,((30/BE$4*(BE$4-BD206))/30)),0)+IF(BG206="Ano",IF(BF206="",0,((30/BG$4*(BG$4-BF206))/30)),0)+IF(BI206="Ano",IF(BH206="",0,((30/BI$4*(BI$4-BH206))/30)),0)+IF(BO206="Ano",IF(BN206="",0,((30/BO$4*(BO$4-BN206))/30)),0)+IF(BU206="Ano",IF(BT206="",0,((30/BU$4*(BU$4-BT206))/30)),0)+IF(BW206="Ano",IF(BV206="",0,((30/BW$4*(BW$4-BV206))/30)),0)+IF(BY206="Ano",IF(BX206="",0,((30/BY$4*(BY$4-BX206))/30)),0)&gt;($L206-$AX206),$L206-$AX206,IF(BC206="Ano",IF(BB206="",0,((30/BC$4*(BC$4-BB206))/30)),0)+IF(BE206="Ano",IF(BD206="",0,((30/BE$4*(BE$4-BD206))/30)),0)+IF(BG206="Ano",IF(BF206="",0,((30/BG$4*(BG$4-BF206))/30)),0)+IF(BI206="Ano",IF(BH206="",0,((30/BI$4*(BI$4-BH206))/30)),0)+IF(BO206="Ano",IF(BN206="",0,((30/BO$4*(BO$4-BN206))/30)),0)+IF(BU206="Ano",IF(BT206="",0,((30/BU$4*(BU$4-BT206))/30)),0)+IF(BW206="Ano",IF(BV206="",0,((30/BW$4*(BW$4-BV206))/30)),0)+IF(BY206="Ano",IF(BX206="",0,((30/BY$4*(BY$4-BX206))/30)),0))))</f>
        <v>0</v>
      </c>
      <c r="CC206" s="167">
        <f t="shared" ref="CC206" si="245">FLOOR(CB206*$M206,1)</f>
        <v>0</v>
      </c>
      <c r="CD206" s="1"/>
      <c r="CE206" s="1"/>
      <c r="CF206" s="534"/>
      <c r="CG206" s="535"/>
      <c r="CH206" s="534"/>
      <c r="CI206" s="535"/>
      <c r="CJ206" s="534"/>
      <c r="CK206" s="535"/>
      <c r="CL206" s="534"/>
      <c r="CM206" s="535"/>
      <c r="CN206" s="534"/>
      <c r="CO206" s="535"/>
      <c r="CP206" s="534"/>
      <c r="CQ206" s="535"/>
      <c r="CR206" s="534"/>
      <c r="CS206" s="535"/>
      <c r="CT206" s="534"/>
      <c r="CU206" s="535"/>
      <c r="CV206" s="534"/>
      <c r="CW206" s="535"/>
      <c r="CX206" s="534"/>
      <c r="CY206" s="535"/>
      <c r="CZ206" s="534"/>
      <c r="DA206" s="535"/>
      <c r="DB206" s="534"/>
      <c r="DC206" s="535"/>
      <c r="DD206" s="186">
        <f>IF($U206="Ne",0,IF(IF(CF206="",0,((30/CG$4*(CG$4-CF206))/30))+IF(CH206="",0,((30/CI$4*(CI$4-CH206))/30))+IF(CJ206="",0,((30/CK$4*(CK$4-CJ206))/30))+IF(CL206="",0,((30/CM$4*(CM$4-CL206))/30))+IF(CR206="",0,((30/CS$4*(CS$4-CR206))/30))+IF(CX206="",0,((30/CY$4*(CY$4-CX206))/30))+IF(CZ206="",0,((30/DA$4*(DA$4-CZ206))/30))+IF(DB206="",0,((30/DC$4*(DC$4-DB206))/30))&gt;($E206-$AV206),$E206-$AV206,IF(CF206="",0,((30/CG$4*(CG$4-CF206))/30))+IF(CH206="",0,((30/CI$4*(CI$4-CH206))/30))+IF(CJ206="",0,((30/CK$4*(CK$4-CJ206))/30))+IF(CL206="",0,((30/CM$4*(CM$4-CL206))/30))+IF(CR206="",0,((30/CS$4*(CS$4-CR206))/30))+IF(CX206="",0,((30/CY$4*(CY$4-CX206))/30))+IF(CZ206="",0,((30/DA$4*(DA$4-CZ206))/30))+IF(DB206="",0,((30/DC$4*(DC$4-DB206))/30))))</f>
        <v>0</v>
      </c>
      <c r="DE206" s="167">
        <f t="shared" ref="DE206" si="246">FLOOR(DD206*$I206,1)</f>
        <v>0</v>
      </c>
      <c r="DF206" s="166">
        <f>IF($U206="Ne",0,IF(OR($L206=0,$L206=""),0,IF(IF(CG206="Ano",IF(CF206="",0,((30/CG$4*(CG$4-CF206))/30)),0)+IF(CI206="Ano",IF(CH206="",0,((30/CI$4*(CI$4-CH206))/30)),0)+IF(CK206="Ano",IF(CJ206="",0,((30/CK$4*(CK$4-CJ206))/30)),0)+IF(CM206="Ano",IF(CL206="",0,((30/CM$4*(CM$4-CL206))/30)),0)+IF(CS206="Ano",IF(CR206="",0,((30/CS$4*(CS$4-CR206))/30)),0)+IF(CY206="Ano",IF(CX206="",0,((30/CY$4*(CY$4-CX206))/30)),0)+IF(DA206="Ano",IF(CZ206="",0,((30/DA$4*(DA$4-CZ206))/30)),0)+IF(DC206="Ano",IF(DB206="",0,((30/DC$4*(DC$4-DB206))/30)),0)&gt;($L206-$AX206),$L206-$AX206,IF(CG206="Ano",IF(CF206="",0,((30/CG$4*(CG$4-CF206))/30)),0)+IF(CI206="Ano",IF(CH206="",0,((30/CI$4*(CI$4-CH206))/30)),0)+IF(CK206="Ano",IF(CJ206="",0,((30/CK$4*(CK$4-CJ206))/30)),0)+IF(CM206="Ano",IF(CL206="",0,((30/CM$4*(CM$4-CL206))/30)),0)+IF(CS206="Ano",IF(CR206="",0,((30/CS$4*(CS$4-CR206))/30)),0)+IF(CY206="Ano",IF(CX206="",0,((30/CY$4*(CY$4-CX206))/30)),0)+IF(DA206="Ano",IF(CZ206="",0,((30/DA$4*(DA$4-CZ206))/30)),0)+IF(DC206="Ano",IF(DB206="",0,((30/DC$4*(DC$4-DB206))/30)),0))))</f>
        <v>0</v>
      </c>
      <c r="DG206" s="167">
        <f t="shared" ref="DG206" si="247">FLOOR(DF206*$M206,1)</f>
        <v>0</v>
      </c>
      <c r="DH206" s="1"/>
      <c r="DI206" s="1"/>
      <c r="DJ206" s="534"/>
      <c r="DK206" s="535"/>
      <c r="DL206" s="534"/>
      <c r="DM206" s="535"/>
      <c r="DN206" s="534"/>
      <c r="DO206" s="535"/>
      <c r="DP206" s="534"/>
      <c r="DQ206" s="535"/>
      <c r="DR206" s="534"/>
      <c r="DS206" s="535"/>
      <c r="DT206" s="534"/>
      <c r="DU206" s="535"/>
      <c r="DV206" s="534"/>
      <c r="DW206" s="535"/>
      <c r="DX206" s="534"/>
      <c r="DY206" s="535"/>
      <c r="DZ206" s="534"/>
      <c r="EA206" s="535"/>
      <c r="EB206" s="534"/>
      <c r="EC206" s="535"/>
      <c r="ED206" s="534"/>
      <c r="EE206" s="535"/>
      <c r="EF206" s="534"/>
      <c r="EG206" s="535"/>
      <c r="EH206" s="186">
        <f>IF($U206="Ne",0,IF(IF(DJ206="",0,((30/DK$4*(DK$4-DJ206))/30))+IF(DL206="",0,((30/DM$4*(DM$4-DL206))/30))+IF(DN206="",0,((30/DO$4*(DO$4-DN206))/30))+IF(DP206="",0,((30/DQ$4*(DQ$4-DP206))/30))+IF(DV206="",0,((30/DW$4*(DW$4-DV206))/30))+IF(EB206="",0,((30/EC$4*(EC$4-EB206))/30))+IF(ED206="",0,((30/EE$4*(EE$4-ED206))/30))+IF(EF206="",0,((30/EG$4*(EG$4-EF206))/30))&gt;($E206-$AV206),$E206-$AV206,IF(DJ206="",0,((30/DK$4*(DK$4-DJ206))/30))+IF(DL206="",0,((30/DM$4*(DM$4-DL206))/30))+IF(DN206="",0,((30/DO$4*(DO$4-DN206))/30))+IF(DP206="",0,((30/DQ$4*(DQ$4-DP206))/30))+IF(DV206="",0,((30/DW$4*(DW$4-DV206))/30))+IF(EB206="",0,((30/EC$4*(EC$4-EB206))/30))+IF(ED206="",0,((30/EE$4*(EE$4-ED206))/30))+IF(EF206="",0,((30/EG$4*(EG$4-EF206))/30))))</f>
        <v>0</v>
      </c>
      <c r="EI206" s="167">
        <f t="shared" ref="EI206" si="248">FLOOR(EH206*$I206,1)</f>
        <v>0</v>
      </c>
      <c r="EJ206" s="166">
        <f>IF($U206="Ne",0,IF(OR($L206=0,$L206=""),0,IF(IF(DK206="Ano",IF(DJ206="",0,((30/DK$4*(DK$4-DJ206))/30)),0)+IF(DM206="Ano",IF(DL206="",0,((30/DM$4*(DM$4-DL206))/30)),0)+IF(DO206="Ano",IF(DN206="",0,((30/DO$4*(DO$4-DN206))/30)),0)+IF(DQ206="Ano",IF(DP206="",0,((30/DQ$4*(DQ$4-DP206))/30)),0)+IF(DW206="Ano",IF(DV206="",0,((30/DW$4*(DW$4-DV206))/30)),0)+IF(EC206="Ano",IF(EB206="",0,((30/EC$4*(EC$4-EB206))/30)),0)+IF(EE206="Ano",IF(ED206="",0,((30/EE$4*(EE$4-ED206))/30)),0)+IF(EG206="Ano",IF(EF206="",0,((30/EG$4*(EG$4-EF206))/30)),0)&gt;($L206-$AX206),$L206-$AX206,IF(DK206="Ano",IF(DJ206="",0,((30/DK$4*(DK$4-DJ206))/30)),0)+IF(DM206="Ano",IF(DL206="",0,((30/DM$4*(DM$4-DL206))/30)),0)+IF(DO206="Ano",IF(DN206="",0,((30/DO$4*(DO$4-DN206))/30)),0)+IF(DQ206="Ano",IF(DP206="",0,((30/DQ$4*(DQ$4-DP206))/30)),0)+IF(DW206="Ano",IF(DV206="",0,((30/DW$4*(DW$4-DV206))/30)),0)+IF(EC206="Ano",IF(EB206="",0,((30/EC$4*(EC$4-EB206))/30)),0)+IF(EE206="Ano",IF(ED206="",0,((30/EE$4*(EE$4-ED206))/30)),0)+IF(EG206="Ano",IF(EF206="",0,((30/EG$4*(EG$4-EF206))/30)),0))))</f>
        <v>0</v>
      </c>
      <c r="EK206" s="167">
        <f t="shared" ref="EK206" si="249">FLOOR(EJ206*$M206,1)</f>
        <v>0</v>
      </c>
      <c r="EL206" s="1"/>
      <c r="EM206" s="1"/>
      <c r="EN206" s="534"/>
      <c r="EO206" s="535"/>
      <c r="EP206" s="534"/>
      <c r="EQ206" s="535"/>
      <c r="ER206" s="534"/>
      <c r="ES206" s="535"/>
      <c r="ET206" s="534"/>
      <c r="EU206" s="535"/>
      <c r="EV206" s="534"/>
      <c r="EW206" s="535"/>
      <c r="EX206" s="534"/>
      <c r="EY206" s="535"/>
      <c r="EZ206" s="534"/>
      <c r="FA206" s="535"/>
      <c r="FB206" s="534"/>
      <c r="FC206" s="535"/>
      <c r="FD206" s="534"/>
      <c r="FE206" s="535"/>
      <c r="FF206" s="534"/>
      <c r="FG206" s="535"/>
      <c r="FH206" s="534"/>
      <c r="FI206" s="535"/>
      <c r="FJ206" s="534"/>
      <c r="FK206" s="535"/>
      <c r="FL206" s="186">
        <f>IF($U206="Ne",0,IF(IF(EN206="",0,((30/EO$4*(EO$4-EN206))/30))+IF(EP206="",0,((30/EQ$4*(EQ$4-EP206))/30))+IF(ER206="",0,((30/ES$4*(ES$4-ER206))/30))+IF(ET206="",0,((30/EU$4*(EU$4-ET206))/30))+IF(EZ206="",0,((30/FA$4*(FA$4-EZ206))/30))+IF(FF206="",0,((30/FG$4*(FG$4-FF206))/30))+IF(FH206="",0,((30/FI$4*(FI$4-FH206))/30))+IF(FJ206="",0,((30/FK$4*(FK$4-FJ206))/30))&gt;($E206-$AV206),$E206-$AV206,IF(EN206="",0,((30/EO$4*(EO$4-EN206))/30))+IF(EP206="",0,((30/EQ$4*(EQ$4-EP206))/30))+IF(ER206="",0,((30/ES$4*(ES$4-ER206))/30))+IF(ET206="",0,((30/EU$4*(EU$4-ET206))/30))+IF(EZ206="",0,((30/FA$4*(FA$4-EZ206))/30))+IF(FF206="",0,((30/FG$4*(FG$4-FF206))/30))+IF(FH206="",0,((30/FI$4*(FI$4-FH206))/30))+IF(FJ206="",0,((30/FK$4*(FK$4-FJ206))/30))))</f>
        <v>0</v>
      </c>
      <c r="FM206" s="167">
        <f t="shared" ref="FM206" si="250">FLOOR(FL206*$I206,1)</f>
        <v>0</v>
      </c>
      <c r="FN206" s="166">
        <f>IF($U206="Ne",0,IF(OR($L206=0,$L206=""),0,IF(IF(EO206="Ano",IF(EN206="",0,((30/EO$4*(EO$4-EN206))/30)),0)+IF(EQ206="Ano",IF(EP206="",0,((30/EQ$4*(EQ$4-EP206))/30)),0)+IF(ES206="Ano",IF(ER206="",0,((30/ES$4*(ES$4-ER206))/30)),0)+IF(EU206="Ano",IF(ET206="",0,((30/EU$4*(EU$4-ET206))/30)),0)+IF(FA206="Ano",IF(EZ206="",0,((30/FA$4*(FA$4-EZ206))/30)),0)+IF(FG206="Ano",IF(FF206="",0,((30/FG$4*(FG$4-FF206))/30)),0)+IF(FI206="Ano",IF(FH206="",0,((30/FI$4*(FI$4-FH206))/30)),0)+IF(FK206="Ano",IF(FJ206="",0,((30/FK$4*(FK$4-FJ206))/30)),0)&gt;($L206-$AX206),$L206-$AX206,IF(EO206="Ano",IF(EN206="",0,((30/EO$4*(EO$4-EN206))/30)),0)+IF(EQ206="Ano",IF(EP206="",0,((30/EQ$4*(EQ$4-EP206))/30)),0)+IF(ES206="Ano",IF(ER206="",0,((30/ES$4*(ES$4-ER206))/30)),0)+IF(EU206="Ano",IF(ET206="",0,((30/EU$4*(EU$4-ET206))/30)),0)+IF(FA206="Ano",IF(EZ206="",0,((30/FA$4*(FA$4-EZ206))/30)),0)+IF(FG206="Ano",IF(FF206="",0,((30/FG$4*(FG$4-FF206))/30)),0)+IF(FI206="Ano",IF(FH206="",0,((30/FI$4*(FI$4-FH206))/30)),0)+IF(FK206="Ano",IF(FJ206="",0,((30/FK$4*(FK$4-FJ206))/30)),0))))</f>
        <v>0</v>
      </c>
      <c r="FO206" s="167">
        <f t="shared" ref="FO206" si="251">FLOOR(FN206*$M206,1)</f>
        <v>0</v>
      </c>
      <c r="FP206" s="1"/>
      <c r="FQ206" s="1"/>
      <c r="FR206" s="534"/>
      <c r="FS206" s="535"/>
      <c r="FT206" s="534"/>
      <c r="FU206" s="535"/>
      <c r="FV206" s="534"/>
      <c r="FW206" s="535"/>
      <c r="FX206" s="534"/>
      <c r="FY206" s="535"/>
      <c r="FZ206" s="534"/>
      <c r="GA206" s="535"/>
      <c r="GB206" s="534"/>
      <c r="GC206" s="535"/>
      <c r="GD206" s="534"/>
      <c r="GE206" s="535"/>
      <c r="GF206" s="534"/>
      <c r="GG206" s="535"/>
      <c r="GH206" s="534"/>
      <c r="GI206" s="535"/>
      <c r="GJ206" s="534"/>
      <c r="GK206" s="535"/>
      <c r="GL206" s="534"/>
      <c r="GM206" s="535"/>
      <c r="GN206" s="534"/>
      <c r="GO206" s="535"/>
      <c r="GP206" s="186">
        <f>IF($U206="Ne",0,IF(IF(FR206="",0,((30/FS$4*(FS$4-FR206))/30))+IF(FT206="",0,((30/FU$4*(FU$4-FT206))/30))+IF(FV206="",0,((30/FW$4*(FW$4-FV206))/30))+IF(FX206="",0,((30/FY$4*(FY$4-FX206))/30))+IF(GD206="",0,((30/GE$4*(GE$4-GD206))/30))+IF(GJ206="",0,((30/GK$4*(GK$4-GJ206))/30))+IF(GL206="",0,((30/GM$4*(GM$4-GL206))/30))+IF(GN206="",0,((30/GO$4*(GO$4-GN206))/30))&gt;($E206-$AV206),$E206-$AV206,IF(FR206="",0,((30/FS$4*(FS$4-FR206))/30))+IF(FT206="",0,((30/FU$4*(FU$4-FT206))/30))+IF(FV206="",0,((30/FW$4*(FW$4-FV206))/30))+IF(FX206="",0,((30/FY$4*(FY$4-FX206))/30))+IF(GD206="",0,((30/GE$4*(GE$4-GD206))/30))+IF(GJ206="",0,((30/GK$4*(GK$4-GJ206))/30))+IF(GL206="",0,((30/GM$4*(GM$4-GL206))/30))+IF(GN206="",0,((30/GO$4*(GO$4-GN206))/30))))</f>
        <v>0</v>
      </c>
      <c r="GQ206" s="167">
        <f t="shared" ref="GQ206" si="252">FLOOR(GP206*$I206,1)</f>
        <v>0</v>
      </c>
      <c r="GR206" s="166">
        <f>IF($U206="Ne",0,IF(OR($L206=0,$L206=""),0,IF(IF(FS206="Ano",IF(FR206="",0,((30/FS$4*(FS$4-FR206))/30)),0)+IF(FU206="Ano",IF(FT206="",0,((30/FU$4*(FU$4-FT206))/30)),0)+IF(FW206="Ano",IF(FV206="",0,((30/FW$4*(FW$4-FV206))/30)),0)+IF(FY206="Ano",IF(FX206="",0,((30/FY$4*(FY$4-FX206))/30)),0)+IF(GE206="Ano",IF(GD206="",0,((30/GE$4*(GE$4-GD206))/30)),0)+IF(GK206="Ano",IF(GJ206="",0,((30/GK$4*(GK$4-GJ206))/30)),0)+IF(GM206="Ano",IF(GL206="",0,((30/GM$4*(GM$4-GL206))/30)),0)+IF(GO206="Ano",IF(GN206="",0,((30/GO$4*(GO$4-GN206))/30)),0)&gt;($L206-$AX206),$L206-$AX206,IF(FS206="Ano",IF(FR206="",0,((30/FS$4*(FS$4-FR206))/30)),0)+IF(FU206="Ano",IF(FT206="",0,((30/FU$4*(FU$4-FT206))/30)),0)+IF(FW206="Ano",IF(FV206="",0,((30/FW$4*(FW$4-FV206))/30)),0)+IF(FY206="Ano",IF(FX206="",0,((30/FY$4*(FY$4-FX206))/30)),0)+IF(GE206="Ano",IF(GD206="",0,((30/GE$4*(GE$4-GD206))/30)),0)+IF(GK206="Ano",IF(GJ206="",0,((30/GK$4*(GK$4-GJ206))/30)),0)+IF(GM206="Ano",IF(GL206="",0,((30/GM$4*(GM$4-GL206))/30)),0)+IF(GO206="Ano",IF(GN206="",0,((30/GO$4*(GO$4-GN206))/30)),0))))</f>
        <v>0</v>
      </c>
      <c r="GS206" s="167">
        <f t="shared" ref="GS206" si="253">FLOOR(GR206*$M206,1)</f>
        <v>0</v>
      </c>
      <c r="GT206" s="1"/>
      <c r="GU206" s="1"/>
      <c r="GV206" s="534"/>
      <c r="GW206" s="535"/>
      <c r="GX206" s="534"/>
      <c r="GY206" s="535"/>
      <c r="GZ206" s="534"/>
      <c r="HA206" s="535"/>
      <c r="HB206" s="534"/>
      <c r="HC206" s="535"/>
      <c r="HD206" s="534"/>
      <c r="HE206" s="535"/>
      <c r="HF206" s="534"/>
      <c r="HG206" s="535"/>
      <c r="HH206" s="534"/>
      <c r="HI206" s="535"/>
      <c r="HJ206" s="534"/>
      <c r="HK206" s="535"/>
      <c r="HL206" s="534"/>
      <c r="HM206" s="535"/>
      <c r="HN206" s="534"/>
      <c r="HO206" s="535"/>
      <c r="HP206" s="534"/>
      <c r="HQ206" s="535"/>
      <c r="HR206" s="534"/>
      <c r="HS206" s="535"/>
      <c r="HT206" s="186">
        <f>IF($U206="Ne",0,IF(IF(GV206="",0,((30/GW$4*(GW$4-GV206))/30))+IF(GX206="",0,((30/GY$4*(GY$4-GX206))/30))+IF(GZ206="",0,((30/HA$4*(HA$4-GZ206))/30))+IF(HB206="",0,((30/HC$4*(HC$4-HB206))/30))+IF(HH206="",0,((30/HI$4*(HI$4-HH206))/30))+IF(HN206="",0,((30/HO$4*(HO$4-HN206))/30))+IF(HP206="",0,((30/HQ$4*(HQ$4-HP206))/30))+IF(HR206="",0,((30/HS$4*(HS$4-HR206))/30))&gt;($E206-$AV206),$E206-$AV206,IF(GV206="",0,((30/GW$4*(GW$4-GV206))/30))+IF(GX206="",0,((30/GY$4*(GY$4-GX206))/30))+IF(GZ206="",0,((30/HA$4*(HA$4-GZ206))/30))+IF(HB206="",0,((30/HC$4*(HC$4-HB206))/30))+IF(HH206="",0,((30/HI$4*(HI$4-HH206))/30))+IF(HN206="",0,((30/HO$4*(HO$4-HN206))/30))+IF(HP206="",0,((30/HQ$4*(HQ$4-HP206))/30))+IF(HR206="",0,((30/HS$4*(HS$4-HR206))/30))))</f>
        <v>0</v>
      </c>
      <c r="HU206" s="167">
        <f t="shared" ref="HU206" si="254">FLOOR(HT206*$I206,1)</f>
        <v>0</v>
      </c>
      <c r="HV206" s="166">
        <f>IF($U206="Ne",0,IF(OR($L206=0,$L206=""),0,IF(IF(GW206="Ano",IF(GV206="",0,((30/GW$4*(GW$4-GV206))/30)),0)+IF(GY206="Ano",IF(GX206="",0,((30/GY$4*(GY$4-GX206))/30)),0)+IF(HA206="Ano",IF(GZ206="",0,((30/HA$4*(HA$4-GZ206))/30)),0)+IF(HC206="Ano",IF(HB206="",0,((30/HC$4*(HC$4-HB206))/30)),0)+IF(HI206="Ano",IF(HH206="",0,((30/HI$4*(HI$4-HH206))/30)),0)+IF(HO206="Ano",IF(HN206="",0,((30/HO$4*(HO$4-HN206))/30)),0)+IF(HQ206="Ano",IF(HP206="",0,((30/HQ$4*(HQ$4-HP206))/30)),0)+IF(HS206="Ano",IF(HR206="",0,((30/HS$4*(HS$4-HR206))/30)),0)&gt;($L206-$AX206),$L206-$AX206,IF(GW206="Ano",IF(GV206="",0,((30/GW$4*(GW$4-GV206))/30)),0)+IF(GY206="Ano",IF(GX206="",0,((30/GY$4*(GY$4-GX206))/30)),0)+IF(HA206="Ano",IF(GZ206="",0,((30/HA$4*(HA$4-GZ206))/30)),0)+IF(HC206="Ano",IF(HB206="",0,((30/HC$4*(HC$4-HB206))/30)),0)+IF(HI206="Ano",IF(HH206="",0,((30/HI$4*(HI$4-HH206))/30)),0)+IF(HO206="Ano",IF(HN206="",0,((30/HO$4*(HO$4-HN206))/30)),0)+IF(HQ206="Ano",IF(HP206="",0,((30/HQ$4*(HQ$4-HP206))/30)),0)+IF(HS206="Ano",IF(HR206="",0,((30/HS$4*(HS$4-HR206))/30)),0))))</f>
        <v>0</v>
      </c>
      <c r="HW206" s="167">
        <f t="shared" ref="HW206" si="255">FLOOR(HV206*$M206,1)</f>
        <v>0</v>
      </c>
      <c r="HX206" s="1"/>
      <c r="HY206" s="1"/>
      <c r="HZ206" s="534"/>
      <c r="IA206" s="535"/>
      <c r="IB206" s="534"/>
      <c r="IC206" s="535"/>
      <c r="ID206" s="534"/>
      <c r="IE206" s="535"/>
      <c r="IF206" s="534"/>
      <c r="IG206" s="535"/>
      <c r="IH206" s="534"/>
      <c r="II206" s="535"/>
      <c r="IJ206" s="534"/>
      <c r="IK206" s="535"/>
      <c r="IL206" s="534"/>
      <c r="IM206" s="535"/>
      <c r="IN206" s="534"/>
      <c r="IO206" s="535"/>
      <c r="IP206" s="534"/>
      <c r="IQ206" s="535"/>
      <c r="IR206" s="534"/>
      <c r="IS206" s="535"/>
      <c r="IT206" s="534"/>
      <c r="IU206" s="535"/>
      <c r="IV206" s="534"/>
      <c r="IW206" s="535"/>
      <c r="IX206" s="186">
        <f>IF($U206="Ne",0,IF(IF(HZ206="",0,((30/IA$4*(IA$4-HZ206))/30))+IF(IB206="",0,((30/IC$4*(IC$4-IB206))/30))+IF(ID206="",0,((30/IE$4*(IE$4-ID206))/30))+IF(IF206="",0,((30/IG$4*(IG$4-IF206))/30))+IF(IL206="",0,((30/IM$4*(IM$4-IL206))/30))+IF(IR206="",0,((30/IS$4*(IS$4-IR206))/30))+IF(IT206="",0,((30/IU$4*(IU$4-IT206))/30))+IF(IV206="",0,((30/IW$4*(IW$4-IV206))/30))&gt;($E206-$AV206),$E206-$AV206,IF(HZ206="",0,((30/IA$4*(IA$4-HZ206))/30))+IF(IB206="",0,((30/IC$4*(IC$4-IB206))/30))+IF(ID206="",0,((30/IE$4*(IE$4-ID206))/30))+IF(IF206="",0,((30/IG$4*(IG$4-IF206))/30))+IF(IL206="",0,((30/IM$4*(IM$4-IL206))/30))+IF(IR206="",0,((30/IS$4*(IS$4-IR206))/30))+IF(IT206="",0,((30/IU$4*(IU$4-IT206))/30))+IF(IV206="",0,((30/IW$4*(IW$4-IV206))/30))))</f>
        <v>0</v>
      </c>
      <c r="IY206" s="167">
        <f t="shared" ref="IY206" si="256">FLOOR(IX206*$I206,1)</f>
        <v>0</v>
      </c>
      <c r="IZ206" s="166">
        <f>IF($U206="Ne",0,IF(OR($L206=0,$L206=""),0,IF(IF(IA206="Ano",IF(HZ206="",0,((30/IA$4*(IA$4-HZ206))/30)),0)+IF(IC206="Ano",IF(IB206="",0,((30/IC$4*(IC$4-IB206))/30)),0)+IF(IE206="Ano",IF(ID206="",0,((30/IE$4*(IE$4-ID206))/30)),0)+IF(IG206="Ano",IF(IF206="",0,((30/IG$4*(IG$4-IF206))/30)),0)+IF(IM206="Ano",IF(IL206="",0,((30/IM$4*(IM$4-IL206))/30)),0)+IF(IS206="Ano",IF(IR206="",0,((30/IS$4*(IS$4-IR206))/30)),0)+IF(IU206="Ano",IF(IT206="",0,((30/IU$4*(IU$4-IT206))/30)),0)+IF(IW206="Ano",IF(IV206="",0,((30/IW$4*(IW$4-IV206))/30)),0)&gt;($L206-$AX206),$L206-$AX206,IF(IA206="Ano",IF(HZ206="",0,((30/IA$4*(IA$4-HZ206))/30)),0)+IF(IC206="Ano",IF(IB206="",0,((30/IC$4*(IC$4-IB206))/30)),0)+IF(IE206="Ano",IF(ID206="",0,((30/IE$4*(IE$4-ID206))/30)),0)+IF(IG206="Ano",IF(IF206="",0,((30/IG$4*(IG$4-IF206))/30)),0)+IF(IM206="Ano",IF(IL206="",0,((30/IM$4*(IM$4-IL206))/30)),0)+IF(IS206="Ano",IF(IR206="",0,((30/IS$4*(IS$4-IR206))/30)),0)+IF(IU206="Ano",IF(IT206="",0,((30/IU$4*(IU$4-IT206))/30)),0)+IF(IW206="Ano",IF(IV206="",0,((30/IW$4*(IW$4-IV206))/30)),0))))</f>
        <v>0</v>
      </c>
      <c r="JA206" s="167">
        <f t="shared" ref="JA206" si="257">FLOOR(IZ206*$M206,1)</f>
        <v>0</v>
      </c>
      <c r="JB206" s="1"/>
      <c r="JC206" s="1"/>
      <c r="JD206" s="534"/>
      <c r="JE206" s="535"/>
      <c r="JF206" s="534"/>
      <c r="JG206" s="535"/>
      <c r="JH206" s="534"/>
      <c r="JI206" s="535"/>
      <c r="JJ206" s="534"/>
      <c r="JK206" s="535"/>
      <c r="JL206" s="534"/>
      <c r="JM206" s="535"/>
      <c r="JN206" s="534"/>
      <c r="JO206" s="535"/>
      <c r="JP206" s="534"/>
      <c r="JQ206" s="535"/>
      <c r="JR206" s="534"/>
      <c r="JS206" s="535"/>
      <c r="JT206" s="534"/>
      <c r="JU206" s="535"/>
      <c r="JV206" s="534"/>
      <c r="JW206" s="535"/>
      <c r="JX206" s="534"/>
      <c r="JY206" s="535"/>
      <c r="JZ206" s="534"/>
      <c r="KA206" s="535"/>
      <c r="KB206" s="186">
        <f>IF($U206="Ne",0,IF(IF(JD206="",0,((30/JE$4*(JE$4-JD206))/30))+IF(JF206="",0,((30/JG$4*(JG$4-JF206))/30))+IF(JH206="",0,((30/JI$4*(JI$4-JH206))/30))+IF(JJ206="",0,((30/JK$4*(JK$4-JJ206))/30))+IF(JP206="",0,((30/JQ$4*(JQ$4-JP206))/30))+IF(JV206="",0,((30/JW$4*(JW$4-JV206))/30))+IF(JX206="",0,((30/JY$4*(JY$4-JX206))/30))+IF(JZ206="",0,((30/KA$4*(KA$4-JZ206))/30))&gt;($E206-$AV206),$E206-$AV206,IF(JD206="",0,((30/JE$4*(JE$4-JD206))/30))+IF(JF206="",0,((30/JG$4*(JG$4-JF206))/30))+IF(JH206="",0,((30/JI$4*(JI$4-JH206))/30))+IF(JJ206="",0,((30/JK$4*(JK$4-JJ206))/30))+IF(JP206="",0,((30/JQ$4*(JQ$4-JP206))/30))+IF(JV206="",0,((30/JW$4*(JW$4-JV206))/30))+IF(JX206="",0,((30/JY$4*(JY$4-JX206))/30))+IF(JZ206="",0,((30/KA$4*(KA$4-JZ206))/30))))</f>
        <v>0</v>
      </c>
      <c r="KC206" s="167">
        <f t="shared" ref="KC206" si="258">FLOOR(KB206*$I206,1)</f>
        <v>0</v>
      </c>
      <c r="KD206" s="166">
        <f>IF($U206="Ne",0,IF(OR($L206=0,$L206=""),0,IF(IF(JE206="Ano",IF(JD206="",0,((30/JE$4*(JE$4-JD206))/30)),0)+IF(JG206="Ano",IF(JF206="",0,((30/JG$4*(JG$4-JF206))/30)),0)+IF(JI206="Ano",IF(JH206="",0,((30/JI$4*(JI$4-JH206))/30)),0)+IF(JK206="Ano",IF(JJ206="",0,((30/JK$4*(JK$4-JJ206))/30)),0)+IF(JQ206="Ano",IF(JP206="",0,((30/JQ$4*(JQ$4-JP206))/30)),0)+IF(JW206="Ano",IF(JV206="",0,((30/JW$4*(JW$4-JV206))/30)),0)+IF(JY206="Ano",IF(JX206="",0,((30/JY$4*(JY$4-JX206))/30)),0)+IF(KA206="Ano",IF(JZ206="",0,((30/KA$4*(KA$4-JZ206))/30)),0)&gt;($L206-$AX206),$L206-$AX206,IF(JE206="Ano",IF(JD206="",0,((30/JE$4*(JE$4-JD206))/30)),0)+IF(JG206="Ano",IF(JF206="",0,((30/JG$4*(JG$4-JF206))/30)),0)+IF(JI206="Ano",IF(JH206="",0,((30/JI$4*(JI$4-JH206))/30)),0)+IF(JK206="Ano",IF(JJ206="",0,((30/JK$4*(JK$4-JJ206))/30)),0)+IF(JQ206="Ano",IF(JP206="",0,((30/JQ$4*(JQ$4-JP206))/30)),0)+IF(JW206="Ano",IF(JV206="",0,((30/JW$4*(JW$4-JV206))/30)),0)+IF(JY206="Ano",IF(JX206="",0,((30/JY$4*(JY$4-JX206))/30)),0)+IF(KA206="Ano",IF(JZ206="",0,((30/KA$4*(KA$4-JZ206))/30)),0))))</f>
        <v>0</v>
      </c>
      <c r="KE206" s="167">
        <f t="shared" ref="KE206" si="259">FLOOR(KD206*$M206,1)</f>
        <v>0</v>
      </c>
      <c r="KF206" s="1"/>
      <c r="KG206" s="1"/>
      <c r="KH206" s="170">
        <f t="shared" si="193"/>
        <v>0</v>
      </c>
      <c r="KI206" s="171">
        <f t="shared" si="194"/>
        <v>0</v>
      </c>
      <c r="KJ206" s="166">
        <f t="shared" si="195"/>
        <v>0</v>
      </c>
      <c r="KK206" s="167">
        <f t="shared" si="196"/>
        <v>0</v>
      </c>
      <c r="KL206" s="172">
        <f t="shared" si="197"/>
        <v>0</v>
      </c>
      <c r="KM206" s="171">
        <f t="shared" si="198"/>
        <v>0</v>
      </c>
      <c r="KN206" s="166">
        <f t="shared" si="199"/>
        <v>0</v>
      </c>
      <c r="KO206" s="167">
        <f t="shared" si="200"/>
        <v>0</v>
      </c>
      <c r="KP206" s="436">
        <f t="shared" si="201"/>
        <v>0</v>
      </c>
      <c r="KQ206" s="422">
        <f t="shared" si="202"/>
        <v>0</v>
      </c>
      <c r="KR206" s="438" t="s">
        <v>338</v>
      </c>
      <c r="KS206" s="422" t="s">
        <v>338</v>
      </c>
      <c r="KT206" s="1"/>
    </row>
    <row r="207" spans="2:306" s="26" customFormat="1" ht="24.95" customHeight="1" thickBot="1" x14ac:dyDescent="0.25">
      <c r="B207" s="69"/>
      <c r="C207" s="160" t="s">
        <v>60</v>
      </c>
      <c r="D207" s="160"/>
      <c r="E207" s="234">
        <f>SUM(E7:E206)</f>
        <v>0</v>
      </c>
      <c r="F207" s="234"/>
      <c r="G207" s="234"/>
      <c r="H207" s="234"/>
      <c r="I207" s="234">
        <f>Q207</f>
        <v>0</v>
      </c>
      <c r="J207" s="235">
        <f>SUM(J7:J206)</f>
        <v>0</v>
      </c>
      <c r="K207" s="234"/>
      <c r="L207" s="234"/>
      <c r="M207" s="234"/>
      <c r="N207" s="235">
        <f>SUM(N7:N206)</f>
        <v>0</v>
      </c>
      <c r="O207" s="236">
        <f>SUM(O7:O206)</f>
        <v>0</v>
      </c>
      <c r="P207" s="25"/>
      <c r="Q207" s="233">
        <f>SUM(Q7:Q206)</f>
        <v>0</v>
      </c>
      <c r="R207" s="614">
        <f>IF(O207&gt;0,1,0)</f>
        <v>0</v>
      </c>
      <c r="U207" s="10"/>
      <c r="V207" s="10"/>
      <c r="W207" s="10"/>
      <c r="X207" s="181" t="s">
        <v>60</v>
      </c>
      <c r="Y207" s="187"/>
      <c r="Z207" s="182"/>
      <c r="AA207" s="182"/>
      <c r="AB207" s="182"/>
      <c r="AC207" s="182"/>
      <c r="AD207" s="182"/>
      <c r="AE207" s="182"/>
      <c r="AF207" s="182"/>
      <c r="AG207" s="182"/>
      <c r="AH207" s="182"/>
      <c r="AI207" s="182"/>
      <c r="AJ207" s="182"/>
      <c r="AK207" s="182"/>
      <c r="AL207" s="182"/>
      <c r="AM207" s="182"/>
      <c r="AN207" s="182"/>
      <c r="AO207" s="182"/>
      <c r="AP207" s="182"/>
      <c r="AQ207" s="182"/>
      <c r="AR207" s="182"/>
      <c r="AS207" s="182"/>
      <c r="AT207" s="182"/>
      <c r="AU207" s="182"/>
      <c r="AV207" s="191">
        <f>SUM(AV7:AV206)</f>
        <v>0</v>
      </c>
      <c r="AW207" s="192">
        <f>SUM(AW7:AW206)</f>
        <v>0</v>
      </c>
      <c r="AX207" s="191">
        <f>SUM(AX7:AX206)</f>
        <v>0</v>
      </c>
      <c r="AY207" s="192">
        <f>SUM(AY7:AY206)</f>
        <v>0</v>
      </c>
      <c r="AZ207" s="1"/>
      <c r="BA207" s="1"/>
      <c r="BB207" s="181" t="s">
        <v>60</v>
      </c>
      <c r="BC207" s="187"/>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91">
        <f>SUM(BZ7:BZ206)</f>
        <v>0</v>
      </c>
      <c r="CA207" s="192">
        <f>SUM(CA7:CA206)</f>
        <v>0</v>
      </c>
      <c r="CB207" s="191">
        <f>SUM(CB7:CB206)</f>
        <v>0</v>
      </c>
      <c r="CC207" s="192">
        <f>SUM(CC7:CC206)</f>
        <v>0</v>
      </c>
      <c r="CD207" s="1"/>
      <c r="CE207" s="1"/>
      <c r="CF207" s="181" t="s">
        <v>60</v>
      </c>
      <c r="CG207" s="187"/>
      <c r="CH207" s="182"/>
      <c r="CI207" s="182"/>
      <c r="CJ207" s="182"/>
      <c r="CK207" s="182"/>
      <c r="CL207" s="182"/>
      <c r="CM207" s="182"/>
      <c r="CN207" s="182"/>
      <c r="CO207" s="182"/>
      <c r="CP207" s="182"/>
      <c r="CQ207" s="182"/>
      <c r="CR207" s="182"/>
      <c r="CS207" s="182"/>
      <c r="CT207" s="182"/>
      <c r="CU207" s="182"/>
      <c r="CV207" s="182"/>
      <c r="CW207" s="182"/>
      <c r="CX207" s="182"/>
      <c r="CY207" s="182"/>
      <c r="CZ207" s="182"/>
      <c r="DA207" s="182"/>
      <c r="DB207" s="182"/>
      <c r="DC207" s="182"/>
      <c r="DD207" s="191">
        <f>SUM(DD7:DD206)</f>
        <v>0</v>
      </c>
      <c r="DE207" s="192">
        <f>SUM(DE7:DE206)</f>
        <v>0</v>
      </c>
      <c r="DF207" s="191">
        <f>SUM(DF7:DF206)</f>
        <v>0</v>
      </c>
      <c r="DG207" s="192">
        <f>SUM(DG7:DG206)</f>
        <v>0</v>
      </c>
      <c r="DH207" s="1"/>
      <c r="DI207" s="1"/>
      <c r="DJ207" s="181" t="s">
        <v>60</v>
      </c>
      <c r="DK207" s="187"/>
      <c r="DL207" s="182"/>
      <c r="DM207" s="182"/>
      <c r="DN207" s="182"/>
      <c r="DO207" s="182"/>
      <c r="DP207" s="182"/>
      <c r="DQ207" s="182"/>
      <c r="DR207" s="182"/>
      <c r="DS207" s="182"/>
      <c r="DT207" s="182"/>
      <c r="DU207" s="182"/>
      <c r="DV207" s="182"/>
      <c r="DW207" s="182"/>
      <c r="DX207" s="182"/>
      <c r="DY207" s="182"/>
      <c r="DZ207" s="182"/>
      <c r="EA207" s="182"/>
      <c r="EB207" s="182"/>
      <c r="EC207" s="182"/>
      <c r="ED207" s="182"/>
      <c r="EE207" s="182"/>
      <c r="EF207" s="182"/>
      <c r="EG207" s="182"/>
      <c r="EH207" s="191">
        <f>SUM(EH7:EH206)</f>
        <v>0</v>
      </c>
      <c r="EI207" s="192">
        <f>SUM(EI7:EI206)</f>
        <v>0</v>
      </c>
      <c r="EJ207" s="191">
        <f>SUM(EJ7:EJ206)</f>
        <v>0</v>
      </c>
      <c r="EK207" s="192">
        <f>SUM(EK7:EK206)</f>
        <v>0</v>
      </c>
      <c r="EL207" s="1"/>
      <c r="EM207" s="1"/>
      <c r="EN207" s="181" t="s">
        <v>60</v>
      </c>
      <c r="EO207" s="187"/>
      <c r="EP207" s="182"/>
      <c r="EQ207" s="182"/>
      <c r="ER207" s="182"/>
      <c r="ES207" s="182"/>
      <c r="ET207" s="182"/>
      <c r="EU207" s="182"/>
      <c r="EV207" s="182"/>
      <c r="EW207" s="182"/>
      <c r="EX207" s="182"/>
      <c r="EY207" s="182"/>
      <c r="EZ207" s="182"/>
      <c r="FA207" s="182"/>
      <c r="FB207" s="182"/>
      <c r="FC207" s="182"/>
      <c r="FD207" s="182"/>
      <c r="FE207" s="182"/>
      <c r="FF207" s="182"/>
      <c r="FG207" s="182"/>
      <c r="FH207" s="182"/>
      <c r="FI207" s="182"/>
      <c r="FJ207" s="182"/>
      <c r="FK207" s="182"/>
      <c r="FL207" s="191">
        <f>SUM(FL7:FL206)</f>
        <v>0</v>
      </c>
      <c r="FM207" s="192">
        <f>SUM(FM7:FM206)</f>
        <v>0</v>
      </c>
      <c r="FN207" s="191">
        <f>SUM(FN7:FN206)</f>
        <v>0</v>
      </c>
      <c r="FO207" s="192">
        <f>SUM(FO7:FO206)</f>
        <v>0</v>
      </c>
      <c r="FP207" s="1"/>
      <c r="FQ207" s="1"/>
      <c r="FR207" s="181" t="s">
        <v>60</v>
      </c>
      <c r="FS207" s="187"/>
      <c r="FT207" s="182"/>
      <c r="FU207" s="182"/>
      <c r="FV207" s="182"/>
      <c r="FW207" s="182"/>
      <c r="FX207" s="182"/>
      <c r="FY207" s="182"/>
      <c r="FZ207" s="182"/>
      <c r="GA207" s="182"/>
      <c r="GB207" s="182"/>
      <c r="GC207" s="182"/>
      <c r="GD207" s="182"/>
      <c r="GE207" s="182"/>
      <c r="GF207" s="182"/>
      <c r="GG207" s="182"/>
      <c r="GH207" s="182"/>
      <c r="GI207" s="182"/>
      <c r="GJ207" s="182"/>
      <c r="GK207" s="182"/>
      <c r="GL207" s="182"/>
      <c r="GM207" s="182"/>
      <c r="GN207" s="182"/>
      <c r="GO207" s="182"/>
      <c r="GP207" s="191">
        <f>SUM(GP7:GP206)</f>
        <v>0</v>
      </c>
      <c r="GQ207" s="192">
        <f>SUM(GQ7:GQ206)</f>
        <v>0</v>
      </c>
      <c r="GR207" s="191">
        <f>SUM(GR7:GR206)</f>
        <v>0</v>
      </c>
      <c r="GS207" s="192">
        <f>SUM(GS7:GS206)</f>
        <v>0</v>
      </c>
      <c r="GT207" s="1"/>
      <c r="GU207" s="1"/>
      <c r="GV207" s="181" t="s">
        <v>60</v>
      </c>
      <c r="GW207" s="187"/>
      <c r="GX207" s="182"/>
      <c r="GY207" s="182"/>
      <c r="GZ207" s="182"/>
      <c r="HA207" s="182"/>
      <c r="HB207" s="182"/>
      <c r="HC207" s="182"/>
      <c r="HD207" s="182"/>
      <c r="HE207" s="182"/>
      <c r="HF207" s="182"/>
      <c r="HG207" s="182"/>
      <c r="HH207" s="182"/>
      <c r="HI207" s="182"/>
      <c r="HJ207" s="182"/>
      <c r="HK207" s="182"/>
      <c r="HL207" s="182"/>
      <c r="HM207" s="182"/>
      <c r="HN207" s="182"/>
      <c r="HO207" s="182"/>
      <c r="HP207" s="182"/>
      <c r="HQ207" s="182"/>
      <c r="HR207" s="182"/>
      <c r="HS207" s="182"/>
      <c r="HT207" s="191">
        <f>SUM(HT7:HT206)</f>
        <v>0</v>
      </c>
      <c r="HU207" s="192">
        <f>SUM(HU7:HU206)</f>
        <v>0</v>
      </c>
      <c r="HV207" s="191">
        <f>SUM(HV7:HV206)</f>
        <v>0</v>
      </c>
      <c r="HW207" s="192">
        <f>SUM(HW7:HW206)</f>
        <v>0</v>
      </c>
      <c r="HX207" s="1"/>
      <c r="HY207" s="1"/>
      <c r="HZ207" s="181" t="s">
        <v>60</v>
      </c>
      <c r="IA207" s="187"/>
      <c r="IB207" s="182"/>
      <c r="IC207" s="182"/>
      <c r="ID207" s="182"/>
      <c r="IE207" s="182"/>
      <c r="IF207" s="182"/>
      <c r="IG207" s="182"/>
      <c r="IH207" s="182"/>
      <c r="II207" s="182"/>
      <c r="IJ207" s="182"/>
      <c r="IK207" s="182"/>
      <c r="IL207" s="182"/>
      <c r="IM207" s="182"/>
      <c r="IN207" s="182"/>
      <c r="IO207" s="182"/>
      <c r="IP207" s="182"/>
      <c r="IQ207" s="182"/>
      <c r="IR207" s="182"/>
      <c r="IS207" s="182"/>
      <c r="IT207" s="182"/>
      <c r="IU207" s="182"/>
      <c r="IV207" s="182"/>
      <c r="IW207" s="182"/>
      <c r="IX207" s="191">
        <f>SUM(IX7:IX206)</f>
        <v>0</v>
      </c>
      <c r="IY207" s="192">
        <f>SUM(IY7:IY206)</f>
        <v>0</v>
      </c>
      <c r="IZ207" s="191">
        <f>SUM(IZ7:IZ206)</f>
        <v>0</v>
      </c>
      <c r="JA207" s="192">
        <f>SUM(JA7:JA206)</f>
        <v>0</v>
      </c>
      <c r="JB207" s="1"/>
      <c r="JC207" s="1"/>
      <c r="JD207" s="181" t="s">
        <v>60</v>
      </c>
      <c r="JE207" s="187"/>
      <c r="JF207" s="182"/>
      <c r="JG207" s="182"/>
      <c r="JH207" s="182"/>
      <c r="JI207" s="182"/>
      <c r="JJ207" s="182"/>
      <c r="JK207" s="182"/>
      <c r="JL207" s="182"/>
      <c r="JM207" s="182"/>
      <c r="JN207" s="182"/>
      <c r="JO207" s="182"/>
      <c r="JP207" s="182"/>
      <c r="JQ207" s="182"/>
      <c r="JR207" s="182"/>
      <c r="JS207" s="182"/>
      <c r="JT207" s="182"/>
      <c r="JU207" s="182"/>
      <c r="JV207" s="182"/>
      <c r="JW207" s="182"/>
      <c r="JX207" s="182"/>
      <c r="JY207" s="182"/>
      <c r="JZ207" s="182"/>
      <c r="KA207" s="182"/>
      <c r="KB207" s="191">
        <f>SUM(KB7:KB206)</f>
        <v>0</v>
      </c>
      <c r="KC207" s="192">
        <f>SUM(KC7:KC206)</f>
        <v>0</v>
      </c>
      <c r="KD207" s="191">
        <f>SUM(KD7:KD206)</f>
        <v>0</v>
      </c>
      <c r="KE207" s="192">
        <f>SUM(KE7:KE206)</f>
        <v>0</v>
      </c>
      <c r="KF207" s="1"/>
      <c r="KG207" s="219" t="s">
        <v>60</v>
      </c>
      <c r="KH207" s="220">
        <f t="shared" ref="KH207:KQ207" si="260">SUM(KH7:KH206)</f>
        <v>0</v>
      </c>
      <c r="KI207" s="221">
        <f t="shared" si="260"/>
        <v>0</v>
      </c>
      <c r="KJ207" s="220">
        <f t="shared" si="260"/>
        <v>0</v>
      </c>
      <c r="KK207" s="221">
        <f t="shared" si="260"/>
        <v>0</v>
      </c>
      <c r="KL207" s="220">
        <f t="shared" si="260"/>
        <v>0</v>
      </c>
      <c r="KM207" s="221">
        <f t="shared" si="260"/>
        <v>0</v>
      </c>
      <c r="KN207" s="220">
        <f t="shared" si="260"/>
        <v>0</v>
      </c>
      <c r="KO207" s="222">
        <f t="shared" si="260"/>
        <v>0</v>
      </c>
      <c r="KP207" s="431">
        <f t="shared" si="260"/>
        <v>0</v>
      </c>
      <c r="KQ207" s="432">
        <f t="shared" si="260"/>
        <v>0</v>
      </c>
      <c r="KR207" s="431">
        <f>IF(R207=0,0,IF((KP207/Q207)&gt;=50%,1,0))</f>
        <v>0</v>
      </c>
      <c r="KS207" s="432">
        <f>R207-KR207</f>
        <v>0</v>
      </c>
      <c r="KT207" s="1"/>
    </row>
    <row r="208" spans="2:306" ht="9.75" customHeight="1" thickBot="1" x14ac:dyDescent="0.25"/>
    <row r="209" spans="48:299" ht="30" customHeight="1" thickBot="1" x14ac:dyDescent="0.25">
      <c r="AV209" s="876" t="s">
        <v>471</v>
      </c>
      <c r="AW209" s="877"/>
      <c r="AX209" s="878"/>
      <c r="AY209" s="192">
        <f>AW207+AY207</f>
        <v>0</v>
      </c>
      <c r="BZ209" s="876" t="s">
        <v>471</v>
      </c>
      <c r="CA209" s="877"/>
      <c r="CB209" s="878"/>
      <c r="CC209" s="192">
        <f>CA207+CC207</f>
        <v>0</v>
      </c>
      <c r="DD209" s="876" t="s">
        <v>471</v>
      </c>
      <c r="DE209" s="877"/>
      <c r="DF209" s="878"/>
      <c r="DG209" s="192">
        <f>DE207+DG207</f>
        <v>0</v>
      </c>
      <c r="EH209" s="876" t="s">
        <v>471</v>
      </c>
      <c r="EI209" s="877"/>
      <c r="EJ209" s="878"/>
      <c r="EK209" s="192">
        <f>EI207+EK207</f>
        <v>0</v>
      </c>
      <c r="FL209" s="876" t="s">
        <v>471</v>
      </c>
      <c r="FM209" s="877"/>
      <c r="FN209" s="878"/>
      <c r="FO209" s="192">
        <f>FM207+FO207</f>
        <v>0</v>
      </c>
      <c r="GP209" s="876" t="s">
        <v>471</v>
      </c>
      <c r="GQ209" s="877"/>
      <c r="GR209" s="878"/>
      <c r="GS209" s="192">
        <f>GQ207+GS207</f>
        <v>0</v>
      </c>
      <c r="HT209" s="876" t="s">
        <v>471</v>
      </c>
      <c r="HU209" s="877"/>
      <c r="HV209" s="878"/>
      <c r="HW209" s="192">
        <f>HU207+HW207</f>
        <v>0</v>
      </c>
      <c r="IX209" s="876" t="s">
        <v>471</v>
      </c>
      <c r="IY209" s="877"/>
      <c r="IZ209" s="878"/>
      <c r="JA209" s="192">
        <f>IY207+JA207</f>
        <v>0</v>
      </c>
      <c r="KB209" s="876" t="s">
        <v>471</v>
      </c>
      <c r="KC209" s="877"/>
      <c r="KD209" s="878"/>
      <c r="KE209" s="192">
        <f>KC207+KE207</f>
        <v>0</v>
      </c>
      <c r="KG209" s="879" t="s">
        <v>474</v>
      </c>
      <c r="KH209" s="880"/>
      <c r="KI209" s="880"/>
      <c r="KJ209" s="880"/>
      <c r="KK209" s="880"/>
      <c r="KL209" s="881">
        <f>KI207+KM207</f>
        <v>0</v>
      </c>
      <c r="KM209" s="882"/>
    </row>
    <row r="210" spans="48:299" ht="16.5" customHeight="1" x14ac:dyDescent="0.2"/>
    <row r="212" spans="48:299" ht="16.5" customHeight="1" x14ac:dyDescent="0.2"/>
  </sheetData>
  <sheetProtection algorithmName="SHA-512" hashValue="IGJFk9kvZOYsRoWNO/9Y5J/w2K9id7ZKrMK+GRBg4WwFWQ6e89Ax/5YR/f8Dgr/fqiU88y8uh/c3r+hfTSXxRw==" saltValue="x2Lu//obhtlqDGggZmqh8g==" spinCount="100000" sheet="1" objects="1" scenarios="1"/>
  <mergeCells count="569">
    <mergeCell ref="F4:F5"/>
    <mergeCell ref="BZ209:CB209"/>
    <mergeCell ref="AV209:AX209"/>
    <mergeCell ref="KG209:KK209"/>
    <mergeCell ref="KL209:KM209"/>
    <mergeCell ref="KB209:KD209"/>
    <mergeCell ref="IX209:IZ209"/>
    <mergeCell ref="HT209:HV209"/>
    <mergeCell ref="GP209:GR209"/>
    <mergeCell ref="FL209:FN209"/>
    <mergeCell ref="EH209:EJ209"/>
    <mergeCell ref="DD209:DF209"/>
    <mergeCell ref="KJ5:KJ6"/>
    <mergeCell ref="KK5:KK6"/>
    <mergeCell ref="KL5:KL6"/>
    <mergeCell ref="KM5:KM6"/>
    <mergeCell ref="GK5:GK6"/>
    <mergeCell ref="GL5:GL6"/>
    <mergeCell ref="GM5:GM6"/>
    <mergeCell ref="GN5:GN6"/>
    <mergeCell ref="GO5:GO6"/>
    <mergeCell ref="IQ5:IQ6"/>
    <mergeCell ref="IR5:IR6"/>
    <mergeCell ref="IS5:IS6"/>
    <mergeCell ref="C198:D198"/>
    <mergeCell ref="C199:D199"/>
    <mergeCell ref="C200:D200"/>
    <mergeCell ref="C201:D201"/>
    <mergeCell ref="C202:D202"/>
    <mergeCell ref="C203:D203"/>
    <mergeCell ref="C205:D205"/>
    <mergeCell ref="C189:D189"/>
    <mergeCell ref="C190:D190"/>
    <mergeCell ref="C191:D191"/>
    <mergeCell ref="C192:D192"/>
    <mergeCell ref="C193:D193"/>
    <mergeCell ref="C194:D194"/>
    <mergeCell ref="C195:D195"/>
    <mergeCell ref="C196:D196"/>
    <mergeCell ref="C197:D197"/>
    <mergeCell ref="C204:D204"/>
    <mergeCell ref="C180:D180"/>
    <mergeCell ref="C181:D181"/>
    <mergeCell ref="C182:D182"/>
    <mergeCell ref="C183:D183"/>
    <mergeCell ref="C184:D184"/>
    <mergeCell ref="C185:D185"/>
    <mergeCell ref="C186:D186"/>
    <mergeCell ref="C187:D187"/>
    <mergeCell ref="C188:D188"/>
    <mergeCell ref="C171:D171"/>
    <mergeCell ref="C172:D172"/>
    <mergeCell ref="C173:D173"/>
    <mergeCell ref="C174:D174"/>
    <mergeCell ref="C175:D175"/>
    <mergeCell ref="C176:D176"/>
    <mergeCell ref="C177:D177"/>
    <mergeCell ref="C178:D178"/>
    <mergeCell ref="C179:D179"/>
    <mergeCell ref="C162:D162"/>
    <mergeCell ref="C163:D163"/>
    <mergeCell ref="C164:D164"/>
    <mergeCell ref="C165:D165"/>
    <mergeCell ref="C166:D166"/>
    <mergeCell ref="C167:D167"/>
    <mergeCell ref="C168:D168"/>
    <mergeCell ref="C169:D169"/>
    <mergeCell ref="C170:D170"/>
    <mergeCell ref="C153:D153"/>
    <mergeCell ref="C154:D154"/>
    <mergeCell ref="C155:D155"/>
    <mergeCell ref="C156:D156"/>
    <mergeCell ref="C157:D157"/>
    <mergeCell ref="C158:D158"/>
    <mergeCell ref="C159:D159"/>
    <mergeCell ref="C160:D160"/>
    <mergeCell ref="C161:D161"/>
    <mergeCell ref="C144:D144"/>
    <mergeCell ref="C145:D145"/>
    <mergeCell ref="C146:D146"/>
    <mergeCell ref="C147:D147"/>
    <mergeCell ref="C148:D148"/>
    <mergeCell ref="C149:D149"/>
    <mergeCell ref="C150:D150"/>
    <mergeCell ref="C151:D151"/>
    <mergeCell ref="C152:D152"/>
    <mergeCell ref="C135:D135"/>
    <mergeCell ref="C136:D136"/>
    <mergeCell ref="C137:D137"/>
    <mergeCell ref="C138:D138"/>
    <mergeCell ref="C139:D139"/>
    <mergeCell ref="C140:D140"/>
    <mergeCell ref="C141:D141"/>
    <mergeCell ref="C142:D142"/>
    <mergeCell ref="C143:D143"/>
    <mergeCell ref="KP4:KQ4"/>
    <mergeCell ref="KR4:KS4"/>
    <mergeCell ref="KP5:KQ5"/>
    <mergeCell ref="KR5:KS5"/>
    <mergeCell ref="KH2:KS3"/>
    <mergeCell ref="C112:D112"/>
    <mergeCell ref="C114:D114"/>
    <mergeCell ref="C116:D116"/>
    <mergeCell ref="C118:D118"/>
    <mergeCell ref="AW4:AW6"/>
    <mergeCell ref="AX4:AX6"/>
    <mergeCell ref="AY4:AY6"/>
    <mergeCell ref="KG2:KG3"/>
    <mergeCell ref="BT5:BT6"/>
    <mergeCell ref="BU5:BU6"/>
    <mergeCell ref="FR3:FS3"/>
    <mergeCell ref="FT3:FU3"/>
    <mergeCell ref="FV3:FW3"/>
    <mergeCell ref="FX3:FY3"/>
    <mergeCell ref="FZ3:GA3"/>
    <mergeCell ref="KH4:KK4"/>
    <mergeCell ref="KL4:KO4"/>
    <mergeCell ref="KH5:KH6"/>
    <mergeCell ref="KI5:KI6"/>
    <mergeCell ref="C120:D120"/>
    <mergeCell ref="C122:D122"/>
    <mergeCell ref="C123:D123"/>
    <mergeCell ref="C124:D124"/>
    <mergeCell ref="C125:D125"/>
    <mergeCell ref="C126:D126"/>
    <mergeCell ref="C127:D127"/>
    <mergeCell ref="C128:D128"/>
    <mergeCell ref="C129:D129"/>
    <mergeCell ref="C121:D121"/>
    <mergeCell ref="C130:D130"/>
    <mergeCell ref="C131:D131"/>
    <mergeCell ref="C132:D132"/>
    <mergeCell ref="C133:D133"/>
    <mergeCell ref="C134:D134"/>
    <mergeCell ref="AS5:AS6"/>
    <mergeCell ref="AT5:AT6"/>
    <mergeCell ref="AU5:AU6"/>
    <mergeCell ref="AV4:AV6"/>
    <mergeCell ref="X5:X6"/>
    <mergeCell ref="Y5:Y6"/>
    <mergeCell ref="Z5:Z6"/>
    <mergeCell ref="AA5:AA6"/>
    <mergeCell ref="AB5:AB6"/>
    <mergeCell ref="AC5:AC6"/>
    <mergeCell ref="AL5:AL6"/>
    <mergeCell ref="AM5:AM6"/>
    <mergeCell ref="AN5:AN6"/>
    <mergeCell ref="AO5:AO6"/>
    <mergeCell ref="AP5:AP6"/>
    <mergeCell ref="AQ5:AQ6"/>
    <mergeCell ref="AR5:AR6"/>
    <mergeCell ref="C75:D75"/>
    <mergeCell ref="C77:D77"/>
    <mergeCell ref="KN5:KN6"/>
    <mergeCell ref="KO5:KO6"/>
    <mergeCell ref="BV5:BV6"/>
    <mergeCell ref="BW5:BW6"/>
    <mergeCell ref="BX5:BX6"/>
    <mergeCell ref="BY5:BY6"/>
    <mergeCell ref="DS5:DS6"/>
    <mergeCell ref="DT5:DT6"/>
    <mergeCell ref="DU5:DU6"/>
    <mergeCell ref="ED5:ED6"/>
    <mergeCell ref="EE5:EE6"/>
    <mergeCell ref="EF5:EF6"/>
    <mergeCell ref="EG5:EG6"/>
    <mergeCell ref="FR5:FR6"/>
    <mergeCell ref="FS5:FS6"/>
    <mergeCell ref="FT5:FT6"/>
    <mergeCell ref="FU5:FU6"/>
    <mergeCell ref="FV5:FV6"/>
    <mergeCell ref="FW5:FW6"/>
    <mergeCell ref="FX5:FX6"/>
    <mergeCell ref="FY5:FY6"/>
    <mergeCell ref="FZ5:FZ6"/>
    <mergeCell ref="GA5:GA6"/>
    <mergeCell ref="GJ5:GJ6"/>
    <mergeCell ref="AB3:AC3"/>
    <mergeCell ref="Z3:AA3"/>
    <mergeCell ref="X3:Y3"/>
    <mergeCell ref="AV3:AW3"/>
    <mergeCell ref="AX3:AY3"/>
    <mergeCell ref="AT3:AU3"/>
    <mergeCell ref="AR3:AS3"/>
    <mergeCell ref="AP3:AQ3"/>
    <mergeCell ref="AN3:AO3"/>
    <mergeCell ref="AL3:AM3"/>
    <mergeCell ref="AD3:AE3"/>
    <mergeCell ref="BT3:BU3"/>
    <mergeCell ref="BV3:BW3"/>
    <mergeCell ref="BX3:BY3"/>
    <mergeCell ref="BZ3:CA3"/>
    <mergeCell ref="CB3:CC3"/>
    <mergeCell ref="BZ4:BZ6"/>
    <mergeCell ref="CA4:CA6"/>
    <mergeCell ref="CB4:CB6"/>
    <mergeCell ref="CC4:CC6"/>
    <mergeCell ref="C81:D81"/>
    <mergeCell ref="C83:D83"/>
    <mergeCell ref="C103:D103"/>
    <mergeCell ref="C105:D105"/>
    <mergeCell ref="C91:D91"/>
    <mergeCell ref="C93:D93"/>
    <mergeCell ref="C95:D95"/>
    <mergeCell ref="C97:D97"/>
    <mergeCell ref="C99:D99"/>
    <mergeCell ref="C101:D101"/>
    <mergeCell ref="C89:D89"/>
    <mergeCell ref="C31:D31"/>
    <mergeCell ref="C33:D33"/>
    <mergeCell ref="C35:D35"/>
    <mergeCell ref="C37:D37"/>
    <mergeCell ref="C39:D39"/>
    <mergeCell ref="C85:D85"/>
    <mergeCell ref="C87:D87"/>
    <mergeCell ref="C65:D65"/>
    <mergeCell ref="C43:D43"/>
    <mergeCell ref="C45:D45"/>
    <mergeCell ref="C47:D47"/>
    <mergeCell ref="C49:D49"/>
    <mergeCell ref="C51:D51"/>
    <mergeCell ref="C53:D53"/>
    <mergeCell ref="C55:D55"/>
    <mergeCell ref="C57:D57"/>
    <mergeCell ref="C59:D59"/>
    <mergeCell ref="C61:D61"/>
    <mergeCell ref="C63:D63"/>
    <mergeCell ref="C67:D67"/>
    <mergeCell ref="C69:D69"/>
    <mergeCell ref="C71:D71"/>
    <mergeCell ref="C73:D73"/>
    <mergeCell ref="C79:D79"/>
    <mergeCell ref="B1:E1"/>
    <mergeCell ref="O2:O6"/>
    <mergeCell ref="C3:C4"/>
    <mergeCell ref="E3:J3"/>
    <mergeCell ref="K3:N3"/>
    <mergeCell ref="C111:D111"/>
    <mergeCell ref="C113:D113"/>
    <mergeCell ref="C115:D115"/>
    <mergeCell ref="C107:D107"/>
    <mergeCell ref="C109:D109"/>
    <mergeCell ref="C17:D17"/>
    <mergeCell ref="E4:E5"/>
    <mergeCell ref="I4:I5"/>
    <mergeCell ref="J4:J5"/>
    <mergeCell ref="K4:K5"/>
    <mergeCell ref="L4:L5"/>
    <mergeCell ref="M4:M5"/>
    <mergeCell ref="N4:N5"/>
    <mergeCell ref="C7:D7"/>
    <mergeCell ref="C9:D9"/>
    <mergeCell ref="C11:D11"/>
    <mergeCell ref="C13:D13"/>
    <mergeCell ref="C15:D15"/>
    <mergeCell ref="C41:D41"/>
    <mergeCell ref="C206:D206"/>
    <mergeCell ref="C117:D117"/>
    <mergeCell ref="C119:D119"/>
    <mergeCell ref="BB3:BC3"/>
    <mergeCell ref="BD3:BE3"/>
    <mergeCell ref="BF3:BG3"/>
    <mergeCell ref="BH3:BI3"/>
    <mergeCell ref="BB5:BB6"/>
    <mergeCell ref="BC5:BC6"/>
    <mergeCell ref="BD5:BD6"/>
    <mergeCell ref="BE5:BE6"/>
    <mergeCell ref="BF5:BF6"/>
    <mergeCell ref="BG5:BG6"/>
    <mergeCell ref="BH5:BH6"/>
    <mergeCell ref="BI5:BI6"/>
    <mergeCell ref="R3:R5"/>
    <mergeCell ref="Q3:Q5"/>
    <mergeCell ref="C19:D19"/>
    <mergeCell ref="C21:D21"/>
    <mergeCell ref="C23:D23"/>
    <mergeCell ref="C25:D25"/>
    <mergeCell ref="C27:D27"/>
    <mergeCell ref="U2:U5"/>
    <mergeCell ref="C29:D29"/>
    <mergeCell ref="CH3:CI3"/>
    <mergeCell ref="CJ3:CK3"/>
    <mergeCell ref="CL3:CM3"/>
    <mergeCell ref="CN3:CO3"/>
    <mergeCell ref="CF5:CF6"/>
    <mergeCell ref="CG5:CG6"/>
    <mergeCell ref="CH5:CH6"/>
    <mergeCell ref="CI5:CI6"/>
    <mergeCell ref="CJ5:CJ6"/>
    <mergeCell ref="CK5:CK6"/>
    <mergeCell ref="CL5:CL6"/>
    <mergeCell ref="CM5:CM6"/>
    <mergeCell ref="CN5:CN6"/>
    <mergeCell ref="CO5:CO6"/>
    <mergeCell ref="CF3:CG3"/>
    <mergeCell ref="CP3:CQ3"/>
    <mergeCell ref="CR3:CS3"/>
    <mergeCell ref="DB3:DC3"/>
    <mergeCell ref="DD3:DE3"/>
    <mergeCell ref="DF3:DG3"/>
    <mergeCell ref="DD4:DD6"/>
    <mergeCell ref="DE4:DE6"/>
    <mergeCell ref="DF4:DF6"/>
    <mergeCell ref="DG4:DG6"/>
    <mergeCell ref="CP5:CP6"/>
    <mergeCell ref="CQ5:CQ6"/>
    <mergeCell ref="CR5:CR6"/>
    <mergeCell ref="CS5:CS6"/>
    <mergeCell ref="DB5:DB6"/>
    <mergeCell ref="DC5:DC6"/>
    <mergeCell ref="CT3:CU3"/>
    <mergeCell ref="CV3:CW3"/>
    <mergeCell ref="CX3:CY3"/>
    <mergeCell ref="CZ3:DA3"/>
    <mergeCell ref="CT5:CT6"/>
    <mergeCell ref="CU5:CU6"/>
    <mergeCell ref="CV5:CV6"/>
    <mergeCell ref="CW5:CW6"/>
    <mergeCell ref="CX5:CX6"/>
    <mergeCell ref="ED3:EE3"/>
    <mergeCell ref="EF3:EG3"/>
    <mergeCell ref="DJ5:DJ6"/>
    <mergeCell ref="DK5:DK6"/>
    <mergeCell ref="DL5:DL6"/>
    <mergeCell ref="DM5:DM6"/>
    <mergeCell ref="DN5:DN6"/>
    <mergeCell ref="DO5:DO6"/>
    <mergeCell ref="DP5:DP6"/>
    <mergeCell ref="DQ5:DQ6"/>
    <mergeCell ref="DR5:DR6"/>
    <mergeCell ref="ET3:EU3"/>
    <mergeCell ref="EV3:EW3"/>
    <mergeCell ref="EX3:EY3"/>
    <mergeCell ref="FH3:FI3"/>
    <mergeCell ref="FJ3:FK3"/>
    <mergeCell ref="FL3:FM3"/>
    <mergeCell ref="EJ3:EK3"/>
    <mergeCell ref="EH4:EH6"/>
    <mergeCell ref="EI4:EI6"/>
    <mergeCell ref="EJ4:EJ6"/>
    <mergeCell ref="EK4:EK6"/>
    <mergeCell ref="EH3:EI3"/>
    <mergeCell ref="EZ3:FA3"/>
    <mergeCell ref="FB3:FC3"/>
    <mergeCell ref="FD3:FE3"/>
    <mergeCell ref="FF3:FG3"/>
    <mergeCell ref="EZ5:EZ6"/>
    <mergeCell ref="FA5:FA6"/>
    <mergeCell ref="FB5:FB6"/>
    <mergeCell ref="FC5:FC6"/>
    <mergeCell ref="FD5:FD6"/>
    <mergeCell ref="FE5:FE6"/>
    <mergeCell ref="FF5:FF6"/>
    <mergeCell ref="FG5:FG6"/>
    <mergeCell ref="FN3:FO3"/>
    <mergeCell ref="FL4:FL6"/>
    <mergeCell ref="FM4:FM6"/>
    <mergeCell ref="FN4:FN6"/>
    <mergeCell ref="FO4:FO6"/>
    <mergeCell ref="EN5:EN6"/>
    <mergeCell ref="EO5:EO6"/>
    <mergeCell ref="EP5:EP6"/>
    <mergeCell ref="EQ5:EQ6"/>
    <mergeCell ref="ER5:ER6"/>
    <mergeCell ref="ES5:ES6"/>
    <mergeCell ref="ET5:ET6"/>
    <mergeCell ref="EU5:EU6"/>
    <mergeCell ref="EV5:EV6"/>
    <mergeCell ref="EW5:EW6"/>
    <mergeCell ref="EX5:EX6"/>
    <mergeCell ref="EY5:EY6"/>
    <mergeCell ref="FH5:FH6"/>
    <mergeCell ref="FI5:FI6"/>
    <mergeCell ref="FJ5:FJ6"/>
    <mergeCell ref="FK5:FK6"/>
    <mergeCell ref="EN3:EO3"/>
    <mergeCell ref="EP3:EQ3"/>
    <mergeCell ref="ER3:ES3"/>
    <mergeCell ref="GV3:GW3"/>
    <mergeCell ref="GX3:GY3"/>
    <mergeCell ref="GV5:GV6"/>
    <mergeCell ref="GW5:GW6"/>
    <mergeCell ref="GX5:GX6"/>
    <mergeCell ref="GY5:GY6"/>
    <mergeCell ref="GJ3:GK3"/>
    <mergeCell ref="GL3:GM3"/>
    <mergeCell ref="GN3:GO3"/>
    <mergeCell ref="GP3:GQ3"/>
    <mergeCell ref="GR3:GS3"/>
    <mergeCell ref="GP4:GP6"/>
    <mergeCell ref="GQ4:GQ6"/>
    <mergeCell ref="GR4:GR6"/>
    <mergeCell ref="GS4:GS6"/>
    <mergeCell ref="GZ3:HA3"/>
    <mergeCell ref="HB3:HC3"/>
    <mergeCell ref="HD3:HE3"/>
    <mergeCell ref="HN3:HO3"/>
    <mergeCell ref="HP3:HQ3"/>
    <mergeCell ref="HR3:HS3"/>
    <mergeCell ref="HT3:HU3"/>
    <mergeCell ref="HV3:HW3"/>
    <mergeCell ref="HT4:HT6"/>
    <mergeCell ref="HU4:HU6"/>
    <mergeCell ref="HV4:HV6"/>
    <mergeCell ref="HW4:HW6"/>
    <mergeCell ref="GZ5:GZ6"/>
    <mergeCell ref="HA5:HA6"/>
    <mergeCell ref="HB5:HB6"/>
    <mergeCell ref="HC5:HC6"/>
    <mergeCell ref="HD5:HD6"/>
    <mergeCell ref="HE5:HE6"/>
    <mergeCell ref="HN5:HN6"/>
    <mergeCell ref="HO5:HO6"/>
    <mergeCell ref="HP5:HP6"/>
    <mergeCell ref="HQ5:HQ6"/>
    <mergeCell ref="HR5:HR6"/>
    <mergeCell ref="HS5:HS6"/>
    <mergeCell ref="IT5:IT6"/>
    <mergeCell ref="IU5:IU6"/>
    <mergeCell ref="IV5:IV6"/>
    <mergeCell ref="IW5:IW6"/>
    <mergeCell ref="HZ3:IA3"/>
    <mergeCell ref="IJ3:IK3"/>
    <mergeCell ref="IL3:IM3"/>
    <mergeCell ref="IN3:IO3"/>
    <mergeCell ref="IP3:IQ3"/>
    <mergeCell ref="IR3:IS3"/>
    <mergeCell ref="IT3:IU3"/>
    <mergeCell ref="IV3:IW3"/>
    <mergeCell ref="HZ5:HZ6"/>
    <mergeCell ref="IA5:IA6"/>
    <mergeCell ref="IJ5:IJ6"/>
    <mergeCell ref="IK5:IK6"/>
    <mergeCell ref="IL5:IL6"/>
    <mergeCell ref="IM5:IM6"/>
    <mergeCell ref="IN5:IN6"/>
    <mergeCell ref="IO5:IO6"/>
    <mergeCell ref="IP5:IP6"/>
    <mergeCell ref="IB3:IC3"/>
    <mergeCell ref="ID3:IE3"/>
    <mergeCell ref="IF3:IG3"/>
    <mergeCell ref="JJ3:JK3"/>
    <mergeCell ref="JL3:JM3"/>
    <mergeCell ref="JN3:JO3"/>
    <mergeCell ref="JX3:JY3"/>
    <mergeCell ref="JZ3:KA3"/>
    <mergeCell ref="KB3:KC3"/>
    <mergeCell ref="IZ3:JA3"/>
    <mergeCell ref="IX4:IX6"/>
    <mergeCell ref="IY4:IY6"/>
    <mergeCell ref="IZ4:IZ6"/>
    <mergeCell ref="JA4:JA6"/>
    <mergeCell ref="IX3:IY3"/>
    <mergeCell ref="JP3:JQ3"/>
    <mergeCell ref="JR3:JS3"/>
    <mergeCell ref="JT3:JU3"/>
    <mergeCell ref="JV3:JW3"/>
    <mergeCell ref="JP5:JP6"/>
    <mergeCell ref="JQ5:JQ6"/>
    <mergeCell ref="JR5:JR6"/>
    <mergeCell ref="JS5:JS6"/>
    <mergeCell ref="JT5:JT6"/>
    <mergeCell ref="JU5:JU6"/>
    <mergeCell ref="JV5:JV6"/>
    <mergeCell ref="JW5:JW6"/>
    <mergeCell ref="KD3:KE3"/>
    <mergeCell ref="KB4:KB6"/>
    <mergeCell ref="KC4:KC6"/>
    <mergeCell ref="KD4:KD6"/>
    <mergeCell ref="KE4:KE6"/>
    <mergeCell ref="JD5:JD6"/>
    <mergeCell ref="JE5:JE6"/>
    <mergeCell ref="JF5:JF6"/>
    <mergeCell ref="JG5:JG6"/>
    <mergeCell ref="JH5:JH6"/>
    <mergeCell ref="JI5:JI6"/>
    <mergeCell ref="JJ5:JJ6"/>
    <mergeCell ref="JK5:JK6"/>
    <mergeCell ref="JL5:JL6"/>
    <mergeCell ref="JM5:JM6"/>
    <mergeCell ref="JN5:JN6"/>
    <mergeCell ref="JO5:JO6"/>
    <mergeCell ref="JX5:JX6"/>
    <mergeCell ref="JY5:JY6"/>
    <mergeCell ref="JZ5:JZ6"/>
    <mergeCell ref="KA5:KA6"/>
    <mergeCell ref="JD3:JE3"/>
    <mergeCell ref="JF3:JG3"/>
    <mergeCell ref="JH3:JI3"/>
    <mergeCell ref="AD5:AD6"/>
    <mergeCell ref="AE5:AE6"/>
    <mergeCell ref="AF3:AG3"/>
    <mergeCell ref="AF5:AF6"/>
    <mergeCell ref="AG5:AG6"/>
    <mergeCell ref="AH3:AI3"/>
    <mergeCell ref="AH5:AH6"/>
    <mergeCell ref="AI5:AI6"/>
    <mergeCell ref="AJ3:AK3"/>
    <mergeCell ref="AJ5:AJ6"/>
    <mergeCell ref="AK5:AK6"/>
    <mergeCell ref="BJ3:BK3"/>
    <mergeCell ref="BL3:BM3"/>
    <mergeCell ref="BJ5:BJ6"/>
    <mergeCell ref="BK5:BK6"/>
    <mergeCell ref="BL5:BL6"/>
    <mergeCell ref="BM5:BM6"/>
    <mergeCell ref="BP3:BQ3"/>
    <mergeCell ref="BR3:BS3"/>
    <mergeCell ref="BP5:BP6"/>
    <mergeCell ref="BQ5:BQ6"/>
    <mergeCell ref="BR5:BR6"/>
    <mergeCell ref="BS5:BS6"/>
    <mergeCell ref="BN3:BO3"/>
    <mergeCell ref="BN5:BN6"/>
    <mergeCell ref="BO5:BO6"/>
    <mergeCell ref="CY5:CY6"/>
    <mergeCell ref="CZ5:CZ6"/>
    <mergeCell ref="DA5:DA6"/>
    <mergeCell ref="DV3:DW3"/>
    <mergeCell ref="DX3:DY3"/>
    <mergeCell ref="DZ3:EA3"/>
    <mergeCell ref="EB3:EC3"/>
    <mergeCell ref="DV5:DV6"/>
    <mergeCell ref="DW5:DW6"/>
    <mergeCell ref="DX5:DX6"/>
    <mergeCell ref="DY5:DY6"/>
    <mergeCell ref="DZ5:DZ6"/>
    <mergeCell ref="EA5:EA6"/>
    <mergeCell ref="EB5:EB6"/>
    <mergeCell ref="EC5:EC6"/>
    <mergeCell ref="DJ3:DK3"/>
    <mergeCell ref="DL3:DM3"/>
    <mergeCell ref="DN3:DO3"/>
    <mergeCell ref="DP3:DQ3"/>
    <mergeCell ref="DR3:DS3"/>
    <mergeCell ref="DT3:DU3"/>
    <mergeCell ref="GB3:GC3"/>
    <mergeCell ref="GD3:GE3"/>
    <mergeCell ref="GF3:GG3"/>
    <mergeCell ref="GH3:GI3"/>
    <mergeCell ref="GB5:GB6"/>
    <mergeCell ref="GC5:GC6"/>
    <mergeCell ref="GD5:GD6"/>
    <mergeCell ref="GE5:GE6"/>
    <mergeCell ref="GF5:GF6"/>
    <mergeCell ref="GG5:GG6"/>
    <mergeCell ref="GH5:GH6"/>
    <mergeCell ref="GI5:GI6"/>
    <mergeCell ref="HF3:HG3"/>
    <mergeCell ref="HH3:HI3"/>
    <mergeCell ref="HJ3:HK3"/>
    <mergeCell ref="HL3:HM3"/>
    <mergeCell ref="HF5:HF6"/>
    <mergeCell ref="HG5:HG6"/>
    <mergeCell ref="HH5:HH6"/>
    <mergeCell ref="HI5:HI6"/>
    <mergeCell ref="HJ5:HJ6"/>
    <mergeCell ref="HK5:HK6"/>
    <mergeCell ref="HL5:HL6"/>
    <mergeCell ref="HM5:HM6"/>
    <mergeCell ref="IH3:II3"/>
    <mergeCell ref="IB5:IB6"/>
    <mergeCell ref="IC5:IC6"/>
    <mergeCell ref="ID5:ID6"/>
    <mergeCell ref="IE5:IE6"/>
    <mergeCell ref="IF5:IF6"/>
    <mergeCell ref="IG5:IG6"/>
    <mergeCell ref="IH5:IH6"/>
    <mergeCell ref="II5:II6"/>
  </mergeCells>
  <conditionalFormatting sqref="O248:P248">
    <cfRule type="cellIs" dxfId="1797" priority="1608" operator="greaterThan">
      <formula>0</formula>
    </cfRule>
  </conditionalFormatting>
  <conditionalFormatting sqref="P247">
    <cfRule type="expression" dxfId="1796" priority="1609">
      <formula>$P$248&gt;0</formula>
    </cfRule>
  </conditionalFormatting>
  <conditionalFormatting sqref="O247">
    <cfRule type="expression" dxfId="1795" priority="1610">
      <formula>$O$248&gt;0</formula>
    </cfRule>
  </conditionalFormatting>
  <conditionalFormatting sqref="R9:R10">
    <cfRule type="expression" dxfId="1794" priority="1611">
      <formula>#REF!="Ano"</formula>
    </cfRule>
  </conditionalFormatting>
  <conditionalFormatting sqref="R9:R10">
    <cfRule type="cellIs" dxfId="1793" priority="1605" operator="between">
      <formula>1</formula>
      <formula>11</formula>
    </cfRule>
  </conditionalFormatting>
  <conditionalFormatting sqref="P99:P100 S99:S100">
    <cfRule type="expression" dxfId="1792" priority="1612" stopIfTrue="1">
      <formula>$S$99&gt;#REF!</formula>
    </cfRule>
    <cfRule type="expression" dxfId="1791" priority="1613" stopIfTrue="1">
      <formula>$S$99&lt;#REF!</formula>
    </cfRule>
    <cfRule type="expression" dxfId="1790" priority="1614">
      <formula>$S$99&gt;#REF!</formula>
    </cfRule>
  </conditionalFormatting>
  <conditionalFormatting sqref="O231:S231">
    <cfRule type="expression" dxfId="1789" priority="1615" stopIfTrue="1">
      <formula>$S$231&gt;#REF!</formula>
    </cfRule>
    <cfRule type="expression" dxfId="1788" priority="1616" stopIfTrue="1">
      <formula>$S$231&lt;#REF!</formula>
    </cfRule>
    <cfRule type="expression" dxfId="1787" priority="1617">
      <formula>$S$231&gt;#REF!</formula>
    </cfRule>
  </conditionalFormatting>
  <conditionalFormatting sqref="L7">
    <cfRule type="expression" dxfId="1786" priority="1549">
      <formula>$L7&gt;$E7</formula>
    </cfRule>
  </conditionalFormatting>
  <conditionalFormatting sqref="L9:L104">
    <cfRule type="expression" dxfId="1785" priority="1548">
      <formula>$L9&gt;$E9</formula>
    </cfRule>
  </conditionalFormatting>
  <conditionalFormatting sqref="L105">
    <cfRule type="expression" dxfId="1784" priority="1542">
      <formula>$L105&gt;$E105</formula>
    </cfRule>
  </conditionalFormatting>
  <conditionalFormatting sqref="L106">
    <cfRule type="expression" dxfId="1783" priority="1540">
      <formula>$L106&gt;$E106</formula>
    </cfRule>
  </conditionalFormatting>
  <conditionalFormatting sqref="L107">
    <cfRule type="expression" dxfId="1782" priority="1538">
      <formula>$L107&gt;$E107</formula>
    </cfRule>
  </conditionalFormatting>
  <conditionalFormatting sqref="L108">
    <cfRule type="expression" dxfId="1781" priority="1536">
      <formula>$L108&gt;$E108</formula>
    </cfRule>
  </conditionalFormatting>
  <conditionalFormatting sqref="L109">
    <cfRule type="expression" dxfId="1780" priority="1534">
      <formula>$L109&gt;$E109</formula>
    </cfRule>
  </conditionalFormatting>
  <conditionalFormatting sqref="L110">
    <cfRule type="expression" dxfId="1779" priority="1532">
      <formula>$L110&gt;$E110</formula>
    </cfRule>
  </conditionalFormatting>
  <conditionalFormatting sqref="L111:L206">
    <cfRule type="expression" dxfId="1778" priority="1530">
      <formula>$L111&gt;$E111</formula>
    </cfRule>
  </conditionalFormatting>
  <conditionalFormatting sqref="AV206">
    <cfRule type="cellIs" dxfId="1777" priority="1501" operator="greaterThan">
      <formula>$E206</formula>
    </cfRule>
  </conditionalFormatting>
  <conditionalFormatting sqref="X7:AC125 X198:AC206 X133:AC133 X141:AC141 X178:AC180 X153:AC153 AL153:AU153 AL178:AU180 AL141:AU141 AL133:AU133 AL198:AU206 AL7:AU125">
    <cfRule type="expression" dxfId="1776" priority="1500">
      <formula>$U7="Ne"</formula>
    </cfRule>
  </conditionalFormatting>
  <conditionalFormatting sqref="AW7:AW206">
    <cfRule type="cellIs" dxfId="1775" priority="1497" operator="greaterThan">
      <formula>$J7</formula>
    </cfRule>
  </conditionalFormatting>
  <conditionalFormatting sqref="AY7:AY206">
    <cfRule type="cellIs" dxfId="1774" priority="1496" operator="greaterThan">
      <formula>$N7</formula>
    </cfRule>
  </conditionalFormatting>
  <conditionalFormatting sqref="KM7:KO206">
    <cfRule type="cellIs" dxfId="1773" priority="1488" operator="greaterThan">
      <formula>$J7</formula>
    </cfRule>
  </conditionalFormatting>
  <conditionalFormatting sqref="KI7:KK206">
    <cfRule type="cellIs" dxfId="1772" priority="1490" operator="greaterThan">
      <formula>$J7</formula>
    </cfRule>
  </conditionalFormatting>
  <conditionalFormatting sqref="KL7:KL206">
    <cfRule type="cellIs" dxfId="1771" priority="1489" operator="greaterThan">
      <formula>$E7</formula>
    </cfRule>
  </conditionalFormatting>
  <conditionalFormatting sqref="KH7:KH206">
    <cfRule type="cellIs" dxfId="1770" priority="1444" operator="greaterThan">
      <formula>$J7</formula>
    </cfRule>
  </conditionalFormatting>
  <conditionalFormatting sqref="AX206">
    <cfRule type="cellIs" dxfId="1769" priority="1443" operator="greaterThan">
      <formula>$E206</formula>
    </cfRule>
  </conditionalFormatting>
  <conditionalFormatting sqref="BZ206">
    <cfRule type="cellIs" dxfId="1768" priority="1442" operator="greaterThan">
      <formula>$E206</formula>
    </cfRule>
  </conditionalFormatting>
  <conditionalFormatting sqref="BB7:BI125 BB198:BI206 BB133:BI133 BB141:BI141 BB178:BI180 BB153:BI153 BN153:BO153 BN178:BO180 BN141:BO141 BN133:BO133 BN198:BO206 BN7:BO125 BT7:BY125 BT198:BY206 BT133:BY133 BT141:BY141 BT178:BY180 BT153:BY153">
    <cfRule type="expression" dxfId="1767" priority="1441">
      <formula>$U7="Ne"</formula>
    </cfRule>
  </conditionalFormatting>
  <conditionalFormatting sqref="CA206">
    <cfRule type="cellIs" dxfId="1766" priority="1440" operator="greaterThan">
      <formula>$J206</formula>
    </cfRule>
  </conditionalFormatting>
  <conditionalFormatting sqref="CC206">
    <cfRule type="cellIs" dxfId="1765" priority="1439" operator="greaterThan">
      <formula>$N206</formula>
    </cfRule>
  </conditionalFormatting>
  <conditionalFormatting sqref="CB206">
    <cfRule type="cellIs" dxfId="1764" priority="1438" operator="greaterThan">
      <formula>$E206</formula>
    </cfRule>
  </conditionalFormatting>
  <conditionalFormatting sqref="R11:R206">
    <cfRule type="expression" dxfId="1763" priority="1402">
      <formula>#REF!="Ano"</formula>
    </cfRule>
  </conditionalFormatting>
  <conditionalFormatting sqref="R11:R206">
    <cfRule type="cellIs" dxfId="1762" priority="1401" operator="between">
      <formula>1</formula>
      <formula>11</formula>
    </cfRule>
  </conditionalFormatting>
  <conditionalFormatting sqref="X181:AC181 X192:AC197 AL192:AU197 AL181:AU181">
    <cfRule type="expression" dxfId="1761" priority="1397">
      <formula>$U181="Ne"</formula>
    </cfRule>
  </conditionalFormatting>
  <conditionalFormatting sqref="BB181:BI181 BB192:BI197 BN192:BO197 BN181:BO181 BT181:BY181 BT192:BY197">
    <cfRule type="expression" dxfId="1760" priority="1388">
      <formula>$U181="Ne"</formula>
    </cfRule>
  </conditionalFormatting>
  <conditionalFormatting sqref="X126:AC132 AL126:AU132">
    <cfRule type="expression" dxfId="1759" priority="1344">
      <formula>$U126="Ne"</formula>
    </cfRule>
  </conditionalFormatting>
  <conditionalFormatting sqref="BB126:BI132 BN126:BO132 BT126:BY132">
    <cfRule type="expression" dxfId="1758" priority="1335">
      <formula>$U126="Ne"</formula>
    </cfRule>
  </conditionalFormatting>
  <conditionalFormatting sqref="X134:AC140 AL134:AU140">
    <cfRule type="expression" dxfId="1757" priority="1291">
      <formula>$U134="Ne"</formula>
    </cfRule>
  </conditionalFormatting>
  <conditionalFormatting sqref="BB134:BI140 BN134:BO140 BT134:BY140">
    <cfRule type="expression" dxfId="1756" priority="1282">
      <formula>$U134="Ne"</formula>
    </cfRule>
  </conditionalFormatting>
  <conditionalFormatting sqref="X189:AC189 AL189:AU189">
    <cfRule type="expression" dxfId="1755" priority="1238">
      <formula>$U189="Ne"</formula>
    </cfRule>
  </conditionalFormatting>
  <conditionalFormatting sqref="BB189:BI189 BN189:BO189 BT189:BY189">
    <cfRule type="expression" dxfId="1754" priority="1229">
      <formula>$U189="Ne"</formula>
    </cfRule>
  </conditionalFormatting>
  <conditionalFormatting sqref="X182:AC188 AL182:AU188">
    <cfRule type="expression" dxfId="1753" priority="1185">
      <formula>$U182="Ne"</formula>
    </cfRule>
  </conditionalFormatting>
  <conditionalFormatting sqref="BB182:BI188 BN182:BO188 BT182:BY188">
    <cfRule type="expression" dxfId="1752" priority="1176">
      <formula>$U182="Ne"</formula>
    </cfRule>
  </conditionalFormatting>
  <conditionalFormatting sqref="X190:AC191 AL190:AU191">
    <cfRule type="expression" dxfId="1751" priority="1132">
      <formula>$U190="Ne"</formula>
    </cfRule>
  </conditionalFormatting>
  <conditionalFormatting sqref="BB190:BI191 BN190:BO191 BT190:BY191">
    <cfRule type="expression" dxfId="1750" priority="1123">
      <formula>$U190="Ne"</formula>
    </cfRule>
  </conditionalFormatting>
  <conditionalFormatting sqref="X175:AC175 AL175:AU175">
    <cfRule type="expression" dxfId="1749" priority="1079">
      <formula>$U175="Ne"</formula>
    </cfRule>
  </conditionalFormatting>
  <conditionalFormatting sqref="BB175:BI175 BN175:BO175 BT175:BY175">
    <cfRule type="expression" dxfId="1748" priority="1070">
      <formula>$U175="Ne"</formula>
    </cfRule>
  </conditionalFormatting>
  <conditionalFormatting sqref="AD149:AE149">
    <cfRule type="expression" dxfId="1747" priority="591">
      <formula>$U149="Ne"</formula>
    </cfRule>
  </conditionalFormatting>
  <conditionalFormatting sqref="X165:AC174 AL165:AU174">
    <cfRule type="expression" dxfId="1746" priority="1026">
      <formula>$U165="Ne"</formula>
    </cfRule>
  </conditionalFormatting>
  <conditionalFormatting sqref="BB165:BI174 BN165:BO174 BT165:BY174">
    <cfRule type="expression" dxfId="1745" priority="1017">
      <formula>$U165="Ne"</formula>
    </cfRule>
  </conditionalFormatting>
  <conditionalFormatting sqref="AJ162:AK164">
    <cfRule type="expression" dxfId="1744" priority="538">
      <formula>$U162="Ne"</formula>
    </cfRule>
  </conditionalFormatting>
  <conditionalFormatting sqref="X176:AC177 AL176:AU177">
    <cfRule type="expression" dxfId="1743" priority="973">
      <formula>$U176="Ne"</formula>
    </cfRule>
  </conditionalFormatting>
  <conditionalFormatting sqref="BB176:BI177 BN176:BO177 BT176:BY177">
    <cfRule type="expression" dxfId="1742" priority="964">
      <formula>$U176="Ne"</formula>
    </cfRule>
  </conditionalFormatting>
  <conditionalFormatting sqref="AH154:AI160">
    <cfRule type="expression" dxfId="1741" priority="555">
      <formula>$U154="Ne"</formula>
    </cfRule>
  </conditionalFormatting>
  <conditionalFormatting sqref="AJ134:AK140">
    <cfRule type="expression" dxfId="1740" priority="550">
      <formula>$U134="Ne"</formula>
    </cfRule>
  </conditionalFormatting>
  <conditionalFormatting sqref="X149:AC149 AL149:AU149">
    <cfRule type="expression" dxfId="1739" priority="920">
      <formula>$U149="Ne"</formula>
    </cfRule>
  </conditionalFormatting>
  <conditionalFormatting sqref="BB149:BI149 BN149:BO149 BT149:BY149">
    <cfRule type="expression" dxfId="1738" priority="911">
      <formula>$U149="Ne"</formula>
    </cfRule>
  </conditionalFormatting>
  <conditionalFormatting sqref="AF161:AG161">
    <cfRule type="expression" dxfId="1737" priority="572">
      <formula>$U161="Ne"</formula>
    </cfRule>
  </conditionalFormatting>
  <conditionalFormatting sqref="AH126:AI132">
    <cfRule type="expression" dxfId="1736" priority="567">
      <formula>$U126="Ne"</formula>
    </cfRule>
  </conditionalFormatting>
  <conditionalFormatting sqref="AH175:AI175">
    <cfRule type="expression" dxfId="1735" priority="562">
      <formula>$U175="Ne"</formula>
    </cfRule>
  </conditionalFormatting>
  <conditionalFormatting sqref="X142:AC148 AL142:AU148">
    <cfRule type="expression" dxfId="1734" priority="867">
      <formula>$U142="Ne"</formula>
    </cfRule>
  </conditionalFormatting>
  <conditionalFormatting sqref="BB142:BI148 BN142:BO148 BT142:BY148">
    <cfRule type="expression" dxfId="1733" priority="858">
      <formula>$U142="Ne"</formula>
    </cfRule>
  </conditionalFormatting>
  <conditionalFormatting sqref="AD150:AE152">
    <cfRule type="expression" dxfId="1732" priority="589">
      <formula>$U150="Ne"</formula>
    </cfRule>
  </conditionalFormatting>
  <conditionalFormatting sqref="AF181:AG181 AF192:AG197">
    <cfRule type="expression" dxfId="1731" priority="584">
      <formula>$U181="Ne"</formula>
    </cfRule>
  </conditionalFormatting>
  <conditionalFormatting sqref="AF190:AG191">
    <cfRule type="expression" dxfId="1730" priority="579">
      <formula>$U190="Ne"</formula>
    </cfRule>
  </conditionalFormatting>
  <conditionalFormatting sqref="AF142:AG148">
    <cfRule type="expression" dxfId="1729" priority="574">
      <formula>$U142="Ne"</formula>
    </cfRule>
  </conditionalFormatting>
  <conditionalFormatting sqref="X150:AC152 AL150:AU152">
    <cfRule type="expression" dxfId="1728" priority="814">
      <formula>$U150="Ne"</formula>
    </cfRule>
  </conditionalFormatting>
  <conditionalFormatting sqref="BB150:BI152 BN150:BO152 BT150:BY152">
    <cfRule type="expression" dxfId="1727" priority="805">
      <formula>$U150="Ne"</formula>
    </cfRule>
  </conditionalFormatting>
  <conditionalFormatting sqref="CF189:CM189 CR189:CS189 CX189:DC189">
    <cfRule type="expression" dxfId="1726" priority="466">
      <formula>$U189="Ne"</formula>
    </cfRule>
  </conditionalFormatting>
  <conditionalFormatting sqref="AD7:AE125 AD198:AE206 AD133:AE133 AD141:AE141 AD178:AE180 AD153:AE153">
    <cfRule type="expression" dxfId="1725" priority="601">
      <formula>$U7="Ne"</formula>
    </cfRule>
  </conditionalFormatting>
  <conditionalFormatting sqref="AD182:AE188">
    <cfRule type="expression" dxfId="1724" priority="596">
      <formula>$U182="Ne"</formula>
    </cfRule>
  </conditionalFormatting>
  <conditionalFormatting sqref="AD162:AE164">
    <cfRule type="expression" dxfId="1723" priority="586">
      <formula>$U162="Ne"</formula>
    </cfRule>
  </conditionalFormatting>
  <conditionalFormatting sqref="X161:AC161 AL161:AU161">
    <cfRule type="expression" dxfId="1722" priority="761">
      <formula>$U161="Ne"</formula>
    </cfRule>
  </conditionalFormatting>
  <conditionalFormatting sqref="BB161:BI161 BN161:BO161 BT161:BY161">
    <cfRule type="expression" dxfId="1721" priority="752">
      <formula>$U161="Ne"</formula>
    </cfRule>
  </conditionalFormatting>
  <conditionalFormatting sqref="AJ7:AK125 AJ198:AK206 AJ133:AK133 AJ141:AK141 AJ178:AK180 AJ153:AK153">
    <cfRule type="expression" dxfId="1720" priority="553">
      <formula>$U7="Ne"</formula>
    </cfRule>
  </conditionalFormatting>
  <conditionalFormatting sqref="AJ182:AK188">
    <cfRule type="expression" dxfId="1719" priority="548">
      <formula>$U182="Ne"</formula>
    </cfRule>
  </conditionalFormatting>
  <conditionalFormatting sqref="AJ149:AK149">
    <cfRule type="expression" dxfId="1718" priority="543">
      <formula>$U149="Ne"</formula>
    </cfRule>
  </conditionalFormatting>
  <conditionalFormatting sqref="AD134:AE140">
    <cfRule type="expression" dxfId="1717" priority="598">
      <formula>$U134="Ne"</formula>
    </cfRule>
  </conditionalFormatting>
  <conditionalFormatting sqref="X154:AC160 AL154:AU160">
    <cfRule type="expression" dxfId="1716" priority="708">
      <formula>$U154="Ne"</formula>
    </cfRule>
  </conditionalFormatting>
  <conditionalFormatting sqref="BB154:BI160 BN154:BO160 BT154:BY160">
    <cfRule type="expression" dxfId="1715" priority="699">
      <formula>$U154="Ne"</formula>
    </cfRule>
  </conditionalFormatting>
  <conditionalFormatting sqref="AF162:AG164">
    <cfRule type="expression" dxfId="1714" priority="570">
      <formula>$U162="Ne"</formula>
    </cfRule>
  </conditionalFormatting>
  <conditionalFormatting sqref="AH189:AI189">
    <cfRule type="expression" dxfId="1713" priority="565">
      <formula>$U189="Ne"</formula>
    </cfRule>
  </conditionalFormatting>
  <conditionalFormatting sqref="AH176:AI177">
    <cfRule type="expression" dxfId="1712" priority="560">
      <formula>$U176="Ne"</formula>
    </cfRule>
  </conditionalFormatting>
  <conditionalFormatting sqref="AJ165:AK174">
    <cfRule type="expression" dxfId="1711" priority="545">
      <formula>$U165="Ne"</formula>
    </cfRule>
  </conditionalFormatting>
  <conditionalFormatting sqref="X162:AC164 AL162:AU164">
    <cfRule type="expression" dxfId="1710" priority="655">
      <formula>$U162="Ne"</formula>
    </cfRule>
  </conditionalFormatting>
  <conditionalFormatting sqref="BB162:BI164 BN162:BO164 BT162:BY164">
    <cfRule type="expression" dxfId="1709" priority="646">
      <formula>$U162="Ne"</formula>
    </cfRule>
  </conditionalFormatting>
  <conditionalFormatting sqref="AD154:AE160">
    <cfRule type="expression" dxfId="1708" priority="587">
      <formula>$U154="Ne"</formula>
    </cfRule>
  </conditionalFormatting>
  <conditionalFormatting sqref="AF134:AG140">
    <cfRule type="expression" dxfId="1707" priority="582">
      <formula>$U134="Ne"</formula>
    </cfRule>
  </conditionalFormatting>
  <conditionalFormatting sqref="AF165:AG174">
    <cfRule type="expression" dxfId="1706" priority="577">
      <formula>$U165="Ne"</formula>
    </cfRule>
  </conditionalFormatting>
  <conditionalFormatting sqref="BP189:BS189">
    <cfRule type="expression" dxfId="1705" priority="502">
      <formula>$U189="Ne"</formula>
    </cfRule>
  </conditionalFormatting>
  <conditionalFormatting sqref="BP176:BS177">
    <cfRule type="expression" dxfId="1704" priority="497">
      <formula>$U176="Ne"</formula>
    </cfRule>
  </conditionalFormatting>
  <conditionalFormatting sqref="AH150:AI152">
    <cfRule type="expression" dxfId="1703" priority="557">
      <formula>$U150="Ne"</formula>
    </cfRule>
  </conditionalFormatting>
  <conditionalFormatting sqref="C7:D205">
    <cfRule type="expression" dxfId="1702" priority="605">
      <formula>$T7=1</formula>
    </cfRule>
  </conditionalFormatting>
  <conditionalFormatting sqref="KP7:KP205">
    <cfRule type="cellIs" dxfId="1701" priority="604" operator="greaterThan">
      <formula>0</formula>
    </cfRule>
  </conditionalFormatting>
  <conditionalFormatting sqref="KR207">
    <cfRule type="cellIs" dxfId="1700" priority="602" operator="greaterThan">
      <formula>0</formula>
    </cfRule>
  </conditionalFormatting>
  <conditionalFormatting sqref="CF176:CM177 CR176:CS177 CX176:DC177">
    <cfRule type="expression" dxfId="1699" priority="461">
      <formula>$U176="Ne"</formula>
    </cfRule>
  </conditionalFormatting>
  <conditionalFormatting sqref="AD181:AE181 AD192:AE197">
    <cfRule type="expression" dxfId="1698" priority="600">
      <formula>$U181="Ne"</formula>
    </cfRule>
  </conditionalFormatting>
  <conditionalFormatting sqref="AD126:AE132">
    <cfRule type="expression" dxfId="1697" priority="599">
      <formula>$U126="Ne"</formula>
    </cfRule>
  </conditionalFormatting>
  <conditionalFormatting sqref="AD189:AE189">
    <cfRule type="expression" dxfId="1696" priority="597">
      <formula>$U189="Ne"</formula>
    </cfRule>
  </conditionalFormatting>
  <conditionalFormatting sqref="CF154:CM160 CR154:CS160 CX154:DC160">
    <cfRule type="expression" dxfId="1695" priority="456">
      <formula>$U154="Ne"</formula>
    </cfRule>
  </conditionalFormatting>
  <conditionalFormatting sqref="AD190:AE191">
    <cfRule type="expression" dxfId="1694" priority="595">
      <formula>$U190="Ne"</formula>
    </cfRule>
  </conditionalFormatting>
  <conditionalFormatting sqref="AD175:AE175">
    <cfRule type="expression" dxfId="1693" priority="594">
      <formula>$U175="Ne"</formula>
    </cfRule>
  </conditionalFormatting>
  <conditionalFormatting sqref="AD165:AE174">
    <cfRule type="expression" dxfId="1692" priority="593">
      <formula>$U165="Ne"</formula>
    </cfRule>
  </conditionalFormatting>
  <conditionalFormatting sqref="AD176:AE177">
    <cfRule type="expression" dxfId="1691" priority="592">
      <formula>$U176="Ne"</formula>
    </cfRule>
  </conditionalFormatting>
  <conditionalFormatting sqref="BJ192:BM197 BJ181:BM181">
    <cfRule type="expression" dxfId="1690" priority="521">
      <formula>$U181="Ne"</formula>
    </cfRule>
  </conditionalFormatting>
  <conditionalFormatting sqref="AD142:AE148">
    <cfRule type="expression" dxfId="1689" priority="590">
      <formula>$U142="Ne"</formula>
    </cfRule>
  </conditionalFormatting>
  <conditionalFormatting sqref="BJ134:BM140">
    <cfRule type="expression" dxfId="1688" priority="519">
      <formula>$U134="Ne"</formula>
    </cfRule>
  </conditionalFormatting>
  <conditionalFormatting sqref="AD161:AE161">
    <cfRule type="expression" dxfId="1687" priority="588">
      <formula>$U161="Ne"</formula>
    </cfRule>
  </conditionalFormatting>
  <conditionalFormatting sqref="BJ182:BM188">
    <cfRule type="expression" dxfId="1686" priority="517">
      <formula>$U182="Ne"</formula>
    </cfRule>
  </conditionalFormatting>
  <conditionalFormatting sqref="AF7:AG125 AF198:AG206 AF133:AG133 AF141:AG141 AF178:AG180 AF153:AG153">
    <cfRule type="expression" dxfId="1685" priority="585">
      <formula>$U7="Ne"</formula>
    </cfRule>
  </conditionalFormatting>
  <conditionalFormatting sqref="BJ165:BM174">
    <cfRule type="expression" dxfId="1684" priority="514">
      <formula>$U165="Ne"</formula>
    </cfRule>
  </conditionalFormatting>
  <conditionalFormatting sqref="AF126:AG132">
    <cfRule type="expression" dxfId="1683" priority="583">
      <formula>$U126="Ne"</formula>
    </cfRule>
  </conditionalFormatting>
  <conditionalFormatting sqref="BJ149:BM149">
    <cfRule type="expression" dxfId="1682" priority="512">
      <formula>$U149="Ne"</formula>
    </cfRule>
  </conditionalFormatting>
  <conditionalFormatting sqref="AF189:AG189">
    <cfRule type="expression" dxfId="1681" priority="581">
      <formula>$U189="Ne"</formula>
    </cfRule>
  </conditionalFormatting>
  <conditionalFormatting sqref="AF182:AG188">
    <cfRule type="expression" dxfId="1680" priority="580">
      <formula>$U182="Ne"</formula>
    </cfRule>
  </conditionalFormatting>
  <conditionalFormatting sqref="BJ161:BM161">
    <cfRule type="expression" dxfId="1679" priority="509">
      <formula>$U161="Ne"</formula>
    </cfRule>
  </conditionalFormatting>
  <conditionalFormatting sqref="AF175:AG175">
    <cfRule type="expression" dxfId="1678" priority="578">
      <formula>$U175="Ne"</formula>
    </cfRule>
  </conditionalFormatting>
  <conditionalFormatting sqref="BJ162:BM164">
    <cfRule type="expression" dxfId="1677" priority="507">
      <formula>$U162="Ne"</formula>
    </cfRule>
  </conditionalFormatting>
  <conditionalFormatting sqref="AF176:AG177">
    <cfRule type="expression" dxfId="1676" priority="576">
      <formula>$U176="Ne"</formula>
    </cfRule>
  </conditionalFormatting>
  <conditionalFormatting sqref="AF149:AG149">
    <cfRule type="expression" dxfId="1675" priority="575">
      <formula>$U149="Ne"</formula>
    </cfRule>
  </conditionalFormatting>
  <conditionalFormatting sqref="AF150:AG152">
    <cfRule type="expression" dxfId="1674" priority="573">
      <formula>$U150="Ne"</formula>
    </cfRule>
  </conditionalFormatting>
  <conditionalFormatting sqref="CT189:CW189">
    <cfRule type="expression" dxfId="1673" priority="432">
      <formula>$U189="Ne"</formula>
    </cfRule>
  </conditionalFormatting>
  <conditionalFormatting sqref="AF154:AG160">
    <cfRule type="expression" dxfId="1672" priority="571">
      <formula>$U154="Ne"</formula>
    </cfRule>
  </conditionalFormatting>
  <conditionalFormatting sqref="BP190:BS191">
    <cfRule type="expression" dxfId="1671" priority="500">
      <formula>$U190="Ne"</formula>
    </cfRule>
  </conditionalFormatting>
  <conditionalFormatting sqref="AH7:AI125 AH198:AI206 AH133:AI133 AH141:AI141 AH178:AI180 AH153:AI153">
    <cfRule type="expression" dxfId="1670" priority="569">
      <formula>$U7="Ne"</formula>
    </cfRule>
  </conditionalFormatting>
  <conditionalFormatting sqref="AH181:AI181 AH192:AI197">
    <cfRule type="expression" dxfId="1669" priority="568">
      <formula>$U181="Ne"</formula>
    </cfRule>
  </conditionalFormatting>
  <conditionalFormatting sqref="AH134:AI140">
    <cfRule type="expression" dxfId="1668" priority="566">
      <formula>$U134="Ne"</formula>
    </cfRule>
  </conditionalFormatting>
  <conditionalFormatting sqref="BP142:BS148">
    <cfRule type="expression" dxfId="1667" priority="495">
      <formula>$U142="Ne"</formula>
    </cfRule>
  </conditionalFormatting>
  <conditionalFormatting sqref="AH182:AI188">
    <cfRule type="expression" dxfId="1666" priority="564">
      <formula>$U182="Ne"</formula>
    </cfRule>
  </conditionalFormatting>
  <conditionalFormatting sqref="AH190:AI191">
    <cfRule type="expression" dxfId="1665" priority="563">
      <formula>$U190="Ne"</formula>
    </cfRule>
  </conditionalFormatting>
  <conditionalFormatting sqref="BP154:BS160">
    <cfRule type="expression" dxfId="1664" priority="492">
      <formula>$U154="Ne"</formula>
    </cfRule>
  </conditionalFormatting>
  <conditionalFormatting sqref="AH165:AI174">
    <cfRule type="expression" dxfId="1663" priority="561">
      <formula>$U165="Ne"</formula>
    </cfRule>
  </conditionalFormatting>
  <conditionalFormatting sqref="AH149:AI149">
    <cfRule type="expression" dxfId="1662" priority="559">
      <formula>$U149="Ne"</formula>
    </cfRule>
  </conditionalFormatting>
  <conditionalFormatting sqref="AH142:AI148">
    <cfRule type="expression" dxfId="1661" priority="558">
      <formula>$U142="Ne"</formula>
    </cfRule>
  </conditionalFormatting>
  <conditionalFormatting sqref="AH161:AI161">
    <cfRule type="expression" dxfId="1660" priority="556">
      <formula>$U161="Ne"</formula>
    </cfRule>
  </conditionalFormatting>
  <conditionalFormatting sqref="AH162:AI164">
    <cfRule type="expression" dxfId="1659" priority="554">
      <formula>$U162="Ne"</formula>
    </cfRule>
  </conditionalFormatting>
  <conditionalFormatting sqref="AJ181:AK181 AJ192:AK197">
    <cfRule type="expression" dxfId="1658" priority="552">
      <formula>$U181="Ne"</formula>
    </cfRule>
  </conditionalFormatting>
  <conditionalFormatting sqref="AJ126:AK132">
    <cfRule type="expression" dxfId="1657" priority="551">
      <formula>$U126="Ne"</formula>
    </cfRule>
  </conditionalFormatting>
  <conditionalFormatting sqref="AJ189:AK189">
    <cfRule type="expression" dxfId="1656" priority="549">
      <formula>$U189="Ne"</formula>
    </cfRule>
  </conditionalFormatting>
  <conditionalFormatting sqref="AJ190:AK191">
    <cfRule type="expression" dxfId="1655" priority="547">
      <formula>$U190="Ne"</formula>
    </cfRule>
  </conditionalFormatting>
  <conditionalFormatting sqref="AJ175:AK175">
    <cfRule type="expression" dxfId="1654" priority="546">
      <formula>$U175="Ne"</formula>
    </cfRule>
  </conditionalFormatting>
  <conditionalFormatting sqref="AJ176:AK177">
    <cfRule type="expression" dxfId="1653" priority="544">
      <formula>$U176="Ne"</formula>
    </cfRule>
  </conditionalFormatting>
  <conditionalFormatting sqref="CF7:CM125 CF198:CM206 CF133:CM133 CF141:CM141 CF178:CM180 CF153:CM153 CR153:CS153 CR178:CS180 CR141:CS141 CR133:CS133 CR198:CS206 CR7:CS125 CX7:DC125 CX198:DC206 CX133:DC133 CX141:DC141 CX178:DC180 CX153:DC153">
    <cfRule type="expression" dxfId="1652" priority="473">
      <formula>$U7="Ne"</formula>
    </cfRule>
  </conditionalFormatting>
  <conditionalFormatting sqref="AJ142:AK148">
    <cfRule type="expression" dxfId="1651" priority="542">
      <formula>$U142="Ne"</formula>
    </cfRule>
  </conditionalFormatting>
  <conditionalFormatting sqref="AJ150:AK152">
    <cfRule type="expression" dxfId="1650" priority="541">
      <formula>$U150="Ne"</formula>
    </cfRule>
  </conditionalFormatting>
  <conditionalFormatting sqref="AJ161:AK161">
    <cfRule type="expression" dxfId="1649" priority="540">
      <formula>$U161="Ne"</formula>
    </cfRule>
  </conditionalFormatting>
  <conditionalFormatting sqref="AJ154:AK160">
    <cfRule type="expression" dxfId="1648" priority="539">
      <formula>$U154="Ne"</formula>
    </cfRule>
  </conditionalFormatting>
  <conditionalFormatting sqref="CF126:CM132 CR126:CS132 CX126:DC132">
    <cfRule type="expression" dxfId="1647" priority="468">
      <formula>$U126="Ne"</formula>
    </cfRule>
  </conditionalFormatting>
  <conditionalFormatting sqref="CA7:CA205">
    <cfRule type="cellIs" dxfId="1646" priority="537" operator="greaterThan">
      <formula>$J7</formula>
    </cfRule>
  </conditionalFormatting>
  <conditionalFormatting sqref="DG206">
    <cfRule type="cellIs" dxfId="1645" priority="471" operator="greaterThan">
      <formula>$N206</formula>
    </cfRule>
  </conditionalFormatting>
  <conditionalFormatting sqref="CC7:CC205">
    <cfRule type="cellIs" dxfId="1644" priority="523" operator="greaterThan">
      <formula>$N7</formula>
    </cfRule>
  </conditionalFormatting>
  <conditionalFormatting sqref="BJ153:BM153 BJ178:BM180 BJ141:BM141 BJ133:BM133 BJ198:BM206 BJ7:BM125">
    <cfRule type="expression" dxfId="1643" priority="522">
      <formula>$U7="Ne"</formula>
    </cfRule>
  </conditionalFormatting>
  <conditionalFormatting sqref="BJ126:BM132">
    <cfRule type="expression" dxfId="1642" priority="520">
      <formula>$U126="Ne"</formula>
    </cfRule>
  </conditionalFormatting>
  <conditionalFormatting sqref="CN134:CQ140">
    <cfRule type="expression" dxfId="1641" priority="449">
      <formula>$U134="Ne"</formula>
    </cfRule>
  </conditionalFormatting>
  <conditionalFormatting sqref="BJ189:BM189">
    <cfRule type="expression" dxfId="1640" priority="518">
      <formula>$U189="Ne"</formula>
    </cfRule>
  </conditionalFormatting>
  <conditionalFormatting sqref="CN182:CQ188">
    <cfRule type="expression" dxfId="1639" priority="447">
      <formula>$U182="Ne"</formula>
    </cfRule>
  </conditionalFormatting>
  <conditionalFormatting sqref="BJ190:BM191">
    <cfRule type="expression" dxfId="1638" priority="516">
      <formula>$U190="Ne"</formula>
    </cfRule>
  </conditionalFormatting>
  <conditionalFormatting sqref="BJ175:BM175">
    <cfRule type="expression" dxfId="1637" priority="515">
      <formula>$U175="Ne"</formula>
    </cfRule>
  </conditionalFormatting>
  <conditionalFormatting sqref="CN165:CQ174">
    <cfRule type="expression" dxfId="1636" priority="444">
      <formula>$U165="Ne"</formula>
    </cfRule>
  </conditionalFormatting>
  <conditionalFormatting sqref="BJ176:BM177">
    <cfRule type="expression" dxfId="1635" priority="513">
      <formula>$U176="Ne"</formula>
    </cfRule>
  </conditionalFormatting>
  <conditionalFormatting sqref="CN149:CQ149">
    <cfRule type="expression" dxfId="1634" priority="442">
      <formula>$U149="Ne"</formula>
    </cfRule>
  </conditionalFormatting>
  <conditionalFormatting sqref="BJ142:BM148">
    <cfRule type="expression" dxfId="1633" priority="511">
      <formula>$U142="Ne"</formula>
    </cfRule>
  </conditionalFormatting>
  <conditionalFormatting sqref="BJ150:BM152">
    <cfRule type="expression" dxfId="1632" priority="510">
      <formula>$U150="Ne"</formula>
    </cfRule>
  </conditionalFormatting>
  <conditionalFormatting sqref="BJ154:BM160">
    <cfRule type="expression" dxfId="1631" priority="508">
      <formula>$U154="Ne"</formula>
    </cfRule>
  </conditionalFormatting>
  <conditionalFormatting sqref="CN162:CQ164">
    <cfRule type="expression" dxfId="1630" priority="437">
      <formula>$U162="Ne"</formula>
    </cfRule>
  </conditionalFormatting>
  <conditionalFormatting sqref="BP153:BS153 BP178:BS180 BP141:BS141 BP133:BS133 BP198:BS206 BP7:BS125">
    <cfRule type="expression" dxfId="1629" priority="506">
      <formula>$U7="Ne"</formula>
    </cfRule>
  </conditionalFormatting>
  <conditionalFormatting sqref="BP192:BS197 BP181:BS181">
    <cfRule type="expression" dxfId="1628" priority="505">
      <formula>$U181="Ne"</formula>
    </cfRule>
  </conditionalFormatting>
  <conditionalFormatting sqref="BP126:BS132">
    <cfRule type="expression" dxfId="1627" priority="504">
      <formula>$U126="Ne"</formula>
    </cfRule>
  </conditionalFormatting>
  <conditionalFormatting sqref="BP134:BS140">
    <cfRule type="expression" dxfId="1626" priority="503">
      <formula>$U134="Ne"</formula>
    </cfRule>
  </conditionalFormatting>
  <conditionalFormatting sqref="BP182:BS188">
    <cfRule type="expression" dxfId="1625" priority="501">
      <formula>$U182="Ne"</formula>
    </cfRule>
  </conditionalFormatting>
  <conditionalFormatting sqref="CT190:CW191">
    <cfRule type="expression" dxfId="1624" priority="430">
      <formula>$U190="Ne"</formula>
    </cfRule>
  </conditionalFormatting>
  <conditionalFormatting sqref="BP175:BS175">
    <cfRule type="expression" dxfId="1623" priority="499">
      <formula>$U175="Ne"</formula>
    </cfRule>
  </conditionalFormatting>
  <conditionalFormatting sqref="BP165:BS174">
    <cfRule type="expression" dxfId="1622" priority="498">
      <formula>$U165="Ne"</formula>
    </cfRule>
  </conditionalFormatting>
  <conditionalFormatting sqref="CT176:CW177">
    <cfRule type="expression" dxfId="1621" priority="427">
      <formula>$U176="Ne"</formula>
    </cfRule>
  </conditionalFormatting>
  <conditionalFormatting sqref="BP149:BS149">
    <cfRule type="expression" dxfId="1620" priority="496">
      <formula>$U149="Ne"</formula>
    </cfRule>
  </conditionalFormatting>
  <conditionalFormatting sqref="CT142:CW148">
    <cfRule type="expression" dxfId="1619" priority="425">
      <formula>$U142="Ne"</formula>
    </cfRule>
  </conditionalFormatting>
  <conditionalFormatting sqref="BP150:BS152">
    <cfRule type="expression" dxfId="1618" priority="494">
      <formula>$U150="Ne"</formula>
    </cfRule>
  </conditionalFormatting>
  <conditionalFormatting sqref="BP161:BS161">
    <cfRule type="expression" dxfId="1617" priority="493">
      <formula>$U161="Ne"</formula>
    </cfRule>
  </conditionalFormatting>
  <conditionalFormatting sqref="BP162:BS164">
    <cfRule type="expression" dxfId="1616" priority="491">
      <formula>$U162="Ne"</formula>
    </cfRule>
  </conditionalFormatting>
  <conditionalFormatting sqref="CT153:CW153 CT178:CW180 CT141:CW141 CT133:CW133 CT198:CW206 CT7:CW125">
    <cfRule type="expression" dxfId="1615" priority="436">
      <formula>$U7="Ne"</formula>
    </cfRule>
  </conditionalFormatting>
  <conditionalFormatting sqref="CT192:CW197 CT181:CW181">
    <cfRule type="expression" dxfId="1614" priority="435">
      <formula>$U181="Ne"</formula>
    </cfRule>
  </conditionalFormatting>
  <conditionalFormatting sqref="CT126:CW132">
    <cfRule type="expression" dxfId="1613" priority="434">
      <formula>$U126="Ne"</formula>
    </cfRule>
  </conditionalFormatting>
  <conditionalFormatting sqref="CT134:CW140">
    <cfRule type="expression" dxfId="1612" priority="433">
      <formula>$U134="Ne"</formula>
    </cfRule>
  </conditionalFormatting>
  <conditionalFormatting sqref="DX189:EA189">
    <cfRule type="expression" dxfId="1611" priority="362">
      <formula>$U189="Ne"</formula>
    </cfRule>
  </conditionalFormatting>
  <conditionalFormatting sqref="CT182:CW188">
    <cfRule type="expression" dxfId="1610" priority="431">
      <formula>$U182="Ne"</formula>
    </cfRule>
  </conditionalFormatting>
  <conditionalFormatting sqref="DX190:EA191">
    <cfRule type="expression" dxfId="1609" priority="360">
      <formula>$U190="Ne"</formula>
    </cfRule>
  </conditionalFormatting>
  <conditionalFormatting sqref="CT175:CW175">
    <cfRule type="expression" dxfId="1608" priority="429">
      <formula>$U175="Ne"</formula>
    </cfRule>
  </conditionalFormatting>
  <conditionalFormatting sqref="CT165:CW174">
    <cfRule type="expression" dxfId="1607" priority="428">
      <formula>$U165="Ne"</formula>
    </cfRule>
  </conditionalFormatting>
  <conditionalFormatting sqref="CT149:CW149">
    <cfRule type="expression" dxfId="1606" priority="426">
      <formula>$U149="Ne"</formula>
    </cfRule>
  </conditionalFormatting>
  <conditionalFormatting sqref="DX142:EA148">
    <cfRule type="expression" dxfId="1605" priority="355">
      <formula>$U142="Ne"</formula>
    </cfRule>
  </conditionalFormatting>
  <conditionalFormatting sqref="CT150:CW152">
    <cfRule type="expression" dxfId="1604" priority="424">
      <formula>$U150="Ne"</formula>
    </cfRule>
  </conditionalFormatting>
  <conditionalFormatting sqref="CT161:CW161">
    <cfRule type="expression" dxfId="1603" priority="423">
      <formula>$U161="Ne"</formula>
    </cfRule>
  </conditionalFormatting>
  <conditionalFormatting sqref="CT154:CW160">
    <cfRule type="expression" dxfId="1602" priority="422">
      <formula>$U154="Ne"</formula>
    </cfRule>
  </conditionalFormatting>
  <conditionalFormatting sqref="CT162:CW164">
    <cfRule type="expression" dxfId="1601" priority="421">
      <formula>$U162="Ne"</formula>
    </cfRule>
  </conditionalFormatting>
  <conditionalFormatting sqref="DD206">
    <cfRule type="cellIs" dxfId="1600" priority="474" operator="greaterThan">
      <formula>$E206</formula>
    </cfRule>
  </conditionalFormatting>
  <conditionalFormatting sqref="DJ7:DQ125 DJ198:DQ206 DJ133:DQ133 DJ141:DQ141 DJ178:DQ180 DJ153:DQ153 DV153:DW153 DV178:DW180 DV141:DW141 DV133:DW133 DV198:DW206 DV7:DW125 EB7:EG125 EB198:EG206 EB133:EG133 EB141:EG141 EB178:EG180 EB153:EG153">
    <cfRule type="expression" dxfId="1599" priority="403">
      <formula>$U7="Ne"</formula>
    </cfRule>
  </conditionalFormatting>
  <conditionalFormatting sqref="DE206">
    <cfRule type="cellIs" dxfId="1598" priority="472" operator="greaterThan">
      <formula>$J206</formula>
    </cfRule>
  </conditionalFormatting>
  <conditionalFormatting sqref="EK206">
    <cfRule type="cellIs" dxfId="1597" priority="401" operator="greaterThan">
      <formula>$N206</formula>
    </cfRule>
  </conditionalFormatting>
  <conditionalFormatting sqref="DF206">
    <cfRule type="cellIs" dxfId="1596" priority="470" operator="greaterThan">
      <formula>$E206</formula>
    </cfRule>
  </conditionalFormatting>
  <conditionalFormatting sqref="CF181:CM181 CF192:CM197 CR192:CS197 CR181:CS181 CX181:DC181 CX192:DC197">
    <cfRule type="expression" dxfId="1595" priority="469">
      <formula>$U181="Ne"</formula>
    </cfRule>
  </conditionalFormatting>
  <conditionalFormatting sqref="CF134:CM140 CR134:CS140 CX134:DC140">
    <cfRule type="expression" dxfId="1594" priority="467">
      <formula>$U134="Ne"</formula>
    </cfRule>
  </conditionalFormatting>
  <conditionalFormatting sqref="DJ189:DQ189 DV189:DW189 EB189:EG189">
    <cfRule type="expression" dxfId="1593" priority="396">
      <formula>$U189="Ne"</formula>
    </cfRule>
  </conditionalFormatting>
  <conditionalFormatting sqref="CF182:CM188 CR182:CS188 CX182:DC188">
    <cfRule type="expression" dxfId="1592" priority="465">
      <formula>$U182="Ne"</formula>
    </cfRule>
  </conditionalFormatting>
  <conditionalFormatting sqref="CF190:CM191 CR190:CS191 CX190:DC191">
    <cfRule type="expression" dxfId="1591" priority="464">
      <formula>$U190="Ne"</formula>
    </cfRule>
  </conditionalFormatting>
  <conditionalFormatting sqref="CF175:CM175 CR175:CS175 CX175:DC175">
    <cfRule type="expression" dxfId="1590" priority="463">
      <formula>$U175="Ne"</formula>
    </cfRule>
  </conditionalFormatting>
  <conditionalFormatting sqref="CF165:CM174 CR165:CS174 CX165:DC174">
    <cfRule type="expression" dxfId="1589" priority="462">
      <formula>$U165="Ne"</formula>
    </cfRule>
  </conditionalFormatting>
  <conditionalFormatting sqref="DJ176:DQ177 DV176:DW177 EB176:EG177">
    <cfRule type="expression" dxfId="1588" priority="391">
      <formula>$U176="Ne"</formula>
    </cfRule>
  </conditionalFormatting>
  <conditionalFormatting sqref="CF149:CM149 CR149:CS149 CX149:DC149">
    <cfRule type="expression" dxfId="1587" priority="460">
      <formula>$U149="Ne"</formula>
    </cfRule>
  </conditionalFormatting>
  <conditionalFormatting sqref="CF142:CM148 CR142:CS148 CX142:DC148">
    <cfRule type="expression" dxfId="1586" priority="459">
      <formula>$U142="Ne"</formula>
    </cfRule>
  </conditionalFormatting>
  <conditionalFormatting sqref="CF150:CM152 CR150:CS152 CX150:DC152">
    <cfRule type="expression" dxfId="1585" priority="458">
      <formula>$U150="Ne"</formula>
    </cfRule>
  </conditionalFormatting>
  <conditionalFormatting sqref="CF161:CM161 CR161:CS161 CX161:DC161">
    <cfRule type="expression" dxfId="1584" priority="457">
      <formula>$U161="Ne"</formula>
    </cfRule>
  </conditionalFormatting>
  <conditionalFormatting sqref="CF162:CM164 CR162:CS164 CX162:DC164">
    <cfRule type="expression" dxfId="1583" priority="455">
      <formula>$U162="Ne"</formula>
    </cfRule>
  </conditionalFormatting>
  <conditionalFormatting sqref="DE7:DE205">
    <cfRule type="cellIs" dxfId="1582" priority="454" operator="greaterThan">
      <formula>$J7</formula>
    </cfRule>
  </conditionalFormatting>
  <conditionalFormatting sqref="DG7:DG205">
    <cfRule type="cellIs" dxfId="1581" priority="453" operator="greaterThan">
      <formula>$N7</formula>
    </cfRule>
  </conditionalFormatting>
  <conditionalFormatting sqref="CN153:CQ153 CN178:CQ180 CN141:CQ141 CN133:CQ133 CN198:CQ206 CN7:CQ125">
    <cfRule type="expression" dxfId="1580" priority="452">
      <formula>$U7="Ne"</formula>
    </cfRule>
  </conditionalFormatting>
  <conditionalFormatting sqref="CN192:CQ197 CN181:CQ181">
    <cfRule type="expression" dxfId="1579" priority="451">
      <formula>$U181="Ne"</formula>
    </cfRule>
  </conditionalFormatting>
  <conditionalFormatting sqref="CN126:CQ132">
    <cfRule type="expression" dxfId="1578" priority="450">
      <formula>$U126="Ne"</formula>
    </cfRule>
  </conditionalFormatting>
  <conditionalFormatting sqref="DR134:DU140">
    <cfRule type="expression" dxfId="1577" priority="379">
      <formula>$U134="Ne"</formula>
    </cfRule>
  </conditionalFormatting>
  <conditionalFormatting sqref="CN189:CQ189">
    <cfRule type="expression" dxfId="1576" priority="448">
      <formula>$U189="Ne"</formula>
    </cfRule>
  </conditionalFormatting>
  <conditionalFormatting sqref="DR182:DU188">
    <cfRule type="expression" dxfId="1575" priority="377">
      <formula>$U182="Ne"</formula>
    </cfRule>
  </conditionalFormatting>
  <conditionalFormatting sqref="CN190:CQ191">
    <cfRule type="expression" dxfId="1574" priority="446">
      <formula>$U190="Ne"</formula>
    </cfRule>
  </conditionalFormatting>
  <conditionalFormatting sqref="CN175:CQ175">
    <cfRule type="expression" dxfId="1573" priority="445">
      <formula>$U175="Ne"</formula>
    </cfRule>
  </conditionalFormatting>
  <conditionalFormatting sqref="CN176:CQ177">
    <cfRule type="expression" dxfId="1572" priority="443">
      <formula>$U176="Ne"</formula>
    </cfRule>
  </conditionalFormatting>
  <conditionalFormatting sqref="DR149:DU149">
    <cfRule type="expression" dxfId="1571" priority="372">
      <formula>$U149="Ne"</formula>
    </cfRule>
  </conditionalFormatting>
  <conditionalFormatting sqref="CN142:CQ148">
    <cfRule type="expression" dxfId="1570" priority="441">
      <formula>$U142="Ne"</formula>
    </cfRule>
  </conditionalFormatting>
  <conditionalFormatting sqref="CN150:CQ152">
    <cfRule type="expression" dxfId="1569" priority="440">
      <formula>$U150="Ne"</formula>
    </cfRule>
  </conditionalFormatting>
  <conditionalFormatting sqref="CN161:CQ161">
    <cfRule type="expression" dxfId="1568" priority="439">
      <formula>$U161="Ne"</formula>
    </cfRule>
  </conditionalFormatting>
  <conditionalFormatting sqref="CN154:CQ160">
    <cfRule type="expression" dxfId="1567" priority="438">
      <formula>$U154="Ne"</formula>
    </cfRule>
  </conditionalFormatting>
  <conditionalFormatting sqref="DR162:DU164">
    <cfRule type="expression" dxfId="1566" priority="367">
      <formula>$U162="Ne"</formula>
    </cfRule>
  </conditionalFormatting>
  <conditionalFormatting sqref="DX153:EA153 DX178:EA180 DX141:EA141 DX133:EA133 DX198:EA206 DX7:EA125">
    <cfRule type="expression" dxfId="1565" priority="366">
      <formula>$U7="Ne"</formula>
    </cfRule>
  </conditionalFormatting>
  <conditionalFormatting sqref="DX192:EA197 DX181:EA181">
    <cfRule type="expression" dxfId="1564" priority="365">
      <formula>$U181="Ne"</formula>
    </cfRule>
  </conditionalFormatting>
  <conditionalFormatting sqref="DX126:EA132">
    <cfRule type="expression" dxfId="1563" priority="364">
      <formula>$U126="Ne"</formula>
    </cfRule>
  </conditionalFormatting>
  <conditionalFormatting sqref="DX134:EA140">
    <cfRule type="expression" dxfId="1562" priority="363">
      <formula>$U134="Ne"</formula>
    </cfRule>
  </conditionalFormatting>
  <conditionalFormatting sqref="DX182:EA188">
    <cfRule type="expression" dxfId="1561" priority="361">
      <formula>$U182="Ne"</formula>
    </cfRule>
  </conditionalFormatting>
  <conditionalFormatting sqref="FB190:FE191">
    <cfRule type="expression" dxfId="1560" priority="290">
      <formula>$U190="Ne"</formula>
    </cfRule>
  </conditionalFormatting>
  <conditionalFormatting sqref="DX175:EA175">
    <cfRule type="expression" dxfId="1559" priority="359">
      <formula>$U175="Ne"</formula>
    </cfRule>
  </conditionalFormatting>
  <conditionalFormatting sqref="DX165:EA174">
    <cfRule type="expression" dxfId="1558" priority="358">
      <formula>$U165="Ne"</formula>
    </cfRule>
  </conditionalFormatting>
  <conditionalFormatting sqref="DX176:EA177">
    <cfRule type="expression" dxfId="1557" priority="357">
      <formula>$U176="Ne"</formula>
    </cfRule>
  </conditionalFormatting>
  <conditionalFormatting sqref="DX149:EA149">
    <cfRule type="expression" dxfId="1556" priority="356">
      <formula>$U149="Ne"</formula>
    </cfRule>
  </conditionalFormatting>
  <conditionalFormatting sqref="FB142:FE148">
    <cfRule type="expression" dxfId="1555" priority="285">
      <formula>$U142="Ne"</formula>
    </cfRule>
  </conditionalFormatting>
  <conditionalFormatting sqref="DX150:EA152">
    <cfRule type="expression" dxfId="1554" priority="354">
      <formula>$U150="Ne"</formula>
    </cfRule>
  </conditionalFormatting>
  <conditionalFormatting sqref="DX161:EA161">
    <cfRule type="expression" dxfId="1553" priority="353">
      <formula>$U161="Ne"</formula>
    </cfRule>
  </conditionalFormatting>
  <conditionalFormatting sqref="DX154:EA160">
    <cfRule type="expression" dxfId="1552" priority="352">
      <formula>$U154="Ne"</formula>
    </cfRule>
  </conditionalFormatting>
  <conditionalFormatting sqref="DX162:EA164">
    <cfRule type="expression" dxfId="1551" priority="351">
      <formula>$U162="Ne"</formula>
    </cfRule>
  </conditionalFormatting>
  <conditionalFormatting sqref="FB153:FE153 FB178:FE180 FB141:FE141 FB133:FE133 FB198:FE206 FB7:FE125">
    <cfRule type="expression" dxfId="1550" priority="296">
      <formula>$U7="Ne"</formula>
    </cfRule>
  </conditionalFormatting>
  <conditionalFormatting sqref="FB192:FE197 FB181:FE181">
    <cfRule type="expression" dxfId="1549" priority="295">
      <formula>$U181="Ne"</formula>
    </cfRule>
  </conditionalFormatting>
  <conditionalFormatting sqref="FB126:FE132">
    <cfRule type="expression" dxfId="1548" priority="294">
      <formula>$U126="Ne"</formula>
    </cfRule>
  </conditionalFormatting>
  <conditionalFormatting sqref="FB134:FE140">
    <cfRule type="expression" dxfId="1547" priority="293">
      <formula>$U134="Ne"</formula>
    </cfRule>
  </conditionalFormatting>
  <conditionalFormatting sqref="FB189:FE189">
    <cfRule type="expression" dxfId="1546" priority="292">
      <formula>$U189="Ne"</formula>
    </cfRule>
  </conditionalFormatting>
  <conditionalFormatting sqref="FB182:FE188">
    <cfRule type="expression" dxfId="1545" priority="291">
      <formula>$U182="Ne"</formula>
    </cfRule>
  </conditionalFormatting>
  <conditionalFormatting sqref="GF190:GI191">
    <cfRule type="expression" dxfId="1544" priority="220">
      <formula>$U190="Ne"</formula>
    </cfRule>
  </conditionalFormatting>
  <conditionalFormatting sqref="FB175:FE175">
    <cfRule type="expression" dxfId="1543" priority="289">
      <formula>$U175="Ne"</formula>
    </cfRule>
  </conditionalFormatting>
  <conditionalFormatting sqref="FB165:FE174">
    <cfRule type="expression" dxfId="1542" priority="288">
      <formula>$U165="Ne"</formula>
    </cfRule>
  </conditionalFormatting>
  <conditionalFormatting sqref="FB176:FE177">
    <cfRule type="expression" dxfId="1541" priority="287">
      <formula>$U176="Ne"</formula>
    </cfRule>
  </conditionalFormatting>
  <conditionalFormatting sqref="FB149:FE149">
    <cfRule type="expression" dxfId="1540" priority="286">
      <formula>$U149="Ne"</formula>
    </cfRule>
  </conditionalFormatting>
  <conditionalFormatting sqref="FB150:FE152">
    <cfRule type="expression" dxfId="1539" priority="284">
      <formula>$U150="Ne"</formula>
    </cfRule>
  </conditionalFormatting>
  <conditionalFormatting sqref="FB161:FE161">
    <cfRule type="expression" dxfId="1538" priority="283">
      <formula>$U161="Ne"</formula>
    </cfRule>
  </conditionalFormatting>
  <conditionalFormatting sqref="FB154:FE160">
    <cfRule type="expression" dxfId="1537" priority="282">
      <formula>$U154="Ne"</formula>
    </cfRule>
  </conditionalFormatting>
  <conditionalFormatting sqref="FB162:FE164">
    <cfRule type="expression" dxfId="1536" priority="281">
      <formula>$U162="Ne"</formula>
    </cfRule>
  </conditionalFormatting>
  <conditionalFormatting sqref="GF153:GI153 GF178:GI180 GF141:GI141 GF133:GI133 GF198:GI206 GF7:GI125">
    <cfRule type="expression" dxfId="1535" priority="226">
      <formula>$U7="Ne"</formula>
    </cfRule>
  </conditionalFormatting>
  <conditionalFormatting sqref="GF192:GI197 GF181:GI181">
    <cfRule type="expression" dxfId="1534" priority="225">
      <formula>$U181="Ne"</formula>
    </cfRule>
  </conditionalFormatting>
  <conditionalFormatting sqref="GF126:GI132">
    <cfRule type="expression" dxfId="1533" priority="224">
      <formula>$U126="Ne"</formula>
    </cfRule>
  </conditionalFormatting>
  <conditionalFormatting sqref="GF134:GI140">
    <cfRule type="expression" dxfId="1532" priority="223">
      <formula>$U134="Ne"</formula>
    </cfRule>
  </conditionalFormatting>
  <conditionalFormatting sqref="GF189:GI189">
    <cfRule type="expression" dxfId="1531" priority="222">
      <formula>$U189="Ne"</formula>
    </cfRule>
  </conditionalFormatting>
  <conditionalFormatting sqref="GF182:GI188">
    <cfRule type="expression" dxfId="1530" priority="221">
      <formula>$U182="Ne"</formula>
    </cfRule>
  </conditionalFormatting>
  <conditionalFormatting sqref="GF175:GI175">
    <cfRule type="expression" dxfId="1529" priority="219">
      <formula>$U175="Ne"</formula>
    </cfRule>
  </conditionalFormatting>
  <conditionalFormatting sqref="GF165:GI174">
    <cfRule type="expression" dxfId="1528" priority="218">
      <formula>$U165="Ne"</formula>
    </cfRule>
  </conditionalFormatting>
  <conditionalFormatting sqref="GF176:GI177">
    <cfRule type="expression" dxfId="1527" priority="217">
      <formula>$U176="Ne"</formula>
    </cfRule>
  </conditionalFormatting>
  <conditionalFormatting sqref="GF149:GI149">
    <cfRule type="expression" dxfId="1526" priority="216">
      <formula>$U149="Ne"</formula>
    </cfRule>
  </conditionalFormatting>
  <conditionalFormatting sqref="GF142:GI148">
    <cfRule type="expression" dxfId="1525" priority="215">
      <formula>$U142="Ne"</formula>
    </cfRule>
  </conditionalFormatting>
  <conditionalFormatting sqref="GF150:GI152">
    <cfRule type="expression" dxfId="1524" priority="214">
      <formula>$U150="Ne"</formula>
    </cfRule>
  </conditionalFormatting>
  <conditionalFormatting sqref="GF161:GI161">
    <cfRule type="expression" dxfId="1523" priority="213">
      <formula>$U161="Ne"</formula>
    </cfRule>
  </conditionalFormatting>
  <conditionalFormatting sqref="GF154:GI160">
    <cfRule type="expression" dxfId="1522" priority="212">
      <formula>$U154="Ne"</formula>
    </cfRule>
  </conditionalFormatting>
  <conditionalFormatting sqref="GF162:GI164">
    <cfRule type="expression" dxfId="1521" priority="211">
      <formula>$U162="Ne"</formula>
    </cfRule>
  </conditionalFormatting>
  <conditionalFormatting sqref="EH206">
    <cfRule type="cellIs" dxfId="1520" priority="404" operator="greaterThan">
      <formula>$E206</formula>
    </cfRule>
  </conditionalFormatting>
  <conditionalFormatting sqref="EI206">
    <cfRule type="cellIs" dxfId="1519" priority="402" operator="greaterThan">
      <formula>$J206</formula>
    </cfRule>
  </conditionalFormatting>
  <conditionalFormatting sqref="FO206">
    <cfRule type="cellIs" dxfId="1518" priority="331" operator="greaterThan">
      <formula>$N206</formula>
    </cfRule>
  </conditionalFormatting>
  <conditionalFormatting sqref="EJ206">
    <cfRule type="cellIs" dxfId="1517" priority="400" operator="greaterThan">
      <formula>$E206</formula>
    </cfRule>
  </conditionalFormatting>
  <conditionalFormatting sqref="DJ181:DQ181 DJ192:DQ197 DV192:DW197 DV181:DW181 EB181:EG181 EB192:EG197">
    <cfRule type="expression" dxfId="1516" priority="399">
      <formula>$U181="Ne"</formula>
    </cfRule>
  </conditionalFormatting>
  <conditionalFormatting sqref="DJ126:DQ132 DV126:DW132 EB126:EG132">
    <cfRule type="expression" dxfId="1515" priority="398">
      <formula>$U126="Ne"</formula>
    </cfRule>
  </conditionalFormatting>
  <conditionalFormatting sqref="DJ134:DQ140 DV134:DW140 EB134:EG140">
    <cfRule type="expression" dxfId="1514" priority="397">
      <formula>$U134="Ne"</formula>
    </cfRule>
  </conditionalFormatting>
  <conditionalFormatting sqref="EN189:EU189 EZ189:FA189 FF189:FK189">
    <cfRule type="expression" dxfId="1513" priority="326">
      <formula>$U189="Ne"</formula>
    </cfRule>
  </conditionalFormatting>
  <conditionalFormatting sqref="DJ182:DQ188 DV182:DW188 EB182:EG188">
    <cfRule type="expression" dxfId="1512" priority="395">
      <formula>$U182="Ne"</formula>
    </cfRule>
  </conditionalFormatting>
  <conditionalFormatting sqref="DJ190:DQ191 DV190:DW191 EB190:EG191">
    <cfRule type="expression" dxfId="1511" priority="394">
      <formula>$U190="Ne"</formula>
    </cfRule>
  </conditionalFormatting>
  <conditionalFormatting sqref="DJ175:DQ175 DV175:DW175 EB175:EG175">
    <cfRule type="expression" dxfId="1510" priority="393">
      <formula>$U175="Ne"</formula>
    </cfRule>
  </conditionalFormatting>
  <conditionalFormatting sqref="DJ165:DQ174 DV165:DW174 EB165:EG174">
    <cfRule type="expression" dxfId="1509" priority="392">
      <formula>$U165="Ne"</formula>
    </cfRule>
  </conditionalFormatting>
  <conditionalFormatting sqref="DJ149:DQ149 DV149:DW149 EB149:EG149">
    <cfRule type="expression" dxfId="1508" priority="390">
      <formula>$U149="Ne"</formula>
    </cfRule>
  </conditionalFormatting>
  <conditionalFormatting sqref="DJ142:DQ148 DV142:DW148 EB142:EG148">
    <cfRule type="expression" dxfId="1507" priority="389">
      <formula>$U142="Ne"</formula>
    </cfRule>
  </conditionalFormatting>
  <conditionalFormatting sqref="DJ150:DQ152 DV150:DW152 EB150:EG152">
    <cfRule type="expression" dxfId="1506" priority="388">
      <formula>$U150="Ne"</formula>
    </cfRule>
  </conditionalFormatting>
  <conditionalFormatting sqref="DJ161:DQ161 DV161:DW161 EB161:EG161">
    <cfRule type="expression" dxfId="1505" priority="387">
      <formula>$U161="Ne"</formula>
    </cfRule>
  </conditionalFormatting>
  <conditionalFormatting sqref="DJ154:DQ160 DV154:DW160 EB154:EG160">
    <cfRule type="expression" dxfId="1504" priority="386">
      <formula>$U154="Ne"</formula>
    </cfRule>
  </conditionalFormatting>
  <conditionalFormatting sqref="DJ162:DQ164 DV162:DW164 EB162:EG164">
    <cfRule type="expression" dxfId="1503" priority="385">
      <formula>$U162="Ne"</formula>
    </cfRule>
  </conditionalFormatting>
  <conditionalFormatting sqref="EI7:EI205">
    <cfRule type="cellIs" dxfId="1502" priority="384" operator="greaterThan">
      <formula>$J7</formula>
    </cfRule>
  </conditionalFormatting>
  <conditionalFormatting sqref="EK7:EK205">
    <cfRule type="cellIs" dxfId="1501" priority="383" operator="greaterThan">
      <formula>$N7</formula>
    </cfRule>
  </conditionalFormatting>
  <conditionalFormatting sqref="DR153:DU153 DR178:DU180 DR141:DU141 DR133:DU133 DR198:DU206 DR7:DU125">
    <cfRule type="expression" dxfId="1500" priority="382">
      <formula>$U7="Ne"</formula>
    </cfRule>
  </conditionalFormatting>
  <conditionalFormatting sqref="DR192:DU197 DR181:DU181">
    <cfRule type="expression" dxfId="1499" priority="381">
      <formula>$U181="Ne"</formula>
    </cfRule>
  </conditionalFormatting>
  <conditionalFormatting sqref="DR126:DU132">
    <cfRule type="expression" dxfId="1498" priority="380">
      <formula>$U126="Ne"</formula>
    </cfRule>
  </conditionalFormatting>
  <conditionalFormatting sqref="DR189:DU189">
    <cfRule type="expression" dxfId="1497" priority="378">
      <formula>$U189="Ne"</formula>
    </cfRule>
  </conditionalFormatting>
  <conditionalFormatting sqref="EV182:EY188">
    <cfRule type="expression" dxfId="1496" priority="307">
      <formula>$U182="Ne"</formula>
    </cfRule>
  </conditionalFormatting>
  <conditionalFormatting sqref="DR190:DU191">
    <cfRule type="expression" dxfId="1495" priority="376">
      <formula>$U190="Ne"</formula>
    </cfRule>
  </conditionalFormatting>
  <conditionalFormatting sqref="DR175:DU175">
    <cfRule type="expression" dxfId="1494" priority="375">
      <formula>$U175="Ne"</formula>
    </cfRule>
  </conditionalFormatting>
  <conditionalFormatting sqref="DR165:DU174">
    <cfRule type="expression" dxfId="1493" priority="374">
      <formula>$U165="Ne"</formula>
    </cfRule>
  </conditionalFormatting>
  <conditionalFormatting sqref="DR176:DU177">
    <cfRule type="expression" dxfId="1492" priority="373">
      <formula>$U176="Ne"</formula>
    </cfRule>
  </conditionalFormatting>
  <conditionalFormatting sqref="EV149:EY149">
    <cfRule type="expression" dxfId="1491" priority="302">
      <formula>$U149="Ne"</formula>
    </cfRule>
  </conditionalFormatting>
  <conditionalFormatting sqref="DR142:DU148">
    <cfRule type="expression" dxfId="1490" priority="371">
      <formula>$U142="Ne"</formula>
    </cfRule>
  </conditionalFormatting>
  <conditionalFormatting sqref="DR150:DU152">
    <cfRule type="expression" dxfId="1489" priority="370">
      <formula>$U150="Ne"</formula>
    </cfRule>
  </conditionalFormatting>
  <conditionalFormatting sqref="DR161:DU161">
    <cfRule type="expression" dxfId="1488" priority="369">
      <formula>$U161="Ne"</formula>
    </cfRule>
  </conditionalFormatting>
  <conditionalFormatting sqref="DR154:DU160">
    <cfRule type="expression" dxfId="1487" priority="368">
      <formula>$U154="Ne"</formula>
    </cfRule>
  </conditionalFormatting>
  <conditionalFormatting sqref="EV162:EY164">
    <cfRule type="expression" dxfId="1486" priority="297">
      <formula>$U162="Ne"</formula>
    </cfRule>
  </conditionalFormatting>
  <conditionalFormatting sqref="HJ153:HM153 HJ178:HM180 HJ141:HM141 HJ133:HM133 HJ198:HM206 HJ7:HM125">
    <cfRule type="expression" dxfId="1485" priority="156">
      <formula>$U7="Ne"</formula>
    </cfRule>
  </conditionalFormatting>
  <conditionalFormatting sqref="HJ192:HM197 HJ181:HM181">
    <cfRule type="expression" dxfId="1484" priority="155">
      <formula>$U181="Ne"</formula>
    </cfRule>
  </conditionalFormatting>
  <conditionalFormatting sqref="HJ126:HM132">
    <cfRule type="expression" dxfId="1483" priority="154">
      <formula>$U126="Ne"</formula>
    </cfRule>
  </conditionalFormatting>
  <conditionalFormatting sqref="HJ134:HM140">
    <cfRule type="expression" dxfId="1482" priority="153">
      <formula>$U134="Ne"</formula>
    </cfRule>
  </conditionalFormatting>
  <conditionalFormatting sqref="HJ189:HM189">
    <cfRule type="expression" dxfId="1481" priority="152">
      <formula>$U189="Ne"</formula>
    </cfRule>
  </conditionalFormatting>
  <conditionalFormatting sqref="HJ182:HM188">
    <cfRule type="expression" dxfId="1480" priority="151">
      <formula>$U182="Ne"</formula>
    </cfRule>
  </conditionalFormatting>
  <conditionalFormatting sqref="HJ190:HM191">
    <cfRule type="expression" dxfId="1479" priority="150">
      <formula>$U190="Ne"</formula>
    </cfRule>
  </conditionalFormatting>
  <conditionalFormatting sqref="HJ175:HM175">
    <cfRule type="expression" dxfId="1478" priority="149">
      <formula>$U175="Ne"</formula>
    </cfRule>
  </conditionalFormatting>
  <conditionalFormatting sqref="HJ165:HM174">
    <cfRule type="expression" dxfId="1477" priority="148">
      <formula>$U165="Ne"</formula>
    </cfRule>
  </conditionalFormatting>
  <conditionalFormatting sqref="HJ176:HM177">
    <cfRule type="expression" dxfId="1476" priority="147">
      <formula>$U176="Ne"</formula>
    </cfRule>
  </conditionalFormatting>
  <conditionalFormatting sqref="HJ149:HM149">
    <cfRule type="expression" dxfId="1475" priority="146">
      <formula>$U149="Ne"</formula>
    </cfRule>
  </conditionalFormatting>
  <conditionalFormatting sqref="HJ142:HM148">
    <cfRule type="expression" dxfId="1474" priority="145">
      <formula>$U142="Ne"</formula>
    </cfRule>
  </conditionalFormatting>
  <conditionalFormatting sqref="HJ150:HM152">
    <cfRule type="expression" dxfId="1473" priority="144">
      <formula>$U150="Ne"</formula>
    </cfRule>
  </conditionalFormatting>
  <conditionalFormatting sqref="HJ161:HM161">
    <cfRule type="expression" dxfId="1472" priority="143">
      <formula>$U161="Ne"</formula>
    </cfRule>
  </conditionalFormatting>
  <conditionalFormatting sqref="HJ154:HM160">
    <cfRule type="expression" dxfId="1471" priority="142">
      <formula>$U154="Ne"</formula>
    </cfRule>
  </conditionalFormatting>
  <conditionalFormatting sqref="HJ162:HM164">
    <cfRule type="expression" dxfId="1470" priority="141">
      <formula>$U162="Ne"</formula>
    </cfRule>
  </conditionalFormatting>
  <conditionalFormatting sqref="IN153:IQ153 IN178:IQ180 IN141:IQ141 IN133:IQ133 IN198:IQ206 IN7:IQ125">
    <cfRule type="expression" dxfId="1469" priority="86">
      <formula>$U7="Ne"</formula>
    </cfRule>
  </conditionalFormatting>
  <conditionalFormatting sqref="IN192:IQ197 IN181:IQ181">
    <cfRule type="expression" dxfId="1468" priority="85">
      <formula>$U181="Ne"</formula>
    </cfRule>
  </conditionalFormatting>
  <conditionalFormatting sqref="IN126:IQ132">
    <cfRule type="expression" dxfId="1467" priority="84">
      <formula>$U126="Ne"</formula>
    </cfRule>
  </conditionalFormatting>
  <conditionalFormatting sqref="IN134:IQ140">
    <cfRule type="expression" dxfId="1466" priority="83">
      <formula>$U134="Ne"</formula>
    </cfRule>
  </conditionalFormatting>
  <conditionalFormatting sqref="IN189:IQ189">
    <cfRule type="expression" dxfId="1465" priority="82">
      <formula>$U189="Ne"</formula>
    </cfRule>
  </conditionalFormatting>
  <conditionalFormatting sqref="IN182:IQ188">
    <cfRule type="expression" dxfId="1464" priority="81">
      <formula>$U182="Ne"</formula>
    </cfRule>
  </conditionalFormatting>
  <conditionalFormatting sqref="IN190:IQ191">
    <cfRule type="expression" dxfId="1463" priority="80">
      <formula>$U190="Ne"</formula>
    </cfRule>
  </conditionalFormatting>
  <conditionalFormatting sqref="IN175:IQ175">
    <cfRule type="expression" dxfId="1462" priority="79">
      <formula>$U175="Ne"</formula>
    </cfRule>
  </conditionalFormatting>
  <conditionalFormatting sqref="IN165:IQ174">
    <cfRule type="expression" dxfId="1461" priority="78">
      <formula>$U165="Ne"</formula>
    </cfRule>
  </conditionalFormatting>
  <conditionalFormatting sqref="IN176:IQ177">
    <cfRule type="expression" dxfId="1460" priority="77">
      <formula>$U176="Ne"</formula>
    </cfRule>
  </conditionalFormatting>
  <conditionalFormatting sqref="IN149:IQ149">
    <cfRule type="expression" dxfId="1459" priority="76">
      <formula>$U149="Ne"</formula>
    </cfRule>
  </conditionalFormatting>
  <conditionalFormatting sqref="IN142:IQ148">
    <cfRule type="expression" dxfId="1458" priority="75">
      <formula>$U142="Ne"</formula>
    </cfRule>
  </conditionalFormatting>
  <conditionalFormatting sqref="IN150:IQ152">
    <cfRule type="expression" dxfId="1457" priority="74">
      <formula>$U150="Ne"</formula>
    </cfRule>
  </conditionalFormatting>
  <conditionalFormatting sqref="IN161:IQ161">
    <cfRule type="expression" dxfId="1456" priority="73">
      <formula>$U161="Ne"</formula>
    </cfRule>
  </conditionalFormatting>
  <conditionalFormatting sqref="IN154:IQ160">
    <cfRule type="expression" dxfId="1455" priority="72">
      <formula>$U154="Ne"</formula>
    </cfRule>
  </conditionalFormatting>
  <conditionalFormatting sqref="IN162:IQ164">
    <cfRule type="expression" dxfId="1454" priority="71">
      <formula>$U162="Ne"</formula>
    </cfRule>
  </conditionalFormatting>
  <conditionalFormatting sqref="FL206">
    <cfRule type="cellIs" dxfId="1453" priority="334" operator="greaterThan">
      <formula>$E206</formula>
    </cfRule>
  </conditionalFormatting>
  <conditionalFormatting sqref="EN7:EU125 EN198:EU206 EN133:EU133 EN141:EU141 EN178:EU180 EN153:EU153 EZ153:FA153 EZ178:FA180 EZ141:FA141 EZ133:FA133 EZ198:FA206 EZ7:FA125 FF7:FK125 FF198:FK206 FF133:FK133 FF141:FK141 FF178:FK180 FF153:FK153">
    <cfRule type="expression" dxfId="1452" priority="333">
      <formula>$U7="Ne"</formula>
    </cfRule>
  </conditionalFormatting>
  <conditionalFormatting sqref="FM206">
    <cfRule type="cellIs" dxfId="1451" priority="332" operator="greaterThan">
      <formula>$J206</formula>
    </cfRule>
  </conditionalFormatting>
  <conditionalFormatting sqref="GS206">
    <cfRule type="cellIs" dxfId="1450" priority="261" operator="greaterThan">
      <formula>$N206</formula>
    </cfRule>
  </conditionalFormatting>
  <conditionalFormatting sqref="FN206">
    <cfRule type="cellIs" dxfId="1449" priority="330" operator="greaterThan">
      <formula>$E206</formula>
    </cfRule>
  </conditionalFormatting>
  <conditionalFormatting sqref="EN181:EU181 EN192:EU197 EZ192:FA197 EZ181:FA181 FF181:FK181 FF192:FK197">
    <cfRule type="expression" dxfId="1448" priority="329">
      <formula>$U181="Ne"</formula>
    </cfRule>
  </conditionalFormatting>
  <conditionalFormatting sqref="EN126:EU132 EZ126:FA132 FF126:FK132">
    <cfRule type="expression" dxfId="1447" priority="328">
      <formula>$U126="Ne"</formula>
    </cfRule>
  </conditionalFormatting>
  <conditionalFormatting sqref="EN134:EU140 EZ134:FA140 FF134:FK140">
    <cfRule type="expression" dxfId="1446" priority="327">
      <formula>$U134="Ne"</formula>
    </cfRule>
  </conditionalFormatting>
  <conditionalFormatting sqref="EN182:EU188 EZ182:FA188 FF182:FK188">
    <cfRule type="expression" dxfId="1445" priority="325">
      <formula>$U182="Ne"</formula>
    </cfRule>
  </conditionalFormatting>
  <conditionalFormatting sqref="EN190:EU191 EZ190:FA191 FF190:FK191">
    <cfRule type="expression" dxfId="1444" priority="324">
      <formula>$U190="Ne"</formula>
    </cfRule>
  </conditionalFormatting>
  <conditionalFormatting sqref="EN175:EU175 EZ175:FA175 FF175:FK175">
    <cfRule type="expression" dxfId="1443" priority="323">
      <formula>$U175="Ne"</formula>
    </cfRule>
  </conditionalFormatting>
  <conditionalFormatting sqref="EN165:EU174 EZ165:FA174 FF165:FK174">
    <cfRule type="expression" dxfId="1442" priority="322">
      <formula>$U165="Ne"</formula>
    </cfRule>
  </conditionalFormatting>
  <conditionalFormatting sqref="EN176:EU177 EZ176:FA177 FF176:FK177">
    <cfRule type="expression" dxfId="1441" priority="321">
      <formula>$U176="Ne"</formula>
    </cfRule>
  </conditionalFormatting>
  <conditionalFormatting sqref="EN149:EU149 EZ149:FA149 FF149:FK149">
    <cfRule type="expression" dxfId="1440" priority="320">
      <formula>$U149="Ne"</formula>
    </cfRule>
  </conditionalFormatting>
  <conditionalFormatting sqref="EN142:EU148 EZ142:FA148 FF142:FK148">
    <cfRule type="expression" dxfId="1439" priority="319">
      <formula>$U142="Ne"</formula>
    </cfRule>
  </conditionalFormatting>
  <conditionalFormatting sqref="EN150:EU152 EZ150:FA152 FF150:FK152">
    <cfRule type="expression" dxfId="1438" priority="318">
      <formula>$U150="Ne"</formula>
    </cfRule>
  </conditionalFormatting>
  <conditionalFormatting sqref="EN161:EU161 EZ161:FA161 FF161:FK161">
    <cfRule type="expression" dxfId="1437" priority="317">
      <formula>$U161="Ne"</formula>
    </cfRule>
  </conditionalFormatting>
  <conditionalFormatting sqref="EN154:EU160 EZ154:FA160 FF154:FK160">
    <cfRule type="expression" dxfId="1436" priority="316">
      <formula>$U154="Ne"</formula>
    </cfRule>
  </conditionalFormatting>
  <conditionalFormatting sqref="EN162:EU164 EZ162:FA164 FF162:FK164">
    <cfRule type="expression" dxfId="1435" priority="315">
      <formula>$U162="Ne"</formula>
    </cfRule>
  </conditionalFormatting>
  <conditionalFormatting sqref="FM7:FM205">
    <cfRule type="cellIs" dxfId="1434" priority="314" operator="greaterThan">
      <formula>$J7</formula>
    </cfRule>
  </conditionalFormatting>
  <conditionalFormatting sqref="FO7:FO205">
    <cfRule type="cellIs" dxfId="1433" priority="313" operator="greaterThan">
      <formula>$N7</formula>
    </cfRule>
  </conditionalFormatting>
  <conditionalFormatting sqref="EV153:EY153 EV178:EY180 EV141:EY141 EV133:EY133 EV198:EY206 EV7:EY125">
    <cfRule type="expression" dxfId="1432" priority="312">
      <formula>$U7="Ne"</formula>
    </cfRule>
  </conditionalFormatting>
  <conditionalFormatting sqref="EV192:EY197 EV181:EY181">
    <cfRule type="expression" dxfId="1431" priority="311">
      <formula>$U181="Ne"</formula>
    </cfRule>
  </conditionalFormatting>
  <conditionalFormatting sqref="EV126:EY132">
    <cfRule type="expression" dxfId="1430" priority="310">
      <formula>$U126="Ne"</formula>
    </cfRule>
  </conditionalFormatting>
  <conditionalFormatting sqref="EV134:EY140">
    <cfRule type="expression" dxfId="1429" priority="309">
      <formula>$U134="Ne"</formula>
    </cfRule>
  </conditionalFormatting>
  <conditionalFormatting sqref="EV189:EY189">
    <cfRule type="expression" dxfId="1428" priority="308">
      <formula>$U189="Ne"</formula>
    </cfRule>
  </conditionalFormatting>
  <conditionalFormatting sqref="FZ182:GC188">
    <cfRule type="expression" dxfId="1427" priority="237">
      <formula>$U182="Ne"</formula>
    </cfRule>
  </conditionalFormatting>
  <conditionalFormatting sqref="EV190:EY191">
    <cfRule type="expression" dxfId="1426" priority="306">
      <formula>$U190="Ne"</formula>
    </cfRule>
  </conditionalFormatting>
  <conditionalFormatting sqref="EV175:EY175">
    <cfRule type="expression" dxfId="1425" priority="305">
      <formula>$U175="Ne"</formula>
    </cfRule>
  </conditionalFormatting>
  <conditionalFormatting sqref="EV165:EY174">
    <cfRule type="expression" dxfId="1424" priority="304">
      <formula>$U165="Ne"</formula>
    </cfRule>
  </conditionalFormatting>
  <conditionalFormatting sqref="EV176:EY177">
    <cfRule type="expression" dxfId="1423" priority="303">
      <formula>$U176="Ne"</formula>
    </cfRule>
  </conditionalFormatting>
  <conditionalFormatting sqref="FZ149:GC149">
    <cfRule type="expression" dxfId="1422" priority="232">
      <formula>$U149="Ne"</formula>
    </cfRule>
  </conditionalFormatting>
  <conditionalFormatting sqref="EV142:EY148">
    <cfRule type="expression" dxfId="1421" priority="301">
      <formula>$U142="Ne"</formula>
    </cfRule>
  </conditionalFormatting>
  <conditionalFormatting sqref="EV150:EY152">
    <cfRule type="expression" dxfId="1420" priority="300">
      <formula>$U150="Ne"</formula>
    </cfRule>
  </conditionalFormatting>
  <conditionalFormatting sqref="EV161:EY161">
    <cfRule type="expression" dxfId="1419" priority="299">
      <formula>$U161="Ne"</formula>
    </cfRule>
  </conditionalFormatting>
  <conditionalFormatting sqref="EV154:EY160">
    <cfRule type="expression" dxfId="1418" priority="298">
      <formula>$U154="Ne"</formula>
    </cfRule>
  </conditionalFormatting>
  <conditionalFormatting sqref="JR153:JU153 JR178:JU180 JR141:JU141 JR133:JU133 JR198:JU206 JR7:JU125">
    <cfRule type="expression" dxfId="1417" priority="16">
      <formula>$U7="Ne"</formula>
    </cfRule>
  </conditionalFormatting>
  <conditionalFormatting sqref="JR192:JU197 JR181:JU181">
    <cfRule type="expression" dxfId="1416" priority="15">
      <formula>$U181="Ne"</formula>
    </cfRule>
  </conditionalFormatting>
  <conditionalFormatting sqref="JR126:JU132">
    <cfRule type="expression" dxfId="1415" priority="14">
      <formula>$U126="Ne"</formula>
    </cfRule>
  </conditionalFormatting>
  <conditionalFormatting sqref="JR134:JU140">
    <cfRule type="expression" dxfId="1414" priority="13">
      <formula>$U134="Ne"</formula>
    </cfRule>
  </conditionalFormatting>
  <conditionalFormatting sqref="JR189:JU189">
    <cfRule type="expression" dxfId="1413" priority="12">
      <formula>$U189="Ne"</formula>
    </cfRule>
  </conditionalFormatting>
  <conditionalFormatting sqref="JR182:JU188">
    <cfRule type="expression" dxfId="1412" priority="11">
      <formula>$U182="Ne"</formula>
    </cfRule>
  </conditionalFormatting>
  <conditionalFormatting sqref="JR190:JU191">
    <cfRule type="expression" dxfId="1411" priority="10">
      <formula>$U190="Ne"</formula>
    </cfRule>
  </conditionalFormatting>
  <conditionalFormatting sqref="JR175:JU175">
    <cfRule type="expression" dxfId="1410" priority="9">
      <formula>$U175="Ne"</formula>
    </cfRule>
  </conditionalFormatting>
  <conditionalFormatting sqref="JR165:JU174">
    <cfRule type="expression" dxfId="1409" priority="8">
      <formula>$U165="Ne"</formula>
    </cfRule>
  </conditionalFormatting>
  <conditionalFormatting sqref="JR176:JU177">
    <cfRule type="expression" dxfId="1408" priority="7">
      <formula>$U176="Ne"</formula>
    </cfRule>
  </conditionalFormatting>
  <conditionalFormatting sqref="JR149:JU149">
    <cfRule type="expression" dxfId="1407" priority="6">
      <formula>$U149="Ne"</formula>
    </cfRule>
  </conditionalFormatting>
  <conditionalFormatting sqref="JR142:JU148">
    <cfRule type="expression" dxfId="1406" priority="5">
      <formula>$U142="Ne"</formula>
    </cfRule>
  </conditionalFormatting>
  <conditionalFormatting sqref="JR150:JU152">
    <cfRule type="expression" dxfId="1405" priority="4">
      <formula>$U150="Ne"</formula>
    </cfRule>
  </conditionalFormatting>
  <conditionalFormatting sqref="JR161:JU161">
    <cfRule type="expression" dxfId="1404" priority="3">
      <formula>$U161="Ne"</formula>
    </cfRule>
  </conditionalFormatting>
  <conditionalFormatting sqref="JR154:JU160">
    <cfRule type="expression" dxfId="1403" priority="2">
      <formula>$U154="Ne"</formula>
    </cfRule>
  </conditionalFormatting>
  <conditionalFormatting sqref="JR162:JU164">
    <cfRule type="expression" dxfId="1402" priority="1">
      <formula>$U162="Ne"</formula>
    </cfRule>
  </conditionalFormatting>
  <conditionalFormatting sqref="GP206">
    <cfRule type="cellIs" dxfId="1401" priority="264" operator="greaterThan">
      <formula>$E206</formula>
    </cfRule>
  </conditionalFormatting>
  <conditionalFormatting sqref="FR7:FY125 FR198:FY206 FR133:FY133 FR141:FY141 FR178:FY180 FR153:FY153 GD153:GE153 GD178:GE180 GD141:GE141 GD133:GE133 GD198:GE206 GD7:GE125 GJ7:GO125 GJ198:GO206 GJ133:GO133 GJ141:GO141 GJ178:GO180 GJ153:GO153">
    <cfRule type="expression" dxfId="1400" priority="263">
      <formula>$U7="Ne"</formula>
    </cfRule>
  </conditionalFormatting>
  <conditionalFormatting sqref="GQ206">
    <cfRule type="cellIs" dxfId="1399" priority="262" operator="greaterThan">
      <formula>$J206</formula>
    </cfRule>
  </conditionalFormatting>
  <conditionalFormatting sqref="HW206">
    <cfRule type="cellIs" dxfId="1398" priority="191" operator="greaterThan">
      <formula>$N206</formula>
    </cfRule>
  </conditionalFormatting>
  <conditionalFormatting sqref="GR206">
    <cfRule type="cellIs" dxfId="1397" priority="260" operator="greaterThan">
      <formula>$E206</formula>
    </cfRule>
  </conditionalFormatting>
  <conditionalFormatting sqref="FR181:FY181 FR192:FY197 GD192:GE197 GD181:GE181 GJ181:GO181 GJ192:GO197">
    <cfRule type="expression" dxfId="1396" priority="259">
      <formula>$U181="Ne"</formula>
    </cfRule>
  </conditionalFormatting>
  <conditionalFormatting sqref="FR126:FY132 GD126:GE132 GJ126:GO132">
    <cfRule type="expression" dxfId="1395" priority="258">
      <formula>$U126="Ne"</formula>
    </cfRule>
  </conditionalFormatting>
  <conditionalFormatting sqref="FR134:FY140 GD134:GE140 GJ134:GO140">
    <cfRule type="expression" dxfId="1394" priority="257">
      <formula>$U134="Ne"</formula>
    </cfRule>
  </conditionalFormatting>
  <conditionalFormatting sqref="FR189:FY189 GD189:GE189 GJ189:GO189">
    <cfRule type="expression" dxfId="1393" priority="256">
      <formula>$U189="Ne"</formula>
    </cfRule>
  </conditionalFormatting>
  <conditionalFormatting sqref="FR182:FY188 GD182:GE188 GJ182:GO188">
    <cfRule type="expression" dxfId="1392" priority="255">
      <formula>$U182="Ne"</formula>
    </cfRule>
  </conditionalFormatting>
  <conditionalFormatting sqref="FR190:FY191 GD190:GE191 GJ190:GO191">
    <cfRule type="expression" dxfId="1391" priority="254">
      <formula>$U190="Ne"</formula>
    </cfRule>
  </conditionalFormatting>
  <conditionalFormatting sqref="FR175:FY175 GD175:GE175 GJ175:GO175">
    <cfRule type="expression" dxfId="1390" priority="253">
      <formula>$U175="Ne"</formula>
    </cfRule>
  </conditionalFormatting>
  <conditionalFormatting sqref="FR165:FY174 GD165:GE174 GJ165:GO174">
    <cfRule type="expression" dxfId="1389" priority="252">
      <formula>$U165="Ne"</formula>
    </cfRule>
  </conditionalFormatting>
  <conditionalFormatting sqref="FR176:FY177 GD176:GE177 GJ176:GO177">
    <cfRule type="expression" dxfId="1388" priority="251">
      <formula>$U176="Ne"</formula>
    </cfRule>
  </conditionalFormatting>
  <conditionalFormatting sqref="FR149:FY149 GD149:GE149 GJ149:GO149">
    <cfRule type="expression" dxfId="1387" priority="250">
      <formula>$U149="Ne"</formula>
    </cfRule>
  </conditionalFormatting>
  <conditionalFormatting sqref="FR142:FY148 GD142:GE148 GJ142:GO148">
    <cfRule type="expression" dxfId="1386" priority="249">
      <formula>$U142="Ne"</formula>
    </cfRule>
  </conditionalFormatting>
  <conditionalFormatting sqref="FR150:FY152 GD150:GE152 GJ150:GO152">
    <cfRule type="expression" dxfId="1385" priority="248">
      <formula>$U150="Ne"</formula>
    </cfRule>
  </conditionalFormatting>
  <conditionalFormatting sqref="FR161:FY161 GD161:GE161 GJ161:GO161">
    <cfRule type="expression" dxfId="1384" priority="247">
      <formula>$U161="Ne"</formula>
    </cfRule>
  </conditionalFormatting>
  <conditionalFormatting sqref="FR154:FY160 GD154:GE160 GJ154:GO160">
    <cfRule type="expression" dxfId="1383" priority="246">
      <formula>$U154="Ne"</formula>
    </cfRule>
  </conditionalFormatting>
  <conditionalFormatting sqref="FR162:FY164 GD162:GE164 GJ162:GO164">
    <cfRule type="expression" dxfId="1382" priority="245">
      <formula>$U162="Ne"</formula>
    </cfRule>
  </conditionalFormatting>
  <conditionalFormatting sqref="GQ7:GQ205">
    <cfRule type="cellIs" dxfId="1381" priority="244" operator="greaterThan">
      <formula>$J7</formula>
    </cfRule>
  </conditionalFormatting>
  <conditionalFormatting sqref="GS7:GS205">
    <cfRule type="cellIs" dxfId="1380" priority="243" operator="greaterThan">
      <formula>$N7</formula>
    </cfRule>
  </conditionalFormatting>
  <conditionalFormatting sqref="FZ153:GC153 FZ178:GC180 FZ141:GC141 FZ133:GC133 FZ198:GC206 FZ7:GC125">
    <cfRule type="expression" dxfId="1379" priority="242">
      <formula>$U7="Ne"</formula>
    </cfRule>
  </conditionalFormatting>
  <conditionalFormatting sqref="FZ192:GC197 FZ181:GC181">
    <cfRule type="expression" dxfId="1378" priority="241">
      <formula>$U181="Ne"</formula>
    </cfRule>
  </conditionalFormatting>
  <conditionalFormatting sqref="FZ126:GC132">
    <cfRule type="expression" dxfId="1377" priority="240">
      <formula>$U126="Ne"</formula>
    </cfRule>
  </conditionalFormatting>
  <conditionalFormatting sqref="FZ134:GC140">
    <cfRule type="expression" dxfId="1376" priority="239">
      <formula>$U134="Ne"</formula>
    </cfRule>
  </conditionalFormatting>
  <conditionalFormatting sqref="FZ189:GC189">
    <cfRule type="expression" dxfId="1375" priority="238">
      <formula>$U189="Ne"</formula>
    </cfRule>
  </conditionalFormatting>
  <conditionalFormatting sqref="HD182:HG188">
    <cfRule type="expression" dxfId="1374" priority="167">
      <formula>$U182="Ne"</formula>
    </cfRule>
  </conditionalFormatting>
  <conditionalFormatting sqref="FZ190:GC191">
    <cfRule type="expression" dxfId="1373" priority="236">
      <formula>$U190="Ne"</formula>
    </cfRule>
  </conditionalFormatting>
  <conditionalFormatting sqref="FZ175:GC175">
    <cfRule type="expression" dxfId="1372" priority="235">
      <formula>$U175="Ne"</formula>
    </cfRule>
  </conditionalFormatting>
  <conditionalFormatting sqref="FZ165:GC174">
    <cfRule type="expression" dxfId="1371" priority="234">
      <formula>$U165="Ne"</formula>
    </cfRule>
  </conditionalFormatting>
  <conditionalFormatting sqref="FZ176:GC177">
    <cfRule type="expression" dxfId="1370" priority="233">
      <formula>$U176="Ne"</formula>
    </cfRule>
  </conditionalFormatting>
  <conditionalFormatting sqref="FZ142:GC148">
    <cfRule type="expression" dxfId="1369" priority="231">
      <formula>$U142="Ne"</formula>
    </cfRule>
  </conditionalFormatting>
  <conditionalFormatting sqref="FZ150:GC152">
    <cfRule type="expression" dxfId="1368" priority="230">
      <formula>$U150="Ne"</formula>
    </cfRule>
  </conditionalFormatting>
  <conditionalFormatting sqref="FZ161:GC161">
    <cfRule type="expression" dxfId="1367" priority="229">
      <formula>$U161="Ne"</formula>
    </cfRule>
  </conditionalFormatting>
  <conditionalFormatting sqref="FZ154:GC160">
    <cfRule type="expression" dxfId="1366" priority="228">
      <formula>$U154="Ne"</formula>
    </cfRule>
  </conditionalFormatting>
  <conditionalFormatting sqref="FZ162:GC164">
    <cfRule type="expression" dxfId="1365" priority="227">
      <formula>$U162="Ne"</formula>
    </cfRule>
  </conditionalFormatting>
  <conditionalFormatting sqref="HT206">
    <cfRule type="cellIs" dxfId="1364" priority="194" operator="greaterThan">
      <formula>$E206</formula>
    </cfRule>
  </conditionalFormatting>
  <conditionalFormatting sqref="GV7:HC125 GV198:HC206 GV133:HC133 GV141:HC141 GV178:HC180 GV153:HC153 HH153:HI153 HH178:HI180 HH141:HI141 HH133:HI133 HH198:HI206 HH7:HI125 HN7:HS125 HN198:HS206 HN133:HS133 HN141:HS141 HN178:HS180 HN153:HS153">
    <cfRule type="expression" dxfId="1363" priority="193">
      <formula>$U7="Ne"</formula>
    </cfRule>
  </conditionalFormatting>
  <conditionalFormatting sqref="HU206">
    <cfRule type="cellIs" dxfId="1362" priority="192" operator="greaterThan">
      <formula>$J206</formula>
    </cfRule>
  </conditionalFormatting>
  <conditionalFormatting sqref="JA206">
    <cfRule type="cellIs" dxfId="1361" priority="121" operator="greaterThan">
      <formula>$N206</formula>
    </cfRule>
  </conditionalFormatting>
  <conditionalFormatting sqref="HV206">
    <cfRule type="cellIs" dxfId="1360" priority="190" operator="greaterThan">
      <formula>$E206</formula>
    </cfRule>
  </conditionalFormatting>
  <conditionalFormatting sqref="GV181:HC181 GV192:HC197 HH192:HI197 HH181:HI181 HN181:HS181 HN192:HS197">
    <cfRule type="expression" dxfId="1359" priority="189">
      <formula>$U181="Ne"</formula>
    </cfRule>
  </conditionalFormatting>
  <conditionalFormatting sqref="GV126:HC132 HH126:HI132 HN126:HS132">
    <cfRule type="expression" dxfId="1358" priority="188">
      <formula>$U126="Ne"</formula>
    </cfRule>
  </conditionalFormatting>
  <conditionalFormatting sqref="GV134:HC140 HH134:HI140 HN134:HS140">
    <cfRule type="expression" dxfId="1357" priority="187">
      <formula>$U134="Ne"</formula>
    </cfRule>
  </conditionalFormatting>
  <conditionalFormatting sqref="GV189:HC189 HH189:HI189 HN189:HS189">
    <cfRule type="expression" dxfId="1356" priority="186">
      <formula>$U189="Ne"</formula>
    </cfRule>
  </conditionalFormatting>
  <conditionalFormatting sqref="GV182:HC188 HH182:HI188 HN182:HS188">
    <cfRule type="expression" dxfId="1355" priority="185">
      <formula>$U182="Ne"</formula>
    </cfRule>
  </conditionalFormatting>
  <conditionalFormatting sqref="GV190:HC191 HH190:HI191 HN190:HS191">
    <cfRule type="expression" dxfId="1354" priority="184">
      <formula>$U190="Ne"</formula>
    </cfRule>
  </conditionalFormatting>
  <conditionalFormatting sqref="GV175:HC175 HH175:HI175 HN175:HS175">
    <cfRule type="expression" dxfId="1353" priority="183">
      <formula>$U175="Ne"</formula>
    </cfRule>
  </conditionalFormatting>
  <conditionalFormatting sqref="GV165:HC174 HH165:HI174 HN165:HS174">
    <cfRule type="expression" dxfId="1352" priority="182">
      <formula>$U165="Ne"</formula>
    </cfRule>
  </conditionalFormatting>
  <conditionalFormatting sqref="GV176:HC177 HH176:HI177 HN176:HS177">
    <cfRule type="expression" dxfId="1351" priority="181">
      <formula>$U176="Ne"</formula>
    </cfRule>
  </conditionalFormatting>
  <conditionalFormatting sqref="GV149:HC149 HH149:HI149 HN149:HS149">
    <cfRule type="expression" dxfId="1350" priority="180">
      <formula>$U149="Ne"</formula>
    </cfRule>
  </conditionalFormatting>
  <conditionalFormatting sqref="GV142:HC148 HH142:HI148 HN142:HS148">
    <cfRule type="expression" dxfId="1349" priority="179">
      <formula>$U142="Ne"</formula>
    </cfRule>
  </conditionalFormatting>
  <conditionalFormatting sqref="GV150:HC152 HH150:HI152 HN150:HS152">
    <cfRule type="expression" dxfId="1348" priority="178">
      <formula>$U150="Ne"</formula>
    </cfRule>
  </conditionalFormatting>
  <conditionalFormatting sqref="GV161:HC161 HH161:HI161 HN161:HS161">
    <cfRule type="expression" dxfId="1347" priority="177">
      <formula>$U161="Ne"</formula>
    </cfRule>
  </conditionalFormatting>
  <conditionalFormatting sqref="GV154:HC160 HH154:HI160 HN154:HS160">
    <cfRule type="expression" dxfId="1346" priority="176">
      <formula>$U154="Ne"</formula>
    </cfRule>
  </conditionalFormatting>
  <conditionalFormatting sqref="GV162:HC164 HH162:HI164 HN162:HS164">
    <cfRule type="expression" dxfId="1345" priority="175">
      <formula>$U162="Ne"</formula>
    </cfRule>
  </conditionalFormatting>
  <conditionalFormatting sqref="HU7:HU205">
    <cfRule type="cellIs" dxfId="1344" priority="174" operator="greaterThan">
      <formula>$J7</formula>
    </cfRule>
  </conditionalFormatting>
  <conditionalFormatting sqref="HW7:HW205">
    <cfRule type="cellIs" dxfId="1343" priority="173" operator="greaterThan">
      <formula>$N7</formula>
    </cfRule>
  </conditionalFormatting>
  <conditionalFormatting sqref="HD153:HG153 HD178:HG180 HD141:HG141 HD133:HG133 HD198:HG206 HD7:HG125">
    <cfRule type="expression" dxfId="1342" priority="172">
      <formula>$U7="Ne"</formula>
    </cfRule>
  </conditionalFormatting>
  <conditionalFormatting sqref="HD192:HG197 HD181:HG181">
    <cfRule type="expression" dxfId="1341" priority="171">
      <formula>$U181="Ne"</formula>
    </cfRule>
  </conditionalFormatting>
  <conditionalFormatting sqref="HD126:HG132">
    <cfRule type="expression" dxfId="1340" priority="170">
      <formula>$U126="Ne"</formula>
    </cfRule>
  </conditionalFormatting>
  <conditionalFormatting sqref="HD134:HG140">
    <cfRule type="expression" dxfId="1339" priority="169">
      <formula>$U134="Ne"</formula>
    </cfRule>
  </conditionalFormatting>
  <conditionalFormatting sqref="HD189:HG189">
    <cfRule type="expression" dxfId="1338" priority="168">
      <formula>$U189="Ne"</formula>
    </cfRule>
  </conditionalFormatting>
  <conditionalFormatting sqref="HD190:HG191">
    <cfRule type="expression" dxfId="1337" priority="166">
      <formula>$U190="Ne"</formula>
    </cfRule>
  </conditionalFormatting>
  <conditionalFormatting sqref="HD175:HG175">
    <cfRule type="expression" dxfId="1336" priority="165">
      <formula>$U175="Ne"</formula>
    </cfRule>
  </conditionalFormatting>
  <conditionalFormatting sqref="HD165:HG174">
    <cfRule type="expression" dxfId="1335" priority="164">
      <formula>$U165="Ne"</formula>
    </cfRule>
  </conditionalFormatting>
  <conditionalFormatting sqref="HD176:HG177">
    <cfRule type="expression" dxfId="1334" priority="163">
      <formula>$U176="Ne"</formula>
    </cfRule>
  </conditionalFormatting>
  <conditionalFormatting sqref="HD149:HG149">
    <cfRule type="expression" dxfId="1333" priority="162">
      <formula>$U149="Ne"</formula>
    </cfRule>
  </conditionalFormatting>
  <conditionalFormatting sqref="HD142:HG148">
    <cfRule type="expression" dxfId="1332" priority="161">
      <formula>$U142="Ne"</formula>
    </cfRule>
  </conditionalFormatting>
  <conditionalFormatting sqref="HD150:HG152">
    <cfRule type="expression" dxfId="1331" priority="160">
      <formula>$U150="Ne"</formula>
    </cfRule>
  </conditionalFormatting>
  <conditionalFormatting sqref="HD161:HG161">
    <cfRule type="expression" dxfId="1330" priority="159">
      <formula>$U161="Ne"</formula>
    </cfRule>
  </conditionalFormatting>
  <conditionalFormatting sqref="HD154:HG160">
    <cfRule type="expression" dxfId="1329" priority="158">
      <formula>$U154="Ne"</formula>
    </cfRule>
  </conditionalFormatting>
  <conditionalFormatting sqref="HD162:HG164">
    <cfRule type="expression" dxfId="1328" priority="157">
      <formula>$U162="Ne"</formula>
    </cfRule>
  </conditionalFormatting>
  <conditionalFormatting sqref="IX206">
    <cfRule type="cellIs" dxfId="1327" priority="124" operator="greaterThan">
      <formula>$E206</formula>
    </cfRule>
  </conditionalFormatting>
  <conditionalFormatting sqref="HZ7:IG125 HZ198:IG206 HZ133:IG133 HZ141:IG141 HZ178:IG180 HZ153:IG153 IL153:IM153 IL178:IM180 IL141:IM141 IL133:IM133 IL198:IM206 IL7:IM125 IR7:IW125 IR198:IW206 IR133:IW133 IR141:IW141 IR178:IW180 IR153:IW153">
    <cfRule type="expression" dxfId="1326" priority="123">
      <formula>$U7="Ne"</formula>
    </cfRule>
  </conditionalFormatting>
  <conditionalFormatting sqref="IY206">
    <cfRule type="cellIs" dxfId="1325" priority="122" operator="greaterThan">
      <formula>$J206</formula>
    </cfRule>
  </conditionalFormatting>
  <conditionalFormatting sqref="IZ206">
    <cfRule type="cellIs" dxfId="1324" priority="120" operator="greaterThan">
      <formula>$E206</formula>
    </cfRule>
  </conditionalFormatting>
  <conditionalFormatting sqref="HZ181:IG181 HZ192:IG197 IL192:IM197 IL181:IM181 IR181:IW181 IR192:IW197">
    <cfRule type="expression" dxfId="1323" priority="119">
      <formula>$U181="Ne"</formula>
    </cfRule>
  </conditionalFormatting>
  <conditionalFormatting sqref="HZ126:IG132 IL126:IM132 IR126:IW132">
    <cfRule type="expression" dxfId="1322" priority="118">
      <formula>$U126="Ne"</formula>
    </cfRule>
  </conditionalFormatting>
  <conditionalFormatting sqref="HZ134:IG140 IL134:IM140 IR134:IW140">
    <cfRule type="expression" dxfId="1321" priority="117">
      <formula>$U134="Ne"</formula>
    </cfRule>
  </conditionalFormatting>
  <conditionalFormatting sqref="HZ189:IG189 IL189:IM189 IR189:IW189">
    <cfRule type="expression" dxfId="1320" priority="116">
      <formula>$U189="Ne"</formula>
    </cfRule>
  </conditionalFormatting>
  <conditionalFormatting sqref="HZ182:IG188 IL182:IM188 IR182:IW188">
    <cfRule type="expression" dxfId="1319" priority="115">
      <formula>$U182="Ne"</formula>
    </cfRule>
  </conditionalFormatting>
  <conditionalFormatting sqref="HZ190:IG191 IL190:IM191 IR190:IW191">
    <cfRule type="expression" dxfId="1318" priority="114">
      <formula>$U190="Ne"</formula>
    </cfRule>
  </conditionalFormatting>
  <conditionalFormatting sqref="HZ175:IG175 IL175:IM175 IR175:IW175">
    <cfRule type="expression" dxfId="1317" priority="113">
      <formula>$U175="Ne"</formula>
    </cfRule>
  </conditionalFormatting>
  <conditionalFormatting sqref="HZ165:IG174 IL165:IM174 IR165:IW174">
    <cfRule type="expression" dxfId="1316" priority="112">
      <formula>$U165="Ne"</formula>
    </cfRule>
  </conditionalFormatting>
  <conditionalFormatting sqref="HZ176:IG177 IL176:IM177 IR176:IW177">
    <cfRule type="expression" dxfId="1315" priority="111">
      <formula>$U176="Ne"</formula>
    </cfRule>
  </conditionalFormatting>
  <conditionalFormatting sqref="HZ149:IG149 IL149:IM149 IR149:IW149">
    <cfRule type="expression" dxfId="1314" priority="110">
      <formula>$U149="Ne"</formula>
    </cfRule>
  </conditionalFormatting>
  <conditionalFormatting sqref="HZ142:IG148 IL142:IM148 IR142:IW148">
    <cfRule type="expression" dxfId="1313" priority="109">
      <formula>$U142="Ne"</formula>
    </cfRule>
  </conditionalFormatting>
  <conditionalFormatting sqref="HZ150:IG152 IL150:IM152 IR150:IW152">
    <cfRule type="expression" dxfId="1312" priority="108">
      <formula>$U150="Ne"</formula>
    </cfRule>
  </conditionalFormatting>
  <conditionalFormatting sqref="HZ161:IG161 IL161:IM161 IR161:IW161">
    <cfRule type="expression" dxfId="1311" priority="107">
      <formula>$U161="Ne"</formula>
    </cfRule>
  </conditionalFormatting>
  <conditionalFormatting sqref="HZ154:IG160 IL154:IM160 IR154:IW160">
    <cfRule type="expression" dxfId="1310" priority="106">
      <formula>$U154="Ne"</formula>
    </cfRule>
  </conditionalFormatting>
  <conditionalFormatting sqref="HZ162:IG164 IL162:IM164 IR162:IW164">
    <cfRule type="expression" dxfId="1309" priority="105">
      <formula>$U162="Ne"</formula>
    </cfRule>
  </conditionalFormatting>
  <conditionalFormatting sqref="IY7:IY205">
    <cfRule type="cellIs" dxfId="1308" priority="104" operator="greaterThan">
      <formula>$J7</formula>
    </cfRule>
  </conditionalFormatting>
  <conditionalFormatting sqref="JA7:JA205">
    <cfRule type="cellIs" dxfId="1307" priority="103" operator="greaterThan">
      <formula>$N7</formula>
    </cfRule>
  </conditionalFormatting>
  <conditionalFormatting sqref="IH153:IK153 IH178:IK180 IH141:IK141 IH133:IK133 IH198:IK206 IH7:IK125">
    <cfRule type="expression" dxfId="1306" priority="102">
      <formula>$U7="Ne"</formula>
    </cfRule>
  </conditionalFormatting>
  <conditionalFormatting sqref="IH192:IK197 IH181:IK181">
    <cfRule type="expression" dxfId="1305" priority="101">
      <formula>$U181="Ne"</formula>
    </cfRule>
  </conditionalFormatting>
  <conditionalFormatting sqref="IH126:IK132">
    <cfRule type="expression" dxfId="1304" priority="100">
      <formula>$U126="Ne"</formula>
    </cfRule>
  </conditionalFormatting>
  <conditionalFormatting sqref="IH134:IK140">
    <cfRule type="expression" dxfId="1303" priority="99">
      <formula>$U134="Ne"</formula>
    </cfRule>
  </conditionalFormatting>
  <conditionalFormatting sqref="IH189:IK189">
    <cfRule type="expression" dxfId="1302" priority="98">
      <formula>$U189="Ne"</formula>
    </cfRule>
  </conditionalFormatting>
  <conditionalFormatting sqref="IH182:IK188">
    <cfRule type="expression" dxfId="1301" priority="97">
      <formula>$U182="Ne"</formula>
    </cfRule>
  </conditionalFormatting>
  <conditionalFormatting sqref="IH190:IK191">
    <cfRule type="expression" dxfId="1300" priority="96">
      <formula>$U190="Ne"</formula>
    </cfRule>
  </conditionalFormatting>
  <conditionalFormatting sqref="IH175:IK175">
    <cfRule type="expression" dxfId="1299" priority="95">
      <formula>$U175="Ne"</formula>
    </cfRule>
  </conditionalFormatting>
  <conditionalFormatting sqref="IH165:IK174">
    <cfRule type="expression" dxfId="1298" priority="94">
      <formula>$U165="Ne"</formula>
    </cfRule>
  </conditionalFormatting>
  <conditionalFormatting sqref="IH176:IK177">
    <cfRule type="expression" dxfId="1297" priority="93">
      <formula>$U176="Ne"</formula>
    </cfRule>
  </conditionalFormatting>
  <conditionalFormatting sqref="IH149:IK149">
    <cfRule type="expression" dxfId="1296" priority="92">
      <formula>$U149="Ne"</formula>
    </cfRule>
  </conditionalFormatting>
  <conditionalFormatting sqref="IH142:IK148">
    <cfRule type="expression" dxfId="1295" priority="91">
      <formula>$U142="Ne"</formula>
    </cfRule>
  </conditionalFormatting>
  <conditionalFormatting sqref="IH150:IK152">
    <cfRule type="expression" dxfId="1294" priority="90">
      <formula>$U150="Ne"</formula>
    </cfRule>
  </conditionalFormatting>
  <conditionalFormatting sqref="IH161:IK161">
    <cfRule type="expression" dxfId="1293" priority="89">
      <formula>$U161="Ne"</formula>
    </cfRule>
  </conditionalFormatting>
  <conditionalFormatting sqref="IH154:IK160">
    <cfRule type="expression" dxfId="1292" priority="88">
      <formula>$U154="Ne"</formula>
    </cfRule>
  </conditionalFormatting>
  <conditionalFormatting sqref="IH162:IK164">
    <cfRule type="expression" dxfId="1291" priority="87">
      <formula>$U162="Ne"</formula>
    </cfRule>
  </conditionalFormatting>
  <conditionalFormatting sqref="KB206">
    <cfRule type="cellIs" dxfId="1290" priority="54" operator="greaterThan">
      <formula>$E206</formula>
    </cfRule>
  </conditionalFormatting>
  <conditionalFormatting sqref="JD7:JK125 JD198:JK206 JD133:JK133 JD141:JK141 JD178:JK180 JD153:JK153 JP153:JQ153 JP178:JQ180 JP141:JQ141 JP133:JQ133 JP198:JQ206 JP7:JQ125 JV7:KA125 JV198:KA206 JV133:KA133 JV141:KA141 JV178:KA180 JV153:KA153">
    <cfRule type="expression" dxfId="1289" priority="53">
      <formula>$U7="Ne"</formula>
    </cfRule>
  </conditionalFormatting>
  <conditionalFormatting sqref="KC206">
    <cfRule type="cellIs" dxfId="1288" priority="52" operator="greaterThan">
      <formula>$J206</formula>
    </cfRule>
  </conditionalFormatting>
  <conditionalFormatting sqref="KE206">
    <cfRule type="cellIs" dxfId="1287" priority="51" operator="greaterThan">
      <formula>$N206</formula>
    </cfRule>
  </conditionalFormatting>
  <conditionalFormatting sqref="KD206">
    <cfRule type="cellIs" dxfId="1286" priority="50" operator="greaterThan">
      <formula>$E206</formula>
    </cfRule>
  </conditionalFormatting>
  <conditionalFormatting sqref="JD181:JK181 JD192:JK197 JP192:JQ197 JP181:JQ181 JV181:KA181 JV192:KA197">
    <cfRule type="expression" dxfId="1285" priority="49">
      <formula>$U181="Ne"</formula>
    </cfRule>
  </conditionalFormatting>
  <conditionalFormatting sqref="JD126:JK132 JP126:JQ132 JV126:KA132">
    <cfRule type="expression" dxfId="1284" priority="48">
      <formula>$U126="Ne"</formula>
    </cfRule>
  </conditionalFormatting>
  <conditionalFormatting sqref="JD134:JK140 JP134:JQ140 JV134:KA140">
    <cfRule type="expression" dxfId="1283" priority="47">
      <formula>$U134="Ne"</formula>
    </cfRule>
  </conditionalFormatting>
  <conditionalFormatting sqref="JD189:JK189 JP189:JQ189 JV189:KA189">
    <cfRule type="expression" dxfId="1282" priority="46">
      <formula>$U189="Ne"</formula>
    </cfRule>
  </conditionalFormatting>
  <conditionalFormatting sqref="JD182:JK188 JP182:JQ188 JV182:KA188">
    <cfRule type="expression" dxfId="1281" priority="45">
      <formula>$U182="Ne"</formula>
    </cfRule>
  </conditionalFormatting>
  <conditionalFormatting sqref="JD190:JK191 JP190:JQ191 JV190:KA191">
    <cfRule type="expression" dxfId="1280" priority="44">
      <formula>$U190="Ne"</formula>
    </cfRule>
  </conditionalFormatting>
  <conditionalFormatting sqref="JD175:JK175 JP175:JQ175 JV175:KA175">
    <cfRule type="expression" dxfId="1279" priority="43">
      <formula>$U175="Ne"</formula>
    </cfRule>
  </conditionalFormatting>
  <conditionalFormatting sqref="JD165:JK174 JP165:JQ174 JV165:KA174">
    <cfRule type="expression" dxfId="1278" priority="42">
      <formula>$U165="Ne"</formula>
    </cfRule>
  </conditionalFormatting>
  <conditionalFormatting sqref="JD176:JK177 JP176:JQ177 JV176:KA177">
    <cfRule type="expression" dxfId="1277" priority="41">
      <formula>$U176="Ne"</formula>
    </cfRule>
  </conditionalFormatting>
  <conditionalFormatting sqref="JD149:JK149 JP149:JQ149 JV149:KA149">
    <cfRule type="expression" dxfId="1276" priority="40">
      <formula>$U149="Ne"</formula>
    </cfRule>
  </conditionalFormatting>
  <conditionalFormatting sqref="JD142:JK148 JP142:JQ148 JV142:KA148">
    <cfRule type="expression" dxfId="1275" priority="39">
      <formula>$U142="Ne"</formula>
    </cfRule>
  </conditionalFormatting>
  <conditionalFormatting sqref="JD150:JK152 JP150:JQ152 JV150:KA152">
    <cfRule type="expression" dxfId="1274" priority="38">
      <formula>$U150="Ne"</formula>
    </cfRule>
  </conditionalFormatting>
  <conditionalFormatting sqref="JD161:JK161 JP161:JQ161 JV161:KA161">
    <cfRule type="expression" dxfId="1273" priority="37">
      <formula>$U161="Ne"</formula>
    </cfRule>
  </conditionalFormatting>
  <conditionalFormatting sqref="JD154:JK160 JP154:JQ160 JV154:KA160">
    <cfRule type="expression" dxfId="1272" priority="36">
      <formula>$U154="Ne"</formula>
    </cfRule>
  </conditionalFormatting>
  <conditionalFormatting sqref="JD162:JK164 JP162:JQ164 JV162:KA164">
    <cfRule type="expression" dxfId="1271" priority="35">
      <formula>$U162="Ne"</formula>
    </cfRule>
  </conditionalFormatting>
  <conditionalFormatting sqref="KC7:KC205">
    <cfRule type="cellIs" dxfId="1270" priority="34" operator="greaterThan">
      <formula>$J7</formula>
    </cfRule>
  </conditionalFormatting>
  <conditionalFormatting sqref="KE7:KE205">
    <cfRule type="cellIs" dxfId="1269" priority="33" operator="greaterThan">
      <formula>$N7</formula>
    </cfRule>
  </conditionalFormatting>
  <conditionalFormatting sqref="JL153:JO153 JL178:JO180 JL141:JO141 JL133:JO133 JL198:JO206 JL7:JO125">
    <cfRule type="expression" dxfId="1268" priority="32">
      <formula>$U7="Ne"</formula>
    </cfRule>
  </conditionalFormatting>
  <conditionalFormatting sqref="JL192:JO197 JL181:JO181">
    <cfRule type="expression" dxfId="1267" priority="31">
      <formula>$U181="Ne"</formula>
    </cfRule>
  </conditionalFormatting>
  <conditionalFormatting sqref="JL126:JO132">
    <cfRule type="expression" dxfId="1266" priority="30">
      <formula>$U126="Ne"</formula>
    </cfRule>
  </conditionalFormatting>
  <conditionalFormatting sqref="JL134:JO140">
    <cfRule type="expression" dxfId="1265" priority="29">
      <formula>$U134="Ne"</formula>
    </cfRule>
  </conditionalFormatting>
  <conditionalFormatting sqref="JL189:JO189">
    <cfRule type="expression" dxfId="1264" priority="28">
      <formula>$U189="Ne"</formula>
    </cfRule>
  </conditionalFormatting>
  <conditionalFormatting sqref="JL182:JO188">
    <cfRule type="expression" dxfId="1263" priority="27">
      <formula>$U182="Ne"</formula>
    </cfRule>
  </conditionalFormatting>
  <conditionalFormatting sqref="JL190:JO191">
    <cfRule type="expression" dxfId="1262" priority="26">
      <formula>$U190="Ne"</formula>
    </cfRule>
  </conditionalFormatting>
  <conditionalFormatting sqref="JL175:JO175">
    <cfRule type="expression" dxfId="1261" priority="25">
      <formula>$U175="Ne"</formula>
    </cfRule>
  </conditionalFormatting>
  <conditionalFormatting sqref="JL165:JO174">
    <cfRule type="expression" dxfId="1260" priority="24">
      <formula>$U165="Ne"</formula>
    </cfRule>
  </conditionalFormatting>
  <conditionalFormatting sqref="JL176:JO177">
    <cfRule type="expression" dxfId="1259" priority="23">
      <formula>$U176="Ne"</formula>
    </cfRule>
  </conditionalFormatting>
  <conditionalFormatting sqref="JL149:JO149">
    <cfRule type="expression" dxfId="1258" priority="22">
      <formula>$U149="Ne"</formula>
    </cfRule>
  </conditionalFormatting>
  <conditionalFormatting sqref="JL142:JO148">
    <cfRule type="expression" dxfId="1257" priority="21">
      <formula>$U142="Ne"</formula>
    </cfRule>
  </conditionalFormatting>
  <conditionalFormatting sqref="JL150:JO152">
    <cfRule type="expression" dxfId="1256" priority="20">
      <formula>$U150="Ne"</formula>
    </cfRule>
  </conditionalFormatting>
  <conditionalFormatting sqref="JL161:JO161">
    <cfRule type="expression" dxfId="1255" priority="19">
      <formula>$U161="Ne"</formula>
    </cfRule>
  </conditionalFormatting>
  <conditionalFormatting sqref="JL154:JO160">
    <cfRule type="expression" dxfId="1254" priority="18">
      <formula>$U154="Ne"</formula>
    </cfRule>
  </conditionalFormatting>
  <conditionalFormatting sqref="JL162:JO164">
    <cfRule type="expression" dxfId="1253" priority="17">
      <formula>$U162="Ne"</formula>
    </cfRule>
  </conditionalFormatting>
  <dataValidations count="8">
    <dataValidation type="whole" allowBlank="1" showInputMessage="1" showErrorMessage="1" error="číslo od 0 do 24" sqref="L7:L206">
      <formula1>0</formula1>
      <formula2>24</formula2>
    </dataValidation>
    <dataValidation type="whole" allowBlank="1" showInputMessage="1" showErrorMessage="1" error="vyplňte hodnotu 6 - 24" sqref="G7:H206 E206:F206">
      <formula1>6</formula1>
      <formula2>24</formula2>
    </dataValidation>
    <dataValidation type="list" allowBlank="1" showInputMessage="1" showErrorMessage="1" error="vyberte ze seznamu" sqref="K7:K206">
      <formula1>rodina</formula1>
    </dataValidation>
    <dataValidation type="list" allowBlank="1" showInputMessage="1" showErrorMessage="1" sqref="V7:V105 IG7:IG206 IE7:IE206 IO7:IO206 II7:II206 IM7:IM206 IS7:IS206 IC7:IC206 HM7:HM206 GW7:GW206 HS7:HS206 HQ7:HQ206 HC7:HC206 HK7:HK206 HE7:HE206 GK7:GK206 FU7:FU206 GC7:GC206 FW7:FW206 GI7:GI206 FS7:FS206 GO7:GO206 EU7:EU206 FC7:FC206 EW7:EW206 FA7:FA206 FG7:FG206 EQ7:EQ206 EY7:EY206 DK7:DK206 EG7:EG206 EE7:EE206 EA7:EA206 DQ7:DQ206 DY7:DY206 DS7:DS206 CY7:CY206 CQ7:CQ206 CK7:CK206 CI7:CI206 CG7:CG206 DC7:DC206 DA7:DA206 AE7:AE206 AG7:AG206 AI7:AI206 BI7:BI206 BK7:BK206 BO7:BO206 BQ7:BQ206 BU7:BU206 BM7:BM206 AK7:AK206 BG7:BG206 BE7:BE206 BC7:BC206 BY7:BY206 AS7:AS206 AQ7:AQ206 AO7:AO206 AM7:AM206 U7:U206 AA7:AA206 Y7:Y206 GM7:GM206 IK7:IK206 ES7:ES206 DW7:DW206 CW7:CW206 BS7:BS206 BW7:BW206 AU7:AU206 HI7:HI206 AC7:AC206 CM7:CM206 CO7:CO206 CS7:CS206 CU7:CU206 EC7:EC206 DU7:DU206 DO7:DO206 DM7:DM206 EO7:EO206 FK7:FK206 FI7:FI206 FE7:FE206 FY7:FY206 GG7:GG206 GA7:GA206 GE7:GE206 HO7:HO206 GY7:GY206 HG7:HG206 HA7:HA206 IQ7:IQ206 IA7:IA206 IW7:IW206 IU7:IU206 JK7:JK206 JI7:JI206 JS7:JS206 JM7:JM206 JQ7:JQ206 JW7:JW206 JG7:JG206 JO7:JO206 JU7:JU206 JE7:JE206 KA7:KA206 JY7:JY206">
      <formula1>"Ano,Ne"</formula1>
    </dataValidation>
    <dataValidation type="whole" allowBlank="1" showInputMessage="1" showErrorMessage="1" errorTitle="Překročen fond pracovní doby" sqref="IJ7:IJ206 IH7:IH206 IP7:IP206 IN7:IN206 IV7:IV206 IT7:IT206 IR7:IR206 IL7:IL206 HB7:HB206 GZ7:GZ206 GX7:GX206 GV7:GV206 HF7:HF206 HD7:HD206 HL7:HL206 HJ7:HJ206 GN7:GN206 GL7:GL206 GJ7:GJ206 GD7:GD206 FX7:FX206 FV7:FV206 FT7:FT206 FR7:FR206 EX7:EX206 EV7:EV206 FD7:FD206 FB7:FB206 FJ7:FJ206 FH7:FH206 FF7:FF206 EZ7:EZ206 DP7:DP206 DN7:DN206 DL7:DL206 DJ7:DJ206 DT7:DT206 DR7:DR206 DZ7:DZ206 DX7:DX206 DB7:DB206 CZ7:CZ206 CX7:CX206 CR7:CR206 CL7:CL206 CJ7:CJ206 CH7:CH206 CF7:CF206 AD7:AD206 AF7:AF206 AH7:AH206 AJ7:AJ206 BL7:BL206 BJ7:BJ206 BR7:BR206 BP7:BP206 BX7:BX206 BV7:BV206 BT7:BT206 BN7:BN206 BH7:BH206 BF7:BF206 BD7:BD206 BB7:BB206 AT7:AT206 AR7:AR206 AP7:AP206 AN7:AN206 AL7:AL206 AB7:AB206 Z7:Z206 X7:X206 CP7:CP206 CN7:CN206 CV7:CV206 CT7:CT206 EF7:EF206 ED7:ED206 EB7:EB206 DV7:DV206 ET7:ET206 ER7:ER206 EP7:EP206 EN7:EN206 GB7:GB206 FZ7:FZ206 GH7:GH206 GF7:GF206 HR7:HR206 HP7:HP206 HN7:HN206 HH7:HH206 IF7:IF206 ID7:ID206 IB7:IB206 HZ7:HZ206 JN7:JN206 JL7:JL206 JT7:JT206 JR7:JR206 JZ7:JZ206 JX7:JX206 JV7:JV206 JP7:JP206 JJ7:JJ206 JH7:JH206 JF7:JF206 JD7:JD206">
      <formula1>0</formula1>
      <formula2>Y$4</formula2>
    </dataValidation>
    <dataValidation type="whole" allowBlank="1" showInputMessage="1" showErrorMessage="1" error="vyplňte hodnotu 12 - 24" sqref="E7:E205">
      <formula1>12</formula1>
      <formula2>24</formula2>
    </dataValidation>
    <dataValidation type="decimal" allowBlank="1" showErrorMessage="1" error="vyplňte hodnotu 0,5 - 1"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ormula1>0.5</formula1>
      <formula2>1</formula2>
    </dataValidation>
    <dataValidation type="whole" allowBlank="1" showErrorMessage="1" error="vyplňte hodnotu 12 - 24"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ormula1>12</formula1>
      <formula2>24</formula2>
    </dataValidation>
  </dataValidations>
  <hyperlinks>
    <hyperlink ref="B1:E1" location="Úvod!A1" display="zpět na hlavní stranu"/>
  </hyperlinks>
  <pageMargins left="0.7" right="0.7" top="0.78740157499999996" bottom="0.78740157499999996" header="0.3" footer="0.3"/>
  <pageSetup paperSize="9" orientation="portrait" r:id="rId1"/>
  <ignoredErrors>
    <ignoredError sqref="Q6:R6" twoDigitTextYea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KT255"/>
  <sheetViews>
    <sheetView zoomScale="80" zoomScaleNormal="80" workbookViewId="0">
      <pane xSplit="4" ySplit="6" topLeftCell="E7" activePane="bottomRight" state="frozen"/>
      <selection pane="topRight" activeCell="E1" sqref="E1"/>
      <selection pane="bottomLeft" activeCell="A7" sqref="A7"/>
      <selection pane="bottomRight" activeCell="C7" sqref="C7:D7"/>
    </sheetView>
  </sheetViews>
  <sheetFormatPr defaultRowHeight="12.75" outlineLevelCol="1" x14ac:dyDescent="0.2"/>
  <cols>
    <col min="1" max="1" width="2.42578125" style="1" customWidth="1"/>
    <col min="2" max="2" width="4.28515625" style="6" customWidth="1"/>
    <col min="3" max="3" width="40.7109375" style="12" customWidth="1"/>
    <col min="4" max="4" width="2.7109375" style="12" customWidth="1"/>
    <col min="5" max="5" width="16.7109375" style="8" customWidth="1"/>
    <col min="6" max="6" width="10.5703125" style="8" customWidth="1"/>
    <col min="7" max="7" width="3.7109375" style="8" hidden="1" customWidth="1"/>
    <col min="8" max="8" width="4.140625" style="8" hidden="1" customWidth="1"/>
    <col min="9" max="9" width="13.5703125" style="8" customWidth="1"/>
    <col min="10" max="10" width="15.140625" style="8" customWidth="1"/>
    <col min="11" max="11" width="13" style="8" customWidth="1"/>
    <col min="12" max="13" width="14.7109375" style="8" customWidth="1"/>
    <col min="14" max="14" width="14.42578125" style="8" customWidth="1"/>
    <col min="15" max="15" width="15.7109375" style="11" customWidth="1"/>
    <col min="16" max="16" width="2.85546875" style="3" customWidth="1"/>
    <col min="17" max="17" width="15.28515625" style="8" customWidth="1"/>
    <col min="18" max="18" width="15.7109375" style="8" customWidth="1"/>
    <col min="19" max="19" width="3.42578125" style="1" customWidth="1"/>
    <col min="20" max="20" width="4.85546875" style="1" hidden="1" customWidth="1"/>
    <col min="21" max="21" width="12.140625" style="10" customWidth="1"/>
    <col min="22" max="22" width="2.140625" style="10" customWidth="1"/>
    <col min="23" max="23" width="9.42578125" style="10" customWidth="1"/>
    <col min="24" max="47" width="6.28515625" style="10" customWidth="1" outlineLevel="1"/>
    <col min="48" max="48" width="9.28515625" style="10" customWidth="1" outlineLevel="1"/>
    <col min="49" max="49" width="17.140625" style="10" customWidth="1" outlineLevel="1"/>
    <col min="50" max="50" width="9.28515625" style="10" customWidth="1" outlineLevel="1"/>
    <col min="51" max="51" width="17.140625" style="10" customWidth="1" outlineLevel="1"/>
    <col min="52" max="52" width="3.140625" style="1" customWidth="1"/>
    <col min="53" max="53" width="9.42578125" style="1" customWidth="1"/>
    <col min="54" max="77" width="6.28515625" style="10" customWidth="1" outlineLevel="1"/>
    <col min="78" max="78" width="9.28515625" style="10" customWidth="1" outlineLevel="1"/>
    <col min="79" max="79" width="17.140625" style="10" customWidth="1" outlineLevel="1"/>
    <col min="80" max="80" width="9.28515625" style="10" customWidth="1" outlineLevel="1"/>
    <col min="81" max="81" width="17.140625" style="10" customWidth="1" outlineLevel="1"/>
    <col min="82" max="82" width="3.140625" style="1" customWidth="1"/>
    <col min="83" max="83" width="9.42578125" style="1" customWidth="1"/>
    <col min="84" max="107" width="6.28515625" style="10" customWidth="1" outlineLevel="1"/>
    <col min="108" max="108" width="9.28515625" style="10" customWidth="1" outlineLevel="1"/>
    <col min="109" max="109" width="17.140625" style="10" customWidth="1" outlineLevel="1"/>
    <col min="110" max="110" width="9.28515625" style="10" customWidth="1" outlineLevel="1"/>
    <col min="111" max="111" width="17.140625" style="10" customWidth="1" outlineLevel="1"/>
    <col min="112" max="112" width="3.140625" style="1" customWidth="1"/>
    <col min="113" max="113" width="9.42578125" style="1" customWidth="1"/>
    <col min="114" max="137" width="6.28515625" style="10" customWidth="1" outlineLevel="1"/>
    <col min="138" max="138" width="9.28515625" style="10" customWidth="1" outlineLevel="1"/>
    <col min="139" max="139" width="17.140625" style="10" customWidth="1" outlineLevel="1"/>
    <col min="140" max="140" width="9.28515625" style="10" customWidth="1" outlineLevel="1"/>
    <col min="141" max="141" width="17.140625" style="10" customWidth="1" outlineLevel="1"/>
    <col min="142" max="142" width="3.7109375" style="1" customWidth="1"/>
    <col min="143" max="143" width="9.42578125" style="1" customWidth="1"/>
    <col min="144" max="167" width="6.28515625" style="10" customWidth="1" outlineLevel="1"/>
    <col min="168" max="168" width="9.28515625" style="10" customWidth="1" outlineLevel="1"/>
    <col min="169" max="169" width="17.140625" style="10" customWidth="1" outlineLevel="1"/>
    <col min="170" max="170" width="9.28515625" style="10" customWidth="1" outlineLevel="1"/>
    <col min="171" max="171" width="17.140625" style="10" customWidth="1" outlineLevel="1"/>
    <col min="172" max="172" width="4.140625" style="1" customWidth="1"/>
    <col min="173" max="173" width="9.42578125" style="1" customWidth="1"/>
    <col min="174" max="197" width="6.28515625" style="10" customWidth="1" outlineLevel="1"/>
    <col min="198" max="198" width="9.28515625" style="10" customWidth="1" outlineLevel="1"/>
    <col min="199" max="199" width="17.140625" style="10" customWidth="1" outlineLevel="1"/>
    <col min="200" max="200" width="9.28515625" style="10" customWidth="1" outlineLevel="1"/>
    <col min="201" max="201" width="17.140625" style="10" customWidth="1" outlineLevel="1"/>
    <col min="202" max="202" width="3.5703125" style="1" customWidth="1"/>
    <col min="203" max="203" width="9.42578125" style="1" customWidth="1"/>
    <col min="204" max="227" width="6.28515625" style="10" customWidth="1" outlineLevel="1"/>
    <col min="228" max="228" width="9.28515625" style="10" customWidth="1" outlineLevel="1"/>
    <col min="229" max="229" width="17.140625" style="10" customWidth="1" outlineLevel="1"/>
    <col min="230" max="230" width="9.28515625" style="10" customWidth="1" outlineLevel="1"/>
    <col min="231" max="231" width="17.140625" style="10" customWidth="1" outlineLevel="1"/>
    <col min="232" max="232" width="4.28515625" style="1" customWidth="1"/>
    <col min="233" max="233" width="9.42578125" style="1" customWidth="1"/>
    <col min="234" max="257" width="6.28515625" style="10" customWidth="1" outlineLevel="1"/>
    <col min="258" max="258" width="9.28515625" style="10" customWidth="1" outlineLevel="1"/>
    <col min="259" max="259" width="17.140625" style="10" customWidth="1" outlineLevel="1"/>
    <col min="260" max="260" width="9.28515625" style="10" customWidth="1" outlineLevel="1"/>
    <col min="261" max="261" width="17.140625" style="10" customWidth="1" outlineLevel="1"/>
    <col min="262" max="262" width="3.5703125" style="1" customWidth="1"/>
    <col min="263" max="263" width="9.42578125" style="1" customWidth="1"/>
    <col min="264" max="287" width="6.28515625" style="10" customWidth="1" outlineLevel="1"/>
    <col min="288" max="288" width="9.28515625" style="10" customWidth="1" outlineLevel="1"/>
    <col min="289" max="289" width="17.140625" style="10" customWidth="1" outlineLevel="1"/>
    <col min="290" max="290" width="9.28515625" style="10" customWidth="1" outlineLevel="1"/>
    <col min="291" max="291" width="17.140625" style="10" customWidth="1" outlineLevel="1"/>
    <col min="292" max="292" width="3.7109375" style="1" customWidth="1"/>
    <col min="293" max="293" width="14.28515625" style="1" customWidth="1"/>
    <col min="294" max="294" width="11.7109375" style="1" customWidth="1" outlineLevel="1"/>
    <col min="295" max="295" width="17.5703125" style="1" customWidth="1" outlineLevel="1"/>
    <col min="296" max="296" width="11.7109375" style="1" customWidth="1" outlineLevel="1"/>
    <col min="297" max="297" width="17.5703125" style="1" customWidth="1" outlineLevel="1"/>
    <col min="298" max="298" width="11.7109375" style="1" customWidth="1" outlineLevel="1"/>
    <col min="299" max="299" width="17.5703125" style="1" customWidth="1" outlineLevel="1"/>
    <col min="300" max="300" width="11.7109375" style="1" customWidth="1" outlineLevel="1"/>
    <col min="301" max="301" width="17.5703125" style="1" customWidth="1" outlineLevel="1"/>
    <col min="302" max="305" width="12.7109375" style="1" customWidth="1" outlineLevel="1"/>
    <col min="306" max="306" width="4.85546875" style="1" customWidth="1"/>
    <col min="307" max="16384" width="9.140625" style="1"/>
  </cols>
  <sheetData>
    <row r="1" spans="1:305" ht="15.75" thickBot="1" x14ac:dyDescent="0.25">
      <c r="B1" s="835" t="s">
        <v>423</v>
      </c>
      <c r="C1" s="835"/>
      <c r="D1" s="835"/>
      <c r="E1" s="835"/>
      <c r="F1" s="30"/>
      <c r="G1" s="30"/>
      <c r="H1" s="30"/>
      <c r="I1" s="9"/>
      <c r="J1" s="10"/>
      <c r="K1" s="10"/>
      <c r="L1" s="10"/>
      <c r="M1" s="10"/>
    </row>
    <row r="2" spans="1:305" ht="24.95" customHeight="1" thickBot="1" x14ac:dyDescent="0.25">
      <c r="B2" s="71"/>
      <c r="C2" s="74"/>
      <c r="D2" s="74"/>
      <c r="E2" s="75"/>
      <c r="F2" s="76"/>
      <c r="G2" s="76"/>
      <c r="H2" s="76"/>
      <c r="I2" s="76"/>
      <c r="J2" s="76"/>
      <c r="K2" s="75"/>
      <c r="L2" s="76"/>
      <c r="M2" s="76"/>
      <c r="N2" s="76"/>
      <c r="O2" s="911" t="s">
        <v>115</v>
      </c>
      <c r="Q2" s="382" t="s">
        <v>14</v>
      </c>
      <c r="R2" s="383" t="s">
        <v>15</v>
      </c>
      <c r="U2" s="898" t="s">
        <v>271</v>
      </c>
      <c r="W2" s="193" t="s">
        <v>272</v>
      </c>
      <c r="X2" s="203" t="s">
        <v>486</v>
      </c>
      <c r="Y2" s="204"/>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13"/>
      <c r="BA2" s="194" t="s">
        <v>273</v>
      </c>
      <c r="BB2" s="203" t="s">
        <v>486</v>
      </c>
      <c r="BC2" s="204"/>
      <c r="BD2" s="204"/>
      <c r="BE2" s="204"/>
      <c r="BF2" s="204"/>
      <c r="BG2" s="204"/>
      <c r="BH2" s="204"/>
      <c r="BI2" s="204"/>
      <c r="BJ2" s="204"/>
      <c r="BK2" s="204"/>
      <c r="BL2" s="204"/>
      <c r="BM2" s="204"/>
      <c r="BN2" s="204"/>
      <c r="BO2" s="204"/>
      <c r="BP2" s="204"/>
      <c r="BQ2" s="204"/>
      <c r="BR2" s="204"/>
      <c r="BS2" s="204"/>
      <c r="BT2" s="204"/>
      <c r="BU2" s="204"/>
      <c r="BV2" s="204"/>
      <c r="BW2" s="204"/>
      <c r="BX2" s="204"/>
      <c r="BY2" s="204"/>
      <c r="BZ2" s="204"/>
      <c r="CA2" s="204"/>
      <c r="CB2" s="204"/>
      <c r="CC2" s="213"/>
      <c r="CE2" s="194" t="s">
        <v>274</v>
      </c>
      <c r="CF2" s="203" t="s">
        <v>486</v>
      </c>
      <c r="CG2" s="204"/>
      <c r="CH2" s="204"/>
      <c r="CI2" s="204"/>
      <c r="CJ2" s="204"/>
      <c r="CK2" s="204"/>
      <c r="CL2" s="204"/>
      <c r="CM2" s="204"/>
      <c r="CN2" s="204"/>
      <c r="CO2" s="204"/>
      <c r="CP2" s="204"/>
      <c r="CQ2" s="204"/>
      <c r="CR2" s="204"/>
      <c r="CS2" s="204"/>
      <c r="CT2" s="204"/>
      <c r="CU2" s="204"/>
      <c r="CV2" s="204"/>
      <c r="CW2" s="204"/>
      <c r="CX2" s="204"/>
      <c r="CY2" s="204"/>
      <c r="CZ2" s="204"/>
      <c r="DA2" s="204"/>
      <c r="DB2" s="204"/>
      <c r="DC2" s="204"/>
      <c r="DD2" s="204"/>
      <c r="DE2" s="204"/>
      <c r="DF2" s="204"/>
      <c r="DG2" s="213"/>
      <c r="DI2" s="194" t="s">
        <v>275</v>
      </c>
      <c r="DJ2" s="203" t="s">
        <v>486</v>
      </c>
      <c r="DK2" s="204"/>
      <c r="DL2" s="204"/>
      <c r="DM2" s="204"/>
      <c r="DN2" s="204"/>
      <c r="DO2" s="204"/>
      <c r="DP2" s="204"/>
      <c r="DQ2" s="204"/>
      <c r="DR2" s="204"/>
      <c r="DS2" s="204"/>
      <c r="DT2" s="204"/>
      <c r="DU2" s="204"/>
      <c r="DV2" s="204"/>
      <c r="DW2" s="204"/>
      <c r="DX2" s="204"/>
      <c r="DY2" s="204"/>
      <c r="DZ2" s="204"/>
      <c r="EA2" s="204"/>
      <c r="EB2" s="204"/>
      <c r="EC2" s="204"/>
      <c r="ED2" s="204"/>
      <c r="EE2" s="204"/>
      <c r="EF2" s="204"/>
      <c r="EG2" s="204"/>
      <c r="EH2" s="204"/>
      <c r="EI2" s="204"/>
      <c r="EJ2" s="204"/>
      <c r="EK2" s="213"/>
      <c r="EM2" s="194" t="s">
        <v>276</v>
      </c>
      <c r="EN2" s="203" t="s">
        <v>486</v>
      </c>
      <c r="EO2" s="204"/>
      <c r="EP2" s="204"/>
      <c r="EQ2" s="204"/>
      <c r="ER2" s="204"/>
      <c r="ES2" s="204"/>
      <c r="ET2" s="204"/>
      <c r="EU2" s="204"/>
      <c r="EV2" s="204"/>
      <c r="EW2" s="204"/>
      <c r="EX2" s="204"/>
      <c r="EY2" s="204"/>
      <c r="EZ2" s="204"/>
      <c r="FA2" s="204"/>
      <c r="FB2" s="204"/>
      <c r="FC2" s="204"/>
      <c r="FD2" s="204"/>
      <c r="FE2" s="204"/>
      <c r="FF2" s="204"/>
      <c r="FG2" s="204"/>
      <c r="FH2" s="204"/>
      <c r="FI2" s="204"/>
      <c r="FJ2" s="204"/>
      <c r="FK2" s="204"/>
      <c r="FL2" s="204"/>
      <c r="FM2" s="204"/>
      <c r="FN2" s="204"/>
      <c r="FO2" s="213"/>
      <c r="FQ2" s="194" t="s">
        <v>277</v>
      </c>
      <c r="FR2" s="203" t="s">
        <v>486</v>
      </c>
      <c r="FS2" s="204"/>
      <c r="FT2" s="204"/>
      <c r="FU2" s="204"/>
      <c r="FV2" s="204"/>
      <c r="FW2" s="204"/>
      <c r="FX2" s="204"/>
      <c r="FY2" s="204"/>
      <c r="FZ2" s="204"/>
      <c r="GA2" s="204"/>
      <c r="GB2" s="204"/>
      <c r="GC2" s="204"/>
      <c r="GD2" s="204"/>
      <c r="GE2" s="204"/>
      <c r="GF2" s="204"/>
      <c r="GG2" s="204"/>
      <c r="GH2" s="204"/>
      <c r="GI2" s="204"/>
      <c r="GJ2" s="204"/>
      <c r="GK2" s="204"/>
      <c r="GL2" s="204"/>
      <c r="GM2" s="204"/>
      <c r="GN2" s="204"/>
      <c r="GO2" s="204"/>
      <c r="GP2" s="204"/>
      <c r="GQ2" s="204"/>
      <c r="GR2" s="204"/>
      <c r="GS2" s="213"/>
      <c r="GU2" s="194" t="s">
        <v>278</v>
      </c>
      <c r="GV2" s="203" t="s">
        <v>486</v>
      </c>
      <c r="GW2" s="204"/>
      <c r="GX2" s="204"/>
      <c r="GY2" s="204"/>
      <c r="GZ2" s="204"/>
      <c r="HA2" s="204"/>
      <c r="HB2" s="204"/>
      <c r="HC2" s="204"/>
      <c r="HD2" s="204"/>
      <c r="HE2" s="204"/>
      <c r="HF2" s="204"/>
      <c r="HG2" s="204"/>
      <c r="HH2" s="204"/>
      <c r="HI2" s="204"/>
      <c r="HJ2" s="204"/>
      <c r="HK2" s="204"/>
      <c r="HL2" s="204"/>
      <c r="HM2" s="204"/>
      <c r="HN2" s="204"/>
      <c r="HO2" s="204"/>
      <c r="HP2" s="204"/>
      <c r="HQ2" s="204"/>
      <c r="HR2" s="204"/>
      <c r="HS2" s="204"/>
      <c r="HT2" s="204"/>
      <c r="HU2" s="204"/>
      <c r="HV2" s="204"/>
      <c r="HW2" s="213"/>
      <c r="HY2" s="194" t="s">
        <v>279</v>
      </c>
      <c r="HZ2" s="203" t="s">
        <v>486</v>
      </c>
      <c r="IA2" s="204"/>
      <c r="IB2" s="204"/>
      <c r="IC2" s="204"/>
      <c r="ID2" s="204"/>
      <c r="IE2" s="204"/>
      <c r="IF2" s="204"/>
      <c r="IG2" s="204"/>
      <c r="IH2" s="204"/>
      <c r="II2" s="204"/>
      <c r="IJ2" s="204"/>
      <c r="IK2" s="204"/>
      <c r="IL2" s="204"/>
      <c r="IM2" s="204"/>
      <c r="IN2" s="204"/>
      <c r="IO2" s="204"/>
      <c r="IP2" s="204"/>
      <c r="IQ2" s="204"/>
      <c r="IR2" s="204"/>
      <c r="IS2" s="204"/>
      <c r="IT2" s="204"/>
      <c r="IU2" s="204"/>
      <c r="IV2" s="204"/>
      <c r="IW2" s="204"/>
      <c r="IX2" s="204"/>
      <c r="IY2" s="204"/>
      <c r="IZ2" s="204"/>
      <c r="JA2" s="213"/>
      <c r="JC2" s="194" t="s">
        <v>280</v>
      </c>
      <c r="JD2" s="203" t="s">
        <v>486</v>
      </c>
      <c r="JE2" s="204"/>
      <c r="JF2" s="204"/>
      <c r="JG2" s="204"/>
      <c r="JH2" s="204"/>
      <c r="JI2" s="204"/>
      <c r="JJ2" s="204"/>
      <c r="JK2" s="204"/>
      <c r="JL2" s="204"/>
      <c r="JM2" s="204"/>
      <c r="JN2" s="204"/>
      <c r="JO2" s="204"/>
      <c r="JP2" s="204"/>
      <c r="JQ2" s="204"/>
      <c r="JR2" s="204"/>
      <c r="JS2" s="204"/>
      <c r="JT2" s="204"/>
      <c r="JU2" s="204"/>
      <c r="JV2" s="204"/>
      <c r="JW2" s="204"/>
      <c r="JX2" s="204"/>
      <c r="JY2" s="204"/>
      <c r="JZ2" s="204"/>
      <c r="KA2" s="204"/>
      <c r="KB2" s="204"/>
      <c r="KC2" s="204"/>
      <c r="KD2" s="204"/>
      <c r="KE2" s="213"/>
      <c r="KG2" s="923" t="s">
        <v>281</v>
      </c>
      <c r="KH2" s="945" t="s">
        <v>282</v>
      </c>
      <c r="KI2" s="946"/>
      <c r="KJ2" s="946"/>
      <c r="KK2" s="946"/>
      <c r="KL2" s="946"/>
      <c r="KM2" s="946"/>
      <c r="KN2" s="946"/>
      <c r="KO2" s="946"/>
      <c r="KP2" s="946"/>
      <c r="KQ2" s="946"/>
      <c r="KR2" s="946"/>
      <c r="KS2" s="947"/>
    </row>
    <row r="3" spans="1:305" ht="24" customHeight="1" thickBot="1" x14ac:dyDescent="0.25">
      <c r="B3" s="71"/>
      <c r="C3" s="914" t="s">
        <v>9</v>
      </c>
      <c r="D3" s="77"/>
      <c r="E3" s="916" t="s">
        <v>113</v>
      </c>
      <c r="F3" s="917"/>
      <c r="G3" s="917"/>
      <c r="H3" s="917"/>
      <c r="I3" s="917"/>
      <c r="J3" s="918"/>
      <c r="K3" s="916" t="s">
        <v>114</v>
      </c>
      <c r="L3" s="917"/>
      <c r="M3" s="917"/>
      <c r="N3" s="918"/>
      <c r="O3" s="912"/>
      <c r="Q3" s="906" t="s">
        <v>2</v>
      </c>
      <c r="R3" s="909" t="s">
        <v>0</v>
      </c>
      <c r="U3" s="899"/>
      <c r="X3" s="886" t="s">
        <v>283</v>
      </c>
      <c r="Y3" s="887"/>
      <c r="Z3" s="886" t="s">
        <v>284</v>
      </c>
      <c r="AA3" s="887"/>
      <c r="AB3" s="886" t="s">
        <v>285</v>
      </c>
      <c r="AC3" s="887"/>
      <c r="AD3" s="886" t="s">
        <v>286</v>
      </c>
      <c r="AE3" s="887"/>
      <c r="AF3" s="886" t="s">
        <v>287</v>
      </c>
      <c r="AG3" s="887"/>
      <c r="AH3" s="886" t="s">
        <v>288</v>
      </c>
      <c r="AI3" s="887"/>
      <c r="AJ3" s="886" t="s">
        <v>289</v>
      </c>
      <c r="AK3" s="887"/>
      <c r="AL3" s="886" t="s">
        <v>290</v>
      </c>
      <c r="AM3" s="887"/>
      <c r="AN3" s="886" t="s">
        <v>438</v>
      </c>
      <c r="AO3" s="887"/>
      <c r="AP3" s="886" t="s">
        <v>439</v>
      </c>
      <c r="AQ3" s="887"/>
      <c r="AR3" s="886" t="s">
        <v>440</v>
      </c>
      <c r="AS3" s="887"/>
      <c r="AT3" s="886" t="s">
        <v>441</v>
      </c>
      <c r="AU3" s="887"/>
      <c r="AV3" s="892" t="s">
        <v>291</v>
      </c>
      <c r="AW3" s="893"/>
      <c r="AX3" s="892" t="s">
        <v>310</v>
      </c>
      <c r="AY3" s="893"/>
      <c r="BB3" s="886" t="s">
        <v>283</v>
      </c>
      <c r="BC3" s="887"/>
      <c r="BD3" s="886" t="s">
        <v>284</v>
      </c>
      <c r="BE3" s="887"/>
      <c r="BF3" s="886" t="s">
        <v>285</v>
      </c>
      <c r="BG3" s="887"/>
      <c r="BH3" s="886" t="s">
        <v>286</v>
      </c>
      <c r="BI3" s="887"/>
      <c r="BJ3" s="886" t="s">
        <v>287</v>
      </c>
      <c r="BK3" s="887"/>
      <c r="BL3" s="886" t="s">
        <v>288</v>
      </c>
      <c r="BM3" s="887"/>
      <c r="BN3" s="886" t="s">
        <v>289</v>
      </c>
      <c r="BO3" s="887"/>
      <c r="BP3" s="886" t="s">
        <v>290</v>
      </c>
      <c r="BQ3" s="887"/>
      <c r="BR3" s="886" t="s">
        <v>438</v>
      </c>
      <c r="BS3" s="887"/>
      <c r="BT3" s="886" t="s">
        <v>439</v>
      </c>
      <c r="BU3" s="887"/>
      <c r="BV3" s="886" t="s">
        <v>440</v>
      </c>
      <c r="BW3" s="887"/>
      <c r="BX3" s="886" t="s">
        <v>441</v>
      </c>
      <c r="BY3" s="887"/>
      <c r="BZ3" s="892" t="s">
        <v>291</v>
      </c>
      <c r="CA3" s="893"/>
      <c r="CB3" s="892" t="s">
        <v>310</v>
      </c>
      <c r="CC3" s="893"/>
      <c r="CF3" s="886" t="s">
        <v>283</v>
      </c>
      <c r="CG3" s="887"/>
      <c r="CH3" s="886" t="s">
        <v>284</v>
      </c>
      <c r="CI3" s="887"/>
      <c r="CJ3" s="886" t="s">
        <v>285</v>
      </c>
      <c r="CK3" s="887"/>
      <c r="CL3" s="886" t="s">
        <v>286</v>
      </c>
      <c r="CM3" s="887"/>
      <c r="CN3" s="886" t="s">
        <v>287</v>
      </c>
      <c r="CO3" s="887"/>
      <c r="CP3" s="886" t="s">
        <v>288</v>
      </c>
      <c r="CQ3" s="887"/>
      <c r="CR3" s="886" t="s">
        <v>289</v>
      </c>
      <c r="CS3" s="887"/>
      <c r="CT3" s="886" t="s">
        <v>290</v>
      </c>
      <c r="CU3" s="887"/>
      <c r="CV3" s="886" t="s">
        <v>438</v>
      </c>
      <c r="CW3" s="887"/>
      <c r="CX3" s="886" t="s">
        <v>439</v>
      </c>
      <c r="CY3" s="887"/>
      <c r="CZ3" s="886" t="s">
        <v>440</v>
      </c>
      <c r="DA3" s="887"/>
      <c r="DB3" s="886" t="s">
        <v>441</v>
      </c>
      <c r="DC3" s="887"/>
      <c r="DD3" s="892" t="s">
        <v>291</v>
      </c>
      <c r="DE3" s="893"/>
      <c r="DF3" s="892" t="s">
        <v>310</v>
      </c>
      <c r="DG3" s="893"/>
      <c r="DJ3" s="886" t="s">
        <v>283</v>
      </c>
      <c r="DK3" s="887"/>
      <c r="DL3" s="886" t="s">
        <v>284</v>
      </c>
      <c r="DM3" s="887"/>
      <c r="DN3" s="886" t="s">
        <v>285</v>
      </c>
      <c r="DO3" s="887"/>
      <c r="DP3" s="886" t="s">
        <v>286</v>
      </c>
      <c r="DQ3" s="887"/>
      <c r="DR3" s="886" t="s">
        <v>287</v>
      </c>
      <c r="DS3" s="887"/>
      <c r="DT3" s="886" t="s">
        <v>288</v>
      </c>
      <c r="DU3" s="887"/>
      <c r="DV3" s="886" t="s">
        <v>289</v>
      </c>
      <c r="DW3" s="887"/>
      <c r="DX3" s="886" t="s">
        <v>290</v>
      </c>
      <c r="DY3" s="887"/>
      <c r="DZ3" s="886" t="s">
        <v>438</v>
      </c>
      <c r="EA3" s="887"/>
      <c r="EB3" s="886" t="s">
        <v>439</v>
      </c>
      <c r="EC3" s="887"/>
      <c r="ED3" s="886" t="s">
        <v>440</v>
      </c>
      <c r="EE3" s="887"/>
      <c r="EF3" s="886" t="s">
        <v>441</v>
      </c>
      <c r="EG3" s="887"/>
      <c r="EH3" s="892" t="s">
        <v>291</v>
      </c>
      <c r="EI3" s="893"/>
      <c r="EJ3" s="892" t="s">
        <v>310</v>
      </c>
      <c r="EK3" s="893"/>
      <c r="EN3" s="886" t="s">
        <v>283</v>
      </c>
      <c r="EO3" s="887"/>
      <c r="EP3" s="886" t="s">
        <v>284</v>
      </c>
      <c r="EQ3" s="887"/>
      <c r="ER3" s="886" t="s">
        <v>285</v>
      </c>
      <c r="ES3" s="887"/>
      <c r="ET3" s="886" t="s">
        <v>286</v>
      </c>
      <c r="EU3" s="887"/>
      <c r="EV3" s="886" t="s">
        <v>287</v>
      </c>
      <c r="EW3" s="887"/>
      <c r="EX3" s="886" t="s">
        <v>288</v>
      </c>
      <c r="EY3" s="887"/>
      <c r="EZ3" s="886" t="s">
        <v>289</v>
      </c>
      <c r="FA3" s="887"/>
      <c r="FB3" s="886" t="s">
        <v>290</v>
      </c>
      <c r="FC3" s="887"/>
      <c r="FD3" s="886" t="s">
        <v>438</v>
      </c>
      <c r="FE3" s="887"/>
      <c r="FF3" s="886" t="s">
        <v>439</v>
      </c>
      <c r="FG3" s="887"/>
      <c r="FH3" s="886" t="s">
        <v>440</v>
      </c>
      <c r="FI3" s="887"/>
      <c r="FJ3" s="886" t="s">
        <v>441</v>
      </c>
      <c r="FK3" s="887"/>
      <c r="FL3" s="892" t="s">
        <v>291</v>
      </c>
      <c r="FM3" s="893"/>
      <c r="FN3" s="892" t="s">
        <v>310</v>
      </c>
      <c r="FO3" s="893"/>
      <c r="FR3" s="886" t="s">
        <v>283</v>
      </c>
      <c r="FS3" s="887"/>
      <c r="FT3" s="886" t="s">
        <v>284</v>
      </c>
      <c r="FU3" s="887"/>
      <c r="FV3" s="886" t="s">
        <v>285</v>
      </c>
      <c r="FW3" s="887"/>
      <c r="FX3" s="886" t="s">
        <v>286</v>
      </c>
      <c r="FY3" s="887"/>
      <c r="FZ3" s="886" t="s">
        <v>287</v>
      </c>
      <c r="GA3" s="887"/>
      <c r="GB3" s="886" t="s">
        <v>288</v>
      </c>
      <c r="GC3" s="887"/>
      <c r="GD3" s="886" t="s">
        <v>289</v>
      </c>
      <c r="GE3" s="887"/>
      <c r="GF3" s="886" t="s">
        <v>290</v>
      </c>
      <c r="GG3" s="887"/>
      <c r="GH3" s="886" t="s">
        <v>438</v>
      </c>
      <c r="GI3" s="887"/>
      <c r="GJ3" s="886" t="s">
        <v>439</v>
      </c>
      <c r="GK3" s="887"/>
      <c r="GL3" s="886" t="s">
        <v>440</v>
      </c>
      <c r="GM3" s="887"/>
      <c r="GN3" s="886" t="s">
        <v>441</v>
      </c>
      <c r="GO3" s="887"/>
      <c r="GP3" s="892" t="s">
        <v>291</v>
      </c>
      <c r="GQ3" s="893"/>
      <c r="GR3" s="892" t="s">
        <v>310</v>
      </c>
      <c r="GS3" s="893"/>
      <c r="GV3" s="886" t="s">
        <v>283</v>
      </c>
      <c r="GW3" s="887"/>
      <c r="GX3" s="886" t="s">
        <v>284</v>
      </c>
      <c r="GY3" s="887"/>
      <c r="GZ3" s="886" t="s">
        <v>285</v>
      </c>
      <c r="HA3" s="887"/>
      <c r="HB3" s="886" t="s">
        <v>286</v>
      </c>
      <c r="HC3" s="887"/>
      <c r="HD3" s="886" t="s">
        <v>287</v>
      </c>
      <c r="HE3" s="887"/>
      <c r="HF3" s="886" t="s">
        <v>288</v>
      </c>
      <c r="HG3" s="887"/>
      <c r="HH3" s="886" t="s">
        <v>289</v>
      </c>
      <c r="HI3" s="887"/>
      <c r="HJ3" s="886" t="s">
        <v>290</v>
      </c>
      <c r="HK3" s="887"/>
      <c r="HL3" s="886" t="s">
        <v>438</v>
      </c>
      <c r="HM3" s="887"/>
      <c r="HN3" s="886" t="s">
        <v>439</v>
      </c>
      <c r="HO3" s="887"/>
      <c r="HP3" s="886" t="s">
        <v>440</v>
      </c>
      <c r="HQ3" s="887"/>
      <c r="HR3" s="886" t="s">
        <v>441</v>
      </c>
      <c r="HS3" s="887"/>
      <c r="HT3" s="892" t="s">
        <v>291</v>
      </c>
      <c r="HU3" s="893"/>
      <c r="HV3" s="892" t="s">
        <v>310</v>
      </c>
      <c r="HW3" s="893"/>
      <c r="HZ3" s="886" t="s">
        <v>283</v>
      </c>
      <c r="IA3" s="887"/>
      <c r="IB3" s="886" t="s">
        <v>284</v>
      </c>
      <c r="IC3" s="887"/>
      <c r="ID3" s="886" t="s">
        <v>285</v>
      </c>
      <c r="IE3" s="887"/>
      <c r="IF3" s="886" t="s">
        <v>286</v>
      </c>
      <c r="IG3" s="887"/>
      <c r="IH3" s="886" t="s">
        <v>287</v>
      </c>
      <c r="II3" s="887"/>
      <c r="IJ3" s="886" t="s">
        <v>288</v>
      </c>
      <c r="IK3" s="887"/>
      <c r="IL3" s="886" t="s">
        <v>289</v>
      </c>
      <c r="IM3" s="887"/>
      <c r="IN3" s="886" t="s">
        <v>290</v>
      </c>
      <c r="IO3" s="887"/>
      <c r="IP3" s="886" t="s">
        <v>438</v>
      </c>
      <c r="IQ3" s="887"/>
      <c r="IR3" s="886" t="s">
        <v>439</v>
      </c>
      <c r="IS3" s="887"/>
      <c r="IT3" s="886" t="s">
        <v>440</v>
      </c>
      <c r="IU3" s="887"/>
      <c r="IV3" s="886" t="s">
        <v>441</v>
      </c>
      <c r="IW3" s="887"/>
      <c r="IX3" s="892" t="s">
        <v>291</v>
      </c>
      <c r="IY3" s="893"/>
      <c r="IZ3" s="892" t="s">
        <v>310</v>
      </c>
      <c r="JA3" s="893"/>
      <c r="JD3" s="886" t="s">
        <v>283</v>
      </c>
      <c r="JE3" s="887"/>
      <c r="JF3" s="886" t="s">
        <v>284</v>
      </c>
      <c r="JG3" s="887"/>
      <c r="JH3" s="886" t="s">
        <v>285</v>
      </c>
      <c r="JI3" s="887"/>
      <c r="JJ3" s="886" t="s">
        <v>286</v>
      </c>
      <c r="JK3" s="887"/>
      <c r="JL3" s="886" t="s">
        <v>287</v>
      </c>
      <c r="JM3" s="887"/>
      <c r="JN3" s="886" t="s">
        <v>288</v>
      </c>
      <c r="JO3" s="887"/>
      <c r="JP3" s="886" t="s">
        <v>289</v>
      </c>
      <c r="JQ3" s="887"/>
      <c r="JR3" s="886" t="s">
        <v>290</v>
      </c>
      <c r="JS3" s="887"/>
      <c r="JT3" s="886" t="s">
        <v>438</v>
      </c>
      <c r="JU3" s="887"/>
      <c r="JV3" s="886" t="s">
        <v>439</v>
      </c>
      <c r="JW3" s="887"/>
      <c r="JX3" s="886" t="s">
        <v>440</v>
      </c>
      <c r="JY3" s="887"/>
      <c r="JZ3" s="886" t="s">
        <v>441</v>
      </c>
      <c r="KA3" s="887"/>
      <c r="KB3" s="892" t="s">
        <v>291</v>
      </c>
      <c r="KC3" s="893"/>
      <c r="KD3" s="892" t="s">
        <v>310</v>
      </c>
      <c r="KE3" s="893"/>
      <c r="KG3" s="924"/>
      <c r="KH3" s="948"/>
      <c r="KI3" s="949"/>
      <c r="KJ3" s="949"/>
      <c r="KK3" s="949"/>
      <c r="KL3" s="949"/>
      <c r="KM3" s="949"/>
      <c r="KN3" s="949"/>
      <c r="KO3" s="949"/>
      <c r="KP3" s="950"/>
      <c r="KQ3" s="950"/>
      <c r="KR3" s="950"/>
      <c r="KS3" s="951"/>
    </row>
    <row r="4" spans="1:305" ht="27" customHeight="1" thickBot="1" x14ac:dyDescent="0.25">
      <c r="B4" s="71"/>
      <c r="C4" s="915"/>
      <c r="D4" s="77"/>
      <c r="E4" s="921" t="s">
        <v>107</v>
      </c>
      <c r="F4" s="919" t="s">
        <v>127</v>
      </c>
      <c r="G4" s="78"/>
      <c r="H4" s="78"/>
      <c r="I4" s="919" t="s">
        <v>106</v>
      </c>
      <c r="J4" s="919" t="s">
        <v>105</v>
      </c>
      <c r="K4" s="921" t="s">
        <v>68</v>
      </c>
      <c r="L4" s="919" t="s">
        <v>108</v>
      </c>
      <c r="M4" s="919" t="s">
        <v>104</v>
      </c>
      <c r="N4" s="920" t="s">
        <v>67</v>
      </c>
      <c r="O4" s="912"/>
      <c r="Q4" s="907"/>
      <c r="R4" s="910"/>
      <c r="U4" s="899"/>
      <c r="X4" s="202" t="s">
        <v>303</v>
      </c>
      <c r="Y4" s="177">
        <v>160</v>
      </c>
      <c r="Z4" s="202" t="s">
        <v>303</v>
      </c>
      <c r="AA4" s="177">
        <v>160</v>
      </c>
      <c r="AB4" s="202" t="s">
        <v>303</v>
      </c>
      <c r="AC4" s="177">
        <v>160</v>
      </c>
      <c r="AD4" s="202" t="s">
        <v>303</v>
      </c>
      <c r="AE4" s="177">
        <v>160</v>
      </c>
      <c r="AF4" s="202" t="s">
        <v>303</v>
      </c>
      <c r="AG4" s="177">
        <v>160</v>
      </c>
      <c r="AH4" s="202" t="s">
        <v>303</v>
      </c>
      <c r="AI4" s="177">
        <v>160</v>
      </c>
      <c r="AJ4" s="202" t="s">
        <v>303</v>
      </c>
      <c r="AK4" s="177">
        <v>160</v>
      </c>
      <c r="AL4" s="202" t="s">
        <v>303</v>
      </c>
      <c r="AM4" s="177">
        <v>160</v>
      </c>
      <c r="AN4" s="202" t="s">
        <v>303</v>
      </c>
      <c r="AO4" s="177">
        <v>160</v>
      </c>
      <c r="AP4" s="202" t="s">
        <v>303</v>
      </c>
      <c r="AQ4" s="177">
        <v>160</v>
      </c>
      <c r="AR4" s="202" t="s">
        <v>303</v>
      </c>
      <c r="AS4" s="177">
        <v>160</v>
      </c>
      <c r="AT4" s="202" t="s">
        <v>303</v>
      </c>
      <c r="AU4" s="195">
        <v>160</v>
      </c>
      <c r="AV4" s="894" t="s">
        <v>307</v>
      </c>
      <c r="AW4" s="896" t="s">
        <v>299</v>
      </c>
      <c r="AX4" s="894" t="s">
        <v>298</v>
      </c>
      <c r="AY4" s="896" t="s">
        <v>299</v>
      </c>
      <c r="BB4" s="202" t="s">
        <v>303</v>
      </c>
      <c r="BC4" s="177">
        <v>160</v>
      </c>
      <c r="BD4" s="202" t="s">
        <v>303</v>
      </c>
      <c r="BE4" s="177">
        <v>160</v>
      </c>
      <c r="BF4" s="202" t="s">
        <v>303</v>
      </c>
      <c r="BG4" s="177">
        <v>160</v>
      </c>
      <c r="BH4" s="202" t="s">
        <v>303</v>
      </c>
      <c r="BI4" s="177">
        <v>160</v>
      </c>
      <c r="BJ4" s="202" t="s">
        <v>303</v>
      </c>
      <c r="BK4" s="177">
        <v>160</v>
      </c>
      <c r="BL4" s="202" t="s">
        <v>303</v>
      </c>
      <c r="BM4" s="177">
        <v>160</v>
      </c>
      <c r="BN4" s="202" t="s">
        <v>303</v>
      </c>
      <c r="BO4" s="177">
        <v>160</v>
      </c>
      <c r="BP4" s="202" t="s">
        <v>303</v>
      </c>
      <c r="BQ4" s="177">
        <v>160</v>
      </c>
      <c r="BR4" s="202" t="s">
        <v>303</v>
      </c>
      <c r="BS4" s="177">
        <v>160</v>
      </c>
      <c r="BT4" s="202" t="s">
        <v>303</v>
      </c>
      <c r="BU4" s="177">
        <v>160</v>
      </c>
      <c r="BV4" s="202" t="s">
        <v>303</v>
      </c>
      <c r="BW4" s="177">
        <v>160</v>
      </c>
      <c r="BX4" s="202" t="s">
        <v>303</v>
      </c>
      <c r="BY4" s="177">
        <v>160</v>
      </c>
      <c r="BZ4" s="894" t="s">
        <v>307</v>
      </c>
      <c r="CA4" s="896" t="s">
        <v>299</v>
      </c>
      <c r="CB4" s="894" t="s">
        <v>298</v>
      </c>
      <c r="CC4" s="896" t="s">
        <v>299</v>
      </c>
      <c r="CF4" s="202" t="s">
        <v>303</v>
      </c>
      <c r="CG4" s="177">
        <v>160</v>
      </c>
      <c r="CH4" s="202" t="s">
        <v>303</v>
      </c>
      <c r="CI4" s="177">
        <v>160</v>
      </c>
      <c r="CJ4" s="202" t="s">
        <v>303</v>
      </c>
      <c r="CK4" s="177">
        <v>160</v>
      </c>
      <c r="CL4" s="202" t="s">
        <v>303</v>
      </c>
      <c r="CM4" s="177">
        <v>160</v>
      </c>
      <c r="CN4" s="202" t="s">
        <v>303</v>
      </c>
      <c r="CO4" s="177">
        <v>160</v>
      </c>
      <c r="CP4" s="202" t="s">
        <v>303</v>
      </c>
      <c r="CQ4" s="177">
        <v>160</v>
      </c>
      <c r="CR4" s="202" t="s">
        <v>303</v>
      </c>
      <c r="CS4" s="177">
        <v>160</v>
      </c>
      <c r="CT4" s="202" t="s">
        <v>303</v>
      </c>
      <c r="CU4" s="177">
        <v>160</v>
      </c>
      <c r="CV4" s="202" t="s">
        <v>303</v>
      </c>
      <c r="CW4" s="177">
        <v>160</v>
      </c>
      <c r="CX4" s="202" t="s">
        <v>303</v>
      </c>
      <c r="CY4" s="177">
        <v>160</v>
      </c>
      <c r="CZ4" s="202" t="s">
        <v>303</v>
      </c>
      <c r="DA4" s="177">
        <v>160</v>
      </c>
      <c r="DB4" s="202" t="s">
        <v>303</v>
      </c>
      <c r="DC4" s="177">
        <v>160</v>
      </c>
      <c r="DD4" s="894" t="s">
        <v>307</v>
      </c>
      <c r="DE4" s="896" t="s">
        <v>299</v>
      </c>
      <c r="DF4" s="894" t="s">
        <v>298</v>
      </c>
      <c r="DG4" s="896" t="s">
        <v>299</v>
      </c>
      <c r="DJ4" s="202" t="s">
        <v>303</v>
      </c>
      <c r="DK4" s="177">
        <v>160</v>
      </c>
      <c r="DL4" s="202" t="s">
        <v>303</v>
      </c>
      <c r="DM4" s="177">
        <v>160</v>
      </c>
      <c r="DN4" s="202" t="s">
        <v>303</v>
      </c>
      <c r="DO4" s="177">
        <v>160</v>
      </c>
      <c r="DP4" s="202" t="s">
        <v>303</v>
      </c>
      <c r="DQ4" s="177">
        <v>160</v>
      </c>
      <c r="DR4" s="202" t="s">
        <v>303</v>
      </c>
      <c r="DS4" s="177">
        <v>160</v>
      </c>
      <c r="DT4" s="202" t="s">
        <v>303</v>
      </c>
      <c r="DU4" s="177">
        <v>160</v>
      </c>
      <c r="DV4" s="202" t="s">
        <v>303</v>
      </c>
      <c r="DW4" s="177">
        <v>160</v>
      </c>
      <c r="DX4" s="202" t="s">
        <v>303</v>
      </c>
      <c r="DY4" s="177">
        <v>160</v>
      </c>
      <c r="DZ4" s="202" t="s">
        <v>303</v>
      </c>
      <c r="EA4" s="177">
        <v>160</v>
      </c>
      <c r="EB4" s="202" t="s">
        <v>303</v>
      </c>
      <c r="EC4" s="177">
        <v>160</v>
      </c>
      <c r="ED4" s="202" t="s">
        <v>303</v>
      </c>
      <c r="EE4" s="177">
        <v>160</v>
      </c>
      <c r="EF4" s="202" t="s">
        <v>303</v>
      </c>
      <c r="EG4" s="177">
        <v>160</v>
      </c>
      <c r="EH4" s="894" t="s">
        <v>307</v>
      </c>
      <c r="EI4" s="896" t="s">
        <v>299</v>
      </c>
      <c r="EJ4" s="894" t="s">
        <v>298</v>
      </c>
      <c r="EK4" s="896" t="s">
        <v>299</v>
      </c>
      <c r="EN4" s="202" t="s">
        <v>303</v>
      </c>
      <c r="EO4" s="177">
        <v>160</v>
      </c>
      <c r="EP4" s="202" t="s">
        <v>303</v>
      </c>
      <c r="EQ4" s="177">
        <v>160</v>
      </c>
      <c r="ER4" s="202" t="s">
        <v>303</v>
      </c>
      <c r="ES4" s="177">
        <v>160</v>
      </c>
      <c r="ET4" s="202" t="s">
        <v>303</v>
      </c>
      <c r="EU4" s="177">
        <v>160</v>
      </c>
      <c r="EV4" s="202" t="s">
        <v>303</v>
      </c>
      <c r="EW4" s="177">
        <v>160</v>
      </c>
      <c r="EX4" s="202" t="s">
        <v>303</v>
      </c>
      <c r="EY4" s="177">
        <v>160</v>
      </c>
      <c r="EZ4" s="202" t="s">
        <v>303</v>
      </c>
      <c r="FA4" s="177">
        <v>160</v>
      </c>
      <c r="FB4" s="202" t="s">
        <v>303</v>
      </c>
      <c r="FC4" s="177">
        <v>160</v>
      </c>
      <c r="FD4" s="202" t="s">
        <v>303</v>
      </c>
      <c r="FE4" s="177">
        <v>160</v>
      </c>
      <c r="FF4" s="202" t="s">
        <v>303</v>
      </c>
      <c r="FG4" s="177">
        <v>160</v>
      </c>
      <c r="FH4" s="202" t="s">
        <v>303</v>
      </c>
      <c r="FI4" s="177">
        <v>160</v>
      </c>
      <c r="FJ4" s="202" t="s">
        <v>303</v>
      </c>
      <c r="FK4" s="177">
        <v>160</v>
      </c>
      <c r="FL4" s="894" t="s">
        <v>307</v>
      </c>
      <c r="FM4" s="896" t="s">
        <v>299</v>
      </c>
      <c r="FN4" s="894" t="s">
        <v>298</v>
      </c>
      <c r="FO4" s="896" t="s">
        <v>299</v>
      </c>
      <c r="FR4" s="202" t="s">
        <v>303</v>
      </c>
      <c r="FS4" s="177">
        <v>160</v>
      </c>
      <c r="FT4" s="202" t="s">
        <v>303</v>
      </c>
      <c r="FU4" s="177">
        <v>160</v>
      </c>
      <c r="FV4" s="202" t="s">
        <v>303</v>
      </c>
      <c r="FW4" s="177">
        <v>160</v>
      </c>
      <c r="FX4" s="202" t="s">
        <v>303</v>
      </c>
      <c r="FY4" s="177">
        <v>160</v>
      </c>
      <c r="FZ4" s="202" t="s">
        <v>303</v>
      </c>
      <c r="GA4" s="177">
        <v>160</v>
      </c>
      <c r="GB4" s="202" t="s">
        <v>303</v>
      </c>
      <c r="GC4" s="177">
        <v>160</v>
      </c>
      <c r="GD4" s="202" t="s">
        <v>303</v>
      </c>
      <c r="GE4" s="177">
        <v>160</v>
      </c>
      <c r="GF4" s="202" t="s">
        <v>303</v>
      </c>
      <c r="GG4" s="177">
        <v>160</v>
      </c>
      <c r="GH4" s="202" t="s">
        <v>303</v>
      </c>
      <c r="GI4" s="177">
        <v>160</v>
      </c>
      <c r="GJ4" s="202" t="s">
        <v>303</v>
      </c>
      <c r="GK4" s="177">
        <v>160</v>
      </c>
      <c r="GL4" s="202" t="s">
        <v>303</v>
      </c>
      <c r="GM4" s="177">
        <v>160</v>
      </c>
      <c r="GN4" s="202" t="s">
        <v>303</v>
      </c>
      <c r="GO4" s="177">
        <v>160</v>
      </c>
      <c r="GP4" s="894" t="s">
        <v>307</v>
      </c>
      <c r="GQ4" s="896" t="s">
        <v>299</v>
      </c>
      <c r="GR4" s="894" t="s">
        <v>298</v>
      </c>
      <c r="GS4" s="896" t="s">
        <v>299</v>
      </c>
      <c r="GV4" s="202" t="s">
        <v>303</v>
      </c>
      <c r="GW4" s="177">
        <v>160</v>
      </c>
      <c r="GX4" s="202" t="s">
        <v>303</v>
      </c>
      <c r="GY4" s="177">
        <v>160</v>
      </c>
      <c r="GZ4" s="202" t="s">
        <v>303</v>
      </c>
      <c r="HA4" s="177">
        <v>160</v>
      </c>
      <c r="HB4" s="202" t="s">
        <v>303</v>
      </c>
      <c r="HC4" s="177">
        <v>160</v>
      </c>
      <c r="HD4" s="202" t="s">
        <v>303</v>
      </c>
      <c r="HE4" s="177">
        <v>160</v>
      </c>
      <c r="HF4" s="202" t="s">
        <v>303</v>
      </c>
      <c r="HG4" s="177">
        <v>160</v>
      </c>
      <c r="HH4" s="202" t="s">
        <v>303</v>
      </c>
      <c r="HI4" s="177">
        <v>160</v>
      </c>
      <c r="HJ4" s="202" t="s">
        <v>303</v>
      </c>
      <c r="HK4" s="177">
        <v>160</v>
      </c>
      <c r="HL4" s="202" t="s">
        <v>303</v>
      </c>
      <c r="HM4" s="177">
        <v>160</v>
      </c>
      <c r="HN4" s="202" t="s">
        <v>303</v>
      </c>
      <c r="HO4" s="177">
        <v>160</v>
      </c>
      <c r="HP4" s="202" t="s">
        <v>303</v>
      </c>
      <c r="HQ4" s="177">
        <v>160</v>
      </c>
      <c r="HR4" s="202" t="s">
        <v>303</v>
      </c>
      <c r="HS4" s="177">
        <v>160</v>
      </c>
      <c r="HT4" s="894" t="s">
        <v>307</v>
      </c>
      <c r="HU4" s="896" t="s">
        <v>299</v>
      </c>
      <c r="HV4" s="894" t="s">
        <v>298</v>
      </c>
      <c r="HW4" s="896" t="s">
        <v>299</v>
      </c>
      <c r="HZ4" s="202" t="s">
        <v>303</v>
      </c>
      <c r="IA4" s="177">
        <v>160</v>
      </c>
      <c r="IB4" s="202" t="s">
        <v>303</v>
      </c>
      <c r="IC4" s="177">
        <v>160</v>
      </c>
      <c r="ID4" s="202" t="s">
        <v>303</v>
      </c>
      <c r="IE4" s="177">
        <v>160</v>
      </c>
      <c r="IF4" s="202" t="s">
        <v>303</v>
      </c>
      <c r="IG4" s="177">
        <v>160</v>
      </c>
      <c r="IH4" s="202" t="s">
        <v>303</v>
      </c>
      <c r="II4" s="177">
        <v>160</v>
      </c>
      <c r="IJ4" s="202" t="s">
        <v>303</v>
      </c>
      <c r="IK4" s="177">
        <v>160</v>
      </c>
      <c r="IL4" s="202" t="s">
        <v>303</v>
      </c>
      <c r="IM4" s="177">
        <v>160</v>
      </c>
      <c r="IN4" s="202" t="s">
        <v>303</v>
      </c>
      <c r="IO4" s="177">
        <v>160</v>
      </c>
      <c r="IP4" s="202" t="s">
        <v>303</v>
      </c>
      <c r="IQ4" s="177">
        <v>160</v>
      </c>
      <c r="IR4" s="202" t="s">
        <v>303</v>
      </c>
      <c r="IS4" s="177">
        <v>160</v>
      </c>
      <c r="IT4" s="202" t="s">
        <v>303</v>
      </c>
      <c r="IU4" s="177">
        <v>160</v>
      </c>
      <c r="IV4" s="202" t="s">
        <v>303</v>
      </c>
      <c r="IW4" s="177">
        <v>160</v>
      </c>
      <c r="IX4" s="894" t="s">
        <v>307</v>
      </c>
      <c r="IY4" s="896" t="s">
        <v>299</v>
      </c>
      <c r="IZ4" s="894" t="s">
        <v>298</v>
      </c>
      <c r="JA4" s="896" t="s">
        <v>299</v>
      </c>
      <c r="JD4" s="202" t="s">
        <v>303</v>
      </c>
      <c r="JE4" s="177">
        <v>160</v>
      </c>
      <c r="JF4" s="202" t="s">
        <v>303</v>
      </c>
      <c r="JG4" s="177">
        <v>160</v>
      </c>
      <c r="JH4" s="202" t="s">
        <v>303</v>
      </c>
      <c r="JI4" s="177">
        <v>160</v>
      </c>
      <c r="JJ4" s="202" t="s">
        <v>303</v>
      </c>
      <c r="JK4" s="177">
        <v>160</v>
      </c>
      <c r="JL4" s="202" t="s">
        <v>303</v>
      </c>
      <c r="JM4" s="177">
        <v>160</v>
      </c>
      <c r="JN4" s="202" t="s">
        <v>303</v>
      </c>
      <c r="JO4" s="177">
        <v>160</v>
      </c>
      <c r="JP4" s="202" t="s">
        <v>303</v>
      </c>
      <c r="JQ4" s="177">
        <v>160</v>
      </c>
      <c r="JR4" s="202" t="s">
        <v>303</v>
      </c>
      <c r="JS4" s="177">
        <v>160</v>
      </c>
      <c r="JT4" s="202" t="s">
        <v>303</v>
      </c>
      <c r="JU4" s="177">
        <v>160</v>
      </c>
      <c r="JV4" s="202" t="s">
        <v>303</v>
      </c>
      <c r="JW4" s="177">
        <v>160</v>
      </c>
      <c r="JX4" s="202" t="s">
        <v>303</v>
      </c>
      <c r="JY4" s="177">
        <v>160</v>
      </c>
      <c r="JZ4" s="202" t="s">
        <v>303</v>
      </c>
      <c r="KA4" s="177">
        <v>160</v>
      </c>
      <c r="KB4" s="894" t="s">
        <v>307</v>
      </c>
      <c r="KC4" s="896" t="s">
        <v>299</v>
      </c>
      <c r="KD4" s="894" t="s">
        <v>298</v>
      </c>
      <c r="KE4" s="896" t="s">
        <v>299</v>
      </c>
      <c r="KH4" s="925" t="s">
        <v>291</v>
      </c>
      <c r="KI4" s="926"/>
      <c r="KJ4" s="927"/>
      <c r="KK4" s="928"/>
      <c r="KL4" s="925" t="s">
        <v>292</v>
      </c>
      <c r="KM4" s="926"/>
      <c r="KN4" s="927"/>
      <c r="KO4" s="927"/>
      <c r="KP4" s="941" t="s">
        <v>332</v>
      </c>
      <c r="KQ4" s="942"/>
      <c r="KR4" s="941" t="s">
        <v>333</v>
      </c>
      <c r="KS4" s="942"/>
    </row>
    <row r="5" spans="1:305" s="4" customFormat="1" ht="33" customHeight="1" x14ac:dyDescent="0.25">
      <c r="B5" s="71"/>
      <c r="C5" s="70"/>
      <c r="D5" s="70"/>
      <c r="E5" s="921"/>
      <c r="F5" s="919"/>
      <c r="G5" s="78"/>
      <c r="H5" s="78"/>
      <c r="I5" s="922"/>
      <c r="J5" s="922"/>
      <c r="K5" s="921"/>
      <c r="L5" s="919"/>
      <c r="M5" s="922"/>
      <c r="N5" s="920"/>
      <c r="O5" s="912"/>
      <c r="Q5" s="908"/>
      <c r="R5" s="910"/>
      <c r="U5" s="899"/>
      <c r="V5" s="10"/>
      <c r="W5" s="10"/>
      <c r="X5" s="888" t="s">
        <v>302</v>
      </c>
      <c r="Y5" s="890" t="s">
        <v>301</v>
      </c>
      <c r="Z5" s="888" t="s">
        <v>302</v>
      </c>
      <c r="AA5" s="890" t="s">
        <v>301</v>
      </c>
      <c r="AB5" s="888" t="s">
        <v>302</v>
      </c>
      <c r="AC5" s="890" t="s">
        <v>301</v>
      </c>
      <c r="AD5" s="888" t="s">
        <v>302</v>
      </c>
      <c r="AE5" s="890" t="s">
        <v>301</v>
      </c>
      <c r="AF5" s="888" t="s">
        <v>302</v>
      </c>
      <c r="AG5" s="890" t="s">
        <v>301</v>
      </c>
      <c r="AH5" s="888" t="s">
        <v>302</v>
      </c>
      <c r="AI5" s="890" t="s">
        <v>301</v>
      </c>
      <c r="AJ5" s="888" t="s">
        <v>302</v>
      </c>
      <c r="AK5" s="890" t="s">
        <v>301</v>
      </c>
      <c r="AL5" s="888" t="s">
        <v>302</v>
      </c>
      <c r="AM5" s="890" t="s">
        <v>301</v>
      </c>
      <c r="AN5" s="888" t="s">
        <v>302</v>
      </c>
      <c r="AO5" s="890" t="s">
        <v>301</v>
      </c>
      <c r="AP5" s="888" t="s">
        <v>302</v>
      </c>
      <c r="AQ5" s="890" t="s">
        <v>301</v>
      </c>
      <c r="AR5" s="888" t="s">
        <v>302</v>
      </c>
      <c r="AS5" s="890" t="s">
        <v>301</v>
      </c>
      <c r="AT5" s="888" t="s">
        <v>302</v>
      </c>
      <c r="AU5" s="939" t="s">
        <v>301</v>
      </c>
      <c r="AV5" s="894"/>
      <c r="AW5" s="896"/>
      <c r="AX5" s="894"/>
      <c r="AY5" s="896"/>
      <c r="BB5" s="888" t="s">
        <v>302</v>
      </c>
      <c r="BC5" s="890" t="s">
        <v>301</v>
      </c>
      <c r="BD5" s="888" t="s">
        <v>302</v>
      </c>
      <c r="BE5" s="890" t="s">
        <v>301</v>
      </c>
      <c r="BF5" s="888" t="s">
        <v>302</v>
      </c>
      <c r="BG5" s="890" t="s">
        <v>301</v>
      </c>
      <c r="BH5" s="888" t="s">
        <v>302</v>
      </c>
      <c r="BI5" s="890" t="s">
        <v>301</v>
      </c>
      <c r="BJ5" s="888" t="s">
        <v>302</v>
      </c>
      <c r="BK5" s="890" t="s">
        <v>301</v>
      </c>
      <c r="BL5" s="888" t="s">
        <v>302</v>
      </c>
      <c r="BM5" s="890" t="s">
        <v>301</v>
      </c>
      <c r="BN5" s="888" t="s">
        <v>302</v>
      </c>
      <c r="BO5" s="890" t="s">
        <v>301</v>
      </c>
      <c r="BP5" s="888" t="s">
        <v>302</v>
      </c>
      <c r="BQ5" s="890" t="s">
        <v>301</v>
      </c>
      <c r="BR5" s="888" t="s">
        <v>302</v>
      </c>
      <c r="BS5" s="890" t="s">
        <v>301</v>
      </c>
      <c r="BT5" s="888" t="s">
        <v>302</v>
      </c>
      <c r="BU5" s="890" t="s">
        <v>301</v>
      </c>
      <c r="BV5" s="888" t="s">
        <v>302</v>
      </c>
      <c r="BW5" s="890" t="s">
        <v>301</v>
      </c>
      <c r="BX5" s="888" t="s">
        <v>302</v>
      </c>
      <c r="BY5" s="890" t="s">
        <v>301</v>
      </c>
      <c r="BZ5" s="894"/>
      <c r="CA5" s="896"/>
      <c r="CB5" s="894"/>
      <c r="CC5" s="896"/>
      <c r="CF5" s="888" t="s">
        <v>302</v>
      </c>
      <c r="CG5" s="890" t="s">
        <v>301</v>
      </c>
      <c r="CH5" s="888" t="s">
        <v>302</v>
      </c>
      <c r="CI5" s="890" t="s">
        <v>301</v>
      </c>
      <c r="CJ5" s="888" t="s">
        <v>302</v>
      </c>
      <c r="CK5" s="890" t="s">
        <v>301</v>
      </c>
      <c r="CL5" s="888" t="s">
        <v>302</v>
      </c>
      <c r="CM5" s="890" t="s">
        <v>301</v>
      </c>
      <c r="CN5" s="888" t="s">
        <v>302</v>
      </c>
      <c r="CO5" s="890" t="s">
        <v>301</v>
      </c>
      <c r="CP5" s="888" t="s">
        <v>302</v>
      </c>
      <c r="CQ5" s="890" t="s">
        <v>301</v>
      </c>
      <c r="CR5" s="888" t="s">
        <v>302</v>
      </c>
      <c r="CS5" s="890" t="s">
        <v>301</v>
      </c>
      <c r="CT5" s="888" t="s">
        <v>302</v>
      </c>
      <c r="CU5" s="890" t="s">
        <v>301</v>
      </c>
      <c r="CV5" s="888" t="s">
        <v>302</v>
      </c>
      <c r="CW5" s="890" t="s">
        <v>301</v>
      </c>
      <c r="CX5" s="888" t="s">
        <v>302</v>
      </c>
      <c r="CY5" s="890" t="s">
        <v>301</v>
      </c>
      <c r="CZ5" s="888" t="s">
        <v>302</v>
      </c>
      <c r="DA5" s="890" t="s">
        <v>301</v>
      </c>
      <c r="DB5" s="888" t="s">
        <v>302</v>
      </c>
      <c r="DC5" s="890" t="s">
        <v>301</v>
      </c>
      <c r="DD5" s="894"/>
      <c r="DE5" s="896"/>
      <c r="DF5" s="894"/>
      <c r="DG5" s="896"/>
      <c r="DJ5" s="888" t="s">
        <v>302</v>
      </c>
      <c r="DK5" s="890" t="s">
        <v>301</v>
      </c>
      <c r="DL5" s="888" t="s">
        <v>302</v>
      </c>
      <c r="DM5" s="890" t="s">
        <v>301</v>
      </c>
      <c r="DN5" s="888" t="s">
        <v>302</v>
      </c>
      <c r="DO5" s="890" t="s">
        <v>301</v>
      </c>
      <c r="DP5" s="888" t="s">
        <v>302</v>
      </c>
      <c r="DQ5" s="890" t="s">
        <v>301</v>
      </c>
      <c r="DR5" s="888" t="s">
        <v>302</v>
      </c>
      <c r="DS5" s="890" t="s">
        <v>301</v>
      </c>
      <c r="DT5" s="888" t="s">
        <v>302</v>
      </c>
      <c r="DU5" s="890" t="s">
        <v>301</v>
      </c>
      <c r="DV5" s="888" t="s">
        <v>302</v>
      </c>
      <c r="DW5" s="890" t="s">
        <v>301</v>
      </c>
      <c r="DX5" s="888" t="s">
        <v>302</v>
      </c>
      <c r="DY5" s="890" t="s">
        <v>301</v>
      </c>
      <c r="DZ5" s="888" t="s">
        <v>302</v>
      </c>
      <c r="EA5" s="890" t="s">
        <v>301</v>
      </c>
      <c r="EB5" s="888" t="s">
        <v>302</v>
      </c>
      <c r="EC5" s="890" t="s">
        <v>301</v>
      </c>
      <c r="ED5" s="888" t="s">
        <v>302</v>
      </c>
      <c r="EE5" s="890" t="s">
        <v>301</v>
      </c>
      <c r="EF5" s="888" t="s">
        <v>302</v>
      </c>
      <c r="EG5" s="890" t="s">
        <v>301</v>
      </c>
      <c r="EH5" s="894"/>
      <c r="EI5" s="896"/>
      <c r="EJ5" s="894"/>
      <c r="EK5" s="896"/>
      <c r="EN5" s="888" t="s">
        <v>302</v>
      </c>
      <c r="EO5" s="890" t="s">
        <v>301</v>
      </c>
      <c r="EP5" s="888" t="s">
        <v>302</v>
      </c>
      <c r="EQ5" s="890" t="s">
        <v>301</v>
      </c>
      <c r="ER5" s="888" t="s">
        <v>302</v>
      </c>
      <c r="ES5" s="890" t="s">
        <v>301</v>
      </c>
      <c r="ET5" s="888" t="s">
        <v>302</v>
      </c>
      <c r="EU5" s="890" t="s">
        <v>301</v>
      </c>
      <c r="EV5" s="888" t="s">
        <v>302</v>
      </c>
      <c r="EW5" s="890" t="s">
        <v>301</v>
      </c>
      <c r="EX5" s="888" t="s">
        <v>302</v>
      </c>
      <c r="EY5" s="890" t="s">
        <v>301</v>
      </c>
      <c r="EZ5" s="888" t="s">
        <v>302</v>
      </c>
      <c r="FA5" s="890" t="s">
        <v>301</v>
      </c>
      <c r="FB5" s="888" t="s">
        <v>302</v>
      </c>
      <c r="FC5" s="890" t="s">
        <v>301</v>
      </c>
      <c r="FD5" s="888" t="s">
        <v>302</v>
      </c>
      <c r="FE5" s="890" t="s">
        <v>301</v>
      </c>
      <c r="FF5" s="888" t="s">
        <v>302</v>
      </c>
      <c r="FG5" s="890" t="s">
        <v>301</v>
      </c>
      <c r="FH5" s="888" t="s">
        <v>302</v>
      </c>
      <c r="FI5" s="890" t="s">
        <v>301</v>
      </c>
      <c r="FJ5" s="888" t="s">
        <v>302</v>
      </c>
      <c r="FK5" s="890" t="s">
        <v>301</v>
      </c>
      <c r="FL5" s="894"/>
      <c r="FM5" s="896"/>
      <c r="FN5" s="894"/>
      <c r="FO5" s="896"/>
      <c r="FR5" s="888" t="s">
        <v>302</v>
      </c>
      <c r="FS5" s="890" t="s">
        <v>301</v>
      </c>
      <c r="FT5" s="888" t="s">
        <v>302</v>
      </c>
      <c r="FU5" s="890" t="s">
        <v>301</v>
      </c>
      <c r="FV5" s="888" t="s">
        <v>302</v>
      </c>
      <c r="FW5" s="890" t="s">
        <v>301</v>
      </c>
      <c r="FX5" s="888" t="s">
        <v>302</v>
      </c>
      <c r="FY5" s="890" t="s">
        <v>301</v>
      </c>
      <c r="FZ5" s="888" t="s">
        <v>302</v>
      </c>
      <c r="GA5" s="890" t="s">
        <v>301</v>
      </c>
      <c r="GB5" s="888" t="s">
        <v>302</v>
      </c>
      <c r="GC5" s="890" t="s">
        <v>301</v>
      </c>
      <c r="GD5" s="888" t="s">
        <v>302</v>
      </c>
      <c r="GE5" s="890" t="s">
        <v>301</v>
      </c>
      <c r="GF5" s="888" t="s">
        <v>302</v>
      </c>
      <c r="GG5" s="890" t="s">
        <v>301</v>
      </c>
      <c r="GH5" s="888" t="s">
        <v>302</v>
      </c>
      <c r="GI5" s="890" t="s">
        <v>301</v>
      </c>
      <c r="GJ5" s="888" t="s">
        <v>302</v>
      </c>
      <c r="GK5" s="890" t="s">
        <v>301</v>
      </c>
      <c r="GL5" s="888" t="s">
        <v>302</v>
      </c>
      <c r="GM5" s="890" t="s">
        <v>301</v>
      </c>
      <c r="GN5" s="888" t="s">
        <v>302</v>
      </c>
      <c r="GO5" s="890" t="s">
        <v>301</v>
      </c>
      <c r="GP5" s="894"/>
      <c r="GQ5" s="896"/>
      <c r="GR5" s="894"/>
      <c r="GS5" s="896"/>
      <c r="GV5" s="888" t="s">
        <v>302</v>
      </c>
      <c r="GW5" s="890" t="s">
        <v>301</v>
      </c>
      <c r="GX5" s="888" t="s">
        <v>302</v>
      </c>
      <c r="GY5" s="890" t="s">
        <v>301</v>
      </c>
      <c r="GZ5" s="888" t="s">
        <v>302</v>
      </c>
      <c r="HA5" s="890" t="s">
        <v>301</v>
      </c>
      <c r="HB5" s="888" t="s">
        <v>302</v>
      </c>
      <c r="HC5" s="890" t="s">
        <v>301</v>
      </c>
      <c r="HD5" s="888" t="s">
        <v>302</v>
      </c>
      <c r="HE5" s="890" t="s">
        <v>301</v>
      </c>
      <c r="HF5" s="888" t="s">
        <v>302</v>
      </c>
      <c r="HG5" s="890" t="s">
        <v>301</v>
      </c>
      <c r="HH5" s="888" t="s">
        <v>302</v>
      </c>
      <c r="HI5" s="890" t="s">
        <v>301</v>
      </c>
      <c r="HJ5" s="888" t="s">
        <v>302</v>
      </c>
      <c r="HK5" s="890" t="s">
        <v>301</v>
      </c>
      <c r="HL5" s="888" t="s">
        <v>302</v>
      </c>
      <c r="HM5" s="890" t="s">
        <v>301</v>
      </c>
      <c r="HN5" s="888" t="s">
        <v>302</v>
      </c>
      <c r="HO5" s="890" t="s">
        <v>301</v>
      </c>
      <c r="HP5" s="888" t="s">
        <v>302</v>
      </c>
      <c r="HQ5" s="890" t="s">
        <v>301</v>
      </c>
      <c r="HR5" s="888" t="s">
        <v>302</v>
      </c>
      <c r="HS5" s="890" t="s">
        <v>301</v>
      </c>
      <c r="HT5" s="894"/>
      <c r="HU5" s="896"/>
      <c r="HV5" s="894"/>
      <c r="HW5" s="896"/>
      <c r="HZ5" s="888" t="s">
        <v>302</v>
      </c>
      <c r="IA5" s="890" t="s">
        <v>301</v>
      </c>
      <c r="IB5" s="888" t="s">
        <v>302</v>
      </c>
      <c r="IC5" s="890" t="s">
        <v>301</v>
      </c>
      <c r="ID5" s="888" t="s">
        <v>302</v>
      </c>
      <c r="IE5" s="890" t="s">
        <v>301</v>
      </c>
      <c r="IF5" s="888" t="s">
        <v>302</v>
      </c>
      <c r="IG5" s="890" t="s">
        <v>301</v>
      </c>
      <c r="IH5" s="888" t="s">
        <v>302</v>
      </c>
      <c r="II5" s="890" t="s">
        <v>301</v>
      </c>
      <c r="IJ5" s="888" t="s">
        <v>302</v>
      </c>
      <c r="IK5" s="890" t="s">
        <v>301</v>
      </c>
      <c r="IL5" s="888" t="s">
        <v>302</v>
      </c>
      <c r="IM5" s="890" t="s">
        <v>301</v>
      </c>
      <c r="IN5" s="888" t="s">
        <v>302</v>
      </c>
      <c r="IO5" s="890" t="s">
        <v>301</v>
      </c>
      <c r="IP5" s="888" t="s">
        <v>302</v>
      </c>
      <c r="IQ5" s="890" t="s">
        <v>301</v>
      </c>
      <c r="IR5" s="888" t="s">
        <v>302</v>
      </c>
      <c r="IS5" s="890" t="s">
        <v>301</v>
      </c>
      <c r="IT5" s="888" t="s">
        <v>302</v>
      </c>
      <c r="IU5" s="890" t="s">
        <v>301</v>
      </c>
      <c r="IV5" s="888" t="s">
        <v>302</v>
      </c>
      <c r="IW5" s="890" t="s">
        <v>301</v>
      </c>
      <c r="IX5" s="894"/>
      <c r="IY5" s="896"/>
      <c r="IZ5" s="894"/>
      <c r="JA5" s="896"/>
      <c r="JD5" s="888" t="s">
        <v>302</v>
      </c>
      <c r="JE5" s="890" t="s">
        <v>301</v>
      </c>
      <c r="JF5" s="888" t="s">
        <v>302</v>
      </c>
      <c r="JG5" s="890" t="s">
        <v>301</v>
      </c>
      <c r="JH5" s="888" t="s">
        <v>302</v>
      </c>
      <c r="JI5" s="890" t="s">
        <v>301</v>
      </c>
      <c r="JJ5" s="888" t="s">
        <v>302</v>
      </c>
      <c r="JK5" s="890" t="s">
        <v>301</v>
      </c>
      <c r="JL5" s="888" t="s">
        <v>302</v>
      </c>
      <c r="JM5" s="890" t="s">
        <v>301</v>
      </c>
      <c r="JN5" s="888" t="s">
        <v>302</v>
      </c>
      <c r="JO5" s="890" t="s">
        <v>301</v>
      </c>
      <c r="JP5" s="888" t="s">
        <v>302</v>
      </c>
      <c r="JQ5" s="890" t="s">
        <v>301</v>
      </c>
      <c r="JR5" s="888" t="s">
        <v>302</v>
      </c>
      <c r="JS5" s="890" t="s">
        <v>301</v>
      </c>
      <c r="JT5" s="888" t="s">
        <v>302</v>
      </c>
      <c r="JU5" s="890" t="s">
        <v>301</v>
      </c>
      <c r="JV5" s="888" t="s">
        <v>302</v>
      </c>
      <c r="JW5" s="890" t="s">
        <v>301</v>
      </c>
      <c r="JX5" s="888" t="s">
        <v>302</v>
      </c>
      <c r="JY5" s="890" t="s">
        <v>301</v>
      </c>
      <c r="JZ5" s="888" t="s">
        <v>302</v>
      </c>
      <c r="KA5" s="890" t="s">
        <v>301</v>
      </c>
      <c r="KB5" s="894"/>
      <c r="KC5" s="896"/>
      <c r="KD5" s="894"/>
      <c r="KE5" s="896"/>
      <c r="KH5" s="929" t="s">
        <v>293</v>
      </c>
      <c r="KI5" s="931" t="s">
        <v>294</v>
      </c>
      <c r="KJ5" s="933" t="s">
        <v>295</v>
      </c>
      <c r="KK5" s="934" t="s">
        <v>296</v>
      </c>
      <c r="KL5" s="935" t="s">
        <v>293</v>
      </c>
      <c r="KM5" s="931" t="s">
        <v>294</v>
      </c>
      <c r="KN5" s="933" t="s">
        <v>295</v>
      </c>
      <c r="KO5" s="937" t="s">
        <v>296</v>
      </c>
      <c r="KP5" s="943" t="s">
        <v>319</v>
      </c>
      <c r="KQ5" s="944"/>
      <c r="KR5" s="943" t="s">
        <v>320</v>
      </c>
      <c r="KS5" s="944"/>
    </row>
    <row r="6" spans="1:305" s="4" customFormat="1" ht="33" customHeight="1" thickBot="1" x14ac:dyDescent="0.3">
      <c r="B6" s="72"/>
      <c r="C6" s="90" t="s">
        <v>132</v>
      </c>
      <c r="D6" s="90"/>
      <c r="E6" s="86" t="s">
        <v>505</v>
      </c>
      <c r="F6" s="649"/>
      <c r="G6" s="86"/>
      <c r="H6" s="86"/>
      <c r="I6" s="79" t="s">
        <v>259</v>
      </c>
      <c r="J6" s="79" t="s">
        <v>260</v>
      </c>
      <c r="K6" s="86" t="s">
        <v>379</v>
      </c>
      <c r="L6" s="87" t="s">
        <v>112</v>
      </c>
      <c r="M6" s="79" t="s">
        <v>259</v>
      </c>
      <c r="N6" s="79" t="s">
        <v>62</v>
      </c>
      <c r="O6" s="913"/>
      <c r="Q6" s="388" t="s">
        <v>319</v>
      </c>
      <c r="R6" s="389" t="s">
        <v>320</v>
      </c>
      <c r="U6" s="452" t="s">
        <v>379</v>
      </c>
      <c r="V6" s="10"/>
      <c r="W6" s="10"/>
      <c r="X6" s="889"/>
      <c r="Y6" s="891"/>
      <c r="Z6" s="889"/>
      <c r="AA6" s="891"/>
      <c r="AB6" s="889"/>
      <c r="AC6" s="891"/>
      <c r="AD6" s="889"/>
      <c r="AE6" s="891"/>
      <c r="AF6" s="889"/>
      <c r="AG6" s="891"/>
      <c r="AH6" s="889"/>
      <c r="AI6" s="891"/>
      <c r="AJ6" s="889"/>
      <c r="AK6" s="891"/>
      <c r="AL6" s="889"/>
      <c r="AM6" s="891"/>
      <c r="AN6" s="889"/>
      <c r="AO6" s="891"/>
      <c r="AP6" s="889"/>
      <c r="AQ6" s="891"/>
      <c r="AR6" s="889"/>
      <c r="AS6" s="891"/>
      <c r="AT6" s="889"/>
      <c r="AU6" s="940"/>
      <c r="AV6" s="895"/>
      <c r="AW6" s="897"/>
      <c r="AX6" s="895"/>
      <c r="AY6" s="897"/>
      <c r="BB6" s="889"/>
      <c r="BC6" s="891"/>
      <c r="BD6" s="889"/>
      <c r="BE6" s="891"/>
      <c r="BF6" s="889"/>
      <c r="BG6" s="891"/>
      <c r="BH6" s="889"/>
      <c r="BI6" s="891"/>
      <c r="BJ6" s="889"/>
      <c r="BK6" s="891"/>
      <c r="BL6" s="889"/>
      <c r="BM6" s="891"/>
      <c r="BN6" s="889"/>
      <c r="BO6" s="891"/>
      <c r="BP6" s="889"/>
      <c r="BQ6" s="891"/>
      <c r="BR6" s="889"/>
      <c r="BS6" s="891"/>
      <c r="BT6" s="889"/>
      <c r="BU6" s="891"/>
      <c r="BV6" s="889"/>
      <c r="BW6" s="891"/>
      <c r="BX6" s="889"/>
      <c r="BY6" s="891"/>
      <c r="BZ6" s="895"/>
      <c r="CA6" s="897"/>
      <c r="CB6" s="895"/>
      <c r="CC6" s="897"/>
      <c r="CF6" s="889"/>
      <c r="CG6" s="891"/>
      <c r="CH6" s="889"/>
      <c r="CI6" s="891"/>
      <c r="CJ6" s="889"/>
      <c r="CK6" s="891"/>
      <c r="CL6" s="889"/>
      <c r="CM6" s="891"/>
      <c r="CN6" s="889"/>
      <c r="CO6" s="891"/>
      <c r="CP6" s="889"/>
      <c r="CQ6" s="891"/>
      <c r="CR6" s="889"/>
      <c r="CS6" s="891"/>
      <c r="CT6" s="889"/>
      <c r="CU6" s="891"/>
      <c r="CV6" s="889"/>
      <c r="CW6" s="891"/>
      <c r="CX6" s="889"/>
      <c r="CY6" s="891"/>
      <c r="CZ6" s="889"/>
      <c r="DA6" s="891"/>
      <c r="DB6" s="889"/>
      <c r="DC6" s="891"/>
      <c r="DD6" s="895"/>
      <c r="DE6" s="897"/>
      <c r="DF6" s="895"/>
      <c r="DG6" s="897"/>
      <c r="DJ6" s="889"/>
      <c r="DK6" s="891"/>
      <c r="DL6" s="889"/>
      <c r="DM6" s="891"/>
      <c r="DN6" s="889"/>
      <c r="DO6" s="891"/>
      <c r="DP6" s="889"/>
      <c r="DQ6" s="891"/>
      <c r="DR6" s="889"/>
      <c r="DS6" s="891"/>
      <c r="DT6" s="889"/>
      <c r="DU6" s="891"/>
      <c r="DV6" s="889"/>
      <c r="DW6" s="891"/>
      <c r="DX6" s="889"/>
      <c r="DY6" s="891"/>
      <c r="DZ6" s="889"/>
      <c r="EA6" s="891"/>
      <c r="EB6" s="889"/>
      <c r="EC6" s="891"/>
      <c r="ED6" s="889"/>
      <c r="EE6" s="891"/>
      <c r="EF6" s="889"/>
      <c r="EG6" s="891"/>
      <c r="EH6" s="895"/>
      <c r="EI6" s="897"/>
      <c r="EJ6" s="895"/>
      <c r="EK6" s="897"/>
      <c r="EN6" s="889"/>
      <c r="EO6" s="891"/>
      <c r="EP6" s="889"/>
      <c r="EQ6" s="891"/>
      <c r="ER6" s="889"/>
      <c r="ES6" s="891"/>
      <c r="ET6" s="889"/>
      <c r="EU6" s="891"/>
      <c r="EV6" s="889"/>
      <c r="EW6" s="891"/>
      <c r="EX6" s="889"/>
      <c r="EY6" s="891"/>
      <c r="EZ6" s="889"/>
      <c r="FA6" s="891"/>
      <c r="FB6" s="889"/>
      <c r="FC6" s="891"/>
      <c r="FD6" s="889"/>
      <c r="FE6" s="891"/>
      <c r="FF6" s="889"/>
      <c r="FG6" s="891"/>
      <c r="FH6" s="889"/>
      <c r="FI6" s="891"/>
      <c r="FJ6" s="889"/>
      <c r="FK6" s="891"/>
      <c r="FL6" s="895"/>
      <c r="FM6" s="897"/>
      <c r="FN6" s="895"/>
      <c r="FO6" s="897"/>
      <c r="FR6" s="889"/>
      <c r="FS6" s="891"/>
      <c r="FT6" s="889"/>
      <c r="FU6" s="891"/>
      <c r="FV6" s="889"/>
      <c r="FW6" s="891"/>
      <c r="FX6" s="889"/>
      <c r="FY6" s="891"/>
      <c r="FZ6" s="889"/>
      <c r="GA6" s="891"/>
      <c r="GB6" s="889"/>
      <c r="GC6" s="891"/>
      <c r="GD6" s="889"/>
      <c r="GE6" s="891"/>
      <c r="GF6" s="889"/>
      <c r="GG6" s="891"/>
      <c r="GH6" s="889"/>
      <c r="GI6" s="891"/>
      <c r="GJ6" s="889"/>
      <c r="GK6" s="891"/>
      <c r="GL6" s="889"/>
      <c r="GM6" s="891"/>
      <c r="GN6" s="889"/>
      <c r="GO6" s="891"/>
      <c r="GP6" s="895"/>
      <c r="GQ6" s="897"/>
      <c r="GR6" s="895"/>
      <c r="GS6" s="897"/>
      <c r="GV6" s="889"/>
      <c r="GW6" s="891"/>
      <c r="GX6" s="889"/>
      <c r="GY6" s="891"/>
      <c r="GZ6" s="889"/>
      <c r="HA6" s="891"/>
      <c r="HB6" s="889"/>
      <c r="HC6" s="891"/>
      <c r="HD6" s="889"/>
      <c r="HE6" s="891"/>
      <c r="HF6" s="889"/>
      <c r="HG6" s="891"/>
      <c r="HH6" s="889"/>
      <c r="HI6" s="891"/>
      <c r="HJ6" s="889"/>
      <c r="HK6" s="891"/>
      <c r="HL6" s="889"/>
      <c r="HM6" s="891"/>
      <c r="HN6" s="889"/>
      <c r="HO6" s="891"/>
      <c r="HP6" s="889"/>
      <c r="HQ6" s="891"/>
      <c r="HR6" s="889"/>
      <c r="HS6" s="891"/>
      <c r="HT6" s="895"/>
      <c r="HU6" s="897"/>
      <c r="HV6" s="895"/>
      <c r="HW6" s="897"/>
      <c r="HZ6" s="889"/>
      <c r="IA6" s="891"/>
      <c r="IB6" s="889"/>
      <c r="IC6" s="891"/>
      <c r="ID6" s="889"/>
      <c r="IE6" s="891"/>
      <c r="IF6" s="889"/>
      <c r="IG6" s="891"/>
      <c r="IH6" s="889"/>
      <c r="II6" s="891"/>
      <c r="IJ6" s="889"/>
      <c r="IK6" s="891"/>
      <c r="IL6" s="889"/>
      <c r="IM6" s="891"/>
      <c r="IN6" s="889"/>
      <c r="IO6" s="891"/>
      <c r="IP6" s="889"/>
      <c r="IQ6" s="891"/>
      <c r="IR6" s="889"/>
      <c r="IS6" s="891"/>
      <c r="IT6" s="889"/>
      <c r="IU6" s="891"/>
      <c r="IV6" s="889"/>
      <c r="IW6" s="891"/>
      <c r="IX6" s="895"/>
      <c r="IY6" s="897"/>
      <c r="IZ6" s="895"/>
      <c r="JA6" s="897"/>
      <c r="JD6" s="889"/>
      <c r="JE6" s="891"/>
      <c r="JF6" s="889"/>
      <c r="JG6" s="891"/>
      <c r="JH6" s="889"/>
      <c r="JI6" s="891"/>
      <c r="JJ6" s="889"/>
      <c r="JK6" s="891"/>
      <c r="JL6" s="889"/>
      <c r="JM6" s="891"/>
      <c r="JN6" s="889"/>
      <c r="JO6" s="891"/>
      <c r="JP6" s="889"/>
      <c r="JQ6" s="891"/>
      <c r="JR6" s="889"/>
      <c r="JS6" s="891"/>
      <c r="JT6" s="889"/>
      <c r="JU6" s="891"/>
      <c r="JV6" s="889"/>
      <c r="JW6" s="891"/>
      <c r="JX6" s="889"/>
      <c r="JY6" s="891"/>
      <c r="JZ6" s="889"/>
      <c r="KA6" s="891"/>
      <c r="KB6" s="895"/>
      <c r="KC6" s="897"/>
      <c r="KD6" s="895"/>
      <c r="KE6" s="897"/>
      <c r="KH6" s="930"/>
      <c r="KI6" s="932"/>
      <c r="KJ6" s="895"/>
      <c r="KK6" s="897"/>
      <c r="KL6" s="936"/>
      <c r="KM6" s="932"/>
      <c r="KN6" s="895"/>
      <c r="KO6" s="938"/>
      <c r="KP6" s="423" t="s">
        <v>335</v>
      </c>
      <c r="KQ6" s="424" t="s">
        <v>336</v>
      </c>
      <c r="KR6" s="423" t="s">
        <v>335</v>
      </c>
      <c r="KS6" s="424" t="s">
        <v>336</v>
      </c>
    </row>
    <row r="7" spans="1:305" s="4" customFormat="1" ht="16.5" customHeight="1" x14ac:dyDescent="0.25">
      <c r="B7" s="73" t="s">
        <v>4</v>
      </c>
      <c r="C7" s="904"/>
      <c r="D7" s="905"/>
      <c r="E7" s="312"/>
      <c r="F7" s="654">
        <v>1</v>
      </c>
      <c r="G7" s="14"/>
      <c r="H7" s="14"/>
      <c r="I7" s="80">
        <f>INT(ROUND(F7,2)*(IF(E7&gt;0,data!$J$4,0)))</f>
        <v>0</v>
      </c>
      <c r="J7" s="80">
        <f>IF(E7&gt;0,I7*E7,0)</f>
        <v>0</v>
      </c>
      <c r="K7" s="311"/>
      <c r="L7" s="312"/>
      <c r="M7" s="80">
        <f>INT(ROUND(F7,2)*(IF(E7&gt;0,(IF(K7="ano",data!$J$6,0)),0)))</f>
        <v>0</v>
      </c>
      <c r="N7" s="82">
        <f>IF(L7&gt;E7,M7*E7,M7*L7)</f>
        <v>0</v>
      </c>
      <c r="O7" s="81">
        <f>J7+N7</f>
        <v>0</v>
      </c>
      <c r="Q7" s="85" t="str">
        <f>IF(O7&gt;0,1,"")</f>
        <v/>
      </c>
      <c r="R7" s="611" t="s">
        <v>338</v>
      </c>
      <c r="T7" s="4">
        <f>IF(O7&gt;0,IF(ISTEXT(C7)=TRUE,0,1),0)</f>
        <v>0</v>
      </c>
      <c r="U7" s="165" t="s">
        <v>297</v>
      </c>
      <c r="V7" s="10"/>
      <c r="W7" s="10"/>
      <c r="X7" s="168"/>
      <c r="Y7" s="169"/>
      <c r="Z7" s="168"/>
      <c r="AA7" s="169"/>
      <c r="AB7" s="168"/>
      <c r="AC7" s="169"/>
      <c r="AD7" s="168"/>
      <c r="AE7" s="169"/>
      <c r="AF7" s="168"/>
      <c r="AG7" s="169"/>
      <c r="AH7" s="168"/>
      <c r="AI7" s="169"/>
      <c r="AJ7" s="168"/>
      <c r="AK7" s="169"/>
      <c r="AL7" s="168"/>
      <c r="AM7" s="169"/>
      <c r="AN7" s="168"/>
      <c r="AO7" s="169"/>
      <c r="AP7" s="168"/>
      <c r="AQ7" s="169"/>
      <c r="AR7" s="168"/>
      <c r="AS7" s="169"/>
      <c r="AT7" s="168"/>
      <c r="AU7" s="169"/>
      <c r="AV7" s="166">
        <f>FLOOR(IF($U7="Ne",0,IF(IF(X7="",0,((30/(Y$4*$F7)*(Y$4*$F7-X7))/30))+IF(Z7="",0,((30/(AA$4*$F7)*(AA$4*$F7-Z7))/30))+IF(AB7="",0,((30/(AC$4*$F7)*(AC$4*$F7-AB7))/30))+IF(AD7="",0,((30/(AE$4*$F7)*(AE$4*$F7-AD7))/30))+IF(AF7="",0,((30/(AG$4*$F7)*(AG$4*$F7-AF7))/30))+IF(AH7="",0,((30/(AI$4*$F7)*(AI$4*$F7-AH7))/30))+IF(AJ7="",0,((30/(AK$4*$F7)*(AK$4*$F7-AJ7))/30))+IF(AL7="",0,((30/(AM$4*$F7)*(AM$4*$F7-AL7))/30))+IF(AN7="",0,((30/(AO$4*$F7)*(AO$4*$F7-AN7))/30))+IF(AP7="",0,((30/(AQ$4*$F7)*(AQ$4*$F7-AP7))/30))+IF(AR7="",0,((30/(AS$4*$F7)*(AS$4*$F7-AR7))/30))+IF(AT7="",0,((30/(AU$4*$F7)*(AU$4*$F7-AT7))/30))&gt;($E7),$E7,IF(X7="",0,((30/(Y$4*$F7)*(Y$4*$F7-X7))/30))+IF(Z7="",0,((30/(AA$4*$F7)*(AA$4*$F7-Z7))/30))+IF(AB7="",0,((30/(AC$4*$F7)*(AC$4*$F7-AB7))/30))+IF(AD7="",0,((30/(AE$4*$F7)*(AE$4*$F7-AD7))/30))+IF(AF7="",0,((30/(AG$4*$F7)*(AG$4*$F7-AF7))/30))+IF(AH7="",0,((30/(AI$4*$F7)*(AI$4*$F7-AH7))/30))+IF(AJ7="",0,((30/(AK$4*$F7)*(AK$4*$F7-AJ7))/30))+IF(AL7="",0,((30/(AM$4*$F7)*(AM$4*$F7-AL7))/30))+IF(AN7="",0,((30/(AO$4*$F7)*(AO$4*$F7-AN7))/30))+IF(AP7="",0,((30/(AQ$4*$F7)*(AQ$4*$F7-AP7))/30))+IF(AR7="",0,((30/(AS$4*$F7)*(AS$4*$F7-AR7))/30))+IF(AT7="",0,((30/(AU$4*$F7)*(AU$4*$F7-AT7))/30)))),0.01)</f>
        <v>0</v>
      </c>
      <c r="AW7" s="167">
        <f>ROUND(AV7*$I7,2)</f>
        <v>0</v>
      </c>
      <c r="AX7" s="166">
        <f>FLOOR(IF($U7="Ne",0,IF(OR($L7=0,$L7=""),0,IF(IF(Y7="Ano",IF(X7="",0,((30/(Y$4*$F7)*(Y$4*$F7-X7))/30)),0)+IF(AA7="Ano",IF(Z7="",0,((30/(AA$4*$F7)*(AA$4*$F7-Z7))/30)),0)+IF(AC7="Ano",IF(AB7="",0,((30/(AC$4*$F7)*(AC$4*$F7-AB7))/30)),0)+IF(AE7="Ano",IF(AD7="",0,((30/(AE$4*$F7)*(AE$4*$F7-AD7))/30)),0)+IF(AG7="Ano",IF(AF7="",0,((30/(AG$4*$F7)*(AG$4*$F7-AF7))/30)),0)+IF(AI7="Ano",IF(AH7="",0,((30/(AI$4*$F7)*(AI$4*$F7-AH7))/30)),0)+IF(AK7="Ano",IF(AJ7="",0,((30/(AK$4*$F7)*(AK$4*$F7-AJ7))/30)),0)+IF(AM7="Ano",IF(AL7="",0,((30/(AM$4*$F7)*(AM$4*$F7-AL7))/30)),0)+IF(AO7="Ano",IF(AN7="",0,((30/(AO$4*$F7)*(AO$4*$F7-AN7))/30)),0)+IF(AQ7="Ano",IF(AP7="",0,((30/(AQ$4*$F7)*(AQ$4*$F7-AP7))/30)),0)+IF(AS7="Ano",IF(AR7="",0,((30/(AS$4*$F7)*(AS$4*$F7-AR7))/30)),0)+IF(AU7="Ano",IF(AT7="",0,((30/(AU$4*$F7)*(AU$4*$F7-AT7))/30)),0)&gt;($L7),$L7,IF(Y7="Ano",IF(X7="",0,((30/(Y$4*$F7)*(Y$4*$F7-X7))/30)),0)+IF(AA7="Ano",IF(Z7="",0,((30/(AA$4*$F7)*(AA$4*$F7-Z7))/30)),0)+IF(AC7="Ano",IF(AB7="",0,((30/(AC$4*$F7)*(AC$4*$F7-AB7))/30)),0)+IF(AE7="Ano",IF(AD7="",0,((30/(AE$4*$F7)*(AE$4*$F7-AD7))/30)),0)+IF(AG7="Ano",IF(AF7="",0,((30/(AG$4*$F7)*(AG$4*$F7-AF7))/30)),0)+IF(AI7="Ano",IF(AH7="",0,((30/(AI$4*$F7)*(AI$4*$F7-AH7))/30)),0)+IF(AK7="Ano",IF(AJ7="",0,((30/(AK$4*$F7)*(AK$4*$F7-AJ7))/30)),0)+IF(AM7="Ano",IF(AL7="",0,((30/(AM$4*$F7)*(AM$4*$F7-AL7))/30)),0)+IF(AO7="Ano",IF(AN7="",0,((30/(AO$4*$F7)*(AO$4*$F7-AN7))/30)),0)+IF(AQ7="Ano",IF(AP7="",0,((30/(AQ$4*$F7)*(AQ$4*$F7-AP7))/30)),0)+IF(AS7="Ano",IF(AR7="",0,((30/(AS$4*$F7)*(AS$4*$F7-AR7))/30)),0)+IF(AU7="Ano",IF(AT7="",0,((30/(AU$4*$F7)*(AU$4*$F7-AT7))/30)),0)))),0.01)</f>
        <v>0</v>
      </c>
      <c r="AY7" s="167">
        <f>ROUND(AX7*$M7,2)</f>
        <v>0</v>
      </c>
      <c r="BB7" s="168"/>
      <c r="BC7" s="169"/>
      <c r="BD7" s="168"/>
      <c r="BE7" s="169"/>
      <c r="BF7" s="168"/>
      <c r="BG7" s="169"/>
      <c r="BH7" s="168"/>
      <c r="BI7" s="169"/>
      <c r="BJ7" s="168"/>
      <c r="BK7" s="169"/>
      <c r="BL7" s="168"/>
      <c r="BM7" s="169"/>
      <c r="BN7" s="168"/>
      <c r="BO7" s="169"/>
      <c r="BP7" s="168"/>
      <c r="BQ7" s="169"/>
      <c r="BR7" s="168"/>
      <c r="BS7" s="169"/>
      <c r="BT7" s="168"/>
      <c r="BU7" s="169"/>
      <c r="BV7" s="168"/>
      <c r="BW7" s="169"/>
      <c r="BX7" s="168"/>
      <c r="BY7" s="169"/>
      <c r="BZ7" s="166">
        <f>FLOOR(IF($U7="Ne",0,IF(IF(BB7="",0,((30/(BC$4*$F7)*(BC$4*$F7-BB7))/30))+IF(BD7="",0,((30/(BE$4*$F7)*(BE$4*$F7-BD7))/30))+IF(BF7="",0,((30/(BG$4*$F7)*(BG$4*$F7-BF7))/30))+IF(BH7="",0,((30/(BI$4*$F7)*(BI$4*$F7-BH7))/30))+IF(BJ7="",0,((30/(BK$4*$F7)*(BK$4*$F7-BJ7))/30))+IF(BL7="",0,((30/(BM$4*$F7)*(BM$4*$F7-BL7))/30))+IF(BN7="",0,((30/(BO$4*$F7)*(BO$4*$F7-BN7))/30))+IF(BP7="",0,((30/(BQ$4*$F7)*(BQ$4*$F7-BP7))/30))+IF(BR7="",0,((30/(BS$4*$F7)*(BS$4*$F7-BR7))/30))+IF(BT7="",0,((30/(BU$4*$F7)*(BU$4*$F7-BT7))/30))+IF(BV7="",0,((30/(BW$4*$F7)*(BW$4*$F7-BV7))/30))+IF(BX7="",0,((30/(BY$4*$F7)*(BY$4*$F7-BX7))/30))&gt;($E7-$AV7),$E7-$AV7,IF(BB7="",0,((30/(BC$4*$F7)*(BC$4*$F7-BB7))/30))+IF(BD7="",0,((30/(BE$4*$F7)*(BE$4*$F7-BD7))/30))+IF(BF7="",0,((30/(BG$4*$F7)*(BG$4*$F7-BF7))/30))+IF(BH7="",0,((30/(BI$4*$F7)*(BI$4*$F7-BH7))/30))+IF(BJ7="",0,((30/(BK$4*$F7)*(BK$4*$F7-BJ7))/30))+IF(BL7="",0,((30/(BM$4*$F7)*(BM$4*$F7-BL7))/30))+IF(BN7="",0,((30/(BO$4*$F7)*(BO$4*$F7-BN7))/30))+IF(BP7="",0,((30/(BQ$4*$F7)*(BQ$4*$F7-BP7))/30))+IF(BR7="",0,((30/(BS$4*$F7)*(BS$4*$F7-BR7))/30))+IF(BT7="",0,((30/(BU$4*$F7)*(BU$4*$F7-BT7))/30))+IF(BV7="",0,((30/(BW$4*$F7)*(BW$4*$F7-BV7))/30))+IF(BX7="",0,((30/(BY$4*$F7)*(BY$4*$F7-BX7))/30)))),0.01)</f>
        <v>0</v>
      </c>
      <c r="CA7" s="167">
        <f>ROUND(BZ7*$I7,2)</f>
        <v>0</v>
      </c>
      <c r="CB7" s="166">
        <f>FLOOR(IF($U7="Ne",0,IF(OR($L7=0,$L7=""),0,IF(IF(BC7="Ano",IF(BB7="",0,((30/(BC$4*$F7)*(BC$4*$F7-BB7))/30)),0)+IF(BE7="Ano",IF(BD7="",0,((30/(BE$4*$F7)*(BE$4*$F7-BD7))/30)),0)+IF(BG7="Ano",IF(BF7="",0,((30/(BG$4*$F7)*(BG$4*$F7-BF7))/30)),0)+IF(BI7="Ano",IF(BH7="",0,((30/(BI$4*$F7)*(BI$4*$F7-BH7))/30)),0)+IF(BK7="Ano",IF(BJ7="",0,((30/(BK$4*$F7)*(BK$4*$F7-BJ7))/30)),0)+IF(BM7="Ano",IF(BL7="",0,((30/(BM$4*$F7)*(BM$4*$F7-BL7))/30)),0)+IF(BO7="Ano",IF(BN7="",0,((30/(BO$4*$F7)*(BO$4*$F7-BN7))/30)),0)+IF(BQ7="Ano",IF(BP7="",0,((30/(BQ$4*$F7)*(BQ$4*$F7-BP7))/30)),0)+IF(BS7="Ano",IF(BR7="",0,((30/(BS$4*$F7)*(BS$4*$F7-BR7))/30)),0)+IF(BU7="Ano",IF(BT7="",0,((30/(BU$4*$F7)*(BU$4*$F7-BT7))/30)),0)+IF(BW7="Ano",IF(BV7="",0,((30/(BW$4*$F7)*(BW$4*$F7-BV7))/30)),0)+IF(BY7="Ano",IF(BX7="",0,((30/(BY$4*$F7)*(BY$4*$F7-BX7))/30)),0)&gt;($L7-$AX7),$L7-$AX7,IF(BC7="Ano",IF(BB7="",0,((30/(BC$4*$F7)*(BC$4*$F7-BB7))/30)),0)+IF(BE7="Ano",IF(BD7="",0,((30/(BE$4*$F7)*(BE$4*$F7-BD7))/30)),0)+IF(BG7="Ano",IF(BF7="",0,((30/(BG$4*$F7)*(BG$4*$F7-BF7))/30)),0)+IF(BI7="Ano",IF(BH7="",0,((30/(BI$4*$F7)*(BI$4*$F7-BH7))/30)),0)+IF(BK7="Ano",IF(BJ7="",0,((30/(BK$4*$F7)*(BK$4*$F7-BJ7))/30)),0)+IF(BM7="Ano",IF(BL7="",0,((30/(BM$4*$F7)*(BM$4*$F7-BL7))/30)),0)+IF(BO7="Ano",IF(BN7="",0,((30/(BO$4*$F7)*(BO$4*$F7-BN7))/30)),0)+IF(BQ7="Ano",IF(BP7="",0,((30/(BQ$4*$F7)*(BQ$4*$F7-BP7))/30)),0)+IF(BS7="Ano",IF(BR7="",0,((30/(BS$4*$F7)*(BS$4*$F7-BR7))/30)),0)+IF(BU7="Ano",IF(BT7="",0,((30/(BU$4*$F7)*(BU$4*$F7-BT7))/30)),0)+IF(BW7="Ano",IF(BV7="",0,((30/(BW$4*$F7)*(BW$4*$F7-BV7))/30)),0)+IF(BY7="Ano",IF(BX7="",0,((30/(BY$4*$F7)*(BY$4*$F7-BX7))/30)),0)))),0.01)</f>
        <v>0</v>
      </c>
      <c r="CC7" s="167">
        <f>ROUND(CB7*$M7,2)</f>
        <v>0</v>
      </c>
      <c r="CF7" s="168"/>
      <c r="CG7" s="169"/>
      <c r="CH7" s="168"/>
      <c r="CI7" s="169"/>
      <c r="CJ7" s="168"/>
      <c r="CK7" s="169"/>
      <c r="CL7" s="168"/>
      <c r="CM7" s="169"/>
      <c r="CN7" s="168"/>
      <c r="CO7" s="169"/>
      <c r="CP7" s="168"/>
      <c r="CQ7" s="169"/>
      <c r="CR7" s="168"/>
      <c r="CS7" s="169"/>
      <c r="CT7" s="168"/>
      <c r="CU7" s="169"/>
      <c r="CV7" s="168"/>
      <c r="CW7" s="169"/>
      <c r="CX7" s="168"/>
      <c r="CY7" s="169"/>
      <c r="CZ7" s="168"/>
      <c r="DA7" s="169"/>
      <c r="DB7" s="168"/>
      <c r="DC7" s="169"/>
      <c r="DD7" s="166">
        <f>FLOOR(IF($U7="Ne",0,IF(IF(CF7="",0,((30/(CG$4*$F7)*(CG$4*$F7-CF7))/30))+IF(CH7="",0,((30/(CI$4*$F7)*(CI$4*$F7-CH7))/30))+IF(CJ7="",0,((30/(CK$4*$F7)*(CK$4*$F7-CJ7))/30))+IF(CL7="",0,((30/(CM$4*$F7)*(CM$4*$F7-CL7))/30))+IF(CN7="",0,((30/(CO$4*$F7)*(CO$4*$F7-CN7))/30))+IF(CP7="",0,((30/(CQ$4*$F7)*(CQ$4*$F7-CP7))/30))+IF(CR7="",0,((30/(CS$4*$F7)*(CS$4*$F7-CR7))/30))+IF(CT7="",0,((30/(CU$4*$F7)*(CU$4*$F7-CT7))/30))+IF(CV7="",0,((30/(CW$4*$F7)*(CW$4*$F7-CV7))/30))+IF(CX7="",0,((30/(CY$4*$F7)*(CY$4*$F7-CX7))/30))+IF(CZ7="",0,((30/(DA$4*$F7)*(DA$4*$F7-CZ7))/30))+IF(DB7="",0,((30/(DC$4*$F7)*(DC$4*$F7-DB7))/30))&gt;($E7-$AV7-$BZ7),$E7-$AV7-$BZ7,IF(CF7="",0,((30/(CG$4*$F7)*(CG$4*$F7-CF7))/30))+IF(CH7="",0,((30/(CI$4*$F7)*(CI$4*$F7-CH7))/30))+IF(CJ7="",0,((30/(CK$4*$F7)*(CK$4*$F7-CJ7))/30))+IF(CL7="",0,((30/(CM$4*$F7)*(CM$4*$F7-CL7))/30))+IF(CN7="",0,((30/(CO$4*$F7)*(CO$4*$F7-CN7))/30))+IF(CP7="",0,((30/(CQ$4*$F7)*(CQ$4*$F7-CP7))/30))+IF(CR7="",0,((30/(CS$4*$F7)*(CS$4*$F7-CR7))/30))+IF(CT7="",0,((30/(CU$4*$F7)*(CU$4*$F7-CT7))/30))+IF(CV7="",0,((30/(CW$4*$F7)*(CW$4*$F7-CV7))/30))+IF(CX7="",0,((30/(CY$4*$F7)*(CY$4*$F7-CX7))/30))+IF(CZ7="",0,((30/(DA$4*$F7)*(DA$4*$F7-CZ7))/30))+IF(DB7="",0,((30/(DC$4*$F7)*(DC$4*$F7-DB7))/30)))),0.01)</f>
        <v>0</v>
      </c>
      <c r="DE7" s="167">
        <f>ROUND(DD7*$I7,2)</f>
        <v>0</v>
      </c>
      <c r="DF7" s="166">
        <f>FLOOR(IF($U7="Ne",0,IF(OR($L7=0,$L7=""),0,IF(IF(CG7="Ano",IF(CF7="",0,((30/(CG$4*$F7)*(CG$4*$F7-CF7))/30)),0)+IF(CI7="Ano",IF(CH7="",0,((30/(CI$4*$F7)*(CI$4*$F7-CH7))/30)),0)+IF(CK7="Ano",IF(CJ7="",0,((30/(CK$4*$F7)*(CK$4*$F7-CJ7))/30)),0)+IF(CM7="Ano",IF(CL7="",0,((30/(CM$4*$F7)*(CM$4*$F7-CL7))/30)),0)+IF(CO7="Ano",IF(CN7="",0,((30/(CO$4*$F7)*(CO$4*$F7-CN7))/30)),0)+IF(CQ7="Ano",IF(CP7="",0,((30/(CQ$4*$F7)*(CQ$4*$F7-CP7))/30)),0)+IF(CS7="Ano",IF(CR7="",0,((30/(CS$4*$F7)*(CS$4*$F7-CR7))/30)),0)+IF(CU7="Ano",IF(CT7="",0,((30/(CU$4*$F7)*(CU$4*$F7-CT7))/30)),0)+IF(CW7="Ano",IF(CV7="",0,((30/(CW$4*$F7)*(CW$4*$F7-CV7))/30)),0)+IF(CY7="Ano",IF(CX7="",0,((30/(CY$4*$F7)*(CY$4*$F7-CX7))/30)),0)+IF(DA7="Ano",IF(CZ7="",0,((30/(DA$4*$F7)*(DA$4*$F7-CZ7))/30)),0)+IF(DC7="Ano",IF(DB7="",0,((30/(DC$4*$F7)*(DC$4*$F7-DB7))/30)),0)&gt;($L7-$AX7-$CB7),$L7-$AX7-$CB7,IF(CG7="Ano",IF(CF7="",0,((30/(CG$4*$F7)*(CG$4*$F7-CF7))/30)),0)+IF(CI7="Ano",IF(CH7="",0,((30/(CI$4*$F7)*(CI$4*$F7-CH7))/30)),0)+IF(CK7="Ano",IF(CJ7="",0,((30/(CK$4*$F7)*(CK$4*$F7-CJ7))/30)),0)+IF(CM7="Ano",IF(CL7="",0,((30/(CM$4*$F7)*(CM$4*$F7-CL7))/30)),0)+IF(CO7="Ano",IF(CN7="",0,((30/(CO$4*$F7)*(CO$4*$F7-CN7))/30)),0)+IF(CQ7="Ano",IF(CP7="",0,((30/(CQ$4*$F7)*(CQ$4*$F7-CP7))/30)),0)+IF(CS7="Ano",IF(CR7="",0,((30/(CS$4*$F7)*(CS$4*$F7-CR7))/30)),0)+IF(CU7="Ano",IF(CT7="",0,((30/(CU$4*$F7)*(CU$4*$F7-CT7))/30)),0)+IF(CW7="Ano",IF(CV7="",0,((30/(CW$4*$F7)*(CW$4*$F7-CV7))/30)),0)+IF(CY7="Ano",IF(CX7="",0,((30/(CY$4*$F7)*(CY$4*$F7-CX7))/30)),0)+IF(DA7="Ano",IF(CZ7="",0,((30/(DA$4*$F7)*(DA$4*$F7-CZ7))/30)),0)+IF(DC7="Ano",IF(DB7="",0,((30/(DC$4*$F7)*(DC$4*$F7-DB7))/30)),0)))),0.01)</f>
        <v>0</v>
      </c>
      <c r="DG7" s="167">
        <f>ROUND(DF7*$M7,2)</f>
        <v>0</v>
      </c>
      <c r="DJ7" s="168"/>
      <c r="DK7" s="169"/>
      <c r="DL7" s="168"/>
      <c r="DM7" s="169"/>
      <c r="DN7" s="168"/>
      <c r="DO7" s="169"/>
      <c r="DP7" s="168"/>
      <c r="DQ7" s="169"/>
      <c r="DR7" s="168"/>
      <c r="DS7" s="169"/>
      <c r="DT7" s="168"/>
      <c r="DU7" s="169"/>
      <c r="DV7" s="168"/>
      <c r="DW7" s="169"/>
      <c r="DX7" s="168"/>
      <c r="DY7" s="169"/>
      <c r="DZ7" s="168"/>
      <c r="EA7" s="169"/>
      <c r="EB7" s="168"/>
      <c r="EC7" s="169"/>
      <c r="ED7" s="168"/>
      <c r="EE7" s="169"/>
      <c r="EF7" s="168"/>
      <c r="EG7" s="169"/>
      <c r="EH7" s="166">
        <f>FLOOR(IF($U7="Ne",0,IF(IF(DJ7="",0,((30/(DK$4*$F7)*(DK$4*$F7-DJ7))/30))+IF(DL7="",0,((30/(DM$4*$F7)*(DM$4*$F7-DL7))/30))+IF(DN7="",0,((30/(DO$4*$F7)*(DO$4*$F7-DN7))/30))+IF(DP7="",0,((30/(DQ$4*$F7)*(DQ$4*$F7-DP7))/30))+IF(DR7="",0,((30/(DS$4*$F7)*(DS$4*$F7-DR7))/30))+IF(DT7="",0,((30/(DU$4*$F7)*(DU$4*$F7-DT7))/30))+IF(DV7="",0,((30/(DW$4*$F7)*(DW$4*$F7-DV7))/30))+IF(DX7="",0,((30/(DY$4*$F7)*(DY$4*$F7-DX7))/30))+IF(DZ7="",0,((30/(EA$4*$F7)*(EA$4*$F7-DZ7))/30))+IF(EB7="",0,((30/(EC$4*$F7)*(EC$4*$F7-EB7))/30))+IF(ED7="",0,((30/(EE$4*$F7)*(EE$4*$F7-ED7))/30))+IF(EF7="",0,((30/(EG$4*$F7)*(EG$4*$F7-EF7))/30))&gt;($E7-$AV7-$BZ7-$DD7),$E7-$AV7-$BZ7-$DD7,IF(DJ7="",0,((30/(DK$4*$F7)*(DK$4*$F7-DJ7))/30))+IF(DL7="",0,((30/(DM$4*$F7)*(DM$4*$F7-DL7))/30))+IF(DN7="",0,((30/(DO$4*$F7)*(DO$4*$F7-DN7))/30))+IF(DP7="",0,((30/(DQ$4*$F7)*(DQ$4*$F7-DP7))/30))+IF(DR7="",0,((30/(DS$4*$F7)*(DS$4*$F7-DR7))/30))+IF(DT7="",0,((30/(DU$4*$F7)*(DU$4*$F7-DT7))/30))+IF(DV7="",0,((30/(DW$4*$F7)*(DW$4*$F7-DV7))/30))+IF(DX7="",0,((30/(DY$4*$F7)*(DY$4*$F7-DX7))/30))+IF(DZ7="",0,((30/(EA$4*$F7)*(EA$4*$F7-DZ7))/30))+IF(EB7="",0,((30/(EC$4*$F7)*(EC$4*$F7-EB7))/30))+IF(ED7="",0,((30/(EE$4*$F7)*(EE$4*$F7-ED7))/30))+IF(EF7="",0,((30/(EG$4*$F7)*(EG$4*$F7-EF7))/30)))),0.01)</f>
        <v>0</v>
      </c>
      <c r="EI7" s="167">
        <f>ROUND(EH7*$I7,2)</f>
        <v>0</v>
      </c>
      <c r="EJ7" s="166">
        <f>FLOOR(IF($U7="Ne",0,IF(OR($L7=0,$L7=""),0,IF(IF(DK7="Ano",IF(DJ7="",0,((30/(DK$4*$F7)*(DK$4*$F7-DJ7))/30)),0)+IF(DM7="Ano",IF(DL7="",0,((30/(DM$4*$F7)*(DM$4*$F7-DL7))/30)),0)+IF(DO7="Ano",IF(DN7="",0,((30/(DO$4*$F7)*(DO$4*$F7-DN7))/30)),0)+IF(DQ7="Ano",IF(DP7="",0,((30/(DQ$4*$F7)*(DQ$4*$F7-DP7))/30)),0)+IF(DS7="Ano",IF(DR7="",0,((30/(DS$4*$F7)*(DS$4*$F7-DR7))/30)),0)+IF(DU7="Ano",IF(DT7="",0,((30/(DU$4*$F7)*(DU$4*$F7-DT7))/30)),0)+IF(DW7="Ano",IF(DV7="",0,((30/(DW$4*$F7)*(DW$4*$F7-DV7))/30)),0)+IF(DY7="Ano",IF(DX7="",0,((30/(DY$4*$F7)*(DY$4*$F7-DX7))/30)),0)+IF(EA7="Ano",IF(DZ7="",0,((30/(EA$4*$F7)*(EA$4*$F7-DZ7))/30)),0)+IF(EC7="Ano",IF(EB7="",0,((30/(EC$4*$F7)*(EC$4*$F7-EB7))/30)),0)+IF(EE7="Ano",IF(ED7="",0,((30/(EE$4*$F7)*(EE$4*$F7-ED7))/30)),0)+IF(EG7="Ano",IF(EF7="",0,((30/(EG$4*$F7)*(EG$4*$F7-EF7))/30)),0)&gt;($L7-$AX7-$CB7-$DF7),$L7-$AX7-$CB7-$DF7,IF(DK7="Ano",IF(DJ7="",0,((30/(DK$4*$F7)*(DK$4*$F7-DJ7))/30)),0)+IF(DM7="Ano",IF(DL7="",0,((30/(DM$4*$F7)*(DM$4*$F7-DL7))/30)),0)+IF(DO7="Ano",IF(DN7="",0,((30/(DO$4*$F7)*(DO$4*$F7-DN7))/30)),0)+IF(DQ7="Ano",IF(DP7="",0,((30/(DQ$4*$F7)*(DQ$4*$F7-DP7))/30)),0)+IF(DS7="Ano",IF(DR7="",0,((30/(DS$4*$F7)*(DS$4*$F7-DR7))/30)),0)+IF(DU7="Ano",IF(DT7="",0,((30/(DU$4*$F7)*(DU$4*$F7-DT7))/30)),0)+IF(DW7="Ano",IF(DV7="",0,((30/(DW$4*$F7)*(DW$4*$F7-DV7))/30)),0)+IF(DY7="Ano",IF(DX7="",0,((30/(DY$4*$F7)*(DY$4*$F7-DX7))/30)),0)+IF(EA7="Ano",IF(DZ7="",0,((30/(EA$4*$F7)*(EA$4*$F7-DZ7))/30)),0)+IF(EC7="Ano",IF(EB7="",0,((30/(EC$4*$F7)*(EC$4*$F7-EB7))/30)),0)+IF(EE7="Ano",IF(ED7="",0,((30/(EE$4*$F7)*(EE$4*$F7-ED7))/30)),0)+IF(EG7="Ano",IF(EF7="",0,((30/(EG$4*$F7)*(EG$4*$F7-EF7))/30)),0)))),0.01)</f>
        <v>0</v>
      </c>
      <c r="EK7" s="167">
        <f>ROUND(EJ7*$M7,2)</f>
        <v>0</v>
      </c>
      <c r="EN7" s="168"/>
      <c r="EO7" s="169"/>
      <c r="EP7" s="168"/>
      <c r="EQ7" s="169"/>
      <c r="ER7" s="168"/>
      <c r="ES7" s="169"/>
      <c r="ET7" s="168"/>
      <c r="EU7" s="169"/>
      <c r="EV7" s="168"/>
      <c r="EW7" s="169"/>
      <c r="EX7" s="168"/>
      <c r="EY7" s="169"/>
      <c r="EZ7" s="168"/>
      <c r="FA7" s="169"/>
      <c r="FB7" s="168"/>
      <c r="FC7" s="169"/>
      <c r="FD7" s="168"/>
      <c r="FE7" s="169"/>
      <c r="FF7" s="168"/>
      <c r="FG7" s="169"/>
      <c r="FH7" s="168"/>
      <c r="FI7" s="169"/>
      <c r="FJ7" s="168"/>
      <c r="FK7" s="169"/>
      <c r="FL7" s="166">
        <f>FLOOR(IF($U7="Ne",0,IF(IF(EN7="",0,((30/(EO$4*$F7)*(EO$4*$F7-EN7))/30))+IF(EP7="",0,((30/(EQ$4*$F7)*(EQ$4*$F7-EP7))/30))+IF(ER7="",0,((30/(ES$4*$F7)*(ES$4*$F7-ER7))/30))+IF(ET7="",0,((30/(EU$4*$F7)*(EU$4*$F7-ET7))/30))+IF(EV7="",0,((30/(EW$4*$F7)*(EW$4*$F7-EV7))/30))+IF(EX7="",0,((30/(EY$4*$F7)*(EY$4*$F7-EX7))/30))+IF(EZ7="",0,((30/(FA$4*$F7)*(FA$4*$F7-EZ7))/30))+IF(FB7="",0,((30/(FC$4*$F7)*(FC$4*$F7-FB7))/30))+IF(FD7="",0,((30/(FE$4*$F7)*(FE$4*$F7-FD7))/30))+IF(FF7="",0,((30/(FG$4*$F7)*(FG$4*$F7-FF7))/30))+IF(FH7="",0,((30/(FI$4*$F7)*(FI$4*$F7-FH7))/30))+IF(FJ7="",0,((30/(FK$4*$F7)*(FK$4*$F7-FJ7))/30))&gt;($E7-$AV7-$BZ7-$DD7-$EH7),$E7-$AV7-$BZ7-$DD7-$EH7,IF(EN7="",0,((30/(EO$4*$F7)*(EO$4*$F7-EN7))/30))+IF(EP7="",0,((30/(EQ$4*$F7)*(EQ$4*$F7-EP7))/30))+IF(ER7="",0,((30/(ES$4*$F7)*(ES$4*$F7-ER7))/30))+IF(ET7="",0,((30/(EU$4*$F7)*(EU$4*$F7-ET7))/30))+IF(EV7="",0,((30/(EW$4*$F7)*(EW$4*$F7-EV7))/30))+IF(EX7="",0,((30/(EY$4*$F7)*(EY$4*$F7-EX7))/30))+IF(EZ7="",0,((30/(FA$4*$F7)*(FA$4*$F7-EZ7))/30))+IF(FB7="",0,((30/(FC$4*$F7)*(FC$4*$F7-FB7))/30))+IF(FD7="",0,((30/(FE$4*$F7)*(FE$4*$F7-FD7))/30))+IF(FF7="",0,((30/(FG$4*$F7)*(FG$4*$F7-FF7))/30))+IF(FH7="",0,((30/(FI$4*$F7)*(FI$4*$F7-FH7))/30))+IF(FJ7="",0,((30/(FK$4*$F7)*(FK$4*$F7-FJ7))/30)))),0.01)</f>
        <v>0</v>
      </c>
      <c r="FM7" s="167">
        <f>ROUND(FL7*$I7,2)</f>
        <v>0</v>
      </c>
      <c r="FN7" s="166">
        <f>FLOOR(IF($U7="Ne",0,IF(OR($L7=0,$L7=""),0,IF(IF(EO7="Ano",IF(EN7="",0,((30/(EO$4*$F7)*(EO$4*$F7-EN7))/30)),0)+IF(EQ7="Ano",IF(EP7="",0,((30/(EQ$4*$F7)*(EQ$4*$F7-EP7))/30)),0)+IF(ES7="Ano",IF(ER7="",0,((30/(ES$4*$F7)*(ES$4*$F7-ER7))/30)),0)+IF(EU7="Ano",IF(ET7="",0,((30/(EU$4*$F7)*(EU$4*$F7-ET7))/30)),0)+IF(EW7="Ano",IF(EV7="",0,((30/(EW$4*$F7)*(EW$4*$F7-EV7))/30)),0)+IF(EY7="Ano",IF(EX7="",0,((30/(EY$4*$F7)*(EY$4*$F7-EX7))/30)),0)+IF(FA7="Ano",IF(EZ7="",0,((30/(FA$4*$F7)*(FA$4*$F7-EZ7))/30)),0)+IF(FC7="Ano",IF(FB7="",0,((30/(FC$4*$F7)*(FC$4*$F7-FB7))/30)),0)+IF(FE7="Ano",IF(FD7="",0,((30/(FE$4*$F7)*(FE$4*$F7-FD7))/30)),0)+IF(FG7="Ano",IF(FF7="",0,((30/(FG$4*$F7)*(FG$4*$F7-FF7))/30)),0)+IF(FI7="Ano",IF(FH7="",0,((30/(FI$4*$F7)*(FI$4*$F7-FH7))/30)),0)+IF(FK7="Ano",IF(FJ7="",0,((30/(FK$4*$F7)*(FK$4*$F7-FJ7))/30)),0)&gt;($L7-$AX7-$CB7-$DF7-$EJ7),$L7-$AX7-$CB7-$DF7-$EJ7,IF(EO7="Ano",IF(EN7="",0,((30/(EO$4*$F7)*(EO$4*$F7-EN7))/30)),0)+IF(EQ7="Ano",IF(EP7="",0,((30/(EQ$4*$F7)*(EQ$4*$F7-EP7))/30)),0)+IF(ES7="Ano",IF(ER7="",0,((30/(ES$4*$F7)*(ES$4*$F7-ER7))/30)),0)+IF(EU7="Ano",IF(ET7="",0,((30/(EU$4*$F7)*(EU$4*$F7-ET7))/30)),0)+IF(EW7="Ano",IF(EV7="",0,((30/(EW$4*$F7)*(EW$4*$F7-EV7))/30)),0)+IF(EY7="Ano",IF(EX7="",0,((30/(EY$4*$F7)*(EY$4*$F7-EX7))/30)),0)+IF(FA7="Ano",IF(EZ7="",0,((30/(FA$4*$F7)*(FA$4*$F7-EZ7))/30)),0)+IF(FC7="Ano",IF(FB7="",0,((30/(FC$4*$F7)*(FC$4*$F7-FB7))/30)),0)+IF(FE7="Ano",IF(FD7="",0,((30/(FE$4*$F7)*(FE$4*$F7-FD7))/30)),0)+IF(FG7="Ano",IF(FF7="",0,((30/(FG$4*$F7)*(FG$4*$F7-FF7))/30)),0)+IF(FI7="Ano",IF(FH7="",0,((30/(FI$4*$F7)*(FI$4*$F7-FH7))/30)),0)+IF(FK7="Ano",IF(FJ7="",0,((30/(FK$4*$F7)*(FK$4*$F7-FJ7))/30)),0)))),0.01)</f>
        <v>0</v>
      </c>
      <c r="FO7" s="167">
        <f>ROUND(FN7*$M7,2)</f>
        <v>0</v>
      </c>
      <c r="FR7" s="168"/>
      <c r="FS7" s="169"/>
      <c r="FT7" s="168"/>
      <c r="FU7" s="169"/>
      <c r="FV7" s="168"/>
      <c r="FW7" s="169"/>
      <c r="FX7" s="168"/>
      <c r="FY7" s="169"/>
      <c r="FZ7" s="168"/>
      <c r="GA7" s="169"/>
      <c r="GB7" s="168"/>
      <c r="GC7" s="169"/>
      <c r="GD7" s="168"/>
      <c r="GE7" s="169"/>
      <c r="GF7" s="168"/>
      <c r="GG7" s="169"/>
      <c r="GH7" s="168"/>
      <c r="GI7" s="169"/>
      <c r="GJ7" s="168"/>
      <c r="GK7" s="169"/>
      <c r="GL7" s="168"/>
      <c r="GM7" s="169"/>
      <c r="GN7" s="168"/>
      <c r="GO7" s="169"/>
      <c r="GP7" s="166">
        <f>FLOOR(IF($U7="Ne",0,IF(IF(FR7="",0,((30/(FS$4*$F7)*(FS$4*$F7-FR7))/30))+IF(FT7="",0,((30/(FU$4*$F7)*(FU$4*$F7-FT7))/30))+IF(FV7="",0,((30/(FW$4*$F7)*(FW$4*$F7-FV7))/30))+IF(FX7="",0,((30/(FY$4*$F7)*(FY$4*$F7-FX7))/30))+IF(FZ7="",0,((30/(GA$4*$F7)*(GA$4*$F7-FZ7))/30))+IF(GB7="",0,((30/(GC$4*$F7)*(GC$4*$F7-GB7))/30))+IF(GD7="",0,((30/(GE$4*$F7)*(GE$4*$F7-GD7))/30))+IF(GF7="",0,((30/(GG$4*$F7)*(GG$4*$F7-GF7))/30))+IF(GH7="",0,((30/(GI$4*$F7)*(GI$4*$F7-GH7))/30))+IF(GJ7="",0,((30/(GK$4*$F7)*(GK$4*$F7-GJ7))/30))+IF(GL7="",0,((30/(GM$4*$F7)*(GM$4*$F7-GL7))/30))+IF(GN7="",0,((30/(GO$4*$F7)*(GO$4*$F7-GN7))/30))&gt;($E7-$AV7-$BZ7-$DD7-$EH7-$FL7),$E7-$AV7-$BZ7-$DD7-$EH7-$FL7,IF(FR7="",0,((30/(FS$4*$F7)*(FS$4*$F7-FR7))/30))+IF(FT7="",0,((30/(FU$4*$F7)*(FU$4*$F7-FT7))/30))+IF(FV7="",0,((30/(FW$4*$F7)*(FW$4*$F7-FV7))/30))+IF(FX7="",0,((30/(FY$4*$F7)*(FY$4*$F7-FX7))/30))+IF(FZ7="",0,((30/(GA$4*$F7)*(GA$4*$F7-FZ7))/30))+IF(GB7="",0,((30/(GC$4*$F7)*(GC$4*$F7-GB7))/30))+IF(GD7="",0,((30/(GE$4*$F7)*(GE$4*$F7-GD7))/30))+IF(GF7="",0,((30/(GG$4*$F7)*(GG$4*$F7-GF7))/30))+IF(GH7="",0,((30/(GI$4*$F7)*(GI$4*$F7-GH7))/30))+IF(GJ7="",0,((30/(GK$4*$F7)*(GK$4*$F7-GJ7))/30))+IF(GL7="",0,((30/(GM$4*$F7)*(GM$4*$F7-GL7))/30))+IF(GN7="",0,((30/(GO$4*$F7)*(GO$4*$F7-GN7))/30)))),0.01)</f>
        <v>0</v>
      </c>
      <c r="GQ7" s="167">
        <f>ROUND(GP7*$I7,2)</f>
        <v>0</v>
      </c>
      <c r="GR7" s="166">
        <f>FLOOR(IF($U7="Ne",0,IF(OR($L7=0,$L7=""),0,IF(IF(FS7="Ano",IF(FR7="",0,((30/(FS$4*$F7)*(FS$4*$F7-FR7))/30)),0)+IF(FU7="Ano",IF(FT7="",0,((30/(FU$4*$F7)*(FU$4*$F7-FT7))/30)),0)+IF(FW7="Ano",IF(FV7="",0,((30/(FW$4*$F7)*(FW$4*$F7-FV7))/30)),0)+IF(FY7="Ano",IF(FX7="",0,((30/(FY$4*$F7)*(FY$4*$F7-FX7))/30)),0)+IF(GA7="Ano",IF(FZ7="",0,((30/(GA$4*$F7)*(GA$4*$F7-FZ7))/30)),0)+IF(GC7="Ano",IF(GB7="",0,((30/(GC$4*$F7)*(GC$4*$F7-GB7))/30)),0)+IF(GE7="Ano",IF(GD7="",0,((30/(GE$4*$F7)*(GE$4*$F7-GD7))/30)),0)+IF(GG7="Ano",IF(GF7="",0,((30/(GG$4*$F7)*(GG$4*$F7-GF7))/30)),0)+IF(GI7="Ano",IF(GH7="",0,((30/(GI$4*$F7)*(GI$4*$F7-GH7))/30)),0)+IF(GK7="Ano",IF(GJ7="",0,((30/(GK$4*$F7)*(GK$4*$F7-GJ7))/30)),0)+IF(GM7="Ano",IF(GL7="",0,((30/(GM$4*$F7)*(GM$4*$F7-GL7))/30)),0)+IF(GO7="Ano",IF(GN7="",0,((30/(GO$4*$F7)*(GO$4*$F7-GN7))/30)),0)&gt;($L7-$AX7-$CB7-$DF7-$EJ7-$FN7),$L7-$AX7-$CB7-$DF7-$EJ7-$FN7,IF(FS7="Ano",IF(FR7="",0,((30/(FS$4*$F7)*(FS$4*$F7-FR7))/30)),0)+IF(FU7="Ano",IF(FT7="",0,((30/(FU$4*$F7)*(FU$4*$F7-FT7))/30)),0)+IF(FW7="Ano",IF(FV7="",0,((30/(FW$4*$F7)*(FW$4*$F7-FV7))/30)),0)+IF(FY7="Ano",IF(FX7="",0,((30/(FY$4*$F7)*(FY$4*$F7-FX7))/30)),0)+IF(GA7="Ano",IF(FZ7="",0,((30/(GA$4*$F7)*(GA$4*$F7-FZ7))/30)),0)+IF(GC7="Ano",IF(GB7="",0,((30/(GC$4*$F7)*(GC$4*$F7-GB7))/30)),0)+IF(GE7="Ano",IF(GD7="",0,((30/(GE$4*$F7)*(GE$4*$F7-GD7))/30)),0)+IF(GG7="Ano",IF(GF7="",0,((30/(GG$4*$F7)*(GG$4*$F7-GF7))/30)),0)+IF(GI7="Ano",IF(GH7="",0,((30/(GI$4*$F7)*(GI$4*$F7-GH7))/30)),0)+IF(GK7="Ano",IF(GJ7="",0,((30/(GK$4*$F7)*(GK$4*$F7-GJ7))/30)),0)+IF(GM7="Ano",IF(GL7="",0,((30/(GM$4*$F7)*(GM$4*$F7-GL7))/30)),0)+IF(GO7="Ano",IF(GN7="",0,((30/(GO$4*$F7)*(GO$4*$F7-GN7))/30)),0)))),0.01)</f>
        <v>0</v>
      </c>
      <c r="GS7" s="167">
        <f>ROUND(GR7*$M7,2)</f>
        <v>0</v>
      </c>
      <c r="GV7" s="168"/>
      <c r="GW7" s="169"/>
      <c r="GX7" s="168"/>
      <c r="GY7" s="169"/>
      <c r="GZ7" s="168"/>
      <c r="HA7" s="169"/>
      <c r="HB7" s="168"/>
      <c r="HC7" s="169"/>
      <c r="HD7" s="168"/>
      <c r="HE7" s="169"/>
      <c r="HF7" s="168"/>
      <c r="HG7" s="169"/>
      <c r="HH7" s="168"/>
      <c r="HI7" s="169"/>
      <c r="HJ7" s="168"/>
      <c r="HK7" s="169"/>
      <c r="HL7" s="168"/>
      <c r="HM7" s="169"/>
      <c r="HN7" s="168"/>
      <c r="HO7" s="169"/>
      <c r="HP7" s="168"/>
      <c r="HQ7" s="169"/>
      <c r="HR7" s="168"/>
      <c r="HS7" s="169"/>
      <c r="HT7" s="166">
        <f>FLOOR(IF($U7="Ne",0,IF(IF(GV7="",0,((30/(GW$4*$F7)*(GW$4*$F7-GV7))/30))+IF(GX7="",0,((30/(GY$4*$F7)*(GY$4*$F7-GX7))/30))+IF(GZ7="",0,((30/(HA$4*$F7)*(HA$4*$F7-GZ7))/30))+IF(HB7="",0,((30/(HC$4*$F7)*(HC$4*$F7-HB7))/30))+IF(HD7="",0,((30/(HE$4*$F7)*(HE$4*$F7-HD7))/30))+IF(HF7="",0,((30/(HG$4*$F7)*(HG$4*$F7-HF7))/30))+IF(HH7="",0,((30/(HI$4*$F7)*(HI$4*$F7-HH7))/30))+IF(HJ7="",0,((30/(HK$4*$F7)*(HK$4*$F7-HJ7))/30))+IF(HL7="",0,((30/(HM$4*$F7)*(HM$4*$F7-HL7))/30))+IF(HN7="",0,((30/(HO$4*$F7)*(HO$4*$F7-HN7))/30))+IF(HP7="",0,((30/(HQ$4*$F7)*(HQ$4*$F7-HP7))/30))+IF(HR7="",0,((30/(HS$4*$F7)*(HS$4*$F7-HR7))/30))&gt;($E7-$AV7-$BZ7-$DD7-$EH7-$FL7-$GP7),$E7-$AV7-$BZ7-$DD7-$EH7-$FL7-$GP7,IF(GV7="",0,((30/(GW$4*$F7)*(GW$4*$F7-GV7))/30))+IF(GX7="",0,((30/(GY$4*$F7)*(GY$4*$F7-GX7))/30))+IF(GZ7="",0,((30/(HA$4*$F7)*(HA$4*$F7-GZ7))/30))+IF(HB7="",0,((30/(HC$4*$F7)*(HC$4*$F7-HB7))/30))+IF(HD7="",0,((30/(HE$4*$F7)*(HE$4*$F7-HD7))/30))+IF(HF7="",0,((30/(HG$4*$F7)*(HG$4*$F7-HF7))/30))+IF(HH7="",0,((30/(HI$4*$F7)*(HI$4*$F7-HH7))/30))+IF(HJ7="",0,((30/(HK$4*$F7)*(HK$4*$F7-HJ7))/30))+IF(HL7="",0,((30/(HM$4*$F7)*(HM$4*$F7-HL7))/30))+IF(HN7="",0,((30/(HO$4*$F7)*(HO$4*$F7-HN7))/30))+IF(HP7="",0,((30/(HQ$4*$F7)*(HQ$4*$F7-HP7))/30))+IF(HR7="",0,((30/(HS$4*$F7)*(HS$4*$F7-HR7))/30)))),0.01)</f>
        <v>0</v>
      </c>
      <c r="HU7" s="167">
        <f>ROUND(HT7*$I7,2)</f>
        <v>0</v>
      </c>
      <c r="HV7" s="166">
        <f>FLOOR(IF($U7="Ne",0,IF(OR($L7=0,$L7=""),0,IF(IF(GW7="Ano",IF(GV7="",0,((30/(GW$4*$F7)*(GW$4*$F7-GV7))/30)),0)+IF(GY7="Ano",IF(GX7="",0,((30/(GY$4*$F7)*(GY$4*$F7-GX7))/30)),0)+IF(HA7="Ano",IF(GZ7="",0,((30/(HA$4*$F7)*(HA$4*$F7-GZ7))/30)),0)+IF(HC7="Ano",IF(HB7="",0,((30/(HC$4*$F7)*(HC$4*$F7-HB7))/30)),0)+IF(HE7="Ano",IF(HD7="",0,((30/(HE$4*$F7)*(HE$4*$F7-HD7))/30)),0)+IF(HG7="Ano",IF(HF7="",0,((30/(HG$4*$F7)*(HG$4*$F7-HF7))/30)),0)+IF(HI7="Ano",IF(HH7="",0,((30/(HI$4*$F7)*(HI$4*$F7-HH7))/30)),0)+IF(HK7="Ano",IF(HJ7="",0,((30/(HK$4*$F7)*(HK$4*$F7-HJ7))/30)),0)+IF(HM7="Ano",IF(HL7="",0,((30/(HM$4*$F7)*(HM$4*$F7-HL7))/30)),0)+IF(HO7="Ano",IF(HN7="",0,((30/(HO$4*$F7)*(HO$4*$F7-HN7))/30)),0)+IF(HQ7="Ano",IF(HP7="",0,((30/(HQ$4*$F7)*(HQ$4*$F7-HP7))/30)),0)+IF(HS7="Ano",IF(HR7="",0,((30/(HS$4*$F7)*(HS$4*$F7-HR7))/30)),0)&gt;($L7-$AX7-$CB7-$DF7-$EJ7-$FN7-$GR7),$L7-$AX7-$CB7-$DF7-$EJ7-$FN7-$GR7,IF(GW7="Ano",IF(GV7="",0,((30/(GW$4*$F7)*(GW$4*$F7-GV7))/30)),0)+IF(GY7="Ano",IF(GX7="",0,((30/(GY$4*$F7)*(GY$4*$F7-GX7))/30)),0)+IF(HA7="Ano",IF(GZ7="",0,((30/(HA$4*$F7)*(HA$4*$F7-GZ7))/30)),0)+IF(HC7="Ano",IF(HB7="",0,((30/(HC$4*$F7)*(HC$4*$F7-HB7))/30)),0)+IF(HE7="Ano",IF(HD7="",0,((30/(HE$4*$F7)*(HE$4*$F7-HD7))/30)),0)+IF(HG7="Ano",IF(HF7="",0,((30/(HG$4*$F7)*(HG$4*$F7-HF7))/30)),0)+IF(HI7="Ano",IF(HH7="",0,((30/(HI$4*$F7)*(HI$4*$F7-HH7))/30)),0)+IF(HK7="Ano",IF(HJ7="",0,((30/(HK$4*$F7)*(HK$4*$F7-HJ7))/30)),0)+IF(HM7="Ano",IF(HL7="",0,((30/(HM$4*$F7)*(HM$4*$F7-HL7))/30)),0)+IF(HO7="Ano",IF(HN7="",0,((30/(HO$4*$F7)*(HO$4*$F7-HN7))/30)),0)+IF(HQ7="Ano",IF(HP7="",0,((30/(HQ$4*$F7)*(HQ$4*$F7-HP7))/30)),0)+IF(HS7="Ano",IF(HR7="",0,((30/(HS$4*$F7)*(HS$4*$F7-HR7))/30)),0)))),0.01)</f>
        <v>0</v>
      </c>
      <c r="HW7" s="167">
        <f>ROUND(HV7*$M7,2)</f>
        <v>0</v>
      </c>
      <c r="HZ7" s="168"/>
      <c r="IA7" s="169"/>
      <c r="IB7" s="168"/>
      <c r="IC7" s="169"/>
      <c r="ID7" s="168"/>
      <c r="IE7" s="169"/>
      <c r="IF7" s="168"/>
      <c r="IG7" s="169"/>
      <c r="IH7" s="168"/>
      <c r="II7" s="169"/>
      <c r="IJ7" s="168"/>
      <c r="IK7" s="169"/>
      <c r="IL7" s="168"/>
      <c r="IM7" s="169"/>
      <c r="IN7" s="168"/>
      <c r="IO7" s="169"/>
      <c r="IP7" s="168"/>
      <c r="IQ7" s="169"/>
      <c r="IR7" s="168"/>
      <c r="IS7" s="169"/>
      <c r="IT7" s="168"/>
      <c r="IU7" s="169"/>
      <c r="IV7" s="168"/>
      <c r="IW7" s="169"/>
      <c r="IX7" s="166">
        <f>FLOOR(IF($U7="Ne",0,IF(IF(HZ7="",0,((30/(IA$4*$F7)*(IA$4*$F7-HZ7))/30))+IF(IB7="",0,((30/(IC$4*$F7)*(IC$4*$F7-IB7))/30))+IF(ID7="",0,((30/(IE$4*$F7)*(IE$4*$F7-ID7))/30))+IF(IF7="",0,((30/(IG$4*$F7)*(IG$4*$F7-IF7))/30))+IF(IH7="",0,((30/(II$4*$F7)*(II$4*$F7-IH7))/30))+IF(IJ7="",0,((30/(IK$4*$F7)*(IK$4*$F7-IJ7))/30))+IF(IL7="",0,((30/(IM$4*$F7)*(IM$4*$F7-IL7))/30))+IF(IN7="",0,((30/(IO$4*$F7)*(IO$4*$F7-IN7))/30))+IF(IP7="",0,((30/(IQ$4*$F7)*(IQ$4*$F7-IP7))/30))+IF(IR7="",0,((30/(IS$4*$F7)*(IS$4*$F7-IR7))/30))+IF(IT7="",0,((30/(IU$4*$F7)*(IU$4*$F7-IT7))/30))+IF(IV7="",0,((30/(IW$4*$F7)*(IW$4*$F7-IV7))/30))&gt;($E7-$AV7-$BZ7-$DD7-$EH7-$FL7-$GP7-$HT7),$E7-$AV7-$BZ7-$DD7-$EH7-$FL7-$GP7-$HT7,IF(HZ7="",0,((30/(IA$4*$F7)*(IA$4*$F7-HZ7))/30))+IF(IB7="",0,((30/(IC$4*$F7)*(IC$4*$F7-IB7))/30))+IF(ID7="",0,((30/(IE$4*$F7)*(IE$4*$F7-ID7))/30))+IF(IF7="",0,((30/(IG$4*$F7)*(IG$4*$F7-IF7))/30))+IF(IH7="",0,((30/(II$4*$F7)*(II$4*$F7-IH7))/30))+IF(IJ7="",0,((30/(IK$4*$F7)*(IK$4*$F7-IJ7))/30))+IF(IL7="",0,((30/(IM$4*$F7)*(IM$4*$F7-IL7))/30))+IF(IN7="",0,((30/(IO$4*$F7)*(IO$4*$F7-IN7))/30))+IF(IP7="",0,((30/(IQ$4*$F7)*(IQ$4*$F7-IP7))/30))+IF(IR7="",0,((30/(IS$4*$F7)*(IS$4*$F7-IR7))/30))+IF(IT7="",0,((30/(IU$4*$F7)*(IU$4*$F7-IT7))/30))+IF(IV7="",0,((30/(IW$4*$F7)*(IW$4*$F7-IV7))/30)))),0.01)</f>
        <v>0</v>
      </c>
      <c r="IY7" s="167">
        <f>ROUND(IX7*$I7,2)</f>
        <v>0</v>
      </c>
      <c r="IZ7" s="166">
        <f>FLOOR(IF($U7="Ne",0,IF(OR($L7=0,$L7=""),0,IF(IF(IA7="Ano",IF(HZ7="",0,((30/(IA$4*$F7)*(IA$4*$F7-HZ7))/30)),0)+IF(IC7="Ano",IF(IB7="",0,((30/(IC$4*$F7)*(IC$4*$F7-IB7))/30)),0)+IF(IE7="Ano",IF(ID7="",0,((30/(IE$4*$F7)*(IE$4*$F7-ID7))/30)),0)+IF(IG7="Ano",IF(IF7="",0,((30/(IG$4*$F7)*(IG$4*$F7-IF7))/30)),0)+IF(II7="Ano",IF(IH7="",0,((30/(II$4*$F7)*(II$4*$F7-IH7))/30)),0)+IF(IK7="Ano",IF(IJ7="",0,((30/(IK$4*$F7)*(IK$4*$F7-IJ7))/30)),0)+IF(IM7="Ano",IF(IL7="",0,((30/(IM$4*$F7)*(IM$4*$F7-IL7))/30)),0)+IF(IO7="Ano",IF(IN7="",0,((30/(IO$4*$F7)*(IO$4*$F7-IN7))/30)),0)+IF(IQ7="Ano",IF(IP7="",0,((30/(IQ$4*$F7)*(IQ$4*$F7-IP7))/30)),0)+IF(IS7="Ano",IF(IR7="",0,((30/(IS$4*$F7)*(IS$4*$F7-IR7))/30)),0)+IF(IU7="Ano",IF(IT7="",0,((30/(IU$4*$F7)*(IU$4*$F7-IT7))/30)),0)+IF(IW7="Ano",IF(IV7="",0,((30/(IW$4*$F7)*(IW$4*$F7-IV7))/30)),0)&gt;($L7-$AX7-$CB7-$DF7-$EJ7-$FN7-$GR7-$HV7),$L7-$AX7-$CB7-$DF7-$EJ7-$FN7-$GR7-$HV7,IF(IA7="Ano",IF(HZ7="",0,((30/(IA$4*$F7)*(IA$4*$F7-HZ7))/30)),0)+IF(IC7="Ano",IF(IB7="",0,((30/(IC$4*$F7)*(IC$4*$F7-IB7))/30)),0)+IF(IE7="Ano",IF(ID7="",0,((30/(IE$4*$F7)*(IE$4*$F7-ID7))/30)),0)+IF(IG7="Ano",IF(IF7="",0,((30/(IG$4*$F7)*(IG$4*$F7-IF7))/30)),0)+IF(II7="Ano",IF(IH7="",0,((30/(II$4*$F7)*(II$4*$F7-IH7))/30)),0)+IF(IK7="Ano",IF(IJ7="",0,((30/(IK$4*$F7)*(IK$4*$F7-IJ7))/30)),0)+IF(IM7="Ano",IF(IL7="",0,((30/(IM$4*$F7)*(IM$4*$F7-IL7))/30)),0)+IF(IO7="Ano",IF(IN7="",0,((30/(IO$4*$F7)*(IO$4*$F7-IN7))/30)),0)+IF(IQ7="Ano",IF(IP7="",0,((30/(IQ$4*$F7)*(IQ$4*$F7-IP7))/30)),0)+IF(IS7="Ano",IF(IR7="",0,((30/(IS$4*$F7)*(IS$4*$F7-IR7))/30)),0)+IF(IU7="Ano",IF(IT7="",0,((30/(IU$4*$F7)*(IU$4*$F7-IT7))/30)),0)+IF(IW7="Ano",IF(IV7="",0,((30/(IW$4*$F7)*(IW$4*$F7-IV7))/30)),0)))),0.01)</f>
        <v>0</v>
      </c>
      <c r="JA7" s="167">
        <f>ROUND(IZ7*$M7,2)</f>
        <v>0</v>
      </c>
      <c r="JD7" s="168"/>
      <c r="JE7" s="169"/>
      <c r="JF7" s="168"/>
      <c r="JG7" s="169"/>
      <c r="JH7" s="168"/>
      <c r="JI7" s="169"/>
      <c r="JJ7" s="168"/>
      <c r="JK7" s="169"/>
      <c r="JL7" s="168"/>
      <c r="JM7" s="169"/>
      <c r="JN7" s="168"/>
      <c r="JO7" s="169"/>
      <c r="JP7" s="168"/>
      <c r="JQ7" s="169"/>
      <c r="JR7" s="168"/>
      <c r="JS7" s="169"/>
      <c r="JT7" s="168"/>
      <c r="JU7" s="169"/>
      <c r="JV7" s="168"/>
      <c r="JW7" s="169"/>
      <c r="JX7" s="168"/>
      <c r="JY7" s="169"/>
      <c r="JZ7" s="168"/>
      <c r="KA7" s="169"/>
      <c r="KB7" s="166">
        <f>FLOOR(IF($U7="Ne",0,IF(IF(JD7="",0,((30/(JE$4*$F7)*(JE$4*$F7-JD7))/30))+IF(JF7="",0,((30/(JG$4*$F7)*(JG$4*$F7-JF7))/30))+IF(JH7="",0,((30/(JI$4*$F7)*(JI$4*$F7-JH7))/30))+IF(JJ7="",0,((30/(JK$4*$F7)*(JK$4*$F7-JJ7))/30))+IF(JL7="",0,((30/(JM$4*$F7)*(JM$4*$F7-JL7))/30))+IF(JN7="",0,((30/(JO$4*$F7)*(JO$4*$F7-JN7))/30))+IF(JP7="",0,((30/(JQ$4*$F7)*(JQ$4*$F7-JP7))/30))+IF(JR7="",0,((30/(JS$4*$F7)*(JS$4*$F7-JR7))/30))+IF(JT7="",0,((30/(JU$4*$F7)*(JU$4*$F7-JT7))/30))+IF(JV7="",0,((30/(JW$4*$F7)*(JW$4*$F7-JV7))/30))+IF(JX7="",0,((30/(JY$4*$F7)*(JY$4*$F7-JX7))/30))+IF(JZ7="",0,((30/(KA$4*$F7)*(KA$4*$F7-JZ7))/30))&gt;($E7-$AV7-$BZ7-$DD7-$EH7-$FL7-$GP7-$HT7-$IX7),$E7-$AV7-$BZ7-$DD7-$EH7-$FL7-$GP7-$HT7-$IX7,IF(JD7="",0,((30/(JE$4*$F7)*(JE$4*$F7-JD7))/30))+IF(JF7="",0,((30/(JG$4*$F7)*(JG$4*$F7-JF7))/30))+IF(JH7="",0,((30/(JI$4*$F7)*(JI$4*$F7-JH7))/30))+IF(JJ7="",0,((30/(JK$4*$F7)*(JK$4*$F7-JJ7))/30))+IF(JL7="",0,((30/(JM$4*$F7)*(JM$4*$F7-JL7))/30))+IF(JN7="",0,((30/(JO$4*$F7)*(JO$4*$F7-JN7))/30))+IF(JP7="",0,((30/(JQ$4*$F7)*(JQ$4*$F7-JP7))/30))+IF(JR7="",0,((30/(JS$4*$F7)*(JS$4*$F7-JR7))/30))+IF(JT7="",0,((30/(JU$4*$F7)*(JU$4*$F7-JT7))/30))+IF(JV7="",0,((30/(JW$4*$F7)*(JW$4*$F7-JV7))/30))+IF(JX7="",0,((30/(JY$4*$F7)*(JY$4*$F7-JX7))/30))+IF(JZ7="",0,((30/(KA$4*$F7)*(KA$4*$F7-JZ7))/30)))),0.01)</f>
        <v>0</v>
      </c>
      <c r="KC7" s="167">
        <f>ROUND(KB7*$I7,2)</f>
        <v>0</v>
      </c>
      <c r="KD7" s="166">
        <f>FLOOR(IF($U7="Ne",0,IF(OR($L7=0,$L7=""),0,IF(IF(JE7="Ano",IF(JD7="",0,((30/(JE$4*$F7)*(JE$4*$F7-JD7))/30)),0)+IF(JG7="Ano",IF(JF7="",0,((30/(JG$4*$F7)*(JG$4*$F7-JF7))/30)),0)+IF(JI7="Ano",IF(JH7="",0,((30/(JI$4*$F7)*(JI$4*$F7-JH7))/30)),0)+IF(JK7="Ano",IF(JJ7="",0,((30/(JK$4*$F7)*(JK$4*$F7-JJ7))/30)),0)+IF(JM7="Ano",IF(JL7="",0,((30/(JM$4*$F7)*(JM$4*$F7-JL7))/30)),0)+IF(JO7="Ano",IF(JN7="",0,((30/(JO$4*$F7)*(JO$4*$F7-JN7))/30)),0)+IF(JQ7="Ano",IF(JP7="",0,((30/(JQ$4*$F7)*(JQ$4*$F7-JP7))/30)),0)+IF(JS7="Ano",IF(JR7="",0,((30/(JS$4*$F7)*(JS$4*$F7-JR7))/30)),0)+IF(JU7="Ano",IF(JT7="",0,((30/(JU$4*$F7)*(JU$4*$F7-JT7))/30)),0)+IF(JW7="Ano",IF(JV7="",0,((30/(JW$4*$F7)*(JW$4*$F7-JV7))/30)),0)+IF(JY7="Ano",IF(JX7="",0,((30/(JY$4*$F7)*(JY$4*$F7-JX7))/30)),0)+IF(KA7="Ano",IF(JZ7="",0,((30/(KA$4*$F7)*(KA$4*$F7-JZ7))/30)),0)&gt;($L7-$AX7-$CB7-$DF7-$EJ7-$FN7-$GR7-$HV7-$IZ7),$L7-$AX7-$CB7-$DF7-$EJ7-$FN7-$GR7-$HV7-$IZ7,IF(JE7="Ano",IF(JD7="",0,((30/(JE$4*$F7)*(JE$4*$F7-JD7))/30)),0)+IF(JG7="Ano",IF(JF7="",0,((30/(JG$4*$F7)*(JG$4*$F7-JF7))/30)),0)+IF(JI7="Ano",IF(JH7="",0,((30/(JI$4*$F7)*(JI$4*$F7-JH7))/30)),0)+IF(JK7="Ano",IF(JJ7="",0,((30/(JK$4*$F7)*(JK$4*$F7-JJ7))/30)),0)+IF(JM7="Ano",IF(JL7="",0,((30/(JM$4*$F7)*(JM$4*$F7-JL7))/30)),0)+IF(JO7="Ano",IF(JN7="",0,((30/(JO$4*$F7)*(JO$4*$F7-JN7))/30)),0)+IF(JQ7="Ano",IF(JP7="",0,((30/(JQ$4*$F7)*(JQ$4*$F7-JP7))/30)),0)+IF(JS7="Ano",IF(JR7="",0,((30/(JS$4*$F7)*(JS$4*$F7-JR7))/30)),0)+IF(JU7="Ano",IF(JT7="",0,((30/(JU$4*$F7)*(JU$4*$F7-JT7))/30)),0)+IF(JW7="Ano",IF(JV7="",0,((30/(JW$4*$F7)*(JW$4*$F7-JV7))/30)),0)+IF(JY7="Ano",IF(JX7="",0,((30/(JY$4*$F7)*(JY$4*$F7-JX7))/30)),0)+IF(KA7="Ano",IF(JZ7="",0,((30/(KA$4*$F7)*(KA$4*$F7-JZ7))/30)),0)))),0.01)</f>
        <v>0</v>
      </c>
      <c r="KE7" s="167">
        <f>ROUND(KD7*$M7,2)</f>
        <v>0</v>
      </c>
      <c r="KH7" s="197">
        <f t="shared" ref="KH7:KH38" si="0">AV7+BZ7+DD7+EH7+FL7+GP7+HT7+IX7+KB7</f>
        <v>0</v>
      </c>
      <c r="KI7" s="198">
        <f t="shared" ref="KI7:KI38" si="1">AW7+CA7+DE7+EI7+FM7+GQ7+HU7+IY7+KC7</f>
        <v>0</v>
      </c>
      <c r="KJ7" s="166">
        <f t="shared" ref="KJ7:KJ70" si="2">E7-KH7</f>
        <v>0</v>
      </c>
      <c r="KK7" s="167">
        <f t="shared" ref="KK7:KK70" si="3">J7-KI7</f>
        <v>0</v>
      </c>
      <c r="KL7" s="199">
        <f t="shared" ref="KL7:KL38" si="4">AX7+CB7+DF7+EJ7+FN7+GR7+HV7+IZ7+KD7</f>
        <v>0</v>
      </c>
      <c r="KM7" s="198">
        <f t="shared" ref="KM7:KM38" si="5">AY7+CC7+DG7+EK7+FO7+GS7+HW7+JA7+KE7</f>
        <v>0</v>
      </c>
      <c r="KN7" s="166">
        <f t="shared" ref="KN7:KN70" si="6">L7-KL7</f>
        <v>0</v>
      </c>
      <c r="KO7" s="427">
        <f t="shared" ref="KO7:KO70" si="7">N7-KM7</f>
        <v>0</v>
      </c>
      <c r="KP7" s="428">
        <f>IF(Q7=1,IF(E7=KH7,1,0),0)</f>
        <v>0</v>
      </c>
      <c r="KQ7" s="429">
        <f>IF(Q7=1,Q7-KP7,0)</f>
        <v>0</v>
      </c>
      <c r="KR7" s="430" t="s">
        <v>338</v>
      </c>
      <c r="KS7" s="429" t="s">
        <v>338</v>
      </c>
    </row>
    <row r="8" spans="1:305" s="23" customFormat="1" ht="15.75" hidden="1" customHeight="1" x14ac:dyDescent="0.25">
      <c r="A8" s="4"/>
      <c r="B8" s="73"/>
      <c r="C8" s="545"/>
      <c r="D8" s="546"/>
      <c r="E8" s="24"/>
      <c r="F8" s="651"/>
      <c r="G8" s="24"/>
      <c r="H8" s="24"/>
      <c r="I8" s="80">
        <f>INT(ROUND(F8,2)*(IF(E8&gt;0,data!$J$4,0)))</f>
        <v>0</v>
      </c>
      <c r="J8" s="80"/>
      <c r="K8" s="24"/>
      <c r="L8" s="128"/>
      <c r="M8" s="80">
        <f>INT(ROUND(F8,2)*(IF(E8&gt;0,(IF(K8="ano",data!$J$6,0)),0)))</f>
        <v>0</v>
      </c>
      <c r="N8" s="82"/>
      <c r="O8" s="83"/>
      <c r="P8" s="4"/>
      <c r="Q8" s="85"/>
      <c r="R8" s="611"/>
      <c r="S8" s="4"/>
      <c r="U8" s="173" t="s">
        <v>297</v>
      </c>
      <c r="V8" s="10"/>
      <c r="W8" s="10"/>
      <c r="X8" s="174"/>
      <c r="Y8" s="175"/>
      <c r="Z8" s="174"/>
      <c r="AA8" s="175"/>
      <c r="AB8" s="174"/>
      <c r="AC8" s="175"/>
      <c r="AD8" s="174"/>
      <c r="AE8" s="175"/>
      <c r="AF8" s="174"/>
      <c r="AG8" s="175"/>
      <c r="AH8" s="174"/>
      <c r="AI8" s="175"/>
      <c r="AJ8" s="174"/>
      <c r="AK8" s="175"/>
      <c r="AL8" s="174"/>
      <c r="AM8" s="175"/>
      <c r="AN8" s="174"/>
      <c r="AO8" s="175"/>
      <c r="AP8" s="174"/>
      <c r="AQ8" s="175"/>
      <c r="AR8" s="174"/>
      <c r="AS8" s="175"/>
      <c r="AT8" s="174"/>
      <c r="AU8" s="175"/>
      <c r="AV8" s="166">
        <f t="shared" ref="AV8:AV71" si="8">FLOOR(IF($U8="Ne",0,IF(IF(X8="",0,((30/(Y$4*$F8)*(Y$4*$F8-X8))/30))+IF(Z8="",0,((30/(AA$4*$F8)*(AA$4*$F8-Z8))/30))+IF(AB8="",0,((30/(AC$4*$F8)*(AC$4*$F8-AB8))/30))+IF(AD8="",0,((30/(AE$4*$F8)*(AE$4*$F8-AD8))/30))+IF(AF8="",0,((30/(AG$4*$F8)*(AG$4*$F8-AF8))/30))+IF(AH8="",0,((30/(AI$4*$F8)*(AI$4*$F8-AH8))/30))+IF(AJ8="",0,((30/(AK$4*$F8)*(AK$4*$F8-AJ8))/30))+IF(AL8="",0,((30/(AM$4*$F8)*(AM$4*$F8-AL8))/30))+IF(AN8="",0,((30/(AO$4*$F8)*(AO$4*$F8-AN8))/30))+IF(AP8="",0,((30/(AQ$4*$F8)*(AQ$4*$F8-AP8))/30))+IF(AR8="",0,((30/(AS$4*$F8)*(AS$4*$F8-AR8))/30))+IF(AT8="",0,((30/(AU$4*$F8)*(AU$4*$F8-AT8))/30))&gt;($E8),$E8,IF(X8="",0,((30/(Y$4*$F8)*(Y$4*$F8-X8))/30))+IF(Z8="",0,((30/(AA$4*$F8)*(AA$4*$F8-Z8))/30))+IF(AB8="",0,((30/(AC$4*$F8)*(AC$4*$F8-AB8))/30))+IF(AD8="",0,((30/(AE$4*$F8)*(AE$4*$F8-AD8))/30))+IF(AF8="",0,((30/(AG$4*$F8)*(AG$4*$F8-AF8))/30))+IF(AH8="",0,((30/(AI$4*$F8)*(AI$4*$F8-AH8))/30))+IF(AJ8="",0,((30/(AK$4*$F8)*(AK$4*$F8-AJ8))/30))+IF(AL8="",0,((30/(AM$4*$F8)*(AM$4*$F8-AL8))/30))+IF(AN8="",0,((30/(AO$4*$F8)*(AO$4*$F8-AN8))/30))+IF(AP8="",0,((30/(AQ$4*$F8)*(AQ$4*$F8-AP8))/30))+IF(AR8="",0,((30/(AS$4*$F8)*(AS$4*$F8-AR8))/30))+IF(AT8="",0,((30/(AU$4*$F8)*(AU$4*$F8-AT8))/30)))),0.01)</f>
        <v>0</v>
      </c>
      <c r="AW8" s="167">
        <f t="shared" ref="AW8:AW71" si="9">ROUND(AV8*$I8,2)</f>
        <v>0</v>
      </c>
      <c r="AX8" s="166">
        <f t="shared" ref="AX8:AX71" si="10">FLOOR(IF($U8="Ne",0,IF(OR($L8=0,$L8=""),0,IF(IF(Y8="Ano",IF(X8="",0,((30/(Y$4*$F8)*(Y$4*$F8-X8))/30)),0)+IF(AA8="Ano",IF(Z8="",0,((30/(AA$4*$F8)*(AA$4*$F8-Z8))/30)),0)+IF(AC8="Ano",IF(AB8="",0,((30/(AC$4*$F8)*(AC$4*$F8-AB8))/30)),0)+IF(AE8="Ano",IF(AD8="",0,((30/(AE$4*$F8)*(AE$4*$F8-AD8))/30)),0)+IF(AG8="Ano",IF(AF8="",0,((30/(AG$4*$F8)*(AG$4*$F8-AF8))/30)),0)+IF(AI8="Ano",IF(AH8="",0,((30/(AI$4*$F8)*(AI$4*$F8-AH8))/30)),0)+IF(AK8="Ano",IF(AJ8="",0,((30/(AK$4*$F8)*(AK$4*$F8-AJ8))/30)),0)+IF(AM8="Ano",IF(AL8="",0,((30/(AM$4*$F8)*(AM$4*$F8-AL8))/30)),0)+IF(AO8="Ano",IF(AN8="",0,((30/(AO$4*$F8)*(AO$4*$F8-AN8))/30)),0)+IF(AQ8="Ano",IF(AP8="",0,((30/(AQ$4*$F8)*(AQ$4*$F8-AP8))/30)),0)+IF(AS8="Ano",IF(AR8="",0,((30/(AS$4*$F8)*(AS$4*$F8-AR8))/30)),0)+IF(AU8="Ano",IF(AT8="",0,((30/(AU$4*$F8)*(AU$4*$F8-AT8))/30)),0)&gt;($L8),$L8,IF(Y8="Ano",IF(X8="",0,((30/(Y$4*$F8)*(Y$4*$F8-X8))/30)),0)+IF(AA8="Ano",IF(Z8="",0,((30/(AA$4*$F8)*(AA$4*$F8-Z8))/30)),0)+IF(AC8="Ano",IF(AB8="",0,((30/(AC$4*$F8)*(AC$4*$F8-AB8))/30)),0)+IF(AE8="Ano",IF(AD8="",0,((30/(AE$4*$F8)*(AE$4*$F8-AD8))/30)),0)+IF(AG8="Ano",IF(AF8="",0,((30/(AG$4*$F8)*(AG$4*$F8-AF8))/30)),0)+IF(AI8="Ano",IF(AH8="",0,((30/(AI$4*$F8)*(AI$4*$F8-AH8))/30)),0)+IF(AK8="Ano",IF(AJ8="",0,((30/(AK$4*$F8)*(AK$4*$F8-AJ8))/30)),0)+IF(AM8="Ano",IF(AL8="",0,((30/(AM$4*$F8)*(AM$4*$F8-AL8))/30)),0)+IF(AO8="Ano",IF(AN8="",0,((30/(AO$4*$F8)*(AO$4*$F8-AN8))/30)),0)+IF(AQ8="Ano",IF(AP8="",0,((30/(AQ$4*$F8)*(AQ$4*$F8-AP8))/30)),0)+IF(AS8="Ano",IF(AR8="",0,((30/(AS$4*$F8)*(AS$4*$F8-AR8))/30)),0)+IF(AU8="Ano",IF(AT8="",0,((30/(AU$4*$F8)*(AU$4*$F8-AT8))/30)),0)))),0.01)</f>
        <v>0</v>
      </c>
      <c r="AY8" s="167">
        <f t="shared" ref="AY8:AY71" si="11">ROUND(AX8*$M8,2)</f>
        <v>0</v>
      </c>
      <c r="BB8" s="174"/>
      <c r="BC8" s="175"/>
      <c r="BD8" s="174"/>
      <c r="BE8" s="175"/>
      <c r="BF8" s="174"/>
      <c r="BG8" s="175"/>
      <c r="BH8" s="174"/>
      <c r="BI8" s="175"/>
      <c r="BJ8" s="174"/>
      <c r="BK8" s="175"/>
      <c r="BL8" s="174"/>
      <c r="BM8" s="175"/>
      <c r="BN8" s="174"/>
      <c r="BO8" s="175"/>
      <c r="BP8" s="174"/>
      <c r="BQ8" s="175"/>
      <c r="BR8" s="174"/>
      <c r="BS8" s="175"/>
      <c r="BT8" s="174"/>
      <c r="BU8" s="175"/>
      <c r="BV8" s="174"/>
      <c r="BW8" s="175"/>
      <c r="BX8" s="174"/>
      <c r="BY8" s="175"/>
      <c r="BZ8" s="166">
        <f t="shared" ref="BZ8:BZ71" si="12">FLOOR(IF($U8="Ne",0,IF(IF(BB8="",0,((30/(BC$4*$F8)*(BC$4*$F8-BB8))/30))+IF(BD8="",0,((30/(BE$4*$F8)*(BE$4*$F8-BD8))/30))+IF(BF8="",0,((30/(BG$4*$F8)*(BG$4*$F8-BF8))/30))+IF(BH8="",0,((30/(BI$4*$F8)*(BI$4*$F8-BH8))/30))+IF(BJ8="",0,((30/(BK$4*$F8)*(BK$4*$F8-BJ8))/30))+IF(BL8="",0,((30/(BM$4*$F8)*(BM$4*$F8-BL8))/30))+IF(BN8="",0,((30/(BO$4*$F8)*(BO$4*$F8-BN8))/30))+IF(BP8="",0,((30/(BQ$4*$F8)*(BQ$4*$F8-BP8))/30))+IF(BR8="",0,((30/(BS$4*$F8)*(BS$4*$F8-BR8))/30))+IF(BT8="",0,((30/(BU$4*$F8)*(BU$4*$F8-BT8))/30))+IF(BV8="",0,((30/(BW$4*$F8)*(BW$4*$F8-BV8))/30))+IF(BX8="",0,((30/(BY$4*$F8)*(BY$4*$F8-BX8))/30))&gt;($E8-$AV8),$E8-$AV8,IF(BB8="",0,((30/(BC$4*$F8)*(BC$4*$F8-BB8))/30))+IF(BD8="",0,((30/(BE$4*$F8)*(BE$4*$F8-BD8))/30))+IF(BF8="",0,((30/(BG$4*$F8)*(BG$4*$F8-BF8))/30))+IF(BH8="",0,((30/(BI$4*$F8)*(BI$4*$F8-BH8))/30))+IF(BJ8="",0,((30/(BK$4*$F8)*(BK$4*$F8-BJ8))/30))+IF(BL8="",0,((30/(BM$4*$F8)*(BM$4*$F8-BL8))/30))+IF(BN8="",0,((30/(BO$4*$F8)*(BO$4*$F8-BN8))/30))+IF(BP8="",0,((30/(BQ$4*$F8)*(BQ$4*$F8-BP8))/30))+IF(BR8="",0,((30/(BS$4*$F8)*(BS$4*$F8-BR8))/30))+IF(BT8="",0,((30/(BU$4*$F8)*(BU$4*$F8-BT8))/30))+IF(BV8="",0,((30/(BW$4*$F8)*(BW$4*$F8-BV8))/30))+IF(BX8="",0,((30/(BY$4*$F8)*(BY$4*$F8-BX8))/30)))),0.01)</f>
        <v>0</v>
      </c>
      <c r="CA8" s="167">
        <f t="shared" ref="CA8:CA71" si="13">ROUND(BZ8*$I8,2)</f>
        <v>0</v>
      </c>
      <c r="CB8" s="166">
        <f t="shared" ref="CB8:CB71" si="14">FLOOR(IF($U8="Ne",0,IF(OR($L8=0,$L8=""),0,IF(IF(BC8="Ano",IF(BB8="",0,((30/(BC$4*$F8)*(BC$4*$F8-BB8))/30)),0)+IF(BE8="Ano",IF(BD8="",0,((30/(BE$4*$F8)*(BE$4*$F8-BD8))/30)),0)+IF(BG8="Ano",IF(BF8="",0,((30/(BG$4*$F8)*(BG$4*$F8-BF8))/30)),0)+IF(BI8="Ano",IF(BH8="",0,((30/(BI$4*$F8)*(BI$4*$F8-BH8))/30)),0)+IF(BK8="Ano",IF(BJ8="",0,((30/(BK$4*$F8)*(BK$4*$F8-BJ8))/30)),0)+IF(BM8="Ano",IF(BL8="",0,((30/(BM$4*$F8)*(BM$4*$F8-BL8))/30)),0)+IF(BO8="Ano",IF(BN8="",0,((30/(BO$4*$F8)*(BO$4*$F8-BN8))/30)),0)+IF(BQ8="Ano",IF(BP8="",0,((30/(BQ$4*$F8)*(BQ$4*$F8-BP8))/30)),0)+IF(BS8="Ano",IF(BR8="",0,((30/(BS$4*$F8)*(BS$4*$F8-BR8))/30)),0)+IF(BU8="Ano",IF(BT8="",0,((30/(BU$4*$F8)*(BU$4*$F8-BT8))/30)),0)+IF(BW8="Ano",IF(BV8="",0,((30/(BW$4*$F8)*(BW$4*$F8-BV8))/30)),0)+IF(BY8="Ano",IF(BX8="",0,((30/(BY$4*$F8)*(BY$4*$F8-BX8))/30)),0)&gt;($L8-$AX8),$L8-$AX8,IF(BC8="Ano",IF(BB8="",0,((30/(BC$4*$F8)*(BC$4*$F8-BB8))/30)),0)+IF(BE8="Ano",IF(BD8="",0,((30/(BE$4*$F8)*(BE$4*$F8-BD8))/30)),0)+IF(BG8="Ano",IF(BF8="",0,((30/(BG$4*$F8)*(BG$4*$F8-BF8))/30)),0)+IF(BI8="Ano",IF(BH8="",0,((30/(BI$4*$F8)*(BI$4*$F8-BH8))/30)),0)+IF(BK8="Ano",IF(BJ8="",0,((30/(BK$4*$F8)*(BK$4*$F8-BJ8))/30)),0)+IF(BM8="Ano",IF(BL8="",0,((30/(BM$4*$F8)*(BM$4*$F8-BL8))/30)),0)+IF(BO8="Ano",IF(BN8="",0,((30/(BO$4*$F8)*(BO$4*$F8-BN8))/30)),0)+IF(BQ8="Ano",IF(BP8="",0,((30/(BQ$4*$F8)*(BQ$4*$F8-BP8))/30)),0)+IF(BS8="Ano",IF(BR8="",0,((30/(BS$4*$F8)*(BS$4*$F8-BR8))/30)),0)+IF(BU8="Ano",IF(BT8="",0,((30/(BU$4*$F8)*(BU$4*$F8-BT8))/30)),0)+IF(BW8="Ano",IF(BV8="",0,((30/(BW$4*$F8)*(BW$4*$F8-BV8))/30)),0)+IF(BY8="Ano",IF(BX8="",0,((30/(BY$4*$F8)*(BY$4*$F8-BX8))/30)),0)))),0.01)</f>
        <v>0</v>
      </c>
      <c r="CC8" s="167">
        <f t="shared" ref="CC8:CC71" si="15">ROUND(CB8*$M8,2)</f>
        <v>0</v>
      </c>
      <c r="CF8" s="174"/>
      <c r="CG8" s="175"/>
      <c r="CH8" s="174"/>
      <c r="CI8" s="175"/>
      <c r="CJ8" s="174"/>
      <c r="CK8" s="175"/>
      <c r="CL8" s="174"/>
      <c r="CM8" s="175"/>
      <c r="CN8" s="174"/>
      <c r="CO8" s="175"/>
      <c r="CP8" s="174"/>
      <c r="CQ8" s="175"/>
      <c r="CR8" s="174"/>
      <c r="CS8" s="175"/>
      <c r="CT8" s="174"/>
      <c r="CU8" s="175"/>
      <c r="CV8" s="174"/>
      <c r="CW8" s="175"/>
      <c r="CX8" s="174"/>
      <c r="CY8" s="175"/>
      <c r="CZ8" s="174"/>
      <c r="DA8" s="175"/>
      <c r="DB8" s="174"/>
      <c r="DC8" s="175"/>
      <c r="DD8" s="166">
        <f t="shared" ref="DD8:DD71" si="16">FLOOR(IF($U8="Ne",0,IF(IF(CF8="",0,((30/(CG$4*$F8)*(CG$4*$F8-CF8))/30))+IF(CH8="",0,((30/(CI$4*$F8)*(CI$4*$F8-CH8))/30))+IF(CJ8="",0,((30/(CK$4*$F8)*(CK$4*$F8-CJ8))/30))+IF(CL8="",0,((30/(CM$4*$F8)*(CM$4*$F8-CL8))/30))+IF(CN8="",0,((30/(CO$4*$F8)*(CO$4*$F8-CN8))/30))+IF(CP8="",0,((30/(CQ$4*$F8)*(CQ$4*$F8-CP8))/30))+IF(CR8="",0,((30/(CS$4*$F8)*(CS$4*$F8-CR8))/30))+IF(CT8="",0,((30/(CU$4*$F8)*(CU$4*$F8-CT8))/30))+IF(CV8="",0,((30/(CW$4*$F8)*(CW$4*$F8-CV8))/30))+IF(CX8="",0,((30/(CY$4*$F8)*(CY$4*$F8-CX8))/30))+IF(CZ8="",0,((30/(DA$4*$F8)*(DA$4*$F8-CZ8))/30))+IF(DB8="",0,((30/(DC$4*$F8)*(DC$4*$F8-DB8))/30))&gt;($E8-$AV8-$BZ8),$E8-$AV8-$BZ8,IF(CF8="",0,((30/(CG$4*$F8)*(CG$4*$F8-CF8))/30))+IF(CH8="",0,((30/(CI$4*$F8)*(CI$4*$F8-CH8))/30))+IF(CJ8="",0,((30/(CK$4*$F8)*(CK$4*$F8-CJ8))/30))+IF(CL8="",0,((30/(CM$4*$F8)*(CM$4*$F8-CL8))/30))+IF(CN8="",0,((30/(CO$4*$F8)*(CO$4*$F8-CN8))/30))+IF(CP8="",0,((30/(CQ$4*$F8)*(CQ$4*$F8-CP8))/30))+IF(CR8="",0,((30/(CS$4*$F8)*(CS$4*$F8-CR8))/30))+IF(CT8="",0,((30/(CU$4*$F8)*(CU$4*$F8-CT8))/30))+IF(CV8="",0,((30/(CW$4*$F8)*(CW$4*$F8-CV8))/30))+IF(CX8="",0,((30/(CY$4*$F8)*(CY$4*$F8-CX8))/30))+IF(CZ8="",0,((30/(DA$4*$F8)*(DA$4*$F8-CZ8))/30))+IF(DB8="",0,((30/(DC$4*$F8)*(DC$4*$F8-DB8))/30)))),0.01)</f>
        <v>0</v>
      </c>
      <c r="DE8" s="167">
        <f t="shared" ref="DE8:DE71" si="17">ROUND(DD8*$I8,2)</f>
        <v>0</v>
      </c>
      <c r="DF8" s="166">
        <f t="shared" ref="DF8:DF71" si="18">FLOOR(IF($U8="Ne",0,IF(OR($L8=0,$L8=""),0,IF(IF(CG8="Ano",IF(CF8="",0,((30/(CG$4*$F8)*(CG$4*$F8-CF8))/30)),0)+IF(CI8="Ano",IF(CH8="",0,((30/(CI$4*$F8)*(CI$4*$F8-CH8))/30)),0)+IF(CK8="Ano",IF(CJ8="",0,((30/(CK$4*$F8)*(CK$4*$F8-CJ8))/30)),0)+IF(CM8="Ano",IF(CL8="",0,((30/(CM$4*$F8)*(CM$4*$F8-CL8))/30)),0)+IF(CO8="Ano",IF(CN8="",0,((30/(CO$4*$F8)*(CO$4*$F8-CN8))/30)),0)+IF(CQ8="Ano",IF(CP8="",0,((30/(CQ$4*$F8)*(CQ$4*$F8-CP8))/30)),0)+IF(CS8="Ano",IF(CR8="",0,((30/(CS$4*$F8)*(CS$4*$F8-CR8))/30)),0)+IF(CU8="Ano",IF(CT8="",0,((30/(CU$4*$F8)*(CU$4*$F8-CT8))/30)),0)+IF(CW8="Ano",IF(CV8="",0,((30/(CW$4*$F8)*(CW$4*$F8-CV8))/30)),0)+IF(CY8="Ano",IF(CX8="",0,((30/(CY$4*$F8)*(CY$4*$F8-CX8))/30)),0)+IF(DA8="Ano",IF(CZ8="",0,((30/(DA$4*$F8)*(DA$4*$F8-CZ8))/30)),0)+IF(DC8="Ano",IF(DB8="",0,((30/(DC$4*$F8)*(DC$4*$F8-DB8))/30)),0)&gt;($L8-$AX8-$CB8),$L8-$AX8-$CB8,IF(CG8="Ano",IF(CF8="",0,((30/(CG$4*$F8)*(CG$4*$F8-CF8))/30)),0)+IF(CI8="Ano",IF(CH8="",0,((30/(CI$4*$F8)*(CI$4*$F8-CH8))/30)),0)+IF(CK8="Ano",IF(CJ8="",0,((30/(CK$4*$F8)*(CK$4*$F8-CJ8))/30)),0)+IF(CM8="Ano",IF(CL8="",0,((30/(CM$4*$F8)*(CM$4*$F8-CL8))/30)),0)+IF(CO8="Ano",IF(CN8="",0,((30/(CO$4*$F8)*(CO$4*$F8-CN8))/30)),0)+IF(CQ8="Ano",IF(CP8="",0,((30/(CQ$4*$F8)*(CQ$4*$F8-CP8))/30)),0)+IF(CS8="Ano",IF(CR8="",0,((30/(CS$4*$F8)*(CS$4*$F8-CR8))/30)),0)+IF(CU8="Ano",IF(CT8="",0,((30/(CU$4*$F8)*(CU$4*$F8-CT8))/30)),0)+IF(CW8="Ano",IF(CV8="",0,((30/(CW$4*$F8)*(CW$4*$F8-CV8))/30)),0)+IF(CY8="Ano",IF(CX8="",0,((30/(CY$4*$F8)*(CY$4*$F8-CX8))/30)),0)+IF(DA8="Ano",IF(CZ8="",0,((30/(DA$4*$F8)*(DA$4*$F8-CZ8))/30)),0)+IF(DC8="Ano",IF(DB8="",0,((30/(DC$4*$F8)*(DC$4*$F8-DB8))/30)),0)))),0.01)</f>
        <v>0</v>
      </c>
      <c r="DG8" s="167">
        <f t="shared" ref="DG8:DG71" si="19">ROUND(DF8*$M8,2)</f>
        <v>0</v>
      </c>
      <c r="DJ8" s="174"/>
      <c r="DK8" s="175"/>
      <c r="DL8" s="174"/>
      <c r="DM8" s="175"/>
      <c r="DN8" s="174"/>
      <c r="DO8" s="175"/>
      <c r="DP8" s="174"/>
      <c r="DQ8" s="175"/>
      <c r="DR8" s="174"/>
      <c r="DS8" s="175"/>
      <c r="DT8" s="174"/>
      <c r="DU8" s="175"/>
      <c r="DV8" s="174"/>
      <c r="DW8" s="175"/>
      <c r="DX8" s="174"/>
      <c r="DY8" s="175"/>
      <c r="DZ8" s="174"/>
      <c r="EA8" s="175"/>
      <c r="EB8" s="174"/>
      <c r="EC8" s="175"/>
      <c r="ED8" s="174"/>
      <c r="EE8" s="175"/>
      <c r="EF8" s="174"/>
      <c r="EG8" s="175"/>
      <c r="EH8" s="166">
        <f t="shared" ref="EH8:EH71" si="20">FLOOR(IF($U8="Ne",0,IF(IF(DJ8="",0,((30/(DK$4*$F8)*(DK$4*$F8-DJ8))/30))+IF(DL8="",0,((30/(DM$4*$F8)*(DM$4*$F8-DL8))/30))+IF(DN8="",0,((30/(DO$4*$F8)*(DO$4*$F8-DN8))/30))+IF(DP8="",0,((30/(DQ$4*$F8)*(DQ$4*$F8-DP8))/30))+IF(DR8="",0,((30/(DS$4*$F8)*(DS$4*$F8-DR8))/30))+IF(DT8="",0,((30/(DU$4*$F8)*(DU$4*$F8-DT8))/30))+IF(DV8="",0,((30/(DW$4*$F8)*(DW$4*$F8-DV8))/30))+IF(DX8="",0,((30/(DY$4*$F8)*(DY$4*$F8-DX8))/30))+IF(DZ8="",0,((30/(EA$4*$F8)*(EA$4*$F8-DZ8))/30))+IF(EB8="",0,((30/(EC$4*$F8)*(EC$4*$F8-EB8))/30))+IF(ED8="",0,((30/(EE$4*$F8)*(EE$4*$F8-ED8))/30))+IF(EF8="",0,((30/(EG$4*$F8)*(EG$4*$F8-EF8))/30))&gt;($E8-$AV8-$BZ8-$DD8),$E8-$AV8-$BZ8-$DD8,IF(DJ8="",0,((30/(DK$4*$F8)*(DK$4*$F8-DJ8))/30))+IF(DL8="",0,((30/(DM$4*$F8)*(DM$4*$F8-DL8))/30))+IF(DN8="",0,((30/(DO$4*$F8)*(DO$4*$F8-DN8))/30))+IF(DP8="",0,((30/(DQ$4*$F8)*(DQ$4*$F8-DP8))/30))+IF(DR8="",0,((30/(DS$4*$F8)*(DS$4*$F8-DR8))/30))+IF(DT8="",0,((30/(DU$4*$F8)*(DU$4*$F8-DT8))/30))+IF(DV8="",0,((30/(DW$4*$F8)*(DW$4*$F8-DV8))/30))+IF(DX8="",0,((30/(DY$4*$F8)*(DY$4*$F8-DX8))/30))+IF(DZ8="",0,((30/(EA$4*$F8)*(EA$4*$F8-DZ8))/30))+IF(EB8="",0,((30/(EC$4*$F8)*(EC$4*$F8-EB8))/30))+IF(ED8="",0,((30/(EE$4*$F8)*(EE$4*$F8-ED8))/30))+IF(EF8="",0,((30/(EG$4*$F8)*(EG$4*$F8-EF8))/30)))),0.01)</f>
        <v>0</v>
      </c>
      <c r="EI8" s="167">
        <f t="shared" ref="EI8:EI71" si="21">ROUND(EH8*$I8,2)</f>
        <v>0</v>
      </c>
      <c r="EJ8" s="166">
        <f t="shared" ref="EJ8:EJ71" si="22">FLOOR(IF($U8="Ne",0,IF(OR($L8=0,$L8=""),0,IF(IF(DK8="Ano",IF(DJ8="",0,((30/(DK$4*$F8)*(DK$4*$F8-DJ8))/30)),0)+IF(DM8="Ano",IF(DL8="",0,((30/(DM$4*$F8)*(DM$4*$F8-DL8))/30)),0)+IF(DO8="Ano",IF(DN8="",0,((30/(DO$4*$F8)*(DO$4*$F8-DN8))/30)),0)+IF(DQ8="Ano",IF(DP8="",0,((30/(DQ$4*$F8)*(DQ$4*$F8-DP8))/30)),0)+IF(DS8="Ano",IF(DR8="",0,((30/(DS$4*$F8)*(DS$4*$F8-DR8))/30)),0)+IF(DU8="Ano",IF(DT8="",0,((30/(DU$4*$F8)*(DU$4*$F8-DT8))/30)),0)+IF(DW8="Ano",IF(DV8="",0,((30/(DW$4*$F8)*(DW$4*$F8-DV8))/30)),0)+IF(DY8="Ano",IF(DX8="",0,((30/(DY$4*$F8)*(DY$4*$F8-DX8))/30)),0)+IF(EA8="Ano",IF(DZ8="",0,((30/(EA$4*$F8)*(EA$4*$F8-DZ8))/30)),0)+IF(EC8="Ano",IF(EB8="",0,((30/(EC$4*$F8)*(EC$4*$F8-EB8))/30)),0)+IF(EE8="Ano",IF(ED8="",0,((30/(EE$4*$F8)*(EE$4*$F8-ED8))/30)),0)+IF(EG8="Ano",IF(EF8="",0,((30/(EG$4*$F8)*(EG$4*$F8-EF8))/30)),0)&gt;($L8-$AX8-$CB8-$DF8),$L8-$AX8-$CB8-$DF8,IF(DK8="Ano",IF(DJ8="",0,((30/(DK$4*$F8)*(DK$4*$F8-DJ8))/30)),0)+IF(DM8="Ano",IF(DL8="",0,((30/(DM$4*$F8)*(DM$4*$F8-DL8))/30)),0)+IF(DO8="Ano",IF(DN8="",0,((30/(DO$4*$F8)*(DO$4*$F8-DN8))/30)),0)+IF(DQ8="Ano",IF(DP8="",0,((30/(DQ$4*$F8)*(DQ$4*$F8-DP8))/30)),0)+IF(DS8="Ano",IF(DR8="",0,((30/(DS$4*$F8)*(DS$4*$F8-DR8))/30)),0)+IF(DU8="Ano",IF(DT8="",0,((30/(DU$4*$F8)*(DU$4*$F8-DT8))/30)),0)+IF(DW8="Ano",IF(DV8="",0,((30/(DW$4*$F8)*(DW$4*$F8-DV8))/30)),0)+IF(DY8="Ano",IF(DX8="",0,((30/(DY$4*$F8)*(DY$4*$F8-DX8))/30)),0)+IF(EA8="Ano",IF(DZ8="",0,((30/(EA$4*$F8)*(EA$4*$F8-DZ8))/30)),0)+IF(EC8="Ano",IF(EB8="",0,((30/(EC$4*$F8)*(EC$4*$F8-EB8))/30)),0)+IF(EE8="Ano",IF(ED8="",0,((30/(EE$4*$F8)*(EE$4*$F8-ED8))/30)),0)+IF(EG8="Ano",IF(EF8="",0,((30/(EG$4*$F8)*(EG$4*$F8-EF8))/30)),0)))),0.01)</f>
        <v>0</v>
      </c>
      <c r="EK8" s="167">
        <f t="shared" ref="EK8:EK71" si="23">ROUND(EJ8*$M8,2)</f>
        <v>0</v>
      </c>
      <c r="EN8" s="174"/>
      <c r="EO8" s="175"/>
      <c r="EP8" s="174"/>
      <c r="EQ8" s="175"/>
      <c r="ER8" s="174"/>
      <c r="ES8" s="175"/>
      <c r="ET8" s="174"/>
      <c r="EU8" s="175"/>
      <c r="EV8" s="174"/>
      <c r="EW8" s="175"/>
      <c r="EX8" s="174"/>
      <c r="EY8" s="175"/>
      <c r="EZ8" s="174"/>
      <c r="FA8" s="175"/>
      <c r="FB8" s="174"/>
      <c r="FC8" s="175"/>
      <c r="FD8" s="174"/>
      <c r="FE8" s="175"/>
      <c r="FF8" s="174"/>
      <c r="FG8" s="175"/>
      <c r="FH8" s="174"/>
      <c r="FI8" s="175"/>
      <c r="FJ8" s="174"/>
      <c r="FK8" s="175"/>
      <c r="FL8" s="166">
        <f t="shared" ref="FL8:FL71" si="24">FLOOR(IF($U8="Ne",0,IF(IF(EN8="",0,((30/(EO$4*$F8)*(EO$4*$F8-EN8))/30))+IF(EP8="",0,((30/(EQ$4*$F8)*(EQ$4*$F8-EP8))/30))+IF(ER8="",0,((30/(ES$4*$F8)*(ES$4*$F8-ER8))/30))+IF(ET8="",0,((30/(EU$4*$F8)*(EU$4*$F8-ET8))/30))+IF(EV8="",0,((30/(EW$4*$F8)*(EW$4*$F8-EV8))/30))+IF(EX8="",0,((30/(EY$4*$F8)*(EY$4*$F8-EX8))/30))+IF(EZ8="",0,((30/(FA$4*$F8)*(FA$4*$F8-EZ8))/30))+IF(FB8="",0,((30/(FC$4*$F8)*(FC$4*$F8-FB8))/30))+IF(FD8="",0,((30/(FE$4*$F8)*(FE$4*$F8-FD8))/30))+IF(FF8="",0,((30/(FG$4*$F8)*(FG$4*$F8-FF8))/30))+IF(FH8="",0,((30/(FI$4*$F8)*(FI$4*$F8-FH8))/30))+IF(FJ8="",0,((30/(FK$4*$F8)*(FK$4*$F8-FJ8))/30))&gt;($E8-$AV8-$BZ8-$DD8-$EH8),$E8-$AV8-$BZ8-$DD8-$EH8,IF(EN8="",0,((30/(EO$4*$F8)*(EO$4*$F8-EN8))/30))+IF(EP8="",0,((30/(EQ$4*$F8)*(EQ$4*$F8-EP8))/30))+IF(ER8="",0,((30/(ES$4*$F8)*(ES$4*$F8-ER8))/30))+IF(ET8="",0,((30/(EU$4*$F8)*(EU$4*$F8-ET8))/30))+IF(EV8="",0,((30/(EW$4*$F8)*(EW$4*$F8-EV8))/30))+IF(EX8="",0,((30/(EY$4*$F8)*(EY$4*$F8-EX8))/30))+IF(EZ8="",0,((30/(FA$4*$F8)*(FA$4*$F8-EZ8))/30))+IF(FB8="",0,((30/(FC$4*$F8)*(FC$4*$F8-FB8))/30))+IF(FD8="",0,((30/(FE$4*$F8)*(FE$4*$F8-FD8))/30))+IF(FF8="",0,((30/(FG$4*$F8)*(FG$4*$F8-FF8))/30))+IF(FH8="",0,((30/(FI$4*$F8)*(FI$4*$F8-FH8))/30))+IF(FJ8="",0,((30/(FK$4*$F8)*(FK$4*$F8-FJ8))/30)))),0.01)</f>
        <v>0</v>
      </c>
      <c r="FM8" s="167">
        <f t="shared" ref="FM8:FM71" si="25">ROUND(FL8*$I8,2)</f>
        <v>0</v>
      </c>
      <c r="FN8" s="166">
        <f t="shared" ref="FN8:FN71" si="26">FLOOR(IF($U8="Ne",0,IF(OR($L8=0,$L8=""),0,IF(IF(EO8="Ano",IF(EN8="",0,((30/(EO$4*$F8)*(EO$4*$F8-EN8))/30)),0)+IF(EQ8="Ano",IF(EP8="",0,((30/(EQ$4*$F8)*(EQ$4*$F8-EP8))/30)),0)+IF(ES8="Ano",IF(ER8="",0,((30/(ES$4*$F8)*(ES$4*$F8-ER8))/30)),0)+IF(EU8="Ano",IF(ET8="",0,((30/(EU$4*$F8)*(EU$4*$F8-ET8))/30)),0)+IF(EW8="Ano",IF(EV8="",0,((30/(EW$4*$F8)*(EW$4*$F8-EV8))/30)),0)+IF(EY8="Ano",IF(EX8="",0,((30/(EY$4*$F8)*(EY$4*$F8-EX8))/30)),0)+IF(FA8="Ano",IF(EZ8="",0,((30/(FA$4*$F8)*(FA$4*$F8-EZ8))/30)),0)+IF(FC8="Ano",IF(FB8="",0,((30/(FC$4*$F8)*(FC$4*$F8-FB8))/30)),0)+IF(FE8="Ano",IF(FD8="",0,((30/(FE$4*$F8)*(FE$4*$F8-FD8))/30)),0)+IF(FG8="Ano",IF(FF8="",0,((30/(FG$4*$F8)*(FG$4*$F8-FF8))/30)),0)+IF(FI8="Ano",IF(FH8="",0,((30/(FI$4*$F8)*(FI$4*$F8-FH8))/30)),0)+IF(FK8="Ano",IF(FJ8="",0,((30/(FK$4*$F8)*(FK$4*$F8-FJ8))/30)),0)&gt;($L8-$AX8-$CB8-$DF8-$EJ8),$L8-$AX8-$CB8-$DF8-$EJ8,IF(EO8="Ano",IF(EN8="",0,((30/(EO$4*$F8)*(EO$4*$F8-EN8))/30)),0)+IF(EQ8="Ano",IF(EP8="",0,((30/(EQ$4*$F8)*(EQ$4*$F8-EP8))/30)),0)+IF(ES8="Ano",IF(ER8="",0,((30/(ES$4*$F8)*(ES$4*$F8-ER8))/30)),0)+IF(EU8="Ano",IF(ET8="",0,((30/(EU$4*$F8)*(EU$4*$F8-ET8))/30)),0)+IF(EW8="Ano",IF(EV8="",0,((30/(EW$4*$F8)*(EW$4*$F8-EV8))/30)),0)+IF(EY8="Ano",IF(EX8="",0,((30/(EY$4*$F8)*(EY$4*$F8-EX8))/30)),0)+IF(FA8="Ano",IF(EZ8="",0,((30/(FA$4*$F8)*(FA$4*$F8-EZ8))/30)),0)+IF(FC8="Ano",IF(FB8="",0,((30/(FC$4*$F8)*(FC$4*$F8-FB8))/30)),0)+IF(FE8="Ano",IF(FD8="",0,((30/(FE$4*$F8)*(FE$4*$F8-FD8))/30)),0)+IF(FG8="Ano",IF(FF8="",0,((30/(FG$4*$F8)*(FG$4*$F8-FF8))/30)),0)+IF(FI8="Ano",IF(FH8="",0,((30/(FI$4*$F8)*(FI$4*$F8-FH8))/30)),0)+IF(FK8="Ano",IF(FJ8="",0,((30/(FK$4*$F8)*(FK$4*$F8-FJ8))/30)),0)))),0.01)</f>
        <v>0</v>
      </c>
      <c r="FO8" s="167">
        <f t="shared" ref="FO8:FO71" si="27">ROUND(FN8*$M8,2)</f>
        <v>0</v>
      </c>
      <c r="FR8" s="174"/>
      <c r="FS8" s="175"/>
      <c r="FT8" s="174"/>
      <c r="FU8" s="175"/>
      <c r="FV8" s="174"/>
      <c r="FW8" s="175"/>
      <c r="FX8" s="174"/>
      <c r="FY8" s="175"/>
      <c r="FZ8" s="174"/>
      <c r="GA8" s="175"/>
      <c r="GB8" s="174"/>
      <c r="GC8" s="175"/>
      <c r="GD8" s="174"/>
      <c r="GE8" s="175"/>
      <c r="GF8" s="174"/>
      <c r="GG8" s="175"/>
      <c r="GH8" s="174"/>
      <c r="GI8" s="175"/>
      <c r="GJ8" s="174"/>
      <c r="GK8" s="175"/>
      <c r="GL8" s="174"/>
      <c r="GM8" s="175"/>
      <c r="GN8" s="174"/>
      <c r="GO8" s="175"/>
      <c r="GP8" s="166">
        <f t="shared" ref="GP8:GP71" si="28">FLOOR(IF($U8="Ne",0,IF(IF(FR8="",0,((30/(FS$4*$F8)*(FS$4*$F8-FR8))/30))+IF(FT8="",0,((30/(FU$4*$F8)*(FU$4*$F8-FT8))/30))+IF(FV8="",0,((30/(FW$4*$F8)*(FW$4*$F8-FV8))/30))+IF(FX8="",0,((30/(FY$4*$F8)*(FY$4*$F8-FX8))/30))+IF(FZ8="",0,((30/(GA$4*$F8)*(GA$4*$F8-FZ8))/30))+IF(GB8="",0,((30/(GC$4*$F8)*(GC$4*$F8-GB8))/30))+IF(GD8="",0,((30/(GE$4*$F8)*(GE$4*$F8-GD8))/30))+IF(GF8="",0,((30/(GG$4*$F8)*(GG$4*$F8-GF8))/30))+IF(GH8="",0,((30/(GI$4*$F8)*(GI$4*$F8-GH8))/30))+IF(GJ8="",0,((30/(GK$4*$F8)*(GK$4*$F8-GJ8))/30))+IF(GL8="",0,((30/(GM$4*$F8)*(GM$4*$F8-GL8))/30))+IF(GN8="",0,((30/(GO$4*$F8)*(GO$4*$F8-GN8))/30))&gt;($E8-$AV8-$BZ8-$DD8-$EH8-$FL8),$E8-$AV8-$BZ8-$DD8-$EH8-$FL8,IF(FR8="",0,((30/(FS$4*$F8)*(FS$4*$F8-FR8))/30))+IF(FT8="",0,((30/(FU$4*$F8)*(FU$4*$F8-FT8))/30))+IF(FV8="",0,((30/(FW$4*$F8)*(FW$4*$F8-FV8))/30))+IF(FX8="",0,((30/(FY$4*$F8)*(FY$4*$F8-FX8))/30))+IF(FZ8="",0,((30/(GA$4*$F8)*(GA$4*$F8-FZ8))/30))+IF(GB8="",0,((30/(GC$4*$F8)*(GC$4*$F8-GB8))/30))+IF(GD8="",0,((30/(GE$4*$F8)*(GE$4*$F8-GD8))/30))+IF(GF8="",0,((30/(GG$4*$F8)*(GG$4*$F8-GF8))/30))+IF(GH8="",0,((30/(GI$4*$F8)*(GI$4*$F8-GH8))/30))+IF(GJ8="",0,((30/(GK$4*$F8)*(GK$4*$F8-GJ8))/30))+IF(GL8="",0,((30/(GM$4*$F8)*(GM$4*$F8-GL8))/30))+IF(GN8="",0,((30/(GO$4*$F8)*(GO$4*$F8-GN8))/30)))),0.01)</f>
        <v>0</v>
      </c>
      <c r="GQ8" s="167">
        <f t="shared" ref="GQ8:GQ71" si="29">ROUND(GP8*$I8,2)</f>
        <v>0</v>
      </c>
      <c r="GR8" s="166">
        <f t="shared" ref="GR8:GR71" si="30">FLOOR(IF($U8="Ne",0,IF(OR($L8=0,$L8=""),0,IF(IF(FS8="Ano",IF(FR8="",0,((30/(FS$4*$F8)*(FS$4*$F8-FR8))/30)),0)+IF(FU8="Ano",IF(FT8="",0,((30/(FU$4*$F8)*(FU$4*$F8-FT8))/30)),0)+IF(FW8="Ano",IF(FV8="",0,((30/(FW$4*$F8)*(FW$4*$F8-FV8))/30)),0)+IF(FY8="Ano",IF(FX8="",0,((30/(FY$4*$F8)*(FY$4*$F8-FX8))/30)),0)+IF(GA8="Ano",IF(FZ8="",0,((30/(GA$4*$F8)*(GA$4*$F8-FZ8))/30)),0)+IF(GC8="Ano",IF(GB8="",0,((30/(GC$4*$F8)*(GC$4*$F8-GB8))/30)),0)+IF(GE8="Ano",IF(GD8="",0,((30/(GE$4*$F8)*(GE$4*$F8-GD8))/30)),0)+IF(GG8="Ano",IF(GF8="",0,((30/(GG$4*$F8)*(GG$4*$F8-GF8))/30)),0)+IF(GI8="Ano",IF(GH8="",0,((30/(GI$4*$F8)*(GI$4*$F8-GH8))/30)),0)+IF(GK8="Ano",IF(GJ8="",0,((30/(GK$4*$F8)*(GK$4*$F8-GJ8))/30)),0)+IF(GM8="Ano",IF(GL8="",0,((30/(GM$4*$F8)*(GM$4*$F8-GL8))/30)),0)+IF(GO8="Ano",IF(GN8="",0,((30/(GO$4*$F8)*(GO$4*$F8-GN8))/30)),0)&gt;($L8-$AX8-$CB8-$DF8-$EJ8-$FN8),$L8-$AX8-$CB8-$DF8-$EJ8-$FN8,IF(FS8="Ano",IF(FR8="",0,((30/(FS$4*$F8)*(FS$4*$F8-FR8))/30)),0)+IF(FU8="Ano",IF(FT8="",0,((30/(FU$4*$F8)*(FU$4*$F8-FT8))/30)),0)+IF(FW8="Ano",IF(FV8="",0,((30/(FW$4*$F8)*(FW$4*$F8-FV8))/30)),0)+IF(FY8="Ano",IF(FX8="",0,((30/(FY$4*$F8)*(FY$4*$F8-FX8))/30)),0)+IF(GA8="Ano",IF(FZ8="",0,((30/(GA$4*$F8)*(GA$4*$F8-FZ8))/30)),0)+IF(GC8="Ano",IF(GB8="",0,((30/(GC$4*$F8)*(GC$4*$F8-GB8))/30)),0)+IF(GE8="Ano",IF(GD8="",0,((30/(GE$4*$F8)*(GE$4*$F8-GD8))/30)),0)+IF(GG8="Ano",IF(GF8="",0,((30/(GG$4*$F8)*(GG$4*$F8-GF8))/30)),0)+IF(GI8="Ano",IF(GH8="",0,((30/(GI$4*$F8)*(GI$4*$F8-GH8))/30)),0)+IF(GK8="Ano",IF(GJ8="",0,((30/(GK$4*$F8)*(GK$4*$F8-GJ8))/30)),0)+IF(GM8="Ano",IF(GL8="",0,((30/(GM$4*$F8)*(GM$4*$F8-GL8))/30)),0)+IF(GO8="Ano",IF(GN8="",0,((30/(GO$4*$F8)*(GO$4*$F8-GN8))/30)),0)))),0.01)</f>
        <v>0</v>
      </c>
      <c r="GS8" s="167">
        <f t="shared" ref="GS8:GS71" si="31">ROUND(GR8*$M8,2)</f>
        <v>0</v>
      </c>
      <c r="GV8" s="174"/>
      <c r="GW8" s="175"/>
      <c r="GX8" s="174"/>
      <c r="GY8" s="175"/>
      <c r="GZ8" s="174"/>
      <c r="HA8" s="175"/>
      <c r="HB8" s="174"/>
      <c r="HC8" s="175"/>
      <c r="HD8" s="174"/>
      <c r="HE8" s="175"/>
      <c r="HF8" s="174"/>
      <c r="HG8" s="175"/>
      <c r="HH8" s="174"/>
      <c r="HI8" s="175"/>
      <c r="HJ8" s="174"/>
      <c r="HK8" s="175"/>
      <c r="HL8" s="174"/>
      <c r="HM8" s="175"/>
      <c r="HN8" s="174"/>
      <c r="HO8" s="175"/>
      <c r="HP8" s="174"/>
      <c r="HQ8" s="175"/>
      <c r="HR8" s="174"/>
      <c r="HS8" s="175"/>
      <c r="HT8" s="166">
        <f t="shared" ref="HT8:HT71" si="32">FLOOR(IF($U8="Ne",0,IF(IF(GV8="",0,((30/(GW$4*$F8)*(GW$4*$F8-GV8))/30))+IF(GX8="",0,((30/(GY$4*$F8)*(GY$4*$F8-GX8))/30))+IF(GZ8="",0,((30/(HA$4*$F8)*(HA$4*$F8-GZ8))/30))+IF(HB8="",0,((30/(HC$4*$F8)*(HC$4*$F8-HB8))/30))+IF(HD8="",0,((30/(HE$4*$F8)*(HE$4*$F8-HD8))/30))+IF(HF8="",0,((30/(HG$4*$F8)*(HG$4*$F8-HF8))/30))+IF(HH8="",0,((30/(HI$4*$F8)*(HI$4*$F8-HH8))/30))+IF(HJ8="",0,((30/(HK$4*$F8)*(HK$4*$F8-HJ8))/30))+IF(HL8="",0,((30/(HM$4*$F8)*(HM$4*$F8-HL8))/30))+IF(HN8="",0,((30/(HO$4*$F8)*(HO$4*$F8-HN8))/30))+IF(HP8="",0,((30/(HQ$4*$F8)*(HQ$4*$F8-HP8))/30))+IF(HR8="",0,((30/(HS$4*$F8)*(HS$4*$F8-HR8))/30))&gt;($E8-$AV8-$BZ8-$DD8-$EH8-$FL8-$GP8),$E8-$AV8-$BZ8-$DD8-$EH8-$FL8-$GP8,IF(GV8="",0,((30/(GW$4*$F8)*(GW$4*$F8-GV8))/30))+IF(GX8="",0,((30/(GY$4*$F8)*(GY$4*$F8-GX8))/30))+IF(GZ8="",0,((30/(HA$4*$F8)*(HA$4*$F8-GZ8))/30))+IF(HB8="",0,((30/(HC$4*$F8)*(HC$4*$F8-HB8))/30))+IF(HD8="",0,((30/(HE$4*$F8)*(HE$4*$F8-HD8))/30))+IF(HF8="",0,((30/(HG$4*$F8)*(HG$4*$F8-HF8))/30))+IF(HH8="",0,((30/(HI$4*$F8)*(HI$4*$F8-HH8))/30))+IF(HJ8="",0,((30/(HK$4*$F8)*(HK$4*$F8-HJ8))/30))+IF(HL8="",0,((30/(HM$4*$F8)*(HM$4*$F8-HL8))/30))+IF(HN8="",0,((30/(HO$4*$F8)*(HO$4*$F8-HN8))/30))+IF(HP8="",0,((30/(HQ$4*$F8)*(HQ$4*$F8-HP8))/30))+IF(HR8="",0,((30/(HS$4*$F8)*(HS$4*$F8-HR8))/30)))),0.01)</f>
        <v>0</v>
      </c>
      <c r="HU8" s="167">
        <f t="shared" ref="HU8:HU71" si="33">ROUND(HT8*$I8,2)</f>
        <v>0</v>
      </c>
      <c r="HV8" s="166">
        <f t="shared" ref="HV8:HV71" si="34">FLOOR(IF($U8="Ne",0,IF(OR($L8=0,$L8=""),0,IF(IF(GW8="Ano",IF(GV8="",0,((30/(GW$4*$F8)*(GW$4*$F8-GV8))/30)),0)+IF(GY8="Ano",IF(GX8="",0,((30/(GY$4*$F8)*(GY$4*$F8-GX8))/30)),0)+IF(HA8="Ano",IF(GZ8="",0,((30/(HA$4*$F8)*(HA$4*$F8-GZ8))/30)),0)+IF(HC8="Ano",IF(HB8="",0,((30/(HC$4*$F8)*(HC$4*$F8-HB8))/30)),0)+IF(HE8="Ano",IF(HD8="",0,((30/(HE$4*$F8)*(HE$4*$F8-HD8))/30)),0)+IF(HG8="Ano",IF(HF8="",0,((30/(HG$4*$F8)*(HG$4*$F8-HF8))/30)),0)+IF(HI8="Ano",IF(HH8="",0,((30/(HI$4*$F8)*(HI$4*$F8-HH8))/30)),0)+IF(HK8="Ano",IF(HJ8="",0,((30/(HK$4*$F8)*(HK$4*$F8-HJ8))/30)),0)+IF(HM8="Ano",IF(HL8="",0,((30/(HM$4*$F8)*(HM$4*$F8-HL8))/30)),0)+IF(HO8="Ano",IF(HN8="",0,((30/(HO$4*$F8)*(HO$4*$F8-HN8))/30)),0)+IF(HQ8="Ano",IF(HP8="",0,((30/(HQ$4*$F8)*(HQ$4*$F8-HP8))/30)),0)+IF(HS8="Ano",IF(HR8="",0,((30/(HS$4*$F8)*(HS$4*$F8-HR8))/30)),0)&gt;($L8-$AX8-$CB8-$DF8-$EJ8-$FN8-$GR8),$L8-$AX8-$CB8-$DF8-$EJ8-$FN8-$GR8,IF(GW8="Ano",IF(GV8="",0,((30/(GW$4*$F8)*(GW$4*$F8-GV8))/30)),0)+IF(GY8="Ano",IF(GX8="",0,((30/(GY$4*$F8)*(GY$4*$F8-GX8))/30)),0)+IF(HA8="Ano",IF(GZ8="",0,((30/(HA$4*$F8)*(HA$4*$F8-GZ8))/30)),0)+IF(HC8="Ano",IF(HB8="",0,((30/(HC$4*$F8)*(HC$4*$F8-HB8))/30)),0)+IF(HE8="Ano",IF(HD8="",0,((30/(HE$4*$F8)*(HE$4*$F8-HD8))/30)),0)+IF(HG8="Ano",IF(HF8="",0,((30/(HG$4*$F8)*(HG$4*$F8-HF8))/30)),0)+IF(HI8="Ano",IF(HH8="",0,((30/(HI$4*$F8)*(HI$4*$F8-HH8))/30)),0)+IF(HK8="Ano",IF(HJ8="",0,((30/(HK$4*$F8)*(HK$4*$F8-HJ8))/30)),0)+IF(HM8="Ano",IF(HL8="",0,((30/(HM$4*$F8)*(HM$4*$F8-HL8))/30)),0)+IF(HO8="Ano",IF(HN8="",0,((30/(HO$4*$F8)*(HO$4*$F8-HN8))/30)),0)+IF(HQ8="Ano",IF(HP8="",0,((30/(HQ$4*$F8)*(HQ$4*$F8-HP8))/30)),0)+IF(HS8="Ano",IF(HR8="",0,((30/(HS$4*$F8)*(HS$4*$F8-HR8))/30)),0)))),0.01)</f>
        <v>0</v>
      </c>
      <c r="HW8" s="167">
        <f t="shared" ref="HW8:HW71" si="35">ROUND(HV8*$M8,2)</f>
        <v>0</v>
      </c>
      <c r="HZ8" s="174"/>
      <c r="IA8" s="175"/>
      <c r="IB8" s="174"/>
      <c r="IC8" s="175"/>
      <c r="ID8" s="174"/>
      <c r="IE8" s="175"/>
      <c r="IF8" s="174"/>
      <c r="IG8" s="175"/>
      <c r="IH8" s="174"/>
      <c r="II8" s="175"/>
      <c r="IJ8" s="174"/>
      <c r="IK8" s="175"/>
      <c r="IL8" s="174"/>
      <c r="IM8" s="175"/>
      <c r="IN8" s="174"/>
      <c r="IO8" s="175"/>
      <c r="IP8" s="174"/>
      <c r="IQ8" s="175"/>
      <c r="IR8" s="174"/>
      <c r="IS8" s="175"/>
      <c r="IT8" s="174"/>
      <c r="IU8" s="175"/>
      <c r="IV8" s="174"/>
      <c r="IW8" s="175"/>
      <c r="IX8" s="166">
        <f t="shared" ref="IX8:IX71" si="36">FLOOR(IF($U8="Ne",0,IF(IF(HZ8="",0,((30/(IA$4*$F8)*(IA$4*$F8-HZ8))/30))+IF(IB8="",0,((30/(IC$4*$F8)*(IC$4*$F8-IB8))/30))+IF(ID8="",0,((30/(IE$4*$F8)*(IE$4*$F8-ID8))/30))+IF(IF8="",0,((30/(IG$4*$F8)*(IG$4*$F8-IF8))/30))+IF(IH8="",0,((30/(II$4*$F8)*(II$4*$F8-IH8))/30))+IF(IJ8="",0,((30/(IK$4*$F8)*(IK$4*$F8-IJ8))/30))+IF(IL8="",0,((30/(IM$4*$F8)*(IM$4*$F8-IL8))/30))+IF(IN8="",0,((30/(IO$4*$F8)*(IO$4*$F8-IN8))/30))+IF(IP8="",0,((30/(IQ$4*$F8)*(IQ$4*$F8-IP8))/30))+IF(IR8="",0,((30/(IS$4*$F8)*(IS$4*$F8-IR8))/30))+IF(IT8="",0,((30/(IU$4*$F8)*(IU$4*$F8-IT8))/30))+IF(IV8="",0,((30/(IW$4*$F8)*(IW$4*$F8-IV8))/30))&gt;($E8-$AV8-$BZ8-$DD8-$EH8-$FL8-$GP8-$HT8),$E8-$AV8-$BZ8-$DD8-$EH8-$FL8-$GP8-$HT8,IF(HZ8="",0,((30/(IA$4*$F8)*(IA$4*$F8-HZ8))/30))+IF(IB8="",0,((30/(IC$4*$F8)*(IC$4*$F8-IB8))/30))+IF(ID8="",0,((30/(IE$4*$F8)*(IE$4*$F8-ID8))/30))+IF(IF8="",0,((30/(IG$4*$F8)*(IG$4*$F8-IF8))/30))+IF(IH8="",0,((30/(II$4*$F8)*(II$4*$F8-IH8))/30))+IF(IJ8="",0,((30/(IK$4*$F8)*(IK$4*$F8-IJ8))/30))+IF(IL8="",0,((30/(IM$4*$F8)*(IM$4*$F8-IL8))/30))+IF(IN8="",0,((30/(IO$4*$F8)*(IO$4*$F8-IN8))/30))+IF(IP8="",0,((30/(IQ$4*$F8)*(IQ$4*$F8-IP8))/30))+IF(IR8="",0,((30/(IS$4*$F8)*(IS$4*$F8-IR8))/30))+IF(IT8="",0,((30/(IU$4*$F8)*(IU$4*$F8-IT8))/30))+IF(IV8="",0,((30/(IW$4*$F8)*(IW$4*$F8-IV8))/30)))),0.01)</f>
        <v>0</v>
      </c>
      <c r="IY8" s="167">
        <f t="shared" ref="IY8:IY71" si="37">ROUND(IX8*$I8,2)</f>
        <v>0</v>
      </c>
      <c r="IZ8" s="166">
        <f t="shared" ref="IZ8:IZ71" si="38">FLOOR(IF($U8="Ne",0,IF(OR($L8=0,$L8=""),0,IF(IF(IA8="Ano",IF(HZ8="",0,((30/(IA$4*$F8)*(IA$4*$F8-HZ8))/30)),0)+IF(IC8="Ano",IF(IB8="",0,((30/(IC$4*$F8)*(IC$4*$F8-IB8))/30)),0)+IF(IE8="Ano",IF(ID8="",0,((30/(IE$4*$F8)*(IE$4*$F8-ID8))/30)),0)+IF(IG8="Ano",IF(IF8="",0,((30/(IG$4*$F8)*(IG$4*$F8-IF8))/30)),0)+IF(II8="Ano",IF(IH8="",0,((30/(II$4*$F8)*(II$4*$F8-IH8))/30)),0)+IF(IK8="Ano",IF(IJ8="",0,((30/(IK$4*$F8)*(IK$4*$F8-IJ8))/30)),0)+IF(IM8="Ano",IF(IL8="",0,((30/(IM$4*$F8)*(IM$4*$F8-IL8))/30)),0)+IF(IO8="Ano",IF(IN8="",0,((30/(IO$4*$F8)*(IO$4*$F8-IN8))/30)),0)+IF(IQ8="Ano",IF(IP8="",0,((30/(IQ$4*$F8)*(IQ$4*$F8-IP8))/30)),0)+IF(IS8="Ano",IF(IR8="",0,((30/(IS$4*$F8)*(IS$4*$F8-IR8))/30)),0)+IF(IU8="Ano",IF(IT8="",0,((30/(IU$4*$F8)*(IU$4*$F8-IT8))/30)),0)+IF(IW8="Ano",IF(IV8="",0,((30/(IW$4*$F8)*(IW$4*$F8-IV8))/30)),0)&gt;($L8-$AX8-$CB8-$DF8-$EJ8-$FN8-$GR8-$HV8),$L8-$AX8-$CB8-$DF8-$EJ8-$FN8-$GR8-$HV8,IF(IA8="Ano",IF(HZ8="",0,((30/(IA$4*$F8)*(IA$4*$F8-HZ8))/30)),0)+IF(IC8="Ano",IF(IB8="",0,((30/(IC$4*$F8)*(IC$4*$F8-IB8))/30)),0)+IF(IE8="Ano",IF(ID8="",0,((30/(IE$4*$F8)*(IE$4*$F8-ID8))/30)),0)+IF(IG8="Ano",IF(IF8="",0,((30/(IG$4*$F8)*(IG$4*$F8-IF8))/30)),0)+IF(II8="Ano",IF(IH8="",0,((30/(II$4*$F8)*(II$4*$F8-IH8))/30)),0)+IF(IK8="Ano",IF(IJ8="",0,((30/(IK$4*$F8)*(IK$4*$F8-IJ8))/30)),0)+IF(IM8="Ano",IF(IL8="",0,((30/(IM$4*$F8)*(IM$4*$F8-IL8))/30)),0)+IF(IO8="Ano",IF(IN8="",0,((30/(IO$4*$F8)*(IO$4*$F8-IN8))/30)),0)+IF(IQ8="Ano",IF(IP8="",0,((30/(IQ$4*$F8)*(IQ$4*$F8-IP8))/30)),0)+IF(IS8="Ano",IF(IR8="",0,((30/(IS$4*$F8)*(IS$4*$F8-IR8))/30)),0)+IF(IU8="Ano",IF(IT8="",0,((30/(IU$4*$F8)*(IU$4*$F8-IT8))/30)),0)+IF(IW8="Ano",IF(IV8="",0,((30/(IW$4*$F8)*(IW$4*$F8-IV8))/30)),0)))),0.01)</f>
        <v>0</v>
      </c>
      <c r="JA8" s="167">
        <f t="shared" ref="JA8:JA71" si="39">ROUND(IZ8*$M8,2)</f>
        <v>0</v>
      </c>
      <c r="JD8" s="174"/>
      <c r="JE8" s="175"/>
      <c r="JF8" s="174"/>
      <c r="JG8" s="175"/>
      <c r="JH8" s="174"/>
      <c r="JI8" s="175"/>
      <c r="JJ8" s="174"/>
      <c r="JK8" s="175"/>
      <c r="JL8" s="174"/>
      <c r="JM8" s="175"/>
      <c r="JN8" s="174"/>
      <c r="JO8" s="175"/>
      <c r="JP8" s="174"/>
      <c r="JQ8" s="175"/>
      <c r="JR8" s="174"/>
      <c r="JS8" s="175"/>
      <c r="JT8" s="174"/>
      <c r="JU8" s="175"/>
      <c r="JV8" s="174"/>
      <c r="JW8" s="175"/>
      <c r="JX8" s="174"/>
      <c r="JY8" s="175"/>
      <c r="JZ8" s="174"/>
      <c r="KA8" s="175"/>
      <c r="KB8" s="166">
        <f t="shared" ref="KB8:KB71" si="40">FLOOR(IF($U8="Ne",0,IF(IF(JD8="",0,((30/(JE$4*$F8)*(JE$4*$F8-JD8))/30))+IF(JF8="",0,((30/(JG$4*$F8)*(JG$4*$F8-JF8))/30))+IF(JH8="",0,((30/(JI$4*$F8)*(JI$4*$F8-JH8))/30))+IF(JJ8="",0,((30/(JK$4*$F8)*(JK$4*$F8-JJ8))/30))+IF(JL8="",0,((30/(JM$4*$F8)*(JM$4*$F8-JL8))/30))+IF(JN8="",0,((30/(JO$4*$F8)*(JO$4*$F8-JN8))/30))+IF(JP8="",0,((30/(JQ$4*$F8)*(JQ$4*$F8-JP8))/30))+IF(JR8="",0,((30/(JS$4*$F8)*(JS$4*$F8-JR8))/30))+IF(JT8="",0,((30/(JU$4*$F8)*(JU$4*$F8-JT8))/30))+IF(JV8="",0,((30/(JW$4*$F8)*(JW$4*$F8-JV8))/30))+IF(JX8="",0,((30/(JY$4*$F8)*(JY$4*$F8-JX8))/30))+IF(JZ8="",0,((30/(KA$4*$F8)*(KA$4*$F8-JZ8))/30))&gt;($E8-$AV8-$BZ8-$DD8-$EH8-$FL8-$GP8-$HT8-$IX8),$E8-$AV8-$BZ8-$DD8-$EH8-$FL8-$GP8-$HT8-$IX8,IF(JD8="",0,((30/(JE$4*$F8)*(JE$4*$F8-JD8))/30))+IF(JF8="",0,((30/(JG$4*$F8)*(JG$4*$F8-JF8))/30))+IF(JH8="",0,((30/(JI$4*$F8)*(JI$4*$F8-JH8))/30))+IF(JJ8="",0,((30/(JK$4*$F8)*(JK$4*$F8-JJ8))/30))+IF(JL8="",0,((30/(JM$4*$F8)*(JM$4*$F8-JL8))/30))+IF(JN8="",0,((30/(JO$4*$F8)*(JO$4*$F8-JN8))/30))+IF(JP8="",0,((30/(JQ$4*$F8)*(JQ$4*$F8-JP8))/30))+IF(JR8="",0,((30/(JS$4*$F8)*(JS$4*$F8-JR8))/30))+IF(JT8="",0,((30/(JU$4*$F8)*(JU$4*$F8-JT8))/30))+IF(JV8="",0,((30/(JW$4*$F8)*(JW$4*$F8-JV8))/30))+IF(JX8="",0,((30/(JY$4*$F8)*(JY$4*$F8-JX8))/30))+IF(JZ8="",0,((30/(KA$4*$F8)*(KA$4*$F8-JZ8))/30)))),0.01)</f>
        <v>0</v>
      </c>
      <c r="KC8" s="167">
        <f t="shared" ref="KC8:KC71" si="41">ROUND(KB8*$I8,2)</f>
        <v>0</v>
      </c>
      <c r="KD8" s="166">
        <f t="shared" ref="KD8:KD71" si="42">FLOOR(IF($U8="Ne",0,IF(OR($L8=0,$L8=""),0,IF(IF(JE8="Ano",IF(JD8="",0,((30/(JE$4*$F8)*(JE$4*$F8-JD8))/30)),0)+IF(JG8="Ano",IF(JF8="",0,((30/(JG$4*$F8)*(JG$4*$F8-JF8))/30)),0)+IF(JI8="Ano",IF(JH8="",0,((30/(JI$4*$F8)*(JI$4*$F8-JH8))/30)),0)+IF(JK8="Ano",IF(JJ8="",0,((30/(JK$4*$F8)*(JK$4*$F8-JJ8))/30)),0)+IF(JM8="Ano",IF(JL8="",0,((30/(JM$4*$F8)*(JM$4*$F8-JL8))/30)),0)+IF(JO8="Ano",IF(JN8="",0,((30/(JO$4*$F8)*(JO$4*$F8-JN8))/30)),0)+IF(JQ8="Ano",IF(JP8="",0,((30/(JQ$4*$F8)*(JQ$4*$F8-JP8))/30)),0)+IF(JS8="Ano",IF(JR8="",0,((30/(JS$4*$F8)*(JS$4*$F8-JR8))/30)),0)+IF(JU8="Ano",IF(JT8="",0,((30/(JU$4*$F8)*(JU$4*$F8-JT8))/30)),0)+IF(JW8="Ano",IF(JV8="",0,((30/(JW$4*$F8)*(JW$4*$F8-JV8))/30)),0)+IF(JY8="Ano",IF(JX8="",0,((30/(JY$4*$F8)*(JY$4*$F8-JX8))/30)),0)+IF(KA8="Ano",IF(JZ8="",0,((30/(KA$4*$F8)*(KA$4*$F8-JZ8))/30)),0)&gt;($L8-$AX8-$CB8-$DF8-$EJ8-$FN8-$GR8-$HV8-$IZ8),$L8-$AX8-$CB8-$DF8-$EJ8-$FN8-$GR8-$HV8-$IZ8,IF(JE8="Ano",IF(JD8="",0,((30/(JE$4*$F8)*(JE$4*$F8-JD8))/30)),0)+IF(JG8="Ano",IF(JF8="",0,((30/(JG$4*$F8)*(JG$4*$F8-JF8))/30)),0)+IF(JI8="Ano",IF(JH8="",0,((30/(JI$4*$F8)*(JI$4*$F8-JH8))/30)),0)+IF(JK8="Ano",IF(JJ8="",0,((30/(JK$4*$F8)*(JK$4*$F8-JJ8))/30)),0)+IF(JM8="Ano",IF(JL8="",0,((30/(JM$4*$F8)*(JM$4*$F8-JL8))/30)),0)+IF(JO8="Ano",IF(JN8="",0,((30/(JO$4*$F8)*(JO$4*$F8-JN8))/30)),0)+IF(JQ8="Ano",IF(JP8="",0,((30/(JQ$4*$F8)*(JQ$4*$F8-JP8))/30)),0)+IF(JS8="Ano",IF(JR8="",0,((30/(JS$4*$F8)*(JS$4*$F8-JR8))/30)),0)+IF(JU8="Ano",IF(JT8="",0,((30/(JU$4*$F8)*(JU$4*$F8-JT8))/30)),0)+IF(JW8="Ano",IF(JV8="",0,((30/(JW$4*$F8)*(JW$4*$F8-JV8))/30)),0)+IF(JY8="Ano",IF(JX8="",0,((30/(JY$4*$F8)*(JY$4*$F8-JX8))/30)),0)+IF(KA8="Ano",IF(JZ8="",0,((30/(KA$4*$F8)*(KA$4*$F8-JZ8))/30)),0)))),0.01)</f>
        <v>0</v>
      </c>
      <c r="KE8" s="167">
        <f t="shared" ref="KE8:KE71" si="43">ROUND(KD8*$M8,2)</f>
        <v>0</v>
      </c>
      <c r="KH8" s="197">
        <f t="shared" si="0"/>
        <v>0</v>
      </c>
      <c r="KI8" s="198">
        <f t="shared" si="1"/>
        <v>0</v>
      </c>
      <c r="KJ8" s="166">
        <f t="shared" si="2"/>
        <v>0</v>
      </c>
      <c r="KK8" s="167">
        <f t="shared" si="3"/>
        <v>0</v>
      </c>
      <c r="KL8" s="199">
        <f t="shared" si="4"/>
        <v>0</v>
      </c>
      <c r="KM8" s="198">
        <f t="shared" si="5"/>
        <v>0</v>
      </c>
      <c r="KN8" s="166">
        <f t="shared" si="6"/>
        <v>0</v>
      </c>
      <c r="KO8" s="427">
        <f t="shared" si="7"/>
        <v>0</v>
      </c>
      <c r="KP8" s="420">
        <f t="shared" ref="KP8:KP71" si="44">IF(Q8=1,IF(E8=KH8,1,0),0)</f>
        <v>0</v>
      </c>
      <c r="KQ8" s="422">
        <f t="shared" ref="KQ8:KQ71" si="45">IF(Q8=1,Q8-KP8,0)</f>
        <v>0</v>
      </c>
      <c r="KR8" s="421"/>
      <c r="KS8" s="422"/>
    </row>
    <row r="9" spans="1:305" s="4" customFormat="1" ht="16.5" customHeight="1" x14ac:dyDescent="0.25">
      <c r="B9" s="73" t="s">
        <v>5</v>
      </c>
      <c r="C9" s="900"/>
      <c r="D9" s="901"/>
      <c r="E9" s="312"/>
      <c r="F9" s="655">
        <v>1</v>
      </c>
      <c r="G9" s="14"/>
      <c r="H9" s="14"/>
      <c r="I9" s="80">
        <f>INT(ROUND(F9,2)*(IF(E9&gt;0,data!$J$4,0)))</f>
        <v>0</v>
      </c>
      <c r="J9" s="80">
        <f>IF(E9&gt;0,I9*E9,0)</f>
        <v>0</v>
      </c>
      <c r="K9" s="314"/>
      <c r="L9" s="312"/>
      <c r="M9" s="80">
        <f>INT(ROUND(F9,2)*(IF(E9&gt;0,(IF(K9="ano",data!$J$6,0)),0)))</f>
        <v>0</v>
      </c>
      <c r="N9" s="82">
        <f>IF(L9&gt;E9,M9*E9,M9*L9)</f>
        <v>0</v>
      </c>
      <c r="O9" s="84">
        <f t="shared" ref="O9:O105" si="46">J9+N9</f>
        <v>0</v>
      </c>
      <c r="Q9" s="85" t="str">
        <f t="shared" ref="Q9:Q105" si="47">IF(O9&gt;0,1,"")</f>
        <v/>
      </c>
      <c r="R9" s="611" t="s">
        <v>338</v>
      </c>
      <c r="T9" s="4">
        <f t="shared" ref="T9:T105" si="48">IF(O9&gt;0,IF(ISTEXT(C9)=TRUE,0,1),0)</f>
        <v>0</v>
      </c>
      <c r="U9" s="176" t="s">
        <v>297</v>
      </c>
      <c r="V9" s="10"/>
      <c r="W9" s="10"/>
      <c r="X9" s="164"/>
      <c r="Y9" s="177"/>
      <c r="Z9" s="164"/>
      <c r="AA9" s="177"/>
      <c r="AB9" s="164"/>
      <c r="AC9" s="177"/>
      <c r="AD9" s="164"/>
      <c r="AE9" s="177"/>
      <c r="AF9" s="164"/>
      <c r="AG9" s="177"/>
      <c r="AH9" s="164"/>
      <c r="AI9" s="177"/>
      <c r="AJ9" s="164"/>
      <c r="AK9" s="177"/>
      <c r="AL9" s="164"/>
      <c r="AM9" s="177"/>
      <c r="AN9" s="164"/>
      <c r="AO9" s="177"/>
      <c r="AP9" s="164"/>
      <c r="AQ9" s="177"/>
      <c r="AR9" s="164"/>
      <c r="AS9" s="177"/>
      <c r="AT9" s="164"/>
      <c r="AU9" s="177"/>
      <c r="AV9" s="166">
        <f t="shared" si="8"/>
        <v>0</v>
      </c>
      <c r="AW9" s="167">
        <f t="shared" si="9"/>
        <v>0</v>
      </c>
      <c r="AX9" s="166">
        <f t="shared" si="10"/>
        <v>0</v>
      </c>
      <c r="AY9" s="167">
        <f t="shared" si="11"/>
        <v>0</v>
      </c>
      <c r="BB9" s="164"/>
      <c r="BC9" s="177"/>
      <c r="BD9" s="164"/>
      <c r="BE9" s="177"/>
      <c r="BF9" s="164"/>
      <c r="BG9" s="177"/>
      <c r="BH9" s="164"/>
      <c r="BI9" s="177"/>
      <c r="BJ9" s="164"/>
      <c r="BK9" s="177"/>
      <c r="BL9" s="164"/>
      <c r="BM9" s="177"/>
      <c r="BN9" s="164"/>
      <c r="BO9" s="177"/>
      <c r="BP9" s="164"/>
      <c r="BQ9" s="177"/>
      <c r="BR9" s="164"/>
      <c r="BS9" s="177"/>
      <c r="BT9" s="164"/>
      <c r="BU9" s="177"/>
      <c r="BV9" s="164"/>
      <c r="BW9" s="177"/>
      <c r="BX9" s="164"/>
      <c r="BY9" s="177"/>
      <c r="BZ9" s="166">
        <f t="shared" si="12"/>
        <v>0</v>
      </c>
      <c r="CA9" s="167">
        <f t="shared" si="13"/>
        <v>0</v>
      </c>
      <c r="CB9" s="166">
        <f t="shared" si="14"/>
        <v>0</v>
      </c>
      <c r="CC9" s="167">
        <f t="shared" si="15"/>
        <v>0</v>
      </c>
      <c r="CF9" s="164"/>
      <c r="CG9" s="177"/>
      <c r="CH9" s="164"/>
      <c r="CI9" s="177"/>
      <c r="CJ9" s="164"/>
      <c r="CK9" s="177"/>
      <c r="CL9" s="164"/>
      <c r="CM9" s="177"/>
      <c r="CN9" s="164"/>
      <c r="CO9" s="177"/>
      <c r="CP9" s="164"/>
      <c r="CQ9" s="177"/>
      <c r="CR9" s="164"/>
      <c r="CS9" s="177"/>
      <c r="CT9" s="164"/>
      <c r="CU9" s="177"/>
      <c r="CV9" s="164"/>
      <c r="CW9" s="177"/>
      <c r="CX9" s="164"/>
      <c r="CY9" s="177"/>
      <c r="CZ9" s="164"/>
      <c r="DA9" s="177"/>
      <c r="DB9" s="164"/>
      <c r="DC9" s="177"/>
      <c r="DD9" s="166">
        <f t="shared" si="16"/>
        <v>0</v>
      </c>
      <c r="DE9" s="167">
        <f t="shared" si="17"/>
        <v>0</v>
      </c>
      <c r="DF9" s="166">
        <f t="shared" si="18"/>
        <v>0</v>
      </c>
      <c r="DG9" s="167">
        <f t="shared" si="19"/>
        <v>0</v>
      </c>
      <c r="DJ9" s="164"/>
      <c r="DK9" s="177"/>
      <c r="DL9" s="164"/>
      <c r="DM9" s="177"/>
      <c r="DN9" s="164"/>
      <c r="DO9" s="177"/>
      <c r="DP9" s="164"/>
      <c r="DQ9" s="177"/>
      <c r="DR9" s="164"/>
      <c r="DS9" s="177"/>
      <c r="DT9" s="164"/>
      <c r="DU9" s="177"/>
      <c r="DV9" s="164"/>
      <c r="DW9" s="177"/>
      <c r="DX9" s="164"/>
      <c r="DY9" s="177"/>
      <c r="DZ9" s="164"/>
      <c r="EA9" s="177"/>
      <c r="EB9" s="164"/>
      <c r="EC9" s="177"/>
      <c r="ED9" s="164"/>
      <c r="EE9" s="177"/>
      <c r="EF9" s="164"/>
      <c r="EG9" s="177"/>
      <c r="EH9" s="166">
        <f t="shared" si="20"/>
        <v>0</v>
      </c>
      <c r="EI9" s="167">
        <f t="shared" si="21"/>
        <v>0</v>
      </c>
      <c r="EJ9" s="166">
        <f t="shared" si="22"/>
        <v>0</v>
      </c>
      <c r="EK9" s="167">
        <f t="shared" si="23"/>
        <v>0</v>
      </c>
      <c r="EN9" s="164"/>
      <c r="EO9" s="177"/>
      <c r="EP9" s="164"/>
      <c r="EQ9" s="177"/>
      <c r="ER9" s="164"/>
      <c r="ES9" s="177"/>
      <c r="ET9" s="164"/>
      <c r="EU9" s="177"/>
      <c r="EV9" s="164"/>
      <c r="EW9" s="177"/>
      <c r="EX9" s="164"/>
      <c r="EY9" s="177"/>
      <c r="EZ9" s="164"/>
      <c r="FA9" s="177"/>
      <c r="FB9" s="164"/>
      <c r="FC9" s="177"/>
      <c r="FD9" s="164"/>
      <c r="FE9" s="177"/>
      <c r="FF9" s="164"/>
      <c r="FG9" s="177"/>
      <c r="FH9" s="164"/>
      <c r="FI9" s="177"/>
      <c r="FJ9" s="164"/>
      <c r="FK9" s="177"/>
      <c r="FL9" s="166">
        <f t="shared" si="24"/>
        <v>0</v>
      </c>
      <c r="FM9" s="167">
        <f t="shared" si="25"/>
        <v>0</v>
      </c>
      <c r="FN9" s="166">
        <f t="shared" si="26"/>
        <v>0</v>
      </c>
      <c r="FO9" s="167">
        <f t="shared" si="27"/>
        <v>0</v>
      </c>
      <c r="FR9" s="164"/>
      <c r="FS9" s="177"/>
      <c r="FT9" s="164"/>
      <c r="FU9" s="177"/>
      <c r="FV9" s="164"/>
      <c r="FW9" s="177"/>
      <c r="FX9" s="164"/>
      <c r="FY9" s="177"/>
      <c r="FZ9" s="164"/>
      <c r="GA9" s="177"/>
      <c r="GB9" s="164"/>
      <c r="GC9" s="177"/>
      <c r="GD9" s="164"/>
      <c r="GE9" s="177"/>
      <c r="GF9" s="164"/>
      <c r="GG9" s="177"/>
      <c r="GH9" s="164"/>
      <c r="GI9" s="177"/>
      <c r="GJ9" s="164"/>
      <c r="GK9" s="177"/>
      <c r="GL9" s="164"/>
      <c r="GM9" s="177"/>
      <c r="GN9" s="164"/>
      <c r="GO9" s="177"/>
      <c r="GP9" s="166">
        <f t="shared" si="28"/>
        <v>0</v>
      </c>
      <c r="GQ9" s="167">
        <f t="shared" si="29"/>
        <v>0</v>
      </c>
      <c r="GR9" s="166">
        <f t="shared" si="30"/>
        <v>0</v>
      </c>
      <c r="GS9" s="167">
        <f t="shared" si="31"/>
        <v>0</v>
      </c>
      <c r="GV9" s="164"/>
      <c r="GW9" s="177"/>
      <c r="GX9" s="164"/>
      <c r="GY9" s="177"/>
      <c r="GZ9" s="164"/>
      <c r="HA9" s="177"/>
      <c r="HB9" s="164"/>
      <c r="HC9" s="177"/>
      <c r="HD9" s="164"/>
      <c r="HE9" s="177"/>
      <c r="HF9" s="164"/>
      <c r="HG9" s="177"/>
      <c r="HH9" s="164"/>
      <c r="HI9" s="177"/>
      <c r="HJ9" s="164"/>
      <c r="HK9" s="177"/>
      <c r="HL9" s="164"/>
      <c r="HM9" s="177"/>
      <c r="HN9" s="164"/>
      <c r="HO9" s="177"/>
      <c r="HP9" s="164"/>
      <c r="HQ9" s="177"/>
      <c r="HR9" s="164"/>
      <c r="HS9" s="177"/>
      <c r="HT9" s="166">
        <f t="shared" si="32"/>
        <v>0</v>
      </c>
      <c r="HU9" s="167">
        <f t="shared" si="33"/>
        <v>0</v>
      </c>
      <c r="HV9" s="166">
        <f t="shared" si="34"/>
        <v>0</v>
      </c>
      <c r="HW9" s="167">
        <f t="shared" si="35"/>
        <v>0</v>
      </c>
      <c r="HZ9" s="164"/>
      <c r="IA9" s="177"/>
      <c r="IB9" s="164"/>
      <c r="IC9" s="177"/>
      <c r="ID9" s="164"/>
      <c r="IE9" s="177"/>
      <c r="IF9" s="164"/>
      <c r="IG9" s="177"/>
      <c r="IH9" s="164"/>
      <c r="II9" s="177"/>
      <c r="IJ9" s="164"/>
      <c r="IK9" s="177"/>
      <c r="IL9" s="164"/>
      <c r="IM9" s="177"/>
      <c r="IN9" s="164"/>
      <c r="IO9" s="177"/>
      <c r="IP9" s="164"/>
      <c r="IQ9" s="177"/>
      <c r="IR9" s="164"/>
      <c r="IS9" s="177"/>
      <c r="IT9" s="164"/>
      <c r="IU9" s="177"/>
      <c r="IV9" s="164"/>
      <c r="IW9" s="177"/>
      <c r="IX9" s="166">
        <f t="shared" si="36"/>
        <v>0</v>
      </c>
      <c r="IY9" s="167">
        <f t="shared" si="37"/>
        <v>0</v>
      </c>
      <c r="IZ9" s="166">
        <f t="shared" si="38"/>
        <v>0</v>
      </c>
      <c r="JA9" s="167">
        <f t="shared" si="39"/>
        <v>0</v>
      </c>
      <c r="JD9" s="164"/>
      <c r="JE9" s="177"/>
      <c r="JF9" s="164"/>
      <c r="JG9" s="177"/>
      <c r="JH9" s="164"/>
      <c r="JI9" s="177"/>
      <c r="JJ9" s="164"/>
      <c r="JK9" s="177"/>
      <c r="JL9" s="164"/>
      <c r="JM9" s="177"/>
      <c r="JN9" s="164"/>
      <c r="JO9" s="177"/>
      <c r="JP9" s="164"/>
      <c r="JQ9" s="177"/>
      <c r="JR9" s="164"/>
      <c r="JS9" s="177"/>
      <c r="JT9" s="164"/>
      <c r="JU9" s="177"/>
      <c r="JV9" s="164"/>
      <c r="JW9" s="177"/>
      <c r="JX9" s="164"/>
      <c r="JY9" s="177"/>
      <c r="JZ9" s="164"/>
      <c r="KA9" s="177"/>
      <c r="KB9" s="166">
        <f t="shared" si="40"/>
        <v>0</v>
      </c>
      <c r="KC9" s="167">
        <f t="shared" si="41"/>
        <v>0</v>
      </c>
      <c r="KD9" s="166">
        <f t="shared" si="42"/>
        <v>0</v>
      </c>
      <c r="KE9" s="167">
        <f t="shared" si="43"/>
        <v>0</v>
      </c>
      <c r="KH9" s="197">
        <f t="shared" si="0"/>
        <v>0</v>
      </c>
      <c r="KI9" s="198">
        <f t="shared" si="1"/>
        <v>0</v>
      </c>
      <c r="KJ9" s="166">
        <f t="shared" si="2"/>
        <v>0</v>
      </c>
      <c r="KK9" s="167">
        <f t="shared" si="3"/>
        <v>0</v>
      </c>
      <c r="KL9" s="199">
        <f t="shared" si="4"/>
        <v>0</v>
      </c>
      <c r="KM9" s="198">
        <f t="shared" si="5"/>
        <v>0</v>
      </c>
      <c r="KN9" s="166">
        <f t="shared" si="6"/>
        <v>0</v>
      </c>
      <c r="KO9" s="427">
        <f t="shared" si="7"/>
        <v>0</v>
      </c>
      <c r="KP9" s="420">
        <f t="shared" si="44"/>
        <v>0</v>
      </c>
      <c r="KQ9" s="422">
        <f t="shared" si="45"/>
        <v>0</v>
      </c>
      <c r="KR9" s="421" t="s">
        <v>338</v>
      </c>
      <c r="KS9" s="422" t="s">
        <v>338</v>
      </c>
    </row>
    <row r="10" spans="1:305" s="23" customFormat="1" ht="16.5" hidden="1" customHeight="1" x14ac:dyDescent="0.25">
      <c r="A10" s="4"/>
      <c r="B10" s="73"/>
      <c r="C10" s="548"/>
      <c r="D10" s="546"/>
      <c r="E10" s="24"/>
      <c r="F10" s="651"/>
      <c r="G10" s="24"/>
      <c r="H10" s="24"/>
      <c r="I10" s="80">
        <f>INT(ROUND(F10,2)*(IF(E10&gt;0,data!$J$4,0)))</f>
        <v>0</v>
      </c>
      <c r="J10" s="80"/>
      <c r="K10" s="549"/>
      <c r="L10" s="128"/>
      <c r="M10" s="80">
        <f>INT(ROUND(F10,2)*(IF(E10&gt;0,(IF(K10="ano",data!$J$6,0)),0)))</f>
        <v>0</v>
      </c>
      <c r="N10" s="82"/>
      <c r="O10" s="84"/>
      <c r="P10" s="4"/>
      <c r="Q10" s="85"/>
      <c r="R10" s="611"/>
      <c r="S10" s="4"/>
      <c r="U10" s="173" t="s">
        <v>297</v>
      </c>
      <c r="V10" s="10"/>
      <c r="W10" s="10"/>
      <c r="X10" s="174"/>
      <c r="Y10" s="175"/>
      <c r="Z10" s="174"/>
      <c r="AA10" s="175"/>
      <c r="AB10" s="174"/>
      <c r="AC10" s="175"/>
      <c r="AD10" s="174"/>
      <c r="AE10" s="175"/>
      <c r="AF10" s="174"/>
      <c r="AG10" s="175"/>
      <c r="AH10" s="174"/>
      <c r="AI10" s="175"/>
      <c r="AJ10" s="174"/>
      <c r="AK10" s="175"/>
      <c r="AL10" s="174"/>
      <c r="AM10" s="175"/>
      <c r="AN10" s="174"/>
      <c r="AO10" s="175"/>
      <c r="AP10" s="174"/>
      <c r="AQ10" s="175"/>
      <c r="AR10" s="174"/>
      <c r="AS10" s="175"/>
      <c r="AT10" s="174"/>
      <c r="AU10" s="175"/>
      <c r="AV10" s="166">
        <f t="shared" si="8"/>
        <v>0</v>
      </c>
      <c r="AW10" s="167">
        <f t="shared" si="9"/>
        <v>0</v>
      </c>
      <c r="AX10" s="166">
        <f t="shared" si="10"/>
        <v>0</v>
      </c>
      <c r="AY10" s="167">
        <f t="shared" si="11"/>
        <v>0</v>
      </c>
      <c r="BB10" s="174"/>
      <c r="BC10" s="175"/>
      <c r="BD10" s="174"/>
      <c r="BE10" s="175"/>
      <c r="BF10" s="174"/>
      <c r="BG10" s="175"/>
      <c r="BH10" s="174"/>
      <c r="BI10" s="175"/>
      <c r="BJ10" s="174"/>
      <c r="BK10" s="175"/>
      <c r="BL10" s="174"/>
      <c r="BM10" s="175"/>
      <c r="BN10" s="174"/>
      <c r="BO10" s="175"/>
      <c r="BP10" s="174"/>
      <c r="BQ10" s="175"/>
      <c r="BR10" s="174"/>
      <c r="BS10" s="175"/>
      <c r="BT10" s="174"/>
      <c r="BU10" s="175"/>
      <c r="BV10" s="174"/>
      <c r="BW10" s="175"/>
      <c r="BX10" s="174"/>
      <c r="BY10" s="175"/>
      <c r="BZ10" s="166">
        <f t="shared" si="12"/>
        <v>0</v>
      </c>
      <c r="CA10" s="167">
        <f t="shared" si="13"/>
        <v>0</v>
      </c>
      <c r="CB10" s="166">
        <f t="shared" si="14"/>
        <v>0</v>
      </c>
      <c r="CC10" s="167">
        <f t="shared" si="15"/>
        <v>0</v>
      </c>
      <c r="CF10" s="174"/>
      <c r="CG10" s="175"/>
      <c r="CH10" s="174"/>
      <c r="CI10" s="175"/>
      <c r="CJ10" s="174"/>
      <c r="CK10" s="175"/>
      <c r="CL10" s="174"/>
      <c r="CM10" s="175"/>
      <c r="CN10" s="174"/>
      <c r="CO10" s="175"/>
      <c r="CP10" s="174"/>
      <c r="CQ10" s="175"/>
      <c r="CR10" s="174"/>
      <c r="CS10" s="175"/>
      <c r="CT10" s="174"/>
      <c r="CU10" s="175"/>
      <c r="CV10" s="174"/>
      <c r="CW10" s="175"/>
      <c r="CX10" s="174"/>
      <c r="CY10" s="175"/>
      <c r="CZ10" s="174"/>
      <c r="DA10" s="175"/>
      <c r="DB10" s="174"/>
      <c r="DC10" s="175"/>
      <c r="DD10" s="166">
        <f t="shared" si="16"/>
        <v>0</v>
      </c>
      <c r="DE10" s="167">
        <f t="shared" si="17"/>
        <v>0</v>
      </c>
      <c r="DF10" s="166">
        <f t="shared" si="18"/>
        <v>0</v>
      </c>
      <c r="DG10" s="167">
        <f t="shared" si="19"/>
        <v>0</v>
      </c>
      <c r="DJ10" s="174"/>
      <c r="DK10" s="175"/>
      <c r="DL10" s="174"/>
      <c r="DM10" s="175"/>
      <c r="DN10" s="174"/>
      <c r="DO10" s="175"/>
      <c r="DP10" s="174"/>
      <c r="DQ10" s="175"/>
      <c r="DR10" s="174"/>
      <c r="DS10" s="175"/>
      <c r="DT10" s="174"/>
      <c r="DU10" s="175"/>
      <c r="DV10" s="174"/>
      <c r="DW10" s="175"/>
      <c r="DX10" s="174"/>
      <c r="DY10" s="175"/>
      <c r="DZ10" s="174"/>
      <c r="EA10" s="175"/>
      <c r="EB10" s="174"/>
      <c r="EC10" s="175"/>
      <c r="ED10" s="174"/>
      <c r="EE10" s="175"/>
      <c r="EF10" s="174"/>
      <c r="EG10" s="175"/>
      <c r="EH10" s="166">
        <f t="shared" si="20"/>
        <v>0</v>
      </c>
      <c r="EI10" s="167">
        <f t="shared" si="21"/>
        <v>0</v>
      </c>
      <c r="EJ10" s="166">
        <f t="shared" si="22"/>
        <v>0</v>
      </c>
      <c r="EK10" s="167">
        <f t="shared" si="23"/>
        <v>0</v>
      </c>
      <c r="EN10" s="174"/>
      <c r="EO10" s="175"/>
      <c r="EP10" s="174"/>
      <c r="EQ10" s="175"/>
      <c r="ER10" s="174"/>
      <c r="ES10" s="175"/>
      <c r="ET10" s="174"/>
      <c r="EU10" s="175"/>
      <c r="EV10" s="174"/>
      <c r="EW10" s="175"/>
      <c r="EX10" s="174"/>
      <c r="EY10" s="175"/>
      <c r="EZ10" s="174"/>
      <c r="FA10" s="175"/>
      <c r="FB10" s="174"/>
      <c r="FC10" s="175"/>
      <c r="FD10" s="174"/>
      <c r="FE10" s="175"/>
      <c r="FF10" s="174"/>
      <c r="FG10" s="175"/>
      <c r="FH10" s="174"/>
      <c r="FI10" s="175"/>
      <c r="FJ10" s="174"/>
      <c r="FK10" s="175"/>
      <c r="FL10" s="166">
        <f t="shared" si="24"/>
        <v>0</v>
      </c>
      <c r="FM10" s="167">
        <f t="shared" si="25"/>
        <v>0</v>
      </c>
      <c r="FN10" s="166">
        <f t="shared" si="26"/>
        <v>0</v>
      </c>
      <c r="FO10" s="167">
        <f t="shared" si="27"/>
        <v>0</v>
      </c>
      <c r="FR10" s="174"/>
      <c r="FS10" s="175"/>
      <c r="FT10" s="174"/>
      <c r="FU10" s="175"/>
      <c r="FV10" s="174"/>
      <c r="FW10" s="175"/>
      <c r="FX10" s="174"/>
      <c r="FY10" s="175"/>
      <c r="FZ10" s="174"/>
      <c r="GA10" s="175"/>
      <c r="GB10" s="174"/>
      <c r="GC10" s="175"/>
      <c r="GD10" s="174"/>
      <c r="GE10" s="175"/>
      <c r="GF10" s="174"/>
      <c r="GG10" s="175"/>
      <c r="GH10" s="174"/>
      <c r="GI10" s="175"/>
      <c r="GJ10" s="174"/>
      <c r="GK10" s="175"/>
      <c r="GL10" s="174"/>
      <c r="GM10" s="175"/>
      <c r="GN10" s="174"/>
      <c r="GO10" s="175"/>
      <c r="GP10" s="166">
        <f t="shared" si="28"/>
        <v>0</v>
      </c>
      <c r="GQ10" s="167">
        <f t="shared" si="29"/>
        <v>0</v>
      </c>
      <c r="GR10" s="166">
        <f t="shared" si="30"/>
        <v>0</v>
      </c>
      <c r="GS10" s="167">
        <f t="shared" si="31"/>
        <v>0</v>
      </c>
      <c r="GV10" s="174"/>
      <c r="GW10" s="175"/>
      <c r="GX10" s="174"/>
      <c r="GY10" s="175"/>
      <c r="GZ10" s="174"/>
      <c r="HA10" s="175"/>
      <c r="HB10" s="174"/>
      <c r="HC10" s="175"/>
      <c r="HD10" s="174"/>
      <c r="HE10" s="175"/>
      <c r="HF10" s="174"/>
      <c r="HG10" s="175"/>
      <c r="HH10" s="174"/>
      <c r="HI10" s="175"/>
      <c r="HJ10" s="174"/>
      <c r="HK10" s="175"/>
      <c r="HL10" s="174"/>
      <c r="HM10" s="175"/>
      <c r="HN10" s="174"/>
      <c r="HO10" s="175"/>
      <c r="HP10" s="174"/>
      <c r="HQ10" s="175"/>
      <c r="HR10" s="174"/>
      <c r="HS10" s="175"/>
      <c r="HT10" s="166">
        <f t="shared" si="32"/>
        <v>0</v>
      </c>
      <c r="HU10" s="167">
        <f t="shared" si="33"/>
        <v>0</v>
      </c>
      <c r="HV10" s="166">
        <f t="shared" si="34"/>
        <v>0</v>
      </c>
      <c r="HW10" s="167">
        <f t="shared" si="35"/>
        <v>0</v>
      </c>
      <c r="HZ10" s="174"/>
      <c r="IA10" s="175"/>
      <c r="IB10" s="174"/>
      <c r="IC10" s="175"/>
      <c r="ID10" s="174"/>
      <c r="IE10" s="175"/>
      <c r="IF10" s="174"/>
      <c r="IG10" s="175"/>
      <c r="IH10" s="174"/>
      <c r="II10" s="175"/>
      <c r="IJ10" s="174"/>
      <c r="IK10" s="175"/>
      <c r="IL10" s="174"/>
      <c r="IM10" s="175"/>
      <c r="IN10" s="174"/>
      <c r="IO10" s="175"/>
      <c r="IP10" s="174"/>
      <c r="IQ10" s="175"/>
      <c r="IR10" s="174"/>
      <c r="IS10" s="175"/>
      <c r="IT10" s="174"/>
      <c r="IU10" s="175"/>
      <c r="IV10" s="174"/>
      <c r="IW10" s="175"/>
      <c r="IX10" s="166">
        <f t="shared" si="36"/>
        <v>0</v>
      </c>
      <c r="IY10" s="167">
        <f t="shared" si="37"/>
        <v>0</v>
      </c>
      <c r="IZ10" s="166">
        <f t="shared" si="38"/>
        <v>0</v>
      </c>
      <c r="JA10" s="167">
        <f t="shared" si="39"/>
        <v>0</v>
      </c>
      <c r="JD10" s="174"/>
      <c r="JE10" s="175"/>
      <c r="JF10" s="174"/>
      <c r="JG10" s="175"/>
      <c r="JH10" s="174"/>
      <c r="JI10" s="175"/>
      <c r="JJ10" s="174"/>
      <c r="JK10" s="175"/>
      <c r="JL10" s="174"/>
      <c r="JM10" s="175"/>
      <c r="JN10" s="174"/>
      <c r="JO10" s="175"/>
      <c r="JP10" s="174"/>
      <c r="JQ10" s="175"/>
      <c r="JR10" s="174"/>
      <c r="JS10" s="175"/>
      <c r="JT10" s="174"/>
      <c r="JU10" s="175"/>
      <c r="JV10" s="174"/>
      <c r="JW10" s="175"/>
      <c r="JX10" s="174"/>
      <c r="JY10" s="175"/>
      <c r="JZ10" s="174"/>
      <c r="KA10" s="175"/>
      <c r="KB10" s="166">
        <f t="shared" si="40"/>
        <v>0</v>
      </c>
      <c r="KC10" s="167">
        <f t="shared" si="41"/>
        <v>0</v>
      </c>
      <c r="KD10" s="166">
        <f t="shared" si="42"/>
        <v>0</v>
      </c>
      <c r="KE10" s="167">
        <f t="shared" si="43"/>
        <v>0</v>
      </c>
      <c r="KH10" s="197">
        <f t="shared" si="0"/>
        <v>0</v>
      </c>
      <c r="KI10" s="198">
        <f t="shared" si="1"/>
        <v>0</v>
      </c>
      <c r="KJ10" s="166">
        <f t="shared" si="2"/>
        <v>0</v>
      </c>
      <c r="KK10" s="167">
        <f t="shared" si="3"/>
        <v>0</v>
      </c>
      <c r="KL10" s="199">
        <f t="shared" si="4"/>
        <v>0</v>
      </c>
      <c r="KM10" s="198">
        <f t="shared" si="5"/>
        <v>0</v>
      </c>
      <c r="KN10" s="166">
        <f t="shared" si="6"/>
        <v>0</v>
      </c>
      <c r="KO10" s="427">
        <f t="shared" si="7"/>
        <v>0</v>
      </c>
      <c r="KP10" s="420">
        <f t="shared" si="44"/>
        <v>0</v>
      </c>
      <c r="KQ10" s="422">
        <f t="shared" si="45"/>
        <v>0</v>
      </c>
      <c r="KR10" s="421"/>
      <c r="KS10" s="422"/>
    </row>
    <row r="11" spans="1:305" s="4" customFormat="1" ht="16.5" customHeight="1" x14ac:dyDescent="0.25">
      <c r="B11" s="73" t="s">
        <v>6</v>
      </c>
      <c r="C11" s="900"/>
      <c r="D11" s="901"/>
      <c r="E11" s="312"/>
      <c r="F11" s="655">
        <v>1</v>
      </c>
      <c r="G11" s="14"/>
      <c r="H11" s="14"/>
      <c r="I11" s="80">
        <f>INT(ROUND(F11,2)*(IF(E11&gt;0,data!$J$4,0)))</f>
        <v>0</v>
      </c>
      <c r="J11" s="80">
        <f>IF(E11&gt;0,I11*E11,0)</f>
        <v>0</v>
      </c>
      <c r="K11" s="314"/>
      <c r="L11" s="312"/>
      <c r="M11" s="80">
        <f>INT(ROUND(F11,2)*(IF(E11&gt;0,(IF(K11="ano",data!$J$6,0)),0)))</f>
        <v>0</v>
      </c>
      <c r="N11" s="82">
        <f>IF(L11&gt;E11,M11*E11,M11*L11)</f>
        <v>0</v>
      </c>
      <c r="O11" s="84">
        <f t="shared" si="46"/>
        <v>0</v>
      </c>
      <c r="Q11" s="85" t="str">
        <f t="shared" si="47"/>
        <v/>
      </c>
      <c r="R11" s="611" t="s">
        <v>338</v>
      </c>
      <c r="T11" s="4">
        <f t="shared" si="48"/>
        <v>0</v>
      </c>
      <c r="U11" s="176" t="s">
        <v>297</v>
      </c>
      <c r="V11" s="10"/>
      <c r="W11" s="10"/>
      <c r="X11" s="164"/>
      <c r="Y11" s="177"/>
      <c r="Z11" s="164"/>
      <c r="AA11" s="177"/>
      <c r="AB11" s="164"/>
      <c r="AC11" s="177"/>
      <c r="AD11" s="164"/>
      <c r="AE11" s="177"/>
      <c r="AF11" s="164"/>
      <c r="AG11" s="177"/>
      <c r="AH11" s="164"/>
      <c r="AI11" s="177"/>
      <c r="AJ11" s="164"/>
      <c r="AK11" s="177"/>
      <c r="AL11" s="164"/>
      <c r="AM11" s="177"/>
      <c r="AN11" s="164"/>
      <c r="AO11" s="177"/>
      <c r="AP11" s="164"/>
      <c r="AQ11" s="177"/>
      <c r="AR11" s="164"/>
      <c r="AS11" s="177"/>
      <c r="AT11" s="164"/>
      <c r="AU11" s="177"/>
      <c r="AV11" s="166">
        <f t="shared" si="8"/>
        <v>0</v>
      </c>
      <c r="AW11" s="167">
        <f t="shared" si="9"/>
        <v>0</v>
      </c>
      <c r="AX11" s="166">
        <f t="shared" si="10"/>
        <v>0</v>
      </c>
      <c r="AY11" s="167">
        <f t="shared" si="11"/>
        <v>0</v>
      </c>
      <c r="BB11" s="164"/>
      <c r="BC11" s="177"/>
      <c r="BD11" s="164"/>
      <c r="BE11" s="177"/>
      <c r="BF11" s="164"/>
      <c r="BG11" s="177"/>
      <c r="BH11" s="164"/>
      <c r="BI11" s="177"/>
      <c r="BJ11" s="164"/>
      <c r="BK11" s="177"/>
      <c r="BL11" s="164"/>
      <c r="BM11" s="177"/>
      <c r="BN11" s="164"/>
      <c r="BO11" s="177"/>
      <c r="BP11" s="164"/>
      <c r="BQ11" s="177"/>
      <c r="BR11" s="164"/>
      <c r="BS11" s="177"/>
      <c r="BT11" s="164"/>
      <c r="BU11" s="177"/>
      <c r="BV11" s="164"/>
      <c r="BW11" s="177"/>
      <c r="BX11" s="164"/>
      <c r="BY11" s="177"/>
      <c r="BZ11" s="166">
        <f t="shared" si="12"/>
        <v>0</v>
      </c>
      <c r="CA11" s="167">
        <f t="shared" si="13"/>
        <v>0</v>
      </c>
      <c r="CB11" s="166">
        <f t="shared" si="14"/>
        <v>0</v>
      </c>
      <c r="CC11" s="167">
        <f t="shared" si="15"/>
        <v>0</v>
      </c>
      <c r="CF11" s="164"/>
      <c r="CG11" s="177"/>
      <c r="CH11" s="164"/>
      <c r="CI11" s="177"/>
      <c r="CJ11" s="164"/>
      <c r="CK11" s="177"/>
      <c r="CL11" s="164"/>
      <c r="CM11" s="177"/>
      <c r="CN11" s="164"/>
      <c r="CO11" s="177"/>
      <c r="CP11" s="164"/>
      <c r="CQ11" s="177"/>
      <c r="CR11" s="164"/>
      <c r="CS11" s="177"/>
      <c r="CT11" s="164"/>
      <c r="CU11" s="177"/>
      <c r="CV11" s="164"/>
      <c r="CW11" s="177"/>
      <c r="CX11" s="164"/>
      <c r="CY11" s="177"/>
      <c r="CZ11" s="164"/>
      <c r="DA11" s="177"/>
      <c r="DB11" s="164"/>
      <c r="DC11" s="177"/>
      <c r="DD11" s="166">
        <f t="shared" si="16"/>
        <v>0</v>
      </c>
      <c r="DE11" s="167">
        <f t="shared" si="17"/>
        <v>0</v>
      </c>
      <c r="DF11" s="166">
        <f t="shared" si="18"/>
        <v>0</v>
      </c>
      <c r="DG11" s="167">
        <f t="shared" si="19"/>
        <v>0</v>
      </c>
      <c r="DJ11" s="164"/>
      <c r="DK11" s="177"/>
      <c r="DL11" s="164"/>
      <c r="DM11" s="177"/>
      <c r="DN11" s="164"/>
      <c r="DO11" s="177"/>
      <c r="DP11" s="164"/>
      <c r="DQ11" s="177"/>
      <c r="DR11" s="164"/>
      <c r="DS11" s="177"/>
      <c r="DT11" s="164"/>
      <c r="DU11" s="177"/>
      <c r="DV11" s="164"/>
      <c r="DW11" s="177"/>
      <c r="DX11" s="164"/>
      <c r="DY11" s="177"/>
      <c r="DZ11" s="164"/>
      <c r="EA11" s="177"/>
      <c r="EB11" s="164"/>
      <c r="EC11" s="177"/>
      <c r="ED11" s="164"/>
      <c r="EE11" s="177"/>
      <c r="EF11" s="164"/>
      <c r="EG11" s="177"/>
      <c r="EH11" s="166">
        <f t="shared" si="20"/>
        <v>0</v>
      </c>
      <c r="EI11" s="167">
        <f t="shared" si="21"/>
        <v>0</v>
      </c>
      <c r="EJ11" s="166">
        <f t="shared" si="22"/>
        <v>0</v>
      </c>
      <c r="EK11" s="167">
        <f t="shared" si="23"/>
        <v>0</v>
      </c>
      <c r="EN11" s="164"/>
      <c r="EO11" s="177"/>
      <c r="EP11" s="164"/>
      <c r="EQ11" s="177"/>
      <c r="ER11" s="164"/>
      <c r="ES11" s="177"/>
      <c r="ET11" s="164"/>
      <c r="EU11" s="177"/>
      <c r="EV11" s="164"/>
      <c r="EW11" s="177"/>
      <c r="EX11" s="164"/>
      <c r="EY11" s="177"/>
      <c r="EZ11" s="164"/>
      <c r="FA11" s="177"/>
      <c r="FB11" s="164"/>
      <c r="FC11" s="177"/>
      <c r="FD11" s="164"/>
      <c r="FE11" s="177"/>
      <c r="FF11" s="164"/>
      <c r="FG11" s="177"/>
      <c r="FH11" s="164"/>
      <c r="FI11" s="177"/>
      <c r="FJ11" s="164"/>
      <c r="FK11" s="177"/>
      <c r="FL11" s="166">
        <f t="shared" si="24"/>
        <v>0</v>
      </c>
      <c r="FM11" s="167">
        <f t="shared" si="25"/>
        <v>0</v>
      </c>
      <c r="FN11" s="166">
        <f t="shared" si="26"/>
        <v>0</v>
      </c>
      <c r="FO11" s="167">
        <f t="shared" si="27"/>
        <v>0</v>
      </c>
      <c r="FR11" s="164"/>
      <c r="FS11" s="177"/>
      <c r="FT11" s="164"/>
      <c r="FU11" s="177"/>
      <c r="FV11" s="164"/>
      <c r="FW11" s="177"/>
      <c r="FX11" s="164"/>
      <c r="FY11" s="177"/>
      <c r="FZ11" s="164"/>
      <c r="GA11" s="177"/>
      <c r="GB11" s="164"/>
      <c r="GC11" s="177"/>
      <c r="GD11" s="164"/>
      <c r="GE11" s="177"/>
      <c r="GF11" s="164"/>
      <c r="GG11" s="177"/>
      <c r="GH11" s="164"/>
      <c r="GI11" s="177"/>
      <c r="GJ11" s="164"/>
      <c r="GK11" s="177"/>
      <c r="GL11" s="164"/>
      <c r="GM11" s="177"/>
      <c r="GN11" s="164"/>
      <c r="GO11" s="177"/>
      <c r="GP11" s="166">
        <f t="shared" si="28"/>
        <v>0</v>
      </c>
      <c r="GQ11" s="167">
        <f t="shared" si="29"/>
        <v>0</v>
      </c>
      <c r="GR11" s="166">
        <f t="shared" si="30"/>
        <v>0</v>
      </c>
      <c r="GS11" s="167">
        <f t="shared" si="31"/>
        <v>0</v>
      </c>
      <c r="GV11" s="164"/>
      <c r="GW11" s="177"/>
      <c r="GX11" s="164"/>
      <c r="GY11" s="177"/>
      <c r="GZ11" s="164"/>
      <c r="HA11" s="177"/>
      <c r="HB11" s="164"/>
      <c r="HC11" s="177"/>
      <c r="HD11" s="164"/>
      <c r="HE11" s="177"/>
      <c r="HF11" s="164"/>
      <c r="HG11" s="177"/>
      <c r="HH11" s="164"/>
      <c r="HI11" s="177"/>
      <c r="HJ11" s="164"/>
      <c r="HK11" s="177"/>
      <c r="HL11" s="164"/>
      <c r="HM11" s="177"/>
      <c r="HN11" s="164"/>
      <c r="HO11" s="177"/>
      <c r="HP11" s="164"/>
      <c r="HQ11" s="177"/>
      <c r="HR11" s="164"/>
      <c r="HS11" s="177"/>
      <c r="HT11" s="166">
        <f t="shared" si="32"/>
        <v>0</v>
      </c>
      <c r="HU11" s="167">
        <f t="shared" si="33"/>
        <v>0</v>
      </c>
      <c r="HV11" s="166">
        <f t="shared" si="34"/>
        <v>0</v>
      </c>
      <c r="HW11" s="167">
        <f t="shared" si="35"/>
        <v>0</v>
      </c>
      <c r="HZ11" s="164"/>
      <c r="IA11" s="177"/>
      <c r="IB11" s="164"/>
      <c r="IC11" s="177"/>
      <c r="ID11" s="164"/>
      <c r="IE11" s="177"/>
      <c r="IF11" s="164"/>
      <c r="IG11" s="177"/>
      <c r="IH11" s="164"/>
      <c r="II11" s="177"/>
      <c r="IJ11" s="164"/>
      <c r="IK11" s="177"/>
      <c r="IL11" s="164"/>
      <c r="IM11" s="177"/>
      <c r="IN11" s="164"/>
      <c r="IO11" s="177"/>
      <c r="IP11" s="164"/>
      <c r="IQ11" s="177"/>
      <c r="IR11" s="164"/>
      <c r="IS11" s="177"/>
      <c r="IT11" s="164"/>
      <c r="IU11" s="177"/>
      <c r="IV11" s="164"/>
      <c r="IW11" s="177"/>
      <c r="IX11" s="166">
        <f t="shared" si="36"/>
        <v>0</v>
      </c>
      <c r="IY11" s="167">
        <f t="shared" si="37"/>
        <v>0</v>
      </c>
      <c r="IZ11" s="166">
        <f t="shared" si="38"/>
        <v>0</v>
      </c>
      <c r="JA11" s="167">
        <f t="shared" si="39"/>
        <v>0</v>
      </c>
      <c r="JD11" s="164"/>
      <c r="JE11" s="177"/>
      <c r="JF11" s="164"/>
      <c r="JG11" s="177"/>
      <c r="JH11" s="164"/>
      <c r="JI11" s="177"/>
      <c r="JJ11" s="164"/>
      <c r="JK11" s="177"/>
      <c r="JL11" s="164"/>
      <c r="JM11" s="177"/>
      <c r="JN11" s="164"/>
      <c r="JO11" s="177"/>
      <c r="JP11" s="164"/>
      <c r="JQ11" s="177"/>
      <c r="JR11" s="164"/>
      <c r="JS11" s="177"/>
      <c r="JT11" s="164"/>
      <c r="JU11" s="177"/>
      <c r="JV11" s="164"/>
      <c r="JW11" s="177"/>
      <c r="JX11" s="164"/>
      <c r="JY11" s="177"/>
      <c r="JZ11" s="164"/>
      <c r="KA11" s="177"/>
      <c r="KB11" s="166">
        <f t="shared" si="40"/>
        <v>0</v>
      </c>
      <c r="KC11" s="167">
        <f t="shared" si="41"/>
        <v>0</v>
      </c>
      <c r="KD11" s="166">
        <f t="shared" si="42"/>
        <v>0</v>
      </c>
      <c r="KE11" s="167">
        <f t="shared" si="43"/>
        <v>0</v>
      </c>
      <c r="KH11" s="197">
        <f t="shared" si="0"/>
        <v>0</v>
      </c>
      <c r="KI11" s="198">
        <f t="shared" si="1"/>
        <v>0</v>
      </c>
      <c r="KJ11" s="166">
        <f t="shared" si="2"/>
        <v>0</v>
      </c>
      <c r="KK11" s="167">
        <f t="shared" si="3"/>
        <v>0</v>
      </c>
      <c r="KL11" s="199">
        <f t="shared" si="4"/>
        <v>0</v>
      </c>
      <c r="KM11" s="198">
        <f t="shared" si="5"/>
        <v>0</v>
      </c>
      <c r="KN11" s="166">
        <f t="shared" si="6"/>
        <v>0</v>
      </c>
      <c r="KO11" s="427">
        <f t="shared" si="7"/>
        <v>0</v>
      </c>
      <c r="KP11" s="420">
        <f t="shared" si="44"/>
        <v>0</v>
      </c>
      <c r="KQ11" s="422">
        <f t="shared" si="45"/>
        <v>0</v>
      </c>
      <c r="KR11" s="421" t="s">
        <v>338</v>
      </c>
      <c r="KS11" s="422" t="s">
        <v>338</v>
      </c>
    </row>
    <row r="12" spans="1:305" s="23" customFormat="1" ht="15" hidden="1" customHeight="1" x14ac:dyDescent="0.25">
      <c r="A12" s="4"/>
      <c r="B12" s="73"/>
      <c r="C12" s="548"/>
      <c r="D12" s="546"/>
      <c r="E12" s="24"/>
      <c r="F12" s="651"/>
      <c r="G12" s="24"/>
      <c r="H12" s="24"/>
      <c r="I12" s="80">
        <f>INT(ROUND(F12,2)*(IF(E12&gt;0,data!$J$4,0)))</f>
        <v>0</v>
      </c>
      <c r="J12" s="80"/>
      <c r="K12" s="549"/>
      <c r="L12" s="128"/>
      <c r="M12" s="80">
        <f>INT(ROUND(F12,2)*(IF(E12&gt;0,(IF(K12="ano",data!$J$6,0)),0)))</f>
        <v>0</v>
      </c>
      <c r="N12" s="82"/>
      <c r="O12" s="84"/>
      <c r="P12" s="4"/>
      <c r="Q12" s="85"/>
      <c r="R12" s="611" t="s">
        <v>338</v>
      </c>
      <c r="S12" s="4"/>
      <c r="U12" s="173" t="s">
        <v>297</v>
      </c>
      <c r="V12" s="10"/>
      <c r="W12" s="10"/>
      <c r="X12" s="174"/>
      <c r="Y12" s="175"/>
      <c r="Z12" s="174"/>
      <c r="AA12" s="175"/>
      <c r="AB12" s="174"/>
      <c r="AC12" s="175"/>
      <c r="AD12" s="174"/>
      <c r="AE12" s="175"/>
      <c r="AF12" s="174"/>
      <c r="AG12" s="175"/>
      <c r="AH12" s="174"/>
      <c r="AI12" s="175"/>
      <c r="AJ12" s="174"/>
      <c r="AK12" s="175"/>
      <c r="AL12" s="174"/>
      <c r="AM12" s="175"/>
      <c r="AN12" s="174"/>
      <c r="AO12" s="175"/>
      <c r="AP12" s="174"/>
      <c r="AQ12" s="175"/>
      <c r="AR12" s="174"/>
      <c r="AS12" s="175"/>
      <c r="AT12" s="174"/>
      <c r="AU12" s="175"/>
      <c r="AV12" s="166">
        <f t="shared" si="8"/>
        <v>0</v>
      </c>
      <c r="AW12" s="167">
        <f t="shared" si="9"/>
        <v>0</v>
      </c>
      <c r="AX12" s="166">
        <f t="shared" si="10"/>
        <v>0</v>
      </c>
      <c r="AY12" s="167">
        <f t="shared" si="11"/>
        <v>0</v>
      </c>
      <c r="BB12" s="174"/>
      <c r="BC12" s="175"/>
      <c r="BD12" s="174"/>
      <c r="BE12" s="175"/>
      <c r="BF12" s="174"/>
      <c r="BG12" s="175"/>
      <c r="BH12" s="174"/>
      <c r="BI12" s="175"/>
      <c r="BJ12" s="174"/>
      <c r="BK12" s="175"/>
      <c r="BL12" s="174"/>
      <c r="BM12" s="175"/>
      <c r="BN12" s="174"/>
      <c r="BO12" s="175"/>
      <c r="BP12" s="174"/>
      <c r="BQ12" s="175"/>
      <c r="BR12" s="174"/>
      <c r="BS12" s="175"/>
      <c r="BT12" s="174"/>
      <c r="BU12" s="175"/>
      <c r="BV12" s="174"/>
      <c r="BW12" s="175"/>
      <c r="BX12" s="174"/>
      <c r="BY12" s="175"/>
      <c r="BZ12" s="166">
        <f t="shared" si="12"/>
        <v>0</v>
      </c>
      <c r="CA12" s="167">
        <f t="shared" si="13"/>
        <v>0</v>
      </c>
      <c r="CB12" s="166">
        <f t="shared" si="14"/>
        <v>0</v>
      </c>
      <c r="CC12" s="167">
        <f t="shared" si="15"/>
        <v>0</v>
      </c>
      <c r="CF12" s="174"/>
      <c r="CG12" s="175"/>
      <c r="CH12" s="174"/>
      <c r="CI12" s="175"/>
      <c r="CJ12" s="174"/>
      <c r="CK12" s="175"/>
      <c r="CL12" s="174"/>
      <c r="CM12" s="175"/>
      <c r="CN12" s="174"/>
      <c r="CO12" s="175"/>
      <c r="CP12" s="174"/>
      <c r="CQ12" s="175"/>
      <c r="CR12" s="174"/>
      <c r="CS12" s="175"/>
      <c r="CT12" s="174"/>
      <c r="CU12" s="175"/>
      <c r="CV12" s="174"/>
      <c r="CW12" s="175"/>
      <c r="CX12" s="174"/>
      <c r="CY12" s="175"/>
      <c r="CZ12" s="174"/>
      <c r="DA12" s="175"/>
      <c r="DB12" s="174"/>
      <c r="DC12" s="175"/>
      <c r="DD12" s="166">
        <f t="shared" si="16"/>
        <v>0</v>
      </c>
      <c r="DE12" s="167">
        <f t="shared" si="17"/>
        <v>0</v>
      </c>
      <c r="DF12" s="166">
        <f t="shared" si="18"/>
        <v>0</v>
      </c>
      <c r="DG12" s="167">
        <f t="shared" si="19"/>
        <v>0</v>
      </c>
      <c r="DJ12" s="174"/>
      <c r="DK12" s="175"/>
      <c r="DL12" s="174"/>
      <c r="DM12" s="175"/>
      <c r="DN12" s="174"/>
      <c r="DO12" s="175"/>
      <c r="DP12" s="174"/>
      <c r="DQ12" s="175"/>
      <c r="DR12" s="174"/>
      <c r="DS12" s="175"/>
      <c r="DT12" s="174"/>
      <c r="DU12" s="175"/>
      <c r="DV12" s="174"/>
      <c r="DW12" s="175"/>
      <c r="DX12" s="174"/>
      <c r="DY12" s="175"/>
      <c r="DZ12" s="174"/>
      <c r="EA12" s="175"/>
      <c r="EB12" s="174"/>
      <c r="EC12" s="175"/>
      <c r="ED12" s="174"/>
      <c r="EE12" s="175"/>
      <c r="EF12" s="174"/>
      <c r="EG12" s="175"/>
      <c r="EH12" s="166">
        <f t="shared" si="20"/>
        <v>0</v>
      </c>
      <c r="EI12" s="167">
        <f t="shared" si="21"/>
        <v>0</v>
      </c>
      <c r="EJ12" s="166">
        <f t="shared" si="22"/>
        <v>0</v>
      </c>
      <c r="EK12" s="167">
        <f t="shared" si="23"/>
        <v>0</v>
      </c>
      <c r="EN12" s="174"/>
      <c r="EO12" s="175"/>
      <c r="EP12" s="174"/>
      <c r="EQ12" s="175"/>
      <c r="ER12" s="174"/>
      <c r="ES12" s="175"/>
      <c r="ET12" s="174"/>
      <c r="EU12" s="175"/>
      <c r="EV12" s="174"/>
      <c r="EW12" s="175"/>
      <c r="EX12" s="174"/>
      <c r="EY12" s="175"/>
      <c r="EZ12" s="174"/>
      <c r="FA12" s="175"/>
      <c r="FB12" s="174"/>
      <c r="FC12" s="175"/>
      <c r="FD12" s="174"/>
      <c r="FE12" s="175"/>
      <c r="FF12" s="174"/>
      <c r="FG12" s="175"/>
      <c r="FH12" s="174"/>
      <c r="FI12" s="175"/>
      <c r="FJ12" s="174"/>
      <c r="FK12" s="175"/>
      <c r="FL12" s="166">
        <f t="shared" si="24"/>
        <v>0</v>
      </c>
      <c r="FM12" s="167">
        <f t="shared" si="25"/>
        <v>0</v>
      </c>
      <c r="FN12" s="166">
        <f t="shared" si="26"/>
        <v>0</v>
      </c>
      <c r="FO12" s="167">
        <f t="shared" si="27"/>
        <v>0</v>
      </c>
      <c r="FR12" s="174"/>
      <c r="FS12" s="175"/>
      <c r="FT12" s="174"/>
      <c r="FU12" s="175"/>
      <c r="FV12" s="174"/>
      <c r="FW12" s="175"/>
      <c r="FX12" s="174"/>
      <c r="FY12" s="175"/>
      <c r="FZ12" s="174"/>
      <c r="GA12" s="175"/>
      <c r="GB12" s="174"/>
      <c r="GC12" s="175"/>
      <c r="GD12" s="174"/>
      <c r="GE12" s="175"/>
      <c r="GF12" s="174"/>
      <c r="GG12" s="175"/>
      <c r="GH12" s="174"/>
      <c r="GI12" s="175"/>
      <c r="GJ12" s="174"/>
      <c r="GK12" s="175"/>
      <c r="GL12" s="174"/>
      <c r="GM12" s="175"/>
      <c r="GN12" s="174"/>
      <c r="GO12" s="175"/>
      <c r="GP12" s="166">
        <f t="shared" si="28"/>
        <v>0</v>
      </c>
      <c r="GQ12" s="167">
        <f t="shared" si="29"/>
        <v>0</v>
      </c>
      <c r="GR12" s="166">
        <f t="shared" si="30"/>
        <v>0</v>
      </c>
      <c r="GS12" s="167">
        <f t="shared" si="31"/>
        <v>0</v>
      </c>
      <c r="GV12" s="174"/>
      <c r="GW12" s="175"/>
      <c r="GX12" s="174"/>
      <c r="GY12" s="175"/>
      <c r="GZ12" s="174"/>
      <c r="HA12" s="175"/>
      <c r="HB12" s="174"/>
      <c r="HC12" s="175"/>
      <c r="HD12" s="174"/>
      <c r="HE12" s="175"/>
      <c r="HF12" s="174"/>
      <c r="HG12" s="175"/>
      <c r="HH12" s="174"/>
      <c r="HI12" s="175"/>
      <c r="HJ12" s="174"/>
      <c r="HK12" s="175"/>
      <c r="HL12" s="174"/>
      <c r="HM12" s="175"/>
      <c r="HN12" s="174"/>
      <c r="HO12" s="175"/>
      <c r="HP12" s="174"/>
      <c r="HQ12" s="175"/>
      <c r="HR12" s="174"/>
      <c r="HS12" s="175"/>
      <c r="HT12" s="166">
        <f t="shared" si="32"/>
        <v>0</v>
      </c>
      <c r="HU12" s="167">
        <f t="shared" si="33"/>
        <v>0</v>
      </c>
      <c r="HV12" s="166">
        <f t="shared" si="34"/>
        <v>0</v>
      </c>
      <c r="HW12" s="167">
        <f t="shared" si="35"/>
        <v>0</v>
      </c>
      <c r="HZ12" s="174"/>
      <c r="IA12" s="175"/>
      <c r="IB12" s="174"/>
      <c r="IC12" s="175"/>
      <c r="ID12" s="174"/>
      <c r="IE12" s="175"/>
      <c r="IF12" s="174"/>
      <c r="IG12" s="175"/>
      <c r="IH12" s="174"/>
      <c r="II12" s="175"/>
      <c r="IJ12" s="174"/>
      <c r="IK12" s="175"/>
      <c r="IL12" s="174"/>
      <c r="IM12" s="175"/>
      <c r="IN12" s="174"/>
      <c r="IO12" s="175"/>
      <c r="IP12" s="174"/>
      <c r="IQ12" s="175"/>
      <c r="IR12" s="174"/>
      <c r="IS12" s="175"/>
      <c r="IT12" s="174"/>
      <c r="IU12" s="175"/>
      <c r="IV12" s="174"/>
      <c r="IW12" s="175"/>
      <c r="IX12" s="166">
        <f t="shared" si="36"/>
        <v>0</v>
      </c>
      <c r="IY12" s="167">
        <f t="shared" si="37"/>
        <v>0</v>
      </c>
      <c r="IZ12" s="166">
        <f t="shared" si="38"/>
        <v>0</v>
      </c>
      <c r="JA12" s="167">
        <f t="shared" si="39"/>
        <v>0</v>
      </c>
      <c r="JD12" s="174"/>
      <c r="JE12" s="175"/>
      <c r="JF12" s="174"/>
      <c r="JG12" s="175"/>
      <c r="JH12" s="174"/>
      <c r="JI12" s="175"/>
      <c r="JJ12" s="174"/>
      <c r="JK12" s="175"/>
      <c r="JL12" s="174"/>
      <c r="JM12" s="175"/>
      <c r="JN12" s="174"/>
      <c r="JO12" s="175"/>
      <c r="JP12" s="174"/>
      <c r="JQ12" s="175"/>
      <c r="JR12" s="174"/>
      <c r="JS12" s="175"/>
      <c r="JT12" s="174"/>
      <c r="JU12" s="175"/>
      <c r="JV12" s="174"/>
      <c r="JW12" s="175"/>
      <c r="JX12" s="174"/>
      <c r="JY12" s="175"/>
      <c r="JZ12" s="174"/>
      <c r="KA12" s="175"/>
      <c r="KB12" s="166">
        <f t="shared" si="40"/>
        <v>0</v>
      </c>
      <c r="KC12" s="167">
        <f t="shared" si="41"/>
        <v>0</v>
      </c>
      <c r="KD12" s="166">
        <f t="shared" si="42"/>
        <v>0</v>
      </c>
      <c r="KE12" s="167">
        <f t="shared" si="43"/>
        <v>0</v>
      </c>
      <c r="KH12" s="197">
        <f t="shared" si="0"/>
        <v>0</v>
      </c>
      <c r="KI12" s="198">
        <f t="shared" si="1"/>
        <v>0</v>
      </c>
      <c r="KJ12" s="166">
        <f t="shared" si="2"/>
        <v>0</v>
      </c>
      <c r="KK12" s="167">
        <f t="shared" si="3"/>
        <v>0</v>
      </c>
      <c r="KL12" s="199">
        <f t="shared" si="4"/>
        <v>0</v>
      </c>
      <c r="KM12" s="198">
        <f t="shared" si="5"/>
        <v>0</v>
      </c>
      <c r="KN12" s="166">
        <f t="shared" si="6"/>
        <v>0</v>
      </c>
      <c r="KO12" s="427">
        <f t="shared" si="7"/>
        <v>0</v>
      </c>
      <c r="KP12" s="420">
        <f t="shared" si="44"/>
        <v>0</v>
      </c>
      <c r="KQ12" s="422">
        <f t="shared" si="45"/>
        <v>0</v>
      </c>
      <c r="KR12" s="421" t="s">
        <v>338</v>
      </c>
      <c r="KS12" s="422" t="s">
        <v>338</v>
      </c>
    </row>
    <row r="13" spans="1:305" s="4" customFormat="1" ht="16.5" customHeight="1" x14ac:dyDescent="0.25">
      <c r="B13" s="73" t="s">
        <v>7</v>
      </c>
      <c r="C13" s="900"/>
      <c r="D13" s="901"/>
      <c r="E13" s="312"/>
      <c r="F13" s="655">
        <v>1</v>
      </c>
      <c r="G13" s="14"/>
      <c r="H13" s="14"/>
      <c r="I13" s="80">
        <f>INT(ROUND(F13,2)*(IF(E13&gt;0,data!$J$4,0)))</f>
        <v>0</v>
      </c>
      <c r="J13" s="80">
        <f>IF(E13&gt;0,I13*E13,0)</f>
        <v>0</v>
      </c>
      <c r="K13" s="314"/>
      <c r="L13" s="312"/>
      <c r="M13" s="80">
        <f>INT(ROUND(F13,2)*(IF(E13&gt;0,(IF(K13="ano",data!$J$6,0)),0)))</f>
        <v>0</v>
      </c>
      <c r="N13" s="82">
        <f>IF(L13&gt;E13,M13*E13,M13*L13)</f>
        <v>0</v>
      </c>
      <c r="O13" s="84">
        <f t="shared" si="46"/>
        <v>0</v>
      </c>
      <c r="Q13" s="85" t="str">
        <f t="shared" si="47"/>
        <v/>
      </c>
      <c r="R13" s="611" t="s">
        <v>338</v>
      </c>
      <c r="T13" s="4">
        <f t="shared" si="48"/>
        <v>0</v>
      </c>
      <c r="U13" s="176" t="s">
        <v>297</v>
      </c>
      <c r="V13" s="10"/>
      <c r="W13" s="10"/>
      <c r="X13" s="164"/>
      <c r="Y13" s="177"/>
      <c r="Z13" s="164"/>
      <c r="AA13" s="177"/>
      <c r="AB13" s="164"/>
      <c r="AC13" s="177"/>
      <c r="AD13" s="164"/>
      <c r="AE13" s="177"/>
      <c r="AF13" s="164"/>
      <c r="AG13" s="177"/>
      <c r="AH13" s="164"/>
      <c r="AI13" s="177"/>
      <c r="AJ13" s="164"/>
      <c r="AK13" s="177"/>
      <c r="AL13" s="164"/>
      <c r="AM13" s="177"/>
      <c r="AN13" s="164"/>
      <c r="AO13" s="177"/>
      <c r="AP13" s="164"/>
      <c r="AQ13" s="177"/>
      <c r="AR13" s="164"/>
      <c r="AS13" s="177"/>
      <c r="AT13" s="164"/>
      <c r="AU13" s="177"/>
      <c r="AV13" s="166">
        <f t="shared" si="8"/>
        <v>0</v>
      </c>
      <c r="AW13" s="167">
        <f t="shared" si="9"/>
        <v>0</v>
      </c>
      <c r="AX13" s="166">
        <f t="shared" si="10"/>
        <v>0</v>
      </c>
      <c r="AY13" s="167">
        <f t="shared" si="11"/>
        <v>0</v>
      </c>
      <c r="BB13" s="164"/>
      <c r="BC13" s="177"/>
      <c r="BD13" s="164"/>
      <c r="BE13" s="177"/>
      <c r="BF13" s="164"/>
      <c r="BG13" s="177"/>
      <c r="BH13" s="164"/>
      <c r="BI13" s="177"/>
      <c r="BJ13" s="164"/>
      <c r="BK13" s="177"/>
      <c r="BL13" s="164"/>
      <c r="BM13" s="177"/>
      <c r="BN13" s="164"/>
      <c r="BO13" s="177"/>
      <c r="BP13" s="164"/>
      <c r="BQ13" s="177"/>
      <c r="BR13" s="164"/>
      <c r="BS13" s="177"/>
      <c r="BT13" s="164"/>
      <c r="BU13" s="177"/>
      <c r="BV13" s="164"/>
      <c r="BW13" s="177"/>
      <c r="BX13" s="164"/>
      <c r="BY13" s="177"/>
      <c r="BZ13" s="166">
        <f t="shared" si="12"/>
        <v>0</v>
      </c>
      <c r="CA13" s="167">
        <f t="shared" si="13"/>
        <v>0</v>
      </c>
      <c r="CB13" s="166">
        <f t="shared" si="14"/>
        <v>0</v>
      </c>
      <c r="CC13" s="167">
        <f t="shared" si="15"/>
        <v>0</v>
      </c>
      <c r="CF13" s="164"/>
      <c r="CG13" s="177"/>
      <c r="CH13" s="164"/>
      <c r="CI13" s="177"/>
      <c r="CJ13" s="164"/>
      <c r="CK13" s="177"/>
      <c r="CL13" s="164"/>
      <c r="CM13" s="177"/>
      <c r="CN13" s="164"/>
      <c r="CO13" s="177"/>
      <c r="CP13" s="164"/>
      <c r="CQ13" s="177"/>
      <c r="CR13" s="164"/>
      <c r="CS13" s="177"/>
      <c r="CT13" s="164"/>
      <c r="CU13" s="177"/>
      <c r="CV13" s="164"/>
      <c r="CW13" s="177"/>
      <c r="CX13" s="164"/>
      <c r="CY13" s="177"/>
      <c r="CZ13" s="164"/>
      <c r="DA13" s="177"/>
      <c r="DB13" s="164"/>
      <c r="DC13" s="177"/>
      <c r="DD13" s="166">
        <f t="shared" si="16"/>
        <v>0</v>
      </c>
      <c r="DE13" s="167">
        <f t="shared" si="17"/>
        <v>0</v>
      </c>
      <c r="DF13" s="166">
        <f t="shared" si="18"/>
        <v>0</v>
      </c>
      <c r="DG13" s="167">
        <f t="shared" si="19"/>
        <v>0</v>
      </c>
      <c r="DJ13" s="164"/>
      <c r="DK13" s="177"/>
      <c r="DL13" s="164"/>
      <c r="DM13" s="177"/>
      <c r="DN13" s="164"/>
      <c r="DO13" s="177"/>
      <c r="DP13" s="164"/>
      <c r="DQ13" s="177"/>
      <c r="DR13" s="164"/>
      <c r="DS13" s="177"/>
      <c r="DT13" s="164"/>
      <c r="DU13" s="177"/>
      <c r="DV13" s="164"/>
      <c r="DW13" s="177"/>
      <c r="DX13" s="164"/>
      <c r="DY13" s="177"/>
      <c r="DZ13" s="164"/>
      <c r="EA13" s="177"/>
      <c r="EB13" s="164"/>
      <c r="EC13" s="177"/>
      <c r="ED13" s="164"/>
      <c r="EE13" s="177"/>
      <c r="EF13" s="164"/>
      <c r="EG13" s="177"/>
      <c r="EH13" s="166">
        <f t="shared" si="20"/>
        <v>0</v>
      </c>
      <c r="EI13" s="167">
        <f t="shared" si="21"/>
        <v>0</v>
      </c>
      <c r="EJ13" s="166">
        <f t="shared" si="22"/>
        <v>0</v>
      </c>
      <c r="EK13" s="167">
        <f t="shared" si="23"/>
        <v>0</v>
      </c>
      <c r="EN13" s="164"/>
      <c r="EO13" s="177"/>
      <c r="EP13" s="164"/>
      <c r="EQ13" s="177"/>
      <c r="ER13" s="164"/>
      <c r="ES13" s="177"/>
      <c r="ET13" s="164"/>
      <c r="EU13" s="177"/>
      <c r="EV13" s="164"/>
      <c r="EW13" s="177"/>
      <c r="EX13" s="164"/>
      <c r="EY13" s="177"/>
      <c r="EZ13" s="164"/>
      <c r="FA13" s="177"/>
      <c r="FB13" s="164"/>
      <c r="FC13" s="177"/>
      <c r="FD13" s="164"/>
      <c r="FE13" s="177"/>
      <c r="FF13" s="164"/>
      <c r="FG13" s="177"/>
      <c r="FH13" s="164"/>
      <c r="FI13" s="177"/>
      <c r="FJ13" s="164"/>
      <c r="FK13" s="177"/>
      <c r="FL13" s="166">
        <f t="shared" si="24"/>
        <v>0</v>
      </c>
      <c r="FM13" s="167">
        <f t="shared" si="25"/>
        <v>0</v>
      </c>
      <c r="FN13" s="166">
        <f t="shared" si="26"/>
        <v>0</v>
      </c>
      <c r="FO13" s="167">
        <f t="shared" si="27"/>
        <v>0</v>
      </c>
      <c r="FR13" s="164"/>
      <c r="FS13" s="177"/>
      <c r="FT13" s="164"/>
      <c r="FU13" s="177"/>
      <c r="FV13" s="164"/>
      <c r="FW13" s="177"/>
      <c r="FX13" s="164"/>
      <c r="FY13" s="177"/>
      <c r="FZ13" s="164"/>
      <c r="GA13" s="177"/>
      <c r="GB13" s="164"/>
      <c r="GC13" s="177"/>
      <c r="GD13" s="164"/>
      <c r="GE13" s="177"/>
      <c r="GF13" s="164"/>
      <c r="GG13" s="177"/>
      <c r="GH13" s="164"/>
      <c r="GI13" s="177"/>
      <c r="GJ13" s="164"/>
      <c r="GK13" s="177"/>
      <c r="GL13" s="164"/>
      <c r="GM13" s="177"/>
      <c r="GN13" s="164"/>
      <c r="GO13" s="177"/>
      <c r="GP13" s="166">
        <f t="shared" si="28"/>
        <v>0</v>
      </c>
      <c r="GQ13" s="167">
        <f t="shared" si="29"/>
        <v>0</v>
      </c>
      <c r="GR13" s="166">
        <f t="shared" si="30"/>
        <v>0</v>
      </c>
      <c r="GS13" s="167">
        <f t="shared" si="31"/>
        <v>0</v>
      </c>
      <c r="GV13" s="164"/>
      <c r="GW13" s="177"/>
      <c r="GX13" s="164"/>
      <c r="GY13" s="177"/>
      <c r="GZ13" s="164"/>
      <c r="HA13" s="177"/>
      <c r="HB13" s="164"/>
      <c r="HC13" s="177"/>
      <c r="HD13" s="164"/>
      <c r="HE13" s="177"/>
      <c r="HF13" s="164"/>
      <c r="HG13" s="177"/>
      <c r="HH13" s="164"/>
      <c r="HI13" s="177"/>
      <c r="HJ13" s="164"/>
      <c r="HK13" s="177"/>
      <c r="HL13" s="164"/>
      <c r="HM13" s="177"/>
      <c r="HN13" s="164"/>
      <c r="HO13" s="177"/>
      <c r="HP13" s="164"/>
      <c r="HQ13" s="177"/>
      <c r="HR13" s="164"/>
      <c r="HS13" s="177"/>
      <c r="HT13" s="166">
        <f t="shared" si="32"/>
        <v>0</v>
      </c>
      <c r="HU13" s="167">
        <f t="shared" si="33"/>
        <v>0</v>
      </c>
      <c r="HV13" s="166">
        <f t="shared" si="34"/>
        <v>0</v>
      </c>
      <c r="HW13" s="167">
        <f t="shared" si="35"/>
        <v>0</v>
      </c>
      <c r="HZ13" s="164"/>
      <c r="IA13" s="177"/>
      <c r="IB13" s="164"/>
      <c r="IC13" s="177"/>
      <c r="ID13" s="164"/>
      <c r="IE13" s="177"/>
      <c r="IF13" s="164"/>
      <c r="IG13" s="177"/>
      <c r="IH13" s="164"/>
      <c r="II13" s="177"/>
      <c r="IJ13" s="164"/>
      <c r="IK13" s="177"/>
      <c r="IL13" s="164"/>
      <c r="IM13" s="177"/>
      <c r="IN13" s="164"/>
      <c r="IO13" s="177"/>
      <c r="IP13" s="164"/>
      <c r="IQ13" s="177"/>
      <c r="IR13" s="164"/>
      <c r="IS13" s="177"/>
      <c r="IT13" s="164"/>
      <c r="IU13" s="177"/>
      <c r="IV13" s="164"/>
      <c r="IW13" s="177"/>
      <c r="IX13" s="166">
        <f t="shared" si="36"/>
        <v>0</v>
      </c>
      <c r="IY13" s="167">
        <f t="shared" si="37"/>
        <v>0</v>
      </c>
      <c r="IZ13" s="166">
        <f t="shared" si="38"/>
        <v>0</v>
      </c>
      <c r="JA13" s="167">
        <f t="shared" si="39"/>
        <v>0</v>
      </c>
      <c r="JD13" s="164"/>
      <c r="JE13" s="177"/>
      <c r="JF13" s="164"/>
      <c r="JG13" s="177"/>
      <c r="JH13" s="164"/>
      <c r="JI13" s="177"/>
      <c r="JJ13" s="164"/>
      <c r="JK13" s="177"/>
      <c r="JL13" s="164"/>
      <c r="JM13" s="177"/>
      <c r="JN13" s="164"/>
      <c r="JO13" s="177"/>
      <c r="JP13" s="164"/>
      <c r="JQ13" s="177"/>
      <c r="JR13" s="164"/>
      <c r="JS13" s="177"/>
      <c r="JT13" s="164"/>
      <c r="JU13" s="177"/>
      <c r="JV13" s="164"/>
      <c r="JW13" s="177"/>
      <c r="JX13" s="164"/>
      <c r="JY13" s="177"/>
      <c r="JZ13" s="164"/>
      <c r="KA13" s="177"/>
      <c r="KB13" s="166">
        <f t="shared" si="40"/>
        <v>0</v>
      </c>
      <c r="KC13" s="167">
        <f t="shared" si="41"/>
        <v>0</v>
      </c>
      <c r="KD13" s="166">
        <f t="shared" si="42"/>
        <v>0</v>
      </c>
      <c r="KE13" s="167">
        <f t="shared" si="43"/>
        <v>0</v>
      </c>
      <c r="KH13" s="197">
        <f t="shared" si="0"/>
        <v>0</v>
      </c>
      <c r="KI13" s="198">
        <f t="shared" si="1"/>
        <v>0</v>
      </c>
      <c r="KJ13" s="166">
        <f t="shared" si="2"/>
        <v>0</v>
      </c>
      <c r="KK13" s="167">
        <f t="shared" si="3"/>
        <v>0</v>
      </c>
      <c r="KL13" s="199">
        <f t="shared" si="4"/>
        <v>0</v>
      </c>
      <c r="KM13" s="198">
        <f t="shared" si="5"/>
        <v>0</v>
      </c>
      <c r="KN13" s="166">
        <f t="shared" si="6"/>
        <v>0</v>
      </c>
      <c r="KO13" s="427">
        <f t="shared" si="7"/>
        <v>0</v>
      </c>
      <c r="KP13" s="420">
        <f t="shared" si="44"/>
        <v>0</v>
      </c>
      <c r="KQ13" s="422">
        <f t="shared" si="45"/>
        <v>0</v>
      </c>
      <c r="KR13" s="421" t="s">
        <v>338</v>
      </c>
      <c r="KS13" s="422" t="s">
        <v>338</v>
      </c>
    </row>
    <row r="14" spans="1:305" s="23" customFormat="1" ht="16.5" hidden="1" customHeight="1" x14ac:dyDescent="0.25">
      <c r="A14" s="4"/>
      <c r="B14" s="73"/>
      <c r="C14" s="548"/>
      <c r="D14" s="546"/>
      <c r="E14" s="24"/>
      <c r="F14" s="651"/>
      <c r="G14" s="24"/>
      <c r="H14" s="24"/>
      <c r="I14" s="80">
        <f>INT(ROUND(F14,2)*(IF(E14&gt;0,data!$J$4,0)))</f>
        <v>0</v>
      </c>
      <c r="J14" s="80"/>
      <c r="K14" s="549"/>
      <c r="L14" s="128"/>
      <c r="M14" s="80">
        <f>INT(ROUND(F14,2)*(IF(E14&gt;0,(IF(K14="ano",data!$J$6,0)),0)))</f>
        <v>0</v>
      </c>
      <c r="N14" s="82"/>
      <c r="O14" s="84"/>
      <c r="P14" s="4"/>
      <c r="Q14" s="85"/>
      <c r="R14" s="611" t="s">
        <v>338</v>
      </c>
      <c r="S14" s="4"/>
      <c r="U14" s="173" t="s">
        <v>297</v>
      </c>
      <c r="V14" s="10"/>
      <c r="W14" s="10"/>
      <c r="X14" s="174"/>
      <c r="Y14" s="175"/>
      <c r="Z14" s="174"/>
      <c r="AA14" s="175"/>
      <c r="AB14" s="174"/>
      <c r="AC14" s="175"/>
      <c r="AD14" s="174"/>
      <c r="AE14" s="175"/>
      <c r="AF14" s="174"/>
      <c r="AG14" s="175"/>
      <c r="AH14" s="174"/>
      <c r="AI14" s="175"/>
      <c r="AJ14" s="174"/>
      <c r="AK14" s="175"/>
      <c r="AL14" s="174"/>
      <c r="AM14" s="175"/>
      <c r="AN14" s="174"/>
      <c r="AO14" s="175"/>
      <c r="AP14" s="174"/>
      <c r="AQ14" s="175"/>
      <c r="AR14" s="174"/>
      <c r="AS14" s="175"/>
      <c r="AT14" s="174"/>
      <c r="AU14" s="175"/>
      <c r="AV14" s="166">
        <f t="shared" si="8"/>
        <v>0</v>
      </c>
      <c r="AW14" s="167">
        <f t="shared" si="9"/>
        <v>0</v>
      </c>
      <c r="AX14" s="166">
        <f t="shared" si="10"/>
        <v>0</v>
      </c>
      <c r="AY14" s="167">
        <f t="shared" si="11"/>
        <v>0</v>
      </c>
      <c r="BB14" s="174"/>
      <c r="BC14" s="175"/>
      <c r="BD14" s="174"/>
      <c r="BE14" s="175"/>
      <c r="BF14" s="174"/>
      <c r="BG14" s="175"/>
      <c r="BH14" s="174"/>
      <c r="BI14" s="175"/>
      <c r="BJ14" s="174"/>
      <c r="BK14" s="175"/>
      <c r="BL14" s="174"/>
      <c r="BM14" s="175"/>
      <c r="BN14" s="174"/>
      <c r="BO14" s="175"/>
      <c r="BP14" s="174"/>
      <c r="BQ14" s="175"/>
      <c r="BR14" s="174"/>
      <c r="BS14" s="175"/>
      <c r="BT14" s="174"/>
      <c r="BU14" s="175"/>
      <c r="BV14" s="174"/>
      <c r="BW14" s="175"/>
      <c r="BX14" s="174"/>
      <c r="BY14" s="175"/>
      <c r="BZ14" s="166">
        <f t="shared" si="12"/>
        <v>0</v>
      </c>
      <c r="CA14" s="167">
        <f t="shared" si="13"/>
        <v>0</v>
      </c>
      <c r="CB14" s="166">
        <f t="shared" si="14"/>
        <v>0</v>
      </c>
      <c r="CC14" s="167">
        <f t="shared" si="15"/>
        <v>0</v>
      </c>
      <c r="CF14" s="174"/>
      <c r="CG14" s="175"/>
      <c r="CH14" s="174"/>
      <c r="CI14" s="175"/>
      <c r="CJ14" s="174"/>
      <c r="CK14" s="175"/>
      <c r="CL14" s="174"/>
      <c r="CM14" s="175"/>
      <c r="CN14" s="174"/>
      <c r="CO14" s="175"/>
      <c r="CP14" s="174"/>
      <c r="CQ14" s="175"/>
      <c r="CR14" s="174"/>
      <c r="CS14" s="175"/>
      <c r="CT14" s="174"/>
      <c r="CU14" s="175"/>
      <c r="CV14" s="174"/>
      <c r="CW14" s="175"/>
      <c r="CX14" s="174"/>
      <c r="CY14" s="175"/>
      <c r="CZ14" s="174"/>
      <c r="DA14" s="175"/>
      <c r="DB14" s="174"/>
      <c r="DC14" s="175"/>
      <c r="DD14" s="166">
        <f t="shared" si="16"/>
        <v>0</v>
      </c>
      <c r="DE14" s="167">
        <f t="shared" si="17"/>
        <v>0</v>
      </c>
      <c r="DF14" s="166">
        <f t="shared" si="18"/>
        <v>0</v>
      </c>
      <c r="DG14" s="167">
        <f t="shared" si="19"/>
        <v>0</v>
      </c>
      <c r="DJ14" s="174"/>
      <c r="DK14" s="175"/>
      <c r="DL14" s="174"/>
      <c r="DM14" s="175"/>
      <c r="DN14" s="174"/>
      <c r="DO14" s="175"/>
      <c r="DP14" s="174"/>
      <c r="DQ14" s="175"/>
      <c r="DR14" s="174"/>
      <c r="DS14" s="175"/>
      <c r="DT14" s="174"/>
      <c r="DU14" s="175"/>
      <c r="DV14" s="174"/>
      <c r="DW14" s="175"/>
      <c r="DX14" s="174"/>
      <c r="DY14" s="175"/>
      <c r="DZ14" s="174"/>
      <c r="EA14" s="175"/>
      <c r="EB14" s="174"/>
      <c r="EC14" s="175"/>
      <c r="ED14" s="174"/>
      <c r="EE14" s="175"/>
      <c r="EF14" s="174"/>
      <c r="EG14" s="175"/>
      <c r="EH14" s="166">
        <f t="shared" si="20"/>
        <v>0</v>
      </c>
      <c r="EI14" s="167">
        <f t="shared" si="21"/>
        <v>0</v>
      </c>
      <c r="EJ14" s="166">
        <f t="shared" si="22"/>
        <v>0</v>
      </c>
      <c r="EK14" s="167">
        <f t="shared" si="23"/>
        <v>0</v>
      </c>
      <c r="EN14" s="174"/>
      <c r="EO14" s="175"/>
      <c r="EP14" s="174"/>
      <c r="EQ14" s="175"/>
      <c r="ER14" s="174"/>
      <c r="ES14" s="175"/>
      <c r="ET14" s="174"/>
      <c r="EU14" s="175"/>
      <c r="EV14" s="174"/>
      <c r="EW14" s="175"/>
      <c r="EX14" s="174"/>
      <c r="EY14" s="175"/>
      <c r="EZ14" s="174"/>
      <c r="FA14" s="175"/>
      <c r="FB14" s="174"/>
      <c r="FC14" s="175"/>
      <c r="FD14" s="174"/>
      <c r="FE14" s="175"/>
      <c r="FF14" s="174"/>
      <c r="FG14" s="175"/>
      <c r="FH14" s="174"/>
      <c r="FI14" s="175"/>
      <c r="FJ14" s="174"/>
      <c r="FK14" s="175"/>
      <c r="FL14" s="166">
        <f t="shared" si="24"/>
        <v>0</v>
      </c>
      <c r="FM14" s="167">
        <f t="shared" si="25"/>
        <v>0</v>
      </c>
      <c r="FN14" s="166">
        <f t="shared" si="26"/>
        <v>0</v>
      </c>
      <c r="FO14" s="167">
        <f t="shared" si="27"/>
        <v>0</v>
      </c>
      <c r="FR14" s="174"/>
      <c r="FS14" s="175"/>
      <c r="FT14" s="174"/>
      <c r="FU14" s="175"/>
      <c r="FV14" s="174"/>
      <c r="FW14" s="175"/>
      <c r="FX14" s="174"/>
      <c r="FY14" s="175"/>
      <c r="FZ14" s="174"/>
      <c r="GA14" s="175"/>
      <c r="GB14" s="174"/>
      <c r="GC14" s="175"/>
      <c r="GD14" s="174"/>
      <c r="GE14" s="175"/>
      <c r="GF14" s="174"/>
      <c r="GG14" s="175"/>
      <c r="GH14" s="174"/>
      <c r="GI14" s="175"/>
      <c r="GJ14" s="174"/>
      <c r="GK14" s="175"/>
      <c r="GL14" s="174"/>
      <c r="GM14" s="175"/>
      <c r="GN14" s="174"/>
      <c r="GO14" s="175"/>
      <c r="GP14" s="166">
        <f t="shared" si="28"/>
        <v>0</v>
      </c>
      <c r="GQ14" s="167">
        <f t="shared" si="29"/>
        <v>0</v>
      </c>
      <c r="GR14" s="166">
        <f t="shared" si="30"/>
        <v>0</v>
      </c>
      <c r="GS14" s="167">
        <f t="shared" si="31"/>
        <v>0</v>
      </c>
      <c r="GV14" s="174"/>
      <c r="GW14" s="175"/>
      <c r="GX14" s="174"/>
      <c r="GY14" s="175"/>
      <c r="GZ14" s="174"/>
      <c r="HA14" s="175"/>
      <c r="HB14" s="174"/>
      <c r="HC14" s="175"/>
      <c r="HD14" s="174"/>
      <c r="HE14" s="175"/>
      <c r="HF14" s="174"/>
      <c r="HG14" s="175"/>
      <c r="HH14" s="174"/>
      <c r="HI14" s="175"/>
      <c r="HJ14" s="174"/>
      <c r="HK14" s="175"/>
      <c r="HL14" s="174"/>
      <c r="HM14" s="175"/>
      <c r="HN14" s="174"/>
      <c r="HO14" s="175"/>
      <c r="HP14" s="174"/>
      <c r="HQ14" s="175"/>
      <c r="HR14" s="174"/>
      <c r="HS14" s="175"/>
      <c r="HT14" s="166">
        <f t="shared" si="32"/>
        <v>0</v>
      </c>
      <c r="HU14" s="167">
        <f t="shared" si="33"/>
        <v>0</v>
      </c>
      <c r="HV14" s="166">
        <f t="shared" si="34"/>
        <v>0</v>
      </c>
      <c r="HW14" s="167">
        <f t="shared" si="35"/>
        <v>0</v>
      </c>
      <c r="HZ14" s="174"/>
      <c r="IA14" s="175"/>
      <c r="IB14" s="174"/>
      <c r="IC14" s="175"/>
      <c r="ID14" s="174"/>
      <c r="IE14" s="175"/>
      <c r="IF14" s="174"/>
      <c r="IG14" s="175"/>
      <c r="IH14" s="174"/>
      <c r="II14" s="175"/>
      <c r="IJ14" s="174"/>
      <c r="IK14" s="175"/>
      <c r="IL14" s="174"/>
      <c r="IM14" s="175"/>
      <c r="IN14" s="174"/>
      <c r="IO14" s="175"/>
      <c r="IP14" s="174"/>
      <c r="IQ14" s="175"/>
      <c r="IR14" s="174"/>
      <c r="IS14" s="175"/>
      <c r="IT14" s="174"/>
      <c r="IU14" s="175"/>
      <c r="IV14" s="174"/>
      <c r="IW14" s="175"/>
      <c r="IX14" s="166">
        <f t="shared" si="36"/>
        <v>0</v>
      </c>
      <c r="IY14" s="167">
        <f t="shared" si="37"/>
        <v>0</v>
      </c>
      <c r="IZ14" s="166">
        <f t="shared" si="38"/>
        <v>0</v>
      </c>
      <c r="JA14" s="167">
        <f t="shared" si="39"/>
        <v>0</v>
      </c>
      <c r="JD14" s="174"/>
      <c r="JE14" s="175"/>
      <c r="JF14" s="174"/>
      <c r="JG14" s="175"/>
      <c r="JH14" s="174"/>
      <c r="JI14" s="175"/>
      <c r="JJ14" s="174"/>
      <c r="JK14" s="175"/>
      <c r="JL14" s="174"/>
      <c r="JM14" s="175"/>
      <c r="JN14" s="174"/>
      <c r="JO14" s="175"/>
      <c r="JP14" s="174"/>
      <c r="JQ14" s="175"/>
      <c r="JR14" s="174"/>
      <c r="JS14" s="175"/>
      <c r="JT14" s="174"/>
      <c r="JU14" s="175"/>
      <c r="JV14" s="174"/>
      <c r="JW14" s="175"/>
      <c r="JX14" s="174"/>
      <c r="JY14" s="175"/>
      <c r="JZ14" s="174"/>
      <c r="KA14" s="175"/>
      <c r="KB14" s="166">
        <f t="shared" si="40"/>
        <v>0</v>
      </c>
      <c r="KC14" s="167">
        <f t="shared" si="41"/>
        <v>0</v>
      </c>
      <c r="KD14" s="166">
        <f t="shared" si="42"/>
        <v>0</v>
      </c>
      <c r="KE14" s="167">
        <f t="shared" si="43"/>
        <v>0</v>
      </c>
      <c r="KH14" s="197">
        <f t="shared" si="0"/>
        <v>0</v>
      </c>
      <c r="KI14" s="198">
        <f t="shared" si="1"/>
        <v>0</v>
      </c>
      <c r="KJ14" s="166">
        <f t="shared" si="2"/>
        <v>0</v>
      </c>
      <c r="KK14" s="167">
        <f t="shared" si="3"/>
        <v>0</v>
      </c>
      <c r="KL14" s="199">
        <f t="shared" si="4"/>
        <v>0</v>
      </c>
      <c r="KM14" s="198">
        <f t="shared" si="5"/>
        <v>0</v>
      </c>
      <c r="KN14" s="166">
        <f t="shared" si="6"/>
        <v>0</v>
      </c>
      <c r="KO14" s="427">
        <f t="shared" si="7"/>
        <v>0</v>
      </c>
      <c r="KP14" s="420">
        <f t="shared" si="44"/>
        <v>0</v>
      </c>
      <c r="KQ14" s="422">
        <f t="shared" si="45"/>
        <v>0</v>
      </c>
      <c r="KR14" s="421" t="s">
        <v>338</v>
      </c>
      <c r="KS14" s="422" t="s">
        <v>338</v>
      </c>
    </row>
    <row r="15" spans="1:305" s="4" customFormat="1" ht="16.5" customHeight="1" x14ac:dyDescent="0.25">
      <c r="B15" s="73" t="s">
        <v>8</v>
      </c>
      <c r="C15" s="900"/>
      <c r="D15" s="901"/>
      <c r="E15" s="312"/>
      <c r="F15" s="655">
        <v>1</v>
      </c>
      <c r="G15" s="14"/>
      <c r="H15" s="14"/>
      <c r="I15" s="80">
        <f>INT(ROUND(F15,2)*(IF(E15&gt;0,data!$J$4,0)))</f>
        <v>0</v>
      </c>
      <c r="J15" s="80">
        <f>IF(E15&gt;0,I15*E15,0)</f>
        <v>0</v>
      </c>
      <c r="K15" s="314"/>
      <c r="L15" s="312"/>
      <c r="M15" s="80">
        <f>INT(ROUND(F15,2)*(IF(E15&gt;0,(IF(K15="ano",data!$J$6,0)),0)))</f>
        <v>0</v>
      </c>
      <c r="N15" s="82">
        <f>IF(L15&gt;E15,M15*E15,M15*L15)</f>
        <v>0</v>
      </c>
      <c r="O15" s="84">
        <f t="shared" si="46"/>
        <v>0</v>
      </c>
      <c r="Q15" s="85" t="str">
        <f t="shared" si="47"/>
        <v/>
      </c>
      <c r="R15" s="611" t="s">
        <v>338</v>
      </c>
      <c r="T15" s="4">
        <f t="shared" si="48"/>
        <v>0</v>
      </c>
      <c r="U15" s="176" t="s">
        <v>297</v>
      </c>
      <c r="V15" s="10"/>
      <c r="W15" s="10"/>
      <c r="X15" s="164"/>
      <c r="Y15" s="177"/>
      <c r="Z15" s="164"/>
      <c r="AA15" s="177"/>
      <c r="AB15" s="164"/>
      <c r="AC15" s="177"/>
      <c r="AD15" s="164"/>
      <c r="AE15" s="177"/>
      <c r="AF15" s="164"/>
      <c r="AG15" s="177"/>
      <c r="AH15" s="164"/>
      <c r="AI15" s="177"/>
      <c r="AJ15" s="164"/>
      <c r="AK15" s="177"/>
      <c r="AL15" s="164"/>
      <c r="AM15" s="177"/>
      <c r="AN15" s="164"/>
      <c r="AO15" s="177"/>
      <c r="AP15" s="164"/>
      <c r="AQ15" s="177"/>
      <c r="AR15" s="164"/>
      <c r="AS15" s="177"/>
      <c r="AT15" s="164"/>
      <c r="AU15" s="177"/>
      <c r="AV15" s="166">
        <f t="shared" si="8"/>
        <v>0</v>
      </c>
      <c r="AW15" s="167">
        <f t="shared" si="9"/>
        <v>0</v>
      </c>
      <c r="AX15" s="166">
        <f t="shared" si="10"/>
        <v>0</v>
      </c>
      <c r="AY15" s="167">
        <f t="shared" si="11"/>
        <v>0</v>
      </c>
      <c r="BB15" s="164"/>
      <c r="BC15" s="177"/>
      <c r="BD15" s="164"/>
      <c r="BE15" s="177"/>
      <c r="BF15" s="164"/>
      <c r="BG15" s="177"/>
      <c r="BH15" s="164"/>
      <c r="BI15" s="177"/>
      <c r="BJ15" s="164"/>
      <c r="BK15" s="177"/>
      <c r="BL15" s="164"/>
      <c r="BM15" s="177"/>
      <c r="BN15" s="164"/>
      <c r="BO15" s="177"/>
      <c r="BP15" s="164"/>
      <c r="BQ15" s="177"/>
      <c r="BR15" s="164"/>
      <c r="BS15" s="177"/>
      <c r="BT15" s="164"/>
      <c r="BU15" s="177"/>
      <c r="BV15" s="164"/>
      <c r="BW15" s="177"/>
      <c r="BX15" s="164"/>
      <c r="BY15" s="177"/>
      <c r="BZ15" s="166">
        <f t="shared" si="12"/>
        <v>0</v>
      </c>
      <c r="CA15" s="167">
        <f t="shared" si="13"/>
        <v>0</v>
      </c>
      <c r="CB15" s="166">
        <f t="shared" si="14"/>
        <v>0</v>
      </c>
      <c r="CC15" s="167">
        <f t="shared" si="15"/>
        <v>0</v>
      </c>
      <c r="CF15" s="164"/>
      <c r="CG15" s="177"/>
      <c r="CH15" s="164"/>
      <c r="CI15" s="177"/>
      <c r="CJ15" s="164"/>
      <c r="CK15" s="177"/>
      <c r="CL15" s="164"/>
      <c r="CM15" s="177"/>
      <c r="CN15" s="164"/>
      <c r="CO15" s="177"/>
      <c r="CP15" s="164"/>
      <c r="CQ15" s="177"/>
      <c r="CR15" s="164"/>
      <c r="CS15" s="177"/>
      <c r="CT15" s="164"/>
      <c r="CU15" s="177"/>
      <c r="CV15" s="164"/>
      <c r="CW15" s="177"/>
      <c r="CX15" s="164"/>
      <c r="CY15" s="177"/>
      <c r="CZ15" s="164"/>
      <c r="DA15" s="177"/>
      <c r="DB15" s="164"/>
      <c r="DC15" s="177"/>
      <c r="DD15" s="166">
        <f t="shared" si="16"/>
        <v>0</v>
      </c>
      <c r="DE15" s="167">
        <f t="shared" si="17"/>
        <v>0</v>
      </c>
      <c r="DF15" s="166">
        <f t="shared" si="18"/>
        <v>0</v>
      </c>
      <c r="DG15" s="167">
        <f t="shared" si="19"/>
        <v>0</v>
      </c>
      <c r="DJ15" s="164"/>
      <c r="DK15" s="177"/>
      <c r="DL15" s="164"/>
      <c r="DM15" s="177"/>
      <c r="DN15" s="164"/>
      <c r="DO15" s="177"/>
      <c r="DP15" s="164"/>
      <c r="DQ15" s="177"/>
      <c r="DR15" s="164"/>
      <c r="DS15" s="177"/>
      <c r="DT15" s="164"/>
      <c r="DU15" s="177"/>
      <c r="DV15" s="164"/>
      <c r="DW15" s="177"/>
      <c r="DX15" s="164"/>
      <c r="DY15" s="177"/>
      <c r="DZ15" s="164"/>
      <c r="EA15" s="177"/>
      <c r="EB15" s="164"/>
      <c r="EC15" s="177"/>
      <c r="ED15" s="164"/>
      <c r="EE15" s="177"/>
      <c r="EF15" s="164"/>
      <c r="EG15" s="177"/>
      <c r="EH15" s="166">
        <f t="shared" si="20"/>
        <v>0</v>
      </c>
      <c r="EI15" s="167">
        <f t="shared" si="21"/>
        <v>0</v>
      </c>
      <c r="EJ15" s="166">
        <f t="shared" si="22"/>
        <v>0</v>
      </c>
      <c r="EK15" s="167">
        <f t="shared" si="23"/>
        <v>0</v>
      </c>
      <c r="EN15" s="164"/>
      <c r="EO15" s="177"/>
      <c r="EP15" s="164"/>
      <c r="EQ15" s="177"/>
      <c r="ER15" s="164"/>
      <c r="ES15" s="177"/>
      <c r="ET15" s="164"/>
      <c r="EU15" s="177"/>
      <c r="EV15" s="164"/>
      <c r="EW15" s="177"/>
      <c r="EX15" s="164"/>
      <c r="EY15" s="177"/>
      <c r="EZ15" s="164"/>
      <c r="FA15" s="177"/>
      <c r="FB15" s="164"/>
      <c r="FC15" s="177"/>
      <c r="FD15" s="164"/>
      <c r="FE15" s="177"/>
      <c r="FF15" s="164"/>
      <c r="FG15" s="177"/>
      <c r="FH15" s="164"/>
      <c r="FI15" s="177"/>
      <c r="FJ15" s="164"/>
      <c r="FK15" s="177"/>
      <c r="FL15" s="166">
        <f t="shared" si="24"/>
        <v>0</v>
      </c>
      <c r="FM15" s="167">
        <f t="shared" si="25"/>
        <v>0</v>
      </c>
      <c r="FN15" s="166">
        <f t="shared" si="26"/>
        <v>0</v>
      </c>
      <c r="FO15" s="167">
        <f t="shared" si="27"/>
        <v>0</v>
      </c>
      <c r="FR15" s="164"/>
      <c r="FS15" s="177"/>
      <c r="FT15" s="164"/>
      <c r="FU15" s="177"/>
      <c r="FV15" s="164"/>
      <c r="FW15" s="177"/>
      <c r="FX15" s="164"/>
      <c r="FY15" s="177"/>
      <c r="FZ15" s="164"/>
      <c r="GA15" s="177"/>
      <c r="GB15" s="164"/>
      <c r="GC15" s="177"/>
      <c r="GD15" s="164"/>
      <c r="GE15" s="177"/>
      <c r="GF15" s="164"/>
      <c r="GG15" s="177"/>
      <c r="GH15" s="164"/>
      <c r="GI15" s="177"/>
      <c r="GJ15" s="164"/>
      <c r="GK15" s="177"/>
      <c r="GL15" s="164"/>
      <c r="GM15" s="177"/>
      <c r="GN15" s="164"/>
      <c r="GO15" s="177"/>
      <c r="GP15" s="166">
        <f t="shared" si="28"/>
        <v>0</v>
      </c>
      <c r="GQ15" s="167">
        <f t="shared" si="29"/>
        <v>0</v>
      </c>
      <c r="GR15" s="166">
        <f t="shared" si="30"/>
        <v>0</v>
      </c>
      <c r="GS15" s="167">
        <f t="shared" si="31"/>
        <v>0</v>
      </c>
      <c r="GV15" s="164"/>
      <c r="GW15" s="177"/>
      <c r="GX15" s="164"/>
      <c r="GY15" s="177"/>
      <c r="GZ15" s="164"/>
      <c r="HA15" s="177"/>
      <c r="HB15" s="164"/>
      <c r="HC15" s="177"/>
      <c r="HD15" s="164"/>
      <c r="HE15" s="177"/>
      <c r="HF15" s="164"/>
      <c r="HG15" s="177"/>
      <c r="HH15" s="164"/>
      <c r="HI15" s="177"/>
      <c r="HJ15" s="164"/>
      <c r="HK15" s="177"/>
      <c r="HL15" s="164"/>
      <c r="HM15" s="177"/>
      <c r="HN15" s="164"/>
      <c r="HO15" s="177"/>
      <c r="HP15" s="164"/>
      <c r="HQ15" s="177"/>
      <c r="HR15" s="164"/>
      <c r="HS15" s="177"/>
      <c r="HT15" s="166">
        <f t="shared" si="32"/>
        <v>0</v>
      </c>
      <c r="HU15" s="167">
        <f t="shared" si="33"/>
        <v>0</v>
      </c>
      <c r="HV15" s="166">
        <f t="shared" si="34"/>
        <v>0</v>
      </c>
      <c r="HW15" s="167">
        <f t="shared" si="35"/>
        <v>0</v>
      </c>
      <c r="HZ15" s="164"/>
      <c r="IA15" s="177"/>
      <c r="IB15" s="164"/>
      <c r="IC15" s="177"/>
      <c r="ID15" s="164"/>
      <c r="IE15" s="177"/>
      <c r="IF15" s="164"/>
      <c r="IG15" s="177"/>
      <c r="IH15" s="164"/>
      <c r="II15" s="177"/>
      <c r="IJ15" s="164"/>
      <c r="IK15" s="177"/>
      <c r="IL15" s="164"/>
      <c r="IM15" s="177"/>
      <c r="IN15" s="164"/>
      <c r="IO15" s="177"/>
      <c r="IP15" s="164"/>
      <c r="IQ15" s="177"/>
      <c r="IR15" s="164"/>
      <c r="IS15" s="177"/>
      <c r="IT15" s="164"/>
      <c r="IU15" s="177"/>
      <c r="IV15" s="164"/>
      <c r="IW15" s="177"/>
      <c r="IX15" s="166">
        <f t="shared" si="36"/>
        <v>0</v>
      </c>
      <c r="IY15" s="167">
        <f t="shared" si="37"/>
        <v>0</v>
      </c>
      <c r="IZ15" s="166">
        <f t="shared" si="38"/>
        <v>0</v>
      </c>
      <c r="JA15" s="167">
        <f t="shared" si="39"/>
        <v>0</v>
      </c>
      <c r="JD15" s="164"/>
      <c r="JE15" s="177"/>
      <c r="JF15" s="164"/>
      <c r="JG15" s="177"/>
      <c r="JH15" s="164"/>
      <c r="JI15" s="177"/>
      <c r="JJ15" s="164"/>
      <c r="JK15" s="177"/>
      <c r="JL15" s="164"/>
      <c r="JM15" s="177"/>
      <c r="JN15" s="164"/>
      <c r="JO15" s="177"/>
      <c r="JP15" s="164"/>
      <c r="JQ15" s="177"/>
      <c r="JR15" s="164"/>
      <c r="JS15" s="177"/>
      <c r="JT15" s="164"/>
      <c r="JU15" s="177"/>
      <c r="JV15" s="164"/>
      <c r="JW15" s="177"/>
      <c r="JX15" s="164"/>
      <c r="JY15" s="177"/>
      <c r="JZ15" s="164"/>
      <c r="KA15" s="177"/>
      <c r="KB15" s="166">
        <f t="shared" si="40"/>
        <v>0</v>
      </c>
      <c r="KC15" s="167">
        <f t="shared" si="41"/>
        <v>0</v>
      </c>
      <c r="KD15" s="166">
        <f t="shared" si="42"/>
        <v>0</v>
      </c>
      <c r="KE15" s="167">
        <f t="shared" si="43"/>
        <v>0</v>
      </c>
      <c r="KH15" s="197">
        <f t="shared" si="0"/>
        <v>0</v>
      </c>
      <c r="KI15" s="198">
        <f t="shared" si="1"/>
        <v>0</v>
      </c>
      <c r="KJ15" s="166">
        <f t="shared" si="2"/>
        <v>0</v>
      </c>
      <c r="KK15" s="167">
        <f t="shared" si="3"/>
        <v>0</v>
      </c>
      <c r="KL15" s="199">
        <f t="shared" si="4"/>
        <v>0</v>
      </c>
      <c r="KM15" s="198">
        <f t="shared" si="5"/>
        <v>0</v>
      </c>
      <c r="KN15" s="166">
        <f t="shared" si="6"/>
        <v>0</v>
      </c>
      <c r="KO15" s="427">
        <f t="shared" si="7"/>
        <v>0</v>
      </c>
      <c r="KP15" s="420">
        <f t="shared" si="44"/>
        <v>0</v>
      </c>
      <c r="KQ15" s="422">
        <f t="shared" si="45"/>
        <v>0</v>
      </c>
      <c r="KR15" s="421" t="s">
        <v>338</v>
      </c>
      <c r="KS15" s="422" t="s">
        <v>338</v>
      </c>
    </row>
    <row r="16" spans="1:305" s="23" customFormat="1" ht="15.75" hidden="1" customHeight="1" x14ac:dyDescent="0.25">
      <c r="A16" s="4"/>
      <c r="B16" s="73"/>
      <c r="C16" s="548"/>
      <c r="D16" s="546"/>
      <c r="E16" s="24"/>
      <c r="F16" s="651"/>
      <c r="G16" s="24"/>
      <c r="H16" s="24"/>
      <c r="I16" s="80">
        <f>INT(ROUND(F16,2)*(IF(E16&gt;0,data!$J$4,0)))</f>
        <v>0</v>
      </c>
      <c r="J16" s="80"/>
      <c r="K16" s="549"/>
      <c r="L16" s="128"/>
      <c r="M16" s="80">
        <f>INT(ROUND(F16,2)*(IF(E16&gt;0,(IF(K16="ano",data!$J$6,0)),0)))</f>
        <v>0</v>
      </c>
      <c r="N16" s="82"/>
      <c r="O16" s="84"/>
      <c r="P16" s="4"/>
      <c r="Q16" s="85"/>
      <c r="R16" s="611" t="s">
        <v>338</v>
      </c>
      <c r="S16" s="4"/>
      <c r="U16" s="173" t="s">
        <v>297</v>
      </c>
      <c r="V16" s="10"/>
      <c r="W16" s="10"/>
      <c r="X16" s="174"/>
      <c r="Y16" s="175"/>
      <c r="Z16" s="174"/>
      <c r="AA16" s="175"/>
      <c r="AB16" s="174"/>
      <c r="AC16" s="175"/>
      <c r="AD16" s="174"/>
      <c r="AE16" s="175"/>
      <c r="AF16" s="174"/>
      <c r="AG16" s="175"/>
      <c r="AH16" s="174"/>
      <c r="AI16" s="175"/>
      <c r="AJ16" s="174"/>
      <c r="AK16" s="175"/>
      <c r="AL16" s="174"/>
      <c r="AM16" s="175"/>
      <c r="AN16" s="174"/>
      <c r="AO16" s="175"/>
      <c r="AP16" s="174"/>
      <c r="AQ16" s="175"/>
      <c r="AR16" s="174"/>
      <c r="AS16" s="175"/>
      <c r="AT16" s="174"/>
      <c r="AU16" s="175"/>
      <c r="AV16" s="166">
        <f t="shared" si="8"/>
        <v>0</v>
      </c>
      <c r="AW16" s="167">
        <f t="shared" si="9"/>
        <v>0</v>
      </c>
      <c r="AX16" s="166">
        <f t="shared" si="10"/>
        <v>0</v>
      </c>
      <c r="AY16" s="167">
        <f t="shared" si="11"/>
        <v>0</v>
      </c>
      <c r="BB16" s="174"/>
      <c r="BC16" s="175"/>
      <c r="BD16" s="174"/>
      <c r="BE16" s="175"/>
      <c r="BF16" s="174"/>
      <c r="BG16" s="175"/>
      <c r="BH16" s="174"/>
      <c r="BI16" s="175"/>
      <c r="BJ16" s="174"/>
      <c r="BK16" s="175"/>
      <c r="BL16" s="174"/>
      <c r="BM16" s="175"/>
      <c r="BN16" s="174"/>
      <c r="BO16" s="175"/>
      <c r="BP16" s="174"/>
      <c r="BQ16" s="175"/>
      <c r="BR16" s="174"/>
      <c r="BS16" s="175"/>
      <c r="BT16" s="174"/>
      <c r="BU16" s="175"/>
      <c r="BV16" s="174"/>
      <c r="BW16" s="175"/>
      <c r="BX16" s="174"/>
      <c r="BY16" s="175"/>
      <c r="BZ16" s="166">
        <f t="shared" si="12"/>
        <v>0</v>
      </c>
      <c r="CA16" s="167">
        <f t="shared" si="13"/>
        <v>0</v>
      </c>
      <c r="CB16" s="166">
        <f t="shared" si="14"/>
        <v>0</v>
      </c>
      <c r="CC16" s="167">
        <f t="shared" si="15"/>
        <v>0</v>
      </c>
      <c r="CF16" s="174"/>
      <c r="CG16" s="175"/>
      <c r="CH16" s="174"/>
      <c r="CI16" s="175"/>
      <c r="CJ16" s="174"/>
      <c r="CK16" s="175"/>
      <c r="CL16" s="174"/>
      <c r="CM16" s="175"/>
      <c r="CN16" s="174"/>
      <c r="CO16" s="175"/>
      <c r="CP16" s="174"/>
      <c r="CQ16" s="175"/>
      <c r="CR16" s="174"/>
      <c r="CS16" s="175"/>
      <c r="CT16" s="174"/>
      <c r="CU16" s="175"/>
      <c r="CV16" s="174"/>
      <c r="CW16" s="175"/>
      <c r="CX16" s="174"/>
      <c r="CY16" s="175"/>
      <c r="CZ16" s="174"/>
      <c r="DA16" s="175"/>
      <c r="DB16" s="174"/>
      <c r="DC16" s="175"/>
      <c r="DD16" s="166">
        <f t="shared" si="16"/>
        <v>0</v>
      </c>
      <c r="DE16" s="167">
        <f t="shared" si="17"/>
        <v>0</v>
      </c>
      <c r="DF16" s="166">
        <f t="shared" si="18"/>
        <v>0</v>
      </c>
      <c r="DG16" s="167">
        <f t="shared" si="19"/>
        <v>0</v>
      </c>
      <c r="DJ16" s="174"/>
      <c r="DK16" s="175"/>
      <c r="DL16" s="174"/>
      <c r="DM16" s="175"/>
      <c r="DN16" s="174"/>
      <c r="DO16" s="175"/>
      <c r="DP16" s="174"/>
      <c r="DQ16" s="175"/>
      <c r="DR16" s="174"/>
      <c r="DS16" s="175"/>
      <c r="DT16" s="174"/>
      <c r="DU16" s="175"/>
      <c r="DV16" s="174"/>
      <c r="DW16" s="175"/>
      <c r="DX16" s="174"/>
      <c r="DY16" s="175"/>
      <c r="DZ16" s="174"/>
      <c r="EA16" s="175"/>
      <c r="EB16" s="174"/>
      <c r="EC16" s="175"/>
      <c r="ED16" s="174"/>
      <c r="EE16" s="175"/>
      <c r="EF16" s="174"/>
      <c r="EG16" s="175"/>
      <c r="EH16" s="166">
        <f t="shared" si="20"/>
        <v>0</v>
      </c>
      <c r="EI16" s="167">
        <f t="shared" si="21"/>
        <v>0</v>
      </c>
      <c r="EJ16" s="166">
        <f t="shared" si="22"/>
        <v>0</v>
      </c>
      <c r="EK16" s="167">
        <f t="shared" si="23"/>
        <v>0</v>
      </c>
      <c r="EN16" s="174"/>
      <c r="EO16" s="175"/>
      <c r="EP16" s="174"/>
      <c r="EQ16" s="175"/>
      <c r="ER16" s="174"/>
      <c r="ES16" s="175"/>
      <c r="ET16" s="174"/>
      <c r="EU16" s="175"/>
      <c r="EV16" s="174"/>
      <c r="EW16" s="175"/>
      <c r="EX16" s="174"/>
      <c r="EY16" s="175"/>
      <c r="EZ16" s="174"/>
      <c r="FA16" s="175"/>
      <c r="FB16" s="174"/>
      <c r="FC16" s="175"/>
      <c r="FD16" s="174"/>
      <c r="FE16" s="175"/>
      <c r="FF16" s="174"/>
      <c r="FG16" s="175"/>
      <c r="FH16" s="174"/>
      <c r="FI16" s="175"/>
      <c r="FJ16" s="174"/>
      <c r="FK16" s="175"/>
      <c r="FL16" s="166">
        <f t="shared" si="24"/>
        <v>0</v>
      </c>
      <c r="FM16" s="167">
        <f t="shared" si="25"/>
        <v>0</v>
      </c>
      <c r="FN16" s="166">
        <f t="shared" si="26"/>
        <v>0</v>
      </c>
      <c r="FO16" s="167">
        <f t="shared" si="27"/>
        <v>0</v>
      </c>
      <c r="FR16" s="174"/>
      <c r="FS16" s="175"/>
      <c r="FT16" s="174"/>
      <c r="FU16" s="175"/>
      <c r="FV16" s="174"/>
      <c r="FW16" s="175"/>
      <c r="FX16" s="174"/>
      <c r="FY16" s="175"/>
      <c r="FZ16" s="174"/>
      <c r="GA16" s="175"/>
      <c r="GB16" s="174"/>
      <c r="GC16" s="175"/>
      <c r="GD16" s="174"/>
      <c r="GE16" s="175"/>
      <c r="GF16" s="174"/>
      <c r="GG16" s="175"/>
      <c r="GH16" s="174"/>
      <c r="GI16" s="175"/>
      <c r="GJ16" s="174"/>
      <c r="GK16" s="175"/>
      <c r="GL16" s="174"/>
      <c r="GM16" s="175"/>
      <c r="GN16" s="174"/>
      <c r="GO16" s="175"/>
      <c r="GP16" s="166">
        <f t="shared" si="28"/>
        <v>0</v>
      </c>
      <c r="GQ16" s="167">
        <f t="shared" si="29"/>
        <v>0</v>
      </c>
      <c r="GR16" s="166">
        <f t="shared" si="30"/>
        <v>0</v>
      </c>
      <c r="GS16" s="167">
        <f t="shared" si="31"/>
        <v>0</v>
      </c>
      <c r="GV16" s="174"/>
      <c r="GW16" s="175"/>
      <c r="GX16" s="174"/>
      <c r="GY16" s="175"/>
      <c r="GZ16" s="174"/>
      <c r="HA16" s="175"/>
      <c r="HB16" s="174"/>
      <c r="HC16" s="175"/>
      <c r="HD16" s="174"/>
      <c r="HE16" s="175"/>
      <c r="HF16" s="174"/>
      <c r="HG16" s="175"/>
      <c r="HH16" s="174"/>
      <c r="HI16" s="175"/>
      <c r="HJ16" s="174"/>
      <c r="HK16" s="175"/>
      <c r="HL16" s="174"/>
      <c r="HM16" s="175"/>
      <c r="HN16" s="174"/>
      <c r="HO16" s="175"/>
      <c r="HP16" s="174"/>
      <c r="HQ16" s="175"/>
      <c r="HR16" s="174"/>
      <c r="HS16" s="175"/>
      <c r="HT16" s="166">
        <f t="shared" si="32"/>
        <v>0</v>
      </c>
      <c r="HU16" s="167">
        <f t="shared" si="33"/>
        <v>0</v>
      </c>
      <c r="HV16" s="166">
        <f t="shared" si="34"/>
        <v>0</v>
      </c>
      <c r="HW16" s="167">
        <f t="shared" si="35"/>
        <v>0</v>
      </c>
      <c r="HZ16" s="174"/>
      <c r="IA16" s="175"/>
      <c r="IB16" s="174"/>
      <c r="IC16" s="175"/>
      <c r="ID16" s="174"/>
      <c r="IE16" s="175"/>
      <c r="IF16" s="174"/>
      <c r="IG16" s="175"/>
      <c r="IH16" s="174"/>
      <c r="II16" s="175"/>
      <c r="IJ16" s="174"/>
      <c r="IK16" s="175"/>
      <c r="IL16" s="174"/>
      <c r="IM16" s="175"/>
      <c r="IN16" s="174"/>
      <c r="IO16" s="175"/>
      <c r="IP16" s="174"/>
      <c r="IQ16" s="175"/>
      <c r="IR16" s="174"/>
      <c r="IS16" s="175"/>
      <c r="IT16" s="174"/>
      <c r="IU16" s="175"/>
      <c r="IV16" s="174"/>
      <c r="IW16" s="175"/>
      <c r="IX16" s="166">
        <f t="shared" si="36"/>
        <v>0</v>
      </c>
      <c r="IY16" s="167">
        <f t="shared" si="37"/>
        <v>0</v>
      </c>
      <c r="IZ16" s="166">
        <f t="shared" si="38"/>
        <v>0</v>
      </c>
      <c r="JA16" s="167">
        <f t="shared" si="39"/>
        <v>0</v>
      </c>
      <c r="JD16" s="174"/>
      <c r="JE16" s="175"/>
      <c r="JF16" s="174"/>
      <c r="JG16" s="175"/>
      <c r="JH16" s="174"/>
      <c r="JI16" s="175"/>
      <c r="JJ16" s="174"/>
      <c r="JK16" s="175"/>
      <c r="JL16" s="174"/>
      <c r="JM16" s="175"/>
      <c r="JN16" s="174"/>
      <c r="JO16" s="175"/>
      <c r="JP16" s="174"/>
      <c r="JQ16" s="175"/>
      <c r="JR16" s="174"/>
      <c r="JS16" s="175"/>
      <c r="JT16" s="174"/>
      <c r="JU16" s="175"/>
      <c r="JV16" s="174"/>
      <c r="JW16" s="175"/>
      <c r="JX16" s="174"/>
      <c r="JY16" s="175"/>
      <c r="JZ16" s="174"/>
      <c r="KA16" s="175"/>
      <c r="KB16" s="166">
        <f t="shared" si="40"/>
        <v>0</v>
      </c>
      <c r="KC16" s="167">
        <f t="shared" si="41"/>
        <v>0</v>
      </c>
      <c r="KD16" s="166">
        <f t="shared" si="42"/>
        <v>0</v>
      </c>
      <c r="KE16" s="167">
        <f t="shared" si="43"/>
        <v>0</v>
      </c>
      <c r="KH16" s="197">
        <f t="shared" si="0"/>
        <v>0</v>
      </c>
      <c r="KI16" s="198">
        <f t="shared" si="1"/>
        <v>0</v>
      </c>
      <c r="KJ16" s="166">
        <f t="shared" si="2"/>
        <v>0</v>
      </c>
      <c r="KK16" s="167">
        <f t="shared" si="3"/>
        <v>0</v>
      </c>
      <c r="KL16" s="199">
        <f t="shared" si="4"/>
        <v>0</v>
      </c>
      <c r="KM16" s="198">
        <f t="shared" si="5"/>
        <v>0</v>
      </c>
      <c r="KN16" s="166">
        <f t="shared" si="6"/>
        <v>0</v>
      </c>
      <c r="KO16" s="427">
        <f t="shared" si="7"/>
        <v>0</v>
      </c>
      <c r="KP16" s="420">
        <f t="shared" si="44"/>
        <v>0</v>
      </c>
      <c r="KQ16" s="422">
        <f t="shared" si="45"/>
        <v>0</v>
      </c>
      <c r="KR16" s="421" t="s">
        <v>338</v>
      </c>
      <c r="KS16" s="422" t="s">
        <v>338</v>
      </c>
    </row>
    <row r="17" spans="1:305" s="4" customFormat="1" ht="16.5" customHeight="1" x14ac:dyDescent="0.25">
      <c r="B17" s="73" t="s">
        <v>12</v>
      </c>
      <c r="C17" s="900"/>
      <c r="D17" s="901"/>
      <c r="E17" s="312"/>
      <c r="F17" s="655">
        <v>1</v>
      </c>
      <c r="G17" s="14"/>
      <c r="H17" s="14"/>
      <c r="I17" s="80">
        <f>INT(ROUND(F17,2)*(IF(E17&gt;0,data!$J$4,0)))</f>
        <v>0</v>
      </c>
      <c r="J17" s="80">
        <f>IF(E17&gt;0,I17*E17,0)</f>
        <v>0</v>
      </c>
      <c r="K17" s="314"/>
      <c r="L17" s="312"/>
      <c r="M17" s="80">
        <f>INT(ROUND(F17,2)*(IF(E17&gt;0,(IF(K17="ano",data!$J$6,0)),0)))</f>
        <v>0</v>
      </c>
      <c r="N17" s="82">
        <f>IF(L17&gt;E17,M17*E17,M17*L17)</f>
        <v>0</v>
      </c>
      <c r="O17" s="84">
        <f t="shared" si="46"/>
        <v>0</v>
      </c>
      <c r="Q17" s="85" t="str">
        <f t="shared" si="47"/>
        <v/>
      </c>
      <c r="R17" s="611" t="s">
        <v>338</v>
      </c>
      <c r="T17" s="4">
        <f t="shared" si="48"/>
        <v>0</v>
      </c>
      <c r="U17" s="176" t="s">
        <v>297</v>
      </c>
      <c r="V17" s="10"/>
      <c r="W17" s="10"/>
      <c r="X17" s="164"/>
      <c r="Y17" s="177"/>
      <c r="Z17" s="164"/>
      <c r="AA17" s="177"/>
      <c r="AB17" s="164"/>
      <c r="AC17" s="177"/>
      <c r="AD17" s="164"/>
      <c r="AE17" s="177"/>
      <c r="AF17" s="164"/>
      <c r="AG17" s="177"/>
      <c r="AH17" s="164"/>
      <c r="AI17" s="177"/>
      <c r="AJ17" s="164"/>
      <c r="AK17" s="177"/>
      <c r="AL17" s="164"/>
      <c r="AM17" s="177"/>
      <c r="AN17" s="164"/>
      <c r="AO17" s="177"/>
      <c r="AP17" s="164"/>
      <c r="AQ17" s="177"/>
      <c r="AR17" s="164"/>
      <c r="AS17" s="177"/>
      <c r="AT17" s="164"/>
      <c r="AU17" s="177"/>
      <c r="AV17" s="166">
        <f t="shared" si="8"/>
        <v>0</v>
      </c>
      <c r="AW17" s="167">
        <f t="shared" si="9"/>
        <v>0</v>
      </c>
      <c r="AX17" s="166">
        <f t="shared" si="10"/>
        <v>0</v>
      </c>
      <c r="AY17" s="167">
        <f t="shared" si="11"/>
        <v>0</v>
      </c>
      <c r="BB17" s="164"/>
      <c r="BC17" s="177"/>
      <c r="BD17" s="164"/>
      <c r="BE17" s="177"/>
      <c r="BF17" s="164"/>
      <c r="BG17" s="177"/>
      <c r="BH17" s="164"/>
      <c r="BI17" s="177"/>
      <c r="BJ17" s="164"/>
      <c r="BK17" s="177"/>
      <c r="BL17" s="164"/>
      <c r="BM17" s="177"/>
      <c r="BN17" s="164"/>
      <c r="BO17" s="177"/>
      <c r="BP17" s="164"/>
      <c r="BQ17" s="177"/>
      <c r="BR17" s="164"/>
      <c r="BS17" s="177"/>
      <c r="BT17" s="164"/>
      <c r="BU17" s="177"/>
      <c r="BV17" s="164"/>
      <c r="BW17" s="177"/>
      <c r="BX17" s="164"/>
      <c r="BY17" s="177"/>
      <c r="BZ17" s="166">
        <f t="shared" si="12"/>
        <v>0</v>
      </c>
      <c r="CA17" s="167">
        <f t="shared" si="13"/>
        <v>0</v>
      </c>
      <c r="CB17" s="166">
        <f t="shared" si="14"/>
        <v>0</v>
      </c>
      <c r="CC17" s="167">
        <f t="shared" si="15"/>
        <v>0</v>
      </c>
      <c r="CF17" s="164"/>
      <c r="CG17" s="177"/>
      <c r="CH17" s="164"/>
      <c r="CI17" s="177"/>
      <c r="CJ17" s="164"/>
      <c r="CK17" s="177"/>
      <c r="CL17" s="164"/>
      <c r="CM17" s="177"/>
      <c r="CN17" s="164"/>
      <c r="CO17" s="177"/>
      <c r="CP17" s="164"/>
      <c r="CQ17" s="177"/>
      <c r="CR17" s="164"/>
      <c r="CS17" s="177"/>
      <c r="CT17" s="164"/>
      <c r="CU17" s="177"/>
      <c r="CV17" s="164"/>
      <c r="CW17" s="177"/>
      <c r="CX17" s="164"/>
      <c r="CY17" s="177"/>
      <c r="CZ17" s="164"/>
      <c r="DA17" s="177"/>
      <c r="DB17" s="164"/>
      <c r="DC17" s="177"/>
      <c r="DD17" s="166">
        <f t="shared" si="16"/>
        <v>0</v>
      </c>
      <c r="DE17" s="167">
        <f t="shared" si="17"/>
        <v>0</v>
      </c>
      <c r="DF17" s="166">
        <f t="shared" si="18"/>
        <v>0</v>
      </c>
      <c r="DG17" s="167">
        <f t="shared" si="19"/>
        <v>0</v>
      </c>
      <c r="DJ17" s="164"/>
      <c r="DK17" s="177"/>
      <c r="DL17" s="164"/>
      <c r="DM17" s="177"/>
      <c r="DN17" s="164"/>
      <c r="DO17" s="177"/>
      <c r="DP17" s="164"/>
      <c r="DQ17" s="177"/>
      <c r="DR17" s="164"/>
      <c r="DS17" s="177"/>
      <c r="DT17" s="164"/>
      <c r="DU17" s="177"/>
      <c r="DV17" s="164"/>
      <c r="DW17" s="177"/>
      <c r="DX17" s="164"/>
      <c r="DY17" s="177"/>
      <c r="DZ17" s="164"/>
      <c r="EA17" s="177"/>
      <c r="EB17" s="164"/>
      <c r="EC17" s="177"/>
      <c r="ED17" s="164"/>
      <c r="EE17" s="177"/>
      <c r="EF17" s="164"/>
      <c r="EG17" s="177"/>
      <c r="EH17" s="166">
        <f t="shared" si="20"/>
        <v>0</v>
      </c>
      <c r="EI17" s="167">
        <f t="shared" si="21"/>
        <v>0</v>
      </c>
      <c r="EJ17" s="166">
        <f t="shared" si="22"/>
        <v>0</v>
      </c>
      <c r="EK17" s="167">
        <f t="shared" si="23"/>
        <v>0</v>
      </c>
      <c r="EN17" s="164"/>
      <c r="EO17" s="177"/>
      <c r="EP17" s="164"/>
      <c r="EQ17" s="177"/>
      <c r="ER17" s="164"/>
      <c r="ES17" s="177"/>
      <c r="ET17" s="164"/>
      <c r="EU17" s="177"/>
      <c r="EV17" s="164"/>
      <c r="EW17" s="177"/>
      <c r="EX17" s="164"/>
      <c r="EY17" s="177"/>
      <c r="EZ17" s="164"/>
      <c r="FA17" s="177"/>
      <c r="FB17" s="164"/>
      <c r="FC17" s="177"/>
      <c r="FD17" s="164"/>
      <c r="FE17" s="177"/>
      <c r="FF17" s="164"/>
      <c r="FG17" s="177"/>
      <c r="FH17" s="164"/>
      <c r="FI17" s="177"/>
      <c r="FJ17" s="164"/>
      <c r="FK17" s="177"/>
      <c r="FL17" s="166">
        <f t="shared" si="24"/>
        <v>0</v>
      </c>
      <c r="FM17" s="167">
        <f t="shared" si="25"/>
        <v>0</v>
      </c>
      <c r="FN17" s="166">
        <f t="shared" si="26"/>
        <v>0</v>
      </c>
      <c r="FO17" s="167">
        <f t="shared" si="27"/>
        <v>0</v>
      </c>
      <c r="FR17" s="164"/>
      <c r="FS17" s="177"/>
      <c r="FT17" s="164"/>
      <c r="FU17" s="177"/>
      <c r="FV17" s="164"/>
      <c r="FW17" s="177"/>
      <c r="FX17" s="164"/>
      <c r="FY17" s="177"/>
      <c r="FZ17" s="164"/>
      <c r="GA17" s="177"/>
      <c r="GB17" s="164"/>
      <c r="GC17" s="177"/>
      <c r="GD17" s="164"/>
      <c r="GE17" s="177"/>
      <c r="GF17" s="164"/>
      <c r="GG17" s="177"/>
      <c r="GH17" s="164"/>
      <c r="GI17" s="177"/>
      <c r="GJ17" s="164"/>
      <c r="GK17" s="177"/>
      <c r="GL17" s="164"/>
      <c r="GM17" s="177"/>
      <c r="GN17" s="164"/>
      <c r="GO17" s="177"/>
      <c r="GP17" s="166">
        <f t="shared" si="28"/>
        <v>0</v>
      </c>
      <c r="GQ17" s="167">
        <f t="shared" si="29"/>
        <v>0</v>
      </c>
      <c r="GR17" s="166">
        <f t="shared" si="30"/>
        <v>0</v>
      </c>
      <c r="GS17" s="167">
        <f t="shared" si="31"/>
        <v>0</v>
      </c>
      <c r="GV17" s="164"/>
      <c r="GW17" s="177"/>
      <c r="GX17" s="164"/>
      <c r="GY17" s="177"/>
      <c r="GZ17" s="164"/>
      <c r="HA17" s="177"/>
      <c r="HB17" s="164"/>
      <c r="HC17" s="177"/>
      <c r="HD17" s="164"/>
      <c r="HE17" s="177"/>
      <c r="HF17" s="164"/>
      <c r="HG17" s="177"/>
      <c r="HH17" s="164"/>
      <c r="HI17" s="177"/>
      <c r="HJ17" s="164"/>
      <c r="HK17" s="177"/>
      <c r="HL17" s="164"/>
      <c r="HM17" s="177"/>
      <c r="HN17" s="164"/>
      <c r="HO17" s="177"/>
      <c r="HP17" s="164"/>
      <c r="HQ17" s="177"/>
      <c r="HR17" s="164"/>
      <c r="HS17" s="177"/>
      <c r="HT17" s="166">
        <f t="shared" si="32"/>
        <v>0</v>
      </c>
      <c r="HU17" s="167">
        <f t="shared" si="33"/>
        <v>0</v>
      </c>
      <c r="HV17" s="166">
        <f t="shared" si="34"/>
        <v>0</v>
      </c>
      <c r="HW17" s="167">
        <f t="shared" si="35"/>
        <v>0</v>
      </c>
      <c r="HZ17" s="164"/>
      <c r="IA17" s="177"/>
      <c r="IB17" s="164"/>
      <c r="IC17" s="177"/>
      <c r="ID17" s="164"/>
      <c r="IE17" s="177"/>
      <c r="IF17" s="164"/>
      <c r="IG17" s="177"/>
      <c r="IH17" s="164"/>
      <c r="II17" s="177"/>
      <c r="IJ17" s="164"/>
      <c r="IK17" s="177"/>
      <c r="IL17" s="164"/>
      <c r="IM17" s="177"/>
      <c r="IN17" s="164"/>
      <c r="IO17" s="177"/>
      <c r="IP17" s="164"/>
      <c r="IQ17" s="177"/>
      <c r="IR17" s="164"/>
      <c r="IS17" s="177"/>
      <c r="IT17" s="164"/>
      <c r="IU17" s="177"/>
      <c r="IV17" s="164"/>
      <c r="IW17" s="177"/>
      <c r="IX17" s="166">
        <f t="shared" si="36"/>
        <v>0</v>
      </c>
      <c r="IY17" s="167">
        <f t="shared" si="37"/>
        <v>0</v>
      </c>
      <c r="IZ17" s="166">
        <f t="shared" si="38"/>
        <v>0</v>
      </c>
      <c r="JA17" s="167">
        <f t="shared" si="39"/>
        <v>0</v>
      </c>
      <c r="JD17" s="164"/>
      <c r="JE17" s="177"/>
      <c r="JF17" s="164"/>
      <c r="JG17" s="177"/>
      <c r="JH17" s="164"/>
      <c r="JI17" s="177"/>
      <c r="JJ17" s="164"/>
      <c r="JK17" s="177"/>
      <c r="JL17" s="164"/>
      <c r="JM17" s="177"/>
      <c r="JN17" s="164"/>
      <c r="JO17" s="177"/>
      <c r="JP17" s="164"/>
      <c r="JQ17" s="177"/>
      <c r="JR17" s="164"/>
      <c r="JS17" s="177"/>
      <c r="JT17" s="164"/>
      <c r="JU17" s="177"/>
      <c r="JV17" s="164"/>
      <c r="JW17" s="177"/>
      <c r="JX17" s="164"/>
      <c r="JY17" s="177"/>
      <c r="JZ17" s="164"/>
      <c r="KA17" s="177"/>
      <c r="KB17" s="166">
        <f t="shared" si="40"/>
        <v>0</v>
      </c>
      <c r="KC17" s="167">
        <f t="shared" si="41"/>
        <v>0</v>
      </c>
      <c r="KD17" s="166">
        <f t="shared" si="42"/>
        <v>0</v>
      </c>
      <c r="KE17" s="167">
        <f t="shared" si="43"/>
        <v>0</v>
      </c>
      <c r="KH17" s="197">
        <f t="shared" si="0"/>
        <v>0</v>
      </c>
      <c r="KI17" s="198">
        <f t="shared" si="1"/>
        <v>0</v>
      </c>
      <c r="KJ17" s="166">
        <f t="shared" si="2"/>
        <v>0</v>
      </c>
      <c r="KK17" s="167">
        <f t="shared" si="3"/>
        <v>0</v>
      </c>
      <c r="KL17" s="199">
        <f t="shared" si="4"/>
        <v>0</v>
      </c>
      <c r="KM17" s="198">
        <f t="shared" si="5"/>
        <v>0</v>
      </c>
      <c r="KN17" s="166">
        <f t="shared" si="6"/>
        <v>0</v>
      </c>
      <c r="KO17" s="427">
        <f t="shared" si="7"/>
        <v>0</v>
      </c>
      <c r="KP17" s="420">
        <f t="shared" si="44"/>
        <v>0</v>
      </c>
      <c r="KQ17" s="422">
        <f t="shared" si="45"/>
        <v>0</v>
      </c>
      <c r="KR17" s="421" t="s">
        <v>338</v>
      </c>
      <c r="KS17" s="422" t="s">
        <v>338</v>
      </c>
    </row>
    <row r="18" spans="1:305" s="23" customFormat="1" ht="16.5" hidden="1" customHeight="1" x14ac:dyDescent="0.25">
      <c r="A18" s="4"/>
      <c r="B18" s="73"/>
      <c r="C18" s="548"/>
      <c r="D18" s="546"/>
      <c r="E18" s="24"/>
      <c r="F18" s="651"/>
      <c r="G18" s="24"/>
      <c r="H18" s="24"/>
      <c r="I18" s="80">
        <f>INT(ROUND(F18,2)*(IF(E18&gt;0,data!$J$4,0)))</f>
        <v>0</v>
      </c>
      <c r="J18" s="80"/>
      <c r="K18" s="549"/>
      <c r="L18" s="128"/>
      <c r="M18" s="80">
        <f>INT(ROUND(F18,2)*(IF(E18&gt;0,(IF(K18="ano",data!$J$6,0)),0)))</f>
        <v>0</v>
      </c>
      <c r="N18" s="82"/>
      <c r="O18" s="84"/>
      <c r="P18" s="4"/>
      <c r="Q18" s="85"/>
      <c r="R18" s="611" t="s">
        <v>338</v>
      </c>
      <c r="S18" s="4"/>
      <c r="U18" s="173" t="s">
        <v>297</v>
      </c>
      <c r="V18" s="10"/>
      <c r="W18" s="10"/>
      <c r="X18" s="174"/>
      <c r="Y18" s="175"/>
      <c r="Z18" s="174"/>
      <c r="AA18" s="175"/>
      <c r="AB18" s="174"/>
      <c r="AC18" s="175"/>
      <c r="AD18" s="174"/>
      <c r="AE18" s="175"/>
      <c r="AF18" s="174"/>
      <c r="AG18" s="175"/>
      <c r="AH18" s="174"/>
      <c r="AI18" s="175"/>
      <c r="AJ18" s="174"/>
      <c r="AK18" s="175"/>
      <c r="AL18" s="174"/>
      <c r="AM18" s="175"/>
      <c r="AN18" s="174"/>
      <c r="AO18" s="175"/>
      <c r="AP18" s="174"/>
      <c r="AQ18" s="175"/>
      <c r="AR18" s="174"/>
      <c r="AS18" s="175"/>
      <c r="AT18" s="174"/>
      <c r="AU18" s="175"/>
      <c r="AV18" s="166">
        <f t="shared" si="8"/>
        <v>0</v>
      </c>
      <c r="AW18" s="167">
        <f t="shared" si="9"/>
        <v>0</v>
      </c>
      <c r="AX18" s="166">
        <f t="shared" si="10"/>
        <v>0</v>
      </c>
      <c r="AY18" s="167">
        <f t="shared" si="11"/>
        <v>0</v>
      </c>
      <c r="BB18" s="174"/>
      <c r="BC18" s="175"/>
      <c r="BD18" s="174"/>
      <c r="BE18" s="175"/>
      <c r="BF18" s="174"/>
      <c r="BG18" s="175"/>
      <c r="BH18" s="174"/>
      <c r="BI18" s="175"/>
      <c r="BJ18" s="174"/>
      <c r="BK18" s="175"/>
      <c r="BL18" s="174"/>
      <c r="BM18" s="175"/>
      <c r="BN18" s="174"/>
      <c r="BO18" s="175"/>
      <c r="BP18" s="174"/>
      <c r="BQ18" s="175"/>
      <c r="BR18" s="174"/>
      <c r="BS18" s="175"/>
      <c r="BT18" s="174"/>
      <c r="BU18" s="175"/>
      <c r="BV18" s="174"/>
      <c r="BW18" s="175"/>
      <c r="BX18" s="174"/>
      <c r="BY18" s="175"/>
      <c r="BZ18" s="166">
        <f t="shared" si="12"/>
        <v>0</v>
      </c>
      <c r="CA18" s="167">
        <f t="shared" si="13"/>
        <v>0</v>
      </c>
      <c r="CB18" s="166">
        <f t="shared" si="14"/>
        <v>0</v>
      </c>
      <c r="CC18" s="167">
        <f t="shared" si="15"/>
        <v>0</v>
      </c>
      <c r="CF18" s="174"/>
      <c r="CG18" s="175"/>
      <c r="CH18" s="174"/>
      <c r="CI18" s="175"/>
      <c r="CJ18" s="174"/>
      <c r="CK18" s="175"/>
      <c r="CL18" s="174"/>
      <c r="CM18" s="175"/>
      <c r="CN18" s="174"/>
      <c r="CO18" s="175"/>
      <c r="CP18" s="174"/>
      <c r="CQ18" s="175"/>
      <c r="CR18" s="174"/>
      <c r="CS18" s="175"/>
      <c r="CT18" s="174"/>
      <c r="CU18" s="175"/>
      <c r="CV18" s="174"/>
      <c r="CW18" s="175"/>
      <c r="CX18" s="174"/>
      <c r="CY18" s="175"/>
      <c r="CZ18" s="174"/>
      <c r="DA18" s="175"/>
      <c r="DB18" s="174"/>
      <c r="DC18" s="175"/>
      <c r="DD18" s="166">
        <f t="shared" si="16"/>
        <v>0</v>
      </c>
      <c r="DE18" s="167">
        <f t="shared" si="17"/>
        <v>0</v>
      </c>
      <c r="DF18" s="166">
        <f t="shared" si="18"/>
        <v>0</v>
      </c>
      <c r="DG18" s="167">
        <f t="shared" si="19"/>
        <v>0</v>
      </c>
      <c r="DJ18" s="174"/>
      <c r="DK18" s="175"/>
      <c r="DL18" s="174"/>
      <c r="DM18" s="175"/>
      <c r="DN18" s="174"/>
      <c r="DO18" s="175"/>
      <c r="DP18" s="174"/>
      <c r="DQ18" s="175"/>
      <c r="DR18" s="174"/>
      <c r="DS18" s="175"/>
      <c r="DT18" s="174"/>
      <c r="DU18" s="175"/>
      <c r="DV18" s="174"/>
      <c r="DW18" s="175"/>
      <c r="DX18" s="174"/>
      <c r="DY18" s="175"/>
      <c r="DZ18" s="174"/>
      <c r="EA18" s="175"/>
      <c r="EB18" s="174"/>
      <c r="EC18" s="175"/>
      <c r="ED18" s="174"/>
      <c r="EE18" s="175"/>
      <c r="EF18" s="174"/>
      <c r="EG18" s="175"/>
      <c r="EH18" s="166">
        <f t="shared" si="20"/>
        <v>0</v>
      </c>
      <c r="EI18" s="167">
        <f t="shared" si="21"/>
        <v>0</v>
      </c>
      <c r="EJ18" s="166">
        <f t="shared" si="22"/>
        <v>0</v>
      </c>
      <c r="EK18" s="167">
        <f t="shared" si="23"/>
        <v>0</v>
      </c>
      <c r="EN18" s="174"/>
      <c r="EO18" s="175"/>
      <c r="EP18" s="174"/>
      <c r="EQ18" s="175"/>
      <c r="ER18" s="174"/>
      <c r="ES18" s="175"/>
      <c r="ET18" s="174"/>
      <c r="EU18" s="175"/>
      <c r="EV18" s="174"/>
      <c r="EW18" s="175"/>
      <c r="EX18" s="174"/>
      <c r="EY18" s="175"/>
      <c r="EZ18" s="174"/>
      <c r="FA18" s="175"/>
      <c r="FB18" s="174"/>
      <c r="FC18" s="175"/>
      <c r="FD18" s="174"/>
      <c r="FE18" s="175"/>
      <c r="FF18" s="174"/>
      <c r="FG18" s="175"/>
      <c r="FH18" s="174"/>
      <c r="FI18" s="175"/>
      <c r="FJ18" s="174"/>
      <c r="FK18" s="175"/>
      <c r="FL18" s="166">
        <f t="shared" si="24"/>
        <v>0</v>
      </c>
      <c r="FM18" s="167">
        <f t="shared" si="25"/>
        <v>0</v>
      </c>
      <c r="FN18" s="166">
        <f t="shared" si="26"/>
        <v>0</v>
      </c>
      <c r="FO18" s="167">
        <f t="shared" si="27"/>
        <v>0</v>
      </c>
      <c r="FR18" s="174"/>
      <c r="FS18" s="175"/>
      <c r="FT18" s="174"/>
      <c r="FU18" s="175"/>
      <c r="FV18" s="174"/>
      <c r="FW18" s="175"/>
      <c r="FX18" s="174"/>
      <c r="FY18" s="175"/>
      <c r="FZ18" s="174"/>
      <c r="GA18" s="175"/>
      <c r="GB18" s="174"/>
      <c r="GC18" s="175"/>
      <c r="GD18" s="174"/>
      <c r="GE18" s="175"/>
      <c r="GF18" s="174"/>
      <c r="GG18" s="175"/>
      <c r="GH18" s="174"/>
      <c r="GI18" s="175"/>
      <c r="GJ18" s="174"/>
      <c r="GK18" s="175"/>
      <c r="GL18" s="174"/>
      <c r="GM18" s="175"/>
      <c r="GN18" s="174"/>
      <c r="GO18" s="175"/>
      <c r="GP18" s="166">
        <f t="shared" si="28"/>
        <v>0</v>
      </c>
      <c r="GQ18" s="167">
        <f t="shared" si="29"/>
        <v>0</v>
      </c>
      <c r="GR18" s="166">
        <f t="shared" si="30"/>
        <v>0</v>
      </c>
      <c r="GS18" s="167">
        <f t="shared" si="31"/>
        <v>0</v>
      </c>
      <c r="GV18" s="174"/>
      <c r="GW18" s="175"/>
      <c r="GX18" s="174"/>
      <c r="GY18" s="175"/>
      <c r="GZ18" s="174"/>
      <c r="HA18" s="175"/>
      <c r="HB18" s="174"/>
      <c r="HC18" s="175"/>
      <c r="HD18" s="174"/>
      <c r="HE18" s="175"/>
      <c r="HF18" s="174"/>
      <c r="HG18" s="175"/>
      <c r="HH18" s="174"/>
      <c r="HI18" s="175"/>
      <c r="HJ18" s="174"/>
      <c r="HK18" s="175"/>
      <c r="HL18" s="174"/>
      <c r="HM18" s="175"/>
      <c r="HN18" s="174"/>
      <c r="HO18" s="175"/>
      <c r="HP18" s="174"/>
      <c r="HQ18" s="175"/>
      <c r="HR18" s="174"/>
      <c r="HS18" s="175"/>
      <c r="HT18" s="166">
        <f t="shared" si="32"/>
        <v>0</v>
      </c>
      <c r="HU18" s="167">
        <f t="shared" si="33"/>
        <v>0</v>
      </c>
      <c r="HV18" s="166">
        <f t="shared" si="34"/>
        <v>0</v>
      </c>
      <c r="HW18" s="167">
        <f t="shared" si="35"/>
        <v>0</v>
      </c>
      <c r="HZ18" s="174"/>
      <c r="IA18" s="175"/>
      <c r="IB18" s="174"/>
      <c r="IC18" s="175"/>
      <c r="ID18" s="174"/>
      <c r="IE18" s="175"/>
      <c r="IF18" s="174"/>
      <c r="IG18" s="175"/>
      <c r="IH18" s="174"/>
      <c r="II18" s="175"/>
      <c r="IJ18" s="174"/>
      <c r="IK18" s="175"/>
      <c r="IL18" s="174"/>
      <c r="IM18" s="175"/>
      <c r="IN18" s="174"/>
      <c r="IO18" s="175"/>
      <c r="IP18" s="174"/>
      <c r="IQ18" s="175"/>
      <c r="IR18" s="174"/>
      <c r="IS18" s="175"/>
      <c r="IT18" s="174"/>
      <c r="IU18" s="175"/>
      <c r="IV18" s="174"/>
      <c r="IW18" s="175"/>
      <c r="IX18" s="166">
        <f t="shared" si="36"/>
        <v>0</v>
      </c>
      <c r="IY18" s="167">
        <f t="shared" si="37"/>
        <v>0</v>
      </c>
      <c r="IZ18" s="166">
        <f t="shared" si="38"/>
        <v>0</v>
      </c>
      <c r="JA18" s="167">
        <f t="shared" si="39"/>
        <v>0</v>
      </c>
      <c r="JD18" s="174"/>
      <c r="JE18" s="175"/>
      <c r="JF18" s="174"/>
      <c r="JG18" s="175"/>
      <c r="JH18" s="174"/>
      <c r="JI18" s="175"/>
      <c r="JJ18" s="174"/>
      <c r="JK18" s="175"/>
      <c r="JL18" s="174"/>
      <c r="JM18" s="175"/>
      <c r="JN18" s="174"/>
      <c r="JO18" s="175"/>
      <c r="JP18" s="174"/>
      <c r="JQ18" s="175"/>
      <c r="JR18" s="174"/>
      <c r="JS18" s="175"/>
      <c r="JT18" s="174"/>
      <c r="JU18" s="175"/>
      <c r="JV18" s="174"/>
      <c r="JW18" s="175"/>
      <c r="JX18" s="174"/>
      <c r="JY18" s="175"/>
      <c r="JZ18" s="174"/>
      <c r="KA18" s="175"/>
      <c r="KB18" s="166">
        <f t="shared" si="40"/>
        <v>0</v>
      </c>
      <c r="KC18" s="167">
        <f t="shared" si="41"/>
        <v>0</v>
      </c>
      <c r="KD18" s="166">
        <f t="shared" si="42"/>
        <v>0</v>
      </c>
      <c r="KE18" s="167">
        <f t="shared" si="43"/>
        <v>0</v>
      </c>
      <c r="KH18" s="197">
        <f t="shared" si="0"/>
        <v>0</v>
      </c>
      <c r="KI18" s="198">
        <f t="shared" si="1"/>
        <v>0</v>
      </c>
      <c r="KJ18" s="166">
        <f t="shared" si="2"/>
        <v>0</v>
      </c>
      <c r="KK18" s="167">
        <f t="shared" si="3"/>
        <v>0</v>
      </c>
      <c r="KL18" s="199">
        <f t="shared" si="4"/>
        <v>0</v>
      </c>
      <c r="KM18" s="198">
        <f t="shared" si="5"/>
        <v>0</v>
      </c>
      <c r="KN18" s="166">
        <f t="shared" si="6"/>
        <v>0</v>
      </c>
      <c r="KO18" s="427">
        <f t="shared" si="7"/>
        <v>0</v>
      </c>
      <c r="KP18" s="420">
        <f t="shared" si="44"/>
        <v>0</v>
      </c>
      <c r="KQ18" s="422">
        <f t="shared" si="45"/>
        <v>0</v>
      </c>
      <c r="KR18" s="421" t="s">
        <v>338</v>
      </c>
      <c r="KS18" s="422" t="s">
        <v>338</v>
      </c>
    </row>
    <row r="19" spans="1:305" s="4" customFormat="1" ht="16.5" customHeight="1" x14ac:dyDescent="0.25">
      <c r="B19" s="73" t="s">
        <v>16</v>
      </c>
      <c r="C19" s="900"/>
      <c r="D19" s="901"/>
      <c r="E19" s="312"/>
      <c r="F19" s="655">
        <v>1</v>
      </c>
      <c r="G19" s="14"/>
      <c r="H19" s="14"/>
      <c r="I19" s="80">
        <f>INT(ROUND(F19,2)*(IF(E19&gt;0,data!$J$4,0)))</f>
        <v>0</v>
      </c>
      <c r="J19" s="80">
        <f>IF(E19&gt;0,I19*E19,0)</f>
        <v>0</v>
      </c>
      <c r="K19" s="314"/>
      <c r="L19" s="312"/>
      <c r="M19" s="80">
        <f>INT(ROUND(F19,2)*(IF(E19&gt;0,(IF(K19="ano",data!$J$6,0)),0)))</f>
        <v>0</v>
      </c>
      <c r="N19" s="82">
        <f>IF(L19&gt;E19,M19*E19,M19*L19)</f>
        <v>0</v>
      </c>
      <c r="O19" s="84">
        <f t="shared" si="46"/>
        <v>0</v>
      </c>
      <c r="Q19" s="85" t="str">
        <f t="shared" si="47"/>
        <v/>
      </c>
      <c r="R19" s="611" t="s">
        <v>338</v>
      </c>
      <c r="T19" s="4">
        <f t="shared" si="48"/>
        <v>0</v>
      </c>
      <c r="U19" s="176" t="s">
        <v>297</v>
      </c>
      <c r="V19" s="10"/>
      <c r="W19" s="10"/>
      <c r="X19" s="164"/>
      <c r="Y19" s="177"/>
      <c r="Z19" s="164"/>
      <c r="AA19" s="177"/>
      <c r="AB19" s="164"/>
      <c r="AC19" s="177"/>
      <c r="AD19" s="164"/>
      <c r="AE19" s="177"/>
      <c r="AF19" s="164"/>
      <c r="AG19" s="177"/>
      <c r="AH19" s="164"/>
      <c r="AI19" s="177"/>
      <c r="AJ19" s="164"/>
      <c r="AK19" s="177"/>
      <c r="AL19" s="164"/>
      <c r="AM19" s="177"/>
      <c r="AN19" s="164"/>
      <c r="AO19" s="177"/>
      <c r="AP19" s="164"/>
      <c r="AQ19" s="177"/>
      <c r="AR19" s="164"/>
      <c r="AS19" s="177"/>
      <c r="AT19" s="164"/>
      <c r="AU19" s="177"/>
      <c r="AV19" s="166">
        <f t="shared" si="8"/>
        <v>0</v>
      </c>
      <c r="AW19" s="167">
        <f t="shared" si="9"/>
        <v>0</v>
      </c>
      <c r="AX19" s="166">
        <f t="shared" si="10"/>
        <v>0</v>
      </c>
      <c r="AY19" s="167">
        <f t="shared" si="11"/>
        <v>0</v>
      </c>
      <c r="BB19" s="164"/>
      <c r="BC19" s="177"/>
      <c r="BD19" s="164"/>
      <c r="BE19" s="177"/>
      <c r="BF19" s="164"/>
      <c r="BG19" s="177"/>
      <c r="BH19" s="164"/>
      <c r="BI19" s="177"/>
      <c r="BJ19" s="164"/>
      <c r="BK19" s="177"/>
      <c r="BL19" s="164"/>
      <c r="BM19" s="177"/>
      <c r="BN19" s="164"/>
      <c r="BO19" s="177"/>
      <c r="BP19" s="164"/>
      <c r="BQ19" s="177"/>
      <c r="BR19" s="164"/>
      <c r="BS19" s="177"/>
      <c r="BT19" s="164"/>
      <c r="BU19" s="177"/>
      <c r="BV19" s="164"/>
      <c r="BW19" s="177"/>
      <c r="BX19" s="164"/>
      <c r="BY19" s="177"/>
      <c r="BZ19" s="166">
        <f t="shared" si="12"/>
        <v>0</v>
      </c>
      <c r="CA19" s="167">
        <f t="shared" si="13"/>
        <v>0</v>
      </c>
      <c r="CB19" s="166">
        <f t="shared" si="14"/>
        <v>0</v>
      </c>
      <c r="CC19" s="167">
        <f t="shared" si="15"/>
        <v>0</v>
      </c>
      <c r="CF19" s="164"/>
      <c r="CG19" s="177"/>
      <c r="CH19" s="164"/>
      <c r="CI19" s="177"/>
      <c r="CJ19" s="164"/>
      <c r="CK19" s="177"/>
      <c r="CL19" s="164"/>
      <c r="CM19" s="177"/>
      <c r="CN19" s="164"/>
      <c r="CO19" s="177"/>
      <c r="CP19" s="164"/>
      <c r="CQ19" s="177"/>
      <c r="CR19" s="164"/>
      <c r="CS19" s="177"/>
      <c r="CT19" s="164"/>
      <c r="CU19" s="177"/>
      <c r="CV19" s="164"/>
      <c r="CW19" s="177"/>
      <c r="CX19" s="164"/>
      <c r="CY19" s="177"/>
      <c r="CZ19" s="164"/>
      <c r="DA19" s="177"/>
      <c r="DB19" s="164"/>
      <c r="DC19" s="177"/>
      <c r="DD19" s="166">
        <f t="shared" si="16"/>
        <v>0</v>
      </c>
      <c r="DE19" s="167">
        <f t="shared" si="17"/>
        <v>0</v>
      </c>
      <c r="DF19" s="166">
        <f t="shared" si="18"/>
        <v>0</v>
      </c>
      <c r="DG19" s="167">
        <f t="shared" si="19"/>
        <v>0</v>
      </c>
      <c r="DJ19" s="164"/>
      <c r="DK19" s="177"/>
      <c r="DL19" s="164"/>
      <c r="DM19" s="177"/>
      <c r="DN19" s="164"/>
      <c r="DO19" s="177"/>
      <c r="DP19" s="164"/>
      <c r="DQ19" s="177"/>
      <c r="DR19" s="164"/>
      <c r="DS19" s="177"/>
      <c r="DT19" s="164"/>
      <c r="DU19" s="177"/>
      <c r="DV19" s="164"/>
      <c r="DW19" s="177"/>
      <c r="DX19" s="164"/>
      <c r="DY19" s="177"/>
      <c r="DZ19" s="164"/>
      <c r="EA19" s="177"/>
      <c r="EB19" s="164"/>
      <c r="EC19" s="177"/>
      <c r="ED19" s="164"/>
      <c r="EE19" s="177"/>
      <c r="EF19" s="164"/>
      <c r="EG19" s="177"/>
      <c r="EH19" s="166">
        <f t="shared" si="20"/>
        <v>0</v>
      </c>
      <c r="EI19" s="167">
        <f t="shared" si="21"/>
        <v>0</v>
      </c>
      <c r="EJ19" s="166">
        <f t="shared" si="22"/>
        <v>0</v>
      </c>
      <c r="EK19" s="167">
        <f t="shared" si="23"/>
        <v>0</v>
      </c>
      <c r="EN19" s="164"/>
      <c r="EO19" s="177"/>
      <c r="EP19" s="164"/>
      <c r="EQ19" s="177"/>
      <c r="ER19" s="164"/>
      <c r="ES19" s="177"/>
      <c r="ET19" s="164"/>
      <c r="EU19" s="177"/>
      <c r="EV19" s="164"/>
      <c r="EW19" s="177"/>
      <c r="EX19" s="164"/>
      <c r="EY19" s="177"/>
      <c r="EZ19" s="164"/>
      <c r="FA19" s="177"/>
      <c r="FB19" s="164"/>
      <c r="FC19" s="177"/>
      <c r="FD19" s="164"/>
      <c r="FE19" s="177"/>
      <c r="FF19" s="164"/>
      <c r="FG19" s="177"/>
      <c r="FH19" s="164"/>
      <c r="FI19" s="177"/>
      <c r="FJ19" s="164"/>
      <c r="FK19" s="177"/>
      <c r="FL19" s="166">
        <f t="shared" si="24"/>
        <v>0</v>
      </c>
      <c r="FM19" s="167">
        <f t="shared" si="25"/>
        <v>0</v>
      </c>
      <c r="FN19" s="166">
        <f t="shared" si="26"/>
        <v>0</v>
      </c>
      <c r="FO19" s="167">
        <f t="shared" si="27"/>
        <v>0</v>
      </c>
      <c r="FR19" s="164"/>
      <c r="FS19" s="177"/>
      <c r="FT19" s="164"/>
      <c r="FU19" s="177"/>
      <c r="FV19" s="164"/>
      <c r="FW19" s="177"/>
      <c r="FX19" s="164"/>
      <c r="FY19" s="177"/>
      <c r="FZ19" s="164"/>
      <c r="GA19" s="177"/>
      <c r="GB19" s="164"/>
      <c r="GC19" s="177"/>
      <c r="GD19" s="164"/>
      <c r="GE19" s="177"/>
      <c r="GF19" s="164"/>
      <c r="GG19" s="177"/>
      <c r="GH19" s="164"/>
      <c r="GI19" s="177"/>
      <c r="GJ19" s="164"/>
      <c r="GK19" s="177"/>
      <c r="GL19" s="164"/>
      <c r="GM19" s="177"/>
      <c r="GN19" s="164"/>
      <c r="GO19" s="177"/>
      <c r="GP19" s="166">
        <f t="shared" si="28"/>
        <v>0</v>
      </c>
      <c r="GQ19" s="167">
        <f t="shared" si="29"/>
        <v>0</v>
      </c>
      <c r="GR19" s="166">
        <f t="shared" si="30"/>
        <v>0</v>
      </c>
      <c r="GS19" s="167">
        <f t="shared" si="31"/>
        <v>0</v>
      </c>
      <c r="GV19" s="164"/>
      <c r="GW19" s="177"/>
      <c r="GX19" s="164"/>
      <c r="GY19" s="177"/>
      <c r="GZ19" s="164"/>
      <c r="HA19" s="177"/>
      <c r="HB19" s="164"/>
      <c r="HC19" s="177"/>
      <c r="HD19" s="164"/>
      <c r="HE19" s="177"/>
      <c r="HF19" s="164"/>
      <c r="HG19" s="177"/>
      <c r="HH19" s="164"/>
      <c r="HI19" s="177"/>
      <c r="HJ19" s="164"/>
      <c r="HK19" s="177"/>
      <c r="HL19" s="164"/>
      <c r="HM19" s="177"/>
      <c r="HN19" s="164"/>
      <c r="HO19" s="177"/>
      <c r="HP19" s="164"/>
      <c r="HQ19" s="177"/>
      <c r="HR19" s="164"/>
      <c r="HS19" s="177"/>
      <c r="HT19" s="166">
        <f t="shared" si="32"/>
        <v>0</v>
      </c>
      <c r="HU19" s="167">
        <f t="shared" si="33"/>
        <v>0</v>
      </c>
      <c r="HV19" s="166">
        <f t="shared" si="34"/>
        <v>0</v>
      </c>
      <c r="HW19" s="167">
        <f t="shared" si="35"/>
        <v>0</v>
      </c>
      <c r="HZ19" s="164"/>
      <c r="IA19" s="177"/>
      <c r="IB19" s="164"/>
      <c r="IC19" s="177"/>
      <c r="ID19" s="164"/>
      <c r="IE19" s="177"/>
      <c r="IF19" s="164"/>
      <c r="IG19" s="177"/>
      <c r="IH19" s="164"/>
      <c r="II19" s="177"/>
      <c r="IJ19" s="164"/>
      <c r="IK19" s="177"/>
      <c r="IL19" s="164"/>
      <c r="IM19" s="177"/>
      <c r="IN19" s="164"/>
      <c r="IO19" s="177"/>
      <c r="IP19" s="164"/>
      <c r="IQ19" s="177"/>
      <c r="IR19" s="164"/>
      <c r="IS19" s="177"/>
      <c r="IT19" s="164"/>
      <c r="IU19" s="177"/>
      <c r="IV19" s="164"/>
      <c r="IW19" s="177"/>
      <c r="IX19" s="166">
        <f t="shared" si="36"/>
        <v>0</v>
      </c>
      <c r="IY19" s="167">
        <f t="shared" si="37"/>
        <v>0</v>
      </c>
      <c r="IZ19" s="166">
        <f t="shared" si="38"/>
        <v>0</v>
      </c>
      <c r="JA19" s="167">
        <f t="shared" si="39"/>
        <v>0</v>
      </c>
      <c r="JD19" s="164"/>
      <c r="JE19" s="177"/>
      <c r="JF19" s="164"/>
      <c r="JG19" s="177"/>
      <c r="JH19" s="164"/>
      <c r="JI19" s="177"/>
      <c r="JJ19" s="164"/>
      <c r="JK19" s="177"/>
      <c r="JL19" s="164"/>
      <c r="JM19" s="177"/>
      <c r="JN19" s="164"/>
      <c r="JO19" s="177"/>
      <c r="JP19" s="164"/>
      <c r="JQ19" s="177"/>
      <c r="JR19" s="164"/>
      <c r="JS19" s="177"/>
      <c r="JT19" s="164"/>
      <c r="JU19" s="177"/>
      <c r="JV19" s="164"/>
      <c r="JW19" s="177"/>
      <c r="JX19" s="164"/>
      <c r="JY19" s="177"/>
      <c r="JZ19" s="164"/>
      <c r="KA19" s="177"/>
      <c r="KB19" s="166">
        <f t="shared" si="40"/>
        <v>0</v>
      </c>
      <c r="KC19" s="167">
        <f t="shared" si="41"/>
        <v>0</v>
      </c>
      <c r="KD19" s="166">
        <f t="shared" si="42"/>
        <v>0</v>
      </c>
      <c r="KE19" s="167">
        <f t="shared" si="43"/>
        <v>0</v>
      </c>
      <c r="KH19" s="197">
        <f t="shared" si="0"/>
        <v>0</v>
      </c>
      <c r="KI19" s="198">
        <f t="shared" si="1"/>
        <v>0</v>
      </c>
      <c r="KJ19" s="166">
        <f t="shared" si="2"/>
        <v>0</v>
      </c>
      <c r="KK19" s="167">
        <f t="shared" si="3"/>
        <v>0</v>
      </c>
      <c r="KL19" s="199">
        <f t="shared" si="4"/>
        <v>0</v>
      </c>
      <c r="KM19" s="198">
        <f t="shared" si="5"/>
        <v>0</v>
      </c>
      <c r="KN19" s="166">
        <f t="shared" si="6"/>
        <v>0</v>
      </c>
      <c r="KO19" s="427">
        <f t="shared" si="7"/>
        <v>0</v>
      </c>
      <c r="KP19" s="420">
        <f t="shared" si="44"/>
        <v>0</v>
      </c>
      <c r="KQ19" s="422">
        <f t="shared" si="45"/>
        <v>0</v>
      </c>
      <c r="KR19" s="421" t="s">
        <v>338</v>
      </c>
      <c r="KS19" s="422" t="s">
        <v>338</v>
      </c>
    </row>
    <row r="20" spans="1:305" s="23" customFormat="1" ht="15.75" hidden="1" customHeight="1" x14ac:dyDescent="0.25">
      <c r="A20" s="4"/>
      <c r="B20" s="73"/>
      <c r="C20" s="548"/>
      <c r="D20" s="546"/>
      <c r="E20" s="24"/>
      <c r="F20" s="651"/>
      <c r="G20" s="24"/>
      <c r="H20" s="24"/>
      <c r="I20" s="80">
        <f>INT(ROUND(F20,2)*(IF(E20&gt;0,data!$J$4,0)))</f>
        <v>0</v>
      </c>
      <c r="J20" s="80"/>
      <c r="K20" s="549"/>
      <c r="L20" s="128"/>
      <c r="M20" s="80">
        <f>INT(ROUND(F20,2)*(IF(E20&gt;0,(IF(K20="ano",data!$J$6,0)),0)))</f>
        <v>0</v>
      </c>
      <c r="N20" s="82"/>
      <c r="O20" s="84"/>
      <c r="P20" s="4"/>
      <c r="Q20" s="85"/>
      <c r="R20" s="611" t="s">
        <v>338</v>
      </c>
      <c r="S20" s="4"/>
      <c r="U20" s="173" t="s">
        <v>297</v>
      </c>
      <c r="V20" s="10"/>
      <c r="W20" s="10"/>
      <c r="X20" s="174"/>
      <c r="Y20" s="175"/>
      <c r="Z20" s="174"/>
      <c r="AA20" s="175"/>
      <c r="AB20" s="174"/>
      <c r="AC20" s="175"/>
      <c r="AD20" s="174"/>
      <c r="AE20" s="175"/>
      <c r="AF20" s="174"/>
      <c r="AG20" s="175"/>
      <c r="AH20" s="174"/>
      <c r="AI20" s="175"/>
      <c r="AJ20" s="174"/>
      <c r="AK20" s="175"/>
      <c r="AL20" s="174"/>
      <c r="AM20" s="175"/>
      <c r="AN20" s="174"/>
      <c r="AO20" s="175"/>
      <c r="AP20" s="174"/>
      <c r="AQ20" s="175"/>
      <c r="AR20" s="174"/>
      <c r="AS20" s="175"/>
      <c r="AT20" s="174"/>
      <c r="AU20" s="175"/>
      <c r="AV20" s="166">
        <f t="shared" si="8"/>
        <v>0</v>
      </c>
      <c r="AW20" s="167">
        <f t="shared" si="9"/>
        <v>0</v>
      </c>
      <c r="AX20" s="166">
        <f t="shared" si="10"/>
        <v>0</v>
      </c>
      <c r="AY20" s="167">
        <f t="shared" si="11"/>
        <v>0</v>
      </c>
      <c r="BB20" s="174"/>
      <c r="BC20" s="175"/>
      <c r="BD20" s="174"/>
      <c r="BE20" s="175"/>
      <c r="BF20" s="174"/>
      <c r="BG20" s="175"/>
      <c r="BH20" s="174"/>
      <c r="BI20" s="175"/>
      <c r="BJ20" s="174"/>
      <c r="BK20" s="175"/>
      <c r="BL20" s="174"/>
      <c r="BM20" s="175"/>
      <c r="BN20" s="174"/>
      <c r="BO20" s="175"/>
      <c r="BP20" s="174"/>
      <c r="BQ20" s="175"/>
      <c r="BR20" s="174"/>
      <c r="BS20" s="175"/>
      <c r="BT20" s="174"/>
      <c r="BU20" s="175"/>
      <c r="BV20" s="174"/>
      <c r="BW20" s="175"/>
      <c r="BX20" s="174"/>
      <c r="BY20" s="175"/>
      <c r="BZ20" s="166">
        <f t="shared" si="12"/>
        <v>0</v>
      </c>
      <c r="CA20" s="167">
        <f t="shared" si="13"/>
        <v>0</v>
      </c>
      <c r="CB20" s="166">
        <f t="shared" si="14"/>
        <v>0</v>
      </c>
      <c r="CC20" s="167">
        <f t="shared" si="15"/>
        <v>0</v>
      </c>
      <c r="CF20" s="174"/>
      <c r="CG20" s="175"/>
      <c r="CH20" s="174"/>
      <c r="CI20" s="175"/>
      <c r="CJ20" s="174"/>
      <c r="CK20" s="175"/>
      <c r="CL20" s="174"/>
      <c r="CM20" s="175"/>
      <c r="CN20" s="174"/>
      <c r="CO20" s="175"/>
      <c r="CP20" s="174"/>
      <c r="CQ20" s="175"/>
      <c r="CR20" s="174"/>
      <c r="CS20" s="175"/>
      <c r="CT20" s="174"/>
      <c r="CU20" s="175"/>
      <c r="CV20" s="174"/>
      <c r="CW20" s="175"/>
      <c r="CX20" s="174"/>
      <c r="CY20" s="175"/>
      <c r="CZ20" s="174"/>
      <c r="DA20" s="175"/>
      <c r="DB20" s="174"/>
      <c r="DC20" s="175"/>
      <c r="DD20" s="166">
        <f t="shared" si="16"/>
        <v>0</v>
      </c>
      <c r="DE20" s="167">
        <f t="shared" si="17"/>
        <v>0</v>
      </c>
      <c r="DF20" s="166">
        <f t="shared" si="18"/>
        <v>0</v>
      </c>
      <c r="DG20" s="167">
        <f t="shared" si="19"/>
        <v>0</v>
      </c>
      <c r="DJ20" s="174"/>
      <c r="DK20" s="175"/>
      <c r="DL20" s="174"/>
      <c r="DM20" s="175"/>
      <c r="DN20" s="174"/>
      <c r="DO20" s="175"/>
      <c r="DP20" s="174"/>
      <c r="DQ20" s="175"/>
      <c r="DR20" s="174"/>
      <c r="DS20" s="175"/>
      <c r="DT20" s="174"/>
      <c r="DU20" s="175"/>
      <c r="DV20" s="174"/>
      <c r="DW20" s="175"/>
      <c r="DX20" s="174"/>
      <c r="DY20" s="175"/>
      <c r="DZ20" s="174"/>
      <c r="EA20" s="175"/>
      <c r="EB20" s="174"/>
      <c r="EC20" s="175"/>
      <c r="ED20" s="174"/>
      <c r="EE20" s="175"/>
      <c r="EF20" s="174"/>
      <c r="EG20" s="175"/>
      <c r="EH20" s="166">
        <f t="shared" si="20"/>
        <v>0</v>
      </c>
      <c r="EI20" s="167">
        <f t="shared" si="21"/>
        <v>0</v>
      </c>
      <c r="EJ20" s="166">
        <f t="shared" si="22"/>
        <v>0</v>
      </c>
      <c r="EK20" s="167">
        <f t="shared" si="23"/>
        <v>0</v>
      </c>
      <c r="EN20" s="174"/>
      <c r="EO20" s="175"/>
      <c r="EP20" s="174"/>
      <c r="EQ20" s="175"/>
      <c r="ER20" s="174"/>
      <c r="ES20" s="175"/>
      <c r="ET20" s="174"/>
      <c r="EU20" s="175"/>
      <c r="EV20" s="174"/>
      <c r="EW20" s="175"/>
      <c r="EX20" s="174"/>
      <c r="EY20" s="175"/>
      <c r="EZ20" s="174"/>
      <c r="FA20" s="175"/>
      <c r="FB20" s="174"/>
      <c r="FC20" s="175"/>
      <c r="FD20" s="174"/>
      <c r="FE20" s="175"/>
      <c r="FF20" s="174"/>
      <c r="FG20" s="175"/>
      <c r="FH20" s="174"/>
      <c r="FI20" s="175"/>
      <c r="FJ20" s="174"/>
      <c r="FK20" s="175"/>
      <c r="FL20" s="166">
        <f t="shared" si="24"/>
        <v>0</v>
      </c>
      <c r="FM20" s="167">
        <f t="shared" si="25"/>
        <v>0</v>
      </c>
      <c r="FN20" s="166">
        <f t="shared" si="26"/>
        <v>0</v>
      </c>
      <c r="FO20" s="167">
        <f t="shared" si="27"/>
        <v>0</v>
      </c>
      <c r="FR20" s="174"/>
      <c r="FS20" s="175"/>
      <c r="FT20" s="174"/>
      <c r="FU20" s="175"/>
      <c r="FV20" s="174"/>
      <c r="FW20" s="175"/>
      <c r="FX20" s="174"/>
      <c r="FY20" s="175"/>
      <c r="FZ20" s="174"/>
      <c r="GA20" s="175"/>
      <c r="GB20" s="174"/>
      <c r="GC20" s="175"/>
      <c r="GD20" s="174"/>
      <c r="GE20" s="175"/>
      <c r="GF20" s="174"/>
      <c r="GG20" s="175"/>
      <c r="GH20" s="174"/>
      <c r="GI20" s="175"/>
      <c r="GJ20" s="174"/>
      <c r="GK20" s="175"/>
      <c r="GL20" s="174"/>
      <c r="GM20" s="175"/>
      <c r="GN20" s="174"/>
      <c r="GO20" s="175"/>
      <c r="GP20" s="166">
        <f t="shared" si="28"/>
        <v>0</v>
      </c>
      <c r="GQ20" s="167">
        <f t="shared" si="29"/>
        <v>0</v>
      </c>
      <c r="GR20" s="166">
        <f t="shared" si="30"/>
        <v>0</v>
      </c>
      <c r="GS20" s="167">
        <f t="shared" si="31"/>
        <v>0</v>
      </c>
      <c r="GV20" s="174"/>
      <c r="GW20" s="175"/>
      <c r="GX20" s="174"/>
      <c r="GY20" s="175"/>
      <c r="GZ20" s="174"/>
      <c r="HA20" s="175"/>
      <c r="HB20" s="174"/>
      <c r="HC20" s="175"/>
      <c r="HD20" s="174"/>
      <c r="HE20" s="175"/>
      <c r="HF20" s="174"/>
      <c r="HG20" s="175"/>
      <c r="HH20" s="174"/>
      <c r="HI20" s="175"/>
      <c r="HJ20" s="174"/>
      <c r="HK20" s="175"/>
      <c r="HL20" s="174"/>
      <c r="HM20" s="175"/>
      <c r="HN20" s="174"/>
      <c r="HO20" s="175"/>
      <c r="HP20" s="174"/>
      <c r="HQ20" s="175"/>
      <c r="HR20" s="174"/>
      <c r="HS20" s="175"/>
      <c r="HT20" s="166">
        <f t="shared" si="32"/>
        <v>0</v>
      </c>
      <c r="HU20" s="167">
        <f t="shared" si="33"/>
        <v>0</v>
      </c>
      <c r="HV20" s="166">
        <f t="shared" si="34"/>
        <v>0</v>
      </c>
      <c r="HW20" s="167">
        <f t="shared" si="35"/>
        <v>0</v>
      </c>
      <c r="HZ20" s="174"/>
      <c r="IA20" s="175"/>
      <c r="IB20" s="174"/>
      <c r="IC20" s="175"/>
      <c r="ID20" s="174"/>
      <c r="IE20" s="175"/>
      <c r="IF20" s="174"/>
      <c r="IG20" s="175"/>
      <c r="IH20" s="174"/>
      <c r="II20" s="175"/>
      <c r="IJ20" s="174"/>
      <c r="IK20" s="175"/>
      <c r="IL20" s="174"/>
      <c r="IM20" s="175"/>
      <c r="IN20" s="174"/>
      <c r="IO20" s="175"/>
      <c r="IP20" s="174"/>
      <c r="IQ20" s="175"/>
      <c r="IR20" s="174"/>
      <c r="IS20" s="175"/>
      <c r="IT20" s="174"/>
      <c r="IU20" s="175"/>
      <c r="IV20" s="174"/>
      <c r="IW20" s="175"/>
      <c r="IX20" s="166">
        <f t="shared" si="36"/>
        <v>0</v>
      </c>
      <c r="IY20" s="167">
        <f t="shared" si="37"/>
        <v>0</v>
      </c>
      <c r="IZ20" s="166">
        <f t="shared" si="38"/>
        <v>0</v>
      </c>
      <c r="JA20" s="167">
        <f t="shared" si="39"/>
        <v>0</v>
      </c>
      <c r="JD20" s="174"/>
      <c r="JE20" s="175"/>
      <c r="JF20" s="174"/>
      <c r="JG20" s="175"/>
      <c r="JH20" s="174"/>
      <c r="JI20" s="175"/>
      <c r="JJ20" s="174"/>
      <c r="JK20" s="175"/>
      <c r="JL20" s="174"/>
      <c r="JM20" s="175"/>
      <c r="JN20" s="174"/>
      <c r="JO20" s="175"/>
      <c r="JP20" s="174"/>
      <c r="JQ20" s="175"/>
      <c r="JR20" s="174"/>
      <c r="JS20" s="175"/>
      <c r="JT20" s="174"/>
      <c r="JU20" s="175"/>
      <c r="JV20" s="174"/>
      <c r="JW20" s="175"/>
      <c r="JX20" s="174"/>
      <c r="JY20" s="175"/>
      <c r="JZ20" s="174"/>
      <c r="KA20" s="175"/>
      <c r="KB20" s="166">
        <f t="shared" si="40"/>
        <v>0</v>
      </c>
      <c r="KC20" s="167">
        <f t="shared" si="41"/>
        <v>0</v>
      </c>
      <c r="KD20" s="166">
        <f t="shared" si="42"/>
        <v>0</v>
      </c>
      <c r="KE20" s="167">
        <f t="shared" si="43"/>
        <v>0</v>
      </c>
      <c r="KH20" s="197">
        <f t="shared" si="0"/>
        <v>0</v>
      </c>
      <c r="KI20" s="198">
        <f t="shared" si="1"/>
        <v>0</v>
      </c>
      <c r="KJ20" s="166">
        <f t="shared" si="2"/>
        <v>0</v>
      </c>
      <c r="KK20" s="167">
        <f t="shared" si="3"/>
        <v>0</v>
      </c>
      <c r="KL20" s="199">
        <f t="shared" si="4"/>
        <v>0</v>
      </c>
      <c r="KM20" s="198">
        <f t="shared" si="5"/>
        <v>0</v>
      </c>
      <c r="KN20" s="166">
        <f t="shared" si="6"/>
        <v>0</v>
      </c>
      <c r="KO20" s="427">
        <f t="shared" si="7"/>
        <v>0</v>
      </c>
      <c r="KP20" s="420">
        <f t="shared" si="44"/>
        <v>0</v>
      </c>
      <c r="KQ20" s="422">
        <f t="shared" si="45"/>
        <v>0</v>
      </c>
      <c r="KR20" s="421" t="s">
        <v>338</v>
      </c>
      <c r="KS20" s="422" t="s">
        <v>338</v>
      </c>
    </row>
    <row r="21" spans="1:305" s="4" customFormat="1" ht="16.5" customHeight="1" x14ac:dyDescent="0.25">
      <c r="B21" s="73" t="s">
        <v>17</v>
      </c>
      <c r="C21" s="900"/>
      <c r="D21" s="901"/>
      <c r="E21" s="312"/>
      <c r="F21" s="655">
        <v>1</v>
      </c>
      <c r="G21" s="14"/>
      <c r="H21" s="14"/>
      <c r="I21" s="80">
        <f>INT(ROUND(F21,2)*(IF(E21&gt;0,data!$J$4,0)))</f>
        <v>0</v>
      </c>
      <c r="J21" s="80">
        <f>IF(E21&gt;0,I21*E21,0)</f>
        <v>0</v>
      </c>
      <c r="K21" s="314"/>
      <c r="L21" s="312"/>
      <c r="M21" s="80">
        <f>INT(ROUND(F21,2)*(IF(E21&gt;0,(IF(K21="ano",data!$J$6,0)),0)))</f>
        <v>0</v>
      </c>
      <c r="N21" s="82">
        <f>IF(L21&gt;E21,M21*E21,M21*L21)</f>
        <v>0</v>
      </c>
      <c r="O21" s="84">
        <f t="shared" si="46"/>
        <v>0</v>
      </c>
      <c r="Q21" s="85" t="str">
        <f t="shared" si="47"/>
        <v/>
      </c>
      <c r="R21" s="611" t="s">
        <v>338</v>
      </c>
      <c r="T21" s="4">
        <f t="shared" si="48"/>
        <v>0</v>
      </c>
      <c r="U21" s="176" t="s">
        <v>297</v>
      </c>
      <c r="V21" s="10"/>
      <c r="W21" s="10"/>
      <c r="X21" s="164"/>
      <c r="Y21" s="177"/>
      <c r="Z21" s="164"/>
      <c r="AA21" s="177"/>
      <c r="AB21" s="164"/>
      <c r="AC21" s="177"/>
      <c r="AD21" s="164"/>
      <c r="AE21" s="177"/>
      <c r="AF21" s="164"/>
      <c r="AG21" s="177"/>
      <c r="AH21" s="164"/>
      <c r="AI21" s="177"/>
      <c r="AJ21" s="164"/>
      <c r="AK21" s="177"/>
      <c r="AL21" s="164"/>
      <c r="AM21" s="177"/>
      <c r="AN21" s="164"/>
      <c r="AO21" s="177"/>
      <c r="AP21" s="164"/>
      <c r="AQ21" s="177"/>
      <c r="AR21" s="164"/>
      <c r="AS21" s="177"/>
      <c r="AT21" s="164"/>
      <c r="AU21" s="177"/>
      <c r="AV21" s="166">
        <f t="shared" si="8"/>
        <v>0</v>
      </c>
      <c r="AW21" s="167">
        <f t="shared" si="9"/>
        <v>0</v>
      </c>
      <c r="AX21" s="166">
        <f t="shared" si="10"/>
        <v>0</v>
      </c>
      <c r="AY21" s="167">
        <f t="shared" si="11"/>
        <v>0</v>
      </c>
      <c r="BB21" s="164"/>
      <c r="BC21" s="177"/>
      <c r="BD21" s="164"/>
      <c r="BE21" s="177"/>
      <c r="BF21" s="164"/>
      <c r="BG21" s="177"/>
      <c r="BH21" s="164"/>
      <c r="BI21" s="177"/>
      <c r="BJ21" s="164"/>
      <c r="BK21" s="177"/>
      <c r="BL21" s="164"/>
      <c r="BM21" s="177"/>
      <c r="BN21" s="164"/>
      <c r="BO21" s="177"/>
      <c r="BP21" s="164"/>
      <c r="BQ21" s="177"/>
      <c r="BR21" s="164"/>
      <c r="BS21" s="177"/>
      <c r="BT21" s="164"/>
      <c r="BU21" s="177"/>
      <c r="BV21" s="164"/>
      <c r="BW21" s="177"/>
      <c r="BX21" s="164"/>
      <c r="BY21" s="177"/>
      <c r="BZ21" s="166">
        <f t="shared" si="12"/>
        <v>0</v>
      </c>
      <c r="CA21" s="167">
        <f t="shared" si="13"/>
        <v>0</v>
      </c>
      <c r="CB21" s="166">
        <f t="shared" si="14"/>
        <v>0</v>
      </c>
      <c r="CC21" s="167">
        <f t="shared" si="15"/>
        <v>0</v>
      </c>
      <c r="CF21" s="164"/>
      <c r="CG21" s="177"/>
      <c r="CH21" s="164"/>
      <c r="CI21" s="177"/>
      <c r="CJ21" s="164"/>
      <c r="CK21" s="177"/>
      <c r="CL21" s="164"/>
      <c r="CM21" s="177"/>
      <c r="CN21" s="164"/>
      <c r="CO21" s="177"/>
      <c r="CP21" s="164"/>
      <c r="CQ21" s="177"/>
      <c r="CR21" s="164"/>
      <c r="CS21" s="177"/>
      <c r="CT21" s="164"/>
      <c r="CU21" s="177"/>
      <c r="CV21" s="164"/>
      <c r="CW21" s="177"/>
      <c r="CX21" s="164"/>
      <c r="CY21" s="177"/>
      <c r="CZ21" s="164"/>
      <c r="DA21" s="177"/>
      <c r="DB21" s="164"/>
      <c r="DC21" s="177"/>
      <c r="DD21" s="166">
        <f t="shared" si="16"/>
        <v>0</v>
      </c>
      <c r="DE21" s="167">
        <f t="shared" si="17"/>
        <v>0</v>
      </c>
      <c r="DF21" s="166">
        <f t="shared" si="18"/>
        <v>0</v>
      </c>
      <c r="DG21" s="167">
        <f t="shared" si="19"/>
        <v>0</v>
      </c>
      <c r="DJ21" s="164"/>
      <c r="DK21" s="177"/>
      <c r="DL21" s="164"/>
      <c r="DM21" s="177"/>
      <c r="DN21" s="164"/>
      <c r="DO21" s="177"/>
      <c r="DP21" s="164"/>
      <c r="DQ21" s="177"/>
      <c r="DR21" s="164"/>
      <c r="DS21" s="177"/>
      <c r="DT21" s="164"/>
      <c r="DU21" s="177"/>
      <c r="DV21" s="164"/>
      <c r="DW21" s="177"/>
      <c r="DX21" s="164"/>
      <c r="DY21" s="177"/>
      <c r="DZ21" s="164"/>
      <c r="EA21" s="177"/>
      <c r="EB21" s="164"/>
      <c r="EC21" s="177"/>
      <c r="ED21" s="164"/>
      <c r="EE21" s="177"/>
      <c r="EF21" s="164"/>
      <c r="EG21" s="177"/>
      <c r="EH21" s="166">
        <f t="shared" si="20"/>
        <v>0</v>
      </c>
      <c r="EI21" s="167">
        <f t="shared" si="21"/>
        <v>0</v>
      </c>
      <c r="EJ21" s="166">
        <f t="shared" si="22"/>
        <v>0</v>
      </c>
      <c r="EK21" s="167">
        <f t="shared" si="23"/>
        <v>0</v>
      </c>
      <c r="EN21" s="164"/>
      <c r="EO21" s="177"/>
      <c r="EP21" s="164"/>
      <c r="EQ21" s="177"/>
      <c r="ER21" s="164"/>
      <c r="ES21" s="177"/>
      <c r="ET21" s="164"/>
      <c r="EU21" s="177"/>
      <c r="EV21" s="164"/>
      <c r="EW21" s="177"/>
      <c r="EX21" s="164"/>
      <c r="EY21" s="177"/>
      <c r="EZ21" s="164"/>
      <c r="FA21" s="177"/>
      <c r="FB21" s="164"/>
      <c r="FC21" s="177"/>
      <c r="FD21" s="164"/>
      <c r="FE21" s="177"/>
      <c r="FF21" s="164"/>
      <c r="FG21" s="177"/>
      <c r="FH21" s="164"/>
      <c r="FI21" s="177"/>
      <c r="FJ21" s="164"/>
      <c r="FK21" s="177"/>
      <c r="FL21" s="166">
        <f t="shared" si="24"/>
        <v>0</v>
      </c>
      <c r="FM21" s="167">
        <f t="shared" si="25"/>
        <v>0</v>
      </c>
      <c r="FN21" s="166">
        <f t="shared" si="26"/>
        <v>0</v>
      </c>
      <c r="FO21" s="167">
        <f t="shared" si="27"/>
        <v>0</v>
      </c>
      <c r="FR21" s="164"/>
      <c r="FS21" s="177"/>
      <c r="FT21" s="164"/>
      <c r="FU21" s="177"/>
      <c r="FV21" s="164"/>
      <c r="FW21" s="177"/>
      <c r="FX21" s="164"/>
      <c r="FY21" s="177"/>
      <c r="FZ21" s="164"/>
      <c r="GA21" s="177"/>
      <c r="GB21" s="164"/>
      <c r="GC21" s="177"/>
      <c r="GD21" s="164"/>
      <c r="GE21" s="177"/>
      <c r="GF21" s="164"/>
      <c r="GG21" s="177"/>
      <c r="GH21" s="164"/>
      <c r="GI21" s="177"/>
      <c r="GJ21" s="164"/>
      <c r="GK21" s="177"/>
      <c r="GL21" s="164"/>
      <c r="GM21" s="177"/>
      <c r="GN21" s="164"/>
      <c r="GO21" s="177"/>
      <c r="GP21" s="166">
        <f t="shared" si="28"/>
        <v>0</v>
      </c>
      <c r="GQ21" s="167">
        <f t="shared" si="29"/>
        <v>0</v>
      </c>
      <c r="GR21" s="166">
        <f t="shared" si="30"/>
        <v>0</v>
      </c>
      <c r="GS21" s="167">
        <f t="shared" si="31"/>
        <v>0</v>
      </c>
      <c r="GV21" s="164"/>
      <c r="GW21" s="177"/>
      <c r="GX21" s="164"/>
      <c r="GY21" s="177"/>
      <c r="GZ21" s="164"/>
      <c r="HA21" s="177"/>
      <c r="HB21" s="164"/>
      <c r="HC21" s="177"/>
      <c r="HD21" s="164"/>
      <c r="HE21" s="177"/>
      <c r="HF21" s="164"/>
      <c r="HG21" s="177"/>
      <c r="HH21" s="164"/>
      <c r="HI21" s="177"/>
      <c r="HJ21" s="164"/>
      <c r="HK21" s="177"/>
      <c r="HL21" s="164"/>
      <c r="HM21" s="177"/>
      <c r="HN21" s="164"/>
      <c r="HO21" s="177"/>
      <c r="HP21" s="164"/>
      <c r="HQ21" s="177"/>
      <c r="HR21" s="164"/>
      <c r="HS21" s="177"/>
      <c r="HT21" s="166">
        <f t="shared" si="32"/>
        <v>0</v>
      </c>
      <c r="HU21" s="167">
        <f t="shared" si="33"/>
        <v>0</v>
      </c>
      <c r="HV21" s="166">
        <f t="shared" si="34"/>
        <v>0</v>
      </c>
      <c r="HW21" s="167">
        <f t="shared" si="35"/>
        <v>0</v>
      </c>
      <c r="HZ21" s="164"/>
      <c r="IA21" s="177"/>
      <c r="IB21" s="164"/>
      <c r="IC21" s="177"/>
      <c r="ID21" s="164"/>
      <c r="IE21" s="177"/>
      <c r="IF21" s="164"/>
      <c r="IG21" s="177"/>
      <c r="IH21" s="164"/>
      <c r="II21" s="177"/>
      <c r="IJ21" s="164"/>
      <c r="IK21" s="177"/>
      <c r="IL21" s="164"/>
      <c r="IM21" s="177"/>
      <c r="IN21" s="164"/>
      <c r="IO21" s="177"/>
      <c r="IP21" s="164"/>
      <c r="IQ21" s="177"/>
      <c r="IR21" s="164"/>
      <c r="IS21" s="177"/>
      <c r="IT21" s="164"/>
      <c r="IU21" s="177"/>
      <c r="IV21" s="164"/>
      <c r="IW21" s="177"/>
      <c r="IX21" s="166">
        <f t="shared" si="36"/>
        <v>0</v>
      </c>
      <c r="IY21" s="167">
        <f t="shared" si="37"/>
        <v>0</v>
      </c>
      <c r="IZ21" s="166">
        <f t="shared" si="38"/>
        <v>0</v>
      </c>
      <c r="JA21" s="167">
        <f t="shared" si="39"/>
        <v>0</v>
      </c>
      <c r="JD21" s="164"/>
      <c r="JE21" s="177"/>
      <c r="JF21" s="164"/>
      <c r="JG21" s="177"/>
      <c r="JH21" s="164"/>
      <c r="JI21" s="177"/>
      <c r="JJ21" s="164"/>
      <c r="JK21" s="177"/>
      <c r="JL21" s="164"/>
      <c r="JM21" s="177"/>
      <c r="JN21" s="164"/>
      <c r="JO21" s="177"/>
      <c r="JP21" s="164"/>
      <c r="JQ21" s="177"/>
      <c r="JR21" s="164"/>
      <c r="JS21" s="177"/>
      <c r="JT21" s="164"/>
      <c r="JU21" s="177"/>
      <c r="JV21" s="164"/>
      <c r="JW21" s="177"/>
      <c r="JX21" s="164"/>
      <c r="JY21" s="177"/>
      <c r="JZ21" s="164"/>
      <c r="KA21" s="177"/>
      <c r="KB21" s="166">
        <f t="shared" si="40"/>
        <v>0</v>
      </c>
      <c r="KC21" s="167">
        <f t="shared" si="41"/>
        <v>0</v>
      </c>
      <c r="KD21" s="166">
        <f t="shared" si="42"/>
        <v>0</v>
      </c>
      <c r="KE21" s="167">
        <f t="shared" si="43"/>
        <v>0</v>
      </c>
      <c r="KH21" s="197">
        <f t="shared" si="0"/>
        <v>0</v>
      </c>
      <c r="KI21" s="198">
        <f t="shared" si="1"/>
        <v>0</v>
      </c>
      <c r="KJ21" s="166">
        <f t="shared" si="2"/>
        <v>0</v>
      </c>
      <c r="KK21" s="167">
        <f t="shared" si="3"/>
        <v>0</v>
      </c>
      <c r="KL21" s="199">
        <f t="shared" si="4"/>
        <v>0</v>
      </c>
      <c r="KM21" s="198">
        <f t="shared" si="5"/>
        <v>0</v>
      </c>
      <c r="KN21" s="166">
        <f t="shared" si="6"/>
        <v>0</v>
      </c>
      <c r="KO21" s="427">
        <f t="shared" si="7"/>
        <v>0</v>
      </c>
      <c r="KP21" s="420">
        <f t="shared" si="44"/>
        <v>0</v>
      </c>
      <c r="KQ21" s="422">
        <f t="shared" si="45"/>
        <v>0</v>
      </c>
      <c r="KR21" s="421" t="s">
        <v>338</v>
      </c>
      <c r="KS21" s="422" t="s">
        <v>338</v>
      </c>
    </row>
    <row r="22" spans="1:305" s="23" customFormat="1" ht="16.5" hidden="1" customHeight="1" x14ac:dyDescent="0.25">
      <c r="A22" s="4"/>
      <c r="B22" s="73"/>
      <c r="C22" s="548"/>
      <c r="D22" s="546"/>
      <c r="E22" s="24"/>
      <c r="F22" s="651"/>
      <c r="G22" s="24"/>
      <c r="H22" s="24"/>
      <c r="I22" s="80">
        <f>INT(ROUND(F22,2)*(IF(E22&gt;0,data!$J$4,0)))</f>
        <v>0</v>
      </c>
      <c r="J22" s="80"/>
      <c r="K22" s="549"/>
      <c r="L22" s="128"/>
      <c r="M22" s="80">
        <f>INT(ROUND(F22,2)*(IF(E22&gt;0,(IF(K22="ano",data!$J$6,0)),0)))</f>
        <v>0</v>
      </c>
      <c r="N22" s="82"/>
      <c r="O22" s="84"/>
      <c r="P22" s="4"/>
      <c r="Q22" s="85"/>
      <c r="R22" s="611" t="s">
        <v>338</v>
      </c>
      <c r="S22" s="4"/>
      <c r="U22" s="173" t="s">
        <v>297</v>
      </c>
      <c r="V22" s="10"/>
      <c r="W22" s="10"/>
      <c r="X22" s="174"/>
      <c r="Y22" s="175"/>
      <c r="Z22" s="174"/>
      <c r="AA22" s="175"/>
      <c r="AB22" s="174"/>
      <c r="AC22" s="175"/>
      <c r="AD22" s="174"/>
      <c r="AE22" s="175"/>
      <c r="AF22" s="174"/>
      <c r="AG22" s="175"/>
      <c r="AH22" s="174"/>
      <c r="AI22" s="175"/>
      <c r="AJ22" s="174"/>
      <c r="AK22" s="175"/>
      <c r="AL22" s="174"/>
      <c r="AM22" s="175"/>
      <c r="AN22" s="174"/>
      <c r="AO22" s="175"/>
      <c r="AP22" s="174"/>
      <c r="AQ22" s="175"/>
      <c r="AR22" s="174"/>
      <c r="AS22" s="175"/>
      <c r="AT22" s="174"/>
      <c r="AU22" s="175"/>
      <c r="AV22" s="166">
        <f t="shared" si="8"/>
        <v>0</v>
      </c>
      <c r="AW22" s="167">
        <f t="shared" si="9"/>
        <v>0</v>
      </c>
      <c r="AX22" s="166">
        <f t="shared" si="10"/>
        <v>0</v>
      </c>
      <c r="AY22" s="167">
        <f t="shared" si="11"/>
        <v>0</v>
      </c>
      <c r="BB22" s="174"/>
      <c r="BC22" s="175"/>
      <c r="BD22" s="174"/>
      <c r="BE22" s="175"/>
      <c r="BF22" s="174"/>
      <c r="BG22" s="175"/>
      <c r="BH22" s="174"/>
      <c r="BI22" s="175"/>
      <c r="BJ22" s="174"/>
      <c r="BK22" s="175"/>
      <c r="BL22" s="174"/>
      <c r="BM22" s="175"/>
      <c r="BN22" s="174"/>
      <c r="BO22" s="175"/>
      <c r="BP22" s="174"/>
      <c r="BQ22" s="175"/>
      <c r="BR22" s="174"/>
      <c r="BS22" s="175"/>
      <c r="BT22" s="174"/>
      <c r="BU22" s="175"/>
      <c r="BV22" s="174"/>
      <c r="BW22" s="175"/>
      <c r="BX22" s="174"/>
      <c r="BY22" s="175"/>
      <c r="BZ22" s="166">
        <f t="shared" si="12"/>
        <v>0</v>
      </c>
      <c r="CA22" s="167">
        <f t="shared" si="13"/>
        <v>0</v>
      </c>
      <c r="CB22" s="166">
        <f t="shared" si="14"/>
        <v>0</v>
      </c>
      <c r="CC22" s="167">
        <f t="shared" si="15"/>
        <v>0</v>
      </c>
      <c r="CF22" s="174"/>
      <c r="CG22" s="175"/>
      <c r="CH22" s="174"/>
      <c r="CI22" s="175"/>
      <c r="CJ22" s="174"/>
      <c r="CK22" s="175"/>
      <c r="CL22" s="174"/>
      <c r="CM22" s="175"/>
      <c r="CN22" s="174"/>
      <c r="CO22" s="175"/>
      <c r="CP22" s="174"/>
      <c r="CQ22" s="175"/>
      <c r="CR22" s="174"/>
      <c r="CS22" s="175"/>
      <c r="CT22" s="174"/>
      <c r="CU22" s="175"/>
      <c r="CV22" s="174"/>
      <c r="CW22" s="175"/>
      <c r="CX22" s="174"/>
      <c r="CY22" s="175"/>
      <c r="CZ22" s="174"/>
      <c r="DA22" s="175"/>
      <c r="DB22" s="174"/>
      <c r="DC22" s="175"/>
      <c r="DD22" s="166">
        <f t="shared" si="16"/>
        <v>0</v>
      </c>
      <c r="DE22" s="167">
        <f t="shared" si="17"/>
        <v>0</v>
      </c>
      <c r="DF22" s="166">
        <f t="shared" si="18"/>
        <v>0</v>
      </c>
      <c r="DG22" s="167">
        <f t="shared" si="19"/>
        <v>0</v>
      </c>
      <c r="DJ22" s="174"/>
      <c r="DK22" s="175"/>
      <c r="DL22" s="174"/>
      <c r="DM22" s="175"/>
      <c r="DN22" s="174"/>
      <c r="DO22" s="175"/>
      <c r="DP22" s="174"/>
      <c r="DQ22" s="175"/>
      <c r="DR22" s="174"/>
      <c r="DS22" s="175"/>
      <c r="DT22" s="174"/>
      <c r="DU22" s="175"/>
      <c r="DV22" s="174"/>
      <c r="DW22" s="175"/>
      <c r="DX22" s="174"/>
      <c r="DY22" s="175"/>
      <c r="DZ22" s="174"/>
      <c r="EA22" s="175"/>
      <c r="EB22" s="174"/>
      <c r="EC22" s="175"/>
      <c r="ED22" s="174"/>
      <c r="EE22" s="175"/>
      <c r="EF22" s="174"/>
      <c r="EG22" s="175"/>
      <c r="EH22" s="166">
        <f t="shared" si="20"/>
        <v>0</v>
      </c>
      <c r="EI22" s="167">
        <f t="shared" si="21"/>
        <v>0</v>
      </c>
      <c r="EJ22" s="166">
        <f t="shared" si="22"/>
        <v>0</v>
      </c>
      <c r="EK22" s="167">
        <f t="shared" si="23"/>
        <v>0</v>
      </c>
      <c r="EN22" s="174"/>
      <c r="EO22" s="175"/>
      <c r="EP22" s="174"/>
      <c r="EQ22" s="175"/>
      <c r="ER22" s="174"/>
      <c r="ES22" s="175"/>
      <c r="ET22" s="174"/>
      <c r="EU22" s="175"/>
      <c r="EV22" s="174"/>
      <c r="EW22" s="175"/>
      <c r="EX22" s="174"/>
      <c r="EY22" s="175"/>
      <c r="EZ22" s="174"/>
      <c r="FA22" s="175"/>
      <c r="FB22" s="174"/>
      <c r="FC22" s="175"/>
      <c r="FD22" s="174"/>
      <c r="FE22" s="175"/>
      <c r="FF22" s="174"/>
      <c r="FG22" s="175"/>
      <c r="FH22" s="174"/>
      <c r="FI22" s="175"/>
      <c r="FJ22" s="174"/>
      <c r="FK22" s="175"/>
      <c r="FL22" s="166">
        <f t="shared" si="24"/>
        <v>0</v>
      </c>
      <c r="FM22" s="167">
        <f t="shared" si="25"/>
        <v>0</v>
      </c>
      <c r="FN22" s="166">
        <f t="shared" si="26"/>
        <v>0</v>
      </c>
      <c r="FO22" s="167">
        <f t="shared" si="27"/>
        <v>0</v>
      </c>
      <c r="FR22" s="174"/>
      <c r="FS22" s="175"/>
      <c r="FT22" s="174"/>
      <c r="FU22" s="175"/>
      <c r="FV22" s="174"/>
      <c r="FW22" s="175"/>
      <c r="FX22" s="174"/>
      <c r="FY22" s="175"/>
      <c r="FZ22" s="174"/>
      <c r="GA22" s="175"/>
      <c r="GB22" s="174"/>
      <c r="GC22" s="175"/>
      <c r="GD22" s="174"/>
      <c r="GE22" s="175"/>
      <c r="GF22" s="174"/>
      <c r="GG22" s="175"/>
      <c r="GH22" s="174"/>
      <c r="GI22" s="175"/>
      <c r="GJ22" s="174"/>
      <c r="GK22" s="175"/>
      <c r="GL22" s="174"/>
      <c r="GM22" s="175"/>
      <c r="GN22" s="174"/>
      <c r="GO22" s="175"/>
      <c r="GP22" s="166">
        <f t="shared" si="28"/>
        <v>0</v>
      </c>
      <c r="GQ22" s="167">
        <f t="shared" si="29"/>
        <v>0</v>
      </c>
      <c r="GR22" s="166">
        <f t="shared" si="30"/>
        <v>0</v>
      </c>
      <c r="GS22" s="167">
        <f t="shared" si="31"/>
        <v>0</v>
      </c>
      <c r="GV22" s="174"/>
      <c r="GW22" s="175"/>
      <c r="GX22" s="174"/>
      <c r="GY22" s="175"/>
      <c r="GZ22" s="174"/>
      <c r="HA22" s="175"/>
      <c r="HB22" s="174"/>
      <c r="HC22" s="175"/>
      <c r="HD22" s="174"/>
      <c r="HE22" s="175"/>
      <c r="HF22" s="174"/>
      <c r="HG22" s="175"/>
      <c r="HH22" s="174"/>
      <c r="HI22" s="175"/>
      <c r="HJ22" s="174"/>
      <c r="HK22" s="175"/>
      <c r="HL22" s="174"/>
      <c r="HM22" s="175"/>
      <c r="HN22" s="174"/>
      <c r="HO22" s="175"/>
      <c r="HP22" s="174"/>
      <c r="HQ22" s="175"/>
      <c r="HR22" s="174"/>
      <c r="HS22" s="175"/>
      <c r="HT22" s="166">
        <f t="shared" si="32"/>
        <v>0</v>
      </c>
      <c r="HU22" s="167">
        <f t="shared" si="33"/>
        <v>0</v>
      </c>
      <c r="HV22" s="166">
        <f t="shared" si="34"/>
        <v>0</v>
      </c>
      <c r="HW22" s="167">
        <f t="shared" si="35"/>
        <v>0</v>
      </c>
      <c r="HZ22" s="174"/>
      <c r="IA22" s="175"/>
      <c r="IB22" s="174"/>
      <c r="IC22" s="175"/>
      <c r="ID22" s="174"/>
      <c r="IE22" s="175"/>
      <c r="IF22" s="174"/>
      <c r="IG22" s="175"/>
      <c r="IH22" s="174"/>
      <c r="II22" s="175"/>
      <c r="IJ22" s="174"/>
      <c r="IK22" s="175"/>
      <c r="IL22" s="174"/>
      <c r="IM22" s="175"/>
      <c r="IN22" s="174"/>
      <c r="IO22" s="175"/>
      <c r="IP22" s="174"/>
      <c r="IQ22" s="175"/>
      <c r="IR22" s="174"/>
      <c r="IS22" s="175"/>
      <c r="IT22" s="174"/>
      <c r="IU22" s="175"/>
      <c r="IV22" s="174"/>
      <c r="IW22" s="175"/>
      <c r="IX22" s="166">
        <f t="shared" si="36"/>
        <v>0</v>
      </c>
      <c r="IY22" s="167">
        <f t="shared" si="37"/>
        <v>0</v>
      </c>
      <c r="IZ22" s="166">
        <f t="shared" si="38"/>
        <v>0</v>
      </c>
      <c r="JA22" s="167">
        <f t="shared" si="39"/>
        <v>0</v>
      </c>
      <c r="JD22" s="174"/>
      <c r="JE22" s="175"/>
      <c r="JF22" s="174"/>
      <c r="JG22" s="175"/>
      <c r="JH22" s="174"/>
      <c r="JI22" s="175"/>
      <c r="JJ22" s="174"/>
      <c r="JK22" s="175"/>
      <c r="JL22" s="174"/>
      <c r="JM22" s="175"/>
      <c r="JN22" s="174"/>
      <c r="JO22" s="175"/>
      <c r="JP22" s="174"/>
      <c r="JQ22" s="175"/>
      <c r="JR22" s="174"/>
      <c r="JS22" s="175"/>
      <c r="JT22" s="174"/>
      <c r="JU22" s="175"/>
      <c r="JV22" s="174"/>
      <c r="JW22" s="175"/>
      <c r="JX22" s="174"/>
      <c r="JY22" s="175"/>
      <c r="JZ22" s="174"/>
      <c r="KA22" s="175"/>
      <c r="KB22" s="166">
        <f t="shared" si="40"/>
        <v>0</v>
      </c>
      <c r="KC22" s="167">
        <f t="shared" si="41"/>
        <v>0</v>
      </c>
      <c r="KD22" s="166">
        <f t="shared" si="42"/>
        <v>0</v>
      </c>
      <c r="KE22" s="167">
        <f t="shared" si="43"/>
        <v>0</v>
      </c>
      <c r="KH22" s="197">
        <f t="shared" si="0"/>
        <v>0</v>
      </c>
      <c r="KI22" s="198">
        <f t="shared" si="1"/>
        <v>0</v>
      </c>
      <c r="KJ22" s="166">
        <f t="shared" si="2"/>
        <v>0</v>
      </c>
      <c r="KK22" s="167">
        <f t="shared" si="3"/>
        <v>0</v>
      </c>
      <c r="KL22" s="199">
        <f t="shared" si="4"/>
        <v>0</v>
      </c>
      <c r="KM22" s="198">
        <f t="shared" si="5"/>
        <v>0</v>
      </c>
      <c r="KN22" s="166">
        <f t="shared" si="6"/>
        <v>0</v>
      </c>
      <c r="KO22" s="427">
        <f t="shared" si="7"/>
        <v>0</v>
      </c>
      <c r="KP22" s="420">
        <f t="shared" si="44"/>
        <v>0</v>
      </c>
      <c r="KQ22" s="422">
        <f t="shared" si="45"/>
        <v>0</v>
      </c>
      <c r="KR22" s="421" t="s">
        <v>338</v>
      </c>
      <c r="KS22" s="422" t="s">
        <v>338</v>
      </c>
    </row>
    <row r="23" spans="1:305" s="4" customFormat="1" ht="16.5" customHeight="1" x14ac:dyDescent="0.25">
      <c r="B23" s="73" t="s">
        <v>18</v>
      </c>
      <c r="C23" s="900"/>
      <c r="D23" s="901"/>
      <c r="E23" s="312"/>
      <c r="F23" s="655">
        <v>1</v>
      </c>
      <c r="G23" s="14"/>
      <c r="H23" s="14"/>
      <c r="I23" s="80">
        <f>INT(ROUND(F23,2)*(IF(E23&gt;0,data!$J$4,0)))</f>
        <v>0</v>
      </c>
      <c r="J23" s="80">
        <f>IF(E23&gt;0,I23*E23,0)</f>
        <v>0</v>
      </c>
      <c r="K23" s="314"/>
      <c r="L23" s="312"/>
      <c r="M23" s="80">
        <f>INT(ROUND(F23,2)*(IF(E23&gt;0,(IF(K23="ano",data!$J$6,0)),0)))</f>
        <v>0</v>
      </c>
      <c r="N23" s="82">
        <f>IF(L23&gt;E23,M23*E23,M23*L23)</f>
        <v>0</v>
      </c>
      <c r="O23" s="84">
        <f t="shared" si="46"/>
        <v>0</v>
      </c>
      <c r="Q23" s="85" t="str">
        <f t="shared" si="47"/>
        <v/>
      </c>
      <c r="R23" s="611" t="s">
        <v>338</v>
      </c>
      <c r="T23" s="4">
        <f t="shared" si="48"/>
        <v>0</v>
      </c>
      <c r="U23" s="176" t="s">
        <v>297</v>
      </c>
      <c r="V23" s="10"/>
      <c r="W23" s="10"/>
      <c r="X23" s="164"/>
      <c r="Y23" s="177"/>
      <c r="Z23" s="164"/>
      <c r="AA23" s="177"/>
      <c r="AB23" s="164"/>
      <c r="AC23" s="177"/>
      <c r="AD23" s="164"/>
      <c r="AE23" s="177"/>
      <c r="AF23" s="164"/>
      <c r="AG23" s="177"/>
      <c r="AH23" s="164"/>
      <c r="AI23" s="177"/>
      <c r="AJ23" s="164"/>
      <c r="AK23" s="177"/>
      <c r="AL23" s="164"/>
      <c r="AM23" s="177"/>
      <c r="AN23" s="164"/>
      <c r="AO23" s="177"/>
      <c r="AP23" s="164"/>
      <c r="AQ23" s="177"/>
      <c r="AR23" s="164"/>
      <c r="AS23" s="177"/>
      <c r="AT23" s="164"/>
      <c r="AU23" s="177"/>
      <c r="AV23" s="166">
        <f t="shared" si="8"/>
        <v>0</v>
      </c>
      <c r="AW23" s="167">
        <f t="shared" si="9"/>
        <v>0</v>
      </c>
      <c r="AX23" s="166">
        <f t="shared" si="10"/>
        <v>0</v>
      </c>
      <c r="AY23" s="167">
        <f t="shared" si="11"/>
        <v>0</v>
      </c>
      <c r="BB23" s="164"/>
      <c r="BC23" s="177"/>
      <c r="BD23" s="164"/>
      <c r="BE23" s="177"/>
      <c r="BF23" s="164"/>
      <c r="BG23" s="177"/>
      <c r="BH23" s="164"/>
      <c r="BI23" s="177"/>
      <c r="BJ23" s="164"/>
      <c r="BK23" s="177"/>
      <c r="BL23" s="164"/>
      <c r="BM23" s="177"/>
      <c r="BN23" s="164"/>
      <c r="BO23" s="177"/>
      <c r="BP23" s="164"/>
      <c r="BQ23" s="177"/>
      <c r="BR23" s="164"/>
      <c r="BS23" s="177"/>
      <c r="BT23" s="164"/>
      <c r="BU23" s="177"/>
      <c r="BV23" s="164"/>
      <c r="BW23" s="177"/>
      <c r="BX23" s="164"/>
      <c r="BY23" s="177"/>
      <c r="BZ23" s="166">
        <f t="shared" si="12"/>
        <v>0</v>
      </c>
      <c r="CA23" s="167">
        <f t="shared" si="13"/>
        <v>0</v>
      </c>
      <c r="CB23" s="166">
        <f t="shared" si="14"/>
        <v>0</v>
      </c>
      <c r="CC23" s="167">
        <f t="shared" si="15"/>
        <v>0</v>
      </c>
      <c r="CF23" s="164"/>
      <c r="CG23" s="177"/>
      <c r="CH23" s="164"/>
      <c r="CI23" s="177"/>
      <c r="CJ23" s="164"/>
      <c r="CK23" s="177"/>
      <c r="CL23" s="164"/>
      <c r="CM23" s="177"/>
      <c r="CN23" s="164"/>
      <c r="CO23" s="177"/>
      <c r="CP23" s="164"/>
      <c r="CQ23" s="177"/>
      <c r="CR23" s="164"/>
      <c r="CS23" s="177"/>
      <c r="CT23" s="164"/>
      <c r="CU23" s="177"/>
      <c r="CV23" s="164"/>
      <c r="CW23" s="177"/>
      <c r="CX23" s="164"/>
      <c r="CY23" s="177"/>
      <c r="CZ23" s="164"/>
      <c r="DA23" s="177"/>
      <c r="DB23" s="164"/>
      <c r="DC23" s="177"/>
      <c r="DD23" s="166">
        <f t="shared" si="16"/>
        <v>0</v>
      </c>
      <c r="DE23" s="167">
        <f t="shared" si="17"/>
        <v>0</v>
      </c>
      <c r="DF23" s="166">
        <f t="shared" si="18"/>
        <v>0</v>
      </c>
      <c r="DG23" s="167">
        <f t="shared" si="19"/>
        <v>0</v>
      </c>
      <c r="DJ23" s="164"/>
      <c r="DK23" s="177"/>
      <c r="DL23" s="164"/>
      <c r="DM23" s="177"/>
      <c r="DN23" s="164"/>
      <c r="DO23" s="177"/>
      <c r="DP23" s="164"/>
      <c r="DQ23" s="177"/>
      <c r="DR23" s="164"/>
      <c r="DS23" s="177"/>
      <c r="DT23" s="164"/>
      <c r="DU23" s="177"/>
      <c r="DV23" s="164"/>
      <c r="DW23" s="177"/>
      <c r="DX23" s="164"/>
      <c r="DY23" s="177"/>
      <c r="DZ23" s="164"/>
      <c r="EA23" s="177"/>
      <c r="EB23" s="164"/>
      <c r="EC23" s="177"/>
      <c r="ED23" s="164"/>
      <c r="EE23" s="177"/>
      <c r="EF23" s="164"/>
      <c r="EG23" s="177"/>
      <c r="EH23" s="166">
        <f t="shared" si="20"/>
        <v>0</v>
      </c>
      <c r="EI23" s="167">
        <f t="shared" si="21"/>
        <v>0</v>
      </c>
      <c r="EJ23" s="166">
        <f t="shared" si="22"/>
        <v>0</v>
      </c>
      <c r="EK23" s="167">
        <f t="shared" si="23"/>
        <v>0</v>
      </c>
      <c r="EN23" s="164"/>
      <c r="EO23" s="177"/>
      <c r="EP23" s="164"/>
      <c r="EQ23" s="177"/>
      <c r="ER23" s="164"/>
      <c r="ES23" s="177"/>
      <c r="ET23" s="164"/>
      <c r="EU23" s="177"/>
      <c r="EV23" s="164"/>
      <c r="EW23" s="177"/>
      <c r="EX23" s="164"/>
      <c r="EY23" s="177"/>
      <c r="EZ23" s="164"/>
      <c r="FA23" s="177"/>
      <c r="FB23" s="164"/>
      <c r="FC23" s="177"/>
      <c r="FD23" s="164"/>
      <c r="FE23" s="177"/>
      <c r="FF23" s="164"/>
      <c r="FG23" s="177"/>
      <c r="FH23" s="164"/>
      <c r="FI23" s="177"/>
      <c r="FJ23" s="164"/>
      <c r="FK23" s="177"/>
      <c r="FL23" s="166">
        <f t="shared" si="24"/>
        <v>0</v>
      </c>
      <c r="FM23" s="167">
        <f t="shared" si="25"/>
        <v>0</v>
      </c>
      <c r="FN23" s="166">
        <f t="shared" si="26"/>
        <v>0</v>
      </c>
      <c r="FO23" s="167">
        <f t="shared" si="27"/>
        <v>0</v>
      </c>
      <c r="FR23" s="164"/>
      <c r="FS23" s="177"/>
      <c r="FT23" s="164"/>
      <c r="FU23" s="177"/>
      <c r="FV23" s="164"/>
      <c r="FW23" s="177"/>
      <c r="FX23" s="164"/>
      <c r="FY23" s="177"/>
      <c r="FZ23" s="164"/>
      <c r="GA23" s="177"/>
      <c r="GB23" s="164"/>
      <c r="GC23" s="177"/>
      <c r="GD23" s="164"/>
      <c r="GE23" s="177"/>
      <c r="GF23" s="164"/>
      <c r="GG23" s="177"/>
      <c r="GH23" s="164"/>
      <c r="GI23" s="177"/>
      <c r="GJ23" s="164"/>
      <c r="GK23" s="177"/>
      <c r="GL23" s="164"/>
      <c r="GM23" s="177"/>
      <c r="GN23" s="164"/>
      <c r="GO23" s="177"/>
      <c r="GP23" s="166">
        <f t="shared" si="28"/>
        <v>0</v>
      </c>
      <c r="GQ23" s="167">
        <f t="shared" si="29"/>
        <v>0</v>
      </c>
      <c r="GR23" s="166">
        <f t="shared" si="30"/>
        <v>0</v>
      </c>
      <c r="GS23" s="167">
        <f t="shared" si="31"/>
        <v>0</v>
      </c>
      <c r="GV23" s="164"/>
      <c r="GW23" s="177"/>
      <c r="GX23" s="164"/>
      <c r="GY23" s="177"/>
      <c r="GZ23" s="164"/>
      <c r="HA23" s="177"/>
      <c r="HB23" s="164"/>
      <c r="HC23" s="177"/>
      <c r="HD23" s="164"/>
      <c r="HE23" s="177"/>
      <c r="HF23" s="164"/>
      <c r="HG23" s="177"/>
      <c r="HH23" s="164"/>
      <c r="HI23" s="177"/>
      <c r="HJ23" s="164"/>
      <c r="HK23" s="177"/>
      <c r="HL23" s="164"/>
      <c r="HM23" s="177"/>
      <c r="HN23" s="164"/>
      <c r="HO23" s="177"/>
      <c r="HP23" s="164"/>
      <c r="HQ23" s="177"/>
      <c r="HR23" s="164"/>
      <c r="HS23" s="177"/>
      <c r="HT23" s="166">
        <f t="shared" si="32"/>
        <v>0</v>
      </c>
      <c r="HU23" s="167">
        <f t="shared" si="33"/>
        <v>0</v>
      </c>
      <c r="HV23" s="166">
        <f t="shared" si="34"/>
        <v>0</v>
      </c>
      <c r="HW23" s="167">
        <f t="shared" si="35"/>
        <v>0</v>
      </c>
      <c r="HZ23" s="164"/>
      <c r="IA23" s="177"/>
      <c r="IB23" s="164"/>
      <c r="IC23" s="177"/>
      <c r="ID23" s="164"/>
      <c r="IE23" s="177"/>
      <c r="IF23" s="164"/>
      <c r="IG23" s="177"/>
      <c r="IH23" s="164"/>
      <c r="II23" s="177"/>
      <c r="IJ23" s="164"/>
      <c r="IK23" s="177"/>
      <c r="IL23" s="164"/>
      <c r="IM23" s="177"/>
      <c r="IN23" s="164"/>
      <c r="IO23" s="177"/>
      <c r="IP23" s="164"/>
      <c r="IQ23" s="177"/>
      <c r="IR23" s="164"/>
      <c r="IS23" s="177"/>
      <c r="IT23" s="164"/>
      <c r="IU23" s="177"/>
      <c r="IV23" s="164"/>
      <c r="IW23" s="177"/>
      <c r="IX23" s="166">
        <f t="shared" si="36"/>
        <v>0</v>
      </c>
      <c r="IY23" s="167">
        <f t="shared" si="37"/>
        <v>0</v>
      </c>
      <c r="IZ23" s="166">
        <f t="shared" si="38"/>
        <v>0</v>
      </c>
      <c r="JA23" s="167">
        <f t="shared" si="39"/>
        <v>0</v>
      </c>
      <c r="JD23" s="164"/>
      <c r="JE23" s="177"/>
      <c r="JF23" s="164"/>
      <c r="JG23" s="177"/>
      <c r="JH23" s="164"/>
      <c r="JI23" s="177"/>
      <c r="JJ23" s="164"/>
      <c r="JK23" s="177"/>
      <c r="JL23" s="164"/>
      <c r="JM23" s="177"/>
      <c r="JN23" s="164"/>
      <c r="JO23" s="177"/>
      <c r="JP23" s="164"/>
      <c r="JQ23" s="177"/>
      <c r="JR23" s="164"/>
      <c r="JS23" s="177"/>
      <c r="JT23" s="164"/>
      <c r="JU23" s="177"/>
      <c r="JV23" s="164"/>
      <c r="JW23" s="177"/>
      <c r="JX23" s="164"/>
      <c r="JY23" s="177"/>
      <c r="JZ23" s="164"/>
      <c r="KA23" s="177"/>
      <c r="KB23" s="166">
        <f t="shared" si="40"/>
        <v>0</v>
      </c>
      <c r="KC23" s="167">
        <f t="shared" si="41"/>
        <v>0</v>
      </c>
      <c r="KD23" s="166">
        <f t="shared" si="42"/>
        <v>0</v>
      </c>
      <c r="KE23" s="167">
        <f t="shared" si="43"/>
        <v>0</v>
      </c>
      <c r="KH23" s="197">
        <f t="shared" si="0"/>
        <v>0</v>
      </c>
      <c r="KI23" s="198">
        <f t="shared" si="1"/>
        <v>0</v>
      </c>
      <c r="KJ23" s="166">
        <f t="shared" si="2"/>
        <v>0</v>
      </c>
      <c r="KK23" s="167">
        <f t="shared" si="3"/>
        <v>0</v>
      </c>
      <c r="KL23" s="199">
        <f t="shared" si="4"/>
        <v>0</v>
      </c>
      <c r="KM23" s="198">
        <f t="shared" si="5"/>
        <v>0</v>
      </c>
      <c r="KN23" s="166">
        <f t="shared" si="6"/>
        <v>0</v>
      </c>
      <c r="KO23" s="427">
        <f t="shared" si="7"/>
        <v>0</v>
      </c>
      <c r="KP23" s="420">
        <f t="shared" si="44"/>
        <v>0</v>
      </c>
      <c r="KQ23" s="422">
        <f t="shared" si="45"/>
        <v>0</v>
      </c>
      <c r="KR23" s="421" t="s">
        <v>338</v>
      </c>
      <c r="KS23" s="422" t="s">
        <v>338</v>
      </c>
    </row>
    <row r="24" spans="1:305" s="23" customFormat="1" ht="15.75" hidden="1" customHeight="1" x14ac:dyDescent="0.25">
      <c r="A24" s="4"/>
      <c r="B24" s="73"/>
      <c r="C24" s="548"/>
      <c r="D24" s="546"/>
      <c r="E24" s="24"/>
      <c r="F24" s="651"/>
      <c r="G24" s="24"/>
      <c r="H24" s="24"/>
      <c r="I24" s="80">
        <f>INT(ROUND(F24,2)*(IF(E24&gt;0,data!$J$4,0)))</f>
        <v>0</v>
      </c>
      <c r="J24" s="80"/>
      <c r="K24" s="549"/>
      <c r="L24" s="128"/>
      <c r="M24" s="80">
        <f>INT(ROUND(F24,2)*(IF(E24&gt;0,(IF(K24="ano",data!$J$6,0)),0)))</f>
        <v>0</v>
      </c>
      <c r="N24" s="82"/>
      <c r="O24" s="84"/>
      <c r="P24" s="4"/>
      <c r="Q24" s="85"/>
      <c r="R24" s="611" t="s">
        <v>338</v>
      </c>
      <c r="S24" s="4"/>
      <c r="U24" s="173" t="s">
        <v>297</v>
      </c>
      <c r="V24" s="10"/>
      <c r="W24" s="10"/>
      <c r="X24" s="174"/>
      <c r="Y24" s="175"/>
      <c r="Z24" s="174"/>
      <c r="AA24" s="175"/>
      <c r="AB24" s="174"/>
      <c r="AC24" s="175"/>
      <c r="AD24" s="174"/>
      <c r="AE24" s="175"/>
      <c r="AF24" s="174"/>
      <c r="AG24" s="175"/>
      <c r="AH24" s="174"/>
      <c r="AI24" s="175"/>
      <c r="AJ24" s="174"/>
      <c r="AK24" s="175"/>
      <c r="AL24" s="174"/>
      <c r="AM24" s="175"/>
      <c r="AN24" s="174"/>
      <c r="AO24" s="175"/>
      <c r="AP24" s="174"/>
      <c r="AQ24" s="175"/>
      <c r="AR24" s="174"/>
      <c r="AS24" s="175"/>
      <c r="AT24" s="174"/>
      <c r="AU24" s="175"/>
      <c r="AV24" s="166">
        <f t="shared" si="8"/>
        <v>0</v>
      </c>
      <c r="AW24" s="167">
        <f t="shared" si="9"/>
        <v>0</v>
      </c>
      <c r="AX24" s="166">
        <f t="shared" si="10"/>
        <v>0</v>
      </c>
      <c r="AY24" s="167">
        <f t="shared" si="11"/>
        <v>0</v>
      </c>
      <c r="BB24" s="174"/>
      <c r="BC24" s="175"/>
      <c r="BD24" s="174"/>
      <c r="BE24" s="175"/>
      <c r="BF24" s="174"/>
      <c r="BG24" s="175"/>
      <c r="BH24" s="174"/>
      <c r="BI24" s="175"/>
      <c r="BJ24" s="174"/>
      <c r="BK24" s="175"/>
      <c r="BL24" s="174"/>
      <c r="BM24" s="175"/>
      <c r="BN24" s="174"/>
      <c r="BO24" s="175"/>
      <c r="BP24" s="174"/>
      <c r="BQ24" s="175"/>
      <c r="BR24" s="174"/>
      <c r="BS24" s="175"/>
      <c r="BT24" s="174"/>
      <c r="BU24" s="175"/>
      <c r="BV24" s="174"/>
      <c r="BW24" s="175"/>
      <c r="BX24" s="174"/>
      <c r="BY24" s="175"/>
      <c r="BZ24" s="166">
        <f t="shared" si="12"/>
        <v>0</v>
      </c>
      <c r="CA24" s="167">
        <f t="shared" si="13"/>
        <v>0</v>
      </c>
      <c r="CB24" s="166">
        <f t="shared" si="14"/>
        <v>0</v>
      </c>
      <c r="CC24" s="167">
        <f t="shared" si="15"/>
        <v>0</v>
      </c>
      <c r="CF24" s="174"/>
      <c r="CG24" s="175"/>
      <c r="CH24" s="174"/>
      <c r="CI24" s="175"/>
      <c r="CJ24" s="174"/>
      <c r="CK24" s="175"/>
      <c r="CL24" s="174"/>
      <c r="CM24" s="175"/>
      <c r="CN24" s="174"/>
      <c r="CO24" s="175"/>
      <c r="CP24" s="174"/>
      <c r="CQ24" s="175"/>
      <c r="CR24" s="174"/>
      <c r="CS24" s="175"/>
      <c r="CT24" s="174"/>
      <c r="CU24" s="175"/>
      <c r="CV24" s="174"/>
      <c r="CW24" s="175"/>
      <c r="CX24" s="174"/>
      <c r="CY24" s="175"/>
      <c r="CZ24" s="174"/>
      <c r="DA24" s="175"/>
      <c r="DB24" s="174"/>
      <c r="DC24" s="175"/>
      <c r="DD24" s="166">
        <f t="shared" si="16"/>
        <v>0</v>
      </c>
      <c r="DE24" s="167">
        <f t="shared" si="17"/>
        <v>0</v>
      </c>
      <c r="DF24" s="166">
        <f t="shared" si="18"/>
        <v>0</v>
      </c>
      <c r="DG24" s="167">
        <f t="shared" si="19"/>
        <v>0</v>
      </c>
      <c r="DJ24" s="174"/>
      <c r="DK24" s="175"/>
      <c r="DL24" s="174"/>
      <c r="DM24" s="175"/>
      <c r="DN24" s="174"/>
      <c r="DO24" s="175"/>
      <c r="DP24" s="174"/>
      <c r="DQ24" s="175"/>
      <c r="DR24" s="174"/>
      <c r="DS24" s="175"/>
      <c r="DT24" s="174"/>
      <c r="DU24" s="175"/>
      <c r="DV24" s="174"/>
      <c r="DW24" s="175"/>
      <c r="DX24" s="174"/>
      <c r="DY24" s="175"/>
      <c r="DZ24" s="174"/>
      <c r="EA24" s="175"/>
      <c r="EB24" s="174"/>
      <c r="EC24" s="175"/>
      <c r="ED24" s="174"/>
      <c r="EE24" s="175"/>
      <c r="EF24" s="174"/>
      <c r="EG24" s="175"/>
      <c r="EH24" s="166">
        <f t="shared" si="20"/>
        <v>0</v>
      </c>
      <c r="EI24" s="167">
        <f t="shared" si="21"/>
        <v>0</v>
      </c>
      <c r="EJ24" s="166">
        <f t="shared" si="22"/>
        <v>0</v>
      </c>
      <c r="EK24" s="167">
        <f t="shared" si="23"/>
        <v>0</v>
      </c>
      <c r="EN24" s="174"/>
      <c r="EO24" s="175"/>
      <c r="EP24" s="174"/>
      <c r="EQ24" s="175"/>
      <c r="ER24" s="174"/>
      <c r="ES24" s="175"/>
      <c r="ET24" s="174"/>
      <c r="EU24" s="175"/>
      <c r="EV24" s="174"/>
      <c r="EW24" s="175"/>
      <c r="EX24" s="174"/>
      <c r="EY24" s="175"/>
      <c r="EZ24" s="174"/>
      <c r="FA24" s="175"/>
      <c r="FB24" s="174"/>
      <c r="FC24" s="175"/>
      <c r="FD24" s="174"/>
      <c r="FE24" s="175"/>
      <c r="FF24" s="174"/>
      <c r="FG24" s="175"/>
      <c r="FH24" s="174"/>
      <c r="FI24" s="175"/>
      <c r="FJ24" s="174"/>
      <c r="FK24" s="175"/>
      <c r="FL24" s="166">
        <f t="shared" si="24"/>
        <v>0</v>
      </c>
      <c r="FM24" s="167">
        <f t="shared" si="25"/>
        <v>0</v>
      </c>
      <c r="FN24" s="166">
        <f t="shared" si="26"/>
        <v>0</v>
      </c>
      <c r="FO24" s="167">
        <f t="shared" si="27"/>
        <v>0</v>
      </c>
      <c r="FR24" s="174"/>
      <c r="FS24" s="175"/>
      <c r="FT24" s="174"/>
      <c r="FU24" s="175"/>
      <c r="FV24" s="174"/>
      <c r="FW24" s="175"/>
      <c r="FX24" s="174"/>
      <c r="FY24" s="175"/>
      <c r="FZ24" s="174"/>
      <c r="GA24" s="175"/>
      <c r="GB24" s="174"/>
      <c r="GC24" s="175"/>
      <c r="GD24" s="174"/>
      <c r="GE24" s="175"/>
      <c r="GF24" s="174"/>
      <c r="GG24" s="175"/>
      <c r="GH24" s="174"/>
      <c r="GI24" s="175"/>
      <c r="GJ24" s="174"/>
      <c r="GK24" s="175"/>
      <c r="GL24" s="174"/>
      <c r="GM24" s="175"/>
      <c r="GN24" s="174"/>
      <c r="GO24" s="175"/>
      <c r="GP24" s="166">
        <f t="shared" si="28"/>
        <v>0</v>
      </c>
      <c r="GQ24" s="167">
        <f t="shared" si="29"/>
        <v>0</v>
      </c>
      <c r="GR24" s="166">
        <f t="shared" si="30"/>
        <v>0</v>
      </c>
      <c r="GS24" s="167">
        <f t="shared" si="31"/>
        <v>0</v>
      </c>
      <c r="GV24" s="174"/>
      <c r="GW24" s="175"/>
      <c r="GX24" s="174"/>
      <c r="GY24" s="175"/>
      <c r="GZ24" s="174"/>
      <c r="HA24" s="175"/>
      <c r="HB24" s="174"/>
      <c r="HC24" s="175"/>
      <c r="HD24" s="174"/>
      <c r="HE24" s="175"/>
      <c r="HF24" s="174"/>
      <c r="HG24" s="175"/>
      <c r="HH24" s="174"/>
      <c r="HI24" s="175"/>
      <c r="HJ24" s="174"/>
      <c r="HK24" s="175"/>
      <c r="HL24" s="174"/>
      <c r="HM24" s="175"/>
      <c r="HN24" s="174"/>
      <c r="HO24" s="175"/>
      <c r="HP24" s="174"/>
      <c r="HQ24" s="175"/>
      <c r="HR24" s="174"/>
      <c r="HS24" s="175"/>
      <c r="HT24" s="166">
        <f t="shared" si="32"/>
        <v>0</v>
      </c>
      <c r="HU24" s="167">
        <f t="shared" si="33"/>
        <v>0</v>
      </c>
      <c r="HV24" s="166">
        <f t="shared" si="34"/>
        <v>0</v>
      </c>
      <c r="HW24" s="167">
        <f t="shared" si="35"/>
        <v>0</v>
      </c>
      <c r="HZ24" s="174"/>
      <c r="IA24" s="175"/>
      <c r="IB24" s="174"/>
      <c r="IC24" s="175"/>
      <c r="ID24" s="174"/>
      <c r="IE24" s="175"/>
      <c r="IF24" s="174"/>
      <c r="IG24" s="175"/>
      <c r="IH24" s="174"/>
      <c r="II24" s="175"/>
      <c r="IJ24" s="174"/>
      <c r="IK24" s="175"/>
      <c r="IL24" s="174"/>
      <c r="IM24" s="175"/>
      <c r="IN24" s="174"/>
      <c r="IO24" s="175"/>
      <c r="IP24" s="174"/>
      <c r="IQ24" s="175"/>
      <c r="IR24" s="174"/>
      <c r="IS24" s="175"/>
      <c r="IT24" s="174"/>
      <c r="IU24" s="175"/>
      <c r="IV24" s="174"/>
      <c r="IW24" s="175"/>
      <c r="IX24" s="166">
        <f t="shared" si="36"/>
        <v>0</v>
      </c>
      <c r="IY24" s="167">
        <f t="shared" si="37"/>
        <v>0</v>
      </c>
      <c r="IZ24" s="166">
        <f t="shared" si="38"/>
        <v>0</v>
      </c>
      <c r="JA24" s="167">
        <f t="shared" si="39"/>
        <v>0</v>
      </c>
      <c r="JD24" s="174"/>
      <c r="JE24" s="175"/>
      <c r="JF24" s="174"/>
      <c r="JG24" s="175"/>
      <c r="JH24" s="174"/>
      <c r="JI24" s="175"/>
      <c r="JJ24" s="174"/>
      <c r="JK24" s="175"/>
      <c r="JL24" s="174"/>
      <c r="JM24" s="175"/>
      <c r="JN24" s="174"/>
      <c r="JO24" s="175"/>
      <c r="JP24" s="174"/>
      <c r="JQ24" s="175"/>
      <c r="JR24" s="174"/>
      <c r="JS24" s="175"/>
      <c r="JT24" s="174"/>
      <c r="JU24" s="175"/>
      <c r="JV24" s="174"/>
      <c r="JW24" s="175"/>
      <c r="JX24" s="174"/>
      <c r="JY24" s="175"/>
      <c r="JZ24" s="174"/>
      <c r="KA24" s="175"/>
      <c r="KB24" s="166">
        <f t="shared" si="40"/>
        <v>0</v>
      </c>
      <c r="KC24" s="167">
        <f t="shared" si="41"/>
        <v>0</v>
      </c>
      <c r="KD24" s="166">
        <f t="shared" si="42"/>
        <v>0</v>
      </c>
      <c r="KE24" s="167">
        <f t="shared" si="43"/>
        <v>0</v>
      </c>
      <c r="KH24" s="197">
        <f t="shared" si="0"/>
        <v>0</v>
      </c>
      <c r="KI24" s="198">
        <f t="shared" si="1"/>
        <v>0</v>
      </c>
      <c r="KJ24" s="166">
        <f t="shared" si="2"/>
        <v>0</v>
      </c>
      <c r="KK24" s="167">
        <f t="shared" si="3"/>
        <v>0</v>
      </c>
      <c r="KL24" s="199">
        <f t="shared" si="4"/>
        <v>0</v>
      </c>
      <c r="KM24" s="198">
        <f t="shared" si="5"/>
        <v>0</v>
      </c>
      <c r="KN24" s="166">
        <f t="shared" si="6"/>
        <v>0</v>
      </c>
      <c r="KO24" s="427">
        <f t="shared" si="7"/>
        <v>0</v>
      </c>
      <c r="KP24" s="420">
        <f t="shared" si="44"/>
        <v>0</v>
      </c>
      <c r="KQ24" s="422">
        <f t="shared" si="45"/>
        <v>0</v>
      </c>
      <c r="KR24" s="421" t="s">
        <v>338</v>
      </c>
      <c r="KS24" s="422" t="s">
        <v>338</v>
      </c>
    </row>
    <row r="25" spans="1:305" s="4" customFormat="1" ht="16.5" customHeight="1" x14ac:dyDescent="0.25">
      <c r="B25" s="73" t="s">
        <v>19</v>
      </c>
      <c r="C25" s="900"/>
      <c r="D25" s="901"/>
      <c r="E25" s="312"/>
      <c r="F25" s="655">
        <v>1</v>
      </c>
      <c r="G25" s="14"/>
      <c r="H25" s="14"/>
      <c r="I25" s="80">
        <f>INT(ROUND(F25,2)*(IF(E25&gt;0,data!$J$4,0)))</f>
        <v>0</v>
      </c>
      <c r="J25" s="80">
        <f>IF(E25&gt;0,I25*E25,0)</f>
        <v>0</v>
      </c>
      <c r="K25" s="314"/>
      <c r="L25" s="312"/>
      <c r="M25" s="80">
        <f>INT(ROUND(F25,2)*(IF(E25&gt;0,(IF(K25="ano",data!$J$6,0)),0)))</f>
        <v>0</v>
      </c>
      <c r="N25" s="82">
        <f>IF(L25&gt;E25,M25*E25,M25*L25)</f>
        <v>0</v>
      </c>
      <c r="O25" s="84">
        <f t="shared" si="46"/>
        <v>0</v>
      </c>
      <c r="Q25" s="85" t="str">
        <f t="shared" si="47"/>
        <v/>
      </c>
      <c r="R25" s="611" t="s">
        <v>338</v>
      </c>
      <c r="T25" s="4">
        <f t="shared" si="48"/>
        <v>0</v>
      </c>
      <c r="U25" s="176" t="s">
        <v>297</v>
      </c>
      <c r="V25" s="10"/>
      <c r="W25" s="10"/>
      <c r="X25" s="164"/>
      <c r="Y25" s="177"/>
      <c r="Z25" s="164"/>
      <c r="AA25" s="177"/>
      <c r="AB25" s="164"/>
      <c r="AC25" s="177"/>
      <c r="AD25" s="164"/>
      <c r="AE25" s="177"/>
      <c r="AF25" s="164"/>
      <c r="AG25" s="177"/>
      <c r="AH25" s="164"/>
      <c r="AI25" s="177"/>
      <c r="AJ25" s="164"/>
      <c r="AK25" s="177"/>
      <c r="AL25" s="164"/>
      <c r="AM25" s="177"/>
      <c r="AN25" s="164"/>
      <c r="AO25" s="177"/>
      <c r="AP25" s="164"/>
      <c r="AQ25" s="177"/>
      <c r="AR25" s="164"/>
      <c r="AS25" s="177"/>
      <c r="AT25" s="164"/>
      <c r="AU25" s="177"/>
      <c r="AV25" s="166">
        <f t="shared" si="8"/>
        <v>0</v>
      </c>
      <c r="AW25" s="167">
        <f t="shared" si="9"/>
        <v>0</v>
      </c>
      <c r="AX25" s="166">
        <f t="shared" si="10"/>
        <v>0</v>
      </c>
      <c r="AY25" s="167">
        <f t="shared" si="11"/>
        <v>0</v>
      </c>
      <c r="BB25" s="164"/>
      <c r="BC25" s="177"/>
      <c r="BD25" s="164"/>
      <c r="BE25" s="177"/>
      <c r="BF25" s="164"/>
      <c r="BG25" s="177"/>
      <c r="BH25" s="164"/>
      <c r="BI25" s="177"/>
      <c r="BJ25" s="164"/>
      <c r="BK25" s="177"/>
      <c r="BL25" s="164"/>
      <c r="BM25" s="177"/>
      <c r="BN25" s="164"/>
      <c r="BO25" s="177"/>
      <c r="BP25" s="164"/>
      <c r="BQ25" s="177"/>
      <c r="BR25" s="164"/>
      <c r="BS25" s="177"/>
      <c r="BT25" s="164"/>
      <c r="BU25" s="177"/>
      <c r="BV25" s="164"/>
      <c r="BW25" s="177"/>
      <c r="BX25" s="164"/>
      <c r="BY25" s="177"/>
      <c r="BZ25" s="166">
        <f t="shared" si="12"/>
        <v>0</v>
      </c>
      <c r="CA25" s="167">
        <f t="shared" si="13"/>
        <v>0</v>
      </c>
      <c r="CB25" s="166">
        <f t="shared" si="14"/>
        <v>0</v>
      </c>
      <c r="CC25" s="167">
        <f t="shared" si="15"/>
        <v>0</v>
      </c>
      <c r="CF25" s="164"/>
      <c r="CG25" s="177"/>
      <c r="CH25" s="164"/>
      <c r="CI25" s="177"/>
      <c r="CJ25" s="164"/>
      <c r="CK25" s="177"/>
      <c r="CL25" s="164"/>
      <c r="CM25" s="177"/>
      <c r="CN25" s="164"/>
      <c r="CO25" s="177"/>
      <c r="CP25" s="164"/>
      <c r="CQ25" s="177"/>
      <c r="CR25" s="164"/>
      <c r="CS25" s="177"/>
      <c r="CT25" s="164"/>
      <c r="CU25" s="177"/>
      <c r="CV25" s="164"/>
      <c r="CW25" s="177"/>
      <c r="CX25" s="164"/>
      <c r="CY25" s="177"/>
      <c r="CZ25" s="164"/>
      <c r="DA25" s="177"/>
      <c r="DB25" s="164"/>
      <c r="DC25" s="177"/>
      <c r="DD25" s="166">
        <f t="shared" si="16"/>
        <v>0</v>
      </c>
      <c r="DE25" s="167">
        <f t="shared" si="17"/>
        <v>0</v>
      </c>
      <c r="DF25" s="166">
        <f t="shared" si="18"/>
        <v>0</v>
      </c>
      <c r="DG25" s="167">
        <f t="shared" si="19"/>
        <v>0</v>
      </c>
      <c r="DJ25" s="164"/>
      <c r="DK25" s="177"/>
      <c r="DL25" s="164"/>
      <c r="DM25" s="177"/>
      <c r="DN25" s="164"/>
      <c r="DO25" s="177"/>
      <c r="DP25" s="164"/>
      <c r="DQ25" s="177"/>
      <c r="DR25" s="164"/>
      <c r="DS25" s="177"/>
      <c r="DT25" s="164"/>
      <c r="DU25" s="177"/>
      <c r="DV25" s="164"/>
      <c r="DW25" s="177"/>
      <c r="DX25" s="164"/>
      <c r="DY25" s="177"/>
      <c r="DZ25" s="164"/>
      <c r="EA25" s="177"/>
      <c r="EB25" s="164"/>
      <c r="EC25" s="177"/>
      <c r="ED25" s="164"/>
      <c r="EE25" s="177"/>
      <c r="EF25" s="164"/>
      <c r="EG25" s="177"/>
      <c r="EH25" s="166">
        <f t="shared" si="20"/>
        <v>0</v>
      </c>
      <c r="EI25" s="167">
        <f t="shared" si="21"/>
        <v>0</v>
      </c>
      <c r="EJ25" s="166">
        <f t="shared" si="22"/>
        <v>0</v>
      </c>
      <c r="EK25" s="167">
        <f t="shared" si="23"/>
        <v>0</v>
      </c>
      <c r="EN25" s="164"/>
      <c r="EO25" s="177"/>
      <c r="EP25" s="164"/>
      <c r="EQ25" s="177"/>
      <c r="ER25" s="164"/>
      <c r="ES25" s="177"/>
      <c r="ET25" s="164"/>
      <c r="EU25" s="177"/>
      <c r="EV25" s="164"/>
      <c r="EW25" s="177"/>
      <c r="EX25" s="164"/>
      <c r="EY25" s="177"/>
      <c r="EZ25" s="164"/>
      <c r="FA25" s="177"/>
      <c r="FB25" s="164"/>
      <c r="FC25" s="177"/>
      <c r="FD25" s="164"/>
      <c r="FE25" s="177"/>
      <c r="FF25" s="164"/>
      <c r="FG25" s="177"/>
      <c r="FH25" s="164"/>
      <c r="FI25" s="177"/>
      <c r="FJ25" s="164"/>
      <c r="FK25" s="177"/>
      <c r="FL25" s="166">
        <f t="shared" si="24"/>
        <v>0</v>
      </c>
      <c r="FM25" s="167">
        <f t="shared" si="25"/>
        <v>0</v>
      </c>
      <c r="FN25" s="166">
        <f t="shared" si="26"/>
        <v>0</v>
      </c>
      <c r="FO25" s="167">
        <f t="shared" si="27"/>
        <v>0</v>
      </c>
      <c r="FR25" s="164"/>
      <c r="FS25" s="177"/>
      <c r="FT25" s="164"/>
      <c r="FU25" s="177"/>
      <c r="FV25" s="164"/>
      <c r="FW25" s="177"/>
      <c r="FX25" s="164"/>
      <c r="FY25" s="177"/>
      <c r="FZ25" s="164"/>
      <c r="GA25" s="177"/>
      <c r="GB25" s="164"/>
      <c r="GC25" s="177"/>
      <c r="GD25" s="164"/>
      <c r="GE25" s="177"/>
      <c r="GF25" s="164"/>
      <c r="GG25" s="177"/>
      <c r="GH25" s="164"/>
      <c r="GI25" s="177"/>
      <c r="GJ25" s="164"/>
      <c r="GK25" s="177"/>
      <c r="GL25" s="164"/>
      <c r="GM25" s="177"/>
      <c r="GN25" s="164"/>
      <c r="GO25" s="177"/>
      <c r="GP25" s="166">
        <f t="shared" si="28"/>
        <v>0</v>
      </c>
      <c r="GQ25" s="167">
        <f t="shared" si="29"/>
        <v>0</v>
      </c>
      <c r="GR25" s="166">
        <f t="shared" si="30"/>
        <v>0</v>
      </c>
      <c r="GS25" s="167">
        <f t="shared" si="31"/>
        <v>0</v>
      </c>
      <c r="GV25" s="164"/>
      <c r="GW25" s="177"/>
      <c r="GX25" s="164"/>
      <c r="GY25" s="177"/>
      <c r="GZ25" s="164"/>
      <c r="HA25" s="177"/>
      <c r="HB25" s="164"/>
      <c r="HC25" s="177"/>
      <c r="HD25" s="164"/>
      <c r="HE25" s="177"/>
      <c r="HF25" s="164"/>
      <c r="HG25" s="177"/>
      <c r="HH25" s="164"/>
      <c r="HI25" s="177"/>
      <c r="HJ25" s="164"/>
      <c r="HK25" s="177"/>
      <c r="HL25" s="164"/>
      <c r="HM25" s="177"/>
      <c r="HN25" s="164"/>
      <c r="HO25" s="177"/>
      <c r="HP25" s="164"/>
      <c r="HQ25" s="177"/>
      <c r="HR25" s="164"/>
      <c r="HS25" s="177"/>
      <c r="HT25" s="166">
        <f t="shared" si="32"/>
        <v>0</v>
      </c>
      <c r="HU25" s="167">
        <f t="shared" si="33"/>
        <v>0</v>
      </c>
      <c r="HV25" s="166">
        <f t="shared" si="34"/>
        <v>0</v>
      </c>
      <c r="HW25" s="167">
        <f t="shared" si="35"/>
        <v>0</v>
      </c>
      <c r="HZ25" s="164"/>
      <c r="IA25" s="177"/>
      <c r="IB25" s="164"/>
      <c r="IC25" s="177"/>
      <c r="ID25" s="164"/>
      <c r="IE25" s="177"/>
      <c r="IF25" s="164"/>
      <c r="IG25" s="177"/>
      <c r="IH25" s="164"/>
      <c r="II25" s="177"/>
      <c r="IJ25" s="164"/>
      <c r="IK25" s="177"/>
      <c r="IL25" s="164"/>
      <c r="IM25" s="177"/>
      <c r="IN25" s="164"/>
      <c r="IO25" s="177"/>
      <c r="IP25" s="164"/>
      <c r="IQ25" s="177"/>
      <c r="IR25" s="164"/>
      <c r="IS25" s="177"/>
      <c r="IT25" s="164"/>
      <c r="IU25" s="177"/>
      <c r="IV25" s="164"/>
      <c r="IW25" s="177"/>
      <c r="IX25" s="166">
        <f t="shared" si="36"/>
        <v>0</v>
      </c>
      <c r="IY25" s="167">
        <f t="shared" si="37"/>
        <v>0</v>
      </c>
      <c r="IZ25" s="166">
        <f t="shared" si="38"/>
        <v>0</v>
      </c>
      <c r="JA25" s="167">
        <f t="shared" si="39"/>
        <v>0</v>
      </c>
      <c r="JD25" s="164"/>
      <c r="JE25" s="177"/>
      <c r="JF25" s="164"/>
      <c r="JG25" s="177"/>
      <c r="JH25" s="164"/>
      <c r="JI25" s="177"/>
      <c r="JJ25" s="164"/>
      <c r="JK25" s="177"/>
      <c r="JL25" s="164"/>
      <c r="JM25" s="177"/>
      <c r="JN25" s="164"/>
      <c r="JO25" s="177"/>
      <c r="JP25" s="164"/>
      <c r="JQ25" s="177"/>
      <c r="JR25" s="164"/>
      <c r="JS25" s="177"/>
      <c r="JT25" s="164"/>
      <c r="JU25" s="177"/>
      <c r="JV25" s="164"/>
      <c r="JW25" s="177"/>
      <c r="JX25" s="164"/>
      <c r="JY25" s="177"/>
      <c r="JZ25" s="164"/>
      <c r="KA25" s="177"/>
      <c r="KB25" s="166">
        <f t="shared" si="40"/>
        <v>0</v>
      </c>
      <c r="KC25" s="167">
        <f t="shared" si="41"/>
        <v>0</v>
      </c>
      <c r="KD25" s="166">
        <f t="shared" si="42"/>
        <v>0</v>
      </c>
      <c r="KE25" s="167">
        <f t="shared" si="43"/>
        <v>0</v>
      </c>
      <c r="KH25" s="197">
        <f t="shared" si="0"/>
        <v>0</v>
      </c>
      <c r="KI25" s="198">
        <f t="shared" si="1"/>
        <v>0</v>
      </c>
      <c r="KJ25" s="166">
        <f t="shared" si="2"/>
        <v>0</v>
      </c>
      <c r="KK25" s="167">
        <f t="shared" si="3"/>
        <v>0</v>
      </c>
      <c r="KL25" s="199">
        <f t="shared" si="4"/>
        <v>0</v>
      </c>
      <c r="KM25" s="198">
        <f t="shared" si="5"/>
        <v>0</v>
      </c>
      <c r="KN25" s="166">
        <f t="shared" si="6"/>
        <v>0</v>
      </c>
      <c r="KO25" s="427">
        <f t="shared" si="7"/>
        <v>0</v>
      </c>
      <c r="KP25" s="420">
        <f t="shared" si="44"/>
        <v>0</v>
      </c>
      <c r="KQ25" s="422">
        <f t="shared" si="45"/>
        <v>0</v>
      </c>
      <c r="KR25" s="421" t="s">
        <v>338</v>
      </c>
      <c r="KS25" s="422" t="s">
        <v>338</v>
      </c>
    </row>
    <row r="26" spans="1:305" s="23" customFormat="1" ht="16.5" hidden="1" customHeight="1" x14ac:dyDescent="0.25">
      <c r="A26" s="4"/>
      <c r="B26" s="73"/>
      <c r="C26" s="548"/>
      <c r="D26" s="546"/>
      <c r="E26" s="24"/>
      <c r="F26" s="651"/>
      <c r="G26" s="24"/>
      <c r="H26" s="24"/>
      <c r="I26" s="80">
        <f>INT(ROUND(F26,2)*(IF(E26&gt;0,data!$J$4,0)))</f>
        <v>0</v>
      </c>
      <c r="J26" s="80"/>
      <c r="K26" s="549"/>
      <c r="L26" s="128"/>
      <c r="M26" s="80">
        <f>INT(ROUND(F26,2)*(IF(E26&gt;0,(IF(K26="ano",data!$J$6,0)),0)))</f>
        <v>0</v>
      </c>
      <c r="N26" s="82"/>
      <c r="O26" s="84"/>
      <c r="P26" s="4"/>
      <c r="Q26" s="85"/>
      <c r="R26" s="611" t="s">
        <v>338</v>
      </c>
      <c r="S26" s="4"/>
      <c r="U26" s="173" t="s">
        <v>297</v>
      </c>
      <c r="V26" s="10"/>
      <c r="W26" s="10"/>
      <c r="X26" s="174"/>
      <c r="Y26" s="175"/>
      <c r="Z26" s="174"/>
      <c r="AA26" s="175"/>
      <c r="AB26" s="174"/>
      <c r="AC26" s="175"/>
      <c r="AD26" s="174"/>
      <c r="AE26" s="175"/>
      <c r="AF26" s="174"/>
      <c r="AG26" s="175"/>
      <c r="AH26" s="174"/>
      <c r="AI26" s="175"/>
      <c r="AJ26" s="174"/>
      <c r="AK26" s="175"/>
      <c r="AL26" s="174"/>
      <c r="AM26" s="175"/>
      <c r="AN26" s="174"/>
      <c r="AO26" s="175"/>
      <c r="AP26" s="174"/>
      <c r="AQ26" s="175"/>
      <c r="AR26" s="174"/>
      <c r="AS26" s="175"/>
      <c r="AT26" s="174"/>
      <c r="AU26" s="175"/>
      <c r="AV26" s="166">
        <f t="shared" si="8"/>
        <v>0</v>
      </c>
      <c r="AW26" s="167">
        <f t="shared" si="9"/>
        <v>0</v>
      </c>
      <c r="AX26" s="166">
        <f t="shared" si="10"/>
        <v>0</v>
      </c>
      <c r="AY26" s="167">
        <f t="shared" si="11"/>
        <v>0</v>
      </c>
      <c r="BB26" s="174"/>
      <c r="BC26" s="175"/>
      <c r="BD26" s="174"/>
      <c r="BE26" s="175"/>
      <c r="BF26" s="174"/>
      <c r="BG26" s="175"/>
      <c r="BH26" s="174"/>
      <c r="BI26" s="175"/>
      <c r="BJ26" s="174"/>
      <c r="BK26" s="175"/>
      <c r="BL26" s="174"/>
      <c r="BM26" s="175"/>
      <c r="BN26" s="174"/>
      <c r="BO26" s="175"/>
      <c r="BP26" s="174"/>
      <c r="BQ26" s="175"/>
      <c r="BR26" s="174"/>
      <c r="BS26" s="175"/>
      <c r="BT26" s="174"/>
      <c r="BU26" s="175"/>
      <c r="BV26" s="174"/>
      <c r="BW26" s="175"/>
      <c r="BX26" s="174"/>
      <c r="BY26" s="175"/>
      <c r="BZ26" s="166">
        <f t="shared" si="12"/>
        <v>0</v>
      </c>
      <c r="CA26" s="167">
        <f t="shared" si="13"/>
        <v>0</v>
      </c>
      <c r="CB26" s="166">
        <f t="shared" si="14"/>
        <v>0</v>
      </c>
      <c r="CC26" s="167">
        <f t="shared" si="15"/>
        <v>0</v>
      </c>
      <c r="CF26" s="174"/>
      <c r="CG26" s="175"/>
      <c r="CH26" s="174"/>
      <c r="CI26" s="175"/>
      <c r="CJ26" s="174"/>
      <c r="CK26" s="175"/>
      <c r="CL26" s="174"/>
      <c r="CM26" s="175"/>
      <c r="CN26" s="174"/>
      <c r="CO26" s="175"/>
      <c r="CP26" s="174"/>
      <c r="CQ26" s="175"/>
      <c r="CR26" s="174"/>
      <c r="CS26" s="175"/>
      <c r="CT26" s="174"/>
      <c r="CU26" s="175"/>
      <c r="CV26" s="174"/>
      <c r="CW26" s="175"/>
      <c r="CX26" s="174"/>
      <c r="CY26" s="175"/>
      <c r="CZ26" s="174"/>
      <c r="DA26" s="175"/>
      <c r="DB26" s="174"/>
      <c r="DC26" s="175"/>
      <c r="DD26" s="166">
        <f t="shared" si="16"/>
        <v>0</v>
      </c>
      <c r="DE26" s="167">
        <f t="shared" si="17"/>
        <v>0</v>
      </c>
      <c r="DF26" s="166">
        <f t="shared" si="18"/>
        <v>0</v>
      </c>
      <c r="DG26" s="167">
        <f t="shared" si="19"/>
        <v>0</v>
      </c>
      <c r="DJ26" s="174"/>
      <c r="DK26" s="175"/>
      <c r="DL26" s="174"/>
      <c r="DM26" s="175"/>
      <c r="DN26" s="174"/>
      <c r="DO26" s="175"/>
      <c r="DP26" s="174"/>
      <c r="DQ26" s="175"/>
      <c r="DR26" s="174"/>
      <c r="DS26" s="175"/>
      <c r="DT26" s="174"/>
      <c r="DU26" s="175"/>
      <c r="DV26" s="174"/>
      <c r="DW26" s="175"/>
      <c r="DX26" s="174"/>
      <c r="DY26" s="175"/>
      <c r="DZ26" s="174"/>
      <c r="EA26" s="175"/>
      <c r="EB26" s="174"/>
      <c r="EC26" s="175"/>
      <c r="ED26" s="174"/>
      <c r="EE26" s="175"/>
      <c r="EF26" s="174"/>
      <c r="EG26" s="175"/>
      <c r="EH26" s="166">
        <f t="shared" si="20"/>
        <v>0</v>
      </c>
      <c r="EI26" s="167">
        <f t="shared" si="21"/>
        <v>0</v>
      </c>
      <c r="EJ26" s="166">
        <f t="shared" si="22"/>
        <v>0</v>
      </c>
      <c r="EK26" s="167">
        <f t="shared" si="23"/>
        <v>0</v>
      </c>
      <c r="EN26" s="174"/>
      <c r="EO26" s="175"/>
      <c r="EP26" s="174"/>
      <c r="EQ26" s="175"/>
      <c r="ER26" s="174"/>
      <c r="ES26" s="175"/>
      <c r="ET26" s="174"/>
      <c r="EU26" s="175"/>
      <c r="EV26" s="174"/>
      <c r="EW26" s="175"/>
      <c r="EX26" s="174"/>
      <c r="EY26" s="175"/>
      <c r="EZ26" s="174"/>
      <c r="FA26" s="175"/>
      <c r="FB26" s="174"/>
      <c r="FC26" s="175"/>
      <c r="FD26" s="174"/>
      <c r="FE26" s="175"/>
      <c r="FF26" s="174"/>
      <c r="FG26" s="175"/>
      <c r="FH26" s="174"/>
      <c r="FI26" s="175"/>
      <c r="FJ26" s="174"/>
      <c r="FK26" s="175"/>
      <c r="FL26" s="166">
        <f t="shared" si="24"/>
        <v>0</v>
      </c>
      <c r="FM26" s="167">
        <f t="shared" si="25"/>
        <v>0</v>
      </c>
      <c r="FN26" s="166">
        <f t="shared" si="26"/>
        <v>0</v>
      </c>
      <c r="FO26" s="167">
        <f t="shared" si="27"/>
        <v>0</v>
      </c>
      <c r="FR26" s="174"/>
      <c r="FS26" s="175"/>
      <c r="FT26" s="174"/>
      <c r="FU26" s="175"/>
      <c r="FV26" s="174"/>
      <c r="FW26" s="175"/>
      <c r="FX26" s="174"/>
      <c r="FY26" s="175"/>
      <c r="FZ26" s="174"/>
      <c r="GA26" s="175"/>
      <c r="GB26" s="174"/>
      <c r="GC26" s="175"/>
      <c r="GD26" s="174"/>
      <c r="GE26" s="175"/>
      <c r="GF26" s="174"/>
      <c r="GG26" s="175"/>
      <c r="GH26" s="174"/>
      <c r="GI26" s="175"/>
      <c r="GJ26" s="174"/>
      <c r="GK26" s="175"/>
      <c r="GL26" s="174"/>
      <c r="GM26" s="175"/>
      <c r="GN26" s="174"/>
      <c r="GO26" s="175"/>
      <c r="GP26" s="166">
        <f t="shared" si="28"/>
        <v>0</v>
      </c>
      <c r="GQ26" s="167">
        <f t="shared" si="29"/>
        <v>0</v>
      </c>
      <c r="GR26" s="166">
        <f t="shared" si="30"/>
        <v>0</v>
      </c>
      <c r="GS26" s="167">
        <f t="shared" si="31"/>
        <v>0</v>
      </c>
      <c r="GV26" s="174"/>
      <c r="GW26" s="175"/>
      <c r="GX26" s="174"/>
      <c r="GY26" s="175"/>
      <c r="GZ26" s="174"/>
      <c r="HA26" s="175"/>
      <c r="HB26" s="174"/>
      <c r="HC26" s="175"/>
      <c r="HD26" s="174"/>
      <c r="HE26" s="175"/>
      <c r="HF26" s="174"/>
      <c r="HG26" s="175"/>
      <c r="HH26" s="174"/>
      <c r="HI26" s="175"/>
      <c r="HJ26" s="174"/>
      <c r="HK26" s="175"/>
      <c r="HL26" s="174"/>
      <c r="HM26" s="175"/>
      <c r="HN26" s="174"/>
      <c r="HO26" s="175"/>
      <c r="HP26" s="174"/>
      <c r="HQ26" s="175"/>
      <c r="HR26" s="174"/>
      <c r="HS26" s="175"/>
      <c r="HT26" s="166">
        <f t="shared" si="32"/>
        <v>0</v>
      </c>
      <c r="HU26" s="167">
        <f t="shared" si="33"/>
        <v>0</v>
      </c>
      <c r="HV26" s="166">
        <f t="shared" si="34"/>
        <v>0</v>
      </c>
      <c r="HW26" s="167">
        <f t="shared" si="35"/>
        <v>0</v>
      </c>
      <c r="HZ26" s="174"/>
      <c r="IA26" s="175"/>
      <c r="IB26" s="174"/>
      <c r="IC26" s="175"/>
      <c r="ID26" s="174"/>
      <c r="IE26" s="175"/>
      <c r="IF26" s="174"/>
      <c r="IG26" s="175"/>
      <c r="IH26" s="174"/>
      <c r="II26" s="175"/>
      <c r="IJ26" s="174"/>
      <c r="IK26" s="175"/>
      <c r="IL26" s="174"/>
      <c r="IM26" s="175"/>
      <c r="IN26" s="174"/>
      <c r="IO26" s="175"/>
      <c r="IP26" s="174"/>
      <c r="IQ26" s="175"/>
      <c r="IR26" s="174"/>
      <c r="IS26" s="175"/>
      <c r="IT26" s="174"/>
      <c r="IU26" s="175"/>
      <c r="IV26" s="174"/>
      <c r="IW26" s="175"/>
      <c r="IX26" s="166">
        <f t="shared" si="36"/>
        <v>0</v>
      </c>
      <c r="IY26" s="167">
        <f t="shared" si="37"/>
        <v>0</v>
      </c>
      <c r="IZ26" s="166">
        <f t="shared" si="38"/>
        <v>0</v>
      </c>
      <c r="JA26" s="167">
        <f t="shared" si="39"/>
        <v>0</v>
      </c>
      <c r="JD26" s="174"/>
      <c r="JE26" s="175"/>
      <c r="JF26" s="174"/>
      <c r="JG26" s="175"/>
      <c r="JH26" s="174"/>
      <c r="JI26" s="175"/>
      <c r="JJ26" s="174"/>
      <c r="JK26" s="175"/>
      <c r="JL26" s="174"/>
      <c r="JM26" s="175"/>
      <c r="JN26" s="174"/>
      <c r="JO26" s="175"/>
      <c r="JP26" s="174"/>
      <c r="JQ26" s="175"/>
      <c r="JR26" s="174"/>
      <c r="JS26" s="175"/>
      <c r="JT26" s="174"/>
      <c r="JU26" s="175"/>
      <c r="JV26" s="174"/>
      <c r="JW26" s="175"/>
      <c r="JX26" s="174"/>
      <c r="JY26" s="175"/>
      <c r="JZ26" s="174"/>
      <c r="KA26" s="175"/>
      <c r="KB26" s="166">
        <f t="shared" si="40"/>
        <v>0</v>
      </c>
      <c r="KC26" s="167">
        <f t="shared" si="41"/>
        <v>0</v>
      </c>
      <c r="KD26" s="166">
        <f t="shared" si="42"/>
        <v>0</v>
      </c>
      <c r="KE26" s="167">
        <f t="shared" si="43"/>
        <v>0</v>
      </c>
      <c r="KH26" s="197">
        <f t="shared" si="0"/>
        <v>0</v>
      </c>
      <c r="KI26" s="198">
        <f t="shared" si="1"/>
        <v>0</v>
      </c>
      <c r="KJ26" s="166">
        <f t="shared" si="2"/>
        <v>0</v>
      </c>
      <c r="KK26" s="167">
        <f t="shared" si="3"/>
        <v>0</v>
      </c>
      <c r="KL26" s="199">
        <f t="shared" si="4"/>
        <v>0</v>
      </c>
      <c r="KM26" s="198">
        <f t="shared" si="5"/>
        <v>0</v>
      </c>
      <c r="KN26" s="166">
        <f t="shared" si="6"/>
        <v>0</v>
      </c>
      <c r="KO26" s="427">
        <f t="shared" si="7"/>
        <v>0</v>
      </c>
      <c r="KP26" s="420">
        <f t="shared" si="44"/>
        <v>0</v>
      </c>
      <c r="KQ26" s="422">
        <f t="shared" si="45"/>
        <v>0</v>
      </c>
      <c r="KR26" s="421" t="s">
        <v>338</v>
      </c>
      <c r="KS26" s="422" t="s">
        <v>338</v>
      </c>
    </row>
    <row r="27" spans="1:305" s="4" customFormat="1" ht="16.5" customHeight="1" x14ac:dyDescent="0.25">
      <c r="B27" s="73" t="s">
        <v>20</v>
      </c>
      <c r="C27" s="900"/>
      <c r="D27" s="901"/>
      <c r="E27" s="312"/>
      <c r="F27" s="655">
        <v>1</v>
      </c>
      <c r="G27" s="14"/>
      <c r="H27" s="14"/>
      <c r="I27" s="80">
        <f>INT(ROUND(F27,2)*(IF(E27&gt;0,data!$J$4,0)))</f>
        <v>0</v>
      </c>
      <c r="J27" s="80">
        <f>IF(E27&gt;0,I27*E27,0)</f>
        <v>0</v>
      </c>
      <c r="K27" s="314"/>
      <c r="L27" s="312"/>
      <c r="M27" s="80">
        <f>INT(ROUND(F27,2)*(IF(E27&gt;0,(IF(K27="ano",data!$J$6,0)),0)))</f>
        <v>0</v>
      </c>
      <c r="N27" s="82">
        <f>IF(L27&gt;E27,M27*E27,M27*L27)</f>
        <v>0</v>
      </c>
      <c r="O27" s="84">
        <f t="shared" si="46"/>
        <v>0</v>
      </c>
      <c r="Q27" s="85" t="str">
        <f t="shared" si="47"/>
        <v/>
      </c>
      <c r="R27" s="611" t="s">
        <v>338</v>
      </c>
      <c r="T27" s="4">
        <f t="shared" si="48"/>
        <v>0</v>
      </c>
      <c r="U27" s="176" t="s">
        <v>297</v>
      </c>
      <c r="V27" s="10"/>
      <c r="W27" s="10"/>
      <c r="X27" s="164"/>
      <c r="Y27" s="177"/>
      <c r="Z27" s="164"/>
      <c r="AA27" s="177"/>
      <c r="AB27" s="164"/>
      <c r="AC27" s="177"/>
      <c r="AD27" s="164"/>
      <c r="AE27" s="177"/>
      <c r="AF27" s="164"/>
      <c r="AG27" s="177"/>
      <c r="AH27" s="164"/>
      <c r="AI27" s="177"/>
      <c r="AJ27" s="164"/>
      <c r="AK27" s="177"/>
      <c r="AL27" s="164"/>
      <c r="AM27" s="177"/>
      <c r="AN27" s="164"/>
      <c r="AO27" s="177"/>
      <c r="AP27" s="164"/>
      <c r="AQ27" s="177"/>
      <c r="AR27" s="164"/>
      <c r="AS27" s="177"/>
      <c r="AT27" s="164"/>
      <c r="AU27" s="177"/>
      <c r="AV27" s="166">
        <f t="shared" si="8"/>
        <v>0</v>
      </c>
      <c r="AW27" s="167">
        <f t="shared" si="9"/>
        <v>0</v>
      </c>
      <c r="AX27" s="166">
        <f t="shared" si="10"/>
        <v>0</v>
      </c>
      <c r="AY27" s="167">
        <f t="shared" si="11"/>
        <v>0</v>
      </c>
      <c r="BB27" s="164"/>
      <c r="BC27" s="177"/>
      <c r="BD27" s="164"/>
      <c r="BE27" s="177"/>
      <c r="BF27" s="164"/>
      <c r="BG27" s="177"/>
      <c r="BH27" s="164"/>
      <c r="BI27" s="177"/>
      <c r="BJ27" s="164"/>
      <c r="BK27" s="177"/>
      <c r="BL27" s="164"/>
      <c r="BM27" s="177"/>
      <c r="BN27" s="164"/>
      <c r="BO27" s="177"/>
      <c r="BP27" s="164"/>
      <c r="BQ27" s="177"/>
      <c r="BR27" s="164"/>
      <c r="BS27" s="177"/>
      <c r="BT27" s="164"/>
      <c r="BU27" s="177"/>
      <c r="BV27" s="164"/>
      <c r="BW27" s="177"/>
      <c r="BX27" s="164"/>
      <c r="BY27" s="177"/>
      <c r="BZ27" s="166">
        <f t="shared" si="12"/>
        <v>0</v>
      </c>
      <c r="CA27" s="167">
        <f t="shared" si="13"/>
        <v>0</v>
      </c>
      <c r="CB27" s="166">
        <f t="shared" si="14"/>
        <v>0</v>
      </c>
      <c r="CC27" s="167">
        <f t="shared" si="15"/>
        <v>0</v>
      </c>
      <c r="CF27" s="164"/>
      <c r="CG27" s="177"/>
      <c r="CH27" s="164"/>
      <c r="CI27" s="177"/>
      <c r="CJ27" s="164"/>
      <c r="CK27" s="177"/>
      <c r="CL27" s="164"/>
      <c r="CM27" s="177"/>
      <c r="CN27" s="164"/>
      <c r="CO27" s="177"/>
      <c r="CP27" s="164"/>
      <c r="CQ27" s="177"/>
      <c r="CR27" s="164"/>
      <c r="CS27" s="177"/>
      <c r="CT27" s="164"/>
      <c r="CU27" s="177"/>
      <c r="CV27" s="164"/>
      <c r="CW27" s="177"/>
      <c r="CX27" s="164"/>
      <c r="CY27" s="177"/>
      <c r="CZ27" s="164"/>
      <c r="DA27" s="177"/>
      <c r="DB27" s="164"/>
      <c r="DC27" s="177"/>
      <c r="DD27" s="166">
        <f t="shared" si="16"/>
        <v>0</v>
      </c>
      <c r="DE27" s="167">
        <f t="shared" si="17"/>
        <v>0</v>
      </c>
      <c r="DF27" s="166">
        <f t="shared" si="18"/>
        <v>0</v>
      </c>
      <c r="DG27" s="167">
        <f t="shared" si="19"/>
        <v>0</v>
      </c>
      <c r="DJ27" s="164"/>
      <c r="DK27" s="177"/>
      <c r="DL27" s="164"/>
      <c r="DM27" s="177"/>
      <c r="DN27" s="164"/>
      <c r="DO27" s="177"/>
      <c r="DP27" s="164"/>
      <c r="DQ27" s="177"/>
      <c r="DR27" s="164"/>
      <c r="DS27" s="177"/>
      <c r="DT27" s="164"/>
      <c r="DU27" s="177"/>
      <c r="DV27" s="164"/>
      <c r="DW27" s="177"/>
      <c r="DX27" s="164"/>
      <c r="DY27" s="177"/>
      <c r="DZ27" s="164"/>
      <c r="EA27" s="177"/>
      <c r="EB27" s="164"/>
      <c r="EC27" s="177"/>
      <c r="ED27" s="164"/>
      <c r="EE27" s="177"/>
      <c r="EF27" s="164"/>
      <c r="EG27" s="177"/>
      <c r="EH27" s="166">
        <f t="shared" si="20"/>
        <v>0</v>
      </c>
      <c r="EI27" s="167">
        <f t="shared" si="21"/>
        <v>0</v>
      </c>
      <c r="EJ27" s="166">
        <f t="shared" si="22"/>
        <v>0</v>
      </c>
      <c r="EK27" s="167">
        <f t="shared" si="23"/>
        <v>0</v>
      </c>
      <c r="EN27" s="164"/>
      <c r="EO27" s="177"/>
      <c r="EP27" s="164"/>
      <c r="EQ27" s="177"/>
      <c r="ER27" s="164"/>
      <c r="ES27" s="177"/>
      <c r="ET27" s="164"/>
      <c r="EU27" s="177"/>
      <c r="EV27" s="164"/>
      <c r="EW27" s="177"/>
      <c r="EX27" s="164"/>
      <c r="EY27" s="177"/>
      <c r="EZ27" s="164"/>
      <c r="FA27" s="177"/>
      <c r="FB27" s="164"/>
      <c r="FC27" s="177"/>
      <c r="FD27" s="164"/>
      <c r="FE27" s="177"/>
      <c r="FF27" s="164"/>
      <c r="FG27" s="177"/>
      <c r="FH27" s="164"/>
      <c r="FI27" s="177"/>
      <c r="FJ27" s="164"/>
      <c r="FK27" s="177"/>
      <c r="FL27" s="166">
        <f t="shared" si="24"/>
        <v>0</v>
      </c>
      <c r="FM27" s="167">
        <f t="shared" si="25"/>
        <v>0</v>
      </c>
      <c r="FN27" s="166">
        <f t="shared" si="26"/>
        <v>0</v>
      </c>
      <c r="FO27" s="167">
        <f t="shared" si="27"/>
        <v>0</v>
      </c>
      <c r="FR27" s="164"/>
      <c r="FS27" s="177"/>
      <c r="FT27" s="164"/>
      <c r="FU27" s="177"/>
      <c r="FV27" s="164"/>
      <c r="FW27" s="177"/>
      <c r="FX27" s="164"/>
      <c r="FY27" s="177"/>
      <c r="FZ27" s="164"/>
      <c r="GA27" s="177"/>
      <c r="GB27" s="164"/>
      <c r="GC27" s="177"/>
      <c r="GD27" s="164"/>
      <c r="GE27" s="177"/>
      <c r="GF27" s="164"/>
      <c r="GG27" s="177"/>
      <c r="GH27" s="164"/>
      <c r="GI27" s="177"/>
      <c r="GJ27" s="164"/>
      <c r="GK27" s="177"/>
      <c r="GL27" s="164"/>
      <c r="GM27" s="177"/>
      <c r="GN27" s="164"/>
      <c r="GO27" s="177"/>
      <c r="GP27" s="166">
        <f t="shared" si="28"/>
        <v>0</v>
      </c>
      <c r="GQ27" s="167">
        <f t="shared" si="29"/>
        <v>0</v>
      </c>
      <c r="GR27" s="166">
        <f t="shared" si="30"/>
        <v>0</v>
      </c>
      <c r="GS27" s="167">
        <f t="shared" si="31"/>
        <v>0</v>
      </c>
      <c r="GV27" s="164"/>
      <c r="GW27" s="177"/>
      <c r="GX27" s="164"/>
      <c r="GY27" s="177"/>
      <c r="GZ27" s="164"/>
      <c r="HA27" s="177"/>
      <c r="HB27" s="164"/>
      <c r="HC27" s="177"/>
      <c r="HD27" s="164"/>
      <c r="HE27" s="177"/>
      <c r="HF27" s="164"/>
      <c r="HG27" s="177"/>
      <c r="HH27" s="164"/>
      <c r="HI27" s="177"/>
      <c r="HJ27" s="164"/>
      <c r="HK27" s="177"/>
      <c r="HL27" s="164"/>
      <c r="HM27" s="177"/>
      <c r="HN27" s="164"/>
      <c r="HO27" s="177"/>
      <c r="HP27" s="164"/>
      <c r="HQ27" s="177"/>
      <c r="HR27" s="164"/>
      <c r="HS27" s="177"/>
      <c r="HT27" s="166">
        <f t="shared" si="32"/>
        <v>0</v>
      </c>
      <c r="HU27" s="167">
        <f t="shared" si="33"/>
        <v>0</v>
      </c>
      <c r="HV27" s="166">
        <f t="shared" si="34"/>
        <v>0</v>
      </c>
      <c r="HW27" s="167">
        <f t="shared" si="35"/>
        <v>0</v>
      </c>
      <c r="HZ27" s="164"/>
      <c r="IA27" s="177"/>
      <c r="IB27" s="164"/>
      <c r="IC27" s="177"/>
      <c r="ID27" s="164"/>
      <c r="IE27" s="177"/>
      <c r="IF27" s="164"/>
      <c r="IG27" s="177"/>
      <c r="IH27" s="164"/>
      <c r="II27" s="177"/>
      <c r="IJ27" s="164"/>
      <c r="IK27" s="177"/>
      <c r="IL27" s="164"/>
      <c r="IM27" s="177"/>
      <c r="IN27" s="164"/>
      <c r="IO27" s="177"/>
      <c r="IP27" s="164"/>
      <c r="IQ27" s="177"/>
      <c r="IR27" s="164"/>
      <c r="IS27" s="177"/>
      <c r="IT27" s="164"/>
      <c r="IU27" s="177"/>
      <c r="IV27" s="164"/>
      <c r="IW27" s="177"/>
      <c r="IX27" s="166">
        <f t="shared" si="36"/>
        <v>0</v>
      </c>
      <c r="IY27" s="167">
        <f t="shared" si="37"/>
        <v>0</v>
      </c>
      <c r="IZ27" s="166">
        <f t="shared" si="38"/>
        <v>0</v>
      </c>
      <c r="JA27" s="167">
        <f t="shared" si="39"/>
        <v>0</v>
      </c>
      <c r="JD27" s="164"/>
      <c r="JE27" s="177"/>
      <c r="JF27" s="164"/>
      <c r="JG27" s="177"/>
      <c r="JH27" s="164"/>
      <c r="JI27" s="177"/>
      <c r="JJ27" s="164"/>
      <c r="JK27" s="177"/>
      <c r="JL27" s="164"/>
      <c r="JM27" s="177"/>
      <c r="JN27" s="164"/>
      <c r="JO27" s="177"/>
      <c r="JP27" s="164"/>
      <c r="JQ27" s="177"/>
      <c r="JR27" s="164"/>
      <c r="JS27" s="177"/>
      <c r="JT27" s="164"/>
      <c r="JU27" s="177"/>
      <c r="JV27" s="164"/>
      <c r="JW27" s="177"/>
      <c r="JX27" s="164"/>
      <c r="JY27" s="177"/>
      <c r="JZ27" s="164"/>
      <c r="KA27" s="177"/>
      <c r="KB27" s="166">
        <f t="shared" si="40"/>
        <v>0</v>
      </c>
      <c r="KC27" s="167">
        <f t="shared" si="41"/>
        <v>0</v>
      </c>
      <c r="KD27" s="166">
        <f t="shared" si="42"/>
        <v>0</v>
      </c>
      <c r="KE27" s="167">
        <f t="shared" si="43"/>
        <v>0</v>
      </c>
      <c r="KH27" s="197">
        <f t="shared" si="0"/>
        <v>0</v>
      </c>
      <c r="KI27" s="198">
        <f t="shared" si="1"/>
        <v>0</v>
      </c>
      <c r="KJ27" s="166">
        <f t="shared" si="2"/>
        <v>0</v>
      </c>
      <c r="KK27" s="167">
        <f t="shared" si="3"/>
        <v>0</v>
      </c>
      <c r="KL27" s="199">
        <f t="shared" si="4"/>
        <v>0</v>
      </c>
      <c r="KM27" s="198">
        <f t="shared" si="5"/>
        <v>0</v>
      </c>
      <c r="KN27" s="166">
        <f t="shared" si="6"/>
        <v>0</v>
      </c>
      <c r="KO27" s="427">
        <f t="shared" si="7"/>
        <v>0</v>
      </c>
      <c r="KP27" s="420">
        <f t="shared" si="44"/>
        <v>0</v>
      </c>
      <c r="KQ27" s="422">
        <f t="shared" si="45"/>
        <v>0</v>
      </c>
      <c r="KR27" s="421" t="s">
        <v>338</v>
      </c>
      <c r="KS27" s="422" t="s">
        <v>338</v>
      </c>
    </row>
    <row r="28" spans="1:305" s="23" customFormat="1" ht="15.75" hidden="1" customHeight="1" x14ac:dyDescent="0.25">
      <c r="A28" s="4"/>
      <c r="B28" s="73"/>
      <c r="C28" s="548"/>
      <c r="D28" s="546"/>
      <c r="E28" s="24"/>
      <c r="F28" s="651"/>
      <c r="G28" s="24"/>
      <c r="H28" s="24"/>
      <c r="I28" s="80">
        <f>INT(ROUND(F28,2)*(IF(E28&gt;0,data!$J$4,0)))</f>
        <v>0</v>
      </c>
      <c r="J28" s="80"/>
      <c r="K28" s="549"/>
      <c r="L28" s="128"/>
      <c r="M28" s="80">
        <f>INT(ROUND(F28,2)*(IF(E28&gt;0,(IF(K28="ano",data!$J$6,0)),0)))</f>
        <v>0</v>
      </c>
      <c r="N28" s="82"/>
      <c r="O28" s="84"/>
      <c r="P28" s="4"/>
      <c r="Q28" s="85"/>
      <c r="R28" s="611" t="s">
        <v>338</v>
      </c>
      <c r="S28" s="4"/>
      <c r="U28" s="173" t="s">
        <v>297</v>
      </c>
      <c r="V28" s="10"/>
      <c r="W28" s="10"/>
      <c r="X28" s="174"/>
      <c r="Y28" s="175"/>
      <c r="Z28" s="174"/>
      <c r="AA28" s="175"/>
      <c r="AB28" s="174"/>
      <c r="AC28" s="175"/>
      <c r="AD28" s="174"/>
      <c r="AE28" s="175"/>
      <c r="AF28" s="174"/>
      <c r="AG28" s="175"/>
      <c r="AH28" s="174"/>
      <c r="AI28" s="175"/>
      <c r="AJ28" s="174"/>
      <c r="AK28" s="175"/>
      <c r="AL28" s="174"/>
      <c r="AM28" s="175"/>
      <c r="AN28" s="174"/>
      <c r="AO28" s="175"/>
      <c r="AP28" s="174"/>
      <c r="AQ28" s="175"/>
      <c r="AR28" s="174"/>
      <c r="AS28" s="175"/>
      <c r="AT28" s="174"/>
      <c r="AU28" s="175"/>
      <c r="AV28" s="166">
        <f t="shared" si="8"/>
        <v>0</v>
      </c>
      <c r="AW28" s="167">
        <f t="shared" si="9"/>
        <v>0</v>
      </c>
      <c r="AX28" s="166">
        <f t="shared" si="10"/>
        <v>0</v>
      </c>
      <c r="AY28" s="167">
        <f t="shared" si="11"/>
        <v>0</v>
      </c>
      <c r="BB28" s="174"/>
      <c r="BC28" s="175"/>
      <c r="BD28" s="174"/>
      <c r="BE28" s="175"/>
      <c r="BF28" s="174"/>
      <c r="BG28" s="175"/>
      <c r="BH28" s="174"/>
      <c r="BI28" s="175"/>
      <c r="BJ28" s="174"/>
      <c r="BK28" s="175"/>
      <c r="BL28" s="174"/>
      <c r="BM28" s="175"/>
      <c r="BN28" s="174"/>
      <c r="BO28" s="175"/>
      <c r="BP28" s="174"/>
      <c r="BQ28" s="175"/>
      <c r="BR28" s="174"/>
      <c r="BS28" s="175"/>
      <c r="BT28" s="174"/>
      <c r="BU28" s="175"/>
      <c r="BV28" s="174"/>
      <c r="BW28" s="175"/>
      <c r="BX28" s="174"/>
      <c r="BY28" s="175"/>
      <c r="BZ28" s="166">
        <f t="shared" si="12"/>
        <v>0</v>
      </c>
      <c r="CA28" s="167">
        <f t="shared" si="13"/>
        <v>0</v>
      </c>
      <c r="CB28" s="166">
        <f t="shared" si="14"/>
        <v>0</v>
      </c>
      <c r="CC28" s="167">
        <f t="shared" si="15"/>
        <v>0</v>
      </c>
      <c r="CF28" s="174"/>
      <c r="CG28" s="175"/>
      <c r="CH28" s="174"/>
      <c r="CI28" s="175"/>
      <c r="CJ28" s="174"/>
      <c r="CK28" s="175"/>
      <c r="CL28" s="174"/>
      <c r="CM28" s="175"/>
      <c r="CN28" s="174"/>
      <c r="CO28" s="175"/>
      <c r="CP28" s="174"/>
      <c r="CQ28" s="175"/>
      <c r="CR28" s="174"/>
      <c r="CS28" s="175"/>
      <c r="CT28" s="174"/>
      <c r="CU28" s="175"/>
      <c r="CV28" s="174"/>
      <c r="CW28" s="175"/>
      <c r="CX28" s="174"/>
      <c r="CY28" s="175"/>
      <c r="CZ28" s="174"/>
      <c r="DA28" s="175"/>
      <c r="DB28" s="174"/>
      <c r="DC28" s="175"/>
      <c r="DD28" s="166">
        <f t="shared" si="16"/>
        <v>0</v>
      </c>
      <c r="DE28" s="167">
        <f t="shared" si="17"/>
        <v>0</v>
      </c>
      <c r="DF28" s="166">
        <f t="shared" si="18"/>
        <v>0</v>
      </c>
      <c r="DG28" s="167">
        <f t="shared" si="19"/>
        <v>0</v>
      </c>
      <c r="DJ28" s="174"/>
      <c r="DK28" s="175"/>
      <c r="DL28" s="174"/>
      <c r="DM28" s="175"/>
      <c r="DN28" s="174"/>
      <c r="DO28" s="175"/>
      <c r="DP28" s="174"/>
      <c r="DQ28" s="175"/>
      <c r="DR28" s="174"/>
      <c r="DS28" s="175"/>
      <c r="DT28" s="174"/>
      <c r="DU28" s="175"/>
      <c r="DV28" s="174"/>
      <c r="DW28" s="175"/>
      <c r="DX28" s="174"/>
      <c r="DY28" s="175"/>
      <c r="DZ28" s="174"/>
      <c r="EA28" s="175"/>
      <c r="EB28" s="174"/>
      <c r="EC28" s="175"/>
      <c r="ED28" s="174"/>
      <c r="EE28" s="175"/>
      <c r="EF28" s="174"/>
      <c r="EG28" s="175"/>
      <c r="EH28" s="166">
        <f t="shared" si="20"/>
        <v>0</v>
      </c>
      <c r="EI28" s="167">
        <f t="shared" si="21"/>
        <v>0</v>
      </c>
      <c r="EJ28" s="166">
        <f t="shared" si="22"/>
        <v>0</v>
      </c>
      <c r="EK28" s="167">
        <f t="shared" si="23"/>
        <v>0</v>
      </c>
      <c r="EN28" s="174"/>
      <c r="EO28" s="175"/>
      <c r="EP28" s="174"/>
      <c r="EQ28" s="175"/>
      <c r="ER28" s="174"/>
      <c r="ES28" s="175"/>
      <c r="ET28" s="174"/>
      <c r="EU28" s="175"/>
      <c r="EV28" s="174"/>
      <c r="EW28" s="175"/>
      <c r="EX28" s="174"/>
      <c r="EY28" s="175"/>
      <c r="EZ28" s="174"/>
      <c r="FA28" s="175"/>
      <c r="FB28" s="174"/>
      <c r="FC28" s="175"/>
      <c r="FD28" s="174"/>
      <c r="FE28" s="175"/>
      <c r="FF28" s="174"/>
      <c r="FG28" s="175"/>
      <c r="FH28" s="174"/>
      <c r="FI28" s="175"/>
      <c r="FJ28" s="174"/>
      <c r="FK28" s="175"/>
      <c r="FL28" s="166">
        <f t="shared" si="24"/>
        <v>0</v>
      </c>
      <c r="FM28" s="167">
        <f t="shared" si="25"/>
        <v>0</v>
      </c>
      <c r="FN28" s="166">
        <f t="shared" si="26"/>
        <v>0</v>
      </c>
      <c r="FO28" s="167">
        <f t="shared" si="27"/>
        <v>0</v>
      </c>
      <c r="FR28" s="174"/>
      <c r="FS28" s="175"/>
      <c r="FT28" s="174"/>
      <c r="FU28" s="175"/>
      <c r="FV28" s="174"/>
      <c r="FW28" s="175"/>
      <c r="FX28" s="174"/>
      <c r="FY28" s="175"/>
      <c r="FZ28" s="174"/>
      <c r="GA28" s="175"/>
      <c r="GB28" s="174"/>
      <c r="GC28" s="175"/>
      <c r="GD28" s="174"/>
      <c r="GE28" s="175"/>
      <c r="GF28" s="174"/>
      <c r="GG28" s="175"/>
      <c r="GH28" s="174"/>
      <c r="GI28" s="175"/>
      <c r="GJ28" s="174"/>
      <c r="GK28" s="175"/>
      <c r="GL28" s="174"/>
      <c r="GM28" s="175"/>
      <c r="GN28" s="174"/>
      <c r="GO28" s="175"/>
      <c r="GP28" s="166">
        <f t="shared" si="28"/>
        <v>0</v>
      </c>
      <c r="GQ28" s="167">
        <f t="shared" si="29"/>
        <v>0</v>
      </c>
      <c r="GR28" s="166">
        <f t="shared" si="30"/>
        <v>0</v>
      </c>
      <c r="GS28" s="167">
        <f t="shared" si="31"/>
        <v>0</v>
      </c>
      <c r="GV28" s="174"/>
      <c r="GW28" s="175"/>
      <c r="GX28" s="174"/>
      <c r="GY28" s="175"/>
      <c r="GZ28" s="174"/>
      <c r="HA28" s="175"/>
      <c r="HB28" s="174"/>
      <c r="HC28" s="175"/>
      <c r="HD28" s="174"/>
      <c r="HE28" s="175"/>
      <c r="HF28" s="174"/>
      <c r="HG28" s="175"/>
      <c r="HH28" s="174"/>
      <c r="HI28" s="175"/>
      <c r="HJ28" s="174"/>
      <c r="HK28" s="175"/>
      <c r="HL28" s="174"/>
      <c r="HM28" s="175"/>
      <c r="HN28" s="174"/>
      <c r="HO28" s="175"/>
      <c r="HP28" s="174"/>
      <c r="HQ28" s="175"/>
      <c r="HR28" s="174"/>
      <c r="HS28" s="175"/>
      <c r="HT28" s="166">
        <f t="shared" si="32"/>
        <v>0</v>
      </c>
      <c r="HU28" s="167">
        <f t="shared" si="33"/>
        <v>0</v>
      </c>
      <c r="HV28" s="166">
        <f t="shared" si="34"/>
        <v>0</v>
      </c>
      <c r="HW28" s="167">
        <f t="shared" si="35"/>
        <v>0</v>
      </c>
      <c r="HZ28" s="174"/>
      <c r="IA28" s="175"/>
      <c r="IB28" s="174"/>
      <c r="IC28" s="175"/>
      <c r="ID28" s="174"/>
      <c r="IE28" s="175"/>
      <c r="IF28" s="174"/>
      <c r="IG28" s="175"/>
      <c r="IH28" s="174"/>
      <c r="II28" s="175"/>
      <c r="IJ28" s="174"/>
      <c r="IK28" s="175"/>
      <c r="IL28" s="174"/>
      <c r="IM28" s="175"/>
      <c r="IN28" s="174"/>
      <c r="IO28" s="175"/>
      <c r="IP28" s="174"/>
      <c r="IQ28" s="175"/>
      <c r="IR28" s="174"/>
      <c r="IS28" s="175"/>
      <c r="IT28" s="174"/>
      <c r="IU28" s="175"/>
      <c r="IV28" s="174"/>
      <c r="IW28" s="175"/>
      <c r="IX28" s="166">
        <f t="shared" si="36"/>
        <v>0</v>
      </c>
      <c r="IY28" s="167">
        <f t="shared" si="37"/>
        <v>0</v>
      </c>
      <c r="IZ28" s="166">
        <f t="shared" si="38"/>
        <v>0</v>
      </c>
      <c r="JA28" s="167">
        <f t="shared" si="39"/>
        <v>0</v>
      </c>
      <c r="JD28" s="174"/>
      <c r="JE28" s="175"/>
      <c r="JF28" s="174"/>
      <c r="JG28" s="175"/>
      <c r="JH28" s="174"/>
      <c r="JI28" s="175"/>
      <c r="JJ28" s="174"/>
      <c r="JK28" s="175"/>
      <c r="JL28" s="174"/>
      <c r="JM28" s="175"/>
      <c r="JN28" s="174"/>
      <c r="JO28" s="175"/>
      <c r="JP28" s="174"/>
      <c r="JQ28" s="175"/>
      <c r="JR28" s="174"/>
      <c r="JS28" s="175"/>
      <c r="JT28" s="174"/>
      <c r="JU28" s="175"/>
      <c r="JV28" s="174"/>
      <c r="JW28" s="175"/>
      <c r="JX28" s="174"/>
      <c r="JY28" s="175"/>
      <c r="JZ28" s="174"/>
      <c r="KA28" s="175"/>
      <c r="KB28" s="166">
        <f t="shared" si="40"/>
        <v>0</v>
      </c>
      <c r="KC28" s="167">
        <f t="shared" si="41"/>
        <v>0</v>
      </c>
      <c r="KD28" s="166">
        <f t="shared" si="42"/>
        <v>0</v>
      </c>
      <c r="KE28" s="167">
        <f t="shared" si="43"/>
        <v>0</v>
      </c>
      <c r="KH28" s="197">
        <f t="shared" si="0"/>
        <v>0</v>
      </c>
      <c r="KI28" s="198">
        <f t="shared" si="1"/>
        <v>0</v>
      </c>
      <c r="KJ28" s="166">
        <f t="shared" si="2"/>
        <v>0</v>
      </c>
      <c r="KK28" s="167">
        <f t="shared" si="3"/>
        <v>0</v>
      </c>
      <c r="KL28" s="199">
        <f t="shared" si="4"/>
        <v>0</v>
      </c>
      <c r="KM28" s="198">
        <f t="shared" si="5"/>
        <v>0</v>
      </c>
      <c r="KN28" s="166">
        <f t="shared" si="6"/>
        <v>0</v>
      </c>
      <c r="KO28" s="427">
        <f t="shared" si="7"/>
        <v>0</v>
      </c>
      <c r="KP28" s="420">
        <f t="shared" si="44"/>
        <v>0</v>
      </c>
      <c r="KQ28" s="422">
        <f t="shared" si="45"/>
        <v>0</v>
      </c>
      <c r="KR28" s="421" t="s">
        <v>338</v>
      </c>
      <c r="KS28" s="422" t="s">
        <v>338</v>
      </c>
    </row>
    <row r="29" spans="1:305" s="4" customFormat="1" ht="16.5" customHeight="1" x14ac:dyDescent="0.25">
      <c r="B29" s="73" t="s">
        <v>21</v>
      </c>
      <c r="C29" s="900"/>
      <c r="D29" s="901"/>
      <c r="E29" s="312"/>
      <c r="F29" s="655">
        <v>1</v>
      </c>
      <c r="G29" s="14"/>
      <c r="H29" s="14"/>
      <c r="I29" s="80">
        <f>INT(ROUND(F29,2)*(IF(E29&gt;0,data!$J$4,0)))</f>
        <v>0</v>
      </c>
      <c r="J29" s="80">
        <f>IF(E29&gt;0,I29*E29,0)</f>
        <v>0</v>
      </c>
      <c r="K29" s="314"/>
      <c r="L29" s="312"/>
      <c r="M29" s="80">
        <f>INT(ROUND(F29,2)*(IF(E29&gt;0,(IF(K29="ano",data!$J$6,0)),0)))</f>
        <v>0</v>
      </c>
      <c r="N29" s="82">
        <f>IF(L29&gt;E29,M29*E29,M29*L29)</f>
        <v>0</v>
      </c>
      <c r="O29" s="84">
        <f t="shared" si="46"/>
        <v>0</v>
      </c>
      <c r="Q29" s="85" t="str">
        <f t="shared" si="47"/>
        <v/>
      </c>
      <c r="R29" s="611" t="s">
        <v>338</v>
      </c>
      <c r="T29" s="4">
        <f t="shared" si="48"/>
        <v>0</v>
      </c>
      <c r="U29" s="176" t="s">
        <v>297</v>
      </c>
      <c r="V29" s="10"/>
      <c r="W29" s="10"/>
      <c r="X29" s="164"/>
      <c r="Y29" s="177"/>
      <c r="Z29" s="164"/>
      <c r="AA29" s="177"/>
      <c r="AB29" s="164"/>
      <c r="AC29" s="177"/>
      <c r="AD29" s="164"/>
      <c r="AE29" s="177"/>
      <c r="AF29" s="164"/>
      <c r="AG29" s="177"/>
      <c r="AH29" s="164"/>
      <c r="AI29" s="177"/>
      <c r="AJ29" s="164"/>
      <c r="AK29" s="177"/>
      <c r="AL29" s="164"/>
      <c r="AM29" s="177"/>
      <c r="AN29" s="164"/>
      <c r="AO29" s="177"/>
      <c r="AP29" s="164"/>
      <c r="AQ29" s="177"/>
      <c r="AR29" s="164"/>
      <c r="AS29" s="177"/>
      <c r="AT29" s="164"/>
      <c r="AU29" s="177"/>
      <c r="AV29" s="166">
        <f t="shared" si="8"/>
        <v>0</v>
      </c>
      <c r="AW29" s="167">
        <f t="shared" si="9"/>
        <v>0</v>
      </c>
      <c r="AX29" s="166">
        <f t="shared" si="10"/>
        <v>0</v>
      </c>
      <c r="AY29" s="167">
        <f t="shared" si="11"/>
        <v>0</v>
      </c>
      <c r="BB29" s="164"/>
      <c r="BC29" s="177"/>
      <c r="BD29" s="164"/>
      <c r="BE29" s="177"/>
      <c r="BF29" s="164"/>
      <c r="BG29" s="177"/>
      <c r="BH29" s="164"/>
      <c r="BI29" s="177"/>
      <c r="BJ29" s="164"/>
      <c r="BK29" s="177"/>
      <c r="BL29" s="164"/>
      <c r="BM29" s="177"/>
      <c r="BN29" s="164"/>
      <c r="BO29" s="177"/>
      <c r="BP29" s="164"/>
      <c r="BQ29" s="177"/>
      <c r="BR29" s="164"/>
      <c r="BS29" s="177"/>
      <c r="BT29" s="164"/>
      <c r="BU29" s="177"/>
      <c r="BV29" s="164"/>
      <c r="BW29" s="177"/>
      <c r="BX29" s="164"/>
      <c r="BY29" s="177"/>
      <c r="BZ29" s="166">
        <f t="shared" si="12"/>
        <v>0</v>
      </c>
      <c r="CA29" s="167">
        <f t="shared" si="13"/>
        <v>0</v>
      </c>
      <c r="CB29" s="166">
        <f t="shared" si="14"/>
        <v>0</v>
      </c>
      <c r="CC29" s="167">
        <f t="shared" si="15"/>
        <v>0</v>
      </c>
      <c r="CF29" s="164"/>
      <c r="CG29" s="177"/>
      <c r="CH29" s="164"/>
      <c r="CI29" s="177"/>
      <c r="CJ29" s="164"/>
      <c r="CK29" s="177"/>
      <c r="CL29" s="164"/>
      <c r="CM29" s="177"/>
      <c r="CN29" s="164"/>
      <c r="CO29" s="177"/>
      <c r="CP29" s="164"/>
      <c r="CQ29" s="177"/>
      <c r="CR29" s="164"/>
      <c r="CS29" s="177"/>
      <c r="CT29" s="164"/>
      <c r="CU29" s="177"/>
      <c r="CV29" s="164"/>
      <c r="CW29" s="177"/>
      <c r="CX29" s="164"/>
      <c r="CY29" s="177"/>
      <c r="CZ29" s="164"/>
      <c r="DA29" s="177"/>
      <c r="DB29" s="164"/>
      <c r="DC29" s="177"/>
      <c r="DD29" s="166">
        <f t="shared" si="16"/>
        <v>0</v>
      </c>
      <c r="DE29" s="167">
        <f t="shared" si="17"/>
        <v>0</v>
      </c>
      <c r="DF29" s="166">
        <f t="shared" si="18"/>
        <v>0</v>
      </c>
      <c r="DG29" s="167">
        <f t="shared" si="19"/>
        <v>0</v>
      </c>
      <c r="DJ29" s="164"/>
      <c r="DK29" s="177"/>
      <c r="DL29" s="164"/>
      <c r="DM29" s="177"/>
      <c r="DN29" s="164"/>
      <c r="DO29" s="177"/>
      <c r="DP29" s="164"/>
      <c r="DQ29" s="177"/>
      <c r="DR29" s="164"/>
      <c r="DS29" s="177"/>
      <c r="DT29" s="164"/>
      <c r="DU29" s="177"/>
      <c r="DV29" s="164"/>
      <c r="DW29" s="177"/>
      <c r="DX29" s="164"/>
      <c r="DY29" s="177"/>
      <c r="DZ29" s="164"/>
      <c r="EA29" s="177"/>
      <c r="EB29" s="164"/>
      <c r="EC29" s="177"/>
      <c r="ED29" s="164"/>
      <c r="EE29" s="177"/>
      <c r="EF29" s="164"/>
      <c r="EG29" s="177"/>
      <c r="EH29" s="166">
        <f t="shared" si="20"/>
        <v>0</v>
      </c>
      <c r="EI29" s="167">
        <f t="shared" si="21"/>
        <v>0</v>
      </c>
      <c r="EJ29" s="166">
        <f t="shared" si="22"/>
        <v>0</v>
      </c>
      <c r="EK29" s="167">
        <f t="shared" si="23"/>
        <v>0</v>
      </c>
      <c r="EN29" s="164"/>
      <c r="EO29" s="177"/>
      <c r="EP29" s="164"/>
      <c r="EQ29" s="177"/>
      <c r="ER29" s="164"/>
      <c r="ES29" s="177"/>
      <c r="ET29" s="164"/>
      <c r="EU29" s="177"/>
      <c r="EV29" s="164"/>
      <c r="EW29" s="177"/>
      <c r="EX29" s="164"/>
      <c r="EY29" s="177"/>
      <c r="EZ29" s="164"/>
      <c r="FA29" s="177"/>
      <c r="FB29" s="164"/>
      <c r="FC29" s="177"/>
      <c r="FD29" s="164"/>
      <c r="FE29" s="177"/>
      <c r="FF29" s="164"/>
      <c r="FG29" s="177"/>
      <c r="FH29" s="164"/>
      <c r="FI29" s="177"/>
      <c r="FJ29" s="164"/>
      <c r="FK29" s="177"/>
      <c r="FL29" s="166">
        <f t="shared" si="24"/>
        <v>0</v>
      </c>
      <c r="FM29" s="167">
        <f t="shared" si="25"/>
        <v>0</v>
      </c>
      <c r="FN29" s="166">
        <f t="shared" si="26"/>
        <v>0</v>
      </c>
      <c r="FO29" s="167">
        <f t="shared" si="27"/>
        <v>0</v>
      </c>
      <c r="FR29" s="164"/>
      <c r="FS29" s="177"/>
      <c r="FT29" s="164"/>
      <c r="FU29" s="177"/>
      <c r="FV29" s="164"/>
      <c r="FW29" s="177"/>
      <c r="FX29" s="164"/>
      <c r="FY29" s="177"/>
      <c r="FZ29" s="164"/>
      <c r="GA29" s="177"/>
      <c r="GB29" s="164"/>
      <c r="GC29" s="177"/>
      <c r="GD29" s="164"/>
      <c r="GE29" s="177"/>
      <c r="GF29" s="164"/>
      <c r="GG29" s="177"/>
      <c r="GH29" s="164"/>
      <c r="GI29" s="177"/>
      <c r="GJ29" s="164"/>
      <c r="GK29" s="177"/>
      <c r="GL29" s="164"/>
      <c r="GM29" s="177"/>
      <c r="GN29" s="164"/>
      <c r="GO29" s="177"/>
      <c r="GP29" s="166">
        <f t="shared" si="28"/>
        <v>0</v>
      </c>
      <c r="GQ29" s="167">
        <f t="shared" si="29"/>
        <v>0</v>
      </c>
      <c r="GR29" s="166">
        <f t="shared" si="30"/>
        <v>0</v>
      </c>
      <c r="GS29" s="167">
        <f t="shared" si="31"/>
        <v>0</v>
      </c>
      <c r="GV29" s="164"/>
      <c r="GW29" s="177"/>
      <c r="GX29" s="164"/>
      <c r="GY29" s="177"/>
      <c r="GZ29" s="164"/>
      <c r="HA29" s="177"/>
      <c r="HB29" s="164"/>
      <c r="HC29" s="177"/>
      <c r="HD29" s="164"/>
      <c r="HE29" s="177"/>
      <c r="HF29" s="164"/>
      <c r="HG29" s="177"/>
      <c r="HH29" s="164"/>
      <c r="HI29" s="177"/>
      <c r="HJ29" s="164"/>
      <c r="HK29" s="177"/>
      <c r="HL29" s="164"/>
      <c r="HM29" s="177"/>
      <c r="HN29" s="164"/>
      <c r="HO29" s="177"/>
      <c r="HP29" s="164"/>
      <c r="HQ29" s="177"/>
      <c r="HR29" s="164"/>
      <c r="HS29" s="177"/>
      <c r="HT29" s="166">
        <f t="shared" si="32"/>
        <v>0</v>
      </c>
      <c r="HU29" s="167">
        <f t="shared" si="33"/>
        <v>0</v>
      </c>
      <c r="HV29" s="166">
        <f t="shared" si="34"/>
        <v>0</v>
      </c>
      <c r="HW29" s="167">
        <f t="shared" si="35"/>
        <v>0</v>
      </c>
      <c r="HZ29" s="164"/>
      <c r="IA29" s="177"/>
      <c r="IB29" s="164"/>
      <c r="IC29" s="177"/>
      <c r="ID29" s="164"/>
      <c r="IE29" s="177"/>
      <c r="IF29" s="164"/>
      <c r="IG29" s="177"/>
      <c r="IH29" s="164"/>
      <c r="II29" s="177"/>
      <c r="IJ29" s="164"/>
      <c r="IK29" s="177"/>
      <c r="IL29" s="164"/>
      <c r="IM29" s="177"/>
      <c r="IN29" s="164"/>
      <c r="IO29" s="177"/>
      <c r="IP29" s="164"/>
      <c r="IQ29" s="177"/>
      <c r="IR29" s="164"/>
      <c r="IS29" s="177"/>
      <c r="IT29" s="164"/>
      <c r="IU29" s="177"/>
      <c r="IV29" s="164"/>
      <c r="IW29" s="177"/>
      <c r="IX29" s="166">
        <f t="shared" si="36"/>
        <v>0</v>
      </c>
      <c r="IY29" s="167">
        <f t="shared" si="37"/>
        <v>0</v>
      </c>
      <c r="IZ29" s="166">
        <f t="shared" si="38"/>
        <v>0</v>
      </c>
      <c r="JA29" s="167">
        <f t="shared" si="39"/>
        <v>0</v>
      </c>
      <c r="JD29" s="164"/>
      <c r="JE29" s="177"/>
      <c r="JF29" s="164"/>
      <c r="JG29" s="177"/>
      <c r="JH29" s="164"/>
      <c r="JI29" s="177"/>
      <c r="JJ29" s="164"/>
      <c r="JK29" s="177"/>
      <c r="JL29" s="164"/>
      <c r="JM29" s="177"/>
      <c r="JN29" s="164"/>
      <c r="JO29" s="177"/>
      <c r="JP29" s="164"/>
      <c r="JQ29" s="177"/>
      <c r="JR29" s="164"/>
      <c r="JS29" s="177"/>
      <c r="JT29" s="164"/>
      <c r="JU29" s="177"/>
      <c r="JV29" s="164"/>
      <c r="JW29" s="177"/>
      <c r="JX29" s="164"/>
      <c r="JY29" s="177"/>
      <c r="JZ29" s="164"/>
      <c r="KA29" s="177"/>
      <c r="KB29" s="166">
        <f t="shared" si="40"/>
        <v>0</v>
      </c>
      <c r="KC29" s="167">
        <f t="shared" si="41"/>
        <v>0</v>
      </c>
      <c r="KD29" s="166">
        <f t="shared" si="42"/>
        <v>0</v>
      </c>
      <c r="KE29" s="167">
        <f t="shared" si="43"/>
        <v>0</v>
      </c>
      <c r="KH29" s="197">
        <f t="shared" si="0"/>
        <v>0</v>
      </c>
      <c r="KI29" s="198">
        <f t="shared" si="1"/>
        <v>0</v>
      </c>
      <c r="KJ29" s="166">
        <f t="shared" si="2"/>
        <v>0</v>
      </c>
      <c r="KK29" s="167">
        <f t="shared" si="3"/>
        <v>0</v>
      </c>
      <c r="KL29" s="199">
        <f t="shared" si="4"/>
        <v>0</v>
      </c>
      <c r="KM29" s="198">
        <f t="shared" si="5"/>
        <v>0</v>
      </c>
      <c r="KN29" s="166">
        <f t="shared" si="6"/>
        <v>0</v>
      </c>
      <c r="KO29" s="427">
        <f t="shared" si="7"/>
        <v>0</v>
      </c>
      <c r="KP29" s="420">
        <f t="shared" si="44"/>
        <v>0</v>
      </c>
      <c r="KQ29" s="422">
        <f t="shared" si="45"/>
        <v>0</v>
      </c>
      <c r="KR29" s="421" t="s">
        <v>338</v>
      </c>
      <c r="KS29" s="422" t="s">
        <v>338</v>
      </c>
    </row>
    <row r="30" spans="1:305" s="23" customFormat="1" ht="16.5" hidden="1" customHeight="1" x14ac:dyDescent="0.25">
      <c r="A30" s="4"/>
      <c r="B30" s="73"/>
      <c r="C30" s="548"/>
      <c r="D30" s="546"/>
      <c r="E30" s="24"/>
      <c r="F30" s="651"/>
      <c r="G30" s="24"/>
      <c r="H30" s="24"/>
      <c r="I30" s="80">
        <f>INT(ROUND(F30,2)*(IF(E30&gt;0,data!$J$4,0)))</f>
        <v>0</v>
      </c>
      <c r="J30" s="80"/>
      <c r="K30" s="549"/>
      <c r="L30" s="128"/>
      <c r="M30" s="80">
        <f>INT(ROUND(F30,2)*(IF(E30&gt;0,(IF(K30="ano",data!$J$6,0)),0)))</f>
        <v>0</v>
      </c>
      <c r="N30" s="82"/>
      <c r="O30" s="84"/>
      <c r="P30" s="4"/>
      <c r="Q30" s="85"/>
      <c r="R30" s="611" t="s">
        <v>338</v>
      </c>
      <c r="S30" s="4"/>
      <c r="U30" s="173" t="s">
        <v>297</v>
      </c>
      <c r="V30" s="10"/>
      <c r="W30" s="10"/>
      <c r="X30" s="174"/>
      <c r="Y30" s="175"/>
      <c r="Z30" s="174"/>
      <c r="AA30" s="175"/>
      <c r="AB30" s="174"/>
      <c r="AC30" s="175"/>
      <c r="AD30" s="174"/>
      <c r="AE30" s="175"/>
      <c r="AF30" s="174"/>
      <c r="AG30" s="175"/>
      <c r="AH30" s="174"/>
      <c r="AI30" s="175"/>
      <c r="AJ30" s="174"/>
      <c r="AK30" s="175"/>
      <c r="AL30" s="174"/>
      <c r="AM30" s="175"/>
      <c r="AN30" s="174"/>
      <c r="AO30" s="175"/>
      <c r="AP30" s="174"/>
      <c r="AQ30" s="175"/>
      <c r="AR30" s="174"/>
      <c r="AS30" s="175"/>
      <c r="AT30" s="174"/>
      <c r="AU30" s="175"/>
      <c r="AV30" s="166">
        <f t="shared" si="8"/>
        <v>0</v>
      </c>
      <c r="AW30" s="167">
        <f t="shared" si="9"/>
        <v>0</v>
      </c>
      <c r="AX30" s="166">
        <f t="shared" si="10"/>
        <v>0</v>
      </c>
      <c r="AY30" s="167">
        <f t="shared" si="11"/>
        <v>0</v>
      </c>
      <c r="BB30" s="174"/>
      <c r="BC30" s="175"/>
      <c r="BD30" s="174"/>
      <c r="BE30" s="175"/>
      <c r="BF30" s="174"/>
      <c r="BG30" s="175"/>
      <c r="BH30" s="174"/>
      <c r="BI30" s="175"/>
      <c r="BJ30" s="174"/>
      <c r="BK30" s="175"/>
      <c r="BL30" s="174"/>
      <c r="BM30" s="175"/>
      <c r="BN30" s="174"/>
      <c r="BO30" s="175"/>
      <c r="BP30" s="174"/>
      <c r="BQ30" s="175"/>
      <c r="BR30" s="174"/>
      <c r="BS30" s="175"/>
      <c r="BT30" s="174"/>
      <c r="BU30" s="175"/>
      <c r="BV30" s="174"/>
      <c r="BW30" s="175"/>
      <c r="BX30" s="174"/>
      <c r="BY30" s="175"/>
      <c r="BZ30" s="166">
        <f t="shared" si="12"/>
        <v>0</v>
      </c>
      <c r="CA30" s="167">
        <f t="shared" si="13"/>
        <v>0</v>
      </c>
      <c r="CB30" s="166">
        <f t="shared" si="14"/>
        <v>0</v>
      </c>
      <c r="CC30" s="167">
        <f t="shared" si="15"/>
        <v>0</v>
      </c>
      <c r="CF30" s="174"/>
      <c r="CG30" s="175"/>
      <c r="CH30" s="174"/>
      <c r="CI30" s="175"/>
      <c r="CJ30" s="174"/>
      <c r="CK30" s="175"/>
      <c r="CL30" s="174"/>
      <c r="CM30" s="175"/>
      <c r="CN30" s="174"/>
      <c r="CO30" s="175"/>
      <c r="CP30" s="174"/>
      <c r="CQ30" s="175"/>
      <c r="CR30" s="174"/>
      <c r="CS30" s="175"/>
      <c r="CT30" s="174"/>
      <c r="CU30" s="175"/>
      <c r="CV30" s="174"/>
      <c r="CW30" s="175"/>
      <c r="CX30" s="174"/>
      <c r="CY30" s="175"/>
      <c r="CZ30" s="174"/>
      <c r="DA30" s="175"/>
      <c r="DB30" s="174"/>
      <c r="DC30" s="175"/>
      <c r="DD30" s="166">
        <f t="shared" si="16"/>
        <v>0</v>
      </c>
      <c r="DE30" s="167">
        <f t="shared" si="17"/>
        <v>0</v>
      </c>
      <c r="DF30" s="166">
        <f t="shared" si="18"/>
        <v>0</v>
      </c>
      <c r="DG30" s="167">
        <f t="shared" si="19"/>
        <v>0</v>
      </c>
      <c r="DJ30" s="174"/>
      <c r="DK30" s="175"/>
      <c r="DL30" s="174"/>
      <c r="DM30" s="175"/>
      <c r="DN30" s="174"/>
      <c r="DO30" s="175"/>
      <c r="DP30" s="174"/>
      <c r="DQ30" s="175"/>
      <c r="DR30" s="174"/>
      <c r="DS30" s="175"/>
      <c r="DT30" s="174"/>
      <c r="DU30" s="175"/>
      <c r="DV30" s="174"/>
      <c r="DW30" s="175"/>
      <c r="DX30" s="174"/>
      <c r="DY30" s="175"/>
      <c r="DZ30" s="174"/>
      <c r="EA30" s="175"/>
      <c r="EB30" s="174"/>
      <c r="EC30" s="175"/>
      <c r="ED30" s="174"/>
      <c r="EE30" s="175"/>
      <c r="EF30" s="174"/>
      <c r="EG30" s="175"/>
      <c r="EH30" s="166">
        <f t="shared" si="20"/>
        <v>0</v>
      </c>
      <c r="EI30" s="167">
        <f t="shared" si="21"/>
        <v>0</v>
      </c>
      <c r="EJ30" s="166">
        <f t="shared" si="22"/>
        <v>0</v>
      </c>
      <c r="EK30" s="167">
        <f t="shared" si="23"/>
        <v>0</v>
      </c>
      <c r="EN30" s="174"/>
      <c r="EO30" s="175"/>
      <c r="EP30" s="174"/>
      <c r="EQ30" s="175"/>
      <c r="ER30" s="174"/>
      <c r="ES30" s="175"/>
      <c r="ET30" s="174"/>
      <c r="EU30" s="175"/>
      <c r="EV30" s="174"/>
      <c r="EW30" s="175"/>
      <c r="EX30" s="174"/>
      <c r="EY30" s="175"/>
      <c r="EZ30" s="174"/>
      <c r="FA30" s="175"/>
      <c r="FB30" s="174"/>
      <c r="FC30" s="175"/>
      <c r="FD30" s="174"/>
      <c r="FE30" s="175"/>
      <c r="FF30" s="174"/>
      <c r="FG30" s="175"/>
      <c r="FH30" s="174"/>
      <c r="FI30" s="175"/>
      <c r="FJ30" s="174"/>
      <c r="FK30" s="175"/>
      <c r="FL30" s="166">
        <f t="shared" si="24"/>
        <v>0</v>
      </c>
      <c r="FM30" s="167">
        <f t="shared" si="25"/>
        <v>0</v>
      </c>
      <c r="FN30" s="166">
        <f t="shared" si="26"/>
        <v>0</v>
      </c>
      <c r="FO30" s="167">
        <f t="shared" si="27"/>
        <v>0</v>
      </c>
      <c r="FR30" s="174"/>
      <c r="FS30" s="175"/>
      <c r="FT30" s="174"/>
      <c r="FU30" s="175"/>
      <c r="FV30" s="174"/>
      <c r="FW30" s="175"/>
      <c r="FX30" s="174"/>
      <c r="FY30" s="175"/>
      <c r="FZ30" s="174"/>
      <c r="GA30" s="175"/>
      <c r="GB30" s="174"/>
      <c r="GC30" s="175"/>
      <c r="GD30" s="174"/>
      <c r="GE30" s="175"/>
      <c r="GF30" s="174"/>
      <c r="GG30" s="175"/>
      <c r="GH30" s="174"/>
      <c r="GI30" s="175"/>
      <c r="GJ30" s="174"/>
      <c r="GK30" s="175"/>
      <c r="GL30" s="174"/>
      <c r="GM30" s="175"/>
      <c r="GN30" s="174"/>
      <c r="GO30" s="175"/>
      <c r="GP30" s="166">
        <f t="shared" si="28"/>
        <v>0</v>
      </c>
      <c r="GQ30" s="167">
        <f t="shared" si="29"/>
        <v>0</v>
      </c>
      <c r="GR30" s="166">
        <f t="shared" si="30"/>
        <v>0</v>
      </c>
      <c r="GS30" s="167">
        <f t="shared" si="31"/>
        <v>0</v>
      </c>
      <c r="GV30" s="174"/>
      <c r="GW30" s="175"/>
      <c r="GX30" s="174"/>
      <c r="GY30" s="175"/>
      <c r="GZ30" s="174"/>
      <c r="HA30" s="175"/>
      <c r="HB30" s="174"/>
      <c r="HC30" s="175"/>
      <c r="HD30" s="174"/>
      <c r="HE30" s="175"/>
      <c r="HF30" s="174"/>
      <c r="HG30" s="175"/>
      <c r="HH30" s="174"/>
      <c r="HI30" s="175"/>
      <c r="HJ30" s="174"/>
      <c r="HK30" s="175"/>
      <c r="HL30" s="174"/>
      <c r="HM30" s="175"/>
      <c r="HN30" s="174"/>
      <c r="HO30" s="175"/>
      <c r="HP30" s="174"/>
      <c r="HQ30" s="175"/>
      <c r="HR30" s="174"/>
      <c r="HS30" s="175"/>
      <c r="HT30" s="166">
        <f t="shared" si="32"/>
        <v>0</v>
      </c>
      <c r="HU30" s="167">
        <f t="shared" si="33"/>
        <v>0</v>
      </c>
      <c r="HV30" s="166">
        <f t="shared" si="34"/>
        <v>0</v>
      </c>
      <c r="HW30" s="167">
        <f t="shared" si="35"/>
        <v>0</v>
      </c>
      <c r="HZ30" s="174"/>
      <c r="IA30" s="175"/>
      <c r="IB30" s="174"/>
      <c r="IC30" s="175"/>
      <c r="ID30" s="174"/>
      <c r="IE30" s="175"/>
      <c r="IF30" s="174"/>
      <c r="IG30" s="175"/>
      <c r="IH30" s="174"/>
      <c r="II30" s="175"/>
      <c r="IJ30" s="174"/>
      <c r="IK30" s="175"/>
      <c r="IL30" s="174"/>
      <c r="IM30" s="175"/>
      <c r="IN30" s="174"/>
      <c r="IO30" s="175"/>
      <c r="IP30" s="174"/>
      <c r="IQ30" s="175"/>
      <c r="IR30" s="174"/>
      <c r="IS30" s="175"/>
      <c r="IT30" s="174"/>
      <c r="IU30" s="175"/>
      <c r="IV30" s="174"/>
      <c r="IW30" s="175"/>
      <c r="IX30" s="166">
        <f t="shared" si="36"/>
        <v>0</v>
      </c>
      <c r="IY30" s="167">
        <f t="shared" si="37"/>
        <v>0</v>
      </c>
      <c r="IZ30" s="166">
        <f t="shared" si="38"/>
        <v>0</v>
      </c>
      <c r="JA30" s="167">
        <f t="shared" si="39"/>
        <v>0</v>
      </c>
      <c r="JD30" s="174"/>
      <c r="JE30" s="175"/>
      <c r="JF30" s="174"/>
      <c r="JG30" s="175"/>
      <c r="JH30" s="174"/>
      <c r="JI30" s="175"/>
      <c r="JJ30" s="174"/>
      <c r="JK30" s="175"/>
      <c r="JL30" s="174"/>
      <c r="JM30" s="175"/>
      <c r="JN30" s="174"/>
      <c r="JO30" s="175"/>
      <c r="JP30" s="174"/>
      <c r="JQ30" s="175"/>
      <c r="JR30" s="174"/>
      <c r="JS30" s="175"/>
      <c r="JT30" s="174"/>
      <c r="JU30" s="175"/>
      <c r="JV30" s="174"/>
      <c r="JW30" s="175"/>
      <c r="JX30" s="174"/>
      <c r="JY30" s="175"/>
      <c r="JZ30" s="174"/>
      <c r="KA30" s="175"/>
      <c r="KB30" s="166">
        <f t="shared" si="40"/>
        <v>0</v>
      </c>
      <c r="KC30" s="167">
        <f t="shared" si="41"/>
        <v>0</v>
      </c>
      <c r="KD30" s="166">
        <f t="shared" si="42"/>
        <v>0</v>
      </c>
      <c r="KE30" s="167">
        <f t="shared" si="43"/>
        <v>0</v>
      </c>
      <c r="KH30" s="197">
        <f t="shared" si="0"/>
        <v>0</v>
      </c>
      <c r="KI30" s="198">
        <f t="shared" si="1"/>
        <v>0</v>
      </c>
      <c r="KJ30" s="166">
        <f t="shared" si="2"/>
        <v>0</v>
      </c>
      <c r="KK30" s="167">
        <f t="shared" si="3"/>
        <v>0</v>
      </c>
      <c r="KL30" s="199">
        <f t="shared" si="4"/>
        <v>0</v>
      </c>
      <c r="KM30" s="198">
        <f t="shared" si="5"/>
        <v>0</v>
      </c>
      <c r="KN30" s="166">
        <f t="shared" si="6"/>
        <v>0</v>
      </c>
      <c r="KO30" s="427">
        <f t="shared" si="7"/>
        <v>0</v>
      </c>
      <c r="KP30" s="420">
        <f t="shared" si="44"/>
        <v>0</v>
      </c>
      <c r="KQ30" s="422">
        <f t="shared" si="45"/>
        <v>0</v>
      </c>
      <c r="KR30" s="421" t="s">
        <v>338</v>
      </c>
      <c r="KS30" s="422" t="s">
        <v>338</v>
      </c>
    </row>
    <row r="31" spans="1:305" s="4" customFormat="1" ht="16.5" customHeight="1" x14ac:dyDescent="0.25">
      <c r="B31" s="73" t="s">
        <v>22</v>
      </c>
      <c r="C31" s="900"/>
      <c r="D31" s="901"/>
      <c r="E31" s="312"/>
      <c r="F31" s="655">
        <v>1</v>
      </c>
      <c r="G31" s="14"/>
      <c r="H31" s="14"/>
      <c r="I31" s="80">
        <f>INT(ROUND(F31,2)*(IF(E31&gt;0,data!$J$4,0)))</f>
        <v>0</v>
      </c>
      <c r="J31" s="80">
        <f>IF(E31&gt;0,I31*E31,0)</f>
        <v>0</v>
      </c>
      <c r="K31" s="314"/>
      <c r="L31" s="312"/>
      <c r="M31" s="80">
        <f>INT(ROUND(F31,2)*(IF(E31&gt;0,(IF(K31="ano",data!$J$6,0)),0)))</f>
        <v>0</v>
      </c>
      <c r="N31" s="82">
        <f>IF(L31&gt;E31,M31*E31,M31*L31)</f>
        <v>0</v>
      </c>
      <c r="O31" s="84">
        <f t="shared" si="46"/>
        <v>0</v>
      </c>
      <c r="Q31" s="85" t="str">
        <f t="shared" si="47"/>
        <v/>
      </c>
      <c r="R31" s="611" t="s">
        <v>338</v>
      </c>
      <c r="T31" s="4">
        <f t="shared" si="48"/>
        <v>0</v>
      </c>
      <c r="U31" s="176" t="s">
        <v>297</v>
      </c>
      <c r="V31" s="10"/>
      <c r="W31" s="10"/>
      <c r="X31" s="164"/>
      <c r="Y31" s="177"/>
      <c r="Z31" s="164"/>
      <c r="AA31" s="177"/>
      <c r="AB31" s="164"/>
      <c r="AC31" s="177"/>
      <c r="AD31" s="164"/>
      <c r="AE31" s="177"/>
      <c r="AF31" s="164"/>
      <c r="AG31" s="177"/>
      <c r="AH31" s="164"/>
      <c r="AI31" s="177"/>
      <c r="AJ31" s="164"/>
      <c r="AK31" s="177"/>
      <c r="AL31" s="164"/>
      <c r="AM31" s="177"/>
      <c r="AN31" s="164"/>
      <c r="AO31" s="177"/>
      <c r="AP31" s="164"/>
      <c r="AQ31" s="177"/>
      <c r="AR31" s="164"/>
      <c r="AS31" s="177"/>
      <c r="AT31" s="164"/>
      <c r="AU31" s="177"/>
      <c r="AV31" s="166">
        <f t="shared" si="8"/>
        <v>0</v>
      </c>
      <c r="AW31" s="167">
        <f t="shared" si="9"/>
        <v>0</v>
      </c>
      <c r="AX31" s="166">
        <f t="shared" si="10"/>
        <v>0</v>
      </c>
      <c r="AY31" s="167">
        <f t="shared" si="11"/>
        <v>0</v>
      </c>
      <c r="BB31" s="164"/>
      <c r="BC31" s="177"/>
      <c r="BD31" s="164"/>
      <c r="BE31" s="177"/>
      <c r="BF31" s="164"/>
      <c r="BG31" s="177"/>
      <c r="BH31" s="164"/>
      <c r="BI31" s="177"/>
      <c r="BJ31" s="164"/>
      <c r="BK31" s="177"/>
      <c r="BL31" s="164"/>
      <c r="BM31" s="177"/>
      <c r="BN31" s="164"/>
      <c r="BO31" s="177"/>
      <c r="BP31" s="164"/>
      <c r="BQ31" s="177"/>
      <c r="BR31" s="164"/>
      <c r="BS31" s="177"/>
      <c r="BT31" s="164"/>
      <c r="BU31" s="177"/>
      <c r="BV31" s="164"/>
      <c r="BW31" s="177"/>
      <c r="BX31" s="164"/>
      <c r="BY31" s="177"/>
      <c r="BZ31" s="166">
        <f t="shared" si="12"/>
        <v>0</v>
      </c>
      <c r="CA31" s="167">
        <f t="shared" si="13"/>
        <v>0</v>
      </c>
      <c r="CB31" s="166">
        <f t="shared" si="14"/>
        <v>0</v>
      </c>
      <c r="CC31" s="167">
        <f t="shared" si="15"/>
        <v>0</v>
      </c>
      <c r="CF31" s="164"/>
      <c r="CG31" s="177"/>
      <c r="CH31" s="164"/>
      <c r="CI31" s="177"/>
      <c r="CJ31" s="164"/>
      <c r="CK31" s="177"/>
      <c r="CL31" s="164"/>
      <c r="CM31" s="177"/>
      <c r="CN31" s="164"/>
      <c r="CO31" s="177"/>
      <c r="CP31" s="164"/>
      <c r="CQ31" s="177"/>
      <c r="CR31" s="164"/>
      <c r="CS31" s="177"/>
      <c r="CT31" s="164"/>
      <c r="CU31" s="177"/>
      <c r="CV31" s="164"/>
      <c r="CW31" s="177"/>
      <c r="CX31" s="164"/>
      <c r="CY31" s="177"/>
      <c r="CZ31" s="164"/>
      <c r="DA31" s="177"/>
      <c r="DB31" s="164"/>
      <c r="DC31" s="177"/>
      <c r="DD31" s="166">
        <f t="shared" si="16"/>
        <v>0</v>
      </c>
      <c r="DE31" s="167">
        <f t="shared" si="17"/>
        <v>0</v>
      </c>
      <c r="DF31" s="166">
        <f t="shared" si="18"/>
        <v>0</v>
      </c>
      <c r="DG31" s="167">
        <f t="shared" si="19"/>
        <v>0</v>
      </c>
      <c r="DJ31" s="164"/>
      <c r="DK31" s="177"/>
      <c r="DL31" s="164"/>
      <c r="DM31" s="177"/>
      <c r="DN31" s="164"/>
      <c r="DO31" s="177"/>
      <c r="DP31" s="164"/>
      <c r="DQ31" s="177"/>
      <c r="DR31" s="164"/>
      <c r="DS31" s="177"/>
      <c r="DT31" s="164"/>
      <c r="DU31" s="177"/>
      <c r="DV31" s="164"/>
      <c r="DW31" s="177"/>
      <c r="DX31" s="164"/>
      <c r="DY31" s="177"/>
      <c r="DZ31" s="164"/>
      <c r="EA31" s="177"/>
      <c r="EB31" s="164"/>
      <c r="EC31" s="177"/>
      <c r="ED31" s="164"/>
      <c r="EE31" s="177"/>
      <c r="EF31" s="164"/>
      <c r="EG31" s="177"/>
      <c r="EH31" s="166">
        <f t="shared" si="20"/>
        <v>0</v>
      </c>
      <c r="EI31" s="167">
        <f t="shared" si="21"/>
        <v>0</v>
      </c>
      <c r="EJ31" s="166">
        <f t="shared" si="22"/>
        <v>0</v>
      </c>
      <c r="EK31" s="167">
        <f t="shared" si="23"/>
        <v>0</v>
      </c>
      <c r="EN31" s="164"/>
      <c r="EO31" s="177"/>
      <c r="EP31" s="164"/>
      <c r="EQ31" s="177"/>
      <c r="ER31" s="164"/>
      <c r="ES31" s="177"/>
      <c r="ET31" s="164"/>
      <c r="EU31" s="177"/>
      <c r="EV31" s="164"/>
      <c r="EW31" s="177"/>
      <c r="EX31" s="164"/>
      <c r="EY31" s="177"/>
      <c r="EZ31" s="164"/>
      <c r="FA31" s="177"/>
      <c r="FB31" s="164"/>
      <c r="FC31" s="177"/>
      <c r="FD31" s="164"/>
      <c r="FE31" s="177"/>
      <c r="FF31" s="164"/>
      <c r="FG31" s="177"/>
      <c r="FH31" s="164"/>
      <c r="FI31" s="177"/>
      <c r="FJ31" s="164"/>
      <c r="FK31" s="177"/>
      <c r="FL31" s="166">
        <f t="shared" si="24"/>
        <v>0</v>
      </c>
      <c r="FM31" s="167">
        <f t="shared" si="25"/>
        <v>0</v>
      </c>
      <c r="FN31" s="166">
        <f t="shared" si="26"/>
        <v>0</v>
      </c>
      <c r="FO31" s="167">
        <f t="shared" si="27"/>
        <v>0</v>
      </c>
      <c r="FR31" s="164"/>
      <c r="FS31" s="177"/>
      <c r="FT31" s="164"/>
      <c r="FU31" s="177"/>
      <c r="FV31" s="164"/>
      <c r="FW31" s="177"/>
      <c r="FX31" s="164"/>
      <c r="FY31" s="177"/>
      <c r="FZ31" s="164"/>
      <c r="GA31" s="177"/>
      <c r="GB31" s="164"/>
      <c r="GC31" s="177"/>
      <c r="GD31" s="164"/>
      <c r="GE31" s="177"/>
      <c r="GF31" s="164"/>
      <c r="GG31" s="177"/>
      <c r="GH31" s="164"/>
      <c r="GI31" s="177"/>
      <c r="GJ31" s="164"/>
      <c r="GK31" s="177"/>
      <c r="GL31" s="164"/>
      <c r="GM31" s="177"/>
      <c r="GN31" s="164"/>
      <c r="GO31" s="177"/>
      <c r="GP31" s="166">
        <f t="shared" si="28"/>
        <v>0</v>
      </c>
      <c r="GQ31" s="167">
        <f t="shared" si="29"/>
        <v>0</v>
      </c>
      <c r="GR31" s="166">
        <f t="shared" si="30"/>
        <v>0</v>
      </c>
      <c r="GS31" s="167">
        <f t="shared" si="31"/>
        <v>0</v>
      </c>
      <c r="GV31" s="164"/>
      <c r="GW31" s="177"/>
      <c r="GX31" s="164"/>
      <c r="GY31" s="177"/>
      <c r="GZ31" s="164"/>
      <c r="HA31" s="177"/>
      <c r="HB31" s="164"/>
      <c r="HC31" s="177"/>
      <c r="HD31" s="164"/>
      <c r="HE31" s="177"/>
      <c r="HF31" s="164"/>
      <c r="HG31" s="177"/>
      <c r="HH31" s="164"/>
      <c r="HI31" s="177"/>
      <c r="HJ31" s="164"/>
      <c r="HK31" s="177"/>
      <c r="HL31" s="164"/>
      <c r="HM31" s="177"/>
      <c r="HN31" s="164"/>
      <c r="HO31" s="177"/>
      <c r="HP31" s="164"/>
      <c r="HQ31" s="177"/>
      <c r="HR31" s="164"/>
      <c r="HS31" s="177"/>
      <c r="HT31" s="166">
        <f t="shared" si="32"/>
        <v>0</v>
      </c>
      <c r="HU31" s="167">
        <f t="shared" si="33"/>
        <v>0</v>
      </c>
      <c r="HV31" s="166">
        <f t="shared" si="34"/>
        <v>0</v>
      </c>
      <c r="HW31" s="167">
        <f t="shared" si="35"/>
        <v>0</v>
      </c>
      <c r="HZ31" s="164"/>
      <c r="IA31" s="177"/>
      <c r="IB31" s="164"/>
      <c r="IC31" s="177"/>
      <c r="ID31" s="164"/>
      <c r="IE31" s="177"/>
      <c r="IF31" s="164"/>
      <c r="IG31" s="177"/>
      <c r="IH31" s="164"/>
      <c r="II31" s="177"/>
      <c r="IJ31" s="164"/>
      <c r="IK31" s="177"/>
      <c r="IL31" s="164"/>
      <c r="IM31" s="177"/>
      <c r="IN31" s="164"/>
      <c r="IO31" s="177"/>
      <c r="IP31" s="164"/>
      <c r="IQ31" s="177"/>
      <c r="IR31" s="164"/>
      <c r="IS31" s="177"/>
      <c r="IT31" s="164"/>
      <c r="IU31" s="177"/>
      <c r="IV31" s="164"/>
      <c r="IW31" s="177"/>
      <c r="IX31" s="166">
        <f t="shared" si="36"/>
        <v>0</v>
      </c>
      <c r="IY31" s="167">
        <f t="shared" si="37"/>
        <v>0</v>
      </c>
      <c r="IZ31" s="166">
        <f t="shared" si="38"/>
        <v>0</v>
      </c>
      <c r="JA31" s="167">
        <f t="shared" si="39"/>
        <v>0</v>
      </c>
      <c r="JD31" s="164"/>
      <c r="JE31" s="177"/>
      <c r="JF31" s="164"/>
      <c r="JG31" s="177"/>
      <c r="JH31" s="164"/>
      <c r="JI31" s="177"/>
      <c r="JJ31" s="164"/>
      <c r="JK31" s="177"/>
      <c r="JL31" s="164"/>
      <c r="JM31" s="177"/>
      <c r="JN31" s="164"/>
      <c r="JO31" s="177"/>
      <c r="JP31" s="164"/>
      <c r="JQ31" s="177"/>
      <c r="JR31" s="164"/>
      <c r="JS31" s="177"/>
      <c r="JT31" s="164"/>
      <c r="JU31" s="177"/>
      <c r="JV31" s="164"/>
      <c r="JW31" s="177"/>
      <c r="JX31" s="164"/>
      <c r="JY31" s="177"/>
      <c r="JZ31" s="164"/>
      <c r="KA31" s="177"/>
      <c r="KB31" s="166">
        <f t="shared" si="40"/>
        <v>0</v>
      </c>
      <c r="KC31" s="167">
        <f t="shared" si="41"/>
        <v>0</v>
      </c>
      <c r="KD31" s="166">
        <f t="shared" si="42"/>
        <v>0</v>
      </c>
      <c r="KE31" s="167">
        <f t="shared" si="43"/>
        <v>0</v>
      </c>
      <c r="KH31" s="197">
        <f t="shared" si="0"/>
        <v>0</v>
      </c>
      <c r="KI31" s="198">
        <f t="shared" si="1"/>
        <v>0</v>
      </c>
      <c r="KJ31" s="166">
        <f t="shared" si="2"/>
        <v>0</v>
      </c>
      <c r="KK31" s="167">
        <f t="shared" si="3"/>
        <v>0</v>
      </c>
      <c r="KL31" s="199">
        <f t="shared" si="4"/>
        <v>0</v>
      </c>
      <c r="KM31" s="198">
        <f t="shared" si="5"/>
        <v>0</v>
      </c>
      <c r="KN31" s="166">
        <f t="shared" si="6"/>
        <v>0</v>
      </c>
      <c r="KO31" s="427">
        <f t="shared" si="7"/>
        <v>0</v>
      </c>
      <c r="KP31" s="420">
        <f t="shared" si="44"/>
        <v>0</v>
      </c>
      <c r="KQ31" s="422">
        <f t="shared" si="45"/>
        <v>0</v>
      </c>
      <c r="KR31" s="421" t="s">
        <v>338</v>
      </c>
      <c r="KS31" s="422" t="s">
        <v>338</v>
      </c>
    </row>
    <row r="32" spans="1:305" s="23" customFormat="1" ht="15.75" hidden="1" customHeight="1" x14ac:dyDescent="0.25">
      <c r="A32" s="4"/>
      <c r="B32" s="73"/>
      <c r="C32" s="548"/>
      <c r="D32" s="546"/>
      <c r="E32" s="24"/>
      <c r="F32" s="651"/>
      <c r="G32" s="24"/>
      <c r="H32" s="24"/>
      <c r="I32" s="80">
        <f>INT(ROUND(F32,2)*(IF(E32&gt;0,data!$J$4,0)))</f>
        <v>0</v>
      </c>
      <c r="J32" s="80"/>
      <c r="K32" s="549"/>
      <c r="L32" s="128"/>
      <c r="M32" s="80">
        <f>INT(ROUND(F32,2)*(IF(E32&gt;0,(IF(K32="ano",data!$J$6,0)),0)))</f>
        <v>0</v>
      </c>
      <c r="N32" s="82"/>
      <c r="O32" s="84"/>
      <c r="P32" s="4"/>
      <c r="Q32" s="85"/>
      <c r="R32" s="611" t="s">
        <v>338</v>
      </c>
      <c r="S32" s="4"/>
      <c r="U32" s="173" t="s">
        <v>297</v>
      </c>
      <c r="V32" s="10"/>
      <c r="W32" s="10"/>
      <c r="X32" s="174"/>
      <c r="Y32" s="175"/>
      <c r="Z32" s="174"/>
      <c r="AA32" s="175"/>
      <c r="AB32" s="174"/>
      <c r="AC32" s="175"/>
      <c r="AD32" s="174"/>
      <c r="AE32" s="175"/>
      <c r="AF32" s="174"/>
      <c r="AG32" s="175"/>
      <c r="AH32" s="174"/>
      <c r="AI32" s="175"/>
      <c r="AJ32" s="174"/>
      <c r="AK32" s="175"/>
      <c r="AL32" s="174"/>
      <c r="AM32" s="175"/>
      <c r="AN32" s="174"/>
      <c r="AO32" s="175"/>
      <c r="AP32" s="174"/>
      <c r="AQ32" s="175"/>
      <c r="AR32" s="174"/>
      <c r="AS32" s="175"/>
      <c r="AT32" s="174"/>
      <c r="AU32" s="175"/>
      <c r="AV32" s="166">
        <f t="shared" si="8"/>
        <v>0</v>
      </c>
      <c r="AW32" s="167">
        <f t="shared" si="9"/>
        <v>0</v>
      </c>
      <c r="AX32" s="166">
        <f t="shared" si="10"/>
        <v>0</v>
      </c>
      <c r="AY32" s="167">
        <f t="shared" si="11"/>
        <v>0</v>
      </c>
      <c r="BB32" s="174"/>
      <c r="BC32" s="175"/>
      <c r="BD32" s="174"/>
      <c r="BE32" s="175"/>
      <c r="BF32" s="174"/>
      <c r="BG32" s="175"/>
      <c r="BH32" s="174"/>
      <c r="BI32" s="175"/>
      <c r="BJ32" s="174"/>
      <c r="BK32" s="175"/>
      <c r="BL32" s="174"/>
      <c r="BM32" s="175"/>
      <c r="BN32" s="174"/>
      <c r="BO32" s="175"/>
      <c r="BP32" s="174"/>
      <c r="BQ32" s="175"/>
      <c r="BR32" s="174"/>
      <c r="BS32" s="175"/>
      <c r="BT32" s="174"/>
      <c r="BU32" s="175"/>
      <c r="BV32" s="174"/>
      <c r="BW32" s="175"/>
      <c r="BX32" s="174"/>
      <c r="BY32" s="175"/>
      <c r="BZ32" s="166">
        <f t="shared" si="12"/>
        <v>0</v>
      </c>
      <c r="CA32" s="167">
        <f t="shared" si="13"/>
        <v>0</v>
      </c>
      <c r="CB32" s="166">
        <f t="shared" si="14"/>
        <v>0</v>
      </c>
      <c r="CC32" s="167">
        <f t="shared" si="15"/>
        <v>0</v>
      </c>
      <c r="CF32" s="174"/>
      <c r="CG32" s="175"/>
      <c r="CH32" s="174"/>
      <c r="CI32" s="175"/>
      <c r="CJ32" s="174"/>
      <c r="CK32" s="175"/>
      <c r="CL32" s="174"/>
      <c r="CM32" s="175"/>
      <c r="CN32" s="174"/>
      <c r="CO32" s="175"/>
      <c r="CP32" s="174"/>
      <c r="CQ32" s="175"/>
      <c r="CR32" s="174"/>
      <c r="CS32" s="175"/>
      <c r="CT32" s="174"/>
      <c r="CU32" s="175"/>
      <c r="CV32" s="174"/>
      <c r="CW32" s="175"/>
      <c r="CX32" s="174"/>
      <c r="CY32" s="175"/>
      <c r="CZ32" s="174"/>
      <c r="DA32" s="175"/>
      <c r="DB32" s="174"/>
      <c r="DC32" s="175"/>
      <c r="DD32" s="166">
        <f t="shared" si="16"/>
        <v>0</v>
      </c>
      <c r="DE32" s="167">
        <f t="shared" si="17"/>
        <v>0</v>
      </c>
      <c r="DF32" s="166">
        <f t="shared" si="18"/>
        <v>0</v>
      </c>
      <c r="DG32" s="167">
        <f t="shared" si="19"/>
        <v>0</v>
      </c>
      <c r="DJ32" s="174"/>
      <c r="DK32" s="175"/>
      <c r="DL32" s="174"/>
      <c r="DM32" s="175"/>
      <c r="DN32" s="174"/>
      <c r="DO32" s="175"/>
      <c r="DP32" s="174"/>
      <c r="DQ32" s="175"/>
      <c r="DR32" s="174"/>
      <c r="DS32" s="175"/>
      <c r="DT32" s="174"/>
      <c r="DU32" s="175"/>
      <c r="DV32" s="174"/>
      <c r="DW32" s="175"/>
      <c r="DX32" s="174"/>
      <c r="DY32" s="175"/>
      <c r="DZ32" s="174"/>
      <c r="EA32" s="175"/>
      <c r="EB32" s="174"/>
      <c r="EC32" s="175"/>
      <c r="ED32" s="174"/>
      <c r="EE32" s="175"/>
      <c r="EF32" s="174"/>
      <c r="EG32" s="175"/>
      <c r="EH32" s="166">
        <f t="shared" si="20"/>
        <v>0</v>
      </c>
      <c r="EI32" s="167">
        <f t="shared" si="21"/>
        <v>0</v>
      </c>
      <c r="EJ32" s="166">
        <f t="shared" si="22"/>
        <v>0</v>
      </c>
      <c r="EK32" s="167">
        <f t="shared" si="23"/>
        <v>0</v>
      </c>
      <c r="EN32" s="174"/>
      <c r="EO32" s="175"/>
      <c r="EP32" s="174"/>
      <c r="EQ32" s="175"/>
      <c r="ER32" s="174"/>
      <c r="ES32" s="175"/>
      <c r="ET32" s="174"/>
      <c r="EU32" s="175"/>
      <c r="EV32" s="174"/>
      <c r="EW32" s="175"/>
      <c r="EX32" s="174"/>
      <c r="EY32" s="175"/>
      <c r="EZ32" s="174"/>
      <c r="FA32" s="175"/>
      <c r="FB32" s="174"/>
      <c r="FC32" s="175"/>
      <c r="FD32" s="174"/>
      <c r="FE32" s="175"/>
      <c r="FF32" s="174"/>
      <c r="FG32" s="175"/>
      <c r="FH32" s="174"/>
      <c r="FI32" s="175"/>
      <c r="FJ32" s="174"/>
      <c r="FK32" s="175"/>
      <c r="FL32" s="166">
        <f t="shared" si="24"/>
        <v>0</v>
      </c>
      <c r="FM32" s="167">
        <f t="shared" si="25"/>
        <v>0</v>
      </c>
      <c r="FN32" s="166">
        <f t="shared" si="26"/>
        <v>0</v>
      </c>
      <c r="FO32" s="167">
        <f t="shared" si="27"/>
        <v>0</v>
      </c>
      <c r="FR32" s="174"/>
      <c r="FS32" s="175"/>
      <c r="FT32" s="174"/>
      <c r="FU32" s="175"/>
      <c r="FV32" s="174"/>
      <c r="FW32" s="175"/>
      <c r="FX32" s="174"/>
      <c r="FY32" s="175"/>
      <c r="FZ32" s="174"/>
      <c r="GA32" s="175"/>
      <c r="GB32" s="174"/>
      <c r="GC32" s="175"/>
      <c r="GD32" s="174"/>
      <c r="GE32" s="175"/>
      <c r="GF32" s="174"/>
      <c r="GG32" s="175"/>
      <c r="GH32" s="174"/>
      <c r="GI32" s="175"/>
      <c r="GJ32" s="174"/>
      <c r="GK32" s="175"/>
      <c r="GL32" s="174"/>
      <c r="GM32" s="175"/>
      <c r="GN32" s="174"/>
      <c r="GO32" s="175"/>
      <c r="GP32" s="166">
        <f t="shared" si="28"/>
        <v>0</v>
      </c>
      <c r="GQ32" s="167">
        <f t="shared" si="29"/>
        <v>0</v>
      </c>
      <c r="GR32" s="166">
        <f t="shared" si="30"/>
        <v>0</v>
      </c>
      <c r="GS32" s="167">
        <f t="shared" si="31"/>
        <v>0</v>
      </c>
      <c r="GV32" s="174"/>
      <c r="GW32" s="175"/>
      <c r="GX32" s="174"/>
      <c r="GY32" s="175"/>
      <c r="GZ32" s="174"/>
      <c r="HA32" s="175"/>
      <c r="HB32" s="174"/>
      <c r="HC32" s="175"/>
      <c r="HD32" s="174"/>
      <c r="HE32" s="175"/>
      <c r="HF32" s="174"/>
      <c r="HG32" s="175"/>
      <c r="HH32" s="174"/>
      <c r="HI32" s="175"/>
      <c r="HJ32" s="174"/>
      <c r="HK32" s="175"/>
      <c r="HL32" s="174"/>
      <c r="HM32" s="175"/>
      <c r="HN32" s="174"/>
      <c r="HO32" s="175"/>
      <c r="HP32" s="174"/>
      <c r="HQ32" s="175"/>
      <c r="HR32" s="174"/>
      <c r="HS32" s="175"/>
      <c r="HT32" s="166">
        <f t="shared" si="32"/>
        <v>0</v>
      </c>
      <c r="HU32" s="167">
        <f t="shared" si="33"/>
        <v>0</v>
      </c>
      <c r="HV32" s="166">
        <f t="shared" si="34"/>
        <v>0</v>
      </c>
      <c r="HW32" s="167">
        <f t="shared" si="35"/>
        <v>0</v>
      </c>
      <c r="HZ32" s="174"/>
      <c r="IA32" s="175"/>
      <c r="IB32" s="174"/>
      <c r="IC32" s="175"/>
      <c r="ID32" s="174"/>
      <c r="IE32" s="175"/>
      <c r="IF32" s="174"/>
      <c r="IG32" s="175"/>
      <c r="IH32" s="174"/>
      <c r="II32" s="175"/>
      <c r="IJ32" s="174"/>
      <c r="IK32" s="175"/>
      <c r="IL32" s="174"/>
      <c r="IM32" s="175"/>
      <c r="IN32" s="174"/>
      <c r="IO32" s="175"/>
      <c r="IP32" s="174"/>
      <c r="IQ32" s="175"/>
      <c r="IR32" s="174"/>
      <c r="IS32" s="175"/>
      <c r="IT32" s="174"/>
      <c r="IU32" s="175"/>
      <c r="IV32" s="174"/>
      <c r="IW32" s="175"/>
      <c r="IX32" s="166">
        <f t="shared" si="36"/>
        <v>0</v>
      </c>
      <c r="IY32" s="167">
        <f t="shared" si="37"/>
        <v>0</v>
      </c>
      <c r="IZ32" s="166">
        <f t="shared" si="38"/>
        <v>0</v>
      </c>
      <c r="JA32" s="167">
        <f t="shared" si="39"/>
        <v>0</v>
      </c>
      <c r="JD32" s="174"/>
      <c r="JE32" s="175"/>
      <c r="JF32" s="174"/>
      <c r="JG32" s="175"/>
      <c r="JH32" s="174"/>
      <c r="JI32" s="175"/>
      <c r="JJ32" s="174"/>
      <c r="JK32" s="175"/>
      <c r="JL32" s="174"/>
      <c r="JM32" s="175"/>
      <c r="JN32" s="174"/>
      <c r="JO32" s="175"/>
      <c r="JP32" s="174"/>
      <c r="JQ32" s="175"/>
      <c r="JR32" s="174"/>
      <c r="JS32" s="175"/>
      <c r="JT32" s="174"/>
      <c r="JU32" s="175"/>
      <c r="JV32" s="174"/>
      <c r="JW32" s="175"/>
      <c r="JX32" s="174"/>
      <c r="JY32" s="175"/>
      <c r="JZ32" s="174"/>
      <c r="KA32" s="175"/>
      <c r="KB32" s="166">
        <f t="shared" si="40"/>
        <v>0</v>
      </c>
      <c r="KC32" s="167">
        <f t="shared" si="41"/>
        <v>0</v>
      </c>
      <c r="KD32" s="166">
        <f t="shared" si="42"/>
        <v>0</v>
      </c>
      <c r="KE32" s="167">
        <f t="shared" si="43"/>
        <v>0</v>
      </c>
      <c r="KH32" s="197">
        <f t="shared" si="0"/>
        <v>0</v>
      </c>
      <c r="KI32" s="198">
        <f t="shared" si="1"/>
        <v>0</v>
      </c>
      <c r="KJ32" s="166">
        <f t="shared" si="2"/>
        <v>0</v>
      </c>
      <c r="KK32" s="167">
        <f t="shared" si="3"/>
        <v>0</v>
      </c>
      <c r="KL32" s="199">
        <f t="shared" si="4"/>
        <v>0</v>
      </c>
      <c r="KM32" s="198">
        <f t="shared" si="5"/>
        <v>0</v>
      </c>
      <c r="KN32" s="166">
        <f t="shared" si="6"/>
        <v>0</v>
      </c>
      <c r="KO32" s="427">
        <f t="shared" si="7"/>
        <v>0</v>
      </c>
      <c r="KP32" s="420">
        <f t="shared" si="44"/>
        <v>0</v>
      </c>
      <c r="KQ32" s="422">
        <f t="shared" si="45"/>
        <v>0</v>
      </c>
      <c r="KR32" s="421" t="s">
        <v>338</v>
      </c>
      <c r="KS32" s="422" t="s">
        <v>338</v>
      </c>
    </row>
    <row r="33" spans="1:305" s="4" customFormat="1" ht="16.5" customHeight="1" x14ac:dyDescent="0.25">
      <c r="B33" s="73" t="s">
        <v>23</v>
      </c>
      <c r="C33" s="900"/>
      <c r="D33" s="901"/>
      <c r="E33" s="312"/>
      <c r="F33" s="655">
        <v>1</v>
      </c>
      <c r="G33" s="14"/>
      <c r="H33" s="14"/>
      <c r="I33" s="80">
        <f>INT(ROUND(F33,2)*(IF(E33&gt;0,data!$J$4,0)))</f>
        <v>0</v>
      </c>
      <c r="J33" s="80">
        <f>IF(E33&gt;0,I33*E33,0)</f>
        <v>0</v>
      </c>
      <c r="K33" s="314"/>
      <c r="L33" s="312"/>
      <c r="M33" s="80">
        <f>INT(ROUND(F33,2)*(IF(E33&gt;0,(IF(K33="ano",data!$J$6,0)),0)))</f>
        <v>0</v>
      </c>
      <c r="N33" s="82">
        <f>IF(L33&gt;E33,M33*E33,M33*L33)</f>
        <v>0</v>
      </c>
      <c r="O33" s="84">
        <f t="shared" si="46"/>
        <v>0</v>
      </c>
      <c r="Q33" s="85" t="str">
        <f t="shared" si="47"/>
        <v/>
      </c>
      <c r="R33" s="611" t="s">
        <v>338</v>
      </c>
      <c r="T33" s="4">
        <f t="shared" si="48"/>
        <v>0</v>
      </c>
      <c r="U33" s="176" t="s">
        <v>297</v>
      </c>
      <c r="V33" s="10"/>
      <c r="W33" s="10"/>
      <c r="X33" s="164"/>
      <c r="Y33" s="177"/>
      <c r="Z33" s="164"/>
      <c r="AA33" s="177"/>
      <c r="AB33" s="164"/>
      <c r="AC33" s="177"/>
      <c r="AD33" s="164"/>
      <c r="AE33" s="177"/>
      <c r="AF33" s="164"/>
      <c r="AG33" s="177"/>
      <c r="AH33" s="164"/>
      <c r="AI33" s="177"/>
      <c r="AJ33" s="164"/>
      <c r="AK33" s="177"/>
      <c r="AL33" s="164"/>
      <c r="AM33" s="177"/>
      <c r="AN33" s="164"/>
      <c r="AO33" s="177"/>
      <c r="AP33" s="164"/>
      <c r="AQ33" s="177"/>
      <c r="AR33" s="164"/>
      <c r="AS33" s="177"/>
      <c r="AT33" s="164"/>
      <c r="AU33" s="177"/>
      <c r="AV33" s="166">
        <f t="shared" si="8"/>
        <v>0</v>
      </c>
      <c r="AW33" s="167">
        <f t="shared" si="9"/>
        <v>0</v>
      </c>
      <c r="AX33" s="166">
        <f t="shared" si="10"/>
        <v>0</v>
      </c>
      <c r="AY33" s="167">
        <f t="shared" si="11"/>
        <v>0</v>
      </c>
      <c r="BB33" s="164"/>
      <c r="BC33" s="177"/>
      <c r="BD33" s="164"/>
      <c r="BE33" s="177"/>
      <c r="BF33" s="164"/>
      <c r="BG33" s="177"/>
      <c r="BH33" s="164"/>
      <c r="BI33" s="177"/>
      <c r="BJ33" s="164"/>
      <c r="BK33" s="177"/>
      <c r="BL33" s="164"/>
      <c r="BM33" s="177"/>
      <c r="BN33" s="164"/>
      <c r="BO33" s="177"/>
      <c r="BP33" s="164"/>
      <c r="BQ33" s="177"/>
      <c r="BR33" s="164"/>
      <c r="BS33" s="177"/>
      <c r="BT33" s="164"/>
      <c r="BU33" s="177"/>
      <c r="BV33" s="164"/>
      <c r="BW33" s="177"/>
      <c r="BX33" s="164"/>
      <c r="BY33" s="177"/>
      <c r="BZ33" s="166">
        <f t="shared" si="12"/>
        <v>0</v>
      </c>
      <c r="CA33" s="167">
        <f t="shared" si="13"/>
        <v>0</v>
      </c>
      <c r="CB33" s="166">
        <f t="shared" si="14"/>
        <v>0</v>
      </c>
      <c r="CC33" s="167">
        <f t="shared" si="15"/>
        <v>0</v>
      </c>
      <c r="CF33" s="164"/>
      <c r="CG33" s="177"/>
      <c r="CH33" s="164"/>
      <c r="CI33" s="177"/>
      <c r="CJ33" s="164"/>
      <c r="CK33" s="177"/>
      <c r="CL33" s="164"/>
      <c r="CM33" s="177"/>
      <c r="CN33" s="164"/>
      <c r="CO33" s="177"/>
      <c r="CP33" s="164"/>
      <c r="CQ33" s="177"/>
      <c r="CR33" s="164"/>
      <c r="CS33" s="177"/>
      <c r="CT33" s="164"/>
      <c r="CU33" s="177"/>
      <c r="CV33" s="164"/>
      <c r="CW33" s="177"/>
      <c r="CX33" s="164"/>
      <c r="CY33" s="177"/>
      <c r="CZ33" s="164"/>
      <c r="DA33" s="177"/>
      <c r="DB33" s="164"/>
      <c r="DC33" s="177"/>
      <c r="DD33" s="166">
        <f t="shared" si="16"/>
        <v>0</v>
      </c>
      <c r="DE33" s="167">
        <f t="shared" si="17"/>
        <v>0</v>
      </c>
      <c r="DF33" s="166">
        <f t="shared" si="18"/>
        <v>0</v>
      </c>
      <c r="DG33" s="167">
        <f t="shared" si="19"/>
        <v>0</v>
      </c>
      <c r="DJ33" s="164"/>
      <c r="DK33" s="177"/>
      <c r="DL33" s="164"/>
      <c r="DM33" s="177"/>
      <c r="DN33" s="164"/>
      <c r="DO33" s="177"/>
      <c r="DP33" s="164"/>
      <c r="DQ33" s="177"/>
      <c r="DR33" s="164"/>
      <c r="DS33" s="177"/>
      <c r="DT33" s="164"/>
      <c r="DU33" s="177"/>
      <c r="DV33" s="164"/>
      <c r="DW33" s="177"/>
      <c r="DX33" s="164"/>
      <c r="DY33" s="177"/>
      <c r="DZ33" s="164"/>
      <c r="EA33" s="177"/>
      <c r="EB33" s="164"/>
      <c r="EC33" s="177"/>
      <c r="ED33" s="164"/>
      <c r="EE33" s="177"/>
      <c r="EF33" s="164"/>
      <c r="EG33" s="177"/>
      <c r="EH33" s="166">
        <f t="shared" si="20"/>
        <v>0</v>
      </c>
      <c r="EI33" s="167">
        <f t="shared" si="21"/>
        <v>0</v>
      </c>
      <c r="EJ33" s="166">
        <f t="shared" si="22"/>
        <v>0</v>
      </c>
      <c r="EK33" s="167">
        <f t="shared" si="23"/>
        <v>0</v>
      </c>
      <c r="EN33" s="164"/>
      <c r="EO33" s="177"/>
      <c r="EP33" s="164"/>
      <c r="EQ33" s="177"/>
      <c r="ER33" s="164"/>
      <c r="ES33" s="177"/>
      <c r="ET33" s="164"/>
      <c r="EU33" s="177"/>
      <c r="EV33" s="164"/>
      <c r="EW33" s="177"/>
      <c r="EX33" s="164"/>
      <c r="EY33" s="177"/>
      <c r="EZ33" s="164"/>
      <c r="FA33" s="177"/>
      <c r="FB33" s="164"/>
      <c r="FC33" s="177"/>
      <c r="FD33" s="164"/>
      <c r="FE33" s="177"/>
      <c r="FF33" s="164"/>
      <c r="FG33" s="177"/>
      <c r="FH33" s="164"/>
      <c r="FI33" s="177"/>
      <c r="FJ33" s="164"/>
      <c r="FK33" s="177"/>
      <c r="FL33" s="166">
        <f t="shared" si="24"/>
        <v>0</v>
      </c>
      <c r="FM33" s="167">
        <f t="shared" si="25"/>
        <v>0</v>
      </c>
      <c r="FN33" s="166">
        <f t="shared" si="26"/>
        <v>0</v>
      </c>
      <c r="FO33" s="167">
        <f t="shared" si="27"/>
        <v>0</v>
      </c>
      <c r="FR33" s="164"/>
      <c r="FS33" s="177"/>
      <c r="FT33" s="164"/>
      <c r="FU33" s="177"/>
      <c r="FV33" s="164"/>
      <c r="FW33" s="177"/>
      <c r="FX33" s="164"/>
      <c r="FY33" s="177"/>
      <c r="FZ33" s="164"/>
      <c r="GA33" s="177"/>
      <c r="GB33" s="164"/>
      <c r="GC33" s="177"/>
      <c r="GD33" s="164"/>
      <c r="GE33" s="177"/>
      <c r="GF33" s="164"/>
      <c r="GG33" s="177"/>
      <c r="GH33" s="164"/>
      <c r="GI33" s="177"/>
      <c r="GJ33" s="164"/>
      <c r="GK33" s="177"/>
      <c r="GL33" s="164"/>
      <c r="GM33" s="177"/>
      <c r="GN33" s="164"/>
      <c r="GO33" s="177"/>
      <c r="GP33" s="166">
        <f t="shared" si="28"/>
        <v>0</v>
      </c>
      <c r="GQ33" s="167">
        <f t="shared" si="29"/>
        <v>0</v>
      </c>
      <c r="GR33" s="166">
        <f t="shared" si="30"/>
        <v>0</v>
      </c>
      <c r="GS33" s="167">
        <f t="shared" si="31"/>
        <v>0</v>
      </c>
      <c r="GV33" s="164"/>
      <c r="GW33" s="177"/>
      <c r="GX33" s="164"/>
      <c r="GY33" s="177"/>
      <c r="GZ33" s="164"/>
      <c r="HA33" s="177"/>
      <c r="HB33" s="164"/>
      <c r="HC33" s="177"/>
      <c r="HD33" s="164"/>
      <c r="HE33" s="177"/>
      <c r="HF33" s="164"/>
      <c r="HG33" s="177"/>
      <c r="HH33" s="164"/>
      <c r="HI33" s="177"/>
      <c r="HJ33" s="164"/>
      <c r="HK33" s="177"/>
      <c r="HL33" s="164"/>
      <c r="HM33" s="177"/>
      <c r="HN33" s="164"/>
      <c r="HO33" s="177"/>
      <c r="HP33" s="164"/>
      <c r="HQ33" s="177"/>
      <c r="HR33" s="164"/>
      <c r="HS33" s="177"/>
      <c r="HT33" s="166">
        <f t="shared" si="32"/>
        <v>0</v>
      </c>
      <c r="HU33" s="167">
        <f t="shared" si="33"/>
        <v>0</v>
      </c>
      <c r="HV33" s="166">
        <f t="shared" si="34"/>
        <v>0</v>
      </c>
      <c r="HW33" s="167">
        <f t="shared" si="35"/>
        <v>0</v>
      </c>
      <c r="HZ33" s="164"/>
      <c r="IA33" s="177"/>
      <c r="IB33" s="164"/>
      <c r="IC33" s="177"/>
      <c r="ID33" s="164"/>
      <c r="IE33" s="177"/>
      <c r="IF33" s="164"/>
      <c r="IG33" s="177"/>
      <c r="IH33" s="164"/>
      <c r="II33" s="177"/>
      <c r="IJ33" s="164"/>
      <c r="IK33" s="177"/>
      <c r="IL33" s="164"/>
      <c r="IM33" s="177"/>
      <c r="IN33" s="164"/>
      <c r="IO33" s="177"/>
      <c r="IP33" s="164"/>
      <c r="IQ33" s="177"/>
      <c r="IR33" s="164"/>
      <c r="IS33" s="177"/>
      <c r="IT33" s="164"/>
      <c r="IU33" s="177"/>
      <c r="IV33" s="164"/>
      <c r="IW33" s="177"/>
      <c r="IX33" s="166">
        <f t="shared" si="36"/>
        <v>0</v>
      </c>
      <c r="IY33" s="167">
        <f t="shared" si="37"/>
        <v>0</v>
      </c>
      <c r="IZ33" s="166">
        <f t="shared" si="38"/>
        <v>0</v>
      </c>
      <c r="JA33" s="167">
        <f t="shared" si="39"/>
        <v>0</v>
      </c>
      <c r="JD33" s="164"/>
      <c r="JE33" s="177"/>
      <c r="JF33" s="164"/>
      <c r="JG33" s="177"/>
      <c r="JH33" s="164"/>
      <c r="JI33" s="177"/>
      <c r="JJ33" s="164"/>
      <c r="JK33" s="177"/>
      <c r="JL33" s="164"/>
      <c r="JM33" s="177"/>
      <c r="JN33" s="164"/>
      <c r="JO33" s="177"/>
      <c r="JP33" s="164"/>
      <c r="JQ33" s="177"/>
      <c r="JR33" s="164"/>
      <c r="JS33" s="177"/>
      <c r="JT33" s="164"/>
      <c r="JU33" s="177"/>
      <c r="JV33" s="164"/>
      <c r="JW33" s="177"/>
      <c r="JX33" s="164"/>
      <c r="JY33" s="177"/>
      <c r="JZ33" s="164"/>
      <c r="KA33" s="177"/>
      <c r="KB33" s="166">
        <f t="shared" si="40"/>
        <v>0</v>
      </c>
      <c r="KC33" s="167">
        <f t="shared" si="41"/>
        <v>0</v>
      </c>
      <c r="KD33" s="166">
        <f t="shared" si="42"/>
        <v>0</v>
      </c>
      <c r="KE33" s="167">
        <f t="shared" si="43"/>
        <v>0</v>
      </c>
      <c r="KH33" s="197">
        <f t="shared" si="0"/>
        <v>0</v>
      </c>
      <c r="KI33" s="198">
        <f t="shared" si="1"/>
        <v>0</v>
      </c>
      <c r="KJ33" s="166">
        <f t="shared" si="2"/>
        <v>0</v>
      </c>
      <c r="KK33" s="167">
        <f t="shared" si="3"/>
        <v>0</v>
      </c>
      <c r="KL33" s="199">
        <f t="shared" si="4"/>
        <v>0</v>
      </c>
      <c r="KM33" s="198">
        <f t="shared" si="5"/>
        <v>0</v>
      </c>
      <c r="KN33" s="166">
        <f t="shared" si="6"/>
        <v>0</v>
      </c>
      <c r="KO33" s="427">
        <f t="shared" si="7"/>
        <v>0</v>
      </c>
      <c r="KP33" s="420">
        <f t="shared" si="44"/>
        <v>0</v>
      </c>
      <c r="KQ33" s="422">
        <f t="shared" si="45"/>
        <v>0</v>
      </c>
      <c r="KR33" s="421" t="s">
        <v>338</v>
      </c>
      <c r="KS33" s="422" t="s">
        <v>338</v>
      </c>
    </row>
    <row r="34" spans="1:305" s="23" customFormat="1" ht="16.5" hidden="1" customHeight="1" x14ac:dyDescent="0.25">
      <c r="A34" s="4"/>
      <c r="B34" s="73"/>
      <c r="C34" s="548"/>
      <c r="D34" s="546"/>
      <c r="E34" s="24"/>
      <c r="F34" s="651"/>
      <c r="G34" s="24"/>
      <c r="H34" s="24"/>
      <c r="I34" s="80">
        <f>INT(ROUND(F34,2)*(IF(E34&gt;0,data!$J$4,0)))</f>
        <v>0</v>
      </c>
      <c r="J34" s="80"/>
      <c r="K34" s="549"/>
      <c r="L34" s="128"/>
      <c r="M34" s="80">
        <f>INT(ROUND(F34,2)*(IF(E34&gt;0,(IF(K34="ano",data!$J$6,0)),0)))</f>
        <v>0</v>
      </c>
      <c r="N34" s="82"/>
      <c r="O34" s="84"/>
      <c r="P34" s="4"/>
      <c r="Q34" s="85"/>
      <c r="R34" s="611" t="s">
        <v>338</v>
      </c>
      <c r="S34" s="4"/>
      <c r="U34" s="173" t="s">
        <v>297</v>
      </c>
      <c r="V34" s="10"/>
      <c r="W34" s="10"/>
      <c r="X34" s="174"/>
      <c r="Y34" s="175"/>
      <c r="Z34" s="174"/>
      <c r="AA34" s="175"/>
      <c r="AB34" s="174"/>
      <c r="AC34" s="175"/>
      <c r="AD34" s="174"/>
      <c r="AE34" s="175"/>
      <c r="AF34" s="174"/>
      <c r="AG34" s="175"/>
      <c r="AH34" s="174"/>
      <c r="AI34" s="175"/>
      <c r="AJ34" s="174"/>
      <c r="AK34" s="175"/>
      <c r="AL34" s="174"/>
      <c r="AM34" s="175"/>
      <c r="AN34" s="174"/>
      <c r="AO34" s="175"/>
      <c r="AP34" s="174"/>
      <c r="AQ34" s="175"/>
      <c r="AR34" s="174"/>
      <c r="AS34" s="175"/>
      <c r="AT34" s="174"/>
      <c r="AU34" s="175"/>
      <c r="AV34" s="166">
        <f t="shared" si="8"/>
        <v>0</v>
      </c>
      <c r="AW34" s="167">
        <f t="shared" si="9"/>
        <v>0</v>
      </c>
      <c r="AX34" s="166">
        <f t="shared" si="10"/>
        <v>0</v>
      </c>
      <c r="AY34" s="167">
        <f t="shared" si="11"/>
        <v>0</v>
      </c>
      <c r="BB34" s="174"/>
      <c r="BC34" s="175"/>
      <c r="BD34" s="174"/>
      <c r="BE34" s="175"/>
      <c r="BF34" s="174"/>
      <c r="BG34" s="175"/>
      <c r="BH34" s="174"/>
      <c r="BI34" s="175"/>
      <c r="BJ34" s="174"/>
      <c r="BK34" s="175"/>
      <c r="BL34" s="174"/>
      <c r="BM34" s="175"/>
      <c r="BN34" s="174"/>
      <c r="BO34" s="175"/>
      <c r="BP34" s="174"/>
      <c r="BQ34" s="175"/>
      <c r="BR34" s="174"/>
      <c r="BS34" s="175"/>
      <c r="BT34" s="174"/>
      <c r="BU34" s="175"/>
      <c r="BV34" s="174"/>
      <c r="BW34" s="175"/>
      <c r="BX34" s="174"/>
      <c r="BY34" s="175"/>
      <c r="BZ34" s="166">
        <f t="shared" si="12"/>
        <v>0</v>
      </c>
      <c r="CA34" s="167">
        <f t="shared" si="13"/>
        <v>0</v>
      </c>
      <c r="CB34" s="166">
        <f t="shared" si="14"/>
        <v>0</v>
      </c>
      <c r="CC34" s="167">
        <f t="shared" si="15"/>
        <v>0</v>
      </c>
      <c r="CF34" s="174"/>
      <c r="CG34" s="175"/>
      <c r="CH34" s="174"/>
      <c r="CI34" s="175"/>
      <c r="CJ34" s="174"/>
      <c r="CK34" s="175"/>
      <c r="CL34" s="174"/>
      <c r="CM34" s="175"/>
      <c r="CN34" s="174"/>
      <c r="CO34" s="175"/>
      <c r="CP34" s="174"/>
      <c r="CQ34" s="175"/>
      <c r="CR34" s="174"/>
      <c r="CS34" s="175"/>
      <c r="CT34" s="174"/>
      <c r="CU34" s="175"/>
      <c r="CV34" s="174"/>
      <c r="CW34" s="175"/>
      <c r="CX34" s="174"/>
      <c r="CY34" s="175"/>
      <c r="CZ34" s="174"/>
      <c r="DA34" s="175"/>
      <c r="DB34" s="174"/>
      <c r="DC34" s="175"/>
      <c r="DD34" s="166">
        <f t="shared" si="16"/>
        <v>0</v>
      </c>
      <c r="DE34" s="167">
        <f t="shared" si="17"/>
        <v>0</v>
      </c>
      <c r="DF34" s="166">
        <f t="shared" si="18"/>
        <v>0</v>
      </c>
      <c r="DG34" s="167">
        <f t="shared" si="19"/>
        <v>0</v>
      </c>
      <c r="DJ34" s="174"/>
      <c r="DK34" s="175"/>
      <c r="DL34" s="174"/>
      <c r="DM34" s="175"/>
      <c r="DN34" s="174"/>
      <c r="DO34" s="175"/>
      <c r="DP34" s="174"/>
      <c r="DQ34" s="175"/>
      <c r="DR34" s="174"/>
      <c r="DS34" s="175"/>
      <c r="DT34" s="174"/>
      <c r="DU34" s="175"/>
      <c r="DV34" s="174"/>
      <c r="DW34" s="175"/>
      <c r="DX34" s="174"/>
      <c r="DY34" s="175"/>
      <c r="DZ34" s="174"/>
      <c r="EA34" s="175"/>
      <c r="EB34" s="174"/>
      <c r="EC34" s="175"/>
      <c r="ED34" s="174"/>
      <c r="EE34" s="175"/>
      <c r="EF34" s="174"/>
      <c r="EG34" s="175"/>
      <c r="EH34" s="166">
        <f t="shared" si="20"/>
        <v>0</v>
      </c>
      <c r="EI34" s="167">
        <f t="shared" si="21"/>
        <v>0</v>
      </c>
      <c r="EJ34" s="166">
        <f t="shared" si="22"/>
        <v>0</v>
      </c>
      <c r="EK34" s="167">
        <f t="shared" si="23"/>
        <v>0</v>
      </c>
      <c r="EN34" s="174"/>
      <c r="EO34" s="175"/>
      <c r="EP34" s="174"/>
      <c r="EQ34" s="175"/>
      <c r="ER34" s="174"/>
      <c r="ES34" s="175"/>
      <c r="ET34" s="174"/>
      <c r="EU34" s="175"/>
      <c r="EV34" s="174"/>
      <c r="EW34" s="175"/>
      <c r="EX34" s="174"/>
      <c r="EY34" s="175"/>
      <c r="EZ34" s="174"/>
      <c r="FA34" s="175"/>
      <c r="FB34" s="174"/>
      <c r="FC34" s="175"/>
      <c r="FD34" s="174"/>
      <c r="FE34" s="175"/>
      <c r="FF34" s="174"/>
      <c r="FG34" s="175"/>
      <c r="FH34" s="174"/>
      <c r="FI34" s="175"/>
      <c r="FJ34" s="174"/>
      <c r="FK34" s="175"/>
      <c r="FL34" s="166">
        <f t="shared" si="24"/>
        <v>0</v>
      </c>
      <c r="FM34" s="167">
        <f t="shared" si="25"/>
        <v>0</v>
      </c>
      <c r="FN34" s="166">
        <f t="shared" si="26"/>
        <v>0</v>
      </c>
      <c r="FO34" s="167">
        <f t="shared" si="27"/>
        <v>0</v>
      </c>
      <c r="FR34" s="174"/>
      <c r="FS34" s="175"/>
      <c r="FT34" s="174"/>
      <c r="FU34" s="175"/>
      <c r="FV34" s="174"/>
      <c r="FW34" s="175"/>
      <c r="FX34" s="174"/>
      <c r="FY34" s="175"/>
      <c r="FZ34" s="174"/>
      <c r="GA34" s="175"/>
      <c r="GB34" s="174"/>
      <c r="GC34" s="175"/>
      <c r="GD34" s="174"/>
      <c r="GE34" s="175"/>
      <c r="GF34" s="174"/>
      <c r="GG34" s="175"/>
      <c r="GH34" s="174"/>
      <c r="GI34" s="175"/>
      <c r="GJ34" s="174"/>
      <c r="GK34" s="175"/>
      <c r="GL34" s="174"/>
      <c r="GM34" s="175"/>
      <c r="GN34" s="174"/>
      <c r="GO34" s="175"/>
      <c r="GP34" s="166">
        <f t="shared" si="28"/>
        <v>0</v>
      </c>
      <c r="GQ34" s="167">
        <f t="shared" si="29"/>
        <v>0</v>
      </c>
      <c r="GR34" s="166">
        <f t="shared" si="30"/>
        <v>0</v>
      </c>
      <c r="GS34" s="167">
        <f t="shared" si="31"/>
        <v>0</v>
      </c>
      <c r="GV34" s="174"/>
      <c r="GW34" s="175"/>
      <c r="GX34" s="174"/>
      <c r="GY34" s="175"/>
      <c r="GZ34" s="174"/>
      <c r="HA34" s="175"/>
      <c r="HB34" s="174"/>
      <c r="HC34" s="175"/>
      <c r="HD34" s="174"/>
      <c r="HE34" s="175"/>
      <c r="HF34" s="174"/>
      <c r="HG34" s="175"/>
      <c r="HH34" s="174"/>
      <c r="HI34" s="175"/>
      <c r="HJ34" s="174"/>
      <c r="HK34" s="175"/>
      <c r="HL34" s="174"/>
      <c r="HM34" s="175"/>
      <c r="HN34" s="174"/>
      <c r="HO34" s="175"/>
      <c r="HP34" s="174"/>
      <c r="HQ34" s="175"/>
      <c r="HR34" s="174"/>
      <c r="HS34" s="175"/>
      <c r="HT34" s="166">
        <f t="shared" si="32"/>
        <v>0</v>
      </c>
      <c r="HU34" s="167">
        <f t="shared" si="33"/>
        <v>0</v>
      </c>
      <c r="HV34" s="166">
        <f t="shared" si="34"/>
        <v>0</v>
      </c>
      <c r="HW34" s="167">
        <f t="shared" si="35"/>
        <v>0</v>
      </c>
      <c r="HZ34" s="174"/>
      <c r="IA34" s="175"/>
      <c r="IB34" s="174"/>
      <c r="IC34" s="175"/>
      <c r="ID34" s="174"/>
      <c r="IE34" s="175"/>
      <c r="IF34" s="174"/>
      <c r="IG34" s="175"/>
      <c r="IH34" s="174"/>
      <c r="II34" s="175"/>
      <c r="IJ34" s="174"/>
      <c r="IK34" s="175"/>
      <c r="IL34" s="174"/>
      <c r="IM34" s="175"/>
      <c r="IN34" s="174"/>
      <c r="IO34" s="175"/>
      <c r="IP34" s="174"/>
      <c r="IQ34" s="175"/>
      <c r="IR34" s="174"/>
      <c r="IS34" s="175"/>
      <c r="IT34" s="174"/>
      <c r="IU34" s="175"/>
      <c r="IV34" s="174"/>
      <c r="IW34" s="175"/>
      <c r="IX34" s="166">
        <f t="shared" si="36"/>
        <v>0</v>
      </c>
      <c r="IY34" s="167">
        <f t="shared" si="37"/>
        <v>0</v>
      </c>
      <c r="IZ34" s="166">
        <f t="shared" si="38"/>
        <v>0</v>
      </c>
      <c r="JA34" s="167">
        <f t="shared" si="39"/>
        <v>0</v>
      </c>
      <c r="JD34" s="174"/>
      <c r="JE34" s="175"/>
      <c r="JF34" s="174"/>
      <c r="JG34" s="175"/>
      <c r="JH34" s="174"/>
      <c r="JI34" s="175"/>
      <c r="JJ34" s="174"/>
      <c r="JK34" s="175"/>
      <c r="JL34" s="174"/>
      <c r="JM34" s="175"/>
      <c r="JN34" s="174"/>
      <c r="JO34" s="175"/>
      <c r="JP34" s="174"/>
      <c r="JQ34" s="175"/>
      <c r="JR34" s="174"/>
      <c r="JS34" s="175"/>
      <c r="JT34" s="174"/>
      <c r="JU34" s="175"/>
      <c r="JV34" s="174"/>
      <c r="JW34" s="175"/>
      <c r="JX34" s="174"/>
      <c r="JY34" s="175"/>
      <c r="JZ34" s="174"/>
      <c r="KA34" s="175"/>
      <c r="KB34" s="166">
        <f t="shared" si="40"/>
        <v>0</v>
      </c>
      <c r="KC34" s="167">
        <f t="shared" si="41"/>
        <v>0</v>
      </c>
      <c r="KD34" s="166">
        <f t="shared" si="42"/>
        <v>0</v>
      </c>
      <c r="KE34" s="167">
        <f t="shared" si="43"/>
        <v>0</v>
      </c>
      <c r="KH34" s="197">
        <f t="shared" si="0"/>
        <v>0</v>
      </c>
      <c r="KI34" s="198">
        <f t="shared" si="1"/>
        <v>0</v>
      </c>
      <c r="KJ34" s="166">
        <f t="shared" si="2"/>
        <v>0</v>
      </c>
      <c r="KK34" s="167">
        <f t="shared" si="3"/>
        <v>0</v>
      </c>
      <c r="KL34" s="199">
        <f t="shared" si="4"/>
        <v>0</v>
      </c>
      <c r="KM34" s="198">
        <f t="shared" si="5"/>
        <v>0</v>
      </c>
      <c r="KN34" s="166">
        <f t="shared" si="6"/>
        <v>0</v>
      </c>
      <c r="KO34" s="427">
        <f t="shared" si="7"/>
        <v>0</v>
      </c>
      <c r="KP34" s="420">
        <f t="shared" si="44"/>
        <v>0</v>
      </c>
      <c r="KQ34" s="422">
        <f t="shared" si="45"/>
        <v>0</v>
      </c>
      <c r="KR34" s="421" t="s">
        <v>338</v>
      </c>
      <c r="KS34" s="422" t="s">
        <v>338</v>
      </c>
    </row>
    <row r="35" spans="1:305" s="4" customFormat="1" ht="16.5" customHeight="1" x14ac:dyDescent="0.25">
      <c r="B35" s="73" t="s">
        <v>24</v>
      </c>
      <c r="C35" s="900"/>
      <c r="D35" s="901"/>
      <c r="E35" s="312"/>
      <c r="F35" s="655">
        <v>1</v>
      </c>
      <c r="G35" s="14"/>
      <c r="H35" s="14"/>
      <c r="I35" s="80">
        <f>INT(ROUND(F35,2)*(IF(E35&gt;0,data!$J$4,0)))</f>
        <v>0</v>
      </c>
      <c r="J35" s="80">
        <f>IF(E35&gt;0,I35*E35,0)</f>
        <v>0</v>
      </c>
      <c r="K35" s="314"/>
      <c r="L35" s="312"/>
      <c r="M35" s="80">
        <f>INT(ROUND(F35,2)*(IF(E35&gt;0,(IF(K35="ano",data!$J$6,0)),0)))</f>
        <v>0</v>
      </c>
      <c r="N35" s="82">
        <f>IF(L35&gt;E35,M35*E35,M35*L35)</f>
        <v>0</v>
      </c>
      <c r="O35" s="84">
        <f t="shared" si="46"/>
        <v>0</v>
      </c>
      <c r="Q35" s="85" t="str">
        <f t="shared" si="47"/>
        <v/>
      </c>
      <c r="R35" s="611" t="s">
        <v>338</v>
      </c>
      <c r="T35" s="4">
        <f t="shared" si="48"/>
        <v>0</v>
      </c>
      <c r="U35" s="176" t="s">
        <v>297</v>
      </c>
      <c r="V35" s="10"/>
      <c r="W35" s="10"/>
      <c r="X35" s="164"/>
      <c r="Y35" s="177"/>
      <c r="Z35" s="164"/>
      <c r="AA35" s="177"/>
      <c r="AB35" s="164"/>
      <c r="AC35" s="177"/>
      <c r="AD35" s="164"/>
      <c r="AE35" s="177"/>
      <c r="AF35" s="164"/>
      <c r="AG35" s="177"/>
      <c r="AH35" s="164"/>
      <c r="AI35" s="177"/>
      <c r="AJ35" s="164"/>
      <c r="AK35" s="177"/>
      <c r="AL35" s="164"/>
      <c r="AM35" s="177"/>
      <c r="AN35" s="164"/>
      <c r="AO35" s="177"/>
      <c r="AP35" s="164"/>
      <c r="AQ35" s="177"/>
      <c r="AR35" s="164"/>
      <c r="AS35" s="177"/>
      <c r="AT35" s="164"/>
      <c r="AU35" s="177"/>
      <c r="AV35" s="166">
        <f t="shared" si="8"/>
        <v>0</v>
      </c>
      <c r="AW35" s="167">
        <f t="shared" si="9"/>
        <v>0</v>
      </c>
      <c r="AX35" s="166">
        <f t="shared" si="10"/>
        <v>0</v>
      </c>
      <c r="AY35" s="167">
        <f t="shared" si="11"/>
        <v>0</v>
      </c>
      <c r="BB35" s="164"/>
      <c r="BC35" s="177"/>
      <c r="BD35" s="164"/>
      <c r="BE35" s="177"/>
      <c r="BF35" s="164"/>
      <c r="BG35" s="177"/>
      <c r="BH35" s="164"/>
      <c r="BI35" s="177"/>
      <c r="BJ35" s="164"/>
      <c r="BK35" s="177"/>
      <c r="BL35" s="164"/>
      <c r="BM35" s="177"/>
      <c r="BN35" s="164"/>
      <c r="BO35" s="177"/>
      <c r="BP35" s="164"/>
      <c r="BQ35" s="177"/>
      <c r="BR35" s="164"/>
      <c r="BS35" s="177"/>
      <c r="BT35" s="164"/>
      <c r="BU35" s="177"/>
      <c r="BV35" s="164"/>
      <c r="BW35" s="177"/>
      <c r="BX35" s="164"/>
      <c r="BY35" s="177"/>
      <c r="BZ35" s="166">
        <f t="shared" si="12"/>
        <v>0</v>
      </c>
      <c r="CA35" s="167">
        <f t="shared" si="13"/>
        <v>0</v>
      </c>
      <c r="CB35" s="166">
        <f t="shared" si="14"/>
        <v>0</v>
      </c>
      <c r="CC35" s="167">
        <f t="shared" si="15"/>
        <v>0</v>
      </c>
      <c r="CF35" s="164"/>
      <c r="CG35" s="177"/>
      <c r="CH35" s="164"/>
      <c r="CI35" s="177"/>
      <c r="CJ35" s="164"/>
      <c r="CK35" s="177"/>
      <c r="CL35" s="164"/>
      <c r="CM35" s="177"/>
      <c r="CN35" s="164"/>
      <c r="CO35" s="177"/>
      <c r="CP35" s="164"/>
      <c r="CQ35" s="177"/>
      <c r="CR35" s="164"/>
      <c r="CS35" s="177"/>
      <c r="CT35" s="164"/>
      <c r="CU35" s="177"/>
      <c r="CV35" s="164"/>
      <c r="CW35" s="177"/>
      <c r="CX35" s="164"/>
      <c r="CY35" s="177"/>
      <c r="CZ35" s="164"/>
      <c r="DA35" s="177"/>
      <c r="DB35" s="164"/>
      <c r="DC35" s="177"/>
      <c r="DD35" s="166">
        <f t="shared" si="16"/>
        <v>0</v>
      </c>
      <c r="DE35" s="167">
        <f t="shared" si="17"/>
        <v>0</v>
      </c>
      <c r="DF35" s="166">
        <f t="shared" si="18"/>
        <v>0</v>
      </c>
      <c r="DG35" s="167">
        <f t="shared" si="19"/>
        <v>0</v>
      </c>
      <c r="DJ35" s="164"/>
      <c r="DK35" s="177"/>
      <c r="DL35" s="164"/>
      <c r="DM35" s="177"/>
      <c r="DN35" s="164"/>
      <c r="DO35" s="177"/>
      <c r="DP35" s="164"/>
      <c r="DQ35" s="177"/>
      <c r="DR35" s="164"/>
      <c r="DS35" s="177"/>
      <c r="DT35" s="164"/>
      <c r="DU35" s="177"/>
      <c r="DV35" s="164"/>
      <c r="DW35" s="177"/>
      <c r="DX35" s="164"/>
      <c r="DY35" s="177"/>
      <c r="DZ35" s="164"/>
      <c r="EA35" s="177"/>
      <c r="EB35" s="164"/>
      <c r="EC35" s="177"/>
      <c r="ED35" s="164"/>
      <c r="EE35" s="177"/>
      <c r="EF35" s="164"/>
      <c r="EG35" s="177"/>
      <c r="EH35" s="166">
        <f t="shared" si="20"/>
        <v>0</v>
      </c>
      <c r="EI35" s="167">
        <f t="shared" si="21"/>
        <v>0</v>
      </c>
      <c r="EJ35" s="166">
        <f t="shared" si="22"/>
        <v>0</v>
      </c>
      <c r="EK35" s="167">
        <f t="shared" si="23"/>
        <v>0</v>
      </c>
      <c r="EN35" s="164"/>
      <c r="EO35" s="177"/>
      <c r="EP35" s="164"/>
      <c r="EQ35" s="177"/>
      <c r="ER35" s="164"/>
      <c r="ES35" s="177"/>
      <c r="ET35" s="164"/>
      <c r="EU35" s="177"/>
      <c r="EV35" s="164"/>
      <c r="EW35" s="177"/>
      <c r="EX35" s="164"/>
      <c r="EY35" s="177"/>
      <c r="EZ35" s="164"/>
      <c r="FA35" s="177"/>
      <c r="FB35" s="164"/>
      <c r="FC35" s="177"/>
      <c r="FD35" s="164"/>
      <c r="FE35" s="177"/>
      <c r="FF35" s="164"/>
      <c r="FG35" s="177"/>
      <c r="FH35" s="164"/>
      <c r="FI35" s="177"/>
      <c r="FJ35" s="164"/>
      <c r="FK35" s="177"/>
      <c r="FL35" s="166">
        <f t="shared" si="24"/>
        <v>0</v>
      </c>
      <c r="FM35" s="167">
        <f t="shared" si="25"/>
        <v>0</v>
      </c>
      <c r="FN35" s="166">
        <f t="shared" si="26"/>
        <v>0</v>
      </c>
      <c r="FO35" s="167">
        <f t="shared" si="27"/>
        <v>0</v>
      </c>
      <c r="FR35" s="164"/>
      <c r="FS35" s="177"/>
      <c r="FT35" s="164"/>
      <c r="FU35" s="177"/>
      <c r="FV35" s="164"/>
      <c r="FW35" s="177"/>
      <c r="FX35" s="164"/>
      <c r="FY35" s="177"/>
      <c r="FZ35" s="164"/>
      <c r="GA35" s="177"/>
      <c r="GB35" s="164"/>
      <c r="GC35" s="177"/>
      <c r="GD35" s="164"/>
      <c r="GE35" s="177"/>
      <c r="GF35" s="164"/>
      <c r="GG35" s="177"/>
      <c r="GH35" s="164"/>
      <c r="GI35" s="177"/>
      <c r="GJ35" s="164"/>
      <c r="GK35" s="177"/>
      <c r="GL35" s="164"/>
      <c r="GM35" s="177"/>
      <c r="GN35" s="164"/>
      <c r="GO35" s="177"/>
      <c r="GP35" s="166">
        <f t="shared" si="28"/>
        <v>0</v>
      </c>
      <c r="GQ35" s="167">
        <f t="shared" si="29"/>
        <v>0</v>
      </c>
      <c r="GR35" s="166">
        <f t="shared" si="30"/>
        <v>0</v>
      </c>
      <c r="GS35" s="167">
        <f t="shared" si="31"/>
        <v>0</v>
      </c>
      <c r="GV35" s="164"/>
      <c r="GW35" s="177"/>
      <c r="GX35" s="164"/>
      <c r="GY35" s="177"/>
      <c r="GZ35" s="164"/>
      <c r="HA35" s="177"/>
      <c r="HB35" s="164"/>
      <c r="HC35" s="177"/>
      <c r="HD35" s="164"/>
      <c r="HE35" s="177"/>
      <c r="HF35" s="164"/>
      <c r="HG35" s="177"/>
      <c r="HH35" s="164"/>
      <c r="HI35" s="177"/>
      <c r="HJ35" s="164"/>
      <c r="HK35" s="177"/>
      <c r="HL35" s="164"/>
      <c r="HM35" s="177"/>
      <c r="HN35" s="164"/>
      <c r="HO35" s="177"/>
      <c r="HP35" s="164"/>
      <c r="HQ35" s="177"/>
      <c r="HR35" s="164"/>
      <c r="HS35" s="177"/>
      <c r="HT35" s="166">
        <f t="shared" si="32"/>
        <v>0</v>
      </c>
      <c r="HU35" s="167">
        <f t="shared" si="33"/>
        <v>0</v>
      </c>
      <c r="HV35" s="166">
        <f t="shared" si="34"/>
        <v>0</v>
      </c>
      <c r="HW35" s="167">
        <f t="shared" si="35"/>
        <v>0</v>
      </c>
      <c r="HZ35" s="164"/>
      <c r="IA35" s="177"/>
      <c r="IB35" s="164"/>
      <c r="IC35" s="177"/>
      <c r="ID35" s="164"/>
      <c r="IE35" s="177"/>
      <c r="IF35" s="164"/>
      <c r="IG35" s="177"/>
      <c r="IH35" s="164"/>
      <c r="II35" s="177"/>
      <c r="IJ35" s="164"/>
      <c r="IK35" s="177"/>
      <c r="IL35" s="164"/>
      <c r="IM35" s="177"/>
      <c r="IN35" s="164"/>
      <c r="IO35" s="177"/>
      <c r="IP35" s="164"/>
      <c r="IQ35" s="177"/>
      <c r="IR35" s="164"/>
      <c r="IS35" s="177"/>
      <c r="IT35" s="164"/>
      <c r="IU35" s="177"/>
      <c r="IV35" s="164"/>
      <c r="IW35" s="177"/>
      <c r="IX35" s="166">
        <f t="shared" si="36"/>
        <v>0</v>
      </c>
      <c r="IY35" s="167">
        <f t="shared" si="37"/>
        <v>0</v>
      </c>
      <c r="IZ35" s="166">
        <f t="shared" si="38"/>
        <v>0</v>
      </c>
      <c r="JA35" s="167">
        <f t="shared" si="39"/>
        <v>0</v>
      </c>
      <c r="JD35" s="164"/>
      <c r="JE35" s="177"/>
      <c r="JF35" s="164"/>
      <c r="JG35" s="177"/>
      <c r="JH35" s="164"/>
      <c r="JI35" s="177"/>
      <c r="JJ35" s="164"/>
      <c r="JK35" s="177"/>
      <c r="JL35" s="164"/>
      <c r="JM35" s="177"/>
      <c r="JN35" s="164"/>
      <c r="JO35" s="177"/>
      <c r="JP35" s="164"/>
      <c r="JQ35" s="177"/>
      <c r="JR35" s="164"/>
      <c r="JS35" s="177"/>
      <c r="JT35" s="164"/>
      <c r="JU35" s="177"/>
      <c r="JV35" s="164"/>
      <c r="JW35" s="177"/>
      <c r="JX35" s="164"/>
      <c r="JY35" s="177"/>
      <c r="JZ35" s="164"/>
      <c r="KA35" s="177"/>
      <c r="KB35" s="166">
        <f t="shared" si="40"/>
        <v>0</v>
      </c>
      <c r="KC35" s="167">
        <f t="shared" si="41"/>
        <v>0</v>
      </c>
      <c r="KD35" s="166">
        <f t="shared" si="42"/>
        <v>0</v>
      </c>
      <c r="KE35" s="167">
        <f t="shared" si="43"/>
        <v>0</v>
      </c>
      <c r="KH35" s="197">
        <f t="shared" si="0"/>
        <v>0</v>
      </c>
      <c r="KI35" s="198">
        <f t="shared" si="1"/>
        <v>0</v>
      </c>
      <c r="KJ35" s="166">
        <f t="shared" si="2"/>
        <v>0</v>
      </c>
      <c r="KK35" s="167">
        <f t="shared" si="3"/>
        <v>0</v>
      </c>
      <c r="KL35" s="199">
        <f t="shared" si="4"/>
        <v>0</v>
      </c>
      <c r="KM35" s="198">
        <f t="shared" si="5"/>
        <v>0</v>
      </c>
      <c r="KN35" s="166">
        <f t="shared" si="6"/>
        <v>0</v>
      </c>
      <c r="KO35" s="427">
        <f t="shared" si="7"/>
        <v>0</v>
      </c>
      <c r="KP35" s="420">
        <f t="shared" si="44"/>
        <v>0</v>
      </c>
      <c r="KQ35" s="422">
        <f t="shared" si="45"/>
        <v>0</v>
      </c>
      <c r="KR35" s="421" t="s">
        <v>338</v>
      </c>
      <c r="KS35" s="422" t="s">
        <v>338</v>
      </c>
    </row>
    <row r="36" spans="1:305" s="23" customFormat="1" ht="15.75" hidden="1" customHeight="1" x14ac:dyDescent="0.25">
      <c r="A36" s="4"/>
      <c r="B36" s="73"/>
      <c r="C36" s="548"/>
      <c r="D36" s="546"/>
      <c r="E36" s="24"/>
      <c r="F36" s="651"/>
      <c r="G36" s="24"/>
      <c r="H36" s="24"/>
      <c r="I36" s="80">
        <f>INT(ROUND(F36,2)*(IF(E36&gt;0,data!$J$4,0)))</f>
        <v>0</v>
      </c>
      <c r="J36" s="80"/>
      <c r="K36" s="549"/>
      <c r="L36" s="128"/>
      <c r="M36" s="80">
        <f>INT(ROUND(F36,2)*(IF(E36&gt;0,(IF(K36="ano",data!$J$6,0)),0)))</f>
        <v>0</v>
      </c>
      <c r="N36" s="82"/>
      <c r="O36" s="84"/>
      <c r="P36" s="4"/>
      <c r="Q36" s="85"/>
      <c r="R36" s="611" t="s">
        <v>338</v>
      </c>
      <c r="S36" s="4"/>
      <c r="U36" s="173" t="s">
        <v>297</v>
      </c>
      <c r="V36" s="10"/>
      <c r="W36" s="10"/>
      <c r="X36" s="174"/>
      <c r="Y36" s="175"/>
      <c r="Z36" s="174"/>
      <c r="AA36" s="175"/>
      <c r="AB36" s="174"/>
      <c r="AC36" s="175"/>
      <c r="AD36" s="174"/>
      <c r="AE36" s="175"/>
      <c r="AF36" s="174"/>
      <c r="AG36" s="175"/>
      <c r="AH36" s="174"/>
      <c r="AI36" s="175"/>
      <c r="AJ36" s="174"/>
      <c r="AK36" s="175"/>
      <c r="AL36" s="174"/>
      <c r="AM36" s="175"/>
      <c r="AN36" s="174"/>
      <c r="AO36" s="175"/>
      <c r="AP36" s="174"/>
      <c r="AQ36" s="175"/>
      <c r="AR36" s="174"/>
      <c r="AS36" s="175"/>
      <c r="AT36" s="174"/>
      <c r="AU36" s="175"/>
      <c r="AV36" s="166">
        <f t="shared" si="8"/>
        <v>0</v>
      </c>
      <c r="AW36" s="167">
        <f t="shared" si="9"/>
        <v>0</v>
      </c>
      <c r="AX36" s="166">
        <f t="shared" si="10"/>
        <v>0</v>
      </c>
      <c r="AY36" s="167">
        <f t="shared" si="11"/>
        <v>0</v>
      </c>
      <c r="BB36" s="174"/>
      <c r="BC36" s="175"/>
      <c r="BD36" s="174"/>
      <c r="BE36" s="175"/>
      <c r="BF36" s="174"/>
      <c r="BG36" s="175"/>
      <c r="BH36" s="174"/>
      <c r="BI36" s="175"/>
      <c r="BJ36" s="174"/>
      <c r="BK36" s="175"/>
      <c r="BL36" s="174"/>
      <c r="BM36" s="175"/>
      <c r="BN36" s="174"/>
      <c r="BO36" s="175"/>
      <c r="BP36" s="174"/>
      <c r="BQ36" s="175"/>
      <c r="BR36" s="174"/>
      <c r="BS36" s="175"/>
      <c r="BT36" s="174"/>
      <c r="BU36" s="175"/>
      <c r="BV36" s="174"/>
      <c r="BW36" s="175"/>
      <c r="BX36" s="174"/>
      <c r="BY36" s="175"/>
      <c r="BZ36" s="166">
        <f t="shared" si="12"/>
        <v>0</v>
      </c>
      <c r="CA36" s="167">
        <f t="shared" si="13"/>
        <v>0</v>
      </c>
      <c r="CB36" s="166">
        <f t="shared" si="14"/>
        <v>0</v>
      </c>
      <c r="CC36" s="167">
        <f t="shared" si="15"/>
        <v>0</v>
      </c>
      <c r="CF36" s="174"/>
      <c r="CG36" s="175"/>
      <c r="CH36" s="174"/>
      <c r="CI36" s="175"/>
      <c r="CJ36" s="174"/>
      <c r="CK36" s="175"/>
      <c r="CL36" s="174"/>
      <c r="CM36" s="175"/>
      <c r="CN36" s="174"/>
      <c r="CO36" s="175"/>
      <c r="CP36" s="174"/>
      <c r="CQ36" s="175"/>
      <c r="CR36" s="174"/>
      <c r="CS36" s="175"/>
      <c r="CT36" s="174"/>
      <c r="CU36" s="175"/>
      <c r="CV36" s="174"/>
      <c r="CW36" s="175"/>
      <c r="CX36" s="174"/>
      <c r="CY36" s="175"/>
      <c r="CZ36" s="174"/>
      <c r="DA36" s="175"/>
      <c r="DB36" s="174"/>
      <c r="DC36" s="175"/>
      <c r="DD36" s="166">
        <f t="shared" si="16"/>
        <v>0</v>
      </c>
      <c r="DE36" s="167">
        <f t="shared" si="17"/>
        <v>0</v>
      </c>
      <c r="DF36" s="166">
        <f t="shared" si="18"/>
        <v>0</v>
      </c>
      <c r="DG36" s="167">
        <f t="shared" si="19"/>
        <v>0</v>
      </c>
      <c r="DJ36" s="174"/>
      <c r="DK36" s="175"/>
      <c r="DL36" s="174"/>
      <c r="DM36" s="175"/>
      <c r="DN36" s="174"/>
      <c r="DO36" s="175"/>
      <c r="DP36" s="174"/>
      <c r="DQ36" s="175"/>
      <c r="DR36" s="174"/>
      <c r="DS36" s="175"/>
      <c r="DT36" s="174"/>
      <c r="DU36" s="175"/>
      <c r="DV36" s="174"/>
      <c r="DW36" s="175"/>
      <c r="DX36" s="174"/>
      <c r="DY36" s="175"/>
      <c r="DZ36" s="174"/>
      <c r="EA36" s="175"/>
      <c r="EB36" s="174"/>
      <c r="EC36" s="175"/>
      <c r="ED36" s="174"/>
      <c r="EE36" s="175"/>
      <c r="EF36" s="174"/>
      <c r="EG36" s="175"/>
      <c r="EH36" s="166">
        <f t="shared" si="20"/>
        <v>0</v>
      </c>
      <c r="EI36" s="167">
        <f t="shared" si="21"/>
        <v>0</v>
      </c>
      <c r="EJ36" s="166">
        <f t="shared" si="22"/>
        <v>0</v>
      </c>
      <c r="EK36" s="167">
        <f t="shared" si="23"/>
        <v>0</v>
      </c>
      <c r="EN36" s="174"/>
      <c r="EO36" s="175"/>
      <c r="EP36" s="174"/>
      <c r="EQ36" s="175"/>
      <c r="ER36" s="174"/>
      <c r="ES36" s="175"/>
      <c r="ET36" s="174"/>
      <c r="EU36" s="175"/>
      <c r="EV36" s="174"/>
      <c r="EW36" s="175"/>
      <c r="EX36" s="174"/>
      <c r="EY36" s="175"/>
      <c r="EZ36" s="174"/>
      <c r="FA36" s="175"/>
      <c r="FB36" s="174"/>
      <c r="FC36" s="175"/>
      <c r="FD36" s="174"/>
      <c r="FE36" s="175"/>
      <c r="FF36" s="174"/>
      <c r="FG36" s="175"/>
      <c r="FH36" s="174"/>
      <c r="FI36" s="175"/>
      <c r="FJ36" s="174"/>
      <c r="FK36" s="175"/>
      <c r="FL36" s="166">
        <f t="shared" si="24"/>
        <v>0</v>
      </c>
      <c r="FM36" s="167">
        <f t="shared" si="25"/>
        <v>0</v>
      </c>
      <c r="FN36" s="166">
        <f t="shared" si="26"/>
        <v>0</v>
      </c>
      <c r="FO36" s="167">
        <f t="shared" si="27"/>
        <v>0</v>
      </c>
      <c r="FR36" s="174"/>
      <c r="FS36" s="175"/>
      <c r="FT36" s="174"/>
      <c r="FU36" s="175"/>
      <c r="FV36" s="174"/>
      <c r="FW36" s="175"/>
      <c r="FX36" s="174"/>
      <c r="FY36" s="175"/>
      <c r="FZ36" s="174"/>
      <c r="GA36" s="175"/>
      <c r="GB36" s="174"/>
      <c r="GC36" s="175"/>
      <c r="GD36" s="174"/>
      <c r="GE36" s="175"/>
      <c r="GF36" s="174"/>
      <c r="GG36" s="175"/>
      <c r="GH36" s="174"/>
      <c r="GI36" s="175"/>
      <c r="GJ36" s="174"/>
      <c r="GK36" s="175"/>
      <c r="GL36" s="174"/>
      <c r="GM36" s="175"/>
      <c r="GN36" s="174"/>
      <c r="GO36" s="175"/>
      <c r="GP36" s="166">
        <f t="shared" si="28"/>
        <v>0</v>
      </c>
      <c r="GQ36" s="167">
        <f t="shared" si="29"/>
        <v>0</v>
      </c>
      <c r="GR36" s="166">
        <f t="shared" si="30"/>
        <v>0</v>
      </c>
      <c r="GS36" s="167">
        <f t="shared" si="31"/>
        <v>0</v>
      </c>
      <c r="GV36" s="174"/>
      <c r="GW36" s="175"/>
      <c r="GX36" s="174"/>
      <c r="GY36" s="175"/>
      <c r="GZ36" s="174"/>
      <c r="HA36" s="175"/>
      <c r="HB36" s="174"/>
      <c r="HC36" s="175"/>
      <c r="HD36" s="174"/>
      <c r="HE36" s="175"/>
      <c r="HF36" s="174"/>
      <c r="HG36" s="175"/>
      <c r="HH36" s="174"/>
      <c r="HI36" s="175"/>
      <c r="HJ36" s="174"/>
      <c r="HK36" s="175"/>
      <c r="HL36" s="174"/>
      <c r="HM36" s="175"/>
      <c r="HN36" s="174"/>
      <c r="HO36" s="175"/>
      <c r="HP36" s="174"/>
      <c r="HQ36" s="175"/>
      <c r="HR36" s="174"/>
      <c r="HS36" s="175"/>
      <c r="HT36" s="166">
        <f t="shared" si="32"/>
        <v>0</v>
      </c>
      <c r="HU36" s="167">
        <f t="shared" si="33"/>
        <v>0</v>
      </c>
      <c r="HV36" s="166">
        <f t="shared" si="34"/>
        <v>0</v>
      </c>
      <c r="HW36" s="167">
        <f t="shared" si="35"/>
        <v>0</v>
      </c>
      <c r="HZ36" s="174"/>
      <c r="IA36" s="175"/>
      <c r="IB36" s="174"/>
      <c r="IC36" s="175"/>
      <c r="ID36" s="174"/>
      <c r="IE36" s="175"/>
      <c r="IF36" s="174"/>
      <c r="IG36" s="175"/>
      <c r="IH36" s="174"/>
      <c r="II36" s="175"/>
      <c r="IJ36" s="174"/>
      <c r="IK36" s="175"/>
      <c r="IL36" s="174"/>
      <c r="IM36" s="175"/>
      <c r="IN36" s="174"/>
      <c r="IO36" s="175"/>
      <c r="IP36" s="174"/>
      <c r="IQ36" s="175"/>
      <c r="IR36" s="174"/>
      <c r="IS36" s="175"/>
      <c r="IT36" s="174"/>
      <c r="IU36" s="175"/>
      <c r="IV36" s="174"/>
      <c r="IW36" s="175"/>
      <c r="IX36" s="166">
        <f t="shared" si="36"/>
        <v>0</v>
      </c>
      <c r="IY36" s="167">
        <f t="shared" si="37"/>
        <v>0</v>
      </c>
      <c r="IZ36" s="166">
        <f t="shared" si="38"/>
        <v>0</v>
      </c>
      <c r="JA36" s="167">
        <f t="shared" si="39"/>
        <v>0</v>
      </c>
      <c r="JD36" s="174"/>
      <c r="JE36" s="175"/>
      <c r="JF36" s="174"/>
      <c r="JG36" s="175"/>
      <c r="JH36" s="174"/>
      <c r="JI36" s="175"/>
      <c r="JJ36" s="174"/>
      <c r="JK36" s="175"/>
      <c r="JL36" s="174"/>
      <c r="JM36" s="175"/>
      <c r="JN36" s="174"/>
      <c r="JO36" s="175"/>
      <c r="JP36" s="174"/>
      <c r="JQ36" s="175"/>
      <c r="JR36" s="174"/>
      <c r="JS36" s="175"/>
      <c r="JT36" s="174"/>
      <c r="JU36" s="175"/>
      <c r="JV36" s="174"/>
      <c r="JW36" s="175"/>
      <c r="JX36" s="174"/>
      <c r="JY36" s="175"/>
      <c r="JZ36" s="174"/>
      <c r="KA36" s="175"/>
      <c r="KB36" s="166">
        <f t="shared" si="40"/>
        <v>0</v>
      </c>
      <c r="KC36" s="167">
        <f t="shared" si="41"/>
        <v>0</v>
      </c>
      <c r="KD36" s="166">
        <f t="shared" si="42"/>
        <v>0</v>
      </c>
      <c r="KE36" s="167">
        <f t="shared" si="43"/>
        <v>0</v>
      </c>
      <c r="KH36" s="197">
        <f t="shared" si="0"/>
        <v>0</v>
      </c>
      <c r="KI36" s="198">
        <f t="shared" si="1"/>
        <v>0</v>
      </c>
      <c r="KJ36" s="166">
        <f t="shared" si="2"/>
        <v>0</v>
      </c>
      <c r="KK36" s="167">
        <f t="shared" si="3"/>
        <v>0</v>
      </c>
      <c r="KL36" s="199">
        <f t="shared" si="4"/>
        <v>0</v>
      </c>
      <c r="KM36" s="198">
        <f t="shared" si="5"/>
        <v>0</v>
      </c>
      <c r="KN36" s="166">
        <f t="shared" si="6"/>
        <v>0</v>
      </c>
      <c r="KO36" s="427">
        <f t="shared" si="7"/>
        <v>0</v>
      </c>
      <c r="KP36" s="420">
        <f t="shared" si="44"/>
        <v>0</v>
      </c>
      <c r="KQ36" s="422">
        <f t="shared" si="45"/>
        <v>0</v>
      </c>
      <c r="KR36" s="421" t="s">
        <v>338</v>
      </c>
      <c r="KS36" s="422" t="s">
        <v>338</v>
      </c>
    </row>
    <row r="37" spans="1:305" s="4" customFormat="1" ht="16.5" customHeight="1" x14ac:dyDescent="0.25">
      <c r="B37" s="73" t="s">
        <v>25</v>
      </c>
      <c r="C37" s="900"/>
      <c r="D37" s="901"/>
      <c r="E37" s="312"/>
      <c r="F37" s="655">
        <v>1</v>
      </c>
      <c r="G37" s="14"/>
      <c r="H37" s="14"/>
      <c r="I37" s="80">
        <f>INT(ROUND(F37,2)*(IF(E37&gt;0,data!$J$4,0)))</f>
        <v>0</v>
      </c>
      <c r="J37" s="80">
        <f>IF(E37&gt;0,I37*E37,0)</f>
        <v>0</v>
      </c>
      <c r="K37" s="314"/>
      <c r="L37" s="312"/>
      <c r="M37" s="80">
        <f>INT(ROUND(F37,2)*(IF(E37&gt;0,(IF(K37="ano",data!$J$6,0)),0)))</f>
        <v>0</v>
      </c>
      <c r="N37" s="82">
        <f>IF(L37&gt;E37,M37*E37,M37*L37)</f>
        <v>0</v>
      </c>
      <c r="O37" s="84">
        <f t="shared" si="46"/>
        <v>0</v>
      </c>
      <c r="Q37" s="85" t="str">
        <f t="shared" si="47"/>
        <v/>
      </c>
      <c r="R37" s="611" t="s">
        <v>338</v>
      </c>
      <c r="T37" s="4">
        <f t="shared" si="48"/>
        <v>0</v>
      </c>
      <c r="U37" s="176" t="s">
        <v>297</v>
      </c>
      <c r="V37" s="10"/>
      <c r="W37" s="10"/>
      <c r="X37" s="164"/>
      <c r="Y37" s="177"/>
      <c r="Z37" s="164"/>
      <c r="AA37" s="177"/>
      <c r="AB37" s="164"/>
      <c r="AC37" s="177"/>
      <c r="AD37" s="164"/>
      <c r="AE37" s="177"/>
      <c r="AF37" s="164"/>
      <c r="AG37" s="177"/>
      <c r="AH37" s="164"/>
      <c r="AI37" s="177"/>
      <c r="AJ37" s="164"/>
      <c r="AK37" s="177"/>
      <c r="AL37" s="164"/>
      <c r="AM37" s="177"/>
      <c r="AN37" s="164"/>
      <c r="AO37" s="177"/>
      <c r="AP37" s="164"/>
      <c r="AQ37" s="177"/>
      <c r="AR37" s="164"/>
      <c r="AS37" s="177"/>
      <c r="AT37" s="164"/>
      <c r="AU37" s="177"/>
      <c r="AV37" s="166">
        <f t="shared" si="8"/>
        <v>0</v>
      </c>
      <c r="AW37" s="167">
        <f t="shared" si="9"/>
        <v>0</v>
      </c>
      <c r="AX37" s="166">
        <f t="shared" si="10"/>
        <v>0</v>
      </c>
      <c r="AY37" s="167">
        <f t="shared" si="11"/>
        <v>0</v>
      </c>
      <c r="BB37" s="164"/>
      <c r="BC37" s="177"/>
      <c r="BD37" s="164"/>
      <c r="BE37" s="177"/>
      <c r="BF37" s="164"/>
      <c r="BG37" s="177"/>
      <c r="BH37" s="164"/>
      <c r="BI37" s="177"/>
      <c r="BJ37" s="164"/>
      <c r="BK37" s="177"/>
      <c r="BL37" s="164"/>
      <c r="BM37" s="177"/>
      <c r="BN37" s="164"/>
      <c r="BO37" s="177"/>
      <c r="BP37" s="164"/>
      <c r="BQ37" s="177"/>
      <c r="BR37" s="164"/>
      <c r="BS37" s="177"/>
      <c r="BT37" s="164"/>
      <c r="BU37" s="177"/>
      <c r="BV37" s="164"/>
      <c r="BW37" s="177"/>
      <c r="BX37" s="164"/>
      <c r="BY37" s="177"/>
      <c r="BZ37" s="166">
        <f t="shared" si="12"/>
        <v>0</v>
      </c>
      <c r="CA37" s="167">
        <f t="shared" si="13"/>
        <v>0</v>
      </c>
      <c r="CB37" s="166">
        <f t="shared" si="14"/>
        <v>0</v>
      </c>
      <c r="CC37" s="167">
        <f t="shared" si="15"/>
        <v>0</v>
      </c>
      <c r="CF37" s="164"/>
      <c r="CG37" s="177"/>
      <c r="CH37" s="164"/>
      <c r="CI37" s="177"/>
      <c r="CJ37" s="164"/>
      <c r="CK37" s="177"/>
      <c r="CL37" s="164"/>
      <c r="CM37" s="177"/>
      <c r="CN37" s="164"/>
      <c r="CO37" s="177"/>
      <c r="CP37" s="164"/>
      <c r="CQ37" s="177"/>
      <c r="CR37" s="164"/>
      <c r="CS37" s="177"/>
      <c r="CT37" s="164"/>
      <c r="CU37" s="177"/>
      <c r="CV37" s="164"/>
      <c r="CW37" s="177"/>
      <c r="CX37" s="164"/>
      <c r="CY37" s="177"/>
      <c r="CZ37" s="164"/>
      <c r="DA37" s="177"/>
      <c r="DB37" s="164"/>
      <c r="DC37" s="177"/>
      <c r="DD37" s="166">
        <f t="shared" si="16"/>
        <v>0</v>
      </c>
      <c r="DE37" s="167">
        <f t="shared" si="17"/>
        <v>0</v>
      </c>
      <c r="DF37" s="166">
        <f t="shared" si="18"/>
        <v>0</v>
      </c>
      <c r="DG37" s="167">
        <f t="shared" si="19"/>
        <v>0</v>
      </c>
      <c r="DJ37" s="164"/>
      <c r="DK37" s="177"/>
      <c r="DL37" s="164"/>
      <c r="DM37" s="177"/>
      <c r="DN37" s="164"/>
      <c r="DO37" s="177"/>
      <c r="DP37" s="164"/>
      <c r="DQ37" s="177"/>
      <c r="DR37" s="164"/>
      <c r="DS37" s="177"/>
      <c r="DT37" s="164"/>
      <c r="DU37" s="177"/>
      <c r="DV37" s="164"/>
      <c r="DW37" s="177"/>
      <c r="DX37" s="164"/>
      <c r="DY37" s="177"/>
      <c r="DZ37" s="164"/>
      <c r="EA37" s="177"/>
      <c r="EB37" s="164"/>
      <c r="EC37" s="177"/>
      <c r="ED37" s="164"/>
      <c r="EE37" s="177"/>
      <c r="EF37" s="164"/>
      <c r="EG37" s="177"/>
      <c r="EH37" s="166">
        <f t="shared" si="20"/>
        <v>0</v>
      </c>
      <c r="EI37" s="167">
        <f t="shared" si="21"/>
        <v>0</v>
      </c>
      <c r="EJ37" s="166">
        <f t="shared" si="22"/>
        <v>0</v>
      </c>
      <c r="EK37" s="167">
        <f t="shared" si="23"/>
        <v>0</v>
      </c>
      <c r="EN37" s="164"/>
      <c r="EO37" s="177"/>
      <c r="EP37" s="164"/>
      <c r="EQ37" s="177"/>
      <c r="ER37" s="164"/>
      <c r="ES37" s="177"/>
      <c r="ET37" s="164"/>
      <c r="EU37" s="177"/>
      <c r="EV37" s="164"/>
      <c r="EW37" s="177"/>
      <c r="EX37" s="164"/>
      <c r="EY37" s="177"/>
      <c r="EZ37" s="164"/>
      <c r="FA37" s="177"/>
      <c r="FB37" s="164"/>
      <c r="FC37" s="177"/>
      <c r="FD37" s="164"/>
      <c r="FE37" s="177"/>
      <c r="FF37" s="164"/>
      <c r="FG37" s="177"/>
      <c r="FH37" s="164"/>
      <c r="FI37" s="177"/>
      <c r="FJ37" s="164"/>
      <c r="FK37" s="177"/>
      <c r="FL37" s="166">
        <f t="shared" si="24"/>
        <v>0</v>
      </c>
      <c r="FM37" s="167">
        <f t="shared" si="25"/>
        <v>0</v>
      </c>
      <c r="FN37" s="166">
        <f t="shared" si="26"/>
        <v>0</v>
      </c>
      <c r="FO37" s="167">
        <f t="shared" si="27"/>
        <v>0</v>
      </c>
      <c r="FR37" s="164"/>
      <c r="FS37" s="177"/>
      <c r="FT37" s="164"/>
      <c r="FU37" s="177"/>
      <c r="FV37" s="164"/>
      <c r="FW37" s="177"/>
      <c r="FX37" s="164"/>
      <c r="FY37" s="177"/>
      <c r="FZ37" s="164"/>
      <c r="GA37" s="177"/>
      <c r="GB37" s="164"/>
      <c r="GC37" s="177"/>
      <c r="GD37" s="164"/>
      <c r="GE37" s="177"/>
      <c r="GF37" s="164"/>
      <c r="GG37" s="177"/>
      <c r="GH37" s="164"/>
      <c r="GI37" s="177"/>
      <c r="GJ37" s="164"/>
      <c r="GK37" s="177"/>
      <c r="GL37" s="164"/>
      <c r="GM37" s="177"/>
      <c r="GN37" s="164"/>
      <c r="GO37" s="177"/>
      <c r="GP37" s="166">
        <f t="shared" si="28"/>
        <v>0</v>
      </c>
      <c r="GQ37" s="167">
        <f t="shared" si="29"/>
        <v>0</v>
      </c>
      <c r="GR37" s="166">
        <f t="shared" si="30"/>
        <v>0</v>
      </c>
      <c r="GS37" s="167">
        <f t="shared" si="31"/>
        <v>0</v>
      </c>
      <c r="GV37" s="164"/>
      <c r="GW37" s="177"/>
      <c r="GX37" s="164"/>
      <c r="GY37" s="177"/>
      <c r="GZ37" s="164"/>
      <c r="HA37" s="177"/>
      <c r="HB37" s="164"/>
      <c r="HC37" s="177"/>
      <c r="HD37" s="164"/>
      <c r="HE37" s="177"/>
      <c r="HF37" s="164"/>
      <c r="HG37" s="177"/>
      <c r="HH37" s="164"/>
      <c r="HI37" s="177"/>
      <c r="HJ37" s="164"/>
      <c r="HK37" s="177"/>
      <c r="HL37" s="164"/>
      <c r="HM37" s="177"/>
      <c r="HN37" s="164"/>
      <c r="HO37" s="177"/>
      <c r="HP37" s="164"/>
      <c r="HQ37" s="177"/>
      <c r="HR37" s="164"/>
      <c r="HS37" s="177"/>
      <c r="HT37" s="166">
        <f t="shared" si="32"/>
        <v>0</v>
      </c>
      <c r="HU37" s="167">
        <f t="shared" si="33"/>
        <v>0</v>
      </c>
      <c r="HV37" s="166">
        <f t="shared" si="34"/>
        <v>0</v>
      </c>
      <c r="HW37" s="167">
        <f t="shared" si="35"/>
        <v>0</v>
      </c>
      <c r="HZ37" s="164"/>
      <c r="IA37" s="177"/>
      <c r="IB37" s="164"/>
      <c r="IC37" s="177"/>
      <c r="ID37" s="164"/>
      <c r="IE37" s="177"/>
      <c r="IF37" s="164"/>
      <c r="IG37" s="177"/>
      <c r="IH37" s="164"/>
      <c r="II37" s="177"/>
      <c r="IJ37" s="164"/>
      <c r="IK37" s="177"/>
      <c r="IL37" s="164"/>
      <c r="IM37" s="177"/>
      <c r="IN37" s="164"/>
      <c r="IO37" s="177"/>
      <c r="IP37" s="164"/>
      <c r="IQ37" s="177"/>
      <c r="IR37" s="164"/>
      <c r="IS37" s="177"/>
      <c r="IT37" s="164"/>
      <c r="IU37" s="177"/>
      <c r="IV37" s="164"/>
      <c r="IW37" s="177"/>
      <c r="IX37" s="166">
        <f t="shared" si="36"/>
        <v>0</v>
      </c>
      <c r="IY37" s="167">
        <f t="shared" si="37"/>
        <v>0</v>
      </c>
      <c r="IZ37" s="166">
        <f t="shared" si="38"/>
        <v>0</v>
      </c>
      <c r="JA37" s="167">
        <f t="shared" si="39"/>
        <v>0</v>
      </c>
      <c r="JD37" s="164"/>
      <c r="JE37" s="177"/>
      <c r="JF37" s="164"/>
      <c r="JG37" s="177"/>
      <c r="JH37" s="164"/>
      <c r="JI37" s="177"/>
      <c r="JJ37" s="164"/>
      <c r="JK37" s="177"/>
      <c r="JL37" s="164"/>
      <c r="JM37" s="177"/>
      <c r="JN37" s="164"/>
      <c r="JO37" s="177"/>
      <c r="JP37" s="164"/>
      <c r="JQ37" s="177"/>
      <c r="JR37" s="164"/>
      <c r="JS37" s="177"/>
      <c r="JT37" s="164"/>
      <c r="JU37" s="177"/>
      <c r="JV37" s="164"/>
      <c r="JW37" s="177"/>
      <c r="JX37" s="164"/>
      <c r="JY37" s="177"/>
      <c r="JZ37" s="164"/>
      <c r="KA37" s="177"/>
      <c r="KB37" s="166">
        <f t="shared" si="40"/>
        <v>0</v>
      </c>
      <c r="KC37" s="167">
        <f t="shared" si="41"/>
        <v>0</v>
      </c>
      <c r="KD37" s="166">
        <f t="shared" si="42"/>
        <v>0</v>
      </c>
      <c r="KE37" s="167">
        <f t="shared" si="43"/>
        <v>0</v>
      </c>
      <c r="KH37" s="197">
        <f t="shared" si="0"/>
        <v>0</v>
      </c>
      <c r="KI37" s="198">
        <f t="shared" si="1"/>
        <v>0</v>
      </c>
      <c r="KJ37" s="166">
        <f t="shared" si="2"/>
        <v>0</v>
      </c>
      <c r="KK37" s="167">
        <f t="shared" si="3"/>
        <v>0</v>
      </c>
      <c r="KL37" s="199">
        <f t="shared" si="4"/>
        <v>0</v>
      </c>
      <c r="KM37" s="198">
        <f t="shared" si="5"/>
        <v>0</v>
      </c>
      <c r="KN37" s="166">
        <f t="shared" si="6"/>
        <v>0</v>
      </c>
      <c r="KO37" s="427">
        <f t="shared" si="7"/>
        <v>0</v>
      </c>
      <c r="KP37" s="420">
        <f t="shared" si="44"/>
        <v>0</v>
      </c>
      <c r="KQ37" s="422">
        <f t="shared" si="45"/>
        <v>0</v>
      </c>
      <c r="KR37" s="421" t="s">
        <v>338</v>
      </c>
      <c r="KS37" s="422" t="s">
        <v>338</v>
      </c>
    </row>
    <row r="38" spans="1:305" s="23" customFormat="1" ht="16.5" hidden="1" customHeight="1" x14ac:dyDescent="0.25">
      <c r="A38" s="4"/>
      <c r="B38" s="73"/>
      <c r="C38" s="548"/>
      <c r="D38" s="546"/>
      <c r="E38" s="24"/>
      <c r="F38" s="651"/>
      <c r="G38" s="24"/>
      <c r="H38" s="24"/>
      <c r="I38" s="80">
        <f>INT(ROUND(F38,2)*(IF(E38&gt;0,data!$J$4,0)))</f>
        <v>0</v>
      </c>
      <c r="J38" s="80"/>
      <c r="K38" s="549"/>
      <c r="L38" s="128"/>
      <c r="M38" s="80">
        <f>INT(ROUND(F38,2)*(IF(E38&gt;0,(IF(K38="ano",data!$J$6,0)),0)))</f>
        <v>0</v>
      </c>
      <c r="N38" s="82"/>
      <c r="O38" s="84"/>
      <c r="P38" s="4"/>
      <c r="Q38" s="85"/>
      <c r="R38" s="611" t="s">
        <v>338</v>
      </c>
      <c r="S38" s="4"/>
      <c r="U38" s="173" t="s">
        <v>297</v>
      </c>
      <c r="V38" s="10"/>
      <c r="W38" s="10"/>
      <c r="X38" s="174"/>
      <c r="Y38" s="175"/>
      <c r="Z38" s="174"/>
      <c r="AA38" s="175"/>
      <c r="AB38" s="174"/>
      <c r="AC38" s="175"/>
      <c r="AD38" s="174"/>
      <c r="AE38" s="175"/>
      <c r="AF38" s="174"/>
      <c r="AG38" s="175"/>
      <c r="AH38" s="174"/>
      <c r="AI38" s="175"/>
      <c r="AJ38" s="174"/>
      <c r="AK38" s="175"/>
      <c r="AL38" s="174"/>
      <c r="AM38" s="175"/>
      <c r="AN38" s="174"/>
      <c r="AO38" s="175"/>
      <c r="AP38" s="174"/>
      <c r="AQ38" s="175"/>
      <c r="AR38" s="174"/>
      <c r="AS38" s="175"/>
      <c r="AT38" s="174"/>
      <c r="AU38" s="175"/>
      <c r="AV38" s="166">
        <f t="shared" si="8"/>
        <v>0</v>
      </c>
      <c r="AW38" s="167">
        <f t="shared" si="9"/>
        <v>0</v>
      </c>
      <c r="AX38" s="166">
        <f t="shared" si="10"/>
        <v>0</v>
      </c>
      <c r="AY38" s="167">
        <f t="shared" si="11"/>
        <v>0</v>
      </c>
      <c r="BB38" s="174"/>
      <c r="BC38" s="175"/>
      <c r="BD38" s="174"/>
      <c r="BE38" s="175"/>
      <c r="BF38" s="174"/>
      <c r="BG38" s="175"/>
      <c r="BH38" s="174"/>
      <c r="BI38" s="175"/>
      <c r="BJ38" s="174"/>
      <c r="BK38" s="175"/>
      <c r="BL38" s="174"/>
      <c r="BM38" s="175"/>
      <c r="BN38" s="174"/>
      <c r="BO38" s="175"/>
      <c r="BP38" s="174"/>
      <c r="BQ38" s="175"/>
      <c r="BR38" s="174"/>
      <c r="BS38" s="175"/>
      <c r="BT38" s="174"/>
      <c r="BU38" s="175"/>
      <c r="BV38" s="174"/>
      <c r="BW38" s="175"/>
      <c r="BX38" s="174"/>
      <c r="BY38" s="175"/>
      <c r="BZ38" s="166">
        <f t="shared" si="12"/>
        <v>0</v>
      </c>
      <c r="CA38" s="167">
        <f t="shared" si="13"/>
        <v>0</v>
      </c>
      <c r="CB38" s="166">
        <f t="shared" si="14"/>
        <v>0</v>
      </c>
      <c r="CC38" s="167">
        <f t="shared" si="15"/>
        <v>0</v>
      </c>
      <c r="CF38" s="174"/>
      <c r="CG38" s="175"/>
      <c r="CH38" s="174"/>
      <c r="CI38" s="175"/>
      <c r="CJ38" s="174"/>
      <c r="CK38" s="175"/>
      <c r="CL38" s="174"/>
      <c r="CM38" s="175"/>
      <c r="CN38" s="174"/>
      <c r="CO38" s="175"/>
      <c r="CP38" s="174"/>
      <c r="CQ38" s="175"/>
      <c r="CR38" s="174"/>
      <c r="CS38" s="175"/>
      <c r="CT38" s="174"/>
      <c r="CU38" s="175"/>
      <c r="CV38" s="174"/>
      <c r="CW38" s="175"/>
      <c r="CX38" s="174"/>
      <c r="CY38" s="175"/>
      <c r="CZ38" s="174"/>
      <c r="DA38" s="175"/>
      <c r="DB38" s="174"/>
      <c r="DC38" s="175"/>
      <c r="DD38" s="166">
        <f t="shared" si="16"/>
        <v>0</v>
      </c>
      <c r="DE38" s="167">
        <f t="shared" si="17"/>
        <v>0</v>
      </c>
      <c r="DF38" s="166">
        <f t="shared" si="18"/>
        <v>0</v>
      </c>
      <c r="DG38" s="167">
        <f t="shared" si="19"/>
        <v>0</v>
      </c>
      <c r="DJ38" s="174"/>
      <c r="DK38" s="175"/>
      <c r="DL38" s="174"/>
      <c r="DM38" s="175"/>
      <c r="DN38" s="174"/>
      <c r="DO38" s="175"/>
      <c r="DP38" s="174"/>
      <c r="DQ38" s="175"/>
      <c r="DR38" s="174"/>
      <c r="DS38" s="175"/>
      <c r="DT38" s="174"/>
      <c r="DU38" s="175"/>
      <c r="DV38" s="174"/>
      <c r="DW38" s="175"/>
      <c r="DX38" s="174"/>
      <c r="DY38" s="175"/>
      <c r="DZ38" s="174"/>
      <c r="EA38" s="175"/>
      <c r="EB38" s="174"/>
      <c r="EC38" s="175"/>
      <c r="ED38" s="174"/>
      <c r="EE38" s="175"/>
      <c r="EF38" s="174"/>
      <c r="EG38" s="175"/>
      <c r="EH38" s="166">
        <f t="shared" si="20"/>
        <v>0</v>
      </c>
      <c r="EI38" s="167">
        <f t="shared" si="21"/>
        <v>0</v>
      </c>
      <c r="EJ38" s="166">
        <f t="shared" si="22"/>
        <v>0</v>
      </c>
      <c r="EK38" s="167">
        <f t="shared" si="23"/>
        <v>0</v>
      </c>
      <c r="EN38" s="174"/>
      <c r="EO38" s="175"/>
      <c r="EP38" s="174"/>
      <c r="EQ38" s="175"/>
      <c r="ER38" s="174"/>
      <c r="ES38" s="175"/>
      <c r="ET38" s="174"/>
      <c r="EU38" s="175"/>
      <c r="EV38" s="174"/>
      <c r="EW38" s="175"/>
      <c r="EX38" s="174"/>
      <c r="EY38" s="175"/>
      <c r="EZ38" s="174"/>
      <c r="FA38" s="175"/>
      <c r="FB38" s="174"/>
      <c r="FC38" s="175"/>
      <c r="FD38" s="174"/>
      <c r="FE38" s="175"/>
      <c r="FF38" s="174"/>
      <c r="FG38" s="175"/>
      <c r="FH38" s="174"/>
      <c r="FI38" s="175"/>
      <c r="FJ38" s="174"/>
      <c r="FK38" s="175"/>
      <c r="FL38" s="166">
        <f t="shared" si="24"/>
        <v>0</v>
      </c>
      <c r="FM38" s="167">
        <f t="shared" si="25"/>
        <v>0</v>
      </c>
      <c r="FN38" s="166">
        <f t="shared" si="26"/>
        <v>0</v>
      </c>
      <c r="FO38" s="167">
        <f t="shared" si="27"/>
        <v>0</v>
      </c>
      <c r="FR38" s="174"/>
      <c r="FS38" s="175"/>
      <c r="FT38" s="174"/>
      <c r="FU38" s="175"/>
      <c r="FV38" s="174"/>
      <c r="FW38" s="175"/>
      <c r="FX38" s="174"/>
      <c r="FY38" s="175"/>
      <c r="FZ38" s="174"/>
      <c r="GA38" s="175"/>
      <c r="GB38" s="174"/>
      <c r="GC38" s="175"/>
      <c r="GD38" s="174"/>
      <c r="GE38" s="175"/>
      <c r="GF38" s="174"/>
      <c r="GG38" s="175"/>
      <c r="GH38" s="174"/>
      <c r="GI38" s="175"/>
      <c r="GJ38" s="174"/>
      <c r="GK38" s="175"/>
      <c r="GL38" s="174"/>
      <c r="GM38" s="175"/>
      <c r="GN38" s="174"/>
      <c r="GO38" s="175"/>
      <c r="GP38" s="166">
        <f t="shared" si="28"/>
        <v>0</v>
      </c>
      <c r="GQ38" s="167">
        <f t="shared" si="29"/>
        <v>0</v>
      </c>
      <c r="GR38" s="166">
        <f t="shared" si="30"/>
        <v>0</v>
      </c>
      <c r="GS38" s="167">
        <f t="shared" si="31"/>
        <v>0</v>
      </c>
      <c r="GV38" s="174"/>
      <c r="GW38" s="175"/>
      <c r="GX38" s="174"/>
      <c r="GY38" s="175"/>
      <c r="GZ38" s="174"/>
      <c r="HA38" s="175"/>
      <c r="HB38" s="174"/>
      <c r="HC38" s="175"/>
      <c r="HD38" s="174"/>
      <c r="HE38" s="175"/>
      <c r="HF38" s="174"/>
      <c r="HG38" s="175"/>
      <c r="HH38" s="174"/>
      <c r="HI38" s="175"/>
      <c r="HJ38" s="174"/>
      <c r="HK38" s="175"/>
      <c r="HL38" s="174"/>
      <c r="HM38" s="175"/>
      <c r="HN38" s="174"/>
      <c r="HO38" s="175"/>
      <c r="HP38" s="174"/>
      <c r="HQ38" s="175"/>
      <c r="HR38" s="174"/>
      <c r="HS38" s="175"/>
      <c r="HT38" s="166">
        <f t="shared" si="32"/>
        <v>0</v>
      </c>
      <c r="HU38" s="167">
        <f t="shared" si="33"/>
        <v>0</v>
      </c>
      <c r="HV38" s="166">
        <f t="shared" si="34"/>
        <v>0</v>
      </c>
      <c r="HW38" s="167">
        <f t="shared" si="35"/>
        <v>0</v>
      </c>
      <c r="HZ38" s="174"/>
      <c r="IA38" s="175"/>
      <c r="IB38" s="174"/>
      <c r="IC38" s="175"/>
      <c r="ID38" s="174"/>
      <c r="IE38" s="175"/>
      <c r="IF38" s="174"/>
      <c r="IG38" s="175"/>
      <c r="IH38" s="174"/>
      <c r="II38" s="175"/>
      <c r="IJ38" s="174"/>
      <c r="IK38" s="175"/>
      <c r="IL38" s="174"/>
      <c r="IM38" s="175"/>
      <c r="IN38" s="174"/>
      <c r="IO38" s="175"/>
      <c r="IP38" s="174"/>
      <c r="IQ38" s="175"/>
      <c r="IR38" s="174"/>
      <c r="IS38" s="175"/>
      <c r="IT38" s="174"/>
      <c r="IU38" s="175"/>
      <c r="IV38" s="174"/>
      <c r="IW38" s="175"/>
      <c r="IX38" s="166">
        <f t="shared" si="36"/>
        <v>0</v>
      </c>
      <c r="IY38" s="167">
        <f t="shared" si="37"/>
        <v>0</v>
      </c>
      <c r="IZ38" s="166">
        <f t="shared" si="38"/>
        <v>0</v>
      </c>
      <c r="JA38" s="167">
        <f t="shared" si="39"/>
        <v>0</v>
      </c>
      <c r="JD38" s="174"/>
      <c r="JE38" s="175"/>
      <c r="JF38" s="174"/>
      <c r="JG38" s="175"/>
      <c r="JH38" s="174"/>
      <c r="JI38" s="175"/>
      <c r="JJ38" s="174"/>
      <c r="JK38" s="175"/>
      <c r="JL38" s="174"/>
      <c r="JM38" s="175"/>
      <c r="JN38" s="174"/>
      <c r="JO38" s="175"/>
      <c r="JP38" s="174"/>
      <c r="JQ38" s="175"/>
      <c r="JR38" s="174"/>
      <c r="JS38" s="175"/>
      <c r="JT38" s="174"/>
      <c r="JU38" s="175"/>
      <c r="JV38" s="174"/>
      <c r="JW38" s="175"/>
      <c r="JX38" s="174"/>
      <c r="JY38" s="175"/>
      <c r="JZ38" s="174"/>
      <c r="KA38" s="175"/>
      <c r="KB38" s="166">
        <f t="shared" si="40"/>
        <v>0</v>
      </c>
      <c r="KC38" s="167">
        <f t="shared" si="41"/>
        <v>0</v>
      </c>
      <c r="KD38" s="166">
        <f t="shared" si="42"/>
        <v>0</v>
      </c>
      <c r="KE38" s="167">
        <f t="shared" si="43"/>
        <v>0</v>
      </c>
      <c r="KH38" s="197">
        <f t="shared" si="0"/>
        <v>0</v>
      </c>
      <c r="KI38" s="198">
        <f t="shared" si="1"/>
        <v>0</v>
      </c>
      <c r="KJ38" s="166">
        <f t="shared" si="2"/>
        <v>0</v>
      </c>
      <c r="KK38" s="167">
        <f t="shared" si="3"/>
        <v>0</v>
      </c>
      <c r="KL38" s="199">
        <f t="shared" si="4"/>
        <v>0</v>
      </c>
      <c r="KM38" s="198">
        <f t="shared" si="5"/>
        <v>0</v>
      </c>
      <c r="KN38" s="166">
        <f t="shared" si="6"/>
        <v>0</v>
      </c>
      <c r="KO38" s="427">
        <f t="shared" si="7"/>
        <v>0</v>
      </c>
      <c r="KP38" s="420">
        <f t="shared" si="44"/>
        <v>0</v>
      </c>
      <c r="KQ38" s="422">
        <f t="shared" si="45"/>
        <v>0</v>
      </c>
      <c r="KR38" s="421" t="s">
        <v>338</v>
      </c>
      <c r="KS38" s="422" t="s">
        <v>338</v>
      </c>
    </row>
    <row r="39" spans="1:305" s="4" customFormat="1" ht="16.5" customHeight="1" x14ac:dyDescent="0.25">
      <c r="B39" s="73" t="s">
        <v>26</v>
      </c>
      <c r="C39" s="900"/>
      <c r="D39" s="901"/>
      <c r="E39" s="312"/>
      <c r="F39" s="655">
        <v>1</v>
      </c>
      <c r="G39" s="14"/>
      <c r="H39" s="14"/>
      <c r="I39" s="80">
        <f>INT(ROUND(F39,2)*(IF(E39&gt;0,data!$J$4,0)))</f>
        <v>0</v>
      </c>
      <c r="J39" s="80">
        <f>IF(E39&gt;0,I39*E39,0)</f>
        <v>0</v>
      </c>
      <c r="K39" s="314"/>
      <c r="L39" s="312"/>
      <c r="M39" s="80">
        <f>INT(ROUND(F39,2)*(IF(E39&gt;0,(IF(K39="ano",data!$J$6,0)),0)))</f>
        <v>0</v>
      </c>
      <c r="N39" s="82">
        <f>IF(L39&gt;E39,M39*E39,M39*L39)</f>
        <v>0</v>
      </c>
      <c r="O39" s="84">
        <f t="shared" si="46"/>
        <v>0</v>
      </c>
      <c r="Q39" s="85" t="str">
        <f t="shared" si="47"/>
        <v/>
      </c>
      <c r="R39" s="611" t="s">
        <v>338</v>
      </c>
      <c r="T39" s="4">
        <f t="shared" si="48"/>
        <v>0</v>
      </c>
      <c r="U39" s="176" t="s">
        <v>297</v>
      </c>
      <c r="V39" s="10"/>
      <c r="W39" s="10"/>
      <c r="X39" s="164"/>
      <c r="Y39" s="177"/>
      <c r="Z39" s="164"/>
      <c r="AA39" s="177"/>
      <c r="AB39" s="164"/>
      <c r="AC39" s="177"/>
      <c r="AD39" s="164"/>
      <c r="AE39" s="177"/>
      <c r="AF39" s="164"/>
      <c r="AG39" s="177"/>
      <c r="AH39" s="164"/>
      <c r="AI39" s="177"/>
      <c r="AJ39" s="164"/>
      <c r="AK39" s="177"/>
      <c r="AL39" s="164"/>
      <c r="AM39" s="177"/>
      <c r="AN39" s="164"/>
      <c r="AO39" s="177"/>
      <c r="AP39" s="164"/>
      <c r="AQ39" s="177"/>
      <c r="AR39" s="164"/>
      <c r="AS39" s="177"/>
      <c r="AT39" s="164"/>
      <c r="AU39" s="177"/>
      <c r="AV39" s="166">
        <f t="shared" si="8"/>
        <v>0</v>
      </c>
      <c r="AW39" s="167">
        <f t="shared" si="9"/>
        <v>0</v>
      </c>
      <c r="AX39" s="166">
        <f t="shared" si="10"/>
        <v>0</v>
      </c>
      <c r="AY39" s="167">
        <f t="shared" si="11"/>
        <v>0</v>
      </c>
      <c r="BB39" s="164"/>
      <c r="BC39" s="177"/>
      <c r="BD39" s="164"/>
      <c r="BE39" s="177"/>
      <c r="BF39" s="164"/>
      <c r="BG39" s="177"/>
      <c r="BH39" s="164"/>
      <c r="BI39" s="177"/>
      <c r="BJ39" s="164"/>
      <c r="BK39" s="177"/>
      <c r="BL39" s="164"/>
      <c r="BM39" s="177"/>
      <c r="BN39" s="164"/>
      <c r="BO39" s="177"/>
      <c r="BP39" s="164"/>
      <c r="BQ39" s="177"/>
      <c r="BR39" s="164"/>
      <c r="BS39" s="177"/>
      <c r="BT39" s="164"/>
      <c r="BU39" s="177"/>
      <c r="BV39" s="164"/>
      <c r="BW39" s="177"/>
      <c r="BX39" s="164"/>
      <c r="BY39" s="177"/>
      <c r="BZ39" s="166">
        <f t="shared" si="12"/>
        <v>0</v>
      </c>
      <c r="CA39" s="167">
        <f t="shared" si="13"/>
        <v>0</v>
      </c>
      <c r="CB39" s="166">
        <f t="shared" si="14"/>
        <v>0</v>
      </c>
      <c r="CC39" s="167">
        <f t="shared" si="15"/>
        <v>0</v>
      </c>
      <c r="CF39" s="164"/>
      <c r="CG39" s="177"/>
      <c r="CH39" s="164"/>
      <c r="CI39" s="177"/>
      <c r="CJ39" s="164"/>
      <c r="CK39" s="177"/>
      <c r="CL39" s="164"/>
      <c r="CM39" s="177"/>
      <c r="CN39" s="164"/>
      <c r="CO39" s="177"/>
      <c r="CP39" s="164"/>
      <c r="CQ39" s="177"/>
      <c r="CR39" s="164"/>
      <c r="CS39" s="177"/>
      <c r="CT39" s="164"/>
      <c r="CU39" s="177"/>
      <c r="CV39" s="164"/>
      <c r="CW39" s="177"/>
      <c r="CX39" s="164"/>
      <c r="CY39" s="177"/>
      <c r="CZ39" s="164"/>
      <c r="DA39" s="177"/>
      <c r="DB39" s="164"/>
      <c r="DC39" s="177"/>
      <c r="DD39" s="166">
        <f t="shared" si="16"/>
        <v>0</v>
      </c>
      <c r="DE39" s="167">
        <f t="shared" si="17"/>
        <v>0</v>
      </c>
      <c r="DF39" s="166">
        <f t="shared" si="18"/>
        <v>0</v>
      </c>
      <c r="DG39" s="167">
        <f t="shared" si="19"/>
        <v>0</v>
      </c>
      <c r="DJ39" s="164"/>
      <c r="DK39" s="177"/>
      <c r="DL39" s="164"/>
      <c r="DM39" s="177"/>
      <c r="DN39" s="164"/>
      <c r="DO39" s="177"/>
      <c r="DP39" s="164"/>
      <c r="DQ39" s="177"/>
      <c r="DR39" s="164"/>
      <c r="DS39" s="177"/>
      <c r="DT39" s="164"/>
      <c r="DU39" s="177"/>
      <c r="DV39" s="164"/>
      <c r="DW39" s="177"/>
      <c r="DX39" s="164"/>
      <c r="DY39" s="177"/>
      <c r="DZ39" s="164"/>
      <c r="EA39" s="177"/>
      <c r="EB39" s="164"/>
      <c r="EC39" s="177"/>
      <c r="ED39" s="164"/>
      <c r="EE39" s="177"/>
      <c r="EF39" s="164"/>
      <c r="EG39" s="177"/>
      <c r="EH39" s="166">
        <f t="shared" si="20"/>
        <v>0</v>
      </c>
      <c r="EI39" s="167">
        <f t="shared" si="21"/>
        <v>0</v>
      </c>
      <c r="EJ39" s="166">
        <f t="shared" si="22"/>
        <v>0</v>
      </c>
      <c r="EK39" s="167">
        <f t="shared" si="23"/>
        <v>0</v>
      </c>
      <c r="EN39" s="164"/>
      <c r="EO39" s="177"/>
      <c r="EP39" s="164"/>
      <c r="EQ39" s="177"/>
      <c r="ER39" s="164"/>
      <c r="ES39" s="177"/>
      <c r="ET39" s="164"/>
      <c r="EU39" s="177"/>
      <c r="EV39" s="164"/>
      <c r="EW39" s="177"/>
      <c r="EX39" s="164"/>
      <c r="EY39" s="177"/>
      <c r="EZ39" s="164"/>
      <c r="FA39" s="177"/>
      <c r="FB39" s="164"/>
      <c r="FC39" s="177"/>
      <c r="FD39" s="164"/>
      <c r="FE39" s="177"/>
      <c r="FF39" s="164"/>
      <c r="FG39" s="177"/>
      <c r="FH39" s="164"/>
      <c r="FI39" s="177"/>
      <c r="FJ39" s="164"/>
      <c r="FK39" s="177"/>
      <c r="FL39" s="166">
        <f t="shared" si="24"/>
        <v>0</v>
      </c>
      <c r="FM39" s="167">
        <f t="shared" si="25"/>
        <v>0</v>
      </c>
      <c r="FN39" s="166">
        <f t="shared" si="26"/>
        <v>0</v>
      </c>
      <c r="FO39" s="167">
        <f t="shared" si="27"/>
        <v>0</v>
      </c>
      <c r="FR39" s="164"/>
      <c r="FS39" s="177"/>
      <c r="FT39" s="164"/>
      <c r="FU39" s="177"/>
      <c r="FV39" s="164"/>
      <c r="FW39" s="177"/>
      <c r="FX39" s="164"/>
      <c r="FY39" s="177"/>
      <c r="FZ39" s="164"/>
      <c r="GA39" s="177"/>
      <c r="GB39" s="164"/>
      <c r="GC39" s="177"/>
      <c r="GD39" s="164"/>
      <c r="GE39" s="177"/>
      <c r="GF39" s="164"/>
      <c r="GG39" s="177"/>
      <c r="GH39" s="164"/>
      <c r="GI39" s="177"/>
      <c r="GJ39" s="164"/>
      <c r="GK39" s="177"/>
      <c r="GL39" s="164"/>
      <c r="GM39" s="177"/>
      <c r="GN39" s="164"/>
      <c r="GO39" s="177"/>
      <c r="GP39" s="166">
        <f t="shared" si="28"/>
        <v>0</v>
      </c>
      <c r="GQ39" s="167">
        <f t="shared" si="29"/>
        <v>0</v>
      </c>
      <c r="GR39" s="166">
        <f t="shared" si="30"/>
        <v>0</v>
      </c>
      <c r="GS39" s="167">
        <f t="shared" si="31"/>
        <v>0</v>
      </c>
      <c r="GV39" s="164"/>
      <c r="GW39" s="177"/>
      <c r="GX39" s="164"/>
      <c r="GY39" s="177"/>
      <c r="GZ39" s="164"/>
      <c r="HA39" s="177"/>
      <c r="HB39" s="164"/>
      <c r="HC39" s="177"/>
      <c r="HD39" s="164"/>
      <c r="HE39" s="177"/>
      <c r="HF39" s="164"/>
      <c r="HG39" s="177"/>
      <c r="HH39" s="164"/>
      <c r="HI39" s="177"/>
      <c r="HJ39" s="164"/>
      <c r="HK39" s="177"/>
      <c r="HL39" s="164"/>
      <c r="HM39" s="177"/>
      <c r="HN39" s="164"/>
      <c r="HO39" s="177"/>
      <c r="HP39" s="164"/>
      <c r="HQ39" s="177"/>
      <c r="HR39" s="164"/>
      <c r="HS39" s="177"/>
      <c r="HT39" s="166">
        <f t="shared" si="32"/>
        <v>0</v>
      </c>
      <c r="HU39" s="167">
        <f t="shared" si="33"/>
        <v>0</v>
      </c>
      <c r="HV39" s="166">
        <f t="shared" si="34"/>
        <v>0</v>
      </c>
      <c r="HW39" s="167">
        <f t="shared" si="35"/>
        <v>0</v>
      </c>
      <c r="HZ39" s="164"/>
      <c r="IA39" s="177"/>
      <c r="IB39" s="164"/>
      <c r="IC39" s="177"/>
      <c r="ID39" s="164"/>
      <c r="IE39" s="177"/>
      <c r="IF39" s="164"/>
      <c r="IG39" s="177"/>
      <c r="IH39" s="164"/>
      <c r="II39" s="177"/>
      <c r="IJ39" s="164"/>
      <c r="IK39" s="177"/>
      <c r="IL39" s="164"/>
      <c r="IM39" s="177"/>
      <c r="IN39" s="164"/>
      <c r="IO39" s="177"/>
      <c r="IP39" s="164"/>
      <c r="IQ39" s="177"/>
      <c r="IR39" s="164"/>
      <c r="IS39" s="177"/>
      <c r="IT39" s="164"/>
      <c r="IU39" s="177"/>
      <c r="IV39" s="164"/>
      <c r="IW39" s="177"/>
      <c r="IX39" s="166">
        <f t="shared" si="36"/>
        <v>0</v>
      </c>
      <c r="IY39" s="167">
        <f t="shared" si="37"/>
        <v>0</v>
      </c>
      <c r="IZ39" s="166">
        <f t="shared" si="38"/>
        <v>0</v>
      </c>
      <c r="JA39" s="167">
        <f t="shared" si="39"/>
        <v>0</v>
      </c>
      <c r="JD39" s="164"/>
      <c r="JE39" s="177"/>
      <c r="JF39" s="164"/>
      <c r="JG39" s="177"/>
      <c r="JH39" s="164"/>
      <c r="JI39" s="177"/>
      <c r="JJ39" s="164"/>
      <c r="JK39" s="177"/>
      <c r="JL39" s="164"/>
      <c r="JM39" s="177"/>
      <c r="JN39" s="164"/>
      <c r="JO39" s="177"/>
      <c r="JP39" s="164"/>
      <c r="JQ39" s="177"/>
      <c r="JR39" s="164"/>
      <c r="JS39" s="177"/>
      <c r="JT39" s="164"/>
      <c r="JU39" s="177"/>
      <c r="JV39" s="164"/>
      <c r="JW39" s="177"/>
      <c r="JX39" s="164"/>
      <c r="JY39" s="177"/>
      <c r="JZ39" s="164"/>
      <c r="KA39" s="177"/>
      <c r="KB39" s="166">
        <f t="shared" si="40"/>
        <v>0</v>
      </c>
      <c r="KC39" s="167">
        <f t="shared" si="41"/>
        <v>0</v>
      </c>
      <c r="KD39" s="166">
        <f t="shared" si="42"/>
        <v>0</v>
      </c>
      <c r="KE39" s="167">
        <f t="shared" si="43"/>
        <v>0</v>
      </c>
      <c r="KH39" s="197">
        <f t="shared" ref="KH39:KH70" si="49">AV39+BZ39+DD39+EH39+FL39+GP39+HT39+IX39+KB39</f>
        <v>0</v>
      </c>
      <c r="KI39" s="198">
        <f t="shared" ref="KI39:KI70" si="50">AW39+CA39+DE39+EI39+FM39+GQ39+HU39+IY39+KC39</f>
        <v>0</v>
      </c>
      <c r="KJ39" s="166">
        <f t="shared" si="2"/>
        <v>0</v>
      </c>
      <c r="KK39" s="167">
        <f t="shared" si="3"/>
        <v>0</v>
      </c>
      <c r="KL39" s="199">
        <f t="shared" ref="KL39:KL70" si="51">AX39+CB39+DF39+EJ39+FN39+GR39+HV39+IZ39+KD39</f>
        <v>0</v>
      </c>
      <c r="KM39" s="198">
        <f t="shared" ref="KM39:KM70" si="52">AY39+CC39+DG39+EK39+FO39+GS39+HW39+JA39+KE39</f>
        <v>0</v>
      </c>
      <c r="KN39" s="166">
        <f t="shared" si="6"/>
        <v>0</v>
      </c>
      <c r="KO39" s="427">
        <f t="shared" si="7"/>
        <v>0</v>
      </c>
      <c r="KP39" s="420">
        <f t="shared" si="44"/>
        <v>0</v>
      </c>
      <c r="KQ39" s="422">
        <f t="shared" si="45"/>
        <v>0</v>
      </c>
      <c r="KR39" s="421" t="s">
        <v>338</v>
      </c>
      <c r="KS39" s="422" t="s">
        <v>338</v>
      </c>
    </row>
    <row r="40" spans="1:305" s="23" customFormat="1" ht="15.75" hidden="1" customHeight="1" x14ac:dyDescent="0.25">
      <c r="A40" s="4"/>
      <c r="B40" s="73"/>
      <c r="C40" s="548"/>
      <c r="D40" s="546"/>
      <c r="E40" s="24"/>
      <c r="F40" s="651"/>
      <c r="G40" s="24"/>
      <c r="H40" s="24"/>
      <c r="I40" s="80">
        <f>INT(ROUND(F40,2)*(IF(E40&gt;0,data!$J$4,0)))</f>
        <v>0</v>
      </c>
      <c r="J40" s="80"/>
      <c r="K40" s="549"/>
      <c r="L40" s="128"/>
      <c r="M40" s="80">
        <f>INT(ROUND(F40,2)*(IF(E40&gt;0,(IF(K40="ano",data!$J$6,0)),0)))</f>
        <v>0</v>
      </c>
      <c r="N40" s="82"/>
      <c r="O40" s="84"/>
      <c r="P40" s="4"/>
      <c r="Q40" s="85"/>
      <c r="R40" s="611" t="s">
        <v>338</v>
      </c>
      <c r="S40" s="4"/>
      <c r="U40" s="173" t="s">
        <v>297</v>
      </c>
      <c r="V40" s="10"/>
      <c r="W40" s="10"/>
      <c r="X40" s="174"/>
      <c r="Y40" s="175"/>
      <c r="Z40" s="174"/>
      <c r="AA40" s="175"/>
      <c r="AB40" s="174"/>
      <c r="AC40" s="175"/>
      <c r="AD40" s="174"/>
      <c r="AE40" s="175"/>
      <c r="AF40" s="174"/>
      <c r="AG40" s="175"/>
      <c r="AH40" s="174"/>
      <c r="AI40" s="175"/>
      <c r="AJ40" s="174"/>
      <c r="AK40" s="175"/>
      <c r="AL40" s="174"/>
      <c r="AM40" s="175"/>
      <c r="AN40" s="174"/>
      <c r="AO40" s="175"/>
      <c r="AP40" s="174"/>
      <c r="AQ40" s="175"/>
      <c r="AR40" s="174"/>
      <c r="AS40" s="175"/>
      <c r="AT40" s="174"/>
      <c r="AU40" s="175"/>
      <c r="AV40" s="166">
        <f t="shared" si="8"/>
        <v>0</v>
      </c>
      <c r="AW40" s="167">
        <f t="shared" si="9"/>
        <v>0</v>
      </c>
      <c r="AX40" s="166">
        <f t="shared" si="10"/>
        <v>0</v>
      </c>
      <c r="AY40" s="167">
        <f t="shared" si="11"/>
        <v>0</v>
      </c>
      <c r="BB40" s="174"/>
      <c r="BC40" s="175"/>
      <c r="BD40" s="174"/>
      <c r="BE40" s="175"/>
      <c r="BF40" s="174"/>
      <c r="BG40" s="175"/>
      <c r="BH40" s="174"/>
      <c r="BI40" s="175"/>
      <c r="BJ40" s="174"/>
      <c r="BK40" s="175"/>
      <c r="BL40" s="174"/>
      <c r="BM40" s="175"/>
      <c r="BN40" s="174"/>
      <c r="BO40" s="175"/>
      <c r="BP40" s="174"/>
      <c r="BQ40" s="175"/>
      <c r="BR40" s="174"/>
      <c r="BS40" s="175"/>
      <c r="BT40" s="174"/>
      <c r="BU40" s="175"/>
      <c r="BV40" s="174"/>
      <c r="BW40" s="175"/>
      <c r="BX40" s="174"/>
      <c r="BY40" s="175"/>
      <c r="BZ40" s="166">
        <f t="shared" si="12"/>
        <v>0</v>
      </c>
      <c r="CA40" s="167">
        <f t="shared" si="13"/>
        <v>0</v>
      </c>
      <c r="CB40" s="166">
        <f t="shared" si="14"/>
        <v>0</v>
      </c>
      <c r="CC40" s="167">
        <f t="shared" si="15"/>
        <v>0</v>
      </c>
      <c r="CF40" s="174"/>
      <c r="CG40" s="175"/>
      <c r="CH40" s="174"/>
      <c r="CI40" s="175"/>
      <c r="CJ40" s="174"/>
      <c r="CK40" s="175"/>
      <c r="CL40" s="174"/>
      <c r="CM40" s="175"/>
      <c r="CN40" s="174"/>
      <c r="CO40" s="175"/>
      <c r="CP40" s="174"/>
      <c r="CQ40" s="175"/>
      <c r="CR40" s="174"/>
      <c r="CS40" s="175"/>
      <c r="CT40" s="174"/>
      <c r="CU40" s="175"/>
      <c r="CV40" s="174"/>
      <c r="CW40" s="175"/>
      <c r="CX40" s="174"/>
      <c r="CY40" s="175"/>
      <c r="CZ40" s="174"/>
      <c r="DA40" s="175"/>
      <c r="DB40" s="174"/>
      <c r="DC40" s="175"/>
      <c r="DD40" s="166">
        <f t="shared" si="16"/>
        <v>0</v>
      </c>
      <c r="DE40" s="167">
        <f t="shared" si="17"/>
        <v>0</v>
      </c>
      <c r="DF40" s="166">
        <f t="shared" si="18"/>
        <v>0</v>
      </c>
      <c r="DG40" s="167">
        <f t="shared" si="19"/>
        <v>0</v>
      </c>
      <c r="DJ40" s="174"/>
      <c r="DK40" s="175"/>
      <c r="DL40" s="174"/>
      <c r="DM40" s="175"/>
      <c r="DN40" s="174"/>
      <c r="DO40" s="175"/>
      <c r="DP40" s="174"/>
      <c r="DQ40" s="175"/>
      <c r="DR40" s="174"/>
      <c r="DS40" s="175"/>
      <c r="DT40" s="174"/>
      <c r="DU40" s="175"/>
      <c r="DV40" s="174"/>
      <c r="DW40" s="175"/>
      <c r="DX40" s="174"/>
      <c r="DY40" s="175"/>
      <c r="DZ40" s="174"/>
      <c r="EA40" s="175"/>
      <c r="EB40" s="174"/>
      <c r="EC40" s="175"/>
      <c r="ED40" s="174"/>
      <c r="EE40" s="175"/>
      <c r="EF40" s="174"/>
      <c r="EG40" s="175"/>
      <c r="EH40" s="166">
        <f t="shared" si="20"/>
        <v>0</v>
      </c>
      <c r="EI40" s="167">
        <f t="shared" si="21"/>
        <v>0</v>
      </c>
      <c r="EJ40" s="166">
        <f t="shared" si="22"/>
        <v>0</v>
      </c>
      <c r="EK40" s="167">
        <f t="shared" si="23"/>
        <v>0</v>
      </c>
      <c r="EN40" s="174"/>
      <c r="EO40" s="175"/>
      <c r="EP40" s="174"/>
      <c r="EQ40" s="175"/>
      <c r="ER40" s="174"/>
      <c r="ES40" s="175"/>
      <c r="ET40" s="174"/>
      <c r="EU40" s="175"/>
      <c r="EV40" s="174"/>
      <c r="EW40" s="175"/>
      <c r="EX40" s="174"/>
      <c r="EY40" s="175"/>
      <c r="EZ40" s="174"/>
      <c r="FA40" s="175"/>
      <c r="FB40" s="174"/>
      <c r="FC40" s="175"/>
      <c r="FD40" s="174"/>
      <c r="FE40" s="175"/>
      <c r="FF40" s="174"/>
      <c r="FG40" s="175"/>
      <c r="FH40" s="174"/>
      <c r="FI40" s="175"/>
      <c r="FJ40" s="174"/>
      <c r="FK40" s="175"/>
      <c r="FL40" s="166">
        <f t="shared" si="24"/>
        <v>0</v>
      </c>
      <c r="FM40" s="167">
        <f t="shared" si="25"/>
        <v>0</v>
      </c>
      <c r="FN40" s="166">
        <f t="shared" si="26"/>
        <v>0</v>
      </c>
      <c r="FO40" s="167">
        <f t="shared" si="27"/>
        <v>0</v>
      </c>
      <c r="FR40" s="174"/>
      <c r="FS40" s="175"/>
      <c r="FT40" s="174"/>
      <c r="FU40" s="175"/>
      <c r="FV40" s="174"/>
      <c r="FW40" s="175"/>
      <c r="FX40" s="174"/>
      <c r="FY40" s="175"/>
      <c r="FZ40" s="174"/>
      <c r="GA40" s="175"/>
      <c r="GB40" s="174"/>
      <c r="GC40" s="175"/>
      <c r="GD40" s="174"/>
      <c r="GE40" s="175"/>
      <c r="GF40" s="174"/>
      <c r="GG40" s="175"/>
      <c r="GH40" s="174"/>
      <c r="GI40" s="175"/>
      <c r="GJ40" s="174"/>
      <c r="GK40" s="175"/>
      <c r="GL40" s="174"/>
      <c r="GM40" s="175"/>
      <c r="GN40" s="174"/>
      <c r="GO40" s="175"/>
      <c r="GP40" s="166">
        <f t="shared" si="28"/>
        <v>0</v>
      </c>
      <c r="GQ40" s="167">
        <f t="shared" si="29"/>
        <v>0</v>
      </c>
      <c r="GR40" s="166">
        <f t="shared" si="30"/>
        <v>0</v>
      </c>
      <c r="GS40" s="167">
        <f t="shared" si="31"/>
        <v>0</v>
      </c>
      <c r="GV40" s="174"/>
      <c r="GW40" s="175"/>
      <c r="GX40" s="174"/>
      <c r="GY40" s="175"/>
      <c r="GZ40" s="174"/>
      <c r="HA40" s="175"/>
      <c r="HB40" s="174"/>
      <c r="HC40" s="175"/>
      <c r="HD40" s="174"/>
      <c r="HE40" s="175"/>
      <c r="HF40" s="174"/>
      <c r="HG40" s="175"/>
      <c r="HH40" s="174"/>
      <c r="HI40" s="175"/>
      <c r="HJ40" s="174"/>
      <c r="HK40" s="175"/>
      <c r="HL40" s="174"/>
      <c r="HM40" s="175"/>
      <c r="HN40" s="174"/>
      <c r="HO40" s="175"/>
      <c r="HP40" s="174"/>
      <c r="HQ40" s="175"/>
      <c r="HR40" s="174"/>
      <c r="HS40" s="175"/>
      <c r="HT40" s="166">
        <f t="shared" si="32"/>
        <v>0</v>
      </c>
      <c r="HU40" s="167">
        <f t="shared" si="33"/>
        <v>0</v>
      </c>
      <c r="HV40" s="166">
        <f t="shared" si="34"/>
        <v>0</v>
      </c>
      <c r="HW40" s="167">
        <f t="shared" si="35"/>
        <v>0</v>
      </c>
      <c r="HZ40" s="174"/>
      <c r="IA40" s="175"/>
      <c r="IB40" s="174"/>
      <c r="IC40" s="175"/>
      <c r="ID40" s="174"/>
      <c r="IE40" s="175"/>
      <c r="IF40" s="174"/>
      <c r="IG40" s="175"/>
      <c r="IH40" s="174"/>
      <c r="II40" s="175"/>
      <c r="IJ40" s="174"/>
      <c r="IK40" s="175"/>
      <c r="IL40" s="174"/>
      <c r="IM40" s="175"/>
      <c r="IN40" s="174"/>
      <c r="IO40" s="175"/>
      <c r="IP40" s="174"/>
      <c r="IQ40" s="175"/>
      <c r="IR40" s="174"/>
      <c r="IS40" s="175"/>
      <c r="IT40" s="174"/>
      <c r="IU40" s="175"/>
      <c r="IV40" s="174"/>
      <c r="IW40" s="175"/>
      <c r="IX40" s="166">
        <f t="shared" si="36"/>
        <v>0</v>
      </c>
      <c r="IY40" s="167">
        <f t="shared" si="37"/>
        <v>0</v>
      </c>
      <c r="IZ40" s="166">
        <f t="shared" si="38"/>
        <v>0</v>
      </c>
      <c r="JA40" s="167">
        <f t="shared" si="39"/>
        <v>0</v>
      </c>
      <c r="JD40" s="174"/>
      <c r="JE40" s="175"/>
      <c r="JF40" s="174"/>
      <c r="JG40" s="175"/>
      <c r="JH40" s="174"/>
      <c r="JI40" s="175"/>
      <c r="JJ40" s="174"/>
      <c r="JK40" s="175"/>
      <c r="JL40" s="174"/>
      <c r="JM40" s="175"/>
      <c r="JN40" s="174"/>
      <c r="JO40" s="175"/>
      <c r="JP40" s="174"/>
      <c r="JQ40" s="175"/>
      <c r="JR40" s="174"/>
      <c r="JS40" s="175"/>
      <c r="JT40" s="174"/>
      <c r="JU40" s="175"/>
      <c r="JV40" s="174"/>
      <c r="JW40" s="175"/>
      <c r="JX40" s="174"/>
      <c r="JY40" s="175"/>
      <c r="JZ40" s="174"/>
      <c r="KA40" s="175"/>
      <c r="KB40" s="166">
        <f t="shared" si="40"/>
        <v>0</v>
      </c>
      <c r="KC40" s="167">
        <f t="shared" si="41"/>
        <v>0</v>
      </c>
      <c r="KD40" s="166">
        <f t="shared" si="42"/>
        <v>0</v>
      </c>
      <c r="KE40" s="167">
        <f t="shared" si="43"/>
        <v>0</v>
      </c>
      <c r="KH40" s="197">
        <f t="shared" si="49"/>
        <v>0</v>
      </c>
      <c r="KI40" s="198">
        <f t="shared" si="50"/>
        <v>0</v>
      </c>
      <c r="KJ40" s="166">
        <f t="shared" si="2"/>
        <v>0</v>
      </c>
      <c r="KK40" s="167">
        <f t="shared" si="3"/>
        <v>0</v>
      </c>
      <c r="KL40" s="199">
        <f t="shared" si="51"/>
        <v>0</v>
      </c>
      <c r="KM40" s="198">
        <f t="shared" si="52"/>
        <v>0</v>
      </c>
      <c r="KN40" s="166">
        <f t="shared" si="6"/>
        <v>0</v>
      </c>
      <c r="KO40" s="427">
        <f t="shared" si="7"/>
        <v>0</v>
      </c>
      <c r="KP40" s="420">
        <f t="shared" si="44"/>
        <v>0</v>
      </c>
      <c r="KQ40" s="422">
        <f t="shared" si="45"/>
        <v>0</v>
      </c>
      <c r="KR40" s="421" t="s">
        <v>338</v>
      </c>
      <c r="KS40" s="422" t="s">
        <v>338</v>
      </c>
    </row>
    <row r="41" spans="1:305" s="4" customFormat="1" ht="16.5" customHeight="1" x14ac:dyDescent="0.25">
      <c r="B41" s="73" t="s">
        <v>27</v>
      </c>
      <c r="C41" s="900"/>
      <c r="D41" s="901"/>
      <c r="E41" s="312"/>
      <c r="F41" s="655">
        <v>1</v>
      </c>
      <c r="G41" s="14"/>
      <c r="H41" s="14"/>
      <c r="I41" s="80">
        <f>INT(ROUND(F41,2)*(IF(E41&gt;0,data!$J$4,0)))</f>
        <v>0</v>
      </c>
      <c r="J41" s="80">
        <f>IF(E41&gt;0,I41*E41,0)</f>
        <v>0</v>
      </c>
      <c r="K41" s="314"/>
      <c r="L41" s="312"/>
      <c r="M41" s="80">
        <f>INT(ROUND(F41,2)*(IF(E41&gt;0,(IF(K41="ano",data!$J$6,0)),0)))</f>
        <v>0</v>
      </c>
      <c r="N41" s="82">
        <f>IF(L41&gt;E41,M41*E41,M41*L41)</f>
        <v>0</v>
      </c>
      <c r="O41" s="84">
        <f t="shared" si="46"/>
        <v>0</v>
      </c>
      <c r="Q41" s="85" t="str">
        <f t="shared" si="47"/>
        <v/>
      </c>
      <c r="R41" s="611" t="s">
        <v>338</v>
      </c>
      <c r="T41" s="4">
        <f t="shared" si="48"/>
        <v>0</v>
      </c>
      <c r="U41" s="176" t="s">
        <v>297</v>
      </c>
      <c r="V41" s="10"/>
      <c r="W41" s="10"/>
      <c r="X41" s="164"/>
      <c r="Y41" s="177"/>
      <c r="Z41" s="164"/>
      <c r="AA41" s="177"/>
      <c r="AB41" s="164"/>
      <c r="AC41" s="177"/>
      <c r="AD41" s="164"/>
      <c r="AE41" s="177"/>
      <c r="AF41" s="164"/>
      <c r="AG41" s="177"/>
      <c r="AH41" s="164"/>
      <c r="AI41" s="177"/>
      <c r="AJ41" s="164"/>
      <c r="AK41" s="177"/>
      <c r="AL41" s="164"/>
      <c r="AM41" s="177"/>
      <c r="AN41" s="164"/>
      <c r="AO41" s="177"/>
      <c r="AP41" s="164"/>
      <c r="AQ41" s="177"/>
      <c r="AR41" s="164"/>
      <c r="AS41" s="177"/>
      <c r="AT41" s="164"/>
      <c r="AU41" s="177"/>
      <c r="AV41" s="166">
        <f t="shared" si="8"/>
        <v>0</v>
      </c>
      <c r="AW41" s="167">
        <f t="shared" si="9"/>
        <v>0</v>
      </c>
      <c r="AX41" s="166">
        <f t="shared" si="10"/>
        <v>0</v>
      </c>
      <c r="AY41" s="167">
        <f t="shared" si="11"/>
        <v>0</v>
      </c>
      <c r="BB41" s="164"/>
      <c r="BC41" s="177"/>
      <c r="BD41" s="164"/>
      <c r="BE41" s="177"/>
      <c r="BF41" s="164"/>
      <c r="BG41" s="177"/>
      <c r="BH41" s="164"/>
      <c r="BI41" s="177"/>
      <c r="BJ41" s="164"/>
      <c r="BK41" s="177"/>
      <c r="BL41" s="164"/>
      <c r="BM41" s="177"/>
      <c r="BN41" s="164"/>
      <c r="BO41" s="177"/>
      <c r="BP41" s="164"/>
      <c r="BQ41" s="177"/>
      <c r="BR41" s="164"/>
      <c r="BS41" s="177"/>
      <c r="BT41" s="164"/>
      <c r="BU41" s="177"/>
      <c r="BV41" s="164"/>
      <c r="BW41" s="177"/>
      <c r="BX41" s="164"/>
      <c r="BY41" s="177"/>
      <c r="BZ41" s="166">
        <f t="shared" si="12"/>
        <v>0</v>
      </c>
      <c r="CA41" s="167">
        <f t="shared" si="13"/>
        <v>0</v>
      </c>
      <c r="CB41" s="166">
        <f t="shared" si="14"/>
        <v>0</v>
      </c>
      <c r="CC41" s="167">
        <f t="shared" si="15"/>
        <v>0</v>
      </c>
      <c r="CF41" s="164"/>
      <c r="CG41" s="177"/>
      <c r="CH41" s="164"/>
      <c r="CI41" s="177"/>
      <c r="CJ41" s="164"/>
      <c r="CK41" s="177"/>
      <c r="CL41" s="164"/>
      <c r="CM41" s="177"/>
      <c r="CN41" s="164"/>
      <c r="CO41" s="177"/>
      <c r="CP41" s="164"/>
      <c r="CQ41" s="177"/>
      <c r="CR41" s="164"/>
      <c r="CS41" s="177"/>
      <c r="CT41" s="164"/>
      <c r="CU41" s="177"/>
      <c r="CV41" s="164"/>
      <c r="CW41" s="177"/>
      <c r="CX41" s="164"/>
      <c r="CY41" s="177"/>
      <c r="CZ41" s="164"/>
      <c r="DA41" s="177"/>
      <c r="DB41" s="164"/>
      <c r="DC41" s="177"/>
      <c r="DD41" s="166">
        <f t="shared" si="16"/>
        <v>0</v>
      </c>
      <c r="DE41" s="167">
        <f t="shared" si="17"/>
        <v>0</v>
      </c>
      <c r="DF41" s="166">
        <f t="shared" si="18"/>
        <v>0</v>
      </c>
      <c r="DG41" s="167">
        <f t="shared" si="19"/>
        <v>0</v>
      </c>
      <c r="DJ41" s="164"/>
      <c r="DK41" s="177"/>
      <c r="DL41" s="164"/>
      <c r="DM41" s="177"/>
      <c r="DN41" s="164"/>
      <c r="DO41" s="177"/>
      <c r="DP41" s="164"/>
      <c r="DQ41" s="177"/>
      <c r="DR41" s="164"/>
      <c r="DS41" s="177"/>
      <c r="DT41" s="164"/>
      <c r="DU41" s="177"/>
      <c r="DV41" s="164"/>
      <c r="DW41" s="177"/>
      <c r="DX41" s="164"/>
      <c r="DY41" s="177"/>
      <c r="DZ41" s="164"/>
      <c r="EA41" s="177"/>
      <c r="EB41" s="164"/>
      <c r="EC41" s="177"/>
      <c r="ED41" s="164"/>
      <c r="EE41" s="177"/>
      <c r="EF41" s="164"/>
      <c r="EG41" s="177"/>
      <c r="EH41" s="166">
        <f t="shared" si="20"/>
        <v>0</v>
      </c>
      <c r="EI41" s="167">
        <f t="shared" si="21"/>
        <v>0</v>
      </c>
      <c r="EJ41" s="166">
        <f t="shared" si="22"/>
        <v>0</v>
      </c>
      <c r="EK41" s="167">
        <f t="shared" si="23"/>
        <v>0</v>
      </c>
      <c r="EN41" s="164"/>
      <c r="EO41" s="177"/>
      <c r="EP41" s="164"/>
      <c r="EQ41" s="177"/>
      <c r="ER41" s="164"/>
      <c r="ES41" s="177"/>
      <c r="ET41" s="164"/>
      <c r="EU41" s="177"/>
      <c r="EV41" s="164"/>
      <c r="EW41" s="177"/>
      <c r="EX41" s="164"/>
      <c r="EY41" s="177"/>
      <c r="EZ41" s="164"/>
      <c r="FA41" s="177"/>
      <c r="FB41" s="164"/>
      <c r="FC41" s="177"/>
      <c r="FD41" s="164"/>
      <c r="FE41" s="177"/>
      <c r="FF41" s="164"/>
      <c r="FG41" s="177"/>
      <c r="FH41" s="164"/>
      <c r="FI41" s="177"/>
      <c r="FJ41" s="164"/>
      <c r="FK41" s="177"/>
      <c r="FL41" s="166">
        <f t="shared" si="24"/>
        <v>0</v>
      </c>
      <c r="FM41" s="167">
        <f t="shared" si="25"/>
        <v>0</v>
      </c>
      <c r="FN41" s="166">
        <f t="shared" si="26"/>
        <v>0</v>
      </c>
      <c r="FO41" s="167">
        <f t="shared" si="27"/>
        <v>0</v>
      </c>
      <c r="FR41" s="164"/>
      <c r="FS41" s="177"/>
      <c r="FT41" s="164"/>
      <c r="FU41" s="177"/>
      <c r="FV41" s="164"/>
      <c r="FW41" s="177"/>
      <c r="FX41" s="164"/>
      <c r="FY41" s="177"/>
      <c r="FZ41" s="164"/>
      <c r="GA41" s="177"/>
      <c r="GB41" s="164"/>
      <c r="GC41" s="177"/>
      <c r="GD41" s="164"/>
      <c r="GE41" s="177"/>
      <c r="GF41" s="164"/>
      <c r="GG41" s="177"/>
      <c r="GH41" s="164"/>
      <c r="GI41" s="177"/>
      <c r="GJ41" s="164"/>
      <c r="GK41" s="177"/>
      <c r="GL41" s="164"/>
      <c r="GM41" s="177"/>
      <c r="GN41" s="164"/>
      <c r="GO41" s="177"/>
      <c r="GP41" s="166">
        <f t="shared" si="28"/>
        <v>0</v>
      </c>
      <c r="GQ41" s="167">
        <f t="shared" si="29"/>
        <v>0</v>
      </c>
      <c r="GR41" s="166">
        <f t="shared" si="30"/>
        <v>0</v>
      </c>
      <c r="GS41" s="167">
        <f t="shared" si="31"/>
        <v>0</v>
      </c>
      <c r="GV41" s="164"/>
      <c r="GW41" s="177"/>
      <c r="GX41" s="164"/>
      <c r="GY41" s="177"/>
      <c r="GZ41" s="164"/>
      <c r="HA41" s="177"/>
      <c r="HB41" s="164"/>
      <c r="HC41" s="177"/>
      <c r="HD41" s="164"/>
      <c r="HE41" s="177"/>
      <c r="HF41" s="164"/>
      <c r="HG41" s="177"/>
      <c r="HH41" s="164"/>
      <c r="HI41" s="177"/>
      <c r="HJ41" s="164"/>
      <c r="HK41" s="177"/>
      <c r="HL41" s="164"/>
      <c r="HM41" s="177"/>
      <c r="HN41" s="164"/>
      <c r="HO41" s="177"/>
      <c r="HP41" s="164"/>
      <c r="HQ41" s="177"/>
      <c r="HR41" s="164"/>
      <c r="HS41" s="177"/>
      <c r="HT41" s="166">
        <f t="shared" si="32"/>
        <v>0</v>
      </c>
      <c r="HU41" s="167">
        <f t="shared" si="33"/>
        <v>0</v>
      </c>
      <c r="HV41" s="166">
        <f t="shared" si="34"/>
        <v>0</v>
      </c>
      <c r="HW41" s="167">
        <f t="shared" si="35"/>
        <v>0</v>
      </c>
      <c r="HZ41" s="164"/>
      <c r="IA41" s="177"/>
      <c r="IB41" s="164"/>
      <c r="IC41" s="177"/>
      <c r="ID41" s="164"/>
      <c r="IE41" s="177"/>
      <c r="IF41" s="164"/>
      <c r="IG41" s="177"/>
      <c r="IH41" s="164"/>
      <c r="II41" s="177"/>
      <c r="IJ41" s="164"/>
      <c r="IK41" s="177"/>
      <c r="IL41" s="164"/>
      <c r="IM41" s="177"/>
      <c r="IN41" s="164"/>
      <c r="IO41" s="177"/>
      <c r="IP41" s="164"/>
      <c r="IQ41" s="177"/>
      <c r="IR41" s="164"/>
      <c r="IS41" s="177"/>
      <c r="IT41" s="164"/>
      <c r="IU41" s="177"/>
      <c r="IV41" s="164"/>
      <c r="IW41" s="177"/>
      <c r="IX41" s="166">
        <f t="shared" si="36"/>
        <v>0</v>
      </c>
      <c r="IY41" s="167">
        <f t="shared" si="37"/>
        <v>0</v>
      </c>
      <c r="IZ41" s="166">
        <f t="shared" si="38"/>
        <v>0</v>
      </c>
      <c r="JA41" s="167">
        <f t="shared" si="39"/>
        <v>0</v>
      </c>
      <c r="JD41" s="164"/>
      <c r="JE41" s="177"/>
      <c r="JF41" s="164"/>
      <c r="JG41" s="177"/>
      <c r="JH41" s="164"/>
      <c r="JI41" s="177"/>
      <c r="JJ41" s="164"/>
      <c r="JK41" s="177"/>
      <c r="JL41" s="164"/>
      <c r="JM41" s="177"/>
      <c r="JN41" s="164"/>
      <c r="JO41" s="177"/>
      <c r="JP41" s="164"/>
      <c r="JQ41" s="177"/>
      <c r="JR41" s="164"/>
      <c r="JS41" s="177"/>
      <c r="JT41" s="164"/>
      <c r="JU41" s="177"/>
      <c r="JV41" s="164"/>
      <c r="JW41" s="177"/>
      <c r="JX41" s="164"/>
      <c r="JY41" s="177"/>
      <c r="JZ41" s="164"/>
      <c r="KA41" s="177"/>
      <c r="KB41" s="166">
        <f t="shared" si="40"/>
        <v>0</v>
      </c>
      <c r="KC41" s="167">
        <f t="shared" si="41"/>
        <v>0</v>
      </c>
      <c r="KD41" s="166">
        <f t="shared" si="42"/>
        <v>0</v>
      </c>
      <c r="KE41" s="167">
        <f t="shared" si="43"/>
        <v>0</v>
      </c>
      <c r="KH41" s="197">
        <f t="shared" si="49"/>
        <v>0</v>
      </c>
      <c r="KI41" s="198">
        <f t="shared" si="50"/>
        <v>0</v>
      </c>
      <c r="KJ41" s="166">
        <f t="shared" si="2"/>
        <v>0</v>
      </c>
      <c r="KK41" s="167">
        <f t="shared" si="3"/>
        <v>0</v>
      </c>
      <c r="KL41" s="199">
        <f t="shared" si="51"/>
        <v>0</v>
      </c>
      <c r="KM41" s="198">
        <f t="shared" si="52"/>
        <v>0</v>
      </c>
      <c r="KN41" s="166">
        <f t="shared" si="6"/>
        <v>0</v>
      </c>
      <c r="KO41" s="427">
        <f t="shared" si="7"/>
        <v>0</v>
      </c>
      <c r="KP41" s="420">
        <f t="shared" si="44"/>
        <v>0</v>
      </c>
      <c r="KQ41" s="422">
        <f t="shared" si="45"/>
        <v>0</v>
      </c>
      <c r="KR41" s="421" t="s">
        <v>338</v>
      </c>
      <c r="KS41" s="422" t="s">
        <v>338</v>
      </c>
    </row>
    <row r="42" spans="1:305" s="23" customFormat="1" ht="16.5" hidden="1" customHeight="1" x14ac:dyDescent="0.25">
      <c r="A42" s="4"/>
      <c r="B42" s="73"/>
      <c r="C42" s="548"/>
      <c r="D42" s="546"/>
      <c r="E42" s="24"/>
      <c r="F42" s="651"/>
      <c r="G42" s="24"/>
      <c r="H42" s="24"/>
      <c r="I42" s="80">
        <f>INT(ROUND(F42,2)*(IF(E42&gt;0,data!$J$4,0)))</f>
        <v>0</v>
      </c>
      <c r="J42" s="80"/>
      <c r="K42" s="549"/>
      <c r="L42" s="128"/>
      <c r="M42" s="80">
        <f>INT(ROUND(F42,2)*(IF(E42&gt;0,(IF(K42="ano",data!$J$6,0)),0)))</f>
        <v>0</v>
      </c>
      <c r="N42" s="82"/>
      <c r="O42" s="84"/>
      <c r="P42" s="4"/>
      <c r="Q42" s="85"/>
      <c r="R42" s="611" t="s">
        <v>338</v>
      </c>
      <c r="S42" s="4"/>
      <c r="U42" s="173" t="s">
        <v>297</v>
      </c>
      <c r="V42" s="10"/>
      <c r="W42" s="10"/>
      <c r="X42" s="174"/>
      <c r="Y42" s="175"/>
      <c r="Z42" s="174"/>
      <c r="AA42" s="175"/>
      <c r="AB42" s="174"/>
      <c r="AC42" s="175"/>
      <c r="AD42" s="174"/>
      <c r="AE42" s="175"/>
      <c r="AF42" s="174"/>
      <c r="AG42" s="175"/>
      <c r="AH42" s="174"/>
      <c r="AI42" s="175"/>
      <c r="AJ42" s="174"/>
      <c r="AK42" s="175"/>
      <c r="AL42" s="174"/>
      <c r="AM42" s="175"/>
      <c r="AN42" s="174"/>
      <c r="AO42" s="175"/>
      <c r="AP42" s="174"/>
      <c r="AQ42" s="175"/>
      <c r="AR42" s="174"/>
      <c r="AS42" s="175"/>
      <c r="AT42" s="174"/>
      <c r="AU42" s="175"/>
      <c r="AV42" s="166">
        <f t="shared" si="8"/>
        <v>0</v>
      </c>
      <c r="AW42" s="167">
        <f t="shared" si="9"/>
        <v>0</v>
      </c>
      <c r="AX42" s="166">
        <f t="shared" si="10"/>
        <v>0</v>
      </c>
      <c r="AY42" s="167">
        <f t="shared" si="11"/>
        <v>0</v>
      </c>
      <c r="BB42" s="174"/>
      <c r="BC42" s="175"/>
      <c r="BD42" s="174"/>
      <c r="BE42" s="175"/>
      <c r="BF42" s="174"/>
      <c r="BG42" s="175"/>
      <c r="BH42" s="174"/>
      <c r="BI42" s="175"/>
      <c r="BJ42" s="174"/>
      <c r="BK42" s="175"/>
      <c r="BL42" s="174"/>
      <c r="BM42" s="175"/>
      <c r="BN42" s="174"/>
      <c r="BO42" s="175"/>
      <c r="BP42" s="174"/>
      <c r="BQ42" s="175"/>
      <c r="BR42" s="174"/>
      <c r="BS42" s="175"/>
      <c r="BT42" s="174"/>
      <c r="BU42" s="175"/>
      <c r="BV42" s="174"/>
      <c r="BW42" s="175"/>
      <c r="BX42" s="174"/>
      <c r="BY42" s="175"/>
      <c r="BZ42" s="166">
        <f t="shared" si="12"/>
        <v>0</v>
      </c>
      <c r="CA42" s="167">
        <f t="shared" si="13"/>
        <v>0</v>
      </c>
      <c r="CB42" s="166">
        <f t="shared" si="14"/>
        <v>0</v>
      </c>
      <c r="CC42" s="167">
        <f t="shared" si="15"/>
        <v>0</v>
      </c>
      <c r="CF42" s="174"/>
      <c r="CG42" s="175"/>
      <c r="CH42" s="174"/>
      <c r="CI42" s="175"/>
      <c r="CJ42" s="174"/>
      <c r="CK42" s="175"/>
      <c r="CL42" s="174"/>
      <c r="CM42" s="175"/>
      <c r="CN42" s="174"/>
      <c r="CO42" s="175"/>
      <c r="CP42" s="174"/>
      <c r="CQ42" s="175"/>
      <c r="CR42" s="174"/>
      <c r="CS42" s="175"/>
      <c r="CT42" s="174"/>
      <c r="CU42" s="175"/>
      <c r="CV42" s="174"/>
      <c r="CW42" s="175"/>
      <c r="CX42" s="174"/>
      <c r="CY42" s="175"/>
      <c r="CZ42" s="174"/>
      <c r="DA42" s="175"/>
      <c r="DB42" s="174"/>
      <c r="DC42" s="175"/>
      <c r="DD42" s="166">
        <f t="shared" si="16"/>
        <v>0</v>
      </c>
      <c r="DE42" s="167">
        <f t="shared" si="17"/>
        <v>0</v>
      </c>
      <c r="DF42" s="166">
        <f t="shared" si="18"/>
        <v>0</v>
      </c>
      <c r="DG42" s="167">
        <f t="shared" si="19"/>
        <v>0</v>
      </c>
      <c r="DJ42" s="174"/>
      <c r="DK42" s="175"/>
      <c r="DL42" s="174"/>
      <c r="DM42" s="175"/>
      <c r="DN42" s="174"/>
      <c r="DO42" s="175"/>
      <c r="DP42" s="174"/>
      <c r="DQ42" s="175"/>
      <c r="DR42" s="174"/>
      <c r="DS42" s="175"/>
      <c r="DT42" s="174"/>
      <c r="DU42" s="175"/>
      <c r="DV42" s="174"/>
      <c r="DW42" s="175"/>
      <c r="DX42" s="174"/>
      <c r="DY42" s="175"/>
      <c r="DZ42" s="174"/>
      <c r="EA42" s="175"/>
      <c r="EB42" s="174"/>
      <c r="EC42" s="175"/>
      <c r="ED42" s="174"/>
      <c r="EE42" s="175"/>
      <c r="EF42" s="174"/>
      <c r="EG42" s="175"/>
      <c r="EH42" s="166">
        <f t="shared" si="20"/>
        <v>0</v>
      </c>
      <c r="EI42" s="167">
        <f t="shared" si="21"/>
        <v>0</v>
      </c>
      <c r="EJ42" s="166">
        <f t="shared" si="22"/>
        <v>0</v>
      </c>
      <c r="EK42" s="167">
        <f t="shared" si="23"/>
        <v>0</v>
      </c>
      <c r="EN42" s="174"/>
      <c r="EO42" s="175"/>
      <c r="EP42" s="174"/>
      <c r="EQ42" s="175"/>
      <c r="ER42" s="174"/>
      <c r="ES42" s="175"/>
      <c r="ET42" s="174"/>
      <c r="EU42" s="175"/>
      <c r="EV42" s="174"/>
      <c r="EW42" s="175"/>
      <c r="EX42" s="174"/>
      <c r="EY42" s="175"/>
      <c r="EZ42" s="174"/>
      <c r="FA42" s="175"/>
      <c r="FB42" s="174"/>
      <c r="FC42" s="175"/>
      <c r="FD42" s="174"/>
      <c r="FE42" s="175"/>
      <c r="FF42" s="174"/>
      <c r="FG42" s="175"/>
      <c r="FH42" s="174"/>
      <c r="FI42" s="175"/>
      <c r="FJ42" s="174"/>
      <c r="FK42" s="175"/>
      <c r="FL42" s="166">
        <f t="shared" si="24"/>
        <v>0</v>
      </c>
      <c r="FM42" s="167">
        <f t="shared" si="25"/>
        <v>0</v>
      </c>
      <c r="FN42" s="166">
        <f t="shared" si="26"/>
        <v>0</v>
      </c>
      <c r="FO42" s="167">
        <f t="shared" si="27"/>
        <v>0</v>
      </c>
      <c r="FR42" s="174"/>
      <c r="FS42" s="175"/>
      <c r="FT42" s="174"/>
      <c r="FU42" s="175"/>
      <c r="FV42" s="174"/>
      <c r="FW42" s="175"/>
      <c r="FX42" s="174"/>
      <c r="FY42" s="175"/>
      <c r="FZ42" s="174"/>
      <c r="GA42" s="175"/>
      <c r="GB42" s="174"/>
      <c r="GC42" s="175"/>
      <c r="GD42" s="174"/>
      <c r="GE42" s="175"/>
      <c r="GF42" s="174"/>
      <c r="GG42" s="175"/>
      <c r="GH42" s="174"/>
      <c r="GI42" s="175"/>
      <c r="GJ42" s="174"/>
      <c r="GK42" s="175"/>
      <c r="GL42" s="174"/>
      <c r="GM42" s="175"/>
      <c r="GN42" s="174"/>
      <c r="GO42" s="175"/>
      <c r="GP42" s="166">
        <f t="shared" si="28"/>
        <v>0</v>
      </c>
      <c r="GQ42" s="167">
        <f t="shared" si="29"/>
        <v>0</v>
      </c>
      <c r="GR42" s="166">
        <f t="shared" si="30"/>
        <v>0</v>
      </c>
      <c r="GS42" s="167">
        <f t="shared" si="31"/>
        <v>0</v>
      </c>
      <c r="GV42" s="174"/>
      <c r="GW42" s="175"/>
      <c r="GX42" s="174"/>
      <c r="GY42" s="175"/>
      <c r="GZ42" s="174"/>
      <c r="HA42" s="175"/>
      <c r="HB42" s="174"/>
      <c r="HC42" s="175"/>
      <c r="HD42" s="174"/>
      <c r="HE42" s="175"/>
      <c r="HF42" s="174"/>
      <c r="HG42" s="175"/>
      <c r="HH42" s="174"/>
      <c r="HI42" s="175"/>
      <c r="HJ42" s="174"/>
      <c r="HK42" s="175"/>
      <c r="HL42" s="174"/>
      <c r="HM42" s="175"/>
      <c r="HN42" s="174"/>
      <c r="HO42" s="175"/>
      <c r="HP42" s="174"/>
      <c r="HQ42" s="175"/>
      <c r="HR42" s="174"/>
      <c r="HS42" s="175"/>
      <c r="HT42" s="166">
        <f t="shared" si="32"/>
        <v>0</v>
      </c>
      <c r="HU42" s="167">
        <f t="shared" si="33"/>
        <v>0</v>
      </c>
      <c r="HV42" s="166">
        <f t="shared" si="34"/>
        <v>0</v>
      </c>
      <c r="HW42" s="167">
        <f t="shared" si="35"/>
        <v>0</v>
      </c>
      <c r="HZ42" s="174"/>
      <c r="IA42" s="175"/>
      <c r="IB42" s="174"/>
      <c r="IC42" s="175"/>
      <c r="ID42" s="174"/>
      <c r="IE42" s="175"/>
      <c r="IF42" s="174"/>
      <c r="IG42" s="175"/>
      <c r="IH42" s="174"/>
      <c r="II42" s="175"/>
      <c r="IJ42" s="174"/>
      <c r="IK42" s="175"/>
      <c r="IL42" s="174"/>
      <c r="IM42" s="175"/>
      <c r="IN42" s="174"/>
      <c r="IO42" s="175"/>
      <c r="IP42" s="174"/>
      <c r="IQ42" s="175"/>
      <c r="IR42" s="174"/>
      <c r="IS42" s="175"/>
      <c r="IT42" s="174"/>
      <c r="IU42" s="175"/>
      <c r="IV42" s="174"/>
      <c r="IW42" s="175"/>
      <c r="IX42" s="166">
        <f t="shared" si="36"/>
        <v>0</v>
      </c>
      <c r="IY42" s="167">
        <f t="shared" si="37"/>
        <v>0</v>
      </c>
      <c r="IZ42" s="166">
        <f t="shared" si="38"/>
        <v>0</v>
      </c>
      <c r="JA42" s="167">
        <f t="shared" si="39"/>
        <v>0</v>
      </c>
      <c r="JD42" s="174"/>
      <c r="JE42" s="175"/>
      <c r="JF42" s="174"/>
      <c r="JG42" s="175"/>
      <c r="JH42" s="174"/>
      <c r="JI42" s="175"/>
      <c r="JJ42" s="174"/>
      <c r="JK42" s="175"/>
      <c r="JL42" s="174"/>
      <c r="JM42" s="175"/>
      <c r="JN42" s="174"/>
      <c r="JO42" s="175"/>
      <c r="JP42" s="174"/>
      <c r="JQ42" s="175"/>
      <c r="JR42" s="174"/>
      <c r="JS42" s="175"/>
      <c r="JT42" s="174"/>
      <c r="JU42" s="175"/>
      <c r="JV42" s="174"/>
      <c r="JW42" s="175"/>
      <c r="JX42" s="174"/>
      <c r="JY42" s="175"/>
      <c r="JZ42" s="174"/>
      <c r="KA42" s="175"/>
      <c r="KB42" s="166">
        <f t="shared" si="40"/>
        <v>0</v>
      </c>
      <c r="KC42" s="167">
        <f t="shared" si="41"/>
        <v>0</v>
      </c>
      <c r="KD42" s="166">
        <f t="shared" si="42"/>
        <v>0</v>
      </c>
      <c r="KE42" s="167">
        <f t="shared" si="43"/>
        <v>0</v>
      </c>
      <c r="KH42" s="197">
        <f t="shared" si="49"/>
        <v>0</v>
      </c>
      <c r="KI42" s="198">
        <f t="shared" si="50"/>
        <v>0</v>
      </c>
      <c r="KJ42" s="166">
        <f t="shared" si="2"/>
        <v>0</v>
      </c>
      <c r="KK42" s="167">
        <f t="shared" si="3"/>
        <v>0</v>
      </c>
      <c r="KL42" s="199">
        <f t="shared" si="51"/>
        <v>0</v>
      </c>
      <c r="KM42" s="198">
        <f t="shared" si="52"/>
        <v>0</v>
      </c>
      <c r="KN42" s="166">
        <f t="shared" si="6"/>
        <v>0</v>
      </c>
      <c r="KO42" s="427">
        <f t="shared" si="7"/>
        <v>0</v>
      </c>
      <c r="KP42" s="420">
        <f t="shared" si="44"/>
        <v>0</v>
      </c>
      <c r="KQ42" s="422">
        <f t="shared" si="45"/>
        <v>0</v>
      </c>
      <c r="KR42" s="421" t="s">
        <v>338</v>
      </c>
      <c r="KS42" s="422" t="s">
        <v>338</v>
      </c>
    </row>
    <row r="43" spans="1:305" s="4" customFormat="1" ht="16.5" customHeight="1" x14ac:dyDescent="0.25">
      <c r="B43" s="73" t="s">
        <v>28</v>
      </c>
      <c r="C43" s="900"/>
      <c r="D43" s="901"/>
      <c r="E43" s="312"/>
      <c r="F43" s="655">
        <v>1</v>
      </c>
      <c r="G43" s="14"/>
      <c r="H43" s="14"/>
      <c r="I43" s="80">
        <f>INT(ROUND(F43,2)*(IF(E43&gt;0,data!$J$4,0)))</f>
        <v>0</v>
      </c>
      <c r="J43" s="80">
        <f>IF(E43&gt;0,I43*E43,0)</f>
        <v>0</v>
      </c>
      <c r="K43" s="314"/>
      <c r="L43" s="312"/>
      <c r="M43" s="80">
        <f>INT(ROUND(F43,2)*(IF(E43&gt;0,(IF(K43="ano",data!$J$6,0)),0)))</f>
        <v>0</v>
      </c>
      <c r="N43" s="82">
        <f>IF(L43&gt;E43,M43*E43,M43*L43)</f>
        <v>0</v>
      </c>
      <c r="O43" s="84">
        <f t="shared" si="46"/>
        <v>0</v>
      </c>
      <c r="Q43" s="85" t="str">
        <f t="shared" si="47"/>
        <v/>
      </c>
      <c r="R43" s="611" t="s">
        <v>338</v>
      </c>
      <c r="T43" s="4">
        <f t="shared" si="48"/>
        <v>0</v>
      </c>
      <c r="U43" s="176" t="s">
        <v>297</v>
      </c>
      <c r="V43" s="10"/>
      <c r="W43" s="10"/>
      <c r="X43" s="164"/>
      <c r="Y43" s="177"/>
      <c r="Z43" s="164"/>
      <c r="AA43" s="177"/>
      <c r="AB43" s="164"/>
      <c r="AC43" s="177"/>
      <c r="AD43" s="164"/>
      <c r="AE43" s="177"/>
      <c r="AF43" s="164"/>
      <c r="AG43" s="177"/>
      <c r="AH43" s="164"/>
      <c r="AI43" s="177"/>
      <c r="AJ43" s="164"/>
      <c r="AK43" s="177"/>
      <c r="AL43" s="164"/>
      <c r="AM43" s="177"/>
      <c r="AN43" s="164"/>
      <c r="AO43" s="177"/>
      <c r="AP43" s="164"/>
      <c r="AQ43" s="177"/>
      <c r="AR43" s="164"/>
      <c r="AS43" s="177"/>
      <c r="AT43" s="164"/>
      <c r="AU43" s="177"/>
      <c r="AV43" s="166">
        <f t="shared" si="8"/>
        <v>0</v>
      </c>
      <c r="AW43" s="167">
        <f t="shared" si="9"/>
        <v>0</v>
      </c>
      <c r="AX43" s="166">
        <f t="shared" si="10"/>
        <v>0</v>
      </c>
      <c r="AY43" s="167">
        <f t="shared" si="11"/>
        <v>0</v>
      </c>
      <c r="BB43" s="164"/>
      <c r="BC43" s="177"/>
      <c r="BD43" s="164"/>
      <c r="BE43" s="177"/>
      <c r="BF43" s="164"/>
      <c r="BG43" s="177"/>
      <c r="BH43" s="164"/>
      <c r="BI43" s="177"/>
      <c r="BJ43" s="164"/>
      <c r="BK43" s="177"/>
      <c r="BL43" s="164"/>
      <c r="BM43" s="177"/>
      <c r="BN43" s="164"/>
      <c r="BO43" s="177"/>
      <c r="BP43" s="164"/>
      <c r="BQ43" s="177"/>
      <c r="BR43" s="164"/>
      <c r="BS43" s="177"/>
      <c r="BT43" s="164"/>
      <c r="BU43" s="177"/>
      <c r="BV43" s="164"/>
      <c r="BW43" s="177"/>
      <c r="BX43" s="164"/>
      <c r="BY43" s="177"/>
      <c r="BZ43" s="166">
        <f t="shared" si="12"/>
        <v>0</v>
      </c>
      <c r="CA43" s="167">
        <f t="shared" si="13"/>
        <v>0</v>
      </c>
      <c r="CB43" s="166">
        <f t="shared" si="14"/>
        <v>0</v>
      </c>
      <c r="CC43" s="167">
        <f t="shared" si="15"/>
        <v>0</v>
      </c>
      <c r="CF43" s="164"/>
      <c r="CG43" s="177"/>
      <c r="CH43" s="164"/>
      <c r="CI43" s="177"/>
      <c r="CJ43" s="164"/>
      <c r="CK43" s="177"/>
      <c r="CL43" s="164"/>
      <c r="CM43" s="177"/>
      <c r="CN43" s="164"/>
      <c r="CO43" s="177"/>
      <c r="CP43" s="164"/>
      <c r="CQ43" s="177"/>
      <c r="CR43" s="164"/>
      <c r="CS43" s="177"/>
      <c r="CT43" s="164"/>
      <c r="CU43" s="177"/>
      <c r="CV43" s="164"/>
      <c r="CW43" s="177"/>
      <c r="CX43" s="164"/>
      <c r="CY43" s="177"/>
      <c r="CZ43" s="164"/>
      <c r="DA43" s="177"/>
      <c r="DB43" s="164"/>
      <c r="DC43" s="177"/>
      <c r="DD43" s="166">
        <f t="shared" si="16"/>
        <v>0</v>
      </c>
      <c r="DE43" s="167">
        <f t="shared" si="17"/>
        <v>0</v>
      </c>
      <c r="DF43" s="166">
        <f t="shared" si="18"/>
        <v>0</v>
      </c>
      <c r="DG43" s="167">
        <f t="shared" si="19"/>
        <v>0</v>
      </c>
      <c r="DJ43" s="164"/>
      <c r="DK43" s="177"/>
      <c r="DL43" s="164"/>
      <c r="DM43" s="177"/>
      <c r="DN43" s="164"/>
      <c r="DO43" s="177"/>
      <c r="DP43" s="164"/>
      <c r="DQ43" s="177"/>
      <c r="DR43" s="164"/>
      <c r="DS43" s="177"/>
      <c r="DT43" s="164"/>
      <c r="DU43" s="177"/>
      <c r="DV43" s="164"/>
      <c r="DW43" s="177"/>
      <c r="DX43" s="164"/>
      <c r="DY43" s="177"/>
      <c r="DZ43" s="164"/>
      <c r="EA43" s="177"/>
      <c r="EB43" s="164"/>
      <c r="EC43" s="177"/>
      <c r="ED43" s="164"/>
      <c r="EE43" s="177"/>
      <c r="EF43" s="164"/>
      <c r="EG43" s="177"/>
      <c r="EH43" s="166">
        <f t="shared" si="20"/>
        <v>0</v>
      </c>
      <c r="EI43" s="167">
        <f t="shared" si="21"/>
        <v>0</v>
      </c>
      <c r="EJ43" s="166">
        <f t="shared" si="22"/>
        <v>0</v>
      </c>
      <c r="EK43" s="167">
        <f t="shared" si="23"/>
        <v>0</v>
      </c>
      <c r="EN43" s="164"/>
      <c r="EO43" s="177"/>
      <c r="EP43" s="164"/>
      <c r="EQ43" s="177"/>
      <c r="ER43" s="164"/>
      <c r="ES43" s="177"/>
      <c r="ET43" s="164"/>
      <c r="EU43" s="177"/>
      <c r="EV43" s="164"/>
      <c r="EW43" s="177"/>
      <c r="EX43" s="164"/>
      <c r="EY43" s="177"/>
      <c r="EZ43" s="164"/>
      <c r="FA43" s="177"/>
      <c r="FB43" s="164"/>
      <c r="FC43" s="177"/>
      <c r="FD43" s="164"/>
      <c r="FE43" s="177"/>
      <c r="FF43" s="164"/>
      <c r="FG43" s="177"/>
      <c r="FH43" s="164"/>
      <c r="FI43" s="177"/>
      <c r="FJ43" s="164"/>
      <c r="FK43" s="177"/>
      <c r="FL43" s="166">
        <f t="shared" si="24"/>
        <v>0</v>
      </c>
      <c r="FM43" s="167">
        <f t="shared" si="25"/>
        <v>0</v>
      </c>
      <c r="FN43" s="166">
        <f t="shared" si="26"/>
        <v>0</v>
      </c>
      <c r="FO43" s="167">
        <f t="shared" si="27"/>
        <v>0</v>
      </c>
      <c r="FR43" s="164"/>
      <c r="FS43" s="177"/>
      <c r="FT43" s="164"/>
      <c r="FU43" s="177"/>
      <c r="FV43" s="164"/>
      <c r="FW43" s="177"/>
      <c r="FX43" s="164"/>
      <c r="FY43" s="177"/>
      <c r="FZ43" s="164"/>
      <c r="GA43" s="177"/>
      <c r="GB43" s="164"/>
      <c r="GC43" s="177"/>
      <c r="GD43" s="164"/>
      <c r="GE43" s="177"/>
      <c r="GF43" s="164"/>
      <c r="GG43" s="177"/>
      <c r="GH43" s="164"/>
      <c r="GI43" s="177"/>
      <c r="GJ43" s="164"/>
      <c r="GK43" s="177"/>
      <c r="GL43" s="164"/>
      <c r="GM43" s="177"/>
      <c r="GN43" s="164"/>
      <c r="GO43" s="177"/>
      <c r="GP43" s="166">
        <f t="shared" si="28"/>
        <v>0</v>
      </c>
      <c r="GQ43" s="167">
        <f t="shared" si="29"/>
        <v>0</v>
      </c>
      <c r="GR43" s="166">
        <f t="shared" si="30"/>
        <v>0</v>
      </c>
      <c r="GS43" s="167">
        <f t="shared" si="31"/>
        <v>0</v>
      </c>
      <c r="GV43" s="164"/>
      <c r="GW43" s="177"/>
      <c r="GX43" s="164"/>
      <c r="GY43" s="177"/>
      <c r="GZ43" s="164"/>
      <c r="HA43" s="177"/>
      <c r="HB43" s="164"/>
      <c r="HC43" s="177"/>
      <c r="HD43" s="164"/>
      <c r="HE43" s="177"/>
      <c r="HF43" s="164"/>
      <c r="HG43" s="177"/>
      <c r="HH43" s="164"/>
      <c r="HI43" s="177"/>
      <c r="HJ43" s="164"/>
      <c r="HK43" s="177"/>
      <c r="HL43" s="164"/>
      <c r="HM43" s="177"/>
      <c r="HN43" s="164"/>
      <c r="HO43" s="177"/>
      <c r="HP43" s="164"/>
      <c r="HQ43" s="177"/>
      <c r="HR43" s="164"/>
      <c r="HS43" s="177"/>
      <c r="HT43" s="166">
        <f t="shared" si="32"/>
        <v>0</v>
      </c>
      <c r="HU43" s="167">
        <f t="shared" si="33"/>
        <v>0</v>
      </c>
      <c r="HV43" s="166">
        <f t="shared" si="34"/>
        <v>0</v>
      </c>
      <c r="HW43" s="167">
        <f t="shared" si="35"/>
        <v>0</v>
      </c>
      <c r="HZ43" s="164"/>
      <c r="IA43" s="177"/>
      <c r="IB43" s="164"/>
      <c r="IC43" s="177"/>
      <c r="ID43" s="164"/>
      <c r="IE43" s="177"/>
      <c r="IF43" s="164"/>
      <c r="IG43" s="177"/>
      <c r="IH43" s="164"/>
      <c r="II43" s="177"/>
      <c r="IJ43" s="164"/>
      <c r="IK43" s="177"/>
      <c r="IL43" s="164"/>
      <c r="IM43" s="177"/>
      <c r="IN43" s="164"/>
      <c r="IO43" s="177"/>
      <c r="IP43" s="164"/>
      <c r="IQ43" s="177"/>
      <c r="IR43" s="164"/>
      <c r="IS43" s="177"/>
      <c r="IT43" s="164"/>
      <c r="IU43" s="177"/>
      <c r="IV43" s="164"/>
      <c r="IW43" s="177"/>
      <c r="IX43" s="166">
        <f t="shared" si="36"/>
        <v>0</v>
      </c>
      <c r="IY43" s="167">
        <f t="shared" si="37"/>
        <v>0</v>
      </c>
      <c r="IZ43" s="166">
        <f t="shared" si="38"/>
        <v>0</v>
      </c>
      <c r="JA43" s="167">
        <f t="shared" si="39"/>
        <v>0</v>
      </c>
      <c r="JD43" s="164"/>
      <c r="JE43" s="177"/>
      <c r="JF43" s="164"/>
      <c r="JG43" s="177"/>
      <c r="JH43" s="164"/>
      <c r="JI43" s="177"/>
      <c r="JJ43" s="164"/>
      <c r="JK43" s="177"/>
      <c r="JL43" s="164"/>
      <c r="JM43" s="177"/>
      <c r="JN43" s="164"/>
      <c r="JO43" s="177"/>
      <c r="JP43" s="164"/>
      <c r="JQ43" s="177"/>
      <c r="JR43" s="164"/>
      <c r="JS43" s="177"/>
      <c r="JT43" s="164"/>
      <c r="JU43" s="177"/>
      <c r="JV43" s="164"/>
      <c r="JW43" s="177"/>
      <c r="JX43" s="164"/>
      <c r="JY43" s="177"/>
      <c r="JZ43" s="164"/>
      <c r="KA43" s="177"/>
      <c r="KB43" s="166">
        <f t="shared" si="40"/>
        <v>0</v>
      </c>
      <c r="KC43" s="167">
        <f t="shared" si="41"/>
        <v>0</v>
      </c>
      <c r="KD43" s="166">
        <f t="shared" si="42"/>
        <v>0</v>
      </c>
      <c r="KE43" s="167">
        <f t="shared" si="43"/>
        <v>0</v>
      </c>
      <c r="KH43" s="197">
        <f t="shared" si="49"/>
        <v>0</v>
      </c>
      <c r="KI43" s="198">
        <f t="shared" si="50"/>
        <v>0</v>
      </c>
      <c r="KJ43" s="166">
        <f t="shared" si="2"/>
        <v>0</v>
      </c>
      <c r="KK43" s="167">
        <f t="shared" si="3"/>
        <v>0</v>
      </c>
      <c r="KL43" s="199">
        <f t="shared" si="51"/>
        <v>0</v>
      </c>
      <c r="KM43" s="198">
        <f t="shared" si="52"/>
        <v>0</v>
      </c>
      <c r="KN43" s="166">
        <f t="shared" si="6"/>
        <v>0</v>
      </c>
      <c r="KO43" s="427">
        <f t="shared" si="7"/>
        <v>0</v>
      </c>
      <c r="KP43" s="420">
        <f t="shared" si="44"/>
        <v>0</v>
      </c>
      <c r="KQ43" s="422">
        <f t="shared" si="45"/>
        <v>0</v>
      </c>
      <c r="KR43" s="421" t="s">
        <v>338</v>
      </c>
      <c r="KS43" s="422" t="s">
        <v>338</v>
      </c>
    </row>
    <row r="44" spans="1:305" s="23" customFormat="1" ht="15.75" hidden="1" customHeight="1" x14ac:dyDescent="0.25">
      <c r="A44" s="4"/>
      <c r="B44" s="73"/>
      <c r="C44" s="548"/>
      <c r="D44" s="546"/>
      <c r="E44" s="24"/>
      <c r="F44" s="651"/>
      <c r="G44" s="24"/>
      <c r="H44" s="24"/>
      <c r="I44" s="80">
        <f>INT(ROUND(F44,2)*(IF(E44&gt;0,data!$J$4,0)))</f>
        <v>0</v>
      </c>
      <c r="J44" s="80"/>
      <c r="K44" s="549"/>
      <c r="L44" s="128"/>
      <c r="M44" s="80">
        <f>INT(ROUND(F44,2)*(IF(E44&gt;0,(IF(K44="ano",data!$J$6,0)),0)))</f>
        <v>0</v>
      </c>
      <c r="N44" s="82"/>
      <c r="O44" s="84"/>
      <c r="P44" s="4"/>
      <c r="Q44" s="85"/>
      <c r="R44" s="611" t="s">
        <v>338</v>
      </c>
      <c r="S44" s="4"/>
      <c r="U44" s="173" t="s">
        <v>297</v>
      </c>
      <c r="V44" s="10"/>
      <c r="W44" s="10"/>
      <c r="X44" s="174"/>
      <c r="Y44" s="175"/>
      <c r="Z44" s="174"/>
      <c r="AA44" s="175"/>
      <c r="AB44" s="174"/>
      <c r="AC44" s="175"/>
      <c r="AD44" s="174"/>
      <c r="AE44" s="175"/>
      <c r="AF44" s="174"/>
      <c r="AG44" s="175"/>
      <c r="AH44" s="174"/>
      <c r="AI44" s="175"/>
      <c r="AJ44" s="174"/>
      <c r="AK44" s="175"/>
      <c r="AL44" s="174"/>
      <c r="AM44" s="175"/>
      <c r="AN44" s="174"/>
      <c r="AO44" s="175"/>
      <c r="AP44" s="174"/>
      <c r="AQ44" s="175"/>
      <c r="AR44" s="174"/>
      <c r="AS44" s="175"/>
      <c r="AT44" s="174"/>
      <c r="AU44" s="175"/>
      <c r="AV44" s="166">
        <f t="shared" si="8"/>
        <v>0</v>
      </c>
      <c r="AW44" s="167">
        <f t="shared" si="9"/>
        <v>0</v>
      </c>
      <c r="AX44" s="166">
        <f t="shared" si="10"/>
        <v>0</v>
      </c>
      <c r="AY44" s="167">
        <f t="shared" si="11"/>
        <v>0</v>
      </c>
      <c r="BB44" s="174"/>
      <c r="BC44" s="175"/>
      <c r="BD44" s="174"/>
      <c r="BE44" s="175"/>
      <c r="BF44" s="174"/>
      <c r="BG44" s="175"/>
      <c r="BH44" s="174"/>
      <c r="BI44" s="175"/>
      <c r="BJ44" s="174"/>
      <c r="BK44" s="175"/>
      <c r="BL44" s="174"/>
      <c r="BM44" s="175"/>
      <c r="BN44" s="174"/>
      <c r="BO44" s="175"/>
      <c r="BP44" s="174"/>
      <c r="BQ44" s="175"/>
      <c r="BR44" s="174"/>
      <c r="BS44" s="175"/>
      <c r="BT44" s="174"/>
      <c r="BU44" s="175"/>
      <c r="BV44" s="174"/>
      <c r="BW44" s="175"/>
      <c r="BX44" s="174"/>
      <c r="BY44" s="175"/>
      <c r="BZ44" s="166">
        <f t="shared" si="12"/>
        <v>0</v>
      </c>
      <c r="CA44" s="167">
        <f t="shared" si="13"/>
        <v>0</v>
      </c>
      <c r="CB44" s="166">
        <f t="shared" si="14"/>
        <v>0</v>
      </c>
      <c r="CC44" s="167">
        <f t="shared" si="15"/>
        <v>0</v>
      </c>
      <c r="CF44" s="174"/>
      <c r="CG44" s="175"/>
      <c r="CH44" s="174"/>
      <c r="CI44" s="175"/>
      <c r="CJ44" s="174"/>
      <c r="CK44" s="175"/>
      <c r="CL44" s="174"/>
      <c r="CM44" s="175"/>
      <c r="CN44" s="174"/>
      <c r="CO44" s="175"/>
      <c r="CP44" s="174"/>
      <c r="CQ44" s="175"/>
      <c r="CR44" s="174"/>
      <c r="CS44" s="175"/>
      <c r="CT44" s="174"/>
      <c r="CU44" s="175"/>
      <c r="CV44" s="174"/>
      <c r="CW44" s="175"/>
      <c r="CX44" s="174"/>
      <c r="CY44" s="175"/>
      <c r="CZ44" s="174"/>
      <c r="DA44" s="175"/>
      <c r="DB44" s="174"/>
      <c r="DC44" s="175"/>
      <c r="DD44" s="166">
        <f t="shared" si="16"/>
        <v>0</v>
      </c>
      <c r="DE44" s="167">
        <f t="shared" si="17"/>
        <v>0</v>
      </c>
      <c r="DF44" s="166">
        <f t="shared" si="18"/>
        <v>0</v>
      </c>
      <c r="DG44" s="167">
        <f t="shared" si="19"/>
        <v>0</v>
      </c>
      <c r="DJ44" s="174"/>
      <c r="DK44" s="175"/>
      <c r="DL44" s="174"/>
      <c r="DM44" s="175"/>
      <c r="DN44" s="174"/>
      <c r="DO44" s="175"/>
      <c r="DP44" s="174"/>
      <c r="DQ44" s="175"/>
      <c r="DR44" s="174"/>
      <c r="DS44" s="175"/>
      <c r="DT44" s="174"/>
      <c r="DU44" s="175"/>
      <c r="DV44" s="174"/>
      <c r="DW44" s="175"/>
      <c r="DX44" s="174"/>
      <c r="DY44" s="175"/>
      <c r="DZ44" s="174"/>
      <c r="EA44" s="175"/>
      <c r="EB44" s="174"/>
      <c r="EC44" s="175"/>
      <c r="ED44" s="174"/>
      <c r="EE44" s="175"/>
      <c r="EF44" s="174"/>
      <c r="EG44" s="175"/>
      <c r="EH44" s="166">
        <f t="shared" si="20"/>
        <v>0</v>
      </c>
      <c r="EI44" s="167">
        <f t="shared" si="21"/>
        <v>0</v>
      </c>
      <c r="EJ44" s="166">
        <f t="shared" si="22"/>
        <v>0</v>
      </c>
      <c r="EK44" s="167">
        <f t="shared" si="23"/>
        <v>0</v>
      </c>
      <c r="EN44" s="174"/>
      <c r="EO44" s="175"/>
      <c r="EP44" s="174"/>
      <c r="EQ44" s="175"/>
      <c r="ER44" s="174"/>
      <c r="ES44" s="175"/>
      <c r="ET44" s="174"/>
      <c r="EU44" s="175"/>
      <c r="EV44" s="174"/>
      <c r="EW44" s="175"/>
      <c r="EX44" s="174"/>
      <c r="EY44" s="175"/>
      <c r="EZ44" s="174"/>
      <c r="FA44" s="175"/>
      <c r="FB44" s="174"/>
      <c r="FC44" s="175"/>
      <c r="FD44" s="174"/>
      <c r="FE44" s="175"/>
      <c r="FF44" s="174"/>
      <c r="FG44" s="175"/>
      <c r="FH44" s="174"/>
      <c r="FI44" s="175"/>
      <c r="FJ44" s="174"/>
      <c r="FK44" s="175"/>
      <c r="FL44" s="166">
        <f t="shared" si="24"/>
        <v>0</v>
      </c>
      <c r="FM44" s="167">
        <f t="shared" si="25"/>
        <v>0</v>
      </c>
      <c r="FN44" s="166">
        <f t="shared" si="26"/>
        <v>0</v>
      </c>
      <c r="FO44" s="167">
        <f t="shared" si="27"/>
        <v>0</v>
      </c>
      <c r="FR44" s="174"/>
      <c r="FS44" s="175"/>
      <c r="FT44" s="174"/>
      <c r="FU44" s="175"/>
      <c r="FV44" s="174"/>
      <c r="FW44" s="175"/>
      <c r="FX44" s="174"/>
      <c r="FY44" s="175"/>
      <c r="FZ44" s="174"/>
      <c r="GA44" s="175"/>
      <c r="GB44" s="174"/>
      <c r="GC44" s="175"/>
      <c r="GD44" s="174"/>
      <c r="GE44" s="175"/>
      <c r="GF44" s="174"/>
      <c r="GG44" s="175"/>
      <c r="GH44" s="174"/>
      <c r="GI44" s="175"/>
      <c r="GJ44" s="174"/>
      <c r="GK44" s="175"/>
      <c r="GL44" s="174"/>
      <c r="GM44" s="175"/>
      <c r="GN44" s="174"/>
      <c r="GO44" s="175"/>
      <c r="GP44" s="166">
        <f t="shared" si="28"/>
        <v>0</v>
      </c>
      <c r="GQ44" s="167">
        <f t="shared" si="29"/>
        <v>0</v>
      </c>
      <c r="GR44" s="166">
        <f t="shared" si="30"/>
        <v>0</v>
      </c>
      <c r="GS44" s="167">
        <f t="shared" si="31"/>
        <v>0</v>
      </c>
      <c r="GV44" s="174"/>
      <c r="GW44" s="175"/>
      <c r="GX44" s="174"/>
      <c r="GY44" s="175"/>
      <c r="GZ44" s="174"/>
      <c r="HA44" s="175"/>
      <c r="HB44" s="174"/>
      <c r="HC44" s="175"/>
      <c r="HD44" s="174"/>
      <c r="HE44" s="175"/>
      <c r="HF44" s="174"/>
      <c r="HG44" s="175"/>
      <c r="HH44" s="174"/>
      <c r="HI44" s="175"/>
      <c r="HJ44" s="174"/>
      <c r="HK44" s="175"/>
      <c r="HL44" s="174"/>
      <c r="HM44" s="175"/>
      <c r="HN44" s="174"/>
      <c r="HO44" s="175"/>
      <c r="HP44" s="174"/>
      <c r="HQ44" s="175"/>
      <c r="HR44" s="174"/>
      <c r="HS44" s="175"/>
      <c r="HT44" s="166">
        <f t="shared" si="32"/>
        <v>0</v>
      </c>
      <c r="HU44" s="167">
        <f t="shared" si="33"/>
        <v>0</v>
      </c>
      <c r="HV44" s="166">
        <f t="shared" si="34"/>
        <v>0</v>
      </c>
      <c r="HW44" s="167">
        <f t="shared" si="35"/>
        <v>0</v>
      </c>
      <c r="HZ44" s="174"/>
      <c r="IA44" s="175"/>
      <c r="IB44" s="174"/>
      <c r="IC44" s="175"/>
      <c r="ID44" s="174"/>
      <c r="IE44" s="175"/>
      <c r="IF44" s="174"/>
      <c r="IG44" s="175"/>
      <c r="IH44" s="174"/>
      <c r="II44" s="175"/>
      <c r="IJ44" s="174"/>
      <c r="IK44" s="175"/>
      <c r="IL44" s="174"/>
      <c r="IM44" s="175"/>
      <c r="IN44" s="174"/>
      <c r="IO44" s="175"/>
      <c r="IP44" s="174"/>
      <c r="IQ44" s="175"/>
      <c r="IR44" s="174"/>
      <c r="IS44" s="175"/>
      <c r="IT44" s="174"/>
      <c r="IU44" s="175"/>
      <c r="IV44" s="174"/>
      <c r="IW44" s="175"/>
      <c r="IX44" s="166">
        <f t="shared" si="36"/>
        <v>0</v>
      </c>
      <c r="IY44" s="167">
        <f t="shared" si="37"/>
        <v>0</v>
      </c>
      <c r="IZ44" s="166">
        <f t="shared" si="38"/>
        <v>0</v>
      </c>
      <c r="JA44" s="167">
        <f t="shared" si="39"/>
        <v>0</v>
      </c>
      <c r="JD44" s="174"/>
      <c r="JE44" s="175"/>
      <c r="JF44" s="174"/>
      <c r="JG44" s="175"/>
      <c r="JH44" s="174"/>
      <c r="JI44" s="175"/>
      <c r="JJ44" s="174"/>
      <c r="JK44" s="175"/>
      <c r="JL44" s="174"/>
      <c r="JM44" s="175"/>
      <c r="JN44" s="174"/>
      <c r="JO44" s="175"/>
      <c r="JP44" s="174"/>
      <c r="JQ44" s="175"/>
      <c r="JR44" s="174"/>
      <c r="JS44" s="175"/>
      <c r="JT44" s="174"/>
      <c r="JU44" s="175"/>
      <c r="JV44" s="174"/>
      <c r="JW44" s="175"/>
      <c r="JX44" s="174"/>
      <c r="JY44" s="175"/>
      <c r="JZ44" s="174"/>
      <c r="KA44" s="175"/>
      <c r="KB44" s="166">
        <f t="shared" si="40"/>
        <v>0</v>
      </c>
      <c r="KC44" s="167">
        <f t="shared" si="41"/>
        <v>0</v>
      </c>
      <c r="KD44" s="166">
        <f t="shared" si="42"/>
        <v>0</v>
      </c>
      <c r="KE44" s="167">
        <f t="shared" si="43"/>
        <v>0</v>
      </c>
      <c r="KH44" s="197">
        <f t="shared" si="49"/>
        <v>0</v>
      </c>
      <c r="KI44" s="198">
        <f t="shared" si="50"/>
        <v>0</v>
      </c>
      <c r="KJ44" s="166">
        <f t="shared" si="2"/>
        <v>0</v>
      </c>
      <c r="KK44" s="167">
        <f t="shared" si="3"/>
        <v>0</v>
      </c>
      <c r="KL44" s="199">
        <f t="shared" si="51"/>
        <v>0</v>
      </c>
      <c r="KM44" s="198">
        <f t="shared" si="52"/>
        <v>0</v>
      </c>
      <c r="KN44" s="166">
        <f t="shared" si="6"/>
        <v>0</v>
      </c>
      <c r="KO44" s="427">
        <f t="shared" si="7"/>
        <v>0</v>
      </c>
      <c r="KP44" s="420">
        <f t="shared" si="44"/>
        <v>0</v>
      </c>
      <c r="KQ44" s="422">
        <f t="shared" si="45"/>
        <v>0</v>
      </c>
      <c r="KR44" s="421" t="s">
        <v>338</v>
      </c>
      <c r="KS44" s="422" t="s">
        <v>338</v>
      </c>
    </row>
    <row r="45" spans="1:305" s="4" customFormat="1" ht="16.5" customHeight="1" x14ac:dyDescent="0.25">
      <c r="B45" s="73" t="s">
        <v>29</v>
      </c>
      <c r="C45" s="900"/>
      <c r="D45" s="901"/>
      <c r="E45" s="312"/>
      <c r="F45" s="655">
        <v>1</v>
      </c>
      <c r="G45" s="14"/>
      <c r="H45" s="14"/>
      <c r="I45" s="80">
        <f>INT(ROUND(F45,2)*(IF(E45&gt;0,data!$J$4,0)))</f>
        <v>0</v>
      </c>
      <c r="J45" s="80">
        <f>IF(E45&gt;0,I45*E45,0)</f>
        <v>0</v>
      </c>
      <c r="K45" s="314"/>
      <c r="L45" s="312"/>
      <c r="M45" s="80">
        <f>INT(ROUND(F45,2)*(IF(E45&gt;0,(IF(K45="ano",data!$J$6,0)),0)))</f>
        <v>0</v>
      </c>
      <c r="N45" s="82">
        <f>IF(L45&gt;E45,M45*E45,M45*L45)</f>
        <v>0</v>
      </c>
      <c r="O45" s="84">
        <f t="shared" si="46"/>
        <v>0</v>
      </c>
      <c r="Q45" s="85" t="str">
        <f t="shared" si="47"/>
        <v/>
      </c>
      <c r="R45" s="611" t="s">
        <v>338</v>
      </c>
      <c r="T45" s="4">
        <f t="shared" si="48"/>
        <v>0</v>
      </c>
      <c r="U45" s="176" t="s">
        <v>297</v>
      </c>
      <c r="V45" s="10"/>
      <c r="W45" s="10"/>
      <c r="X45" s="164"/>
      <c r="Y45" s="177"/>
      <c r="Z45" s="164"/>
      <c r="AA45" s="177"/>
      <c r="AB45" s="164"/>
      <c r="AC45" s="177"/>
      <c r="AD45" s="164"/>
      <c r="AE45" s="177"/>
      <c r="AF45" s="164"/>
      <c r="AG45" s="177"/>
      <c r="AH45" s="164"/>
      <c r="AI45" s="177"/>
      <c r="AJ45" s="164"/>
      <c r="AK45" s="177"/>
      <c r="AL45" s="164"/>
      <c r="AM45" s="177"/>
      <c r="AN45" s="164"/>
      <c r="AO45" s="177"/>
      <c r="AP45" s="164"/>
      <c r="AQ45" s="177"/>
      <c r="AR45" s="164"/>
      <c r="AS45" s="177"/>
      <c r="AT45" s="164"/>
      <c r="AU45" s="177"/>
      <c r="AV45" s="166">
        <f t="shared" si="8"/>
        <v>0</v>
      </c>
      <c r="AW45" s="167">
        <f t="shared" si="9"/>
        <v>0</v>
      </c>
      <c r="AX45" s="166">
        <f t="shared" si="10"/>
        <v>0</v>
      </c>
      <c r="AY45" s="167">
        <f t="shared" si="11"/>
        <v>0</v>
      </c>
      <c r="BB45" s="164"/>
      <c r="BC45" s="177"/>
      <c r="BD45" s="164"/>
      <c r="BE45" s="177"/>
      <c r="BF45" s="164"/>
      <c r="BG45" s="177"/>
      <c r="BH45" s="164"/>
      <c r="BI45" s="177"/>
      <c r="BJ45" s="164"/>
      <c r="BK45" s="177"/>
      <c r="BL45" s="164"/>
      <c r="BM45" s="177"/>
      <c r="BN45" s="164"/>
      <c r="BO45" s="177"/>
      <c r="BP45" s="164"/>
      <c r="BQ45" s="177"/>
      <c r="BR45" s="164"/>
      <c r="BS45" s="177"/>
      <c r="BT45" s="164"/>
      <c r="BU45" s="177"/>
      <c r="BV45" s="164"/>
      <c r="BW45" s="177"/>
      <c r="BX45" s="164"/>
      <c r="BY45" s="177"/>
      <c r="BZ45" s="166">
        <f t="shared" si="12"/>
        <v>0</v>
      </c>
      <c r="CA45" s="167">
        <f t="shared" si="13"/>
        <v>0</v>
      </c>
      <c r="CB45" s="166">
        <f t="shared" si="14"/>
        <v>0</v>
      </c>
      <c r="CC45" s="167">
        <f t="shared" si="15"/>
        <v>0</v>
      </c>
      <c r="CF45" s="164"/>
      <c r="CG45" s="177"/>
      <c r="CH45" s="164"/>
      <c r="CI45" s="177"/>
      <c r="CJ45" s="164"/>
      <c r="CK45" s="177"/>
      <c r="CL45" s="164"/>
      <c r="CM45" s="177"/>
      <c r="CN45" s="164"/>
      <c r="CO45" s="177"/>
      <c r="CP45" s="164"/>
      <c r="CQ45" s="177"/>
      <c r="CR45" s="164"/>
      <c r="CS45" s="177"/>
      <c r="CT45" s="164"/>
      <c r="CU45" s="177"/>
      <c r="CV45" s="164"/>
      <c r="CW45" s="177"/>
      <c r="CX45" s="164"/>
      <c r="CY45" s="177"/>
      <c r="CZ45" s="164"/>
      <c r="DA45" s="177"/>
      <c r="DB45" s="164"/>
      <c r="DC45" s="177"/>
      <c r="DD45" s="166">
        <f t="shared" si="16"/>
        <v>0</v>
      </c>
      <c r="DE45" s="167">
        <f t="shared" si="17"/>
        <v>0</v>
      </c>
      <c r="DF45" s="166">
        <f t="shared" si="18"/>
        <v>0</v>
      </c>
      <c r="DG45" s="167">
        <f t="shared" si="19"/>
        <v>0</v>
      </c>
      <c r="DJ45" s="164"/>
      <c r="DK45" s="177"/>
      <c r="DL45" s="164"/>
      <c r="DM45" s="177"/>
      <c r="DN45" s="164"/>
      <c r="DO45" s="177"/>
      <c r="DP45" s="164"/>
      <c r="DQ45" s="177"/>
      <c r="DR45" s="164"/>
      <c r="DS45" s="177"/>
      <c r="DT45" s="164"/>
      <c r="DU45" s="177"/>
      <c r="DV45" s="164"/>
      <c r="DW45" s="177"/>
      <c r="DX45" s="164"/>
      <c r="DY45" s="177"/>
      <c r="DZ45" s="164"/>
      <c r="EA45" s="177"/>
      <c r="EB45" s="164"/>
      <c r="EC45" s="177"/>
      <c r="ED45" s="164"/>
      <c r="EE45" s="177"/>
      <c r="EF45" s="164"/>
      <c r="EG45" s="177"/>
      <c r="EH45" s="166">
        <f t="shared" si="20"/>
        <v>0</v>
      </c>
      <c r="EI45" s="167">
        <f t="shared" si="21"/>
        <v>0</v>
      </c>
      <c r="EJ45" s="166">
        <f t="shared" si="22"/>
        <v>0</v>
      </c>
      <c r="EK45" s="167">
        <f t="shared" si="23"/>
        <v>0</v>
      </c>
      <c r="EN45" s="164"/>
      <c r="EO45" s="177"/>
      <c r="EP45" s="164"/>
      <c r="EQ45" s="177"/>
      <c r="ER45" s="164"/>
      <c r="ES45" s="177"/>
      <c r="ET45" s="164"/>
      <c r="EU45" s="177"/>
      <c r="EV45" s="164"/>
      <c r="EW45" s="177"/>
      <c r="EX45" s="164"/>
      <c r="EY45" s="177"/>
      <c r="EZ45" s="164"/>
      <c r="FA45" s="177"/>
      <c r="FB45" s="164"/>
      <c r="FC45" s="177"/>
      <c r="FD45" s="164"/>
      <c r="FE45" s="177"/>
      <c r="FF45" s="164"/>
      <c r="FG45" s="177"/>
      <c r="FH45" s="164"/>
      <c r="FI45" s="177"/>
      <c r="FJ45" s="164"/>
      <c r="FK45" s="177"/>
      <c r="FL45" s="166">
        <f t="shared" si="24"/>
        <v>0</v>
      </c>
      <c r="FM45" s="167">
        <f t="shared" si="25"/>
        <v>0</v>
      </c>
      <c r="FN45" s="166">
        <f t="shared" si="26"/>
        <v>0</v>
      </c>
      <c r="FO45" s="167">
        <f t="shared" si="27"/>
        <v>0</v>
      </c>
      <c r="FR45" s="164"/>
      <c r="FS45" s="177"/>
      <c r="FT45" s="164"/>
      <c r="FU45" s="177"/>
      <c r="FV45" s="164"/>
      <c r="FW45" s="177"/>
      <c r="FX45" s="164"/>
      <c r="FY45" s="177"/>
      <c r="FZ45" s="164"/>
      <c r="GA45" s="177"/>
      <c r="GB45" s="164"/>
      <c r="GC45" s="177"/>
      <c r="GD45" s="164"/>
      <c r="GE45" s="177"/>
      <c r="GF45" s="164"/>
      <c r="GG45" s="177"/>
      <c r="GH45" s="164"/>
      <c r="GI45" s="177"/>
      <c r="GJ45" s="164"/>
      <c r="GK45" s="177"/>
      <c r="GL45" s="164"/>
      <c r="GM45" s="177"/>
      <c r="GN45" s="164"/>
      <c r="GO45" s="177"/>
      <c r="GP45" s="166">
        <f t="shared" si="28"/>
        <v>0</v>
      </c>
      <c r="GQ45" s="167">
        <f t="shared" si="29"/>
        <v>0</v>
      </c>
      <c r="GR45" s="166">
        <f t="shared" si="30"/>
        <v>0</v>
      </c>
      <c r="GS45" s="167">
        <f t="shared" si="31"/>
        <v>0</v>
      </c>
      <c r="GV45" s="164"/>
      <c r="GW45" s="177"/>
      <c r="GX45" s="164"/>
      <c r="GY45" s="177"/>
      <c r="GZ45" s="164"/>
      <c r="HA45" s="177"/>
      <c r="HB45" s="164"/>
      <c r="HC45" s="177"/>
      <c r="HD45" s="164"/>
      <c r="HE45" s="177"/>
      <c r="HF45" s="164"/>
      <c r="HG45" s="177"/>
      <c r="HH45" s="164"/>
      <c r="HI45" s="177"/>
      <c r="HJ45" s="164"/>
      <c r="HK45" s="177"/>
      <c r="HL45" s="164"/>
      <c r="HM45" s="177"/>
      <c r="HN45" s="164"/>
      <c r="HO45" s="177"/>
      <c r="HP45" s="164"/>
      <c r="HQ45" s="177"/>
      <c r="HR45" s="164"/>
      <c r="HS45" s="177"/>
      <c r="HT45" s="166">
        <f t="shared" si="32"/>
        <v>0</v>
      </c>
      <c r="HU45" s="167">
        <f t="shared" si="33"/>
        <v>0</v>
      </c>
      <c r="HV45" s="166">
        <f t="shared" si="34"/>
        <v>0</v>
      </c>
      <c r="HW45" s="167">
        <f t="shared" si="35"/>
        <v>0</v>
      </c>
      <c r="HZ45" s="164"/>
      <c r="IA45" s="177"/>
      <c r="IB45" s="164"/>
      <c r="IC45" s="177"/>
      <c r="ID45" s="164"/>
      <c r="IE45" s="177"/>
      <c r="IF45" s="164"/>
      <c r="IG45" s="177"/>
      <c r="IH45" s="164"/>
      <c r="II45" s="177"/>
      <c r="IJ45" s="164"/>
      <c r="IK45" s="177"/>
      <c r="IL45" s="164"/>
      <c r="IM45" s="177"/>
      <c r="IN45" s="164"/>
      <c r="IO45" s="177"/>
      <c r="IP45" s="164"/>
      <c r="IQ45" s="177"/>
      <c r="IR45" s="164"/>
      <c r="IS45" s="177"/>
      <c r="IT45" s="164"/>
      <c r="IU45" s="177"/>
      <c r="IV45" s="164"/>
      <c r="IW45" s="177"/>
      <c r="IX45" s="166">
        <f t="shared" si="36"/>
        <v>0</v>
      </c>
      <c r="IY45" s="167">
        <f t="shared" si="37"/>
        <v>0</v>
      </c>
      <c r="IZ45" s="166">
        <f t="shared" si="38"/>
        <v>0</v>
      </c>
      <c r="JA45" s="167">
        <f t="shared" si="39"/>
        <v>0</v>
      </c>
      <c r="JD45" s="164"/>
      <c r="JE45" s="177"/>
      <c r="JF45" s="164"/>
      <c r="JG45" s="177"/>
      <c r="JH45" s="164"/>
      <c r="JI45" s="177"/>
      <c r="JJ45" s="164"/>
      <c r="JK45" s="177"/>
      <c r="JL45" s="164"/>
      <c r="JM45" s="177"/>
      <c r="JN45" s="164"/>
      <c r="JO45" s="177"/>
      <c r="JP45" s="164"/>
      <c r="JQ45" s="177"/>
      <c r="JR45" s="164"/>
      <c r="JS45" s="177"/>
      <c r="JT45" s="164"/>
      <c r="JU45" s="177"/>
      <c r="JV45" s="164"/>
      <c r="JW45" s="177"/>
      <c r="JX45" s="164"/>
      <c r="JY45" s="177"/>
      <c r="JZ45" s="164"/>
      <c r="KA45" s="177"/>
      <c r="KB45" s="166">
        <f t="shared" si="40"/>
        <v>0</v>
      </c>
      <c r="KC45" s="167">
        <f t="shared" si="41"/>
        <v>0</v>
      </c>
      <c r="KD45" s="166">
        <f t="shared" si="42"/>
        <v>0</v>
      </c>
      <c r="KE45" s="167">
        <f t="shared" si="43"/>
        <v>0</v>
      </c>
      <c r="KH45" s="197">
        <f t="shared" si="49"/>
        <v>0</v>
      </c>
      <c r="KI45" s="198">
        <f t="shared" si="50"/>
        <v>0</v>
      </c>
      <c r="KJ45" s="166">
        <f t="shared" si="2"/>
        <v>0</v>
      </c>
      <c r="KK45" s="167">
        <f t="shared" si="3"/>
        <v>0</v>
      </c>
      <c r="KL45" s="199">
        <f t="shared" si="51"/>
        <v>0</v>
      </c>
      <c r="KM45" s="198">
        <f t="shared" si="52"/>
        <v>0</v>
      </c>
      <c r="KN45" s="166">
        <f t="shared" si="6"/>
        <v>0</v>
      </c>
      <c r="KO45" s="427">
        <f t="shared" si="7"/>
        <v>0</v>
      </c>
      <c r="KP45" s="420">
        <f t="shared" si="44"/>
        <v>0</v>
      </c>
      <c r="KQ45" s="422">
        <f t="shared" si="45"/>
        <v>0</v>
      </c>
      <c r="KR45" s="421" t="s">
        <v>338</v>
      </c>
      <c r="KS45" s="422" t="s">
        <v>338</v>
      </c>
    </row>
    <row r="46" spans="1:305" s="23" customFormat="1" ht="16.5" hidden="1" customHeight="1" x14ac:dyDescent="0.25">
      <c r="A46" s="4"/>
      <c r="B46" s="73"/>
      <c r="C46" s="548"/>
      <c r="D46" s="546"/>
      <c r="E46" s="24"/>
      <c r="F46" s="651"/>
      <c r="G46" s="24"/>
      <c r="H46" s="24"/>
      <c r="I46" s="80">
        <f>INT(ROUND(F46,2)*(IF(E46&gt;0,data!$J$4,0)))</f>
        <v>0</v>
      </c>
      <c r="J46" s="80"/>
      <c r="K46" s="549"/>
      <c r="L46" s="128"/>
      <c r="M46" s="80">
        <f>INT(ROUND(F46,2)*(IF(E46&gt;0,(IF(K46="ano",data!$J$6,0)),0)))</f>
        <v>0</v>
      </c>
      <c r="N46" s="82"/>
      <c r="O46" s="84"/>
      <c r="P46" s="4"/>
      <c r="Q46" s="85"/>
      <c r="R46" s="611" t="s">
        <v>338</v>
      </c>
      <c r="S46" s="4"/>
      <c r="U46" s="173" t="s">
        <v>297</v>
      </c>
      <c r="V46" s="10"/>
      <c r="W46" s="10"/>
      <c r="X46" s="174"/>
      <c r="Y46" s="175"/>
      <c r="Z46" s="174"/>
      <c r="AA46" s="175"/>
      <c r="AB46" s="174"/>
      <c r="AC46" s="175"/>
      <c r="AD46" s="174"/>
      <c r="AE46" s="175"/>
      <c r="AF46" s="174"/>
      <c r="AG46" s="175"/>
      <c r="AH46" s="174"/>
      <c r="AI46" s="175"/>
      <c r="AJ46" s="174"/>
      <c r="AK46" s="175"/>
      <c r="AL46" s="174"/>
      <c r="AM46" s="175"/>
      <c r="AN46" s="174"/>
      <c r="AO46" s="175"/>
      <c r="AP46" s="174"/>
      <c r="AQ46" s="175"/>
      <c r="AR46" s="174"/>
      <c r="AS46" s="175"/>
      <c r="AT46" s="174"/>
      <c r="AU46" s="175"/>
      <c r="AV46" s="166">
        <f t="shared" si="8"/>
        <v>0</v>
      </c>
      <c r="AW46" s="167">
        <f t="shared" si="9"/>
        <v>0</v>
      </c>
      <c r="AX46" s="166">
        <f t="shared" si="10"/>
        <v>0</v>
      </c>
      <c r="AY46" s="167">
        <f t="shared" si="11"/>
        <v>0</v>
      </c>
      <c r="BB46" s="174"/>
      <c r="BC46" s="175"/>
      <c r="BD46" s="174"/>
      <c r="BE46" s="175"/>
      <c r="BF46" s="174"/>
      <c r="BG46" s="175"/>
      <c r="BH46" s="174"/>
      <c r="BI46" s="175"/>
      <c r="BJ46" s="174"/>
      <c r="BK46" s="175"/>
      <c r="BL46" s="174"/>
      <c r="BM46" s="175"/>
      <c r="BN46" s="174"/>
      <c r="BO46" s="175"/>
      <c r="BP46" s="174"/>
      <c r="BQ46" s="175"/>
      <c r="BR46" s="174"/>
      <c r="BS46" s="175"/>
      <c r="BT46" s="174"/>
      <c r="BU46" s="175"/>
      <c r="BV46" s="174"/>
      <c r="BW46" s="175"/>
      <c r="BX46" s="174"/>
      <c r="BY46" s="175"/>
      <c r="BZ46" s="166">
        <f t="shared" si="12"/>
        <v>0</v>
      </c>
      <c r="CA46" s="167">
        <f t="shared" si="13"/>
        <v>0</v>
      </c>
      <c r="CB46" s="166">
        <f t="shared" si="14"/>
        <v>0</v>
      </c>
      <c r="CC46" s="167">
        <f t="shared" si="15"/>
        <v>0</v>
      </c>
      <c r="CF46" s="174"/>
      <c r="CG46" s="175"/>
      <c r="CH46" s="174"/>
      <c r="CI46" s="175"/>
      <c r="CJ46" s="174"/>
      <c r="CK46" s="175"/>
      <c r="CL46" s="174"/>
      <c r="CM46" s="175"/>
      <c r="CN46" s="174"/>
      <c r="CO46" s="175"/>
      <c r="CP46" s="174"/>
      <c r="CQ46" s="175"/>
      <c r="CR46" s="174"/>
      <c r="CS46" s="175"/>
      <c r="CT46" s="174"/>
      <c r="CU46" s="175"/>
      <c r="CV46" s="174"/>
      <c r="CW46" s="175"/>
      <c r="CX46" s="174"/>
      <c r="CY46" s="175"/>
      <c r="CZ46" s="174"/>
      <c r="DA46" s="175"/>
      <c r="DB46" s="174"/>
      <c r="DC46" s="175"/>
      <c r="DD46" s="166">
        <f t="shared" si="16"/>
        <v>0</v>
      </c>
      <c r="DE46" s="167">
        <f t="shared" si="17"/>
        <v>0</v>
      </c>
      <c r="DF46" s="166">
        <f t="shared" si="18"/>
        <v>0</v>
      </c>
      <c r="DG46" s="167">
        <f t="shared" si="19"/>
        <v>0</v>
      </c>
      <c r="DJ46" s="174"/>
      <c r="DK46" s="175"/>
      <c r="DL46" s="174"/>
      <c r="DM46" s="175"/>
      <c r="DN46" s="174"/>
      <c r="DO46" s="175"/>
      <c r="DP46" s="174"/>
      <c r="DQ46" s="175"/>
      <c r="DR46" s="174"/>
      <c r="DS46" s="175"/>
      <c r="DT46" s="174"/>
      <c r="DU46" s="175"/>
      <c r="DV46" s="174"/>
      <c r="DW46" s="175"/>
      <c r="DX46" s="174"/>
      <c r="DY46" s="175"/>
      <c r="DZ46" s="174"/>
      <c r="EA46" s="175"/>
      <c r="EB46" s="174"/>
      <c r="EC46" s="175"/>
      <c r="ED46" s="174"/>
      <c r="EE46" s="175"/>
      <c r="EF46" s="174"/>
      <c r="EG46" s="175"/>
      <c r="EH46" s="166">
        <f t="shared" si="20"/>
        <v>0</v>
      </c>
      <c r="EI46" s="167">
        <f t="shared" si="21"/>
        <v>0</v>
      </c>
      <c r="EJ46" s="166">
        <f t="shared" si="22"/>
        <v>0</v>
      </c>
      <c r="EK46" s="167">
        <f t="shared" si="23"/>
        <v>0</v>
      </c>
      <c r="EN46" s="174"/>
      <c r="EO46" s="175"/>
      <c r="EP46" s="174"/>
      <c r="EQ46" s="175"/>
      <c r="ER46" s="174"/>
      <c r="ES46" s="175"/>
      <c r="ET46" s="174"/>
      <c r="EU46" s="175"/>
      <c r="EV46" s="174"/>
      <c r="EW46" s="175"/>
      <c r="EX46" s="174"/>
      <c r="EY46" s="175"/>
      <c r="EZ46" s="174"/>
      <c r="FA46" s="175"/>
      <c r="FB46" s="174"/>
      <c r="FC46" s="175"/>
      <c r="FD46" s="174"/>
      <c r="FE46" s="175"/>
      <c r="FF46" s="174"/>
      <c r="FG46" s="175"/>
      <c r="FH46" s="174"/>
      <c r="FI46" s="175"/>
      <c r="FJ46" s="174"/>
      <c r="FK46" s="175"/>
      <c r="FL46" s="166">
        <f t="shared" si="24"/>
        <v>0</v>
      </c>
      <c r="FM46" s="167">
        <f t="shared" si="25"/>
        <v>0</v>
      </c>
      <c r="FN46" s="166">
        <f t="shared" si="26"/>
        <v>0</v>
      </c>
      <c r="FO46" s="167">
        <f t="shared" si="27"/>
        <v>0</v>
      </c>
      <c r="FR46" s="174"/>
      <c r="FS46" s="175"/>
      <c r="FT46" s="174"/>
      <c r="FU46" s="175"/>
      <c r="FV46" s="174"/>
      <c r="FW46" s="175"/>
      <c r="FX46" s="174"/>
      <c r="FY46" s="175"/>
      <c r="FZ46" s="174"/>
      <c r="GA46" s="175"/>
      <c r="GB46" s="174"/>
      <c r="GC46" s="175"/>
      <c r="GD46" s="174"/>
      <c r="GE46" s="175"/>
      <c r="GF46" s="174"/>
      <c r="GG46" s="175"/>
      <c r="GH46" s="174"/>
      <c r="GI46" s="175"/>
      <c r="GJ46" s="174"/>
      <c r="GK46" s="175"/>
      <c r="GL46" s="174"/>
      <c r="GM46" s="175"/>
      <c r="GN46" s="174"/>
      <c r="GO46" s="175"/>
      <c r="GP46" s="166">
        <f t="shared" si="28"/>
        <v>0</v>
      </c>
      <c r="GQ46" s="167">
        <f t="shared" si="29"/>
        <v>0</v>
      </c>
      <c r="GR46" s="166">
        <f t="shared" si="30"/>
        <v>0</v>
      </c>
      <c r="GS46" s="167">
        <f t="shared" si="31"/>
        <v>0</v>
      </c>
      <c r="GV46" s="174"/>
      <c r="GW46" s="175"/>
      <c r="GX46" s="174"/>
      <c r="GY46" s="175"/>
      <c r="GZ46" s="174"/>
      <c r="HA46" s="175"/>
      <c r="HB46" s="174"/>
      <c r="HC46" s="175"/>
      <c r="HD46" s="174"/>
      <c r="HE46" s="175"/>
      <c r="HF46" s="174"/>
      <c r="HG46" s="175"/>
      <c r="HH46" s="174"/>
      <c r="HI46" s="175"/>
      <c r="HJ46" s="174"/>
      <c r="HK46" s="175"/>
      <c r="HL46" s="174"/>
      <c r="HM46" s="175"/>
      <c r="HN46" s="174"/>
      <c r="HO46" s="175"/>
      <c r="HP46" s="174"/>
      <c r="HQ46" s="175"/>
      <c r="HR46" s="174"/>
      <c r="HS46" s="175"/>
      <c r="HT46" s="166">
        <f t="shared" si="32"/>
        <v>0</v>
      </c>
      <c r="HU46" s="167">
        <f t="shared" si="33"/>
        <v>0</v>
      </c>
      <c r="HV46" s="166">
        <f t="shared" si="34"/>
        <v>0</v>
      </c>
      <c r="HW46" s="167">
        <f t="shared" si="35"/>
        <v>0</v>
      </c>
      <c r="HZ46" s="174"/>
      <c r="IA46" s="175"/>
      <c r="IB46" s="174"/>
      <c r="IC46" s="175"/>
      <c r="ID46" s="174"/>
      <c r="IE46" s="175"/>
      <c r="IF46" s="174"/>
      <c r="IG46" s="175"/>
      <c r="IH46" s="174"/>
      <c r="II46" s="175"/>
      <c r="IJ46" s="174"/>
      <c r="IK46" s="175"/>
      <c r="IL46" s="174"/>
      <c r="IM46" s="175"/>
      <c r="IN46" s="174"/>
      <c r="IO46" s="175"/>
      <c r="IP46" s="174"/>
      <c r="IQ46" s="175"/>
      <c r="IR46" s="174"/>
      <c r="IS46" s="175"/>
      <c r="IT46" s="174"/>
      <c r="IU46" s="175"/>
      <c r="IV46" s="174"/>
      <c r="IW46" s="175"/>
      <c r="IX46" s="166">
        <f t="shared" si="36"/>
        <v>0</v>
      </c>
      <c r="IY46" s="167">
        <f t="shared" si="37"/>
        <v>0</v>
      </c>
      <c r="IZ46" s="166">
        <f t="shared" si="38"/>
        <v>0</v>
      </c>
      <c r="JA46" s="167">
        <f t="shared" si="39"/>
        <v>0</v>
      </c>
      <c r="JD46" s="174"/>
      <c r="JE46" s="175"/>
      <c r="JF46" s="174"/>
      <c r="JG46" s="175"/>
      <c r="JH46" s="174"/>
      <c r="JI46" s="175"/>
      <c r="JJ46" s="174"/>
      <c r="JK46" s="175"/>
      <c r="JL46" s="174"/>
      <c r="JM46" s="175"/>
      <c r="JN46" s="174"/>
      <c r="JO46" s="175"/>
      <c r="JP46" s="174"/>
      <c r="JQ46" s="175"/>
      <c r="JR46" s="174"/>
      <c r="JS46" s="175"/>
      <c r="JT46" s="174"/>
      <c r="JU46" s="175"/>
      <c r="JV46" s="174"/>
      <c r="JW46" s="175"/>
      <c r="JX46" s="174"/>
      <c r="JY46" s="175"/>
      <c r="JZ46" s="174"/>
      <c r="KA46" s="175"/>
      <c r="KB46" s="166">
        <f t="shared" si="40"/>
        <v>0</v>
      </c>
      <c r="KC46" s="167">
        <f t="shared" si="41"/>
        <v>0</v>
      </c>
      <c r="KD46" s="166">
        <f t="shared" si="42"/>
        <v>0</v>
      </c>
      <c r="KE46" s="167">
        <f t="shared" si="43"/>
        <v>0</v>
      </c>
      <c r="KH46" s="197">
        <f t="shared" si="49"/>
        <v>0</v>
      </c>
      <c r="KI46" s="198">
        <f t="shared" si="50"/>
        <v>0</v>
      </c>
      <c r="KJ46" s="166">
        <f t="shared" si="2"/>
        <v>0</v>
      </c>
      <c r="KK46" s="167">
        <f t="shared" si="3"/>
        <v>0</v>
      </c>
      <c r="KL46" s="199">
        <f t="shared" si="51"/>
        <v>0</v>
      </c>
      <c r="KM46" s="198">
        <f t="shared" si="52"/>
        <v>0</v>
      </c>
      <c r="KN46" s="166">
        <f t="shared" si="6"/>
        <v>0</v>
      </c>
      <c r="KO46" s="427">
        <f t="shared" si="7"/>
        <v>0</v>
      </c>
      <c r="KP46" s="420">
        <f t="shared" si="44"/>
        <v>0</v>
      </c>
      <c r="KQ46" s="422">
        <f t="shared" si="45"/>
        <v>0</v>
      </c>
      <c r="KR46" s="421" t="s">
        <v>338</v>
      </c>
      <c r="KS46" s="422" t="s">
        <v>338</v>
      </c>
    </row>
    <row r="47" spans="1:305" s="4" customFormat="1" ht="16.5" customHeight="1" x14ac:dyDescent="0.25">
      <c r="B47" s="73" t="s">
        <v>30</v>
      </c>
      <c r="C47" s="900"/>
      <c r="D47" s="901"/>
      <c r="E47" s="312"/>
      <c r="F47" s="655">
        <v>1</v>
      </c>
      <c r="G47" s="14"/>
      <c r="H47" s="14"/>
      <c r="I47" s="80">
        <f>INT(ROUND(F47,2)*(IF(E47&gt;0,data!$J$4,0)))</f>
        <v>0</v>
      </c>
      <c r="J47" s="80">
        <f>IF(E47&gt;0,I47*E47,0)</f>
        <v>0</v>
      </c>
      <c r="K47" s="314"/>
      <c r="L47" s="312"/>
      <c r="M47" s="80">
        <f>INT(ROUND(F47,2)*(IF(E47&gt;0,(IF(K47="ano",data!$J$6,0)),0)))</f>
        <v>0</v>
      </c>
      <c r="N47" s="82">
        <f>IF(L47&gt;E47,M47*E47,M47*L47)</f>
        <v>0</v>
      </c>
      <c r="O47" s="84">
        <f t="shared" si="46"/>
        <v>0</v>
      </c>
      <c r="Q47" s="85" t="str">
        <f t="shared" si="47"/>
        <v/>
      </c>
      <c r="R47" s="611" t="s">
        <v>338</v>
      </c>
      <c r="T47" s="4">
        <f t="shared" si="48"/>
        <v>0</v>
      </c>
      <c r="U47" s="176" t="s">
        <v>297</v>
      </c>
      <c r="V47" s="10"/>
      <c r="W47" s="10"/>
      <c r="X47" s="164"/>
      <c r="Y47" s="177"/>
      <c r="Z47" s="164"/>
      <c r="AA47" s="177"/>
      <c r="AB47" s="164"/>
      <c r="AC47" s="177"/>
      <c r="AD47" s="164"/>
      <c r="AE47" s="177"/>
      <c r="AF47" s="164"/>
      <c r="AG47" s="177"/>
      <c r="AH47" s="164"/>
      <c r="AI47" s="177"/>
      <c r="AJ47" s="164"/>
      <c r="AK47" s="177"/>
      <c r="AL47" s="164"/>
      <c r="AM47" s="177"/>
      <c r="AN47" s="164"/>
      <c r="AO47" s="177"/>
      <c r="AP47" s="164"/>
      <c r="AQ47" s="177"/>
      <c r="AR47" s="164"/>
      <c r="AS47" s="177"/>
      <c r="AT47" s="164"/>
      <c r="AU47" s="177"/>
      <c r="AV47" s="166">
        <f t="shared" si="8"/>
        <v>0</v>
      </c>
      <c r="AW47" s="167">
        <f t="shared" si="9"/>
        <v>0</v>
      </c>
      <c r="AX47" s="166">
        <f t="shared" si="10"/>
        <v>0</v>
      </c>
      <c r="AY47" s="167">
        <f t="shared" si="11"/>
        <v>0</v>
      </c>
      <c r="BB47" s="164"/>
      <c r="BC47" s="177"/>
      <c r="BD47" s="164"/>
      <c r="BE47" s="177"/>
      <c r="BF47" s="164"/>
      <c r="BG47" s="177"/>
      <c r="BH47" s="164"/>
      <c r="BI47" s="177"/>
      <c r="BJ47" s="164"/>
      <c r="BK47" s="177"/>
      <c r="BL47" s="164"/>
      <c r="BM47" s="177"/>
      <c r="BN47" s="164"/>
      <c r="BO47" s="177"/>
      <c r="BP47" s="164"/>
      <c r="BQ47" s="177"/>
      <c r="BR47" s="164"/>
      <c r="BS47" s="177"/>
      <c r="BT47" s="164"/>
      <c r="BU47" s="177"/>
      <c r="BV47" s="164"/>
      <c r="BW47" s="177"/>
      <c r="BX47" s="164"/>
      <c r="BY47" s="177"/>
      <c r="BZ47" s="166">
        <f t="shared" si="12"/>
        <v>0</v>
      </c>
      <c r="CA47" s="167">
        <f t="shared" si="13"/>
        <v>0</v>
      </c>
      <c r="CB47" s="166">
        <f t="shared" si="14"/>
        <v>0</v>
      </c>
      <c r="CC47" s="167">
        <f t="shared" si="15"/>
        <v>0</v>
      </c>
      <c r="CF47" s="164"/>
      <c r="CG47" s="177"/>
      <c r="CH47" s="164"/>
      <c r="CI47" s="177"/>
      <c r="CJ47" s="164"/>
      <c r="CK47" s="177"/>
      <c r="CL47" s="164"/>
      <c r="CM47" s="177"/>
      <c r="CN47" s="164"/>
      <c r="CO47" s="177"/>
      <c r="CP47" s="164"/>
      <c r="CQ47" s="177"/>
      <c r="CR47" s="164"/>
      <c r="CS47" s="177"/>
      <c r="CT47" s="164"/>
      <c r="CU47" s="177"/>
      <c r="CV47" s="164"/>
      <c r="CW47" s="177"/>
      <c r="CX47" s="164"/>
      <c r="CY47" s="177"/>
      <c r="CZ47" s="164"/>
      <c r="DA47" s="177"/>
      <c r="DB47" s="164"/>
      <c r="DC47" s="177"/>
      <c r="DD47" s="166">
        <f t="shared" si="16"/>
        <v>0</v>
      </c>
      <c r="DE47" s="167">
        <f t="shared" si="17"/>
        <v>0</v>
      </c>
      <c r="DF47" s="166">
        <f t="shared" si="18"/>
        <v>0</v>
      </c>
      <c r="DG47" s="167">
        <f t="shared" si="19"/>
        <v>0</v>
      </c>
      <c r="DJ47" s="164"/>
      <c r="DK47" s="177"/>
      <c r="DL47" s="164"/>
      <c r="DM47" s="177"/>
      <c r="DN47" s="164"/>
      <c r="DO47" s="177"/>
      <c r="DP47" s="164"/>
      <c r="DQ47" s="177"/>
      <c r="DR47" s="164"/>
      <c r="DS47" s="177"/>
      <c r="DT47" s="164"/>
      <c r="DU47" s="177"/>
      <c r="DV47" s="164"/>
      <c r="DW47" s="177"/>
      <c r="DX47" s="164"/>
      <c r="DY47" s="177"/>
      <c r="DZ47" s="164"/>
      <c r="EA47" s="177"/>
      <c r="EB47" s="164"/>
      <c r="EC47" s="177"/>
      <c r="ED47" s="164"/>
      <c r="EE47" s="177"/>
      <c r="EF47" s="164"/>
      <c r="EG47" s="177"/>
      <c r="EH47" s="166">
        <f t="shared" si="20"/>
        <v>0</v>
      </c>
      <c r="EI47" s="167">
        <f t="shared" si="21"/>
        <v>0</v>
      </c>
      <c r="EJ47" s="166">
        <f t="shared" si="22"/>
        <v>0</v>
      </c>
      <c r="EK47" s="167">
        <f t="shared" si="23"/>
        <v>0</v>
      </c>
      <c r="EN47" s="164"/>
      <c r="EO47" s="177"/>
      <c r="EP47" s="164"/>
      <c r="EQ47" s="177"/>
      <c r="ER47" s="164"/>
      <c r="ES47" s="177"/>
      <c r="ET47" s="164"/>
      <c r="EU47" s="177"/>
      <c r="EV47" s="164"/>
      <c r="EW47" s="177"/>
      <c r="EX47" s="164"/>
      <c r="EY47" s="177"/>
      <c r="EZ47" s="164"/>
      <c r="FA47" s="177"/>
      <c r="FB47" s="164"/>
      <c r="FC47" s="177"/>
      <c r="FD47" s="164"/>
      <c r="FE47" s="177"/>
      <c r="FF47" s="164"/>
      <c r="FG47" s="177"/>
      <c r="FH47" s="164"/>
      <c r="FI47" s="177"/>
      <c r="FJ47" s="164"/>
      <c r="FK47" s="177"/>
      <c r="FL47" s="166">
        <f t="shared" si="24"/>
        <v>0</v>
      </c>
      <c r="FM47" s="167">
        <f t="shared" si="25"/>
        <v>0</v>
      </c>
      <c r="FN47" s="166">
        <f t="shared" si="26"/>
        <v>0</v>
      </c>
      <c r="FO47" s="167">
        <f t="shared" si="27"/>
        <v>0</v>
      </c>
      <c r="FR47" s="164"/>
      <c r="FS47" s="177"/>
      <c r="FT47" s="164"/>
      <c r="FU47" s="177"/>
      <c r="FV47" s="164"/>
      <c r="FW47" s="177"/>
      <c r="FX47" s="164"/>
      <c r="FY47" s="177"/>
      <c r="FZ47" s="164"/>
      <c r="GA47" s="177"/>
      <c r="GB47" s="164"/>
      <c r="GC47" s="177"/>
      <c r="GD47" s="164"/>
      <c r="GE47" s="177"/>
      <c r="GF47" s="164"/>
      <c r="GG47" s="177"/>
      <c r="GH47" s="164"/>
      <c r="GI47" s="177"/>
      <c r="GJ47" s="164"/>
      <c r="GK47" s="177"/>
      <c r="GL47" s="164"/>
      <c r="GM47" s="177"/>
      <c r="GN47" s="164"/>
      <c r="GO47" s="177"/>
      <c r="GP47" s="166">
        <f t="shared" si="28"/>
        <v>0</v>
      </c>
      <c r="GQ47" s="167">
        <f t="shared" si="29"/>
        <v>0</v>
      </c>
      <c r="GR47" s="166">
        <f t="shared" si="30"/>
        <v>0</v>
      </c>
      <c r="GS47" s="167">
        <f t="shared" si="31"/>
        <v>0</v>
      </c>
      <c r="GV47" s="164"/>
      <c r="GW47" s="177"/>
      <c r="GX47" s="164"/>
      <c r="GY47" s="177"/>
      <c r="GZ47" s="164"/>
      <c r="HA47" s="177"/>
      <c r="HB47" s="164"/>
      <c r="HC47" s="177"/>
      <c r="HD47" s="164"/>
      <c r="HE47" s="177"/>
      <c r="HF47" s="164"/>
      <c r="HG47" s="177"/>
      <c r="HH47" s="164"/>
      <c r="HI47" s="177"/>
      <c r="HJ47" s="164"/>
      <c r="HK47" s="177"/>
      <c r="HL47" s="164"/>
      <c r="HM47" s="177"/>
      <c r="HN47" s="164"/>
      <c r="HO47" s="177"/>
      <c r="HP47" s="164"/>
      <c r="HQ47" s="177"/>
      <c r="HR47" s="164"/>
      <c r="HS47" s="177"/>
      <c r="HT47" s="166">
        <f t="shared" si="32"/>
        <v>0</v>
      </c>
      <c r="HU47" s="167">
        <f t="shared" si="33"/>
        <v>0</v>
      </c>
      <c r="HV47" s="166">
        <f t="shared" si="34"/>
        <v>0</v>
      </c>
      <c r="HW47" s="167">
        <f t="shared" si="35"/>
        <v>0</v>
      </c>
      <c r="HZ47" s="164"/>
      <c r="IA47" s="177"/>
      <c r="IB47" s="164"/>
      <c r="IC47" s="177"/>
      <c r="ID47" s="164"/>
      <c r="IE47" s="177"/>
      <c r="IF47" s="164"/>
      <c r="IG47" s="177"/>
      <c r="IH47" s="164"/>
      <c r="II47" s="177"/>
      <c r="IJ47" s="164"/>
      <c r="IK47" s="177"/>
      <c r="IL47" s="164"/>
      <c r="IM47" s="177"/>
      <c r="IN47" s="164"/>
      <c r="IO47" s="177"/>
      <c r="IP47" s="164"/>
      <c r="IQ47" s="177"/>
      <c r="IR47" s="164"/>
      <c r="IS47" s="177"/>
      <c r="IT47" s="164"/>
      <c r="IU47" s="177"/>
      <c r="IV47" s="164"/>
      <c r="IW47" s="177"/>
      <c r="IX47" s="166">
        <f t="shared" si="36"/>
        <v>0</v>
      </c>
      <c r="IY47" s="167">
        <f t="shared" si="37"/>
        <v>0</v>
      </c>
      <c r="IZ47" s="166">
        <f t="shared" si="38"/>
        <v>0</v>
      </c>
      <c r="JA47" s="167">
        <f t="shared" si="39"/>
        <v>0</v>
      </c>
      <c r="JD47" s="164"/>
      <c r="JE47" s="177"/>
      <c r="JF47" s="164"/>
      <c r="JG47" s="177"/>
      <c r="JH47" s="164"/>
      <c r="JI47" s="177"/>
      <c r="JJ47" s="164"/>
      <c r="JK47" s="177"/>
      <c r="JL47" s="164"/>
      <c r="JM47" s="177"/>
      <c r="JN47" s="164"/>
      <c r="JO47" s="177"/>
      <c r="JP47" s="164"/>
      <c r="JQ47" s="177"/>
      <c r="JR47" s="164"/>
      <c r="JS47" s="177"/>
      <c r="JT47" s="164"/>
      <c r="JU47" s="177"/>
      <c r="JV47" s="164"/>
      <c r="JW47" s="177"/>
      <c r="JX47" s="164"/>
      <c r="JY47" s="177"/>
      <c r="JZ47" s="164"/>
      <c r="KA47" s="177"/>
      <c r="KB47" s="166">
        <f t="shared" si="40"/>
        <v>0</v>
      </c>
      <c r="KC47" s="167">
        <f t="shared" si="41"/>
        <v>0</v>
      </c>
      <c r="KD47" s="166">
        <f t="shared" si="42"/>
        <v>0</v>
      </c>
      <c r="KE47" s="167">
        <f t="shared" si="43"/>
        <v>0</v>
      </c>
      <c r="KH47" s="197">
        <f t="shared" si="49"/>
        <v>0</v>
      </c>
      <c r="KI47" s="198">
        <f t="shared" si="50"/>
        <v>0</v>
      </c>
      <c r="KJ47" s="166">
        <f t="shared" si="2"/>
        <v>0</v>
      </c>
      <c r="KK47" s="167">
        <f t="shared" si="3"/>
        <v>0</v>
      </c>
      <c r="KL47" s="199">
        <f t="shared" si="51"/>
        <v>0</v>
      </c>
      <c r="KM47" s="198">
        <f t="shared" si="52"/>
        <v>0</v>
      </c>
      <c r="KN47" s="166">
        <f t="shared" si="6"/>
        <v>0</v>
      </c>
      <c r="KO47" s="427">
        <f t="shared" si="7"/>
        <v>0</v>
      </c>
      <c r="KP47" s="420">
        <f t="shared" si="44"/>
        <v>0</v>
      </c>
      <c r="KQ47" s="422">
        <f t="shared" si="45"/>
        <v>0</v>
      </c>
      <c r="KR47" s="421" t="s">
        <v>338</v>
      </c>
      <c r="KS47" s="422" t="s">
        <v>338</v>
      </c>
    </row>
    <row r="48" spans="1:305" s="23" customFormat="1" ht="15.75" hidden="1" customHeight="1" x14ac:dyDescent="0.25">
      <c r="A48" s="4"/>
      <c r="B48" s="73"/>
      <c r="C48" s="548"/>
      <c r="D48" s="546"/>
      <c r="E48" s="24"/>
      <c r="F48" s="651"/>
      <c r="G48" s="24"/>
      <c r="H48" s="24"/>
      <c r="I48" s="80">
        <f>INT(ROUND(F48,2)*(IF(E48&gt;0,data!$J$4,0)))</f>
        <v>0</v>
      </c>
      <c r="J48" s="80"/>
      <c r="K48" s="549"/>
      <c r="L48" s="128"/>
      <c r="M48" s="80">
        <f>INT(ROUND(F48,2)*(IF(E48&gt;0,(IF(K48="ano",data!$J$6,0)),0)))</f>
        <v>0</v>
      </c>
      <c r="N48" s="82"/>
      <c r="O48" s="84"/>
      <c r="P48" s="4"/>
      <c r="Q48" s="85"/>
      <c r="R48" s="611" t="s">
        <v>338</v>
      </c>
      <c r="S48" s="4"/>
      <c r="U48" s="173" t="s">
        <v>297</v>
      </c>
      <c r="V48" s="10"/>
      <c r="W48" s="10"/>
      <c r="X48" s="174"/>
      <c r="Y48" s="175"/>
      <c r="Z48" s="174"/>
      <c r="AA48" s="175"/>
      <c r="AB48" s="174"/>
      <c r="AC48" s="175"/>
      <c r="AD48" s="174"/>
      <c r="AE48" s="175"/>
      <c r="AF48" s="174"/>
      <c r="AG48" s="175"/>
      <c r="AH48" s="174"/>
      <c r="AI48" s="175"/>
      <c r="AJ48" s="174"/>
      <c r="AK48" s="175"/>
      <c r="AL48" s="174"/>
      <c r="AM48" s="175"/>
      <c r="AN48" s="174"/>
      <c r="AO48" s="175"/>
      <c r="AP48" s="174"/>
      <c r="AQ48" s="175"/>
      <c r="AR48" s="174"/>
      <c r="AS48" s="175"/>
      <c r="AT48" s="174"/>
      <c r="AU48" s="175"/>
      <c r="AV48" s="166">
        <f t="shared" si="8"/>
        <v>0</v>
      </c>
      <c r="AW48" s="167">
        <f t="shared" si="9"/>
        <v>0</v>
      </c>
      <c r="AX48" s="166">
        <f t="shared" si="10"/>
        <v>0</v>
      </c>
      <c r="AY48" s="167">
        <f t="shared" si="11"/>
        <v>0</v>
      </c>
      <c r="BB48" s="174"/>
      <c r="BC48" s="175"/>
      <c r="BD48" s="174"/>
      <c r="BE48" s="175"/>
      <c r="BF48" s="174"/>
      <c r="BG48" s="175"/>
      <c r="BH48" s="174"/>
      <c r="BI48" s="175"/>
      <c r="BJ48" s="174"/>
      <c r="BK48" s="175"/>
      <c r="BL48" s="174"/>
      <c r="BM48" s="175"/>
      <c r="BN48" s="174"/>
      <c r="BO48" s="175"/>
      <c r="BP48" s="174"/>
      <c r="BQ48" s="175"/>
      <c r="BR48" s="174"/>
      <c r="BS48" s="175"/>
      <c r="BT48" s="174"/>
      <c r="BU48" s="175"/>
      <c r="BV48" s="174"/>
      <c r="BW48" s="175"/>
      <c r="BX48" s="174"/>
      <c r="BY48" s="175"/>
      <c r="BZ48" s="166">
        <f t="shared" si="12"/>
        <v>0</v>
      </c>
      <c r="CA48" s="167">
        <f t="shared" si="13"/>
        <v>0</v>
      </c>
      <c r="CB48" s="166">
        <f t="shared" si="14"/>
        <v>0</v>
      </c>
      <c r="CC48" s="167">
        <f t="shared" si="15"/>
        <v>0</v>
      </c>
      <c r="CF48" s="174"/>
      <c r="CG48" s="175"/>
      <c r="CH48" s="174"/>
      <c r="CI48" s="175"/>
      <c r="CJ48" s="174"/>
      <c r="CK48" s="175"/>
      <c r="CL48" s="174"/>
      <c r="CM48" s="175"/>
      <c r="CN48" s="174"/>
      <c r="CO48" s="175"/>
      <c r="CP48" s="174"/>
      <c r="CQ48" s="175"/>
      <c r="CR48" s="174"/>
      <c r="CS48" s="175"/>
      <c r="CT48" s="174"/>
      <c r="CU48" s="175"/>
      <c r="CV48" s="174"/>
      <c r="CW48" s="175"/>
      <c r="CX48" s="174"/>
      <c r="CY48" s="175"/>
      <c r="CZ48" s="174"/>
      <c r="DA48" s="175"/>
      <c r="DB48" s="174"/>
      <c r="DC48" s="175"/>
      <c r="DD48" s="166">
        <f t="shared" si="16"/>
        <v>0</v>
      </c>
      <c r="DE48" s="167">
        <f t="shared" si="17"/>
        <v>0</v>
      </c>
      <c r="DF48" s="166">
        <f t="shared" si="18"/>
        <v>0</v>
      </c>
      <c r="DG48" s="167">
        <f t="shared" si="19"/>
        <v>0</v>
      </c>
      <c r="DJ48" s="174"/>
      <c r="DK48" s="175"/>
      <c r="DL48" s="174"/>
      <c r="DM48" s="175"/>
      <c r="DN48" s="174"/>
      <c r="DO48" s="175"/>
      <c r="DP48" s="174"/>
      <c r="DQ48" s="175"/>
      <c r="DR48" s="174"/>
      <c r="DS48" s="175"/>
      <c r="DT48" s="174"/>
      <c r="DU48" s="175"/>
      <c r="DV48" s="174"/>
      <c r="DW48" s="175"/>
      <c r="DX48" s="174"/>
      <c r="DY48" s="175"/>
      <c r="DZ48" s="174"/>
      <c r="EA48" s="175"/>
      <c r="EB48" s="174"/>
      <c r="EC48" s="175"/>
      <c r="ED48" s="174"/>
      <c r="EE48" s="175"/>
      <c r="EF48" s="174"/>
      <c r="EG48" s="175"/>
      <c r="EH48" s="166">
        <f t="shared" si="20"/>
        <v>0</v>
      </c>
      <c r="EI48" s="167">
        <f t="shared" si="21"/>
        <v>0</v>
      </c>
      <c r="EJ48" s="166">
        <f t="shared" si="22"/>
        <v>0</v>
      </c>
      <c r="EK48" s="167">
        <f t="shared" si="23"/>
        <v>0</v>
      </c>
      <c r="EN48" s="174"/>
      <c r="EO48" s="175"/>
      <c r="EP48" s="174"/>
      <c r="EQ48" s="175"/>
      <c r="ER48" s="174"/>
      <c r="ES48" s="175"/>
      <c r="ET48" s="174"/>
      <c r="EU48" s="175"/>
      <c r="EV48" s="174"/>
      <c r="EW48" s="175"/>
      <c r="EX48" s="174"/>
      <c r="EY48" s="175"/>
      <c r="EZ48" s="174"/>
      <c r="FA48" s="175"/>
      <c r="FB48" s="174"/>
      <c r="FC48" s="175"/>
      <c r="FD48" s="174"/>
      <c r="FE48" s="175"/>
      <c r="FF48" s="174"/>
      <c r="FG48" s="175"/>
      <c r="FH48" s="174"/>
      <c r="FI48" s="175"/>
      <c r="FJ48" s="174"/>
      <c r="FK48" s="175"/>
      <c r="FL48" s="166">
        <f t="shared" si="24"/>
        <v>0</v>
      </c>
      <c r="FM48" s="167">
        <f t="shared" si="25"/>
        <v>0</v>
      </c>
      <c r="FN48" s="166">
        <f t="shared" si="26"/>
        <v>0</v>
      </c>
      <c r="FO48" s="167">
        <f t="shared" si="27"/>
        <v>0</v>
      </c>
      <c r="FR48" s="174"/>
      <c r="FS48" s="175"/>
      <c r="FT48" s="174"/>
      <c r="FU48" s="175"/>
      <c r="FV48" s="174"/>
      <c r="FW48" s="175"/>
      <c r="FX48" s="174"/>
      <c r="FY48" s="175"/>
      <c r="FZ48" s="174"/>
      <c r="GA48" s="175"/>
      <c r="GB48" s="174"/>
      <c r="GC48" s="175"/>
      <c r="GD48" s="174"/>
      <c r="GE48" s="175"/>
      <c r="GF48" s="174"/>
      <c r="GG48" s="175"/>
      <c r="GH48" s="174"/>
      <c r="GI48" s="175"/>
      <c r="GJ48" s="174"/>
      <c r="GK48" s="175"/>
      <c r="GL48" s="174"/>
      <c r="GM48" s="175"/>
      <c r="GN48" s="174"/>
      <c r="GO48" s="175"/>
      <c r="GP48" s="166">
        <f t="shared" si="28"/>
        <v>0</v>
      </c>
      <c r="GQ48" s="167">
        <f t="shared" si="29"/>
        <v>0</v>
      </c>
      <c r="GR48" s="166">
        <f t="shared" si="30"/>
        <v>0</v>
      </c>
      <c r="GS48" s="167">
        <f t="shared" si="31"/>
        <v>0</v>
      </c>
      <c r="GV48" s="174"/>
      <c r="GW48" s="175"/>
      <c r="GX48" s="174"/>
      <c r="GY48" s="175"/>
      <c r="GZ48" s="174"/>
      <c r="HA48" s="175"/>
      <c r="HB48" s="174"/>
      <c r="HC48" s="175"/>
      <c r="HD48" s="174"/>
      <c r="HE48" s="175"/>
      <c r="HF48" s="174"/>
      <c r="HG48" s="175"/>
      <c r="HH48" s="174"/>
      <c r="HI48" s="175"/>
      <c r="HJ48" s="174"/>
      <c r="HK48" s="175"/>
      <c r="HL48" s="174"/>
      <c r="HM48" s="175"/>
      <c r="HN48" s="174"/>
      <c r="HO48" s="175"/>
      <c r="HP48" s="174"/>
      <c r="HQ48" s="175"/>
      <c r="HR48" s="174"/>
      <c r="HS48" s="175"/>
      <c r="HT48" s="166">
        <f t="shared" si="32"/>
        <v>0</v>
      </c>
      <c r="HU48" s="167">
        <f t="shared" si="33"/>
        <v>0</v>
      </c>
      <c r="HV48" s="166">
        <f t="shared" si="34"/>
        <v>0</v>
      </c>
      <c r="HW48" s="167">
        <f t="shared" si="35"/>
        <v>0</v>
      </c>
      <c r="HZ48" s="174"/>
      <c r="IA48" s="175"/>
      <c r="IB48" s="174"/>
      <c r="IC48" s="175"/>
      <c r="ID48" s="174"/>
      <c r="IE48" s="175"/>
      <c r="IF48" s="174"/>
      <c r="IG48" s="175"/>
      <c r="IH48" s="174"/>
      <c r="II48" s="175"/>
      <c r="IJ48" s="174"/>
      <c r="IK48" s="175"/>
      <c r="IL48" s="174"/>
      <c r="IM48" s="175"/>
      <c r="IN48" s="174"/>
      <c r="IO48" s="175"/>
      <c r="IP48" s="174"/>
      <c r="IQ48" s="175"/>
      <c r="IR48" s="174"/>
      <c r="IS48" s="175"/>
      <c r="IT48" s="174"/>
      <c r="IU48" s="175"/>
      <c r="IV48" s="174"/>
      <c r="IW48" s="175"/>
      <c r="IX48" s="166">
        <f t="shared" si="36"/>
        <v>0</v>
      </c>
      <c r="IY48" s="167">
        <f t="shared" si="37"/>
        <v>0</v>
      </c>
      <c r="IZ48" s="166">
        <f t="shared" si="38"/>
        <v>0</v>
      </c>
      <c r="JA48" s="167">
        <f t="shared" si="39"/>
        <v>0</v>
      </c>
      <c r="JD48" s="174"/>
      <c r="JE48" s="175"/>
      <c r="JF48" s="174"/>
      <c r="JG48" s="175"/>
      <c r="JH48" s="174"/>
      <c r="JI48" s="175"/>
      <c r="JJ48" s="174"/>
      <c r="JK48" s="175"/>
      <c r="JL48" s="174"/>
      <c r="JM48" s="175"/>
      <c r="JN48" s="174"/>
      <c r="JO48" s="175"/>
      <c r="JP48" s="174"/>
      <c r="JQ48" s="175"/>
      <c r="JR48" s="174"/>
      <c r="JS48" s="175"/>
      <c r="JT48" s="174"/>
      <c r="JU48" s="175"/>
      <c r="JV48" s="174"/>
      <c r="JW48" s="175"/>
      <c r="JX48" s="174"/>
      <c r="JY48" s="175"/>
      <c r="JZ48" s="174"/>
      <c r="KA48" s="175"/>
      <c r="KB48" s="166">
        <f t="shared" si="40"/>
        <v>0</v>
      </c>
      <c r="KC48" s="167">
        <f t="shared" si="41"/>
        <v>0</v>
      </c>
      <c r="KD48" s="166">
        <f t="shared" si="42"/>
        <v>0</v>
      </c>
      <c r="KE48" s="167">
        <f t="shared" si="43"/>
        <v>0</v>
      </c>
      <c r="KH48" s="197">
        <f t="shared" si="49"/>
        <v>0</v>
      </c>
      <c r="KI48" s="198">
        <f t="shared" si="50"/>
        <v>0</v>
      </c>
      <c r="KJ48" s="166">
        <f t="shared" si="2"/>
        <v>0</v>
      </c>
      <c r="KK48" s="167">
        <f t="shared" si="3"/>
        <v>0</v>
      </c>
      <c r="KL48" s="199">
        <f t="shared" si="51"/>
        <v>0</v>
      </c>
      <c r="KM48" s="198">
        <f t="shared" si="52"/>
        <v>0</v>
      </c>
      <c r="KN48" s="166">
        <f t="shared" si="6"/>
        <v>0</v>
      </c>
      <c r="KO48" s="427">
        <f t="shared" si="7"/>
        <v>0</v>
      </c>
      <c r="KP48" s="420">
        <f t="shared" si="44"/>
        <v>0</v>
      </c>
      <c r="KQ48" s="422">
        <f t="shared" si="45"/>
        <v>0</v>
      </c>
      <c r="KR48" s="421" t="s">
        <v>338</v>
      </c>
      <c r="KS48" s="422" t="s">
        <v>338</v>
      </c>
    </row>
    <row r="49" spans="1:305" s="4" customFormat="1" ht="16.5" customHeight="1" x14ac:dyDescent="0.25">
      <c r="B49" s="73" t="s">
        <v>31</v>
      </c>
      <c r="C49" s="900"/>
      <c r="D49" s="901"/>
      <c r="E49" s="312"/>
      <c r="F49" s="655">
        <v>1</v>
      </c>
      <c r="G49" s="14"/>
      <c r="H49" s="14"/>
      <c r="I49" s="80">
        <f>INT(ROUND(F49,2)*(IF(E49&gt;0,data!$J$4,0)))</f>
        <v>0</v>
      </c>
      <c r="J49" s="80">
        <f>IF(E49&gt;0,I49*E49,0)</f>
        <v>0</v>
      </c>
      <c r="K49" s="314"/>
      <c r="L49" s="312"/>
      <c r="M49" s="80">
        <f>INT(ROUND(F49,2)*(IF(E49&gt;0,(IF(K49="ano",data!$J$6,0)),0)))</f>
        <v>0</v>
      </c>
      <c r="N49" s="82">
        <f>IF(L49&gt;E49,M49*E49,M49*L49)</f>
        <v>0</v>
      </c>
      <c r="O49" s="84">
        <f t="shared" si="46"/>
        <v>0</v>
      </c>
      <c r="Q49" s="85" t="str">
        <f t="shared" si="47"/>
        <v/>
      </c>
      <c r="R49" s="611" t="s">
        <v>338</v>
      </c>
      <c r="T49" s="4">
        <f t="shared" si="48"/>
        <v>0</v>
      </c>
      <c r="U49" s="176" t="s">
        <v>297</v>
      </c>
      <c r="V49" s="10"/>
      <c r="W49" s="10"/>
      <c r="X49" s="164"/>
      <c r="Y49" s="177"/>
      <c r="Z49" s="164"/>
      <c r="AA49" s="177"/>
      <c r="AB49" s="164"/>
      <c r="AC49" s="177"/>
      <c r="AD49" s="164"/>
      <c r="AE49" s="177"/>
      <c r="AF49" s="164"/>
      <c r="AG49" s="177"/>
      <c r="AH49" s="164"/>
      <c r="AI49" s="177"/>
      <c r="AJ49" s="164"/>
      <c r="AK49" s="177"/>
      <c r="AL49" s="164"/>
      <c r="AM49" s="177"/>
      <c r="AN49" s="164"/>
      <c r="AO49" s="177"/>
      <c r="AP49" s="164"/>
      <c r="AQ49" s="177"/>
      <c r="AR49" s="164"/>
      <c r="AS49" s="177"/>
      <c r="AT49" s="164"/>
      <c r="AU49" s="177"/>
      <c r="AV49" s="166">
        <f t="shared" si="8"/>
        <v>0</v>
      </c>
      <c r="AW49" s="167">
        <f t="shared" si="9"/>
        <v>0</v>
      </c>
      <c r="AX49" s="166">
        <f t="shared" si="10"/>
        <v>0</v>
      </c>
      <c r="AY49" s="167">
        <f t="shared" si="11"/>
        <v>0</v>
      </c>
      <c r="BB49" s="164"/>
      <c r="BC49" s="177"/>
      <c r="BD49" s="164"/>
      <c r="BE49" s="177"/>
      <c r="BF49" s="164"/>
      <c r="BG49" s="177"/>
      <c r="BH49" s="164"/>
      <c r="BI49" s="177"/>
      <c r="BJ49" s="164"/>
      <c r="BK49" s="177"/>
      <c r="BL49" s="164"/>
      <c r="BM49" s="177"/>
      <c r="BN49" s="164"/>
      <c r="BO49" s="177"/>
      <c r="BP49" s="164"/>
      <c r="BQ49" s="177"/>
      <c r="BR49" s="164"/>
      <c r="BS49" s="177"/>
      <c r="BT49" s="164"/>
      <c r="BU49" s="177"/>
      <c r="BV49" s="164"/>
      <c r="BW49" s="177"/>
      <c r="BX49" s="164"/>
      <c r="BY49" s="177"/>
      <c r="BZ49" s="166">
        <f t="shared" si="12"/>
        <v>0</v>
      </c>
      <c r="CA49" s="167">
        <f t="shared" si="13"/>
        <v>0</v>
      </c>
      <c r="CB49" s="166">
        <f t="shared" si="14"/>
        <v>0</v>
      </c>
      <c r="CC49" s="167">
        <f t="shared" si="15"/>
        <v>0</v>
      </c>
      <c r="CF49" s="164"/>
      <c r="CG49" s="177"/>
      <c r="CH49" s="164"/>
      <c r="CI49" s="177"/>
      <c r="CJ49" s="164"/>
      <c r="CK49" s="177"/>
      <c r="CL49" s="164"/>
      <c r="CM49" s="177"/>
      <c r="CN49" s="164"/>
      <c r="CO49" s="177"/>
      <c r="CP49" s="164"/>
      <c r="CQ49" s="177"/>
      <c r="CR49" s="164"/>
      <c r="CS49" s="177"/>
      <c r="CT49" s="164"/>
      <c r="CU49" s="177"/>
      <c r="CV49" s="164"/>
      <c r="CW49" s="177"/>
      <c r="CX49" s="164"/>
      <c r="CY49" s="177"/>
      <c r="CZ49" s="164"/>
      <c r="DA49" s="177"/>
      <c r="DB49" s="164"/>
      <c r="DC49" s="177"/>
      <c r="DD49" s="166">
        <f t="shared" si="16"/>
        <v>0</v>
      </c>
      <c r="DE49" s="167">
        <f t="shared" si="17"/>
        <v>0</v>
      </c>
      <c r="DF49" s="166">
        <f t="shared" si="18"/>
        <v>0</v>
      </c>
      <c r="DG49" s="167">
        <f t="shared" si="19"/>
        <v>0</v>
      </c>
      <c r="DJ49" s="164"/>
      <c r="DK49" s="177"/>
      <c r="DL49" s="164"/>
      <c r="DM49" s="177"/>
      <c r="DN49" s="164"/>
      <c r="DO49" s="177"/>
      <c r="DP49" s="164"/>
      <c r="DQ49" s="177"/>
      <c r="DR49" s="164"/>
      <c r="DS49" s="177"/>
      <c r="DT49" s="164"/>
      <c r="DU49" s="177"/>
      <c r="DV49" s="164"/>
      <c r="DW49" s="177"/>
      <c r="DX49" s="164"/>
      <c r="DY49" s="177"/>
      <c r="DZ49" s="164"/>
      <c r="EA49" s="177"/>
      <c r="EB49" s="164"/>
      <c r="EC49" s="177"/>
      <c r="ED49" s="164"/>
      <c r="EE49" s="177"/>
      <c r="EF49" s="164"/>
      <c r="EG49" s="177"/>
      <c r="EH49" s="166">
        <f t="shared" si="20"/>
        <v>0</v>
      </c>
      <c r="EI49" s="167">
        <f t="shared" si="21"/>
        <v>0</v>
      </c>
      <c r="EJ49" s="166">
        <f t="shared" si="22"/>
        <v>0</v>
      </c>
      <c r="EK49" s="167">
        <f t="shared" si="23"/>
        <v>0</v>
      </c>
      <c r="EN49" s="164"/>
      <c r="EO49" s="177"/>
      <c r="EP49" s="164"/>
      <c r="EQ49" s="177"/>
      <c r="ER49" s="164"/>
      <c r="ES49" s="177"/>
      <c r="ET49" s="164"/>
      <c r="EU49" s="177"/>
      <c r="EV49" s="164"/>
      <c r="EW49" s="177"/>
      <c r="EX49" s="164"/>
      <c r="EY49" s="177"/>
      <c r="EZ49" s="164"/>
      <c r="FA49" s="177"/>
      <c r="FB49" s="164"/>
      <c r="FC49" s="177"/>
      <c r="FD49" s="164"/>
      <c r="FE49" s="177"/>
      <c r="FF49" s="164"/>
      <c r="FG49" s="177"/>
      <c r="FH49" s="164"/>
      <c r="FI49" s="177"/>
      <c r="FJ49" s="164"/>
      <c r="FK49" s="177"/>
      <c r="FL49" s="166">
        <f t="shared" si="24"/>
        <v>0</v>
      </c>
      <c r="FM49" s="167">
        <f t="shared" si="25"/>
        <v>0</v>
      </c>
      <c r="FN49" s="166">
        <f t="shared" si="26"/>
        <v>0</v>
      </c>
      <c r="FO49" s="167">
        <f t="shared" si="27"/>
        <v>0</v>
      </c>
      <c r="FR49" s="164"/>
      <c r="FS49" s="177"/>
      <c r="FT49" s="164"/>
      <c r="FU49" s="177"/>
      <c r="FV49" s="164"/>
      <c r="FW49" s="177"/>
      <c r="FX49" s="164"/>
      <c r="FY49" s="177"/>
      <c r="FZ49" s="164"/>
      <c r="GA49" s="177"/>
      <c r="GB49" s="164"/>
      <c r="GC49" s="177"/>
      <c r="GD49" s="164"/>
      <c r="GE49" s="177"/>
      <c r="GF49" s="164"/>
      <c r="GG49" s="177"/>
      <c r="GH49" s="164"/>
      <c r="GI49" s="177"/>
      <c r="GJ49" s="164"/>
      <c r="GK49" s="177"/>
      <c r="GL49" s="164"/>
      <c r="GM49" s="177"/>
      <c r="GN49" s="164"/>
      <c r="GO49" s="177"/>
      <c r="GP49" s="166">
        <f t="shared" si="28"/>
        <v>0</v>
      </c>
      <c r="GQ49" s="167">
        <f t="shared" si="29"/>
        <v>0</v>
      </c>
      <c r="GR49" s="166">
        <f t="shared" si="30"/>
        <v>0</v>
      </c>
      <c r="GS49" s="167">
        <f t="shared" si="31"/>
        <v>0</v>
      </c>
      <c r="GV49" s="164"/>
      <c r="GW49" s="177"/>
      <c r="GX49" s="164"/>
      <c r="GY49" s="177"/>
      <c r="GZ49" s="164"/>
      <c r="HA49" s="177"/>
      <c r="HB49" s="164"/>
      <c r="HC49" s="177"/>
      <c r="HD49" s="164"/>
      <c r="HE49" s="177"/>
      <c r="HF49" s="164"/>
      <c r="HG49" s="177"/>
      <c r="HH49" s="164"/>
      <c r="HI49" s="177"/>
      <c r="HJ49" s="164"/>
      <c r="HK49" s="177"/>
      <c r="HL49" s="164"/>
      <c r="HM49" s="177"/>
      <c r="HN49" s="164"/>
      <c r="HO49" s="177"/>
      <c r="HP49" s="164"/>
      <c r="HQ49" s="177"/>
      <c r="HR49" s="164"/>
      <c r="HS49" s="177"/>
      <c r="HT49" s="166">
        <f t="shared" si="32"/>
        <v>0</v>
      </c>
      <c r="HU49" s="167">
        <f t="shared" si="33"/>
        <v>0</v>
      </c>
      <c r="HV49" s="166">
        <f t="shared" si="34"/>
        <v>0</v>
      </c>
      <c r="HW49" s="167">
        <f t="shared" si="35"/>
        <v>0</v>
      </c>
      <c r="HZ49" s="164"/>
      <c r="IA49" s="177"/>
      <c r="IB49" s="164"/>
      <c r="IC49" s="177"/>
      <c r="ID49" s="164"/>
      <c r="IE49" s="177"/>
      <c r="IF49" s="164"/>
      <c r="IG49" s="177"/>
      <c r="IH49" s="164"/>
      <c r="II49" s="177"/>
      <c r="IJ49" s="164"/>
      <c r="IK49" s="177"/>
      <c r="IL49" s="164"/>
      <c r="IM49" s="177"/>
      <c r="IN49" s="164"/>
      <c r="IO49" s="177"/>
      <c r="IP49" s="164"/>
      <c r="IQ49" s="177"/>
      <c r="IR49" s="164"/>
      <c r="IS49" s="177"/>
      <c r="IT49" s="164"/>
      <c r="IU49" s="177"/>
      <c r="IV49" s="164"/>
      <c r="IW49" s="177"/>
      <c r="IX49" s="166">
        <f t="shared" si="36"/>
        <v>0</v>
      </c>
      <c r="IY49" s="167">
        <f t="shared" si="37"/>
        <v>0</v>
      </c>
      <c r="IZ49" s="166">
        <f t="shared" si="38"/>
        <v>0</v>
      </c>
      <c r="JA49" s="167">
        <f t="shared" si="39"/>
        <v>0</v>
      </c>
      <c r="JD49" s="164"/>
      <c r="JE49" s="177"/>
      <c r="JF49" s="164"/>
      <c r="JG49" s="177"/>
      <c r="JH49" s="164"/>
      <c r="JI49" s="177"/>
      <c r="JJ49" s="164"/>
      <c r="JK49" s="177"/>
      <c r="JL49" s="164"/>
      <c r="JM49" s="177"/>
      <c r="JN49" s="164"/>
      <c r="JO49" s="177"/>
      <c r="JP49" s="164"/>
      <c r="JQ49" s="177"/>
      <c r="JR49" s="164"/>
      <c r="JS49" s="177"/>
      <c r="JT49" s="164"/>
      <c r="JU49" s="177"/>
      <c r="JV49" s="164"/>
      <c r="JW49" s="177"/>
      <c r="JX49" s="164"/>
      <c r="JY49" s="177"/>
      <c r="JZ49" s="164"/>
      <c r="KA49" s="177"/>
      <c r="KB49" s="166">
        <f t="shared" si="40"/>
        <v>0</v>
      </c>
      <c r="KC49" s="167">
        <f t="shared" si="41"/>
        <v>0</v>
      </c>
      <c r="KD49" s="166">
        <f t="shared" si="42"/>
        <v>0</v>
      </c>
      <c r="KE49" s="167">
        <f t="shared" si="43"/>
        <v>0</v>
      </c>
      <c r="KH49" s="197">
        <f t="shared" si="49"/>
        <v>0</v>
      </c>
      <c r="KI49" s="198">
        <f t="shared" si="50"/>
        <v>0</v>
      </c>
      <c r="KJ49" s="166">
        <f t="shared" si="2"/>
        <v>0</v>
      </c>
      <c r="KK49" s="167">
        <f t="shared" si="3"/>
        <v>0</v>
      </c>
      <c r="KL49" s="199">
        <f t="shared" si="51"/>
        <v>0</v>
      </c>
      <c r="KM49" s="198">
        <f t="shared" si="52"/>
        <v>0</v>
      </c>
      <c r="KN49" s="166">
        <f t="shared" si="6"/>
        <v>0</v>
      </c>
      <c r="KO49" s="427">
        <f t="shared" si="7"/>
        <v>0</v>
      </c>
      <c r="KP49" s="420">
        <f t="shared" si="44"/>
        <v>0</v>
      </c>
      <c r="KQ49" s="422">
        <f t="shared" si="45"/>
        <v>0</v>
      </c>
      <c r="KR49" s="421" t="s">
        <v>338</v>
      </c>
      <c r="KS49" s="422" t="s">
        <v>338</v>
      </c>
    </row>
    <row r="50" spans="1:305" s="23" customFormat="1" ht="16.5" hidden="1" customHeight="1" x14ac:dyDescent="0.25">
      <c r="A50" s="4"/>
      <c r="B50" s="73"/>
      <c r="C50" s="548"/>
      <c r="D50" s="546"/>
      <c r="E50" s="24"/>
      <c r="F50" s="651"/>
      <c r="G50" s="24"/>
      <c r="H50" s="24"/>
      <c r="I50" s="80">
        <f>INT(ROUND(F50,2)*(IF(E50&gt;0,data!$J$4,0)))</f>
        <v>0</v>
      </c>
      <c r="J50" s="80"/>
      <c r="K50" s="549"/>
      <c r="L50" s="128"/>
      <c r="M50" s="80">
        <f>INT(ROUND(F50,2)*(IF(E50&gt;0,(IF(K50="ano",data!$J$6,0)),0)))</f>
        <v>0</v>
      </c>
      <c r="N50" s="82"/>
      <c r="O50" s="84"/>
      <c r="P50" s="4"/>
      <c r="Q50" s="85"/>
      <c r="R50" s="611" t="s">
        <v>338</v>
      </c>
      <c r="S50" s="4"/>
      <c r="U50" s="173" t="s">
        <v>297</v>
      </c>
      <c r="V50" s="10"/>
      <c r="W50" s="10"/>
      <c r="X50" s="174"/>
      <c r="Y50" s="175"/>
      <c r="Z50" s="174"/>
      <c r="AA50" s="175"/>
      <c r="AB50" s="174"/>
      <c r="AC50" s="175"/>
      <c r="AD50" s="174"/>
      <c r="AE50" s="175"/>
      <c r="AF50" s="174"/>
      <c r="AG50" s="175"/>
      <c r="AH50" s="174"/>
      <c r="AI50" s="175"/>
      <c r="AJ50" s="174"/>
      <c r="AK50" s="175"/>
      <c r="AL50" s="174"/>
      <c r="AM50" s="175"/>
      <c r="AN50" s="174"/>
      <c r="AO50" s="175"/>
      <c r="AP50" s="174"/>
      <c r="AQ50" s="175"/>
      <c r="AR50" s="174"/>
      <c r="AS50" s="175"/>
      <c r="AT50" s="174"/>
      <c r="AU50" s="175"/>
      <c r="AV50" s="166">
        <f t="shared" si="8"/>
        <v>0</v>
      </c>
      <c r="AW50" s="167">
        <f t="shared" si="9"/>
        <v>0</v>
      </c>
      <c r="AX50" s="166">
        <f t="shared" si="10"/>
        <v>0</v>
      </c>
      <c r="AY50" s="167">
        <f t="shared" si="11"/>
        <v>0</v>
      </c>
      <c r="BB50" s="174"/>
      <c r="BC50" s="175"/>
      <c r="BD50" s="174"/>
      <c r="BE50" s="175"/>
      <c r="BF50" s="174"/>
      <c r="BG50" s="175"/>
      <c r="BH50" s="174"/>
      <c r="BI50" s="175"/>
      <c r="BJ50" s="174"/>
      <c r="BK50" s="175"/>
      <c r="BL50" s="174"/>
      <c r="BM50" s="175"/>
      <c r="BN50" s="174"/>
      <c r="BO50" s="175"/>
      <c r="BP50" s="174"/>
      <c r="BQ50" s="175"/>
      <c r="BR50" s="174"/>
      <c r="BS50" s="175"/>
      <c r="BT50" s="174"/>
      <c r="BU50" s="175"/>
      <c r="BV50" s="174"/>
      <c r="BW50" s="175"/>
      <c r="BX50" s="174"/>
      <c r="BY50" s="175"/>
      <c r="BZ50" s="166">
        <f t="shared" si="12"/>
        <v>0</v>
      </c>
      <c r="CA50" s="167">
        <f t="shared" si="13"/>
        <v>0</v>
      </c>
      <c r="CB50" s="166">
        <f t="shared" si="14"/>
        <v>0</v>
      </c>
      <c r="CC50" s="167">
        <f t="shared" si="15"/>
        <v>0</v>
      </c>
      <c r="CF50" s="174"/>
      <c r="CG50" s="175"/>
      <c r="CH50" s="174"/>
      <c r="CI50" s="175"/>
      <c r="CJ50" s="174"/>
      <c r="CK50" s="175"/>
      <c r="CL50" s="174"/>
      <c r="CM50" s="175"/>
      <c r="CN50" s="174"/>
      <c r="CO50" s="175"/>
      <c r="CP50" s="174"/>
      <c r="CQ50" s="175"/>
      <c r="CR50" s="174"/>
      <c r="CS50" s="175"/>
      <c r="CT50" s="174"/>
      <c r="CU50" s="175"/>
      <c r="CV50" s="174"/>
      <c r="CW50" s="175"/>
      <c r="CX50" s="174"/>
      <c r="CY50" s="175"/>
      <c r="CZ50" s="174"/>
      <c r="DA50" s="175"/>
      <c r="DB50" s="174"/>
      <c r="DC50" s="175"/>
      <c r="DD50" s="166">
        <f t="shared" si="16"/>
        <v>0</v>
      </c>
      <c r="DE50" s="167">
        <f t="shared" si="17"/>
        <v>0</v>
      </c>
      <c r="DF50" s="166">
        <f t="shared" si="18"/>
        <v>0</v>
      </c>
      <c r="DG50" s="167">
        <f t="shared" si="19"/>
        <v>0</v>
      </c>
      <c r="DJ50" s="174"/>
      <c r="DK50" s="175"/>
      <c r="DL50" s="174"/>
      <c r="DM50" s="175"/>
      <c r="DN50" s="174"/>
      <c r="DO50" s="175"/>
      <c r="DP50" s="174"/>
      <c r="DQ50" s="175"/>
      <c r="DR50" s="174"/>
      <c r="DS50" s="175"/>
      <c r="DT50" s="174"/>
      <c r="DU50" s="175"/>
      <c r="DV50" s="174"/>
      <c r="DW50" s="175"/>
      <c r="DX50" s="174"/>
      <c r="DY50" s="175"/>
      <c r="DZ50" s="174"/>
      <c r="EA50" s="175"/>
      <c r="EB50" s="174"/>
      <c r="EC50" s="175"/>
      <c r="ED50" s="174"/>
      <c r="EE50" s="175"/>
      <c r="EF50" s="174"/>
      <c r="EG50" s="175"/>
      <c r="EH50" s="166">
        <f t="shared" si="20"/>
        <v>0</v>
      </c>
      <c r="EI50" s="167">
        <f t="shared" si="21"/>
        <v>0</v>
      </c>
      <c r="EJ50" s="166">
        <f t="shared" si="22"/>
        <v>0</v>
      </c>
      <c r="EK50" s="167">
        <f t="shared" si="23"/>
        <v>0</v>
      </c>
      <c r="EN50" s="174"/>
      <c r="EO50" s="175"/>
      <c r="EP50" s="174"/>
      <c r="EQ50" s="175"/>
      <c r="ER50" s="174"/>
      <c r="ES50" s="175"/>
      <c r="ET50" s="174"/>
      <c r="EU50" s="175"/>
      <c r="EV50" s="174"/>
      <c r="EW50" s="175"/>
      <c r="EX50" s="174"/>
      <c r="EY50" s="175"/>
      <c r="EZ50" s="174"/>
      <c r="FA50" s="175"/>
      <c r="FB50" s="174"/>
      <c r="FC50" s="175"/>
      <c r="FD50" s="174"/>
      <c r="FE50" s="175"/>
      <c r="FF50" s="174"/>
      <c r="FG50" s="175"/>
      <c r="FH50" s="174"/>
      <c r="FI50" s="175"/>
      <c r="FJ50" s="174"/>
      <c r="FK50" s="175"/>
      <c r="FL50" s="166">
        <f t="shared" si="24"/>
        <v>0</v>
      </c>
      <c r="FM50" s="167">
        <f t="shared" si="25"/>
        <v>0</v>
      </c>
      <c r="FN50" s="166">
        <f t="shared" si="26"/>
        <v>0</v>
      </c>
      <c r="FO50" s="167">
        <f t="shared" si="27"/>
        <v>0</v>
      </c>
      <c r="FR50" s="174"/>
      <c r="FS50" s="175"/>
      <c r="FT50" s="174"/>
      <c r="FU50" s="175"/>
      <c r="FV50" s="174"/>
      <c r="FW50" s="175"/>
      <c r="FX50" s="174"/>
      <c r="FY50" s="175"/>
      <c r="FZ50" s="174"/>
      <c r="GA50" s="175"/>
      <c r="GB50" s="174"/>
      <c r="GC50" s="175"/>
      <c r="GD50" s="174"/>
      <c r="GE50" s="175"/>
      <c r="GF50" s="174"/>
      <c r="GG50" s="175"/>
      <c r="GH50" s="174"/>
      <c r="GI50" s="175"/>
      <c r="GJ50" s="174"/>
      <c r="GK50" s="175"/>
      <c r="GL50" s="174"/>
      <c r="GM50" s="175"/>
      <c r="GN50" s="174"/>
      <c r="GO50" s="175"/>
      <c r="GP50" s="166">
        <f t="shared" si="28"/>
        <v>0</v>
      </c>
      <c r="GQ50" s="167">
        <f t="shared" si="29"/>
        <v>0</v>
      </c>
      <c r="GR50" s="166">
        <f t="shared" si="30"/>
        <v>0</v>
      </c>
      <c r="GS50" s="167">
        <f t="shared" si="31"/>
        <v>0</v>
      </c>
      <c r="GV50" s="174"/>
      <c r="GW50" s="175"/>
      <c r="GX50" s="174"/>
      <c r="GY50" s="175"/>
      <c r="GZ50" s="174"/>
      <c r="HA50" s="175"/>
      <c r="HB50" s="174"/>
      <c r="HC50" s="175"/>
      <c r="HD50" s="174"/>
      <c r="HE50" s="175"/>
      <c r="HF50" s="174"/>
      <c r="HG50" s="175"/>
      <c r="HH50" s="174"/>
      <c r="HI50" s="175"/>
      <c r="HJ50" s="174"/>
      <c r="HK50" s="175"/>
      <c r="HL50" s="174"/>
      <c r="HM50" s="175"/>
      <c r="HN50" s="174"/>
      <c r="HO50" s="175"/>
      <c r="HP50" s="174"/>
      <c r="HQ50" s="175"/>
      <c r="HR50" s="174"/>
      <c r="HS50" s="175"/>
      <c r="HT50" s="166">
        <f t="shared" si="32"/>
        <v>0</v>
      </c>
      <c r="HU50" s="167">
        <f t="shared" si="33"/>
        <v>0</v>
      </c>
      <c r="HV50" s="166">
        <f t="shared" si="34"/>
        <v>0</v>
      </c>
      <c r="HW50" s="167">
        <f t="shared" si="35"/>
        <v>0</v>
      </c>
      <c r="HZ50" s="174"/>
      <c r="IA50" s="175"/>
      <c r="IB50" s="174"/>
      <c r="IC50" s="175"/>
      <c r="ID50" s="174"/>
      <c r="IE50" s="175"/>
      <c r="IF50" s="174"/>
      <c r="IG50" s="175"/>
      <c r="IH50" s="174"/>
      <c r="II50" s="175"/>
      <c r="IJ50" s="174"/>
      <c r="IK50" s="175"/>
      <c r="IL50" s="174"/>
      <c r="IM50" s="175"/>
      <c r="IN50" s="174"/>
      <c r="IO50" s="175"/>
      <c r="IP50" s="174"/>
      <c r="IQ50" s="175"/>
      <c r="IR50" s="174"/>
      <c r="IS50" s="175"/>
      <c r="IT50" s="174"/>
      <c r="IU50" s="175"/>
      <c r="IV50" s="174"/>
      <c r="IW50" s="175"/>
      <c r="IX50" s="166">
        <f t="shared" si="36"/>
        <v>0</v>
      </c>
      <c r="IY50" s="167">
        <f t="shared" si="37"/>
        <v>0</v>
      </c>
      <c r="IZ50" s="166">
        <f t="shared" si="38"/>
        <v>0</v>
      </c>
      <c r="JA50" s="167">
        <f t="shared" si="39"/>
        <v>0</v>
      </c>
      <c r="JD50" s="174"/>
      <c r="JE50" s="175"/>
      <c r="JF50" s="174"/>
      <c r="JG50" s="175"/>
      <c r="JH50" s="174"/>
      <c r="JI50" s="175"/>
      <c r="JJ50" s="174"/>
      <c r="JK50" s="175"/>
      <c r="JL50" s="174"/>
      <c r="JM50" s="175"/>
      <c r="JN50" s="174"/>
      <c r="JO50" s="175"/>
      <c r="JP50" s="174"/>
      <c r="JQ50" s="175"/>
      <c r="JR50" s="174"/>
      <c r="JS50" s="175"/>
      <c r="JT50" s="174"/>
      <c r="JU50" s="175"/>
      <c r="JV50" s="174"/>
      <c r="JW50" s="175"/>
      <c r="JX50" s="174"/>
      <c r="JY50" s="175"/>
      <c r="JZ50" s="174"/>
      <c r="KA50" s="175"/>
      <c r="KB50" s="166">
        <f t="shared" si="40"/>
        <v>0</v>
      </c>
      <c r="KC50" s="167">
        <f t="shared" si="41"/>
        <v>0</v>
      </c>
      <c r="KD50" s="166">
        <f t="shared" si="42"/>
        <v>0</v>
      </c>
      <c r="KE50" s="167">
        <f t="shared" si="43"/>
        <v>0</v>
      </c>
      <c r="KH50" s="197">
        <f t="shared" si="49"/>
        <v>0</v>
      </c>
      <c r="KI50" s="198">
        <f t="shared" si="50"/>
        <v>0</v>
      </c>
      <c r="KJ50" s="166">
        <f t="shared" si="2"/>
        <v>0</v>
      </c>
      <c r="KK50" s="167">
        <f t="shared" si="3"/>
        <v>0</v>
      </c>
      <c r="KL50" s="199">
        <f t="shared" si="51"/>
        <v>0</v>
      </c>
      <c r="KM50" s="198">
        <f t="shared" si="52"/>
        <v>0</v>
      </c>
      <c r="KN50" s="166">
        <f t="shared" si="6"/>
        <v>0</v>
      </c>
      <c r="KO50" s="427">
        <f t="shared" si="7"/>
        <v>0</v>
      </c>
      <c r="KP50" s="420">
        <f t="shared" si="44"/>
        <v>0</v>
      </c>
      <c r="KQ50" s="422">
        <f t="shared" si="45"/>
        <v>0</v>
      </c>
      <c r="KR50" s="421" t="s">
        <v>338</v>
      </c>
      <c r="KS50" s="422" t="s">
        <v>338</v>
      </c>
    </row>
    <row r="51" spans="1:305" s="4" customFormat="1" ht="16.5" customHeight="1" x14ac:dyDescent="0.25">
      <c r="B51" s="73" t="s">
        <v>32</v>
      </c>
      <c r="C51" s="900"/>
      <c r="D51" s="901"/>
      <c r="E51" s="312"/>
      <c r="F51" s="655">
        <v>1</v>
      </c>
      <c r="G51" s="14"/>
      <c r="H51" s="14"/>
      <c r="I51" s="80">
        <f>INT(ROUND(F51,2)*(IF(E51&gt;0,data!$J$4,0)))</f>
        <v>0</v>
      </c>
      <c r="J51" s="80">
        <f>IF(E51&gt;0,I51*E51,0)</f>
        <v>0</v>
      </c>
      <c r="K51" s="314"/>
      <c r="L51" s="312"/>
      <c r="M51" s="80">
        <f>INT(ROUND(F51,2)*(IF(E51&gt;0,(IF(K51="ano",data!$J$6,0)),0)))</f>
        <v>0</v>
      </c>
      <c r="N51" s="82">
        <f>IF(L51&gt;E51,M51*E51,M51*L51)</f>
        <v>0</v>
      </c>
      <c r="O51" s="84">
        <f t="shared" si="46"/>
        <v>0</v>
      </c>
      <c r="Q51" s="85" t="str">
        <f t="shared" si="47"/>
        <v/>
      </c>
      <c r="R51" s="611" t="s">
        <v>338</v>
      </c>
      <c r="T51" s="4">
        <f t="shared" si="48"/>
        <v>0</v>
      </c>
      <c r="U51" s="176" t="s">
        <v>297</v>
      </c>
      <c r="V51" s="10"/>
      <c r="W51" s="10"/>
      <c r="X51" s="164"/>
      <c r="Y51" s="177"/>
      <c r="Z51" s="164"/>
      <c r="AA51" s="177"/>
      <c r="AB51" s="164"/>
      <c r="AC51" s="177"/>
      <c r="AD51" s="164"/>
      <c r="AE51" s="177"/>
      <c r="AF51" s="164"/>
      <c r="AG51" s="177"/>
      <c r="AH51" s="164"/>
      <c r="AI51" s="177"/>
      <c r="AJ51" s="164"/>
      <c r="AK51" s="177"/>
      <c r="AL51" s="164"/>
      <c r="AM51" s="177"/>
      <c r="AN51" s="164"/>
      <c r="AO51" s="177"/>
      <c r="AP51" s="164"/>
      <c r="AQ51" s="177"/>
      <c r="AR51" s="164"/>
      <c r="AS51" s="177"/>
      <c r="AT51" s="164"/>
      <c r="AU51" s="177"/>
      <c r="AV51" s="166">
        <f t="shared" si="8"/>
        <v>0</v>
      </c>
      <c r="AW51" s="167">
        <f t="shared" si="9"/>
        <v>0</v>
      </c>
      <c r="AX51" s="166">
        <f t="shared" si="10"/>
        <v>0</v>
      </c>
      <c r="AY51" s="167">
        <f t="shared" si="11"/>
        <v>0</v>
      </c>
      <c r="BB51" s="164"/>
      <c r="BC51" s="177"/>
      <c r="BD51" s="164"/>
      <c r="BE51" s="177"/>
      <c r="BF51" s="164"/>
      <c r="BG51" s="177"/>
      <c r="BH51" s="164"/>
      <c r="BI51" s="177"/>
      <c r="BJ51" s="164"/>
      <c r="BK51" s="177"/>
      <c r="BL51" s="164"/>
      <c r="BM51" s="177"/>
      <c r="BN51" s="164"/>
      <c r="BO51" s="177"/>
      <c r="BP51" s="164"/>
      <c r="BQ51" s="177"/>
      <c r="BR51" s="164"/>
      <c r="BS51" s="177"/>
      <c r="BT51" s="164"/>
      <c r="BU51" s="177"/>
      <c r="BV51" s="164"/>
      <c r="BW51" s="177"/>
      <c r="BX51" s="164"/>
      <c r="BY51" s="177"/>
      <c r="BZ51" s="166">
        <f t="shared" si="12"/>
        <v>0</v>
      </c>
      <c r="CA51" s="167">
        <f t="shared" si="13"/>
        <v>0</v>
      </c>
      <c r="CB51" s="166">
        <f t="shared" si="14"/>
        <v>0</v>
      </c>
      <c r="CC51" s="167">
        <f t="shared" si="15"/>
        <v>0</v>
      </c>
      <c r="CF51" s="164"/>
      <c r="CG51" s="177"/>
      <c r="CH51" s="164"/>
      <c r="CI51" s="177"/>
      <c r="CJ51" s="164"/>
      <c r="CK51" s="177"/>
      <c r="CL51" s="164"/>
      <c r="CM51" s="177"/>
      <c r="CN51" s="164"/>
      <c r="CO51" s="177"/>
      <c r="CP51" s="164"/>
      <c r="CQ51" s="177"/>
      <c r="CR51" s="164"/>
      <c r="CS51" s="177"/>
      <c r="CT51" s="164"/>
      <c r="CU51" s="177"/>
      <c r="CV51" s="164"/>
      <c r="CW51" s="177"/>
      <c r="CX51" s="164"/>
      <c r="CY51" s="177"/>
      <c r="CZ51" s="164"/>
      <c r="DA51" s="177"/>
      <c r="DB51" s="164"/>
      <c r="DC51" s="177"/>
      <c r="DD51" s="166">
        <f t="shared" si="16"/>
        <v>0</v>
      </c>
      <c r="DE51" s="167">
        <f t="shared" si="17"/>
        <v>0</v>
      </c>
      <c r="DF51" s="166">
        <f t="shared" si="18"/>
        <v>0</v>
      </c>
      <c r="DG51" s="167">
        <f t="shared" si="19"/>
        <v>0</v>
      </c>
      <c r="DJ51" s="164"/>
      <c r="DK51" s="177"/>
      <c r="DL51" s="164"/>
      <c r="DM51" s="177"/>
      <c r="DN51" s="164"/>
      <c r="DO51" s="177"/>
      <c r="DP51" s="164"/>
      <c r="DQ51" s="177"/>
      <c r="DR51" s="164"/>
      <c r="DS51" s="177"/>
      <c r="DT51" s="164"/>
      <c r="DU51" s="177"/>
      <c r="DV51" s="164"/>
      <c r="DW51" s="177"/>
      <c r="DX51" s="164"/>
      <c r="DY51" s="177"/>
      <c r="DZ51" s="164"/>
      <c r="EA51" s="177"/>
      <c r="EB51" s="164"/>
      <c r="EC51" s="177"/>
      <c r="ED51" s="164"/>
      <c r="EE51" s="177"/>
      <c r="EF51" s="164"/>
      <c r="EG51" s="177"/>
      <c r="EH51" s="166">
        <f t="shared" si="20"/>
        <v>0</v>
      </c>
      <c r="EI51" s="167">
        <f t="shared" si="21"/>
        <v>0</v>
      </c>
      <c r="EJ51" s="166">
        <f t="shared" si="22"/>
        <v>0</v>
      </c>
      <c r="EK51" s="167">
        <f t="shared" si="23"/>
        <v>0</v>
      </c>
      <c r="EN51" s="164"/>
      <c r="EO51" s="177"/>
      <c r="EP51" s="164"/>
      <c r="EQ51" s="177"/>
      <c r="ER51" s="164"/>
      <c r="ES51" s="177"/>
      <c r="ET51" s="164"/>
      <c r="EU51" s="177"/>
      <c r="EV51" s="164"/>
      <c r="EW51" s="177"/>
      <c r="EX51" s="164"/>
      <c r="EY51" s="177"/>
      <c r="EZ51" s="164"/>
      <c r="FA51" s="177"/>
      <c r="FB51" s="164"/>
      <c r="FC51" s="177"/>
      <c r="FD51" s="164"/>
      <c r="FE51" s="177"/>
      <c r="FF51" s="164"/>
      <c r="FG51" s="177"/>
      <c r="FH51" s="164"/>
      <c r="FI51" s="177"/>
      <c r="FJ51" s="164"/>
      <c r="FK51" s="177"/>
      <c r="FL51" s="166">
        <f t="shared" si="24"/>
        <v>0</v>
      </c>
      <c r="FM51" s="167">
        <f t="shared" si="25"/>
        <v>0</v>
      </c>
      <c r="FN51" s="166">
        <f t="shared" si="26"/>
        <v>0</v>
      </c>
      <c r="FO51" s="167">
        <f t="shared" si="27"/>
        <v>0</v>
      </c>
      <c r="FR51" s="164"/>
      <c r="FS51" s="177"/>
      <c r="FT51" s="164"/>
      <c r="FU51" s="177"/>
      <c r="FV51" s="164"/>
      <c r="FW51" s="177"/>
      <c r="FX51" s="164"/>
      <c r="FY51" s="177"/>
      <c r="FZ51" s="164"/>
      <c r="GA51" s="177"/>
      <c r="GB51" s="164"/>
      <c r="GC51" s="177"/>
      <c r="GD51" s="164"/>
      <c r="GE51" s="177"/>
      <c r="GF51" s="164"/>
      <c r="GG51" s="177"/>
      <c r="GH51" s="164"/>
      <c r="GI51" s="177"/>
      <c r="GJ51" s="164"/>
      <c r="GK51" s="177"/>
      <c r="GL51" s="164"/>
      <c r="GM51" s="177"/>
      <c r="GN51" s="164"/>
      <c r="GO51" s="177"/>
      <c r="GP51" s="166">
        <f t="shared" si="28"/>
        <v>0</v>
      </c>
      <c r="GQ51" s="167">
        <f t="shared" si="29"/>
        <v>0</v>
      </c>
      <c r="GR51" s="166">
        <f t="shared" si="30"/>
        <v>0</v>
      </c>
      <c r="GS51" s="167">
        <f t="shared" si="31"/>
        <v>0</v>
      </c>
      <c r="GV51" s="164"/>
      <c r="GW51" s="177"/>
      <c r="GX51" s="164"/>
      <c r="GY51" s="177"/>
      <c r="GZ51" s="164"/>
      <c r="HA51" s="177"/>
      <c r="HB51" s="164"/>
      <c r="HC51" s="177"/>
      <c r="HD51" s="164"/>
      <c r="HE51" s="177"/>
      <c r="HF51" s="164"/>
      <c r="HG51" s="177"/>
      <c r="HH51" s="164"/>
      <c r="HI51" s="177"/>
      <c r="HJ51" s="164"/>
      <c r="HK51" s="177"/>
      <c r="HL51" s="164"/>
      <c r="HM51" s="177"/>
      <c r="HN51" s="164"/>
      <c r="HO51" s="177"/>
      <c r="HP51" s="164"/>
      <c r="HQ51" s="177"/>
      <c r="HR51" s="164"/>
      <c r="HS51" s="177"/>
      <c r="HT51" s="166">
        <f t="shared" si="32"/>
        <v>0</v>
      </c>
      <c r="HU51" s="167">
        <f t="shared" si="33"/>
        <v>0</v>
      </c>
      <c r="HV51" s="166">
        <f t="shared" si="34"/>
        <v>0</v>
      </c>
      <c r="HW51" s="167">
        <f t="shared" si="35"/>
        <v>0</v>
      </c>
      <c r="HZ51" s="164"/>
      <c r="IA51" s="177"/>
      <c r="IB51" s="164"/>
      <c r="IC51" s="177"/>
      <c r="ID51" s="164"/>
      <c r="IE51" s="177"/>
      <c r="IF51" s="164"/>
      <c r="IG51" s="177"/>
      <c r="IH51" s="164"/>
      <c r="II51" s="177"/>
      <c r="IJ51" s="164"/>
      <c r="IK51" s="177"/>
      <c r="IL51" s="164"/>
      <c r="IM51" s="177"/>
      <c r="IN51" s="164"/>
      <c r="IO51" s="177"/>
      <c r="IP51" s="164"/>
      <c r="IQ51" s="177"/>
      <c r="IR51" s="164"/>
      <c r="IS51" s="177"/>
      <c r="IT51" s="164"/>
      <c r="IU51" s="177"/>
      <c r="IV51" s="164"/>
      <c r="IW51" s="177"/>
      <c r="IX51" s="166">
        <f t="shared" si="36"/>
        <v>0</v>
      </c>
      <c r="IY51" s="167">
        <f t="shared" si="37"/>
        <v>0</v>
      </c>
      <c r="IZ51" s="166">
        <f t="shared" si="38"/>
        <v>0</v>
      </c>
      <c r="JA51" s="167">
        <f t="shared" si="39"/>
        <v>0</v>
      </c>
      <c r="JD51" s="164"/>
      <c r="JE51" s="177"/>
      <c r="JF51" s="164"/>
      <c r="JG51" s="177"/>
      <c r="JH51" s="164"/>
      <c r="JI51" s="177"/>
      <c r="JJ51" s="164"/>
      <c r="JK51" s="177"/>
      <c r="JL51" s="164"/>
      <c r="JM51" s="177"/>
      <c r="JN51" s="164"/>
      <c r="JO51" s="177"/>
      <c r="JP51" s="164"/>
      <c r="JQ51" s="177"/>
      <c r="JR51" s="164"/>
      <c r="JS51" s="177"/>
      <c r="JT51" s="164"/>
      <c r="JU51" s="177"/>
      <c r="JV51" s="164"/>
      <c r="JW51" s="177"/>
      <c r="JX51" s="164"/>
      <c r="JY51" s="177"/>
      <c r="JZ51" s="164"/>
      <c r="KA51" s="177"/>
      <c r="KB51" s="166">
        <f t="shared" si="40"/>
        <v>0</v>
      </c>
      <c r="KC51" s="167">
        <f t="shared" si="41"/>
        <v>0</v>
      </c>
      <c r="KD51" s="166">
        <f t="shared" si="42"/>
        <v>0</v>
      </c>
      <c r="KE51" s="167">
        <f t="shared" si="43"/>
        <v>0</v>
      </c>
      <c r="KH51" s="197">
        <f t="shared" si="49"/>
        <v>0</v>
      </c>
      <c r="KI51" s="198">
        <f t="shared" si="50"/>
        <v>0</v>
      </c>
      <c r="KJ51" s="166">
        <f t="shared" si="2"/>
        <v>0</v>
      </c>
      <c r="KK51" s="167">
        <f t="shared" si="3"/>
        <v>0</v>
      </c>
      <c r="KL51" s="199">
        <f t="shared" si="51"/>
        <v>0</v>
      </c>
      <c r="KM51" s="198">
        <f t="shared" si="52"/>
        <v>0</v>
      </c>
      <c r="KN51" s="166">
        <f t="shared" si="6"/>
        <v>0</v>
      </c>
      <c r="KO51" s="427">
        <f t="shared" si="7"/>
        <v>0</v>
      </c>
      <c r="KP51" s="420">
        <f t="shared" si="44"/>
        <v>0</v>
      </c>
      <c r="KQ51" s="422">
        <f t="shared" si="45"/>
        <v>0</v>
      </c>
      <c r="KR51" s="421" t="s">
        <v>338</v>
      </c>
      <c r="KS51" s="422" t="s">
        <v>338</v>
      </c>
    </row>
    <row r="52" spans="1:305" s="23" customFormat="1" ht="15.75" hidden="1" customHeight="1" x14ac:dyDescent="0.25">
      <c r="A52" s="4"/>
      <c r="B52" s="73"/>
      <c r="C52" s="548"/>
      <c r="D52" s="546"/>
      <c r="E52" s="24"/>
      <c r="F52" s="651"/>
      <c r="G52" s="24"/>
      <c r="H52" s="24"/>
      <c r="I52" s="80">
        <f>INT(ROUND(F52,2)*(IF(E52&gt;0,data!$J$4,0)))</f>
        <v>0</v>
      </c>
      <c r="J52" s="80"/>
      <c r="K52" s="549"/>
      <c r="L52" s="128"/>
      <c r="M52" s="80">
        <f>INT(ROUND(F52,2)*(IF(E52&gt;0,(IF(K52="ano",data!$J$6,0)),0)))</f>
        <v>0</v>
      </c>
      <c r="N52" s="82"/>
      <c r="O52" s="84"/>
      <c r="P52" s="4"/>
      <c r="Q52" s="85"/>
      <c r="R52" s="611" t="s">
        <v>338</v>
      </c>
      <c r="S52" s="4"/>
      <c r="U52" s="173" t="s">
        <v>297</v>
      </c>
      <c r="V52" s="10"/>
      <c r="W52" s="10"/>
      <c r="X52" s="174"/>
      <c r="Y52" s="175"/>
      <c r="Z52" s="174"/>
      <c r="AA52" s="175"/>
      <c r="AB52" s="174"/>
      <c r="AC52" s="175"/>
      <c r="AD52" s="174"/>
      <c r="AE52" s="175"/>
      <c r="AF52" s="174"/>
      <c r="AG52" s="175"/>
      <c r="AH52" s="174"/>
      <c r="AI52" s="175"/>
      <c r="AJ52" s="174"/>
      <c r="AK52" s="175"/>
      <c r="AL52" s="174"/>
      <c r="AM52" s="175"/>
      <c r="AN52" s="174"/>
      <c r="AO52" s="175"/>
      <c r="AP52" s="174"/>
      <c r="AQ52" s="175"/>
      <c r="AR52" s="174"/>
      <c r="AS52" s="175"/>
      <c r="AT52" s="174"/>
      <c r="AU52" s="175"/>
      <c r="AV52" s="166">
        <f t="shared" si="8"/>
        <v>0</v>
      </c>
      <c r="AW52" s="167">
        <f t="shared" si="9"/>
        <v>0</v>
      </c>
      <c r="AX52" s="166">
        <f t="shared" si="10"/>
        <v>0</v>
      </c>
      <c r="AY52" s="167">
        <f t="shared" si="11"/>
        <v>0</v>
      </c>
      <c r="BB52" s="174"/>
      <c r="BC52" s="175"/>
      <c r="BD52" s="174"/>
      <c r="BE52" s="175"/>
      <c r="BF52" s="174"/>
      <c r="BG52" s="175"/>
      <c r="BH52" s="174"/>
      <c r="BI52" s="175"/>
      <c r="BJ52" s="174"/>
      <c r="BK52" s="175"/>
      <c r="BL52" s="174"/>
      <c r="BM52" s="175"/>
      <c r="BN52" s="174"/>
      <c r="BO52" s="175"/>
      <c r="BP52" s="174"/>
      <c r="BQ52" s="175"/>
      <c r="BR52" s="174"/>
      <c r="BS52" s="175"/>
      <c r="BT52" s="174"/>
      <c r="BU52" s="175"/>
      <c r="BV52" s="174"/>
      <c r="BW52" s="175"/>
      <c r="BX52" s="174"/>
      <c r="BY52" s="175"/>
      <c r="BZ52" s="166">
        <f t="shared" si="12"/>
        <v>0</v>
      </c>
      <c r="CA52" s="167">
        <f t="shared" si="13"/>
        <v>0</v>
      </c>
      <c r="CB52" s="166">
        <f t="shared" si="14"/>
        <v>0</v>
      </c>
      <c r="CC52" s="167">
        <f t="shared" si="15"/>
        <v>0</v>
      </c>
      <c r="CF52" s="174"/>
      <c r="CG52" s="175"/>
      <c r="CH52" s="174"/>
      <c r="CI52" s="175"/>
      <c r="CJ52" s="174"/>
      <c r="CK52" s="175"/>
      <c r="CL52" s="174"/>
      <c r="CM52" s="175"/>
      <c r="CN52" s="174"/>
      <c r="CO52" s="175"/>
      <c r="CP52" s="174"/>
      <c r="CQ52" s="175"/>
      <c r="CR52" s="174"/>
      <c r="CS52" s="175"/>
      <c r="CT52" s="174"/>
      <c r="CU52" s="175"/>
      <c r="CV52" s="174"/>
      <c r="CW52" s="175"/>
      <c r="CX52" s="174"/>
      <c r="CY52" s="175"/>
      <c r="CZ52" s="174"/>
      <c r="DA52" s="175"/>
      <c r="DB52" s="174"/>
      <c r="DC52" s="175"/>
      <c r="DD52" s="166">
        <f t="shared" si="16"/>
        <v>0</v>
      </c>
      <c r="DE52" s="167">
        <f t="shared" si="17"/>
        <v>0</v>
      </c>
      <c r="DF52" s="166">
        <f t="shared" si="18"/>
        <v>0</v>
      </c>
      <c r="DG52" s="167">
        <f t="shared" si="19"/>
        <v>0</v>
      </c>
      <c r="DJ52" s="174"/>
      <c r="DK52" s="175"/>
      <c r="DL52" s="174"/>
      <c r="DM52" s="175"/>
      <c r="DN52" s="174"/>
      <c r="DO52" s="175"/>
      <c r="DP52" s="174"/>
      <c r="DQ52" s="175"/>
      <c r="DR52" s="174"/>
      <c r="DS52" s="175"/>
      <c r="DT52" s="174"/>
      <c r="DU52" s="175"/>
      <c r="DV52" s="174"/>
      <c r="DW52" s="175"/>
      <c r="DX52" s="174"/>
      <c r="DY52" s="175"/>
      <c r="DZ52" s="174"/>
      <c r="EA52" s="175"/>
      <c r="EB52" s="174"/>
      <c r="EC52" s="175"/>
      <c r="ED52" s="174"/>
      <c r="EE52" s="175"/>
      <c r="EF52" s="174"/>
      <c r="EG52" s="175"/>
      <c r="EH52" s="166">
        <f t="shared" si="20"/>
        <v>0</v>
      </c>
      <c r="EI52" s="167">
        <f t="shared" si="21"/>
        <v>0</v>
      </c>
      <c r="EJ52" s="166">
        <f t="shared" si="22"/>
        <v>0</v>
      </c>
      <c r="EK52" s="167">
        <f t="shared" si="23"/>
        <v>0</v>
      </c>
      <c r="EN52" s="174"/>
      <c r="EO52" s="175"/>
      <c r="EP52" s="174"/>
      <c r="EQ52" s="175"/>
      <c r="ER52" s="174"/>
      <c r="ES52" s="175"/>
      <c r="ET52" s="174"/>
      <c r="EU52" s="175"/>
      <c r="EV52" s="174"/>
      <c r="EW52" s="175"/>
      <c r="EX52" s="174"/>
      <c r="EY52" s="175"/>
      <c r="EZ52" s="174"/>
      <c r="FA52" s="175"/>
      <c r="FB52" s="174"/>
      <c r="FC52" s="175"/>
      <c r="FD52" s="174"/>
      <c r="FE52" s="175"/>
      <c r="FF52" s="174"/>
      <c r="FG52" s="175"/>
      <c r="FH52" s="174"/>
      <c r="FI52" s="175"/>
      <c r="FJ52" s="174"/>
      <c r="FK52" s="175"/>
      <c r="FL52" s="166">
        <f t="shared" si="24"/>
        <v>0</v>
      </c>
      <c r="FM52" s="167">
        <f t="shared" si="25"/>
        <v>0</v>
      </c>
      <c r="FN52" s="166">
        <f t="shared" si="26"/>
        <v>0</v>
      </c>
      <c r="FO52" s="167">
        <f t="shared" si="27"/>
        <v>0</v>
      </c>
      <c r="FR52" s="174"/>
      <c r="FS52" s="175"/>
      <c r="FT52" s="174"/>
      <c r="FU52" s="175"/>
      <c r="FV52" s="174"/>
      <c r="FW52" s="175"/>
      <c r="FX52" s="174"/>
      <c r="FY52" s="175"/>
      <c r="FZ52" s="174"/>
      <c r="GA52" s="175"/>
      <c r="GB52" s="174"/>
      <c r="GC52" s="175"/>
      <c r="GD52" s="174"/>
      <c r="GE52" s="175"/>
      <c r="GF52" s="174"/>
      <c r="GG52" s="175"/>
      <c r="GH52" s="174"/>
      <c r="GI52" s="175"/>
      <c r="GJ52" s="174"/>
      <c r="GK52" s="175"/>
      <c r="GL52" s="174"/>
      <c r="GM52" s="175"/>
      <c r="GN52" s="174"/>
      <c r="GO52" s="175"/>
      <c r="GP52" s="166">
        <f t="shared" si="28"/>
        <v>0</v>
      </c>
      <c r="GQ52" s="167">
        <f t="shared" si="29"/>
        <v>0</v>
      </c>
      <c r="GR52" s="166">
        <f t="shared" si="30"/>
        <v>0</v>
      </c>
      <c r="GS52" s="167">
        <f t="shared" si="31"/>
        <v>0</v>
      </c>
      <c r="GV52" s="174"/>
      <c r="GW52" s="175"/>
      <c r="GX52" s="174"/>
      <c r="GY52" s="175"/>
      <c r="GZ52" s="174"/>
      <c r="HA52" s="175"/>
      <c r="HB52" s="174"/>
      <c r="HC52" s="175"/>
      <c r="HD52" s="174"/>
      <c r="HE52" s="175"/>
      <c r="HF52" s="174"/>
      <c r="HG52" s="175"/>
      <c r="HH52" s="174"/>
      <c r="HI52" s="175"/>
      <c r="HJ52" s="174"/>
      <c r="HK52" s="175"/>
      <c r="HL52" s="174"/>
      <c r="HM52" s="175"/>
      <c r="HN52" s="174"/>
      <c r="HO52" s="175"/>
      <c r="HP52" s="174"/>
      <c r="HQ52" s="175"/>
      <c r="HR52" s="174"/>
      <c r="HS52" s="175"/>
      <c r="HT52" s="166">
        <f t="shared" si="32"/>
        <v>0</v>
      </c>
      <c r="HU52" s="167">
        <f t="shared" si="33"/>
        <v>0</v>
      </c>
      <c r="HV52" s="166">
        <f t="shared" si="34"/>
        <v>0</v>
      </c>
      <c r="HW52" s="167">
        <f t="shared" si="35"/>
        <v>0</v>
      </c>
      <c r="HZ52" s="174"/>
      <c r="IA52" s="175"/>
      <c r="IB52" s="174"/>
      <c r="IC52" s="175"/>
      <c r="ID52" s="174"/>
      <c r="IE52" s="175"/>
      <c r="IF52" s="174"/>
      <c r="IG52" s="175"/>
      <c r="IH52" s="174"/>
      <c r="II52" s="175"/>
      <c r="IJ52" s="174"/>
      <c r="IK52" s="175"/>
      <c r="IL52" s="174"/>
      <c r="IM52" s="175"/>
      <c r="IN52" s="174"/>
      <c r="IO52" s="175"/>
      <c r="IP52" s="174"/>
      <c r="IQ52" s="175"/>
      <c r="IR52" s="174"/>
      <c r="IS52" s="175"/>
      <c r="IT52" s="174"/>
      <c r="IU52" s="175"/>
      <c r="IV52" s="174"/>
      <c r="IW52" s="175"/>
      <c r="IX52" s="166">
        <f t="shared" si="36"/>
        <v>0</v>
      </c>
      <c r="IY52" s="167">
        <f t="shared" si="37"/>
        <v>0</v>
      </c>
      <c r="IZ52" s="166">
        <f t="shared" si="38"/>
        <v>0</v>
      </c>
      <c r="JA52" s="167">
        <f t="shared" si="39"/>
        <v>0</v>
      </c>
      <c r="JD52" s="174"/>
      <c r="JE52" s="175"/>
      <c r="JF52" s="174"/>
      <c r="JG52" s="175"/>
      <c r="JH52" s="174"/>
      <c r="JI52" s="175"/>
      <c r="JJ52" s="174"/>
      <c r="JK52" s="175"/>
      <c r="JL52" s="174"/>
      <c r="JM52" s="175"/>
      <c r="JN52" s="174"/>
      <c r="JO52" s="175"/>
      <c r="JP52" s="174"/>
      <c r="JQ52" s="175"/>
      <c r="JR52" s="174"/>
      <c r="JS52" s="175"/>
      <c r="JT52" s="174"/>
      <c r="JU52" s="175"/>
      <c r="JV52" s="174"/>
      <c r="JW52" s="175"/>
      <c r="JX52" s="174"/>
      <c r="JY52" s="175"/>
      <c r="JZ52" s="174"/>
      <c r="KA52" s="175"/>
      <c r="KB52" s="166">
        <f t="shared" si="40"/>
        <v>0</v>
      </c>
      <c r="KC52" s="167">
        <f t="shared" si="41"/>
        <v>0</v>
      </c>
      <c r="KD52" s="166">
        <f t="shared" si="42"/>
        <v>0</v>
      </c>
      <c r="KE52" s="167">
        <f t="shared" si="43"/>
        <v>0</v>
      </c>
      <c r="KH52" s="197">
        <f t="shared" si="49"/>
        <v>0</v>
      </c>
      <c r="KI52" s="198">
        <f t="shared" si="50"/>
        <v>0</v>
      </c>
      <c r="KJ52" s="166">
        <f t="shared" si="2"/>
        <v>0</v>
      </c>
      <c r="KK52" s="167">
        <f t="shared" si="3"/>
        <v>0</v>
      </c>
      <c r="KL52" s="199">
        <f t="shared" si="51"/>
        <v>0</v>
      </c>
      <c r="KM52" s="198">
        <f t="shared" si="52"/>
        <v>0</v>
      </c>
      <c r="KN52" s="166">
        <f t="shared" si="6"/>
        <v>0</v>
      </c>
      <c r="KO52" s="427">
        <f t="shared" si="7"/>
        <v>0</v>
      </c>
      <c r="KP52" s="420">
        <f t="shared" si="44"/>
        <v>0</v>
      </c>
      <c r="KQ52" s="422">
        <f t="shared" si="45"/>
        <v>0</v>
      </c>
      <c r="KR52" s="421" t="s">
        <v>338</v>
      </c>
      <c r="KS52" s="422" t="s">
        <v>338</v>
      </c>
    </row>
    <row r="53" spans="1:305" s="4" customFormat="1" ht="16.5" customHeight="1" x14ac:dyDescent="0.25">
      <c r="B53" s="73" t="s">
        <v>33</v>
      </c>
      <c r="C53" s="900"/>
      <c r="D53" s="901"/>
      <c r="E53" s="312"/>
      <c r="F53" s="655">
        <v>1</v>
      </c>
      <c r="G53" s="14"/>
      <c r="H53" s="14"/>
      <c r="I53" s="80">
        <f>INT(ROUND(F53,2)*(IF(E53&gt;0,data!$J$4,0)))</f>
        <v>0</v>
      </c>
      <c r="J53" s="80">
        <f>IF(E53&gt;0,I53*E53,0)</f>
        <v>0</v>
      </c>
      <c r="K53" s="314"/>
      <c r="L53" s="312"/>
      <c r="M53" s="80">
        <f>INT(ROUND(F53,2)*(IF(E53&gt;0,(IF(K53="ano",data!$J$6,0)),0)))</f>
        <v>0</v>
      </c>
      <c r="N53" s="82">
        <f>IF(L53&gt;E53,M53*E53,M53*L53)</f>
        <v>0</v>
      </c>
      <c r="O53" s="84">
        <f t="shared" si="46"/>
        <v>0</v>
      </c>
      <c r="Q53" s="85" t="str">
        <f t="shared" si="47"/>
        <v/>
      </c>
      <c r="R53" s="611" t="s">
        <v>338</v>
      </c>
      <c r="T53" s="4">
        <f t="shared" si="48"/>
        <v>0</v>
      </c>
      <c r="U53" s="176" t="s">
        <v>297</v>
      </c>
      <c r="V53" s="10"/>
      <c r="W53" s="10"/>
      <c r="X53" s="164"/>
      <c r="Y53" s="177"/>
      <c r="Z53" s="164"/>
      <c r="AA53" s="177"/>
      <c r="AB53" s="164"/>
      <c r="AC53" s="177"/>
      <c r="AD53" s="164"/>
      <c r="AE53" s="177"/>
      <c r="AF53" s="164"/>
      <c r="AG53" s="177"/>
      <c r="AH53" s="164"/>
      <c r="AI53" s="177"/>
      <c r="AJ53" s="164"/>
      <c r="AK53" s="177"/>
      <c r="AL53" s="164"/>
      <c r="AM53" s="177"/>
      <c r="AN53" s="164"/>
      <c r="AO53" s="177"/>
      <c r="AP53" s="164"/>
      <c r="AQ53" s="177"/>
      <c r="AR53" s="164"/>
      <c r="AS53" s="177"/>
      <c r="AT53" s="164"/>
      <c r="AU53" s="177"/>
      <c r="AV53" s="166">
        <f t="shared" si="8"/>
        <v>0</v>
      </c>
      <c r="AW53" s="167">
        <f t="shared" si="9"/>
        <v>0</v>
      </c>
      <c r="AX53" s="166">
        <f t="shared" si="10"/>
        <v>0</v>
      </c>
      <c r="AY53" s="167">
        <f t="shared" si="11"/>
        <v>0</v>
      </c>
      <c r="BB53" s="164"/>
      <c r="BC53" s="177"/>
      <c r="BD53" s="164"/>
      <c r="BE53" s="177"/>
      <c r="BF53" s="164"/>
      <c r="BG53" s="177"/>
      <c r="BH53" s="164"/>
      <c r="BI53" s="177"/>
      <c r="BJ53" s="164"/>
      <c r="BK53" s="177"/>
      <c r="BL53" s="164"/>
      <c r="BM53" s="177"/>
      <c r="BN53" s="164"/>
      <c r="BO53" s="177"/>
      <c r="BP53" s="164"/>
      <c r="BQ53" s="177"/>
      <c r="BR53" s="164"/>
      <c r="BS53" s="177"/>
      <c r="BT53" s="164"/>
      <c r="BU53" s="177"/>
      <c r="BV53" s="164"/>
      <c r="BW53" s="177"/>
      <c r="BX53" s="164"/>
      <c r="BY53" s="177"/>
      <c r="BZ53" s="166">
        <f t="shared" si="12"/>
        <v>0</v>
      </c>
      <c r="CA53" s="167">
        <f t="shared" si="13"/>
        <v>0</v>
      </c>
      <c r="CB53" s="166">
        <f t="shared" si="14"/>
        <v>0</v>
      </c>
      <c r="CC53" s="167">
        <f t="shared" si="15"/>
        <v>0</v>
      </c>
      <c r="CF53" s="164"/>
      <c r="CG53" s="177"/>
      <c r="CH53" s="164"/>
      <c r="CI53" s="177"/>
      <c r="CJ53" s="164"/>
      <c r="CK53" s="177"/>
      <c r="CL53" s="164"/>
      <c r="CM53" s="177"/>
      <c r="CN53" s="164"/>
      <c r="CO53" s="177"/>
      <c r="CP53" s="164"/>
      <c r="CQ53" s="177"/>
      <c r="CR53" s="164"/>
      <c r="CS53" s="177"/>
      <c r="CT53" s="164"/>
      <c r="CU53" s="177"/>
      <c r="CV53" s="164"/>
      <c r="CW53" s="177"/>
      <c r="CX53" s="164"/>
      <c r="CY53" s="177"/>
      <c r="CZ53" s="164"/>
      <c r="DA53" s="177"/>
      <c r="DB53" s="164"/>
      <c r="DC53" s="177"/>
      <c r="DD53" s="166">
        <f t="shared" si="16"/>
        <v>0</v>
      </c>
      <c r="DE53" s="167">
        <f t="shared" si="17"/>
        <v>0</v>
      </c>
      <c r="DF53" s="166">
        <f t="shared" si="18"/>
        <v>0</v>
      </c>
      <c r="DG53" s="167">
        <f t="shared" si="19"/>
        <v>0</v>
      </c>
      <c r="DJ53" s="164"/>
      <c r="DK53" s="177"/>
      <c r="DL53" s="164"/>
      <c r="DM53" s="177"/>
      <c r="DN53" s="164"/>
      <c r="DO53" s="177"/>
      <c r="DP53" s="164"/>
      <c r="DQ53" s="177"/>
      <c r="DR53" s="164"/>
      <c r="DS53" s="177"/>
      <c r="DT53" s="164"/>
      <c r="DU53" s="177"/>
      <c r="DV53" s="164"/>
      <c r="DW53" s="177"/>
      <c r="DX53" s="164"/>
      <c r="DY53" s="177"/>
      <c r="DZ53" s="164"/>
      <c r="EA53" s="177"/>
      <c r="EB53" s="164"/>
      <c r="EC53" s="177"/>
      <c r="ED53" s="164"/>
      <c r="EE53" s="177"/>
      <c r="EF53" s="164"/>
      <c r="EG53" s="177"/>
      <c r="EH53" s="166">
        <f t="shared" si="20"/>
        <v>0</v>
      </c>
      <c r="EI53" s="167">
        <f t="shared" si="21"/>
        <v>0</v>
      </c>
      <c r="EJ53" s="166">
        <f t="shared" si="22"/>
        <v>0</v>
      </c>
      <c r="EK53" s="167">
        <f t="shared" si="23"/>
        <v>0</v>
      </c>
      <c r="EN53" s="164"/>
      <c r="EO53" s="177"/>
      <c r="EP53" s="164"/>
      <c r="EQ53" s="177"/>
      <c r="ER53" s="164"/>
      <c r="ES53" s="177"/>
      <c r="ET53" s="164"/>
      <c r="EU53" s="177"/>
      <c r="EV53" s="164"/>
      <c r="EW53" s="177"/>
      <c r="EX53" s="164"/>
      <c r="EY53" s="177"/>
      <c r="EZ53" s="164"/>
      <c r="FA53" s="177"/>
      <c r="FB53" s="164"/>
      <c r="FC53" s="177"/>
      <c r="FD53" s="164"/>
      <c r="FE53" s="177"/>
      <c r="FF53" s="164"/>
      <c r="FG53" s="177"/>
      <c r="FH53" s="164"/>
      <c r="FI53" s="177"/>
      <c r="FJ53" s="164"/>
      <c r="FK53" s="177"/>
      <c r="FL53" s="166">
        <f t="shared" si="24"/>
        <v>0</v>
      </c>
      <c r="FM53" s="167">
        <f t="shared" si="25"/>
        <v>0</v>
      </c>
      <c r="FN53" s="166">
        <f t="shared" si="26"/>
        <v>0</v>
      </c>
      <c r="FO53" s="167">
        <f t="shared" si="27"/>
        <v>0</v>
      </c>
      <c r="FR53" s="164"/>
      <c r="FS53" s="177"/>
      <c r="FT53" s="164"/>
      <c r="FU53" s="177"/>
      <c r="FV53" s="164"/>
      <c r="FW53" s="177"/>
      <c r="FX53" s="164"/>
      <c r="FY53" s="177"/>
      <c r="FZ53" s="164"/>
      <c r="GA53" s="177"/>
      <c r="GB53" s="164"/>
      <c r="GC53" s="177"/>
      <c r="GD53" s="164"/>
      <c r="GE53" s="177"/>
      <c r="GF53" s="164"/>
      <c r="GG53" s="177"/>
      <c r="GH53" s="164"/>
      <c r="GI53" s="177"/>
      <c r="GJ53" s="164"/>
      <c r="GK53" s="177"/>
      <c r="GL53" s="164"/>
      <c r="GM53" s="177"/>
      <c r="GN53" s="164"/>
      <c r="GO53" s="177"/>
      <c r="GP53" s="166">
        <f t="shared" si="28"/>
        <v>0</v>
      </c>
      <c r="GQ53" s="167">
        <f t="shared" si="29"/>
        <v>0</v>
      </c>
      <c r="GR53" s="166">
        <f t="shared" si="30"/>
        <v>0</v>
      </c>
      <c r="GS53" s="167">
        <f t="shared" si="31"/>
        <v>0</v>
      </c>
      <c r="GV53" s="164"/>
      <c r="GW53" s="177"/>
      <c r="GX53" s="164"/>
      <c r="GY53" s="177"/>
      <c r="GZ53" s="164"/>
      <c r="HA53" s="177"/>
      <c r="HB53" s="164"/>
      <c r="HC53" s="177"/>
      <c r="HD53" s="164"/>
      <c r="HE53" s="177"/>
      <c r="HF53" s="164"/>
      <c r="HG53" s="177"/>
      <c r="HH53" s="164"/>
      <c r="HI53" s="177"/>
      <c r="HJ53" s="164"/>
      <c r="HK53" s="177"/>
      <c r="HL53" s="164"/>
      <c r="HM53" s="177"/>
      <c r="HN53" s="164"/>
      <c r="HO53" s="177"/>
      <c r="HP53" s="164"/>
      <c r="HQ53" s="177"/>
      <c r="HR53" s="164"/>
      <c r="HS53" s="177"/>
      <c r="HT53" s="166">
        <f t="shared" si="32"/>
        <v>0</v>
      </c>
      <c r="HU53" s="167">
        <f t="shared" si="33"/>
        <v>0</v>
      </c>
      <c r="HV53" s="166">
        <f t="shared" si="34"/>
        <v>0</v>
      </c>
      <c r="HW53" s="167">
        <f t="shared" si="35"/>
        <v>0</v>
      </c>
      <c r="HZ53" s="164"/>
      <c r="IA53" s="177"/>
      <c r="IB53" s="164"/>
      <c r="IC53" s="177"/>
      <c r="ID53" s="164"/>
      <c r="IE53" s="177"/>
      <c r="IF53" s="164"/>
      <c r="IG53" s="177"/>
      <c r="IH53" s="164"/>
      <c r="II53" s="177"/>
      <c r="IJ53" s="164"/>
      <c r="IK53" s="177"/>
      <c r="IL53" s="164"/>
      <c r="IM53" s="177"/>
      <c r="IN53" s="164"/>
      <c r="IO53" s="177"/>
      <c r="IP53" s="164"/>
      <c r="IQ53" s="177"/>
      <c r="IR53" s="164"/>
      <c r="IS53" s="177"/>
      <c r="IT53" s="164"/>
      <c r="IU53" s="177"/>
      <c r="IV53" s="164"/>
      <c r="IW53" s="177"/>
      <c r="IX53" s="166">
        <f t="shared" si="36"/>
        <v>0</v>
      </c>
      <c r="IY53" s="167">
        <f t="shared" si="37"/>
        <v>0</v>
      </c>
      <c r="IZ53" s="166">
        <f t="shared" si="38"/>
        <v>0</v>
      </c>
      <c r="JA53" s="167">
        <f t="shared" si="39"/>
        <v>0</v>
      </c>
      <c r="JD53" s="164"/>
      <c r="JE53" s="177"/>
      <c r="JF53" s="164"/>
      <c r="JG53" s="177"/>
      <c r="JH53" s="164"/>
      <c r="JI53" s="177"/>
      <c r="JJ53" s="164"/>
      <c r="JK53" s="177"/>
      <c r="JL53" s="164"/>
      <c r="JM53" s="177"/>
      <c r="JN53" s="164"/>
      <c r="JO53" s="177"/>
      <c r="JP53" s="164"/>
      <c r="JQ53" s="177"/>
      <c r="JR53" s="164"/>
      <c r="JS53" s="177"/>
      <c r="JT53" s="164"/>
      <c r="JU53" s="177"/>
      <c r="JV53" s="164"/>
      <c r="JW53" s="177"/>
      <c r="JX53" s="164"/>
      <c r="JY53" s="177"/>
      <c r="JZ53" s="164"/>
      <c r="KA53" s="177"/>
      <c r="KB53" s="166">
        <f t="shared" si="40"/>
        <v>0</v>
      </c>
      <c r="KC53" s="167">
        <f t="shared" si="41"/>
        <v>0</v>
      </c>
      <c r="KD53" s="166">
        <f t="shared" si="42"/>
        <v>0</v>
      </c>
      <c r="KE53" s="167">
        <f t="shared" si="43"/>
        <v>0</v>
      </c>
      <c r="KH53" s="197">
        <f t="shared" si="49"/>
        <v>0</v>
      </c>
      <c r="KI53" s="198">
        <f t="shared" si="50"/>
        <v>0</v>
      </c>
      <c r="KJ53" s="166">
        <f t="shared" si="2"/>
        <v>0</v>
      </c>
      <c r="KK53" s="167">
        <f t="shared" si="3"/>
        <v>0</v>
      </c>
      <c r="KL53" s="199">
        <f t="shared" si="51"/>
        <v>0</v>
      </c>
      <c r="KM53" s="198">
        <f t="shared" si="52"/>
        <v>0</v>
      </c>
      <c r="KN53" s="166">
        <f t="shared" si="6"/>
        <v>0</v>
      </c>
      <c r="KO53" s="427">
        <f t="shared" si="7"/>
        <v>0</v>
      </c>
      <c r="KP53" s="420">
        <f t="shared" si="44"/>
        <v>0</v>
      </c>
      <c r="KQ53" s="422">
        <f t="shared" si="45"/>
        <v>0</v>
      </c>
      <c r="KR53" s="421" t="s">
        <v>338</v>
      </c>
      <c r="KS53" s="422" t="s">
        <v>338</v>
      </c>
    </row>
    <row r="54" spans="1:305" s="23" customFormat="1" ht="16.5" hidden="1" customHeight="1" x14ac:dyDescent="0.25">
      <c r="A54" s="4"/>
      <c r="B54" s="73"/>
      <c r="C54" s="548"/>
      <c r="D54" s="546"/>
      <c r="E54" s="24"/>
      <c r="F54" s="651"/>
      <c r="G54" s="24"/>
      <c r="H54" s="24"/>
      <c r="I54" s="80">
        <f>INT(ROUND(F54,2)*(IF(E54&gt;0,data!$J$4,0)))</f>
        <v>0</v>
      </c>
      <c r="J54" s="80"/>
      <c r="K54" s="549"/>
      <c r="L54" s="128"/>
      <c r="M54" s="80">
        <f>INT(ROUND(F54,2)*(IF(E54&gt;0,(IF(K54="ano",data!$J$6,0)),0)))</f>
        <v>0</v>
      </c>
      <c r="N54" s="82"/>
      <c r="O54" s="84"/>
      <c r="P54" s="4"/>
      <c r="Q54" s="85"/>
      <c r="R54" s="611" t="s">
        <v>338</v>
      </c>
      <c r="S54" s="4"/>
      <c r="U54" s="173" t="s">
        <v>297</v>
      </c>
      <c r="V54" s="10"/>
      <c r="W54" s="10"/>
      <c r="X54" s="174"/>
      <c r="Y54" s="175"/>
      <c r="Z54" s="174"/>
      <c r="AA54" s="175"/>
      <c r="AB54" s="174"/>
      <c r="AC54" s="175"/>
      <c r="AD54" s="174"/>
      <c r="AE54" s="175"/>
      <c r="AF54" s="174"/>
      <c r="AG54" s="175"/>
      <c r="AH54" s="174"/>
      <c r="AI54" s="175"/>
      <c r="AJ54" s="174"/>
      <c r="AK54" s="175"/>
      <c r="AL54" s="174"/>
      <c r="AM54" s="175"/>
      <c r="AN54" s="174"/>
      <c r="AO54" s="175"/>
      <c r="AP54" s="174"/>
      <c r="AQ54" s="175"/>
      <c r="AR54" s="174"/>
      <c r="AS54" s="175"/>
      <c r="AT54" s="174"/>
      <c r="AU54" s="175"/>
      <c r="AV54" s="166">
        <f t="shared" si="8"/>
        <v>0</v>
      </c>
      <c r="AW54" s="167">
        <f t="shared" si="9"/>
        <v>0</v>
      </c>
      <c r="AX54" s="166">
        <f t="shared" si="10"/>
        <v>0</v>
      </c>
      <c r="AY54" s="167">
        <f t="shared" si="11"/>
        <v>0</v>
      </c>
      <c r="BB54" s="174"/>
      <c r="BC54" s="175"/>
      <c r="BD54" s="174"/>
      <c r="BE54" s="175"/>
      <c r="BF54" s="174"/>
      <c r="BG54" s="175"/>
      <c r="BH54" s="174"/>
      <c r="BI54" s="175"/>
      <c r="BJ54" s="174"/>
      <c r="BK54" s="175"/>
      <c r="BL54" s="174"/>
      <c r="BM54" s="175"/>
      <c r="BN54" s="174"/>
      <c r="BO54" s="175"/>
      <c r="BP54" s="174"/>
      <c r="BQ54" s="175"/>
      <c r="BR54" s="174"/>
      <c r="BS54" s="175"/>
      <c r="BT54" s="174"/>
      <c r="BU54" s="175"/>
      <c r="BV54" s="174"/>
      <c r="BW54" s="175"/>
      <c r="BX54" s="174"/>
      <c r="BY54" s="175"/>
      <c r="BZ54" s="166">
        <f t="shared" si="12"/>
        <v>0</v>
      </c>
      <c r="CA54" s="167">
        <f t="shared" si="13"/>
        <v>0</v>
      </c>
      <c r="CB54" s="166">
        <f t="shared" si="14"/>
        <v>0</v>
      </c>
      <c r="CC54" s="167">
        <f t="shared" si="15"/>
        <v>0</v>
      </c>
      <c r="CF54" s="174"/>
      <c r="CG54" s="175"/>
      <c r="CH54" s="174"/>
      <c r="CI54" s="175"/>
      <c r="CJ54" s="174"/>
      <c r="CK54" s="175"/>
      <c r="CL54" s="174"/>
      <c r="CM54" s="175"/>
      <c r="CN54" s="174"/>
      <c r="CO54" s="175"/>
      <c r="CP54" s="174"/>
      <c r="CQ54" s="175"/>
      <c r="CR54" s="174"/>
      <c r="CS54" s="175"/>
      <c r="CT54" s="174"/>
      <c r="CU54" s="175"/>
      <c r="CV54" s="174"/>
      <c r="CW54" s="175"/>
      <c r="CX54" s="174"/>
      <c r="CY54" s="175"/>
      <c r="CZ54" s="174"/>
      <c r="DA54" s="175"/>
      <c r="DB54" s="174"/>
      <c r="DC54" s="175"/>
      <c r="DD54" s="166">
        <f t="shared" si="16"/>
        <v>0</v>
      </c>
      <c r="DE54" s="167">
        <f t="shared" si="17"/>
        <v>0</v>
      </c>
      <c r="DF54" s="166">
        <f t="shared" si="18"/>
        <v>0</v>
      </c>
      <c r="DG54" s="167">
        <f t="shared" si="19"/>
        <v>0</v>
      </c>
      <c r="DJ54" s="174"/>
      <c r="DK54" s="175"/>
      <c r="DL54" s="174"/>
      <c r="DM54" s="175"/>
      <c r="DN54" s="174"/>
      <c r="DO54" s="175"/>
      <c r="DP54" s="174"/>
      <c r="DQ54" s="175"/>
      <c r="DR54" s="174"/>
      <c r="DS54" s="175"/>
      <c r="DT54" s="174"/>
      <c r="DU54" s="175"/>
      <c r="DV54" s="174"/>
      <c r="DW54" s="175"/>
      <c r="DX54" s="174"/>
      <c r="DY54" s="175"/>
      <c r="DZ54" s="174"/>
      <c r="EA54" s="175"/>
      <c r="EB54" s="174"/>
      <c r="EC54" s="175"/>
      <c r="ED54" s="174"/>
      <c r="EE54" s="175"/>
      <c r="EF54" s="174"/>
      <c r="EG54" s="175"/>
      <c r="EH54" s="166">
        <f t="shared" si="20"/>
        <v>0</v>
      </c>
      <c r="EI54" s="167">
        <f t="shared" si="21"/>
        <v>0</v>
      </c>
      <c r="EJ54" s="166">
        <f t="shared" si="22"/>
        <v>0</v>
      </c>
      <c r="EK54" s="167">
        <f t="shared" si="23"/>
        <v>0</v>
      </c>
      <c r="EN54" s="174"/>
      <c r="EO54" s="175"/>
      <c r="EP54" s="174"/>
      <c r="EQ54" s="175"/>
      <c r="ER54" s="174"/>
      <c r="ES54" s="175"/>
      <c r="ET54" s="174"/>
      <c r="EU54" s="175"/>
      <c r="EV54" s="174"/>
      <c r="EW54" s="175"/>
      <c r="EX54" s="174"/>
      <c r="EY54" s="175"/>
      <c r="EZ54" s="174"/>
      <c r="FA54" s="175"/>
      <c r="FB54" s="174"/>
      <c r="FC54" s="175"/>
      <c r="FD54" s="174"/>
      <c r="FE54" s="175"/>
      <c r="FF54" s="174"/>
      <c r="FG54" s="175"/>
      <c r="FH54" s="174"/>
      <c r="FI54" s="175"/>
      <c r="FJ54" s="174"/>
      <c r="FK54" s="175"/>
      <c r="FL54" s="166">
        <f t="shared" si="24"/>
        <v>0</v>
      </c>
      <c r="FM54" s="167">
        <f t="shared" si="25"/>
        <v>0</v>
      </c>
      <c r="FN54" s="166">
        <f t="shared" si="26"/>
        <v>0</v>
      </c>
      <c r="FO54" s="167">
        <f t="shared" si="27"/>
        <v>0</v>
      </c>
      <c r="FR54" s="174"/>
      <c r="FS54" s="175"/>
      <c r="FT54" s="174"/>
      <c r="FU54" s="175"/>
      <c r="FV54" s="174"/>
      <c r="FW54" s="175"/>
      <c r="FX54" s="174"/>
      <c r="FY54" s="175"/>
      <c r="FZ54" s="174"/>
      <c r="GA54" s="175"/>
      <c r="GB54" s="174"/>
      <c r="GC54" s="175"/>
      <c r="GD54" s="174"/>
      <c r="GE54" s="175"/>
      <c r="GF54" s="174"/>
      <c r="GG54" s="175"/>
      <c r="GH54" s="174"/>
      <c r="GI54" s="175"/>
      <c r="GJ54" s="174"/>
      <c r="GK54" s="175"/>
      <c r="GL54" s="174"/>
      <c r="GM54" s="175"/>
      <c r="GN54" s="174"/>
      <c r="GO54" s="175"/>
      <c r="GP54" s="166">
        <f t="shared" si="28"/>
        <v>0</v>
      </c>
      <c r="GQ54" s="167">
        <f t="shared" si="29"/>
        <v>0</v>
      </c>
      <c r="GR54" s="166">
        <f t="shared" si="30"/>
        <v>0</v>
      </c>
      <c r="GS54" s="167">
        <f t="shared" si="31"/>
        <v>0</v>
      </c>
      <c r="GV54" s="174"/>
      <c r="GW54" s="175"/>
      <c r="GX54" s="174"/>
      <c r="GY54" s="175"/>
      <c r="GZ54" s="174"/>
      <c r="HA54" s="175"/>
      <c r="HB54" s="174"/>
      <c r="HC54" s="175"/>
      <c r="HD54" s="174"/>
      <c r="HE54" s="175"/>
      <c r="HF54" s="174"/>
      <c r="HG54" s="175"/>
      <c r="HH54" s="174"/>
      <c r="HI54" s="175"/>
      <c r="HJ54" s="174"/>
      <c r="HK54" s="175"/>
      <c r="HL54" s="174"/>
      <c r="HM54" s="175"/>
      <c r="HN54" s="174"/>
      <c r="HO54" s="175"/>
      <c r="HP54" s="174"/>
      <c r="HQ54" s="175"/>
      <c r="HR54" s="174"/>
      <c r="HS54" s="175"/>
      <c r="HT54" s="166">
        <f t="shared" si="32"/>
        <v>0</v>
      </c>
      <c r="HU54" s="167">
        <f t="shared" si="33"/>
        <v>0</v>
      </c>
      <c r="HV54" s="166">
        <f t="shared" si="34"/>
        <v>0</v>
      </c>
      <c r="HW54" s="167">
        <f t="shared" si="35"/>
        <v>0</v>
      </c>
      <c r="HZ54" s="174"/>
      <c r="IA54" s="175"/>
      <c r="IB54" s="174"/>
      <c r="IC54" s="175"/>
      <c r="ID54" s="174"/>
      <c r="IE54" s="175"/>
      <c r="IF54" s="174"/>
      <c r="IG54" s="175"/>
      <c r="IH54" s="174"/>
      <c r="II54" s="175"/>
      <c r="IJ54" s="174"/>
      <c r="IK54" s="175"/>
      <c r="IL54" s="174"/>
      <c r="IM54" s="175"/>
      <c r="IN54" s="174"/>
      <c r="IO54" s="175"/>
      <c r="IP54" s="174"/>
      <c r="IQ54" s="175"/>
      <c r="IR54" s="174"/>
      <c r="IS54" s="175"/>
      <c r="IT54" s="174"/>
      <c r="IU54" s="175"/>
      <c r="IV54" s="174"/>
      <c r="IW54" s="175"/>
      <c r="IX54" s="166">
        <f t="shared" si="36"/>
        <v>0</v>
      </c>
      <c r="IY54" s="167">
        <f t="shared" si="37"/>
        <v>0</v>
      </c>
      <c r="IZ54" s="166">
        <f t="shared" si="38"/>
        <v>0</v>
      </c>
      <c r="JA54" s="167">
        <f t="shared" si="39"/>
        <v>0</v>
      </c>
      <c r="JD54" s="174"/>
      <c r="JE54" s="175"/>
      <c r="JF54" s="174"/>
      <c r="JG54" s="175"/>
      <c r="JH54" s="174"/>
      <c r="JI54" s="175"/>
      <c r="JJ54" s="174"/>
      <c r="JK54" s="175"/>
      <c r="JL54" s="174"/>
      <c r="JM54" s="175"/>
      <c r="JN54" s="174"/>
      <c r="JO54" s="175"/>
      <c r="JP54" s="174"/>
      <c r="JQ54" s="175"/>
      <c r="JR54" s="174"/>
      <c r="JS54" s="175"/>
      <c r="JT54" s="174"/>
      <c r="JU54" s="175"/>
      <c r="JV54" s="174"/>
      <c r="JW54" s="175"/>
      <c r="JX54" s="174"/>
      <c r="JY54" s="175"/>
      <c r="JZ54" s="174"/>
      <c r="KA54" s="175"/>
      <c r="KB54" s="166">
        <f t="shared" si="40"/>
        <v>0</v>
      </c>
      <c r="KC54" s="167">
        <f t="shared" si="41"/>
        <v>0</v>
      </c>
      <c r="KD54" s="166">
        <f t="shared" si="42"/>
        <v>0</v>
      </c>
      <c r="KE54" s="167">
        <f t="shared" si="43"/>
        <v>0</v>
      </c>
      <c r="KH54" s="197">
        <f t="shared" si="49"/>
        <v>0</v>
      </c>
      <c r="KI54" s="198">
        <f t="shared" si="50"/>
        <v>0</v>
      </c>
      <c r="KJ54" s="166">
        <f t="shared" si="2"/>
        <v>0</v>
      </c>
      <c r="KK54" s="167">
        <f t="shared" si="3"/>
        <v>0</v>
      </c>
      <c r="KL54" s="199">
        <f t="shared" si="51"/>
        <v>0</v>
      </c>
      <c r="KM54" s="198">
        <f t="shared" si="52"/>
        <v>0</v>
      </c>
      <c r="KN54" s="166">
        <f t="shared" si="6"/>
        <v>0</v>
      </c>
      <c r="KO54" s="427">
        <f t="shared" si="7"/>
        <v>0</v>
      </c>
      <c r="KP54" s="420">
        <f t="shared" si="44"/>
        <v>0</v>
      </c>
      <c r="KQ54" s="422">
        <f t="shared" si="45"/>
        <v>0</v>
      </c>
      <c r="KR54" s="421" t="s">
        <v>338</v>
      </c>
      <c r="KS54" s="422" t="s">
        <v>338</v>
      </c>
    </row>
    <row r="55" spans="1:305" s="4" customFormat="1" ht="16.5" customHeight="1" x14ac:dyDescent="0.25">
      <c r="B55" s="73" t="s">
        <v>34</v>
      </c>
      <c r="C55" s="900"/>
      <c r="D55" s="901"/>
      <c r="E55" s="312"/>
      <c r="F55" s="655">
        <v>1</v>
      </c>
      <c r="G55" s="14"/>
      <c r="H55" s="14"/>
      <c r="I55" s="80">
        <f>INT(ROUND(F55,2)*(IF(E55&gt;0,data!$J$4,0)))</f>
        <v>0</v>
      </c>
      <c r="J55" s="80">
        <f>IF(E55&gt;0,I55*E55,0)</f>
        <v>0</v>
      </c>
      <c r="K55" s="314"/>
      <c r="L55" s="312"/>
      <c r="M55" s="80">
        <f>INT(ROUND(F55,2)*(IF(E55&gt;0,(IF(K55="ano",data!$J$6,0)),0)))</f>
        <v>0</v>
      </c>
      <c r="N55" s="82">
        <f>IF(L55&gt;E55,M55*E55,M55*L55)</f>
        <v>0</v>
      </c>
      <c r="O55" s="84">
        <f t="shared" si="46"/>
        <v>0</v>
      </c>
      <c r="Q55" s="85" t="str">
        <f t="shared" si="47"/>
        <v/>
      </c>
      <c r="R55" s="611" t="s">
        <v>338</v>
      </c>
      <c r="T55" s="4">
        <f t="shared" si="48"/>
        <v>0</v>
      </c>
      <c r="U55" s="176" t="s">
        <v>297</v>
      </c>
      <c r="V55" s="10"/>
      <c r="W55" s="10"/>
      <c r="X55" s="164"/>
      <c r="Y55" s="177"/>
      <c r="Z55" s="164"/>
      <c r="AA55" s="177"/>
      <c r="AB55" s="164"/>
      <c r="AC55" s="177"/>
      <c r="AD55" s="164"/>
      <c r="AE55" s="177"/>
      <c r="AF55" s="164"/>
      <c r="AG55" s="177"/>
      <c r="AH55" s="164"/>
      <c r="AI55" s="177"/>
      <c r="AJ55" s="164"/>
      <c r="AK55" s="177"/>
      <c r="AL55" s="164"/>
      <c r="AM55" s="177"/>
      <c r="AN55" s="164"/>
      <c r="AO55" s="177"/>
      <c r="AP55" s="164"/>
      <c r="AQ55" s="177"/>
      <c r="AR55" s="164"/>
      <c r="AS55" s="177"/>
      <c r="AT55" s="164"/>
      <c r="AU55" s="177"/>
      <c r="AV55" s="166">
        <f t="shared" si="8"/>
        <v>0</v>
      </c>
      <c r="AW55" s="167">
        <f t="shared" si="9"/>
        <v>0</v>
      </c>
      <c r="AX55" s="166">
        <f t="shared" si="10"/>
        <v>0</v>
      </c>
      <c r="AY55" s="167">
        <f t="shared" si="11"/>
        <v>0</v>
      </c>
      <c r="BB55" s="164"/>
      <c r="BC55" s="177"/>
      <c r="BD55" s="164"/>
      <c r="BE55" s="177"/>
      <c r="BF55" s="164"/>
      <c r="BG55" s="177"/>
      <c r="BH55" s="164"/>
      <c r="BI55" s="177"/>
      <c r="BJ55" s="164"/>
      <c r="BK55" s="177"/>
      <c r="BL55" s="164"/>
      <c r="BM55" s="177"/>
      <c r="BN55" s="164"/>
      <c r="BO55" s="177"/>
      <c r="BP55" s="164"/>
      <c r="BQ55" s="177"/>
      <c r="BR55" s="164"/>
      <c r="BS55" s="177"/>
      <c r="BT55" s="164"/>
      <c r="BU55" s="177"/>
      <c r="BV55" s="164"/>
      <c r="BW55" s="177"/>
      <c r="BX55" s="164"/>
      <c r="BY55" s="177"/>
      <c r="BZ55" s="166">
        <f t="shared" si="12"/>
        <v>0</v>
      </c>
      <c r="CA55" s="167">
        <f t="shared" si="13"/>
        <v>0</v>
      </c>
      <c r="CB55" s="166">
        <f t="shared" si="14"/>
        <v>0</v>
      </c>
      <c r="CC55" s="167">
        <f t="shared" si="15"/>
        <v>0</v>
      </c>
      <c r="CF55" s="164"/>
      <c r="CG55" s="177"/>
      <c r="CH55" s="164"/>
      <c r="CI55" s="177"/>
      <c r="CJ55" s="164"/>
      <c r="CK55" s="177"/>
      <c r="CL55" s="164"/>
      <c r="CM55" s="177"/>
      <c r="CN55" s="164"/>
      <c r="CO55" s="177"/>
      <c r="CP55" s="164"/>
      <c r="CQ55" s="177"/>
      <c r="CR55" s="164"/>
      <c r="CS55" s="177"/>
      <c r="CT55" s="164"/>
      <c r="CU55" s="177"/>
      <c r="CV55" s="164"/>
      <c r="CW55" s="177"/>
      <c r="CX55" s="164"/>
      <c r="CY55" s="177"/>
      <c r="CZ55" s="164"/>
      <c r="DA55" s="177"/>
      <c r="DB55" s="164"/>
      <c r="DC55" s="177"/>
      <c r="DD55" s="166">
        <f t="shared" si="16"/>
        <v>0</v>
      </c>
      <c r="DE55" s="167">
        <f t="shared" si="17"/>
        <v>0</v>
      </c>
      <c r="DF55" s="166">
        <f t="shared" si="18"/>
        <v>0</v>
      </c>
      <c r="DG55" s="167">
        <f t="shared" si="19"/>
        <v>0</v>
      </c>
      <c r="DJ55" s="164"/>
      <c r="DK55" s="177"/>
      <c r="DL55" s="164"/>
      <c r="DM55" s="177"/>
      <c r="DN55" s="164"/>
      <c r="DO55" s="177"/>
      <c r="DP55" s="164"/>
      <c r="DQ55" s="177"/>
      <c r="DR55" s="164"/>
      <c r="DS55" s="177"/>
      <c r="DT55" s="164"/>
      <c r="DU55" s="177"/>
      <c r="DV55" s="164"/>
      <c r="DW55" s="177"/>
      <c r="DX55" s="164"/>
      <c r="DY55" s="177"/>
      <c r="DZ55" s="164"/>
      <c r="EA55" s="177"/>
      <c r="EB55" s="164"/>
      <c r="EC55" s="177"/>
      <c r="ED55" s="164"/>
      <c r="EE55" s="177"/>
      <c r="EF55" s="164"/>
      <c r="EG55" s="177"/>
      <c r="EH55" s="166">
        <f t="shared" si="20"/>
        <v>0</v>
      </c>
      <c r="EI55" s="167">
        <f t="shared" si="21"/>
        <v>0</v>
      </c>
      <c r="EJ55" s="166">
        <f t="shared" si="22"/>
        <v>0</v>
      </c>
      <c r="EK55" s="167">
        <f t="shared" si="23"/>
        <v>0</v>
      </c>
      <c r="EN55" s="164"/>
      <c r="EO55" s="177"/>
      <c r="EP55" s="164"/>
      <c r="EQ55" s="177"/>
      <c r="ER55" s="164"/>
      <c r="ES55" s="177"/>
      <c r="ET55" s="164"/>
      <c r="EU55" s="177"/>
      <c r="EV55" s="164"/>
      <c r="EW55" s="177"/>
      <c r="EX55" s="164"/>
      <c r="EY55" s="177"/>
      <c r="EZ55" s="164"/>
      <c r="FA55" s="177"/>
      <c r="FB55" s="164"/>
      <c r="FC55" s="177"/>
      <c r="FD55" s="164"/>
      <c r="FE55" s="177"/>
      <c r="FF55" s="164"/>
      <c r="FG55" s="177"/>
      <c r="FH55" s="164"/>
      <c r="FI55" s="177"/>
      <c r="FJ55" s="164"/>
      <c r="FK55" s="177"/>
      <c r="FL55" s="166">
        <f t="shared" si="24"/>
        <v>0</v>
      </c>
      <c r="FM55" s="167">
        <f t="shared" si="25"/>
        <v>0</v>
      </c>
      <c r="FN55" s="166">
        <f t="shared" si="26"/>
        <v>0</v>
      </c>
      <c r="FO55" s="167">
        <f t="shared" si="27"/>
        <v>0</v>
      </c>
      <c r="FR55" s="164"/>
      <c r="FS55" s="177"/>
      <c r="FT55" s="164"/>
      <c r="FU55" s="177"/>
      <c r="FV55" s="164"/>
      <c r="FW55" s="177"/>
      <c r="FX55" s="164"/>
      <c r="FY55" s="177"/>
      <c r="FZ55" s="164"/>
      <c r="GA55" s="177"/>
      <c r="GB55" s="164"/>
      <c r="GC55" s="177"/>
      <c r="GD55" s="164"/>
      <c r="GE55" s="177"/>
      <c r="GF55" s="164"/>
      <c r="GG55" s="177"/>
      <c r="GH55" s="164"/>
      <c r="GI55" s="177"/>
      <c r="GJ55" s="164"/>
      <c r="GK55" s="177"/>
      <c r="GL55" s="164"/>
      <c r="GM55" s="177"/>
      <c r="GN55" s="164"/>
      <c r="GO55" s="177"/>
      <c r="GP55" s="166">
        <f t="shared" si="28"/>
        <v>0</v>
      </c>
      <c r="GQ55" s="167">
        <f t="shared" si="29"/>
        <v>0</v>
      </c>
      <c r="GR55" s="166">
        <f t="shared" si="30"/>
        <v>0</v>
      </c>
      <c r="GS55" s="167">
        <f t="shared" si="31"/>
        <v>0</v>
      </c>
      <c r="GV55" s="164"/>
      <c r="GW55" s="177"/>
      <c r="GX55" s="164"/>
      <c r="GY55" s="177"/>
      <c r="GZ55" s="164"/>
      <c r="HA55" s="177"/>
      <c r="HB55" s="164"/>
      <c r="HC55" s="177"/>
      <c r="HD55" s="164"/>
      <c r="HE55" s="177"/>
      <c r="HF55" s="164"/>
      <c r="HG55" s="177"/>
      <c r="HH55" s="164"/>
      <c r="HI55" s="177"/>
      <c r="HJ55" s="164"/>
      <c r="HK55" s="177"/>
      <c r="HL55" s="164"/>
      <c r="HM55" s="177"/>
      <c r="HN55" s="164"/>
      <c r="HO55" s="177"/>
      <c r="HP55" s="164"/>
      <c r="HQ55" s="177"/>
      <c r="HR55" s="164"/>
      <c r="HS55" s="177"/>
      <c r="HT55" s="166">
        <f t="shared" si="32"/>
        <v>0</v>
      </c>
      <c r="HU55" s="167">
        <f t="shared" si="33"/>
        <v>0</v>
      </c>
      <c r="HV55" s="166">
        <f t="shared" si="34"/>
        <v>0</v>
      </c>
      <c r="HW55" s="167">
        <f t="shared" si="35"/>
        <v>0</v>
      </c>
      <c r="HZ55" s="164"/>
      <c r="IA55" s="177"/>
      <c r="IB55" s="164"/>
      <c r="IC55" s="177"/>
      <c r="ID55" s="164"/>
      <c r="IE55" s="177"/>
      <c r="IF55" s="164"/>
      <c r="IG55" s="177"/>
      <c r="IH55" s="164"/>
      <c r="II55" s="177"/>
      <c r="IJ55" s="164"/>
      <c r="IK55" s="177"/>
      <c r="IL55" s="164"/>
      <c r="IM55" s="177"/>
      <c r="IN55" s="164"/>
      <c r="IO55" s="177"/>
      <c r="IP55" s="164"/>
      <c r="IQ55" s="177"/>
      <c r="IR55" s="164"/>
      <c r="IS55" s="177"/>
      <c r="IT55" s="164"/>
      <c r="IU55" s="177"/>
      <c r="IV55" s="164"/>
      <c r="IW55" s="177"/>
      <c r="IX55" s="166">
        <f t="shared" si="36"/>
        <v>0</v>
      </c>
      <c r="IY55" s="167">
        <f t="shared" si="37"/>
        <v>0</v>
      </c>
      <c r="IZ55" s="166">
        <f t="shared" si="38"/>
        <v>0</v>
      </c>
      <c r="JA55" s="167">
        <f t="shared" si="39"/>
        <v>0</v>
      </c>
      <c r="JD55" s="164"/>
      <c r="JE55" s="177"/>
      <c r="JF55" s="164"/>
      <c r="JG55" s="177"/>
      <c r="JH55" s="164"/>
      <c r="JI55" s="177"/>
      <c r="JJ55" s="164"/>
      <c r="JK55" s="177"/>
      <c r="JL55" s="164"/>
      <c r="JM55" s="177"/>
      <c r="JN55" s="164"/>
      <c r="JO55" s="177"/>
      <c r="JP55" s="164"/>
      <c r="JQ55" s="177"/>
      <c r="JR55" s="164"/>
      <c r="JS55" s="177"/>
      <c r="JT55" s="164"/>
      <c r="JU55" s="177"/>
      <c r="JV55" s="164"/>
      <c r="JW55" s="177"/>
      <c r="JX55" s="164"/>
      <c r="JY55" s="177"/>
      <c r="JZ55" s="164"/>
      <c r="KA55" s="177"/>
      <c r="KB55" s="166">
        <f t="shared" si="40"/>
        <v>0</v>
      </c>
      <c r="KC55" s="167">
        <f t="shared" si="41"/>
        <v>0</v>
      </c>
      <c r="KD55" s="166">
        <f t="shared" si="42"/>
        <v>0</v>
      </c>
      <c r="KE55" s="167">
        <f t="shared" si="43"/>
        <v>0</v>
      </c>
      <c r="KH55" s="197">
        <f t="shared" si="49"/>
        <v>0</v>
      </c>
      <c r="KI55" s="198">
        <f t="shared" si="50"/>
        <v>0</v>
      </c>
      <c r="KJ55" s="166">
        <f t="shared" si="2"/>
        <v>0</v>
      </c>
      <c r="KK55" s="167">
        <f t="shared" si="3"/>
        <v>0</v>
      </c>
      <c r="KL55" s="199">
        <f t="shared" si="51"/>
        <v>0</v>
      </c>
      <c r="KM55" s="198">
        <f t="shared" si="52"/>
        <v>0</v>
      </c>
      <c r="KN55" s="166">
        <f t="shared" si="6"/>
        <v>0</v>
      </c>
      <c r="KO55" s="427">
        <f t="shared" si="7"/>
        <v>0</v>
      </c>
      <c r="KP55" s="420">
        <f t="shared" si="44"/>
        <v>0</v>
      </c>
      <c r="KQ55" s="422">
        <f t="shared" si="45"/>
        <v>0</v>
      </c>
      <c r="KR55" s="421" t="s">
        <v>338</v>
      </c>
      <c r="KS55" s="422" t="s">
        <v>338</v>
      </c>
    </row>
    <row r="56" spans="1:305" s="23" customFormat="1" ht="15.75" hidden="1" customHeight="1" x14ac:dyDescent="0.25">
      <c r="A56" s="4"/>
      <c r="B56" s="73"/>
      <c r="C56" s="548"/>
      <c r="D56" s="546"/>
      <c r="E56" s="24"/>
      <c r="F56" s="651"/>
      <c r="G56" s="24"/>
      <c r="H56" s="24"/>
      <c r="I56" s="80">
        <f>INT(ROUND(F56,2)*(IF(E56&gt;0,data!$J$4,0)))</f>
        <v>0</v>
      </c>
      <c r="J56" s="80"/>
      <c r="K56" s="549"/>
      <c r="L56" s="128"/>
      <c r="M56" s="80">
        <f>INT(ROUND(F56,2)*(IF(E56&gt;0,(IF(K56="ano",data!$J$6,0)),0)))</f>
        <v>0</v>
      </c>
      <c r="N56" s="82"/>
      <c r="O56" s="84"/>
      <c r="P56" s="4"/>
      <c r="Q56" s="85"/>
      <c r="R56" s="611" t="s">
        <v>338</v>
      </c>
      <c r="S56" s="4"/>
      <c r="U56" s="173" t="s">
        <v>297</v>
      </c>
      <c r="V56" s="10"/>
      <c r="W56" s="10"/>
      <c r="X56" s="174"/>
      <c r="Y56" s="175"/>
      <c r="Z56" s="174"/>
      <c r="AA56" s="175"/>
      <c r="AB56" s="174"/>
      <c r="AC56" s="175"/>
      <c r="AD56" s="174"/>
      <c r="AE56" s="175"/>
      <c r="AF56" s="174"/>
      <c r="AG56" s="175"/>
      <c r="AH56" s="174"/>
      <c r="AI56" s="175"/>
      <c r="AJ56" s="174"/>
      <c r="AK56" s="175"/>
      <c r="AL56" s="174"/>
      <c r="AM56" s="175"/>
      <c r="AN56" s="174"/>
      <c r="AO56" s="175"/>
      <c r="AP56" s="174"/>
      <c r="AQ56" s="175"/>
      <c r="AR56" s="174"/>
      <c r="AS56" s="175"/>
      <c r="AT56" s="174"/>
      <c r="AU56" s="175"/>
      <c r="AV56" s="166">
        <f t="shared" si="8"/>
        <v>0</v>
      </c>
      <c r="AW56" s="167">
        <f t="shared" si="9"/>
        <v>0</v>
      </c>
      <c r="AX56" s="166">
        <f t="shared" si="10"/>
        <v>0</v>
      </c>
      <c r="AY56" s="167">
        <f t="shared" si="11"/>
        <v>0</v>
      </c>
      <c r="BB56" s="174"/>
      <c r="BC56" s="175"/>
      <c r="BD56" s="174"/>
      <c r="BE56" s="175"/>
      <c r="BF56" s="174"/>
      <c r="BG56" s="175"/>
      <c r="BH56" s="174"/>
      <c r="BI56" s="175"/>
      <c r="BJ56" s="174"/>
      <c r="BK56" s="175"/>
      <c r="BL56" s="174"/>
      <c r="BM56" s="175"/>
      <c r="BN56" s="174"/>
      <c r="BO56" s="175"/>
      <c r="BP56" s="174"/>
      <c r="BQ56" s="175"/>
      <c r="BR56" s="174"/>
      <c r="BS56" s="175"/>
      <c r="BT56" s="174"/>
      <c r="BU56" s="175"/>
      <c r="BV56" s="174"/>
      <c r="BW56" s="175"/>
      <c r="BX56" s="174"/>
      <c r="BY56" s="175"/>
      <c r="BZ56" s="166">
        <f t="shared" si="12"/>
        <v>0</v>
      </c>
      <c r="CA56" s="167">
        <f t="shared" si="13"/>
        <v>0</v>
      </c>
      <c r="CB56" s="166">
        <f t="shared" si="14"/>
        <v>0</v>
      </c>
      <c r="CC56" s="167">
        <f t="shared" si="15"/>
        <v>0</v>
      </c>
      <c r="CF56" s="174"/>
      <c r="CG56" s="175"/>
      <c r="CH56" s="174"/>
      <c r="CI56" s="175"/>
      <c r="CJ56" s="174"/>
      <c r="CK56" s="175"/>
      <c r="CL56" s="174"/>
      <c r="CM56" s="175"/>
      <c r="CN56" s="174"/>
      <c r="CO56" s="175"/>
      <c r="CP56" s="174"/>
      <c r="CQ56" s="175"/>
      <c r="CR56" s="174"/>
      <c r="CS56" s="175"/>
      <c r="CT56" s="174"/>
      <c r="CU56" s="175"/>
      <c r="CV56" s="174"/>
      <c r="CW56" s="175"/>
      <c r="CX56" s="174"/>
      <c r="CY56" s="175"/>
      <c r="CZ56" s="174"/>
      <c r="DA56" s="175"/>
      <c r="DB56" s="174"/>
      <c r="DC56" s="175"/>
      <c r="DD56" s="166">
        <f t="shared" si="16"/>
        <v>0</v>
      </c>
      <c r="DE56" s="167">
        <f t="shared" si="17"/>
        <v>0</v>
      </c>
      <c r="DF56" s="166">
        <f t="shared" si="18"/>
        <v>0</v>
      </c>
      <c r="DG56" s="167">
        <f t="shared" si="19"/>
        <v>0</v>
      </c>
      <c r="DJ56" s="174"/>
      <c r="DK56" s="175"/>
      <c r="DL56" s="174"/>
      <c r="DM56" s="175"/>
      <c r="DN56" s="174"/>
      <c r="DO56" s="175"/>
      <c r="DP56" s="174"/>
      <c r="DQ56" s="175"/>
      <c r="DR56" s="174"/>
      <c r="DS56" s="175"/>
      <c r="DT56" s="174"/>
      <c r="DU56" s="175"/>
      <c r="DV56" s="174"/>
      <c r="DW56" s="175"/>
      <c r="DX56" s="174"/>
      <c r="DY56" s="175"/>
      <c r="DZ56" s="174"/>
      <c r="EA56" s="175"/>
      <c r="EB56" s="174"/>
      <c r="EC56" s="175"/>
      <c r="ED56" s="174"/>
      <c r="EE56" s="175"/>
      <c r="EF56" s="174"/>
      <c r="EG56" s="175"/>
      <c r="EH56" s="166">
        <f t="shared" si="20"/>
        <v>0</v>
      </c>
      <c r="EI56" s="167">
        <f t="shared" si="21"/>
        <v>0</v>
      </c>
      <c r="EJ56" s="166">
        <f t="shared" si="22"/>
        <v>0</v>
      </c>
      <c r="EK56" s="167">
        <f t="shared" si="23"/>
        <v>0</v>
      </c>
      <c r="EN56" s="174"/>
      <c r="EO56" s="175"/>
      <c r="EP56" s="174"/>
      <c r="EQ56" s="175"/>
      <c r="ER56" s="174"/>
      <c r="ES56" s="175"/>
      <c r="ET56" s="174"/>
      <c r="EU56" s="175"/>
      <c r="EV56" s="174"/>
      <c r="EW56" s="175"/>
      <c r="EX56" s="174"/>
      <c r="EY56" s="175"/>
      <c r="EZ56" s="174"/>
      <c r="FA56" s="175"/>
      <c r="FB56" s="174"/>
      <c r="FC56" s="175"/>
      <c r="FD56" s="174"/>
      <c r="FE56" s="175"/>
      <c r="FF56" s="174"/>
      <c r="FG56" s="175"/>
      <c r="FH56" s="174"/>
      <c r="FI56" s="175"/>
      <c r="FJ56" s="174"/>
      <c r="FK56" s="175"/>
      <c r="FL56" s="166">
        <f t="shared" si="24"/>
        <v>0</v>
      </c>
      <c r="FM56" s="167">
        <f t="shared" si="25"/>
        <v>0</v>
      </c>
      <c r="FN56" s="166">
        <f t="shared" si="26"/>
        <v>0</v>
      </c>
      <c r="FO56" s="167">
        <f t="shared" si="27"/>
        <v>0</v>
      </c>
      <c r="FR56" s="174"/>
      <c r="FS56" s="175"/>
      <c r="FT56" s="174"/>
      <c r="FU56" s="175"/>
      <c r="FV56" s="174"/>
      <c r="FW56" s="175"/>
      <c r="FX56" s="174"/>
      <c r="FY56" s="175"/>
      <c r="FZ56" s="174"/>
      <c r="GA56" s="175"/>
      <c r="GB56" s="174"/>
      <c r="GC56" s="175"/>
      <c r="GD56" s="174"/>
      <c r="GE56" s="175"/>
      <c r="GF56" s="174"/>
      <c r="GG56" s="175"/>
      <c r="GH56" s="174"/>
      <c r="GI56" s="175"/>
      <c r="GJ56" s="174"/>
      <c r="GK56" s="175"/>
      <c r="GL56" s="174"/>
      <c r="GM56" s="175"/>
      <c r="GN56" s="174"/>
      <c r="GO56" s="175"/>
      <c r="GP56" s="166">
        <f t="shared" si="28"/>
        <v>0</v>
      </c>
      <c r="GQ56" s="167">
        <f t="shared" si="29"/>
        <v>0</v>
      </c>
      <c r="GR56" s="166">
        <f t="shared" si="30"/>
        <v>0</v>
      </c>
      <c r="GS56" s="167">
        <f t="shared" si="31"/>
        <v>0</v>
      </c>
      <c r="GV56" s="174"/>
      <c r="GW56" s="175"/>
      <c r="GX56" s="174"/>
      <c r="GY56" s="175"/>
      <c r="GZ56" s="174"/>
      <c r="HA56" s="175"/>
      <c r="HB56" s="174"/>
      <c r="HC56" s="175"/>
      <c r="HD56" s="174"/>
      <c r="HE56" s="175"/>
      <c r="HF56" s="174"/>
      <c r="HG56" s="175"/>
      <c r="HH56" s="174"/>
      <c r="HI56" s="175"/>
      <c r="HJ56" s="174"/>
      <c r="HK56" s="175"/>
      <c r="HL56" s="174"/>
      <c r="HM56" s="175"/>
      <c r="HN56" s="174"/>
      <c r="HO56" s="175"/>
      <c r="HP56" s="174"/>
      <c r="HQ56" s="175"/>
      <c r="HR56" s="174"/>
      <c r="HS56" s="175"/>
      <c r="HT56" s="166">
        <f t="shared" si="32"/>
        <v>0</v>
      </c>
      <c r="HU56" s="167">
        <f t="shared" si="33"/>
        <v>0</v>
      </c>
      <c r="HV56" s="166">
        <f t="shared" si="34"/>
        <v>0</v>
      </c>
      <c r="HW56" s="167">
        <f t="shared" si="35"/>
        <v>0</v>
      </c>
      <c r="HZ56" s="174"/>
      <c r="IA56" s="175"/>
      <c r="IB56" s="174"/>
      <c r="IC56" s="175"/>
      <c r="ID56" s="174"/>
      <c r="IE56" s="175"/>
      <c r="IF56" s="174"/>
      <c r="IG56" s="175"/>
      <c r="IH56" s="174"/>
      <c r="II56" s="175"/>
      <c r="IJ56" s="174"/>
      <c r="IK56" s="175"/>
      <c r="IL56" s="174"/>
      <c r="IM56" s="175"/>
      <c r="IN56" s="174"/>
      <c r="IO56" s="175"/>
      <c r="IP56" s="174"/>
      <c r="IQ56" s="175"/>
      <c r="IR56" s="174"/>
      <c r="IS56" s="175"/>
      <c r="IT56" s="174"/>
      <c r="IU56" s="175"/>
      <c r="IV56" s="174"/>
      <c r="IW56" s="175"/>
      <c r="IX56" s="166">
        <f t="shared" si="36"/>
        <v>0</v>
      </c>
      <c r="IY56" s="167">
        <f t="shared" si="37"/>
        <v>0</v>
      </c>
      <c r="IZ56" s="166">
        <f t="shared" si="38"/>
        <v>0</v>
      </c>
      <c r="JA56" s="167">
        <f t="shared" si="39"/>
        <v>0</v>
      </c>
      <c r="JD56" s="174"/>
      <c r="JE56" s="175"/>
      <c r="JF56" s="174"/>
      <c r="JG56" s="175"/>
      <c r="JH56" s="174"/>
      <c r="JI56" s="175"/>
      <c r="JJ56" s="174"/>
      <c r="JK56" s="175"/>
      <c r="JL56" s="174"/>
      <c r="JM56" s="175"/>
      <c r="JN56" s="174"/>
      <c r="JO56" s="175"/>
      <c r="JP56" s="174"/>
      <c r="JQ56" s="175"/>
      <c r="JR56" s="174"/>
      <c r="JS56" s="175"/>
      <c r="JT56" s="174"/>
      <c r="JU56" s="175"/>
      <c r="JV56" s="174"/>
      <c r="JW56" s="175"/>
      <c r="JX56" s="174"/>
      <c r="JY56" s="175"/>
      <c r="JZ56" s="174"/>
      <c r="KA56" s="175"/>
      <c r="KB56" s="166">
        <f t="shared" si="40"/>
        <v>0</v>
      </c>
      <c r="KC56" s="167">
        <f t="shared" si="41"/>
        <v>0</v>
      </c>
      <c r="KD56" s="166">
        <f t="shared" si="42"/>
        <v>0</v>
      </c>
      <c r="KE56" s="167">
        <f t="shared" si="43"/>
        <v>0</v>
      </c>
      <c r="KH56" s="197">
        <f t="shared" si="49"/>
        <v>0</v>
      </c>
      <c r="KI56" s="198">
        <f t="shared" si="50"/>
        <v>0</v>
      </c>
      <c r="KJ56" s="166">
        <f t="shared" si="2"/>
        <v>0</v>
      </c>
      <c r="KK56" s="167">
        <f t="shared" si="3"/>
        <v>0</v>
      </c>
      <c r="KL56" s="199">
        <f t="shared" si="51"/>
        <v>0</v>
      </c>
      <c r="KM56" s="198">
        <f t="shared" si="52"/>
        <v>0</v>
      </c>
      <c r="KN56" s="166">
        <f t="shared" si="6"/>
        <v>0</v>
      </c>
      <c r="KO56" s="427">
        <f t="shared" si="7"/>
        <v>0</v>
      </c>
      <c r="KP56" s="420">
        <f t="shared" si="44"/>
        <v>0</v>
      </c>
      <c r="KQ56" s="422">
        <f t="shared" si="45"/>
        <v>0</v>
      </c>
      <c r="KR56" s="421" t="s">
        <v>338</v>
      </c>
      <c r="KS56" s="422" t="s">
        <v>338</v>
      </c>
    </row>
    <row r="57" spans="1:305" s="4" customFormat="1" ht="16.5" customHeight="1" x14ac:dyDescent="0.25">
      <c r="B57" s="73" t="s">
        <v>35</v>
      </c>
      <c r="C57" s="900"/>
      <c r="D57" s="901"/>
      <c r="E57" s="312"/>
      <c r="F57" s="655">
        <v>1</v>
      </c>
      <c r="G57" s="14"/>
      <c r="H57" s="14"/>
      <c r="I57" s="80">
        <f>INT(ROUND(F57,2)*(IF(E57&gt;0,data!$J$4,0)))</f>
        <v>0</v>
      </c>
      <c r="J57" s="80">
        <f>IF(E57&gt;0,I57*E57,0)</f>
        <v>0</v>
      </c>
      <c r="K57" s="314"/>
      <c r="L57" s="312"/>
      <c r="M57" s="80">
        <f>INT(ROUND(F57,2)*(IF(E57&gt;0,(IF(K57="ano",data!$J$6,0)),0)))</f>
        <v>0</v>
      </c>
      <c r="N57" s="82">
        <f>IF(L57&gt;E57,M57*E57,M57*L57)</f>
        <v>0</v>
      </c>
      <c r="O57" s="84">
        <f t="shared" si="46"/>
        <v>0</v>
      </c>
      <c r="Q57" s="85" t="str">
        <f t="shared" si="47"/>
        <v/>
      </c>
      <c r="R57" s="611" t="s">
        <v>338</v>
      </c>
      <c r="T57" s="4">
        <f t="shared" si="48"/>
        <v>0</v>
      </c>
      <c r="U57" s="176" t="s">
        <v>297</v>
      </c>
      <c r="V57" s="10"/>
      <c r="W57" s="10"/>
      <c r="X57" s="164"/>
      <c r="Y57" s="177"/>
      <c r="Z57" s="164"/>
      <c r="AA57" s="177"/>
      <c r="AB57" s="164"/>
      <c r="AC57" s="177"/>
      <c r="AD57" s="164"/>
      <c r="AE57" s="177"/>
      <c r="AF57" s="164"/>
      <c r="AG57" s="177"/>
      <c r="AH57" s="164"/>
      <c r="AI57" s="177"/>
      <c r="AJ57" s="164"/>
      <c r="AK57" s="177"/>
      <c r="AL57" s="164"/>
      <c r="AM57" s="177"/>
      <c r="AN57" s="164"/>
      <c r="AO57" s="177"/>
      <c r="AP57" s="164"/>
      <c r="AQ57" s="177"/>
      <c r="AR57" s="164"/>
      <c r="AS57" s="177"/>
      <c r="AT57" s="164"/>
      <c r="AU57" s="177"/>
      <c r="AV57" s="166">
        <f t="shared" si="8"/>
        <v>0</v>
      </c>
      <c r="AW57" s="167">
        <f t="shared" si="9"/>
        <v>0</v>
      </c>
      <c r="AX57" s="166">
        <f t="shared" si="10"/>
        <v>0</v>
      </c>
      <c r="AY57" s="167">
        <f t="shared" si="11"/>
        <v>0</v>
      </c>
      <c r="BB57" s="164"/>
      <c r="BC57" s="177"/>
      <c r="BD57" s="164"/>
      <c r="BE57" s="177"/>
      <c r="BF57" s="164"/>
      <c r="BG57" s="177"/>
      <c r="BH57" s="164"/>
      <c r="BI57" s="177"/>
      <c r="BJ57" s="164"/>
      <c r="BK57" s="177"/>
      <c r="BL57" s="164"/>
      <c r="BM57" s="177"/>
      <c r="BN57" s="164"/>
      <c r="BO57" s="177"/>
      <c r="BP57" s="164"/>
      <c r="BQ57" s="177"/>
      <c r="BR57" s="164"/>
      <c r="BS57" s="177"/>
      <c r="BT57" s="164"/>
      <c r="BU57" s="177"/>
      <c r="BV57" s="164"/>
      <c r="BW57" s="177"/>
      <c r="BX57" s="164"/>
      <c r="BY57" s="177"/>
      <c r="BZ57" s="166">
        <f t="shared" si="12"/>
        <v>0</v>
      </c>
      <c r="CA57" s="167">
        <f t="shared" si="13"/>
        <v>0</v>
      </c>
      <c r="CB57" s="166">
        <f t="shared" si="14"/>
        <v>0</v>
      </c>
      <c r="CC57" s="167">
        <f t="shared" si="15"/>
        <v>0</v>
      </c>
      <c r="CF57" s="164"/>
      <c r="CG57" s="177"/>
      <c r="CH57" s="164"/>
      <c r="CI57" s="177"/>
      <c r="CJ57" s="164"/>
      <c r="CK57" s="177"/>
      <c r="CL57" s="164"/>
      <c r="CM57" s="177"/>
      <c r="CN57" s="164"/>
      <c r="CO57" s="177"/>
      <c r="CP57" s="164"/>
      <c r="CQ57" s="177"/>
      <c r="CR57" s="164"/>
      <c r="CS57" s="177"/>
      <c r="CT57" s="164"/>
      <c r="CU57" s="177"/>
      <c r="CV57" s="164"/>
      <c r="CW57" s="177"/>
      <c r="CX57" s="164"/>
      <c r="CY57" s="177"/>
      <c r="CZ57" s="164"/>
      <c r="DA57" s="177"/>
      <c r="DB57" s="164"/>
      <c r="DC57" s="177"/>
      <c r="DD57" s="166">
        <f t="shared" si="16"/>
        <v>0</v>
      </c>
      <c r="DE57" s="167">
        <f t="shared" si="17"/>
        <v>0</v>
      </c>
      <c r="DF57" s="166">
        <f t="shared" si="18"/>
        <v>0</v>
      </c>
      <c r="DG57" s="167">
        <f t="shared" si="19"/>
        <v>0</v>
      </c>
      <c r="DJ57" s="164"/>
      <c r="DK57" s="177"/>
      <c r="DL57" s="164"/>
      <c r="DM57" s="177"/>
      <c r="DN57" s="164"/>
      <c r="DO57" s="177"/>
      <c r="DP57" s="164"/>
      <c r="DQ57" s="177"/>
      <c r="DR57" s="164"/>
      <c r="DS57" s="177"/>
      <c r="DT57" s="164"/>
      <c r="DU57" s="177"/>
      <c r="DV57" s="164"/>
      <c r="DW57" s="177"/>
      <c r="DX57" s="164"/>
      <c r="DY57" s="177"/>
      <c r="DZ57" s="164"/>
      <c r="EA57" s="177"/>
      <c r="EB57" s="164"/>
      <c r="EC57" s="177"/>
      <c r="ED57" s="164"/>
      <c r="EE57" s="177"/>
      <c r="EF57" s="164"/>
      <c r="EG57" s="177"/>
      <c r="EH57" s="166">
        <f t="shared" si="20"/>
        <v>0</v>
      </c>
      <c r="EI57" s="167">
        <f t="shared" si="21"/>
        <v>0</v>
      </c>
      <c r="EJ57" s="166">
        <f t="shared" si="22"/>
        <v>0</v>
      </c>
      <c r="EK57" s="167">
        <f t="shared" si="23"/>
        <v>0</v>
      </c>
      <c r="EN57" s="164"/>
      <c r="EO57" s="177"/>
      <c r="EP57" s="164"/>
      <c r="EQ57" s="177"/>
      <c r="ER57" s="164"/>
      <c r="ES57" s="177"/>
      <c r="ET57" s="164"/>
      <c r="EU57" s="177"/>
      <c r="EV57" s="164"/>
      <c r="EW57" s="177"/>
      <c r="EX57" s="164"/>
      <c r="EY57" s="177"/>
      <c r="EZ57" s="164"/>
      <c r="FA57" s="177"/>
      <c r="FB57" s="164"/>
      <c r="FC57" s="177"/>
      <c r="FD57" s="164"/>
      <c r="FE57" s="177"/>
      <c r="FF57" s="164"/>
      <c r="FG57" s="177"/>
      <c r="FH57" s="164"/>
      <c r="FI57" s="177"/>
      <c r="FJ57" s="164"/>
      <c r="FK57" s="177"/>
      <c r="FL57" s="166">
        <f t="shared" si="24"/>
        <v>0</v>
      </c>
      <c r="FM57" s="167">
        <f t="shared" si="25"/>
        <v>0</v>
      </c>
      <c r="FN57" s="166">
        <f t="shared" si="26"/>
        <v>0</v>
      </c>
      <c r="FO57" s="167">
        <f t="shared" si="27"/>
        <v>0</v>
      </c>
      <c r="FR57" s="164"/>
      <c r="FS57" s="177"/>
      <c r="FT57" s="164"/>
      <c r="FU57" s="177"/>
      <c r="FV57" s="164"/>
      <c r="FW57" s="177"/>
      <c r="FX57" s="164"/>
      <c r="FY57" s="177"/>
      <c r="FZ57" s="164"/>
      <c r="GA57" s="177"/>
      <c r="GB57" s="164"/>
      <c r="GC57" s="177"/>
      <c r="GD57" s="164"/>
      <c r="GE57" s="177"/>
      <c r="GF57" s="164"/>
      <c r="GG57" s="177"/>
      <c r="GH57" s="164"/>
      <c r="GI57" s="177"/>
      <c r="GJ57" s="164"/>
      <c r="GK57" s="177"/>
      <c r="GL57" s="164"/>
      <c r="GM57" s="177"/>
      <c r="GN57" s="164"/>
      <c r="GO57" s="177"/>
      <c r="GP57" s="166">
        <f t="shared" si="28"/>
        <v>0</v>
      </c>
      <c r="GQ57" s="167">
        <f t="shared" si="29"/>
        <v>0</v>
      </c>
      <c r="GR57" s="166">
        <f t="shared" si="30"/>
        <v>0</v>
      </c>
      <c r="GS57" s="167">
        <f t="shared" si="31"/>
        <v>0</v>
      </c>
      <c r="GV57" s="164"/>
      <c r="GW57" s="177"/>
      <c r="GX57" s="164"/>
      <c r="GY57" s="177"/>
      <c r="GZ57" s="164"/>
      <c r="HA57" s="177"/>
      <c r="HB57" s="164"/>
      <c r="HC57" s="177"/>
      <c r="HD57" s="164"/>
      <c r="HE57" s="177"/>
      <c r="HF57" s="164"/>
      <c r="HG57" s="177"/>
      <c r="HH57" s="164"/>
      <c r="HI57" s="177"/>
      <c r="HJ57" s="164"/>
      <c r="HK57" s="177"/>
      <c r="HL57" s="164"/>
      <c r="HM57" s="177"/>
      <c r="HN57" s="164"/>
      <c r="HO57" s="177"/>
      <c r="HP57" s="164"/>
      <c r="HQ57" s="177"/>
      <c r="HR57" s="164"/>
      <c r="HS57" s="177"/>
      <c r="HT57" s="166">
        <f t="shared" si="32"/>
        <v>0</v>
      </c>
      <c r="HU57" s="167">
        <f t="shared" si="33"/>
        <v>0</v>
      </c>
      <c r="HV57" s="166">
        <f t="shared" si="34"/>
        <v>0</v>
      </c>
      <c r="HW57" s="167">
        <f t="shared" si="35"/>
        <v>0</v>
      </c>
      <c r="HZ57" s="164"/>
      <c r="IA57" s="177"/>
      <c r="IB57" s="164"/>
      <c r="IC57" s="177"/>
      <c r="ID57" s="164"/>
      <c r="IE57" s="177"/>
      <c r="IF57" s="164"/>
      <c r="IG57" s="177"/>
      <c r="IH57" s="164"/>
      <c r="II57" s="177"/>
      <c r="IJ57" s="164"/>
      <c r="IK57" s="177"/>
      <c r="IL57" s="164"/>
      <c r="IM57" s="177"/>
      <c r="IN57" s="164"/>
      <c r="IO57" s="177"/>
      <c r="IP57" s="164"/>
      <c r="IQ57" s="177"/>
      <c r="IR57" s="164"/>
      <c r="IS57" s="177"/>
      <c r="IT57" s="164"/>
      <c r="IU57" s="177"/>
      <c r="IV57" s="164"/>
      <c r="IW57" s="177"/>
      <c r="IX57" s="166">
        <f t="shared" si="36"/>
        <v>0</v>
      </c>
      <c r="IY57" s="167">
        <f t="shared" si="37"/>
        <v>0</v>
      </c>
      <c r="IZ57" s="166">
        <f t="shared" si="38"/>
        <v>0</v>
      </c>
      <c r="JA57" s="167">
        <f t="shared" si="39"/>
        <v>0</v>
      </c>
      <c r="JD57" s="164"/>
      <c r="JE57" s="177"/>
      <c r="JF57" s="164"/>
      <c r="JG57" s="177"/>
      <c r="JH57" s="164"/>
      <c r="JI57" s="177"/>
      <c r="JJ57" s="164"/>
      <c r="JK57" s="177"/>
      <c r="JL57" s="164"/>
      <c r="JM57" s="177"/>
      <c r="JN57" s="164"/>
      <c r="JO57" s="177"/>
      <c r="JP57" s="164"/>
      <c r="JQ57" s="177"/>
      <c r="JR57" s="164"/>
      <c r="JS57" s="177"/>
      <c r="JT57" s="164"/>
      <c r="JU57" s="177"/>
      <c r="JV57" s="164"/>
      <c r="JW57" s="177"/>
      <c r="JX57" s="164"/>
      <c r="JY57" s="177"/>
      <c r="JZ57" s="164"/>
      <c r="KA57" s="177"/>
      <c r="KB57" s="166">
        <f t="shared" si="40"/>
        <v>0</v>
      </c>
      <c r="KC57" s="167">
        <f t="shared" si="41"/>
        <v>0</v>
      </c>
      <c r="KD57" s="166">
        <f t="shared" si="42"/>
        <v>0</v>
      </c>
      <c r="KE57" s="167">
        <f t="shared" si="43"/>
        <v>0</v>
      </c>
      <c r="KH57" s="197">
        <f t="shared" si="49"/>
        <v>0</v>
      </c>
      <c r="KI57" s="198">
        <f t="shared" si="50"/>
        <v>0</v>
      </c>
      <c r="KJ57" s="166">
        <f t="shared" si="2"/>
        <v>0</v>
      </c>
      <c r="KK57" s="167">
        <f t="shared" si="3"/>
        <v>0</v>
      </c>
      <c r="KL57" s="199">
        <f t="shared" si="51"/>
        <v>0</v>
      </c>
      <c r="KM57" s="198">
        <f t="shared" si="52"/>
        <v>0</v>
      </c>
      <c r="KN57" s="166">
        <f t="shared" si="6"/>
        <v>0</v>
      </c>
      <c r="KO57" s="427">
        <f t="shared" si="7"/>
        <v>0</v>
      </c>
      <c r="KP57" s="420">
        <f t="shared" si="44"/>
        <v>0</v>
      </c>
      <c r="KQ57" s="422">
        <f t="shared" si="45"/>
        <v>0</v>
      </c>
      <c r="KR57" s="421" t="s">
        <v>338</v>
      </c>
      <c r="KS57" s="422" t="s">
        <v>338</v>
      </c>
    </row>
    <row r="58" spans="1:305" s="23" customFormat="1" ht="16.5" hidden="1" customHeight="1" x14ac:dyDescent="0.25">
      <c r="A58" s="4"/>
      <c r="B58" s="73"/>
      <c r="C58" s="548"/>
      <c r="D58" s="546"/>
      <c r="E58" s="24"/>
      <c r="F58" s="651"/>
      <c r="G58" s="24"/>
      <c r="H58" s="24"/>
      <c r="I58" s="80">
        <f>INT(ROUND(F58,2)*(IF(E58&gt;0,data!$J$4,0)))</f>
        <v>0</v>
      </c>
      <c r="J58" s="80"/>
      <c r="K58" s="549"/>
      <c r="L58" s="128"/>
      <c r="M58" s="80">
        <f>INT(ROUND(F58,2)*(IF(E58&gt;0,(IF(K58="ano",data!$J$6,0)),0)))</f>
        <v>0</v>
      </c>
      <c r="N58" s="82"/>
      <c r="O58" s="84"/>
      <c r="P58" s="4"/>
      <c r="Q58" s="85"/>
      <c r="R58" s="611" t="s">
        <v>338</v>
      </c>
      <c r="S58" s="4"/>
      <c r="U58" s="173" t="s">
        <v>297</v>
      </c>
      <c r="V58" s="10"/>
      <c r="W58" s="10"/>
      <c r="X58" s="174"/>
      <c r="Y58" s="175"/>
      <c r="Z58" s="174"/>
      <c r="AA58" s="175"/>
      <c r="AB58" s="174"/>
      <c r="AC58" s="175"/>
      <c r="AD58" s="174"/>
      <c r="AE58" s="175"/>
      <c r="AF58" s="174"/>
      <c r="AG58" s="175"/>
      <c r="AH58" s="174"/>
      <c r="AI58" s="175"/>
      <c r="AJ58" s="174"/>
      <c r="AK58" s="175"/>
      <c r="AL58" s="174"/>
      <c r="AM58" s="175"/>
      <c r="AN58" s="174"/>
      <c r="AO58" s="175"/>
      <c r="AP58" s="174"/>
      <c r="AQ58" s="175"/>
      <c r="AR58" s="174"/>
      <c r="AS58" s="175"/>
      <c r="AT58" s="174"/>
      <c r="AU58" s="175"/>
      <c r="AV58" s="166">
        <f t="shared" si="8"/>
        <v>0</v>
      </c>
      <c r="AW58" s="167">
        <f t="shared" si="9"/>
        <v>0</v>
      </c>
      <c r="AX58" s="166">
        <f t="shared" si="10"/>
        <v>0</v>
      </c>
      <c r="AY58" s="167">
        <f t="shared" si="11"/>
        <v>0</v>
      </c>
      <c r="BB58" s="174"/>
      <c r="BC58" s="175"/>
      <c r="BD58" s="174"/>
      <c r="BE58" s="175"/>
      <c r="BF58" s="174"/>
      <c r="BG58" s="175"/>
      <c r="BH58" s="174"/>
      <c r="BI58" s="175"/>
      <c r="BJ58" s="174"/>
      <c r="BK58" s="175"/>
      <c r="BL58" s="174"/>
      <c r="BM58" s="175"/>
      <c r="BN58" s="174"/>
      <c r="BO58" s="175"/>
      <c r="BP58" s="174"/>
      <c r="BQ58" s="175"/>
      <c r="BR58" s="174"/>
      <c r="BS58" s="175"/>
      <c r="BT58" s="174"/>
      <c r="BU58" s="175"/>
      <c r="BV58" s="174"/>
      <c r="BW58" s="175"/>
      <c r="BX58" s="174"/>
      <c r="BY58" s="175"/>
      <c r="BZ58" s="166">
        <f t="shared" si="12"/>
        <v>0</v>
      </c>
      <c r="CA58" s="167">
        <f t="shared" si="13"/>
        <v>0</v>
      </c>
      <c r="CB58" s="166">
        <f t="shared" si="14"/>
        <v>0</v>
      </c>
      <c r="CC58" s="167">
        <f t="shared" si="15"/>
        <v>0</v>
      </c>
      <c r="CF58" s="174"/>
      <c r="CG58" s="175"/>
      <c r="CH58" s="174"/>
      <c r="CI58" s="175"/>
      <c r="CJ58" s="174"/>
      <c r="CK58" s="175"/>
      <c r="CL58" s="174"/>
      <c r="CM58" s="175"/>
      <c r="CN58" s="174"/>
      <c r="CO58" s="175"/>
      <c r="CP58" s="174"/>
      <c r="CQ58" s="175"/>
      <c r="CR58" s="174"/>
      <c r="CS58" s="175"/>
      <c r="CT58" s="174"/>
      <c r="CU58" s="175"/>
      <c r="CV58" s="174"/>
      <c r="CW58" s="175"/>
      <c r="CX58" s="174"/>
      <c r="CY58" s="175"/>
      <c r="CZ58" s="174"/>
      <c r="DA58" s="175"/>
      <c r="DB58" s="174"/>
      <c r="DC58" s="175"/>
      <c r="DD58" s="166">
        <f t="shared" si="16"/>
        <v>0</v>
      </c>
      <c r="DE58" s="167">
        <f t="shared" si="17"/>
        <v>0</v>
      </c>
      <c r="DF58" s="166">
        <f t="shared" si="18"/>
        <v>0</v>
      </c>
      <c r="DG58" s="167">
        <f t="shared" si="19"/>
        <v>0</v>
      </c>
      <c r="DJ58" s="174"/>
      <c r="DK58" s="175"/>
      <c r="DL58" s="174"/>
      <c r="DM58" s="175"/>
      <c r="DN58" s="174"/>
      <c r="DO58" s="175"/>
      <c r="DP58" s="174"/>
      <c r="DQ58" s="175"/>
      <c r="DR58" s="174"/>
      <c r="DS58" s="175"/>
      <c r="DT58" s="174"/>
      <c r="DU58" s="175"/>
      <c r="DV58" s="174"/>
      <c r="DW58" s="175"/>
      <c r="DX58" s="174"/>
      <c r="DY58" s="175"/>
      <c r="DZ58" s="174"/>
      <c r="EA58" s="175"/>
      <c r="EB58" s="174"/>
      <c r="EC58" s="175"/>
      <c r="ED58" s="174"/>
      <c r="EE58" s="175"/>
      <c r="EF58" s="174"/>
      <c r="EG58" s="175"/>
      <c r="EH58" s="166">
        <f t="shared" si="20"/>
        <v>0</v>
      </c>
      <c r="EI58" s="167">
        <f t="shared" si="21"/>
        <v>0</v>
      </c>
      <c r="EJ58" s="166">
        <f t="shared" si="22"/>
        <v>0</v>
      </c>
      <c r="EK58" s="167">
        <f t="shared" si="23"/>
        <v>0</v>
      </c>
      <c r="EN58" s="174"/>
      <c r="EO58" s="175"/>
      <c r="EP58" s="174"/>
      <c r="EQ58" s="175"/>
      <c r="ER58" s="174"/>
      <c r="ES58" s="175"/>
      <c r="ET58" s="174"/>
      <c r="EU58" s="175"/>
      <c r="EV58" s="174"/>
      <c r="EW58" s="175"/>
      <c r="EX58" s="174"/>
      <c r="EY58" s="175"/>
      <c r="EZ58" s="174"/>
      <c r="FA58" s="175"/>
      <c r="FB58" s="174"/>
      <c r="FC58" s="175"/>
      <c r="FD58" s="174"/>
      <c r="FE58" s="175"/>
      <c r="FF58" s="174"/>
      <c r="FG58" s="175"/>
      <c r="FH58" s="174"/>
      <c r="FI58" s="175"/>
      <c r="FJ58" s="174"/>
      <c r="FK58" s="175"/>
      <c r="FL58" s="166">
        <f t="shared" si="24"/>
        <v>0</v>
      </c>
      <c r="FM58" s="167">
        <f t="shared" si="25"/>
        <v>0</v>
      </c>
      <c r="FN58" s="166">
        <f t="shared" si="26"/>
        <v>0</v>
      </c>
      <c r="FO58" s="167">
        <f t="shared" si="27"/>
        <v>0</v>
      </c>
      <c r="FR58" s="174"/>
      <c r="FS58" s="175"/>
      <c r="FT58" s="174"/>
      <c r="FU58" s="175"/>
      <c r="FV58" s="174"/>
      <c r="FW58" s="175"/>
      <c r="FX58" s="174"/>
      <c r="FY58" s="175"/>
      <c r="FZ58" s="174"/>
      <c r="GA58" s="175"/>
      <c r="GB58" s="174"/>
      <c r="GC58" s="175"/>
      <c r="GD58" s="174"/>
      <c r="GE58" s="175"/>
      <c r="GF58" s="174"/>
      <c r="GG58" s="175"/>
      <c r="GH58" s="174"/>
      <c r="GI58" s="175"/>
      <c r="GJ58" s="174"/>
      <c r="GK58" s="175"/>
      <c r="GL58" s="174"/>
      <c r="GM58" s="175"/>
      <c r="GN58" s="174"/>
      <c r="GO58" s="175"/>
      <c r="GP58" s="166">
        <f t="shared" si="28"/>
        <v>0</v>
      </c>
      <c r="GQ58" s="167">
        <f t="shared" si="29"/>
        <v>0</v>
      </c>
      <c r="GR58" s="166">
        <f t="shared" si="30"/>
        <v>0</v>
      </c>
      <c r="GS58" s="167">
        <f t="shared" si="31"/>
        <v>0</v>
      </c>
      <c r="GV58" s="174"/>
      <c r="GW58" s="175"/>
      <c r="GX58" s="174"/>
      <c r="GY58" s="175"/>
      <c r="GZ58" s="174"/>
      <c r="HA58" s="175"/>
      <c r="HB58" s="174"/>
      <c r="HC58" s="175"/>
      <c r="HD58" s="174"/>
      <c r="HE58" s="175"/>
      <c r="HF58" s="174"/>
      <c r="HG58" s="175"/>
      <c r="HH58" s="174"/>
      <c r="HI58" s="175"/>
      <c r="HJ58" s="174"/>
      <c r="HK58" s="175"/>
      <c r="HL58" s="174"/>
      <c r="HM58" s="175"/>
      <c r="HN58" s="174"/>
      <c r="HO58" s="175"/>
      <c r="HP58" s="174"/>
      <c r="HQ58" s="175"/>
      <c r="HR58" s="174"/>
      <c r="HS58" s="175"/>
      <c r="HT58" s="166">
        <f t="shared" si="32"/>
        <v>0</v>
      </c>
      <c r="HU58" s="167">
        <f t="shared" si="33"/>
        <v>0</v>
      </c>
      <c r="HV58" s="166">
        <f t="shared" si="34"/>
        <v>0</v>
      </c>
      <c r="HW58" s="167">
        <f t="shared" si="35"/>
        <v>0</v>
      </c>
      <c r="HZ58" s="174"/>
      <c r="IA58" s="175"/>
      <c r="IB58" s="174"/>
      <c r="IC58" s="175"/>
      <c r="ID58" s="174"/>
      <c r="IE58" s="175"/>
      <c r="IF58" s="174"/>
      <c r="IG58" s="175"/>
      <c r="IH58" s="174"/>
      <c r="II58" s="175"/>
      <c r="IJ58" s="174"/>
      <c r="IK58" s="175"/>
      <c r="IL58" s="174"/>
      <c r="IM58" s="175"/>
      <c r="IN58" s="174"/>
      <c r="IO58" s="175"/>
      <c r="IP58" s="174"/>
      <c r="IQ58" s="175"/>
      <c r="IR58" s="174"/>
      <c r="IS58" s="175"/>
      <c r="IT58" s="174"/>
      <c r="IU58" s="175"/>
      <c r="IV58" s="174"/>
      <c r="IW58" s="175"/>
      <c r="IX58" s="166">
        <f t="shared" si="36"/>
        <v>0</v>
      </c>
      <c r="IY58" s="167">
        <f t="shared" si="37"/>
        <v>0</v>
      </c>
      <c r="IZ58" s="166">
        <f t="shared" si="38"/>
        <v>0</v>
      </c>
      <c r="JA58" s="167">
        <f t="shared" si="39"/>
        <v>0</v>
      </c>
      <c r="JD58" s="174"/>
      <c r="JE58" s="175"/>
      <c r="JF58" s="174"/>
      <c r="JG58" s="175"/>
      <c r="JH58" s="174"/>
      <c r="JI58" s="175"/>
      <c r="JJ58" s="174"/>
      <c r="JK58" s="175"/>
      <c r="JL58" s="174"/>
      <c r="JM58" s="175"/>
      <c r="JN58" s="174"/>
      <c r="JO58" s="175"/>
      <c r="JP58" s="174"/>
      <c r="JQ58" s="175"/>
      <c r="JR58" s="174"/>
      <c r="JS58" s="175"/>
      <c r="JT58" s="174"/>
      <c r="JU58" s="175"/>
      <c r="JV58" s="174"/>
      <c r="JW58" s="175"/>
      <c r="JX58" s="174"/>
      <c r="JY58" s="175"/>
      <c r="JZ58" s="174"/>
      <c r="KA58" s="175"/>
      <c r="KB58" s="166">
        <f t="shared" si="40"/>
        <v>0</v>
      </c>
      <c r="KC58" s="167">
        <f t="shared" si="41"/>
        <v>0</v>
      </c>
      <c r="KD58" s="166">
        <f t="shared" si="42"/>
        <v>0</v>
      </c>
      <c r="KE58" s="167">
        <f t="shared" si="43"/>
        <v>0</v>
      </c>
      <c r="KH58" s="197">
        <f t="shared" si="49"/>
        <v>0</v>
      </c>
      <c r="KI58" s="198">
        <f t="shared" si="50"/>
        <v>0</v>
      </c>
      <c r="KJ58" s="166">
        <f t="shared" si="2"/>
        <v>0</v>
      </c>
      <c r="KK58" s="167">
        <f t="shared" si="3"/>
        <v>0</v>
      </c>
      <c r="KL58" s="199">
        <f t="shared" si="51"/>
        <v>0</v>
      </c>
      <c r="KM58" s="198">
        <f t="shared" si="52"/>
        <v>0</v>
      </c>
      <c r="KN58" s="166">
        <f t="shared" si="6"/>
        <v>0</v>
      </c>
      <c r="KO58" s="427">
        <f t="shared" si="7"/>
        <v>0</v>
      </c>
      <c r="KP58" s="420">
        <f t="shared" si="44"/>
        <v>0</v>
      </c>
      <c r="KQ58" s="422">
        <f t="shared" si="45"/>
        <v>0</v>
      </c>
      <c r="KR58" s="421" t="s">
        <v>338</v>
      </c>
      <c r="KS58" s="422" t="s">
        <v>338</v>
      </c>
    </row>
    <row r="59" spans="1:305" s="4" customFormat="1" ht="16.5" customHeight="1" x14ac:dyDescent="0.25">
      <c r="B59" s="73" t="s">
        <v>36</v>
      </c>
      <c r="C59" s="900"/>
      <c r="D59" s="901"/>
      <c r="E59" s="312"/>
      <c r="F59" s="655">
        <v>1</v>
      </c>
      <c r="G59" s="14"/>
      <c r="H59" s="14"/>
      <c r="I59" s="80">
        <f>INT(ROUND(F59,2)*(IF(E59&gt;0,data!$J$4,0)))</f>
        <v>0</v>
      </c>
      <c r="J59" s="80">
        <f>IF(E59&gt;0,I59*E59,0)</f>
        <v>0</v>
      </c>
      <c r="K59" s="314"/>
      <c r="L59" s="312"/>
      <c r="M59" s="80">
        <f>INT(ROUND(F59,2)*(IF(E59&gt;0,(IF(K59="ano",data!$J$6,0)),0)))</f>
        <v>0</v>
      </c>
      <c r="N59" s="82">
        <f>IF(L59&gt;E59,M59*E59,M59*L59)</f>
        <v>0</v>
      </c>
      <c r="O59" s="84">
        <f t="shared" si="46"/>
        <v>0</v>
      </c>
      <c r="Q59" s="85" t="str">
        <f t="shared" si="47"/>
        <v/>
      </c>
      <c r="R59" s="611" t="s">
        <v>338</v>
      </c>
      <c r="T59" s="4">
        <f t="shared" si="48"/>
        <v>0</v>
      </c>
      <c r="U59" s="176" t="s">
        <v>297</v>
      </c>
      <c r="V59" s="10"/>
      <c r="W59" s="10"/>
      <c r="X59" s="164"/>
      <c r="Y59" s="177"/>
      <c r="Z59" s="164"/>
      <c r="AA59" s="177"/>
      <c r="AB59" s="164"/>
      <c r="AC59" s="177"/>
      <c r="AD59" s="164"/>
      <c r="AE59" s="177"/>
      <c r="AF59" s="164"/>
      <c r="AG59" s="177"/>
      <c r="AH59" s="164"/>
      <c r="AI59" s="177"/>
      <c r="AJ59" s="164"/>
      <c r="AK59" s="177"/>
      <c r="AL59" s="164"/>
      <c r="AM59" s="177"/>
      <c r="AN59" s="164"/>
      <c r="AO59" s="177"/>
      <c r="AP59" s="164"/>
      <c r="AQ59" s="177"/>
      <c r="AR59" s="164"/>
      <c r="AS59" s="177"/>
      <c r="AT59" s="164"/>
      <c r="AU59" s="177"/>
      <c r="AV59" s="166">
        <f t="shared" si="8"/>
        <v>0</v>
      </c>
      <c r="AW59" s="167">
        <f t="shared" si="9"/>
        <v>0</v>
      </c>
      <c r="AX59" s="166">
        <f t="shared" si="10"/>
        <v>0</v>
      </c>
      <c r="AY59" s="167">
        <f t="shared" si="11"/>
        <v>0</v>
      </c>
      <c r="BB59" s="164"/>
      <c r="BC59" s="177"/>
      <c r="BD59" s="164"/>
      <c r="BE59" s="177"/>
      <c r="BF59" s="164"/>
      <c r="BG59" s="177"/>
      <c r="BH59" s="164"/>
      <c r="BI59" s="177"/>
      <c r="BJ59" s="164"/>
      <c r="BK59" s="177"/>
      <c r="BL59" s="164"/>
      <c r="BM59" s="177"/>
      <c r="BN59" s="164"/>
      <c r="BO59" s="177"/>
      <c r="BP59" s="164"/>
      <c r="BQ59" s="177"/>
      <c r="BR59" s="164"/>
      <c r="BS59" s="177"/>
      <c r="BT59" s="164"/>
      <c r="BU59" s="177"/>
      <c r="BV59" s="164"/>
      <c r="BW59" s="177"/>
      <c r="BX59" s="164"/>
      <c r="BY59" s="177"/>
      <c r="BZ59" s="166">
        <f t="shared" si="12"/>
        <v>0</v>
      </c>
      <c r="CA59" s="167">
        <f t="shared" si="13"/>
        <v>0</v>
      </c>
      <c r="CB59" s="166">
        <f t="shared" si="14"/>
        <v>0</v>
      </c>
      <c r="CC59" s="167">
        <f t="shared" si="15"/>
        <v>0</v>
      </c>
      <c r="CF59" s="164"/>
      <c r="CG59" s="177"/>
      <c r="CH59" s="164"/>
      <c r="CI59" s="177"/>
      <c r="CJ59" s="164"/>
      <c r="CK59" s="177"/>
      <c r="CL59" s="164"/>
      <c r="CM59" s="177"/>
      <c r="CN59" s="164"/>
      <c r="CO59" s="177"/>
      <c r="CP59" s="164"/>
      <c r="CQ59" s="177"/>
      <c r="CR59" s="164"/>
      <c r="CS59" s="177"/>
      <c r="CT59" s="164"/>
      <c r="CU59" s="177"/>
      <c r="CV59" s="164"/>
      <c r="CW59" s="177"/>
      <c r="CX59" s="164"/>
      <c r="CY59" s="177"/>
      <c r="CZ59" s="164"/>
      <c r="DA59" s="177"/>
      <c r="DB59" s="164"/>
      <c r="DC59" s="177"/>
      <c r="DD59" s="166">
        <f t="shared" si="16"/>
        <v>0</v>
      </c>
      <c r="DE59" s="167">
        <f t="shared" si="17"/>
        <v>0</v>
      </c>
      <c r="DF59" s="166">
        <f t="shared" si="18"/>
        <v>0</v>
      </c>
      <c r="DG59" s="167">
        <f t="shared" si="19"/>
        <v>0</v>
      </c>
      <c r="DJ59" s="164"/>
      <c r="DK59" s="177"/>
      <c r="DL59" s="164"/>
      <c r="DM59" s="177"/>
      <c r="DN59" s="164"/>
      <c r="DO59" s="177"/>
      <c r="DP59" s="164"/>
      <c r="DQ59" s="177"/>
      <c r="DR59" s="164"/>
      <c r="DS59" s="177"/>
      <c r="DT59" s="164"/>
      <c r="DU59" s="177"/>
      <c r="DV59" s="164"/>
      <c r="DW59" s="177"/>
      <c r="DX59" s="164"/>
      <c r="DY59" s="177"/>
      <c r="DZ59" s="164"/>
      <c r="EA59" s="177"/>
      <c r="EB59" s="164"/>
      <c r="EC59" s="177"/>
      <c r="ED59" s="164"/>
      <c r="EE59" s="177"/>
      <c r="EF59" s="164"/>
      <c r="EG59" s="177"/>
      <c r="EH59" s="166">
        <f t="shared" si="20"/>
        <v>0</v>
      </c>
      <c r="EI59" s="167">
        <f t="shared" si="21"/>
        <v>0</v>
      </c>
      <c r="EJ59" s="166">
        <f t="shared" si="22"/>
        <v>0</v>
      </c>
      <c r="EK59" s="167">
        <f t="shared" si="23"/>
        <v>0</v>
      </c>
      <c r="EN59" s="164"/>
      <c r="EO59" s="177"/>
      <c r="EP59" s="164"/>
      <c r="EQ59" s="177"/>
      <c r="ER59" s="164"/>
      <c r="ES59" s="177"/>
      <c r="ET59" s="164"/>
      <c r="EU59" s="177"/>
      <c r="EV59" s="164"/>
      <c r="EW59" s="177"/>
      <c r="EX59" s="164"/>
      <c r="EY59" s="177"/>
      <c r="EZ59" s="164"/>
      <c r="FA59" s="177"/>
      <c r="FB59" s="164"/>
      <c r="FC59" s="177"/>
      <c r="FD59" s="164"/>
      <c r="FE59" s="177"/>
      <c r="FF59" s="164"/>
      <c r="FG59" s="177"/>
      <c r="FH59" s="164"/>
      <c r="FI59" s="177"/>
      <c r="FJ59" s="164"/>
      <c r="FK59" s="177"/>
      <c r="FL59" s="166">
        <f t="shared" si="24"/>
        <v>0</v>
      </c>
      <c r="FM59" s="167">
        <f t="shared" si="25"/>
        <v>0</v>
      </c>
      <c r="FN59" s="166">
        <f t="shared" si="26"/>
        <v>0</v>
      </c>
      <c r="FO59" s="167">
        <f t="shared" si="27"/>
        <v>0</v>
      </c>
      <c r="FR59" s="164"/>
      <c r="FS59" s="177"/>
      <c r="FT59" s="164"/>
      <c r="FU59" s="177"/>
      <c r="FV59" s="164"/>
      <c r="FW59" s="177"/>
      <c r="FX59" s="164"/>
      <c r="FY59" s="177"/>
      <c r="FZ59" s="164"/>
      <c r="GA59" s="177"/>
      <c r="GB59" s="164"/>
      <c r="GC59" s="177"/>
      <c r="GD59" s="164"/>
      <c r="GE59" s="177"/>
      <c r="GF59" s="164"/>
      <c r="GG59" s="177"/>
      <c r="GH59" s="164"/>
      <c r="GI59" s="177"/>
      <c r="GJ59" s="164"/>
      <c r="GK59" s="177"/>
      <c r="GL59" s="164"/>
      <c r="GM59" s="177"/>
      <c r="GN59" s="164"/>
      <c r="GO59" s="177"/>
      <c r="GP59" s="166">
        <f t="shared" si="28"/>
        <v>0</v>
      </c>
      <c r="GQ59" s="167">
        <f t="shared" si="29"/>
        <v>0</v>
      </c>
      <c r="GR59" s="166">
        <f t="shared" si="30"/>
        <v>0</v>
      </c>
      <c r="GS59" s="167">
        <f t="shared" si="31"/>
        <v>0</v>
      </c>
      <c r="GV59" s="164"/>
      <c r="GW59" s="177"/>
      <c r="GX59" s="164"/>
      <c r="GY59" s="177"/>
      <c r="GZ59" s="164"/>
      <c r="HA59" s="177"/>
      <c r="HB59" s="164"/>
      <c r="HC59" s="177"/>
      <c r="HD59" s="164"/>
      <c r="HE59" s="177"/>
      <c r="HF59" s="164"/>
      <c r="HG59" s="177"/>
      <c r="HH59" s="164"/>
      <c r="HI59" s="177"/>
      <c r="HJ59" s="164"/>
      <c r="HK59" s="177"/>
      <c r="HL59" s="164"/>
      <c r="HM59" s="177"/>
      <c r="HN59" s="164"/>
      <c r="HO59" s="177"/>
      <c r="HP59" s="164"/>
      <c r="HQ59" s="177"/>
      <c r="HR59" s="164"/>
      <c r="HS59" s="177"/>
      <c r="HT59" s="166">
        <f t="shared" si="32"/>
        <v>0</v>
      </c>
      <c r="HU59" s="167">
        <f t="shared" si="33"/>
        <v>0</v>
      </c>
      <c r="HV59" s="166">
        <f t="shared" si="34"/>
        <v>0</v>
      </c>
      <c r="HW59" s="167">
        <f t="shared" si="35"/>
        <v>0</v>
      </c>
      <c r="HZ59" s="164"/>
      <c r="IA59" s="177"/>
      <c r="IB59" s="164"/>
      <c r="IC59" s="177"/>
      <c r="ID59" s="164"/>
      <c r="IE59" s="177"/>
      <c r="IF59" s="164"/>
      <c r="IG59" s="177"/>
      <c r="IH59" s="164"/>
      <c r="II59" s="177"/>
      <c r="IJ59" s="164"/>
      <c r="IK59" s="177"/>
      <c r="IL59" s="164"/>
      <c r="IM59" s="177"/>
      <c r="IN59" s="164"/>
      <c r="IO59" s="177"/>
      <c r="IP59" s="164"/>
      <c r="IQ59" s="177"/>
      <c r="IR59" s="164"/>
      <c r="IS59" s="177"/>
      <c r="IT59" s="164"/>
      <c r="IU59" s="177"/>
      <c r="IV59" s="164"/>
      <c r="IW59" s="177"/>
      <c r="IX59" s="166">
        <f t="shared" si="36"/>
        <v>0</v>
      </c>
      <c r="IY59" s="167">
        <f t="shared" si="37"/>
        <v>0</v>
      </c>
      <c r="IZ59" s="166">
        <f t="shared" si="38"/>
        <v>0</v>
      </c>
      <c r="JA59" s="167">
        <f t="shared" si="39"/>
        <v>0</v>
      </c>
      <c r="JD59" s="164"/>
      <c r="JE59" s="177"/>
      <c r="JF59" s="164"/>
      <c r="JG59" s="177"/>
      <c r="JH59" s="164"/>
      <c r="JI59" s="177"/>
      <c r="JJ59" s="164"/>
      <c r="JK59" s="177"/>
      <c r="JL59" s="164"/>
      <c r="JM59" s="177"/>
      <c r="JN59" s="164"/>
      <c r="JO59" s="177"/>
      <c r="JP59" s="164"/>
      <c r="JQ59" s="177"/>
      <c r="JR59" s="164"/>
      <c r="JS59" s="177"/>
      <c r="JT59" s="164"/>
      <c r="JU59" s="177"/>
      <c r="JV59" s="164"/>
      <c r="JW59" s="177"/>
      <c r="JX59" s="164"/>
      <c r="JY59" s="177"/>
      <c r="JZ59" s="164"/>
      <c r="KA59" s="177"/>
      <c r="KB59" s="166">
        <f t="shared" si="40"/>
        <v>0</v>
      </c>
      <c r="KC59" s="167">
        <f t="shared" si="41"/>
        <v>0</v>
      </c>
      <c r="KD59" s="166">
        <f t="shared" si="42"/>
        <v>0</v>
      </c>
      <c r="KE59" s="167">
        <f t="shared" si="43"/>
        <v>0</v>
      </c>
      <c r="KH59" s="197">
        <f t="shared" si="49"/>
        <v>0</v>
      </c>
      <c r="KI59" s="198">
        <f t="shared" si="50"/>
        <v>0</v>
      </c>
      <c r="KJ59" s="166">
        <f t="shared" si="2"/>
        <v>0</v>
      </c>
      <c r="KK59" s="167">
        <f t="shared" si="3"/>
        <v>0</v>
      </c>
      <c r="KL59" s="199">
        <f t="shared" si="51"/>
        <v>0</v>
      </c>
      <c r="KM59" s="198">
        <f t="shared" si="52"/>
        <v>0</v>
      </c>
      <c r="KN59" s="166">
        <f t="shared" si="6"/>
        <v>0</v>
      </c>
      <c r="KO59" s="427">
        <f t="shared" si="7"/>
        <v>0</v>
      </c>
      <c r="KP59" s="420">
        <f t="shared" si="44"/>
        <v>0</v>
      </c>
      <c r="KQ59" s="422">
        <f t="shared" si="45"/>
        <v>0</v>
      </c>
      <c r="KR59" s="421" t="s">
        <v>338</v>
      </c>
      <c r="KS59" s="422" t="s">
        <v>338</v>
      </c>
    </row>
    <row r="60" spans="1:305" s="23" customFormat="1" ht="15.75" hidden="1" customHeight="1" x14ac:dyDescent="0.25">
      <c r="A60" s="4"/>
      <c r="B60" s="73"/>
      <c r="C60" s="548"/>
      <c r="D60" s="546"/>
      <c r="E60" s="24"/>
      <c r="F60" s="651"/>
      <c r="G60" s="24"/>
      <c r="H60" s="24"/>
      <c r="I60" s="80">
        <f>INT(ROUND(F60,2)*(IF(E60&gt;0,data!$J$4,0)))</f>
        <v>0</v>
      </c>
      <c r="J60" s="80"/>
      <c r="K60" s="549"/>
      <c r="L60" s="128"/>
      <c r="M60" s="80">
        <f>INT(ROUND(F60,2)*(IF(E60&gt;0,(IF(K60="ano",data!$J$6,0)),0)))</f>
        <v>0</v>
      </c>
      <c r="N60" s="82"/>
      <c r="O60" s="84"/>
      <c r="P60" s="4"/>
      <c r="Q60" s="85"/>
      <c r="R60" s="611" t="s">
        <v>338</v>
      </c>
      <c r="S60" s="4"/>
      <c r="U60" s="173" t="s">
        <v>297</v>
      </c>
      <c r="V60" s="10"/>
      <c r="W60" s="10"/>
      <c r="X60" s="174"/>
      <c r="Y60" s="175"/>
      <c r="Z60" s="174"/>
      <c r="AA60" s="175"/>
      <c r="AB60" s="174"/>
      <c r="AC60" s="175"/>
      <c r="AD60" s="174"/>
      <c r="AE60" s="175"/>
      <c r="AF60" s="174"/>
      <c r="AG60" s="175"/>
      <c r="AH60" s="174"/>
      <c r="AI60" s="175"/>
      <c r="AJ60" s="174"/>
      <c r="AK60" s="175"/>
      <c r="AL60" s="174"/>
      <c r="AM60" s="175"/>
      <c r="AN60" s="174"/>
      <c r="AO60" s="175"/>
      <c r="AP60" s="174"/>
      <c r="AQ60" s="175"/>
      <c r="AR60" s="174"/>
      <c r="AS60" s="175"/>
      <c r="AT60" s="174"/>
      <c r="AU60" s="175"/>
      <c r="AV60" s="166">
        <f t="shared" si="8"/>
        <v>0</v>
      </c>
      <c r="AW60" s="167">
        <f t="shared" si="9"/>
        <v>0</v>
      </c>
      <c r="AX60" s="166">
        <f t="shared" si="10"/>
        <v>0</v>
      </c>
      <c r="AY60" s="167">
        <f t="shared" si="11"/>
        <v>0</v>
      </c>
      <c r="BB60" s="174"/>
      <c r="BC60" s="175"/>
      <c r="BD60" s="174"/>
      <c r="BE60" s="175"/>
      <c r="BF60" s="174"/>
      <c r="BG60" s="175"/>
      <c r="BH60" s="174"/>
      <c r="BI60" s="175"/>
      <c r="BJ60" s="174"/>
      <c r="BK60" s="175"/>
      <c r="BL60" s="174"/>
      <c r="BM60" s="175"/>
      <c r="BN60" s="174"/>
      <c r="BO60" s="175"/>
      <c r="BP60" s="174"/>
      <c r="BQ60" s="175"/>
      <c r="BR60" s="174"/>
      <c r="BS60" s="175"/>
      <c r="BT60" s="174"/>
      <c r="BU60" s="175"/>
      <c r="BV60" s="174"/>
      <c r="BW60" s="175"/>
      <c r="BX60" s="174"/>
      <c r="BY60" s="175"/>
      <c r="BZ60" s="166">
        <f t="shared" si="12"/>
        <v>0</v>
      </c>
      <c r="CA60" s="167">
        <f t="shared" si="13"/>
        <v>0</v>
      </c>
      <c r="CB60" s="166">
        <f t="shared" si="14"/>
        <v>0</v>
      </c>
      <c r="CC60" s="167">
        <f t="shared" si="15"/>
        <v>0</v>
      </c>
      <c r="CF60" s="174"/>
      <c r="CG60" s="175"/>
      <c r="CH60" s="174"/>
      <c r="CI60" s="175"/>
      <c r="CJ60" s="174"/>
      <c r="CK60" s="175"/>
      <c r="CL60" s="174"/>
      <c r="CM60" s="175"/>
      <c r="CN60" s="174"/>
      <c r="CO60" s="175"/>
      <c r="CP60" s="174"/>
      <c r="CQ60" s="175"/>
      <c r="CR60" s="174"/>
      <c r="CS60" s="175"/>
      <c r="CT60" s="174"/>
      <c r="CU60" s="175"/>
      <c r="CV60" s="174"/>
      <c r="CW60" s="175"/>
      <c r="CX60" s="174"/>
      <c r="CY60" s="175"/>
      <c r="CZ60" s="174"/>
      <c r="DA60" s="175"/>
      <c r="DB60" s="174"/>
      <c r="DC60" s="175"/>
      <c r="DD60" s="166">
        <f t="shared" si="16"/>
        <v>0</v>
      </c>
      <c r="DE60" s="167">
        <f t="shared" si="17"/>
        <v>0</v>
      </c>
      <c r="DF60" s="166">
        <f t="shared" si="18"/>
        <v>0</v>
      </c>
      <c r="DG60" s="167">
        <f t="shared" si="19"/>
        <v>0</v>
      </c>
      <c r="DJ60" s="174"/>
      <c r="DK60" s="175"/>
      <c r="DL60" s="174"/>
      <c r="DM60" s="175"/>
      <c r="DN60" s="174"/>
      <c r="DO60" s="175"/>
      <c r="DP60" s="174"/>
      <c r="DQ60" s="175"/>
      <c r="DR60" s="174"/>
      <c r="DS60" s="175"/>
      <c r="DT60" s="174"/>
      <c r="DU60" s="175"/>
      <c r="DV60" s="174"/>
      <c r="DW60" s="175"/>
      <c r="DX60" s="174"/>
      <c r="DY60" s="175"/>
      <c r="DZ60" s="174"/>
      <c r="EA60" s="175"/>
      <c r="EB60" s="174"/>
      <c r="EC60" s="175"/>
      <c r="ED60" s="174"/>
      <c r="EE60" s="175"/>
      <c r="EF60" s="174"/>
      <c r="EG60" s="175"/>
      <c r="EH60" s="166">
        <f t="shared" si="20"/>
        <v>0</v>
      </c>
      <c r="EI60" s="167">
        <f t="shared" si="21"/>
        <v>0</v>
      </c>
      <c r="EJ60" s="166">
        <f t="shared" si="22"/>
        <v>0</v>
      </c>
      <c r="EK60" s="167">
        <f t="shared" si="23"/>
        <v>0</v>
      </c>
      <c r="EN60" s="174"/>
      <c r="EO60" s="175"/>
      <c r="EP60" s="174"/>
      <c r="EQ60" s="175"/>
      <c r="ER60" s="174"/>
      <c r="ES60" s="175"/>
      <c r="ET60" s="174"/>
      <c r="EU60" s="175"/>
      <c r="EV60" s="174"/>
      <c r="EW60" s="175"/>
      <c r="EX60" s="174"/>
      <c r="EY60" s="175"/>
      <c r="EZ60" s="174"/>
      <c r="FA60" s="175"/>
      <c r="FB60" s="174"/>
      <c r="FC60" s="175"/>
      <c r="FD60" s="174"/>
      <c r="FE60" s="175"/>
      <c r="FF60" s="174"/>
      <c r="FG60" s="175"/>
      <c r="FH60" s="174"/>
      <c r="FI60" s="175"/>
      <c r="FJ60" s="174"/>
      <c r="FK60" s="175"/>
      <c r="FL60" s="166">
        <f t="shared" si="24"/>
        <v>0</v>
      </c>
      <c r="FM60" s="167">
        <f t="shared" si="25"/>
        <v>0</v>
      </c>
      <c r="FN60" s="166">
        <f t="shared" si="26"/>
        <v>0</v>
      </c>
      <c r="FO60" s="167">
        <f t="shared" si="27"/>
        <v>0</v>
      </c>
      <c r="FR60" s="174"/>
      <c r="FS60" s="175"/>
      <c r="FT60" s="174"/>
      <c r="FU60" s="175"/>
      <c r="FV60" s="174"/>
      <c r="FW60" s="175"/>
      <c r="FX60" s="174"/>
      <c r="FY60" s="175"/>
      <c r="FZ60" s="174"/>
      <c r="GA60" s="175"/>
      <c r="GB60" s="174"/>
      <c r="GC60" s="175"/>
      <c r="GD60" s="174"/>
      <c r="GE60" s="175"/>
      <c r="GF60" s="174"/>
      <c r="GG60" s="175"/>
      <c r="GH60" s="174"/>
      <c r="GI60" s="175"/>
      <c r="GJ60" s="174"/>
      <c r="GK60" s="175"/>
      <c r="GL60" s="174"/>
      <c r="GM60" s="175"/>
      <c r="GN60" s="174"/>
      <c r="GO60" s="175"/>
      <c r="GP60" s="166">
        <f t="shared" si="28"/>
        <v>0</v>
      </c>
      <c r="GQ60" s="167">
        <f t="shared" si="29"/>
        <v>0</v>
      </c>
      <c r="GR60" s="166">
        <f t="shared" si="30"/>
        <v>0</v>
      </c>
      <c r="GS60" s="167">
        <f t="shared" si="31"/>
        <v>0</v>
      </c>
      <c r="GV60" s="174"/>
      <c r="GW60" s="175"/>
      <c r="GX60" s="174"/>
      <c r="GY60" s="175"/>
      <c r="GZ60" s="174"/>
      <c r="HA60" s="175"/>
      <c r="HB60" s="174"/>
      <c r="HC60" s="175"/>
      <c r="HD60" s="174"/>
      <c r="HE60" s="175"/>
      <c r="HF60" s="174"/>
      <c r="HG60" s="175"/>
      <c r="HH60" s="174"/>
      <c r="HI60" s="175"/>
      <c r="HJ60" s="174"/>
      <c r="HK60" s="175"/>
      <c r="HL60" s="174"/>
      <c r="HM60" s="175"/>
      <c r="HN60" s="174"/>
      <c r="HO60" s="175"/>
      <c r="HP60" s="174"/>
      <c r="HQ60" s="175"/>
      <c r="HR60" s="174"/>
      <c r="HS60" s="175"/>
      <c r="HT60" s="166">
        <f t="shared" si="32"/>
        <v>0</v>
      </c>
      <c r="HU60" s="167">
        <f t="shared" si="33"/>
        <v>0</v>
      </c>
      <c r="HV60" s="166">
        <f t="shared" si="34"/>
        <v>0</v>
      </c>
      <c r="HW60" s="167">
        <f t="shared" si="35"/>
        <v>0</v>
      </c>
      <c r="HZ60" s="174"/>
      <c r="IA60" s="175"/>
      <c r="IB60" s="174"/>
      <c r="IC60" s="175"/>
      <c r="ID60" s="174"/>
      <c r="IE60" s="175"/>
      <c r="IF60" s="174"/>
      <c r="IG60" s="175"/>
      <c r="IH60" s="174"/>
      <c r="II60" s="175"/>
      <c r="IJ60" s="174"/>
      <c r="IK60" s="175"/>
      <c r="IL60" s="174"/>
      <c r="IM60" s="175"/>
      <c r="IN60" s="174"/>
      <c r="IO60" s="175"/>
      <c r="IP60" s="174"/>
      <c r="IQ60" s="175"/>
      <c r="IR60" s="174"/>
      <c r="IS60" s="175"/>
      <c r="IT60" s="174"/>
      <c r="IU60" s="175"/>
      <c r="IV60" s="174"/>
      <c r="IW60" s="175"/>
      <c r="IX60" s="166">
        <f t="shared" si="36"/>
        <v>0</v>
      </c>
      <c r="IY60" s="167">
        <f t="shared" si="37"/>
        <v>0</v>
      </c>
      <c r="IZ60" s="166">
        <f t="shared" si="38"/>
        <v>0</v>
      </c>
      <c r="JA60" s="167">
        <f t="shared" si="39"/>
        <v>0</v>
      </c>
      <c r="JD60" s="174"/>
      <c r="JE60" s="175"/>
      <c r="JF60" s="174"/>
      <c r="JG60" s="175"/>
      <c r="JH60" s="174"/>
      <c r="JI60" s="175"/>
      <c r="JJ60" s="174"/>
      <c r="JK60" s="175"/>
      <c r="JL60" s="174"/>
      <c r="JM60" s="175"/>
      <c r="JN60" s="174"/>
      <c r="JO60" s="175"/>
      <c r="JP60" s="174"/>
      <c r="JQ60" s="175"/>
      <c r="JR60" s="174"/>
      <c r="JS60" s="175"/>
      <c r="JT60" s="174"/>
      <c r="JU60" s="175"/>
      <c r="JV60" s="174"/>
      <c r="JW60" s="175"/>
      <c r="JX60" s="174"/>
      <c r="JY60" s="175"/>
      <c r="JZ60" s="174"/>
      <c r="KA60" s="175"/>
      <c r="KB60" s="166">
        <f t="shared" si="40"/>
        <v>0</v>
      </c>
      <c r="KC60" s="167">
        <f t="shared" si="41"/>
        <v>0</v>
      </c>
      <c r="KD60" s="166">
        <f t="shared" si="42"/>
        <v>0</v>
      </c>
      <c r="KE60" s="167">
        <f t="shared" si="43"/>
        <v>0</v>
      </c>
      <c r="KH60" s="197">
        <f t="shared" si="49"/>
        <v>0</v>
      </c>
      <c r="KI60" s="198">
        <f t="shared" si="50"/>
        <v>0</v>
      </c>
      <c r="KJ60" s="166">
        <f t="shared" si="2"/>
        <v>0</v>
      </c>
      <c r="KK60" s="167">
        <f t="shared" si="3"/>
        <v>0</v>
      </c>
      <c r="KL60" s="199">
        <f t="shared" si="51"/>
        <v>0</v>
      </c>
      <c r="KM60" s="198">
        <f t="shared" si="52"/>
        <v>0</v>
      </c>
      <c r="KN60" s="166">
        <f t="shared" si="6"/>
        <v>0</v>
      </c>
      <c r="KO60" s="427">
        <f t="shared" si="7"/>
        <v>0</v>
      </c>
      <c r="KP60" s="420">
        <f t="shared" si="44"/>
        <v>0</v>
      </c>
      <c r="KQ60" s="422">
        <f t="shared" si="45"/>
        <v>0</v>
      </c>
      <c r="KR60" s="421" t="s">
        <v>338</v>
      </c>
      <c r="KS60" s="422" t="s">
        <v>338</v>
      </c>
    </row>
    <row r="61" spans="1:305" s="4" customFormat="1" ht="16.5" customHeight="1" x14ac:dyDescent="0.25">
      <c r="B61" s="73" t="s">
        <v>37</v>
      </c>
      <c r="C61" s="900"/>
      <c r="D61" s="901"/>
      <c r="E61" s="312"/>
      <c r="F61" s="655">
        <v>1</v>
      </c>
      <c r="G61" s="14"/>
      <c r="H61" s="14"/>
      <c r="I61" s="80">
        <f>INT(ROUND(F61,2)*(IF(E61&gt;0,data!$J$4,0)))</f>
        <v>0</v>
      </c>
      <c r="J61" s="80">
        <f>IF(E61&gt;0,I61*E61,0)</f>
        <v>0</v>
      </c>
      <c r="K61" s="314"/>
      <c r="L61" s="312"/>
      <c r="M61" s="80">
        <f>INT(ROUND(F61,2)*(IF(E61&gt;0,(IF(K61="ano",data!$J$6,0)),0)))</f>
        <v>0</v>
      </c>
      <c r="N61" s="82">
        <f>IF(L61&gt;E61,M61*E61,M61*L61)</f>
        <v>0</v>
      </c>
      <c r="O61" s="84">
        <f t="shared" si="46"/>
        <v>0</v>
      </c>
      <c r="Q61" s="85" t="str">
        <f t="shared" si="47"/>
        <v/>
      </c>
      <c r="R61" s="611" t="s">
        <v>338</v>
      </c>
      <c r="T61" s="4">
        <f t="shared" si="48"/>
        <v>0</v>
      </c>
      <c r="U61" s="176" t="s">
        <v>297</v>
      </c>
      <c r="V61" s="10"/>
      <c r="W61" s="10"/>
      <c r="X61" s="164"/>
      <c r="Y61" s="177"/>
      <c r="Z61" s="164"/>
      <c r="AA61" s="177"/>
      <c r="AB61" s="164"/>
      <c r="AC61" s="177"/>
      <c r="AD61" s="164"/>
      <c r="AE61" s="177"/>
      <c r="AF61" s="164"/>
      <c r="AG61" s="177"/>
      <c r="AH61" s="164"/>
      <c r="AI61" s="177"/>
      <c r="AJ61" s="164"/>
      <c r="AK61" s="177"/>
      <c r="AL61" s="164"/>
      <c r="AM61" s="177"/>
      <c r="AN61" s="164"/>
      <c r="AO61" s="177"/>
      <c r="AP61" s="164"/>
      <c r="AQ61" s="177"/>
      <c r="AR61" s="164"/>
      <c r="AS61" s="177"/>
      <c r="AT61" s="164"/>
      <c r="AU61" s="177"/>
      <c r="AV61" s="166">
        <f t="shared" si="8"/>
        <v>0</v>
      </c>
      <c r="AW61" s="167">
        <f t="shared" si="9"/>
        <v>0</v>
      </c>
      <c r="AX61" s="166">
        <f t="shared" si="10"/>
        <v>0</v>
      </c>
      <c r="AY61" s="167">
        <f t="shared" si="11"/>
        <v>0</v>
      </c>
      <c r="BB61" s="164"/>
      <c r="BC61" s="177"/>
      <c r="BD61" s="164"/>
      <c r="BE61" s="177"/>
      <c r="BF61" s="164"/>
      <c r="BG61" s="177"/>
      <c r="BH61" s="164"/>
      <c r="BI61" s="177"/>
      <c r="BJ61" s="164"/>
      <c r="BK61" s="177"/>
      <c r="BL61" s="164"/>
      <c r="BM61" s="177"/>
      <c r="BN61" s="164"/>
      <c r="BO61" s="177"/>
      <c r="BP61" s="164"/>
      <c r="BQ61" s="177"/>
      <c r="BR61" s="164"/>
      <c r="BS61" s="177"/>
      <c r="BT61" s="164"/>
      <c r="BU61" s="177"/>
      <c r="BV61" s="164"/>
      <c r="BW61" s="177"/>
      <c r="BX61" s="164"/>
      <c r="BY61" s="177"/>
      <c r="BZ61" s="166">
        <f t="shared" si="12"/>
        <v>0</v>
      </c>
      <c r="CA61" s="167">
        <f t="shared" si="13"/>
        <v>0</v>
      </c>
      <c r="CB61" s="166">
        <f t="shared" si="14"/>
        <v>0</v>
      </c>
      <c r="CC61" s="167">
        <f t="shared" si="15"/>
        <v>0</v>
      </c>
      <c r="CF61" s="164"/>
      <c r="CG61" s="177"/>
      <c r="CH61" s="164"/>
      <c r="CI61" s="177"/>
      <c r="CJ61" s="164"/>
      <c r="CK61" s="177"/>
      <c r="CL61" s="164"/>
      <c r="CM61" s="177"/>
      <c r="CN61" s="164"/>
      <c r="CO61" s="177"/>
      <c r="CP61" s="164"/>
      <c r="CQ61" s="177"/>
      <c r="CR61" s="164"/>
      <c r="CS61" s="177"/>
      <c r="CT61" s="164"/>
      <c r="CU61" s="177"/>
      <c r="CV61" s="164"/>
      <c r="CW61" s="177"/>
      <c r="CX61" s="164"/>
      <c r="CY61" s="177"/>
      <c r="CZ61" s="164"/>
      <c r="DA61" s="177"/>
      <c r="DB61" s="164"/>
      <c r="DC61" s="177"/>
      <c r="DD61" s="166">
        <f t="shared" si="16"/>
        <v>0</v>
      </c>
      <c r="DE61" s="167">
        <f t="shared" si="17"/>
        <v>0</v>
      </c>
      <c r="DF61" s="166">
        <f t="shared" si="18"/>
        <v>0</v>
      </c>
      <c r="DG61" s="167">
        <f t="shared" si="19"/>
        <v>0</v>
      </c>
      <c r="DJ61" s="164"/>
      <c r="DK61" s="177"/>
      <c r="DL61" s="164"/>
      <c r="DM61" s="177"/>
      <c r="DN61" s="164"/>
      <c r="DO61" s="177"/>
      <c r="DP61" s="164"/>
      <c r="DQ61" s="177"/>
      <c r="DR61" s="164"/>
      <c r="DS61" s="177"/>
      <c r="DT61" s="164"/>
      <c r="DU61" s="177"/>
      <c r="DV61" s="164"/>
      <c r="DW61" s="177"/>
      <c r="DX61" s="164"/>
      <c r="DY61" s="177"/>
      <c r="DZ61" s="164"/>
      <c r="EA61" s="177"/>
      <c r="EB61" s="164"/>
      <c r="EC61" s="177"/>
      <c r="ED61" s="164"/>
      <c r="EE61" s="177"/>
      <c r="EF61" s="164"/>
      <c r="EG61" s="177"/>
      <c r="EH61" s="166">
        <f t="shared" si="20"/>
        <v>0</v>
      </c>
      <c r="EI61" s="167">
        <f t="shared" si="21"/>
        <v>0</v>
      </c>
      <c r="EJ61" s="166">
        <f t="shared" si="22"/>
        <v>0</v>
      </c>
      <c r="EK61" s="167">
        <f t="shared" si="23"/>
        <v>0</v>
      </c>
      <c r="EN61" s="164"/>
      <c r="EO61" s="177"/>
      <c r="EP61" s="164"/>
      <c r="EQ61" s="177"/>
      <c r="ER61" s="164"/>
      <c r="ES61" s="177"/>
      <c r="ET61" s="164"/>
      <c r="EU61" s="177"/>
      <c r="EV61" s="164"/>
      <c r="EW61" s="177"/>
      <c r="EX61" s="164"/>
      <c r="EY61" s="177"/>
      <c r="EZ61" s="164"/>
      <c r="FA61" s="177"/>
      <c r="FB61" s="164"/>
      <c r="FC61" s="177"/>
      <c r="FD61" s="164"/>
      <c r="FE61" s="177"/>
      <c r="FF61" s="164"/>
      <c r="FG61" s="177"/>
      <c r="FH61" s="164"/>
      <c r="FI61" s="177"/>
      <c r="FJ61" s="164"/>
      <c r="FK61" s="177"/>
      <c r="FL61" s="166">
        <f t="shared" si="24"/>
        <v>0</v>
      </c>
      <c r="FM61" s="167">
        <f t="shared" si="25"/>
        <v>0</v>
      </c>
      <c r="FN61" s="166">
        <f t="shared" si="26"/>
        <v>0</v>
      </c>
      <c r="FO61" s="167">
        <f t="shared" si="27"/>
        <v>0</v>
      </c>
      <c r="FR61" s="164"/>
      <c r="FS61" s="177"/>
      <c r="FT61" s="164"/>
      <c r="FU61" s="177"/>
      <c r="FV61" s="164"/>
      <c r="FW61" s="177"/>
      <c r="FX61" s="164"/>
      <c r="FY61" s="177"/>
      <c r="FZ61" s="164"/>
      <c r="GA61" s="177"/>
      <c r="GB61" s="164"/>
      <c r="GC61" s="177"/>
      <c r="GD61" s="164"/>
      <c r="GE61" s="177"/>
      <c r="GF61" s="164"/>
      <c r="GG61" s="177"/>
      <c r="GH61" s="164"/>
      <c r="GI61" s="177"/>
      <c r="GJ61" s="164"/>
      <c r="GK61" s="177"/>
      <c r="GL61" s="164"/>
      <c r="GM61" s="177"/>
      <c r="GN61" s="164"/>
      <c r="GO61" s="177"/>
      <c r="GP61" s="166">
        <f t="shared" si="28"/>
        <v>0</v>
      </c>
      <c r="GQ61" s="167">
        <f t="shared" si="29"/>
        <v>0</v>
      </c>
      <c r="GR61" s="166">
        <f t="shared" si="30"/>
        <v>0</v>
      </c>
      <c r="GS61" s="167">
        <f t="shared" si="31"/>
        <v>0</v>
      </c>
      <c r="GV61" s="164"/>
      <c r="GW61" s="177"/>
      <c r="GX61" s="164"/>
      <c r="GY61" s="177"/>
      <c r="GZ61" s="164"/>
      <c r="HA61" s="177"/>
      <c r="HB61" s="164"/>
      <c r="HC61" s="177"/>
      <c r="HD61" s="164"/>
      <c r="HE61" s="177"/>
      <c r="HF61" s="164"/>
      <c r="HG61" s="177"/>
      <c r="HH61" s="164"/>
      <c r="HI61" s="177"/>
      <c r="HJ61" s="164"/>
      <c r="HK61" s="177"/>
      <c r="HL61" s="164"/>
      <c r="HM61" s="177"/>
      <c r="HN61" s="164"/>
      <c r="HO61" s="177"/>
      <c r="HP61" s="164"/>
      <c r="HQ61" s="177"/>
      <c r="HR61" s="164"/>
      <c r="HS61" s="177"/>
      <c r="HT61" s="166">
        <f t="shared" si="32"/>
        <v>0</v>
      </c>
      <c r="HU61" s="167">
        <f t="shared" si="33"/>
        <v>0</v>
      </c>
      <c r="HV61" s="166">
        <f t="shared" si="34"/>
        <v>0</v>
      </c>
      <c r="HW61" s="167">
        <f t="shared" si="35"/>
        <v>0</v>
      </c>
      <c r="HZ61" s="164"/>
      <c r="IA61" s="177"/>
      <c r="IB61" s="164"/>
      <c r="IC61" s="177"/>
      <c r="ID61" s="164"/>
      <c r="IE61" s="177"/>
      <c r="IF61" s="164"/>
      <c r="IG61" s="177"/>
      <c r="IH61" s="164"/>
      <c r="II61" s="177"/>
      <c r="IJ61" s="164"/>
      <c r="IK61" s="177"/>
      <c r="IL61" s="164"/>
      <c r="IM61" s="177"/>
      <c r="IN61" s="164"/>
      <c r="IO61" s="177"/>
      <c r="IP61" s="164"/>
      <c r="IQ61" s="177"/>
      <c r="IR61" s="164"/>
      <c r="IS61" s="177"/>
      <c r="IT61" s="164"/>
      <c r="IU61" s="177"/>
      <c r="IV61" s="164"/>
      <c r="IW61" s="177"/>
      <c r="IX61" s="166">
        <f t="shared" si="36"/>
        <v>0</v>
      </c>
      <c r="IY61" s="167">
        <f t="shared" si="37"/>
        <v>0</v>
      </c>
      <c r="IZ61" s="166">
        <f t="shared" si="38"/>
        <v>0</v>
      </c>
      <c r="JA61" s="167">
        <f t="shared" si="39"/>
        <v>0</v>
      </c>
      <c r="JD61" s="164"/>
      <c r="JE61" s="177"/>
      <c r="JF61" s="164"/>
      <c r="JG61" s="177"/>
      <c r="JH61" s="164"/>
      <c r="JI61" s="177"/>
      <c r="JJ61" s="164"/>
      <c r="JK61" s="177"/>
      <c r="JL61" s="164"/>
      <c r="JM61" s="177"/>
      <c r="JN61" s="164"/>
      <c r="JO61" s="177"/>
      <c r="JP61" s="164"/>
      <c r="JQ61" s="177"/>
      <c r="JR61" s="164"/>
      <c r="JS61" s="177"/>
      <c r="JT61" s="164"/>
      <c r="JU61" s="177"/>
      <c r="JV61" s="164"/>
      <c r="JW61" s="177"/>
      <c r="JX61" s="164"/>
      <c r="JY61" s="177"/>
      <c r="JZ61" s="164"/>
      <c r="KA61" s="177"/>
      <c r="KB61" s="166">
        <f t="shared" si="40"/>
        <v>0</v>
      </c>
      <c r="KC61" s="167">
        <f t="shared" si="41"/>
        <v>0</v>
      </c>
      <c r="KD61" s="166">
        <f t="shared" si="42"/>
        <v>0</v>
      </c>
      <c r="KE61" s="167">
        <f t="shared" si="43"/>
        <v>0</v>
      </c>
      <c r="KH61" s="197">
        <f t="shared" si="49"/>
        <v>0</v>
      </c>
      <c r="KI61" s="198">
        <f t="shared" si="50"/>
        <v>0</v>
      </c>
      <c r="KJ61" s="166">
        <f t="shared" si="2"/>
        <v>0</v>
      </c>
      <c r="KK61" s="167">
        <f t="shared" si="3"/>
        <v>0</v>
      </c>
      <c r="KL61" s="199">
        <f t="shared" si="51"/>
        <v>0</v>
      </c>
      <c r="KM61" s="198">
        <f t="shared" si="52"/>
        <v>0</v>
      </c>
      <c r="KN61" s="166">
        <f t="shared" si="6"/>
        <v>0</v>
      </c>
      <c r="KO61" s="427">
        <f t="shared" si="7"/>
        <v>0</v>
      </c>
      <c r="KP61" s="420">
        <f t="shared" si="44"/>
        <v>0</v>
      </c>
      <c r="KQ61" s="422">
        <f t="shared" si="45"/>
        <v>0</v>
      </c>
      <c r="KR61" s="421" t="s">
        <v>338</v>
      </c>
      <c r="KS61" s="422" t="s">
        <v>338</v>
      </c>
    </row>
    <row r="62" spans="1:305" s="23" customFormat="1" ht="16.5" hidden="1" customHeight="1" x14ac:dyDescent="0.25">
      <c r="A62" s="4"/>
      <c r="B62" s="73"/>
      <c r="C62" s="548"/>
      <c r="D62" s="546"/>
      <c r="E62" s="24"/>
      <c r="F62" s="651"/>
      <c r="G62" s="24"/>
      <c r="H62" s="24"/>
      <c r="I62" s="80">
        <f>INT(ROUND(F62,2)*(IF(E62&gt;0,data!$J$4,0)))</f>
        <v>0</v>
      </c>
      <c r="J62" s="80"/>
      <c r="K62" s="549"/>
      <c r="L62" s="128"/>
      <c r="M62" s="80">
        <f>INT(ROUND(F62,2)*(IF(E62&gt;0,(IF(K62="ano",data!$J$6,0)),0)))</f>
        <v>0</v>
      </c>
      <c r="N62" s="82"/>
      <c r="O62" s="84"/>
      <c r="P62" s="4"/>
      <c r="Q62" s="85"/>
      <c r="R62" s="611" t="s">
        <v>338</v>
      </c>
      <c r="S62" s="4"/>
      <c r="U62" s="173" t="s">
        <v>297</v>
      </c>
      <c r="V62" s="10"/>
      <c r="W62" s="10"/>
      <c r="X62" s="174"/>
      <c r="Y62" s="175"/>
      <c r="Z62" s="174"/>
      <c r="AA62" s="175"/>
      <c r="AB62" s="174"/>
      <c r="AC62" s="175"/>
      <c r="AD62" s="174"/>
      <c r="AE62" s="175"/>
      <c r="AF62" s="174"/>
      <c r="AG62" s="175"/>
      <c r="AH62" s="174"/>
      <c r="AI62" s="175"/>
      <c r="AJ62" s="174"/>
      <c r="AK62" s="175"/>
      <c r="AL62" s="174"/>
      <c r="AM62" s="175"/>
      <c r="AN62" s="174"/>
      <c r="AO62" s="175"/>
      <c r="AP62" s="174"/>
      <c r="AQ62" s="175"/>
      <c r="AR62" s="174"/>
      <c r="AS62" s="175"/>
      <c r="AT62" s="174"/>
      <c r="AU62" s="175"/>
      <c r="AV62" s="166">
        <f t="shared" si="8"/>
        <v>0</v>
      </c>
      <c r="AW62" s="167">
        <f t="shared" si="9"/>
        <v>0</v>
      </c>
      <c r="AX62" s="166">
        <f t="shared" si="10"/>
        <v>0</v>
      </c>
      <c r="AY62" s="167">
        <f t="shared" si="11"/>
        <v>0</v>
      </c>
      <c r="BB62" s="174"/>
      <c r="BC62" s="175"/>
      <c r="BD62" s="174"/>
      <c r="BE62" s="175"/>
      <c r="BF62" s="174"/>
      <c r="BG62" s="175"/>
      <c r="BH62" s="174"/>
      <c r="BI62" s="175"/>
      <c r="BJ62" s="174"/>
      <c r="BK62" s="175"/>
      <c r="BL62" s="174"/>
      <c r="BM62" s="175"/>
      <c r="BN62" s="174"/>
      <c r="BO62" s="175"/>
      <c r="BP62" s="174"/>
      <c r="BQ62" s="175"/>
      <c r="BR62" s="174"/>
      <c r="BS62" s="175"/>
      <c r="BT62" s="174"/>
      <c r="BU62" s="175"/>
      <c r="BV62" s="174"/>
      <c r="BW62" s="175"/>
      <c r="BX62" s="174"/>
      <c r="BY62" s="175"/>
      <c r="BZ62" s="166">
        <f t="shared" si="12"/>
        <v>0</v>
      </c>
      <c r="CA62" s="167">
        <f t="shared" si="13"/>
        <v>0</v>
      </c>
      <c r="CB62" s="166">
        <f t="shared" si="14"/>
        <v>0</v>
      </c>
      <c r="CC62" s="167">
        <f t="shared" si="15"/>
        <v>0</v>
      </c>
      <c r="CF62" s="174"/>
      <c r="CG62" s="175"/>
      <c r="CH62" s="174"/>
      <c r="CI62" s="175"/>
      <c r="CJ62" s="174"/>
      <c r="CK62" s="175"/>
      <c r="CL62" s="174"/>
      <c r="CM62" s="175"/>
      <c r="CN62" s="174"/>
      <c r="CO62" s="175"/>
      <c r="CP62" s="174"/>
      <c r="CQ62" s="175"/>
      <c r="CR62" s="174"/>
      <c r="CS62" s="175"/>
      <c r="CT62" s="174"/>
      <c r="CU62" s="175"/>
      <c r="CV62" s="174"/>
      <c r="CW62" s="175"/>
      <c r="CX62" s="174"/>
      <c r="CY62" s="175"/>
      <c r="CZ62" s="174"/>
      <c r="DA62" s="175"/>
      <c r="DB62" s="174"/>
      <c r="DC62" s="175"/>
      <c r="DD62" s="166">
        <f t="shared" si="16"/>
        <v>0</v>
      </c>
      <c r="DE62" s="167">
        <f t="shared" si="17"/>
        <v>0</v>
      </c>
      <c r="DF62" s="166">
        <f t="shared" si="18"/>
        <v>0</v>
      </c>
      <c r="DG62" s="167">
        <f t="shared" si="19"/>
        <v>0</v>
      </c>
      <c r="DJ62" s="174"/>
      <c r="DK62" s="175"/>
      <c r="DL62" s="174"/>
      <c r="DM62" s="175"/>
      <c r="DN62" s="174"/>
      <c r="DO62" s="175"/>
      <c r="DP62" s="174"/>
      <c r="DQ62" s="175"/>
      <c r="DR62" s="174"/>
      <c r="DS62" s="175"/>
      <c r="DT62" s="174"/>
      <c r="DU62" s="175"/>
      <c r="DV62" s="174"/>
      <c r="DW62" s="175"/>
      <c r="DX62" s="174"/>
      <c r="DY62" s="175"/>
      <c r="DZ62" s="174"/>
      <c r="EA62" s="175"/>
      <c r="EB62" s="174"/>
      <c r="EC62" s="175"/>
      <c r="ED62" s="174"/>
      <c r="EE62" s="175"/>
      <c r="EF62" s="174"/>
      <c r="EG62" s="175"/>
      <c r="EH62" s="166">
        <f t="shared" si="20"/>
        <v>0</v>
      </c>
      <c r="EI62" s="167">
        <f t="shared" si="21"/>
        <v>0</v>
      </c>
      <c r="EJ62" s="166">
        <f t="shared" si="22"/>
        <v>0</v>
      </c>
      <c r="EK62" s="167">
        <f t="shared" si="23"/>
        <v>0</v>
      </c>
      <c r="EN62" s="174"/>
      <c r="EO62" s="175"/>
      <c r="EP62" s="174"/>
      <c r="EQ62" s="175"/>
      <c r="ER62" s="174"/>
      <c r="ES62" s="175"/>
      <c r="ET62" s="174"/>
      <c r="EU62" s="175"/>
      <c r="EV62" s="174"/>
      <c r="EW62" s="175"/>
      <c r="EX62" s="174"/>
      <c r="EY62" s="175"/>
      <c r="EZ62" s="174"/>
      <c r="FA62" s="175"/>
      <c r="FB62" s="174"/>
      <c r="FC62" s="175"/>
      <c r="FD62" s="174"/>
      <c r="FE62" s="175"/>
      <c r="FF62" s="174"/>
      <c r="FG62" s="175"/>
      <c r="FH62" s="174"/>
      <c r="FI62" s="175"/>
      <c r="FJ62" s="174"/>
      <c r="FK62" s="175"/>
      <c r="FL62" s="166">
        <f t="shared" si="24"/>
        <v>0</v>
      </c>
      <c r="FM62" s="167">
        <f t="shared" si="25"/>
        <v>0</v>
      </c>
      <c r="FN62" s="166">
        <f t="shared" si="26"/>
        <v>0</v>
      </c>
      <c r="FO62" s="167">
        <f t="shared" si="27"/>
        <v>0</v>
      </c>
      <c r="FR62" s="174"/>
      <c r="FS62" s="175"/>
      <c r="FT62" s="174"/>
      <c r="FU62" s="175"/>
      <c r="FV62" s="174"/>
      <c r="FW62" s="175"/>
      <c r="FX62" s="174"/>
      <c r="FY62" s="175"/>
      <c r="FZ62" s="174"/>
      <c r="GA62" s="175"/>
      <c r="GB62" s="174"/>
      <c r="GC62" s="175"/>
      <c r="GD62" s="174"/>
      <c r="GE62" s="175"/>
      <c r="GF62" s="174"/>
      <c r="GG62" s="175"/>
      <c r="GH62" s="174"/>
      <c r="GI62" s="175"/>
      <c r="GJ62" s="174"/>
      <c r="GK62" s="175"/>
      <c r="GL62" s="174"/>
      <c r="GM62" s="175"/>
      <c r="GN62" s="174"/>
      <c r="GO62" s="175"/>
      <c r="GP62" s="166">
        <f t="shared" si="28"/>
        <v>0</v>
      </c>
      <c r="GQ62" s="167">
        <f t="shared" si="29"/>
        <v>0</v>
      </c>
      <c r="GR62" s="166">
        <f t="shared" si="30"/>
        <v>0</v>
      </c>
      <c r="GS62" s="167">
        <f t="shared" si="31"/>
        <v>0</v>
      </c>
      <c r="GV62" s="174"/>
      <c r="GW62" s="175"/>
      <c r="GX62" s="174"/>
      <c r="GY62" s="175"/>
      <c r="GZ62" s="174"/>
      <c r="HA62" s="175"/>
      <c r="HB62" s="174"/>
      <c r="HC62" s="175"/>
      <c r="HD62" s="174"/>
      <c r="HE62" s="175"/>
      <c r="HF62" s="174"/>
      <c r="HG62" s="175"/>
      <c r="HH62" s="174"/>
      <c r="HI62" s="175"/>
      <c r="HJ62" s="174"/>
      <c r="HK62" s="175"/>
      <c r="HL62" s="174"/>
      <c r="HM62" s="175"/>
      <c r="HN62" s="174"/>
      <c r="HO62" s="175"/>
      <c r="HP62" s="174"/>
      <c r="HQ62" s="175"/>
      <c r="HR62" s="174"/>
      <c r="HS62" s="175"/>
      <c r="HT62" s="166">
        <f t="shared" si="32"/>
        <v>0</v>
      </c>
      <c r="HU62" s="167">
        <f t="shared" si="33"/>
        <v>0</v>
      </c>
      <c r="HV62" s="166">
        <f t="shared" si="34"/>
        <v>0</v>
      </c>
      <c r="HW62" s="167">
        <f t="shared" si="35"/>
        <v>0</v>
      </c>
      <c r="HZ62" s="174"/>
      <c r="IA62" s="175"/>
      <c r="IB62" s="174"/>
      <c r="IC62" s="175"/>
      <c r="ID62" s="174"/>
      <c r="IE62" s="175"/>
      <c r="IF62" s="174"/>
      <c r="IG62" s="175"/>
      <c r="IH62" s="174"/>
      <c r="II62" s="175"/>
      <c r="IJ62" s="174"/>
      <c r="IK62" s="175"/>
      <c r="IL62" s="174"/>
      <c r="IM62" s="175"/>
      <c r="IN62" s="174"/>
      <c r="IO62" s="175"/>
      <c r="IP62" s="174"/>
      <c r="IQ62" s="175"/>
      <c r="IR62" s="174"/>
      <c r="IS62" s="175"/>
      <c r="IT62" s="174"/>
      <c r="IU62" s="175"/>
      <c r="IV62" s="174"/>
      <c r="IW62" s="175"/>
      <c r="IX62" s="166">
        <f t="shared" si="36"/>
        <v>0</v>
      </c>
      <c r="IY62" s="167">
        <f t="shared" si="37"/>
        <v>0</v>
      </c>
      <c r="IZ62" s="166">
        <f t="shared" si="38"/>
        <v>0</v>
      </c>
      <c r="JA62" s="167">
        <f t="shared" si="39"/>
        <v>0</v>
      </c>
      <c r="JD62" s="174"/>
      <c r="JE62" s="175"/>
      <c r="JF62" s="174"/>
      <c r="JG62" s="175"/>
      <c r="JH62" s="174"/>
      <c r="JI62" s="175"/>
      <c r="JJ62" s="174"/>
      <c r="JK62" s="175"/>
      <c r="JL62" s="174"/>
      <c r="JM62" s="175"/>
      <c r="JN62" s="174"/>
      <c r="JO62" s="175"/>
      <c r="JP62" s="174"/>
      <c r="JQ62" s="175"/>
      <c r="JR62" s="174"/>
      <c r="JS62" s="175"/>
      <c r="JT62" s="174"/>
      <c r="JU62" s="175"/>
      <c r="JV62" s="174"/>
      <c r="JW62" s="175"/>
      <c r="JX62" s="174"/>
      <c r="JY62" s="175"/>
      <c r="JZ62" s="174"/>
      <c r="KA62" s="175"/>
      <c r="KB62" s="166">
        <f t="shared" si="40"/>
        <v>0</v>
      </c>
      <c r="KC62" s="167">
        <f t="shared" si="41"/>
        <v>0</v>
      </c>
      <c r="KD62" s="166">
        <f t="shared" si="42"/>
        <v>0</v>
      </c>
      <c r="KE62" s="167">
        <f t="shared" si="43"/>
        <v>0</v>
      </c>
      <c r="KH62" s="197">
        <f t="shared" si="49"/>
        <v>0</v>
      </c>
      <c r="KI62" s="198">
        <f t="shared" si="50"/>
        <v>0</v>
      </c>
      <c r="KJ62" s="166">
        <f t="shared" si="2"/>
        <v>0</v>
      </c>
      <c r="KK62" s="167">
        <f t="shared" si="3"/>
        <v>0</v>
      </c>
      <c r="KL62" s="199">
        <f t="shared" si="51"/>
        <v>0</v>
      </c>
      <c r="KM62" s="198">
        <f t="shared" si="52"/>
        <v>0</v>
      </c>
      <c r="KN62" s="166">
        <f t="shared" si="6"/>
        <v>0</v>
      </c>
      <c r="KO62" s="427">
        <f t="shared" si="7"/>
        <v>0</v>
      </c>
      <c r="KP62" s="420">
        <f t="shared" si="44"/>
        <v>0</v>
      </c>
      <c r="KQ62" s="422">
        <f t="shared" si="45"/>
        <v>0</v>
      </c>
      <c r="KR62" s="421" t="s">
        <v>338</v>
      </c>
      <c r="KS62" s="422" t="s">
        <v>338</v>
      </c>
    </row>
    <row r="63" spans="1:305" s="4" customFormat="1" ht="16.5" customHeight="1" x14ac:dyDescent="0.25">
      <c r="B63" s="73" t="s">
        <v>38</v>
      </c>
      <c r="C63" s="900"/>
      <c r="D63" s="901"/>
      <c r="E63" s="312"/>
      <c r="F63" s="655">
        <v>1</v>
      </c>
      <c r="G63" s="14"/>
      <c r="H63" s="14"/>
      <c r="I63" s="80">
        <f>INT(ROUND(F63,2)*(IF(E63&gt;0,data!$J$4,0)))</f>
        <v>0</v>
      </c>
      <c r="J63" s="80">
        <f>IF(E63&gt;0,I63*E63,0)</f>
        <v>0</v>
      </c>
      <c r="K63" s="314"/>
      <c r="L63" s="312"/>
      <c r="M63" s="80">
        <f>INT(ROUND(F63,2)*(IF(E63&gt;0,(IF(K63="ano",data!$J$6,0)),0)))</f>
        <v>0</v>
      </c>
      <c r="N63" s="82">
        <f>IF(L63&gt;E63,M63*E63,M63*L63)</f>
        <v>0</v>
      </c>
      <c r="O63" s="84">
        <f t="shared" si="46"/>
        <v>0</v>
      </c>
      <c r="Q63" s="85" t="str">
        <f t="shared" si="47"/>
        <v/>
      </c>
      <c r="R63" s="611" t="s">
        <v>338</v>
      </c>
      <c r="T63" s="4">
        <f t="shared" si="48"/>
        <v>0</v>
      </c>
      <c r="U63" s="176" t="s">
        <v>297</v>
      </c>
      <c r="V63" s="10"/>
      <c r="W63" s="10"/>
      <c r="X63" s="164"/>
      <c r="Y63" s="177"/>
      <c r="Z63" s="164"/>
      <c r="AA63" s="177"/>
      <c r="AB63" s="164"/>
      <c r="AC63" s="177"/>
      <c r="AD63" s="164"/>
      <c r="AE63" s="177"/>
      <c r="AF63" s="164"/>
      <c r="AG63" s="177"/>
      <c r="AH63" s="164"/>
      <c r="AI63" s="177"/>
      <c r="AJ63" s="164"/>
      <c r="AK63" s="177"/>
      <c r="AL63" s="164"/>
      <c r="AM63" s="177"/>
      <c r="AN63" s="164"/>
      <c r="AO63" s="177"/>
      <c r="AP63" s="164"/>
      <c r="AQ63" s="177"/>
      <c r="AR63" s="164"/>
      <c r="AS63" s="177"/>
      <c r="AT63" s="164"/>
      <c r="AU63" s="177"/>
      <c r="AV63" s="166">
        <f t="shared" si="8"/>
        <v>0</v>
      </c>
      <c r="AW63" s="167">
        <f t="shared" si="9"/>
        <v>0</v>
      </c>
      <c r="AX63" s="166">
        <f t="shared" si="10"/>
        <v>0</v>
      </c>
      <c r="AY63" s="167">
        <f t="shared" si="11"/>
        <v>0</v>
      </c>
      <c r="BB63" s="164"/>
      <c r="BC63" s="177"/>
      <c r="BD63" s="164"/>
      <c r="BE63" s="177"/>
      <c r="BF63" s="164"/>
      <c r="BG63" s="177"/>
      <c r="BH63" s="164"/>
      <c r="BI63" s="177"/>
      <c r="BJ63" s="164"/>
      <c r="BK63" s="177"/>
      <c r="BL63" s="164"/>
      <c r="BM63" s="177"/>
      <c r="BN63" s="164"/>
      <c r="BO63" s="177"/>
      <c r="BP63" s="164"/>
      <c r="BQ63" s="177"/>
      <c r="BR63" s="164"/>
      <c r="BS63" s="177"/>
      <c r="BT63" s="164"/>
      <c r="BU63" s="177"/>
      <c r="BV63" s="164"/>
      <c r="BW63" s="177"/>
      <c r="BX63" s="164"/>
      <c r="BY63" s="177"/>
      <c r="BZ63" s="166">
        <f t="shared" si="12"/>
        <v>0</v>
      </c>
      <c r="CA63" s="167">
        <f t="shared" si="13"/>
        <v>0</v>
      </c>
      <c r="CB63" s="166">
        <f t="shared" si="14"/>
        <v>0</v>
      </c>
      <c r="CC63" s="167">
        <f t="shared" si="15"/>
        <v>0</v>
      </c>
      <c r="CF63" s="164"/>
      <c r="CG63" s="177"/>
      <c r="CH63" s="164"/>
      <c r="CI63" s="177"/>
      <c r="CJ63" s="164"/>
      <c r="CK63" s="177"/>
      <c r="CL63" s="164"/>
      <c r="CM63" s="177"/>
      <c r="CN63" s="164"/>
      <c r="CO63" s="177"/>
      <c r="CP63" s="164"/>
      <c r="CQ63" s="177"/>
      <c r="CR63" s="164"/>
      <c r="CS63" s="177"/>
      <c r="CT63" s="164"/>
      <c r="CU63" s="177"/>
      <c r="CV63" s="164"/>
      <c r="CW63" s="177"/>
      <c r="CX63" s="164"/>
      <c r="CY63" s="177"/>
      <c r="CZ63" s="164"/>
      <c r="DA63" s="177"/>
      <c r="DB63" s="164"/>
      <c r="DC63" s="177"/>
      <c r="DD63" s="166">
        <f t="shared" si="16"/>
        <v>0</v>
      </c>
      <c r="DE63" s="167">
        <f t="shared" si="17"/>
        <v>0</v>
      </c>
      <c r="DF63" s="166">
        <f t="shared" si="18"/>
        <v>0</v>
      </c>
      <c r="DG63" s="167">
        <f t="shared" si="19"/>
        <v>0</v>
      </c>
      <c r="DJ63" s="164"/>
      <c r="DK63" s="177"/>
      <c r="DL63" s="164"/>
      <c r="DM63" s="177"/>
      <c r="DN63" s="164"/>
      <c r="DO63" s="177"/>
      <c r="DP63" s="164"/>
      <c r="DQ63" s="177"/>
      <c r="DR63" s="164"/>
      <c r="DS63" s="177"/>
      <c r="DT63" s="164"/>
      <c r="DU63" s="177"/>
      <c r="DV63" s="164"/>
      <c r="DW63" s="177"/>
      <c r="DX63" s="164"/>
      <c r="DY63" s="177"/>
      <c r="DZ63" s="164"/>
      <c r="EA63" s="177"/>
      <c r="EB63" s="164"/>
      <c r="EC63" s="177"/>
      <c r="ED63" s="164"/>
      <c r="EE63" s="177"/>
      <c r="EF63" s="164"/>
      <c r="EG63" s="177"/>
      <c r="EH63" s="166">
        <f t="shared" si="20"/>
        <v>0</v>
      </c>
      <c r="EI63" s="167">
        <f t="shared" si="21"/>
        <v>0</v>
      </c>
      <c r="EJ63" s="166">
        <f t="shared" si="22"/>
        <v>0</v>
      </c>
      <c r="EK63" s="167">
        <f t="shared" si="23"/>
        <v>0</v>
      </c>
      <c r="EN63" s="164"/>
      <c r="EO63" s="177"/>
      <c r="EP63" s="164"/>
      <c r="EQ63" s="177"/>
      <c r="ER63" s="164"/>
      <c r="ES63" s="177"/>
      <c r="ET63" s="164"/>
      <c r="EU63" s="177"/>
      <c r="EV63" s="164"/>
      <c r="EW63" s="177"/>
      <c r="EX63" s="164"/>
      <c r="EY63" s="177"/>
      <c r="EZ63" s="164"/>
      <c r="FA63" s="177"/>
      <c r="FB63" s="164"/>
      <c r="FC63" s="177"/>
      <c r="FD63" s="164"/>
      <c r="FE63" s="177"/>
      <c r="FF63" s="164"/>
      <c r="FG63" s="177"/>
      <c r="FH63" s="164"/>
      <c r="FI63" s="177"/>
      <c r="FJ63" s="164"/>
      <c r="FK63" s="177"/>
      <c r="FL63" s="166">
        <f t="shared" si="24"/>
        <v>0</v>
      </c>
      <c r="FM63" s="167">
        <f t="shared" si="25"/>
        <v>0</v>
      </c>
      <c r="FN63" s="166">
        <f t="shared" si="26"/>
        <v>0</v>
      </c>
      <c r="FO63" s="167">
        <f t="shared" si="27"/>
        <v>0</v>
      </c>
      <c r="FR63" s="164"/>
      <c r="FS63" s="177"/>
      <c r="FT63" s="164"/>
      <c r="FU63" s="177"/>
      <c r="FV63" s="164"/>
      <c r="FW63" s="177"/>
      <c r="FX63" s="164"/>
      <c r="FY63" s="177"/>
      <c r="FZ63" s="164"/>
      <c r="GA63" s="177"/>
      <c r="GB63" s="164"/>
      <c r="GC63" s="177"/>
      <c r="GD63" s="164"/>
      <c r="GE63" s="177"/>
      <c r="GF63" s="164"/>
      <c r="GG63" s="177"/>
      <c r="GH63" s="164"/>
      <c r="GI63" s="177"/>
      <c r="GJ63" s="164"/>
      <c r="GK63" s="177"/>
      <c r="GL63" s="164"/>
      <c r="GM63" s="177"/>
      <c r="GN63" s="164"/>
      <c r="GO63" s="177"/>
      <c r="GP63" s="166">
        <f t="shared" si="28"/>
        <v>0</v>
      </c>
      <c r="GQ63" s="167">
        <f t="shared" si="29"/>
        <v>0</v>
      </c>
      <c r="GR63" s="166">
        <f t="shared" si="30"/>
        <v>0</v>
      </c>
      <c r="GS63" s="167">
        <f t="shared" si="31"/>
        <v>0</v>
      </c>
      <c r="GV63" s="164"/>
      <c r="GW63" s="177"/>
      <c r="GX63" s="164"/>
      <c r="GY63" s="177"/>
      <c r="GZ63" s="164"/>
      <c r="HA63" s="177"/>
      <c r="HB63" s="164"/>
      <c r="HC63" s="177"/>
      <c r="HD63" s="164"/>
      <c r="HE63" s="177"/>
      <c r="HF63" s="164"/>
      <c r="HG63" s="177"/>
      <c r="HH63" s="164"/>
      <c r="HI63" s="177"/>
      <c r="HJ63" s="164"/>
      <c r="HK63" s="177"/>
      <c r="HL63" s="164"/>
      <c r="HM63" s="177"/>
      <c r="HN63" s="164"/>
      <c r="HO63" s="177"/>
      <c r="HP63" s="164"/>
      <c r="HQ63" s="177"/>
      <c r="HR63" s="164"/>
      <c r="HS63" s="177"/>
      <c r="HT63" s="166">
        <f t="shared" si="32"/>
        <v>0</v>
      </c>
      <c r="HU63" s="167">
        <f t="shared" si="33"/>
        <v>0</v>
      </c>
      <c r="HV63" s="166">
        <f t="shared" si="34"/>
        <v>0</v>
      </c>
      <c r="HW63" s="167">
        <f t="shared" si="35"/>
        <v>0</v>
      </c>
      <c r="HZ63" s="164"/>
      <c r="IA63" s="177"/>
      <c r="IB63" s="164"/>
      <c r="IC63" s="177"/>
      <c r="ID63" s="164"/>
      <c r="IE63" s="177"/>
      <c r="IF63" s="164"/>
      <c r="IG63" s="177"/>
      <c r="IH63" s="164"/>
      <c r="II63" s="177"/>
      <c r="IJ63" s="164"/>
      <c r="IK63" s="177"/>
      <c r="IL63" s="164"/>
      <c r="IM63" s="177"/>
      <c r="IN63" s="164"/>
      <c r="IO63" s="177"/>
      <c r="IP63" s="164"/>
      <c r="IQ63" s="177"/>
      <c r="IR63" s="164"/>
      <c r="IS63" s="177"/>
      <c r="IT63" s="164"/>
      <c r="IU63" s="177"/>
      <c r="IV63" s="164"/>
      <c r="IW63" s="177"/>
      <c r="IX63" s="166">
        <f t="shared" si="36"/>
        <v>0</v>
      </c>
      <c r="IY63" s="167">
        <f t="shared" si="37"/>
        <v>0</v>
      </c>
      <c r="IZ63" s="166">
        <f t="shared" si="38"/>
        <v>0</v>
      </c>
      <c r="JA63" s="167">
        <f t="shared" si="39"/>
        <v>0</v>
      </c>
      <c r="JD63" s="164"/>
      <c r="JE63" s="177"/>
      <c r="JF63" s="164"/>
      <c r="JG63" s="177"/>
      <c r="JH63" s="164"/>
      <c r="JI63" s="177"/>
      <c r="JJ63" s="164"/>
      <c r="JK63" s="177"/>
      <c r="JL63" s="164"/>
      <c r="JM63" s="177"/>
      <c r="JN63" s="164"/>
      <c r="JO63" s="177"/>
      <c r="JP63" s="164"/>
      <c r="JQ63" s="177"/>
      <c r="JR63" s="164"/>
      <c r="JS63" s="177"/>
      <c r="JT63" s="164"/>
      <c r="JU63" s="177"/>
      <c r="JV63" s="164"/>
      <c r="JW63" s="177"/>
      <c r="JX63" s="164"/>
      <c r="JY63" s="177"/>
      <c r="JZ63" s="164"/>
      <c r="KA63" s="177"/>
      <c r="KB63" s="166">
        <f t="shared" si="40"/>
        <v>0</v>
      </c>
      <c r="KC63" s="167">
        <f t="shared" si="41"/>
        <v>0</v>
      </c>
      <c r="KD63" s="166">
        <f t="shared" si="42"/>
        <v>0</v>
      </c>
      <c r="KE63" s="167">
        <f t="shared" si="43"/>
        <v>0</v>
      </c>
      <c r="KH63" s="197">
        <f t="shared" si="49"/>
        <v>0</v>
      </c>
      <c r="KI63" s="198">
        <f t="shared" si="50"/>
        <v>0</v>
      </c>
      <c r="KJ63" s="166">
        <f t="shared" si="2"/>
        <v>0</v>
      </c>
      <c r="KK63" s="167">
        <f t="shared" si="3"/>
        <v>0</v>
      </c>
      <c r="KL63" s="199">
        <f t="shared" si="51"/>
        <v>0</v>
      </c>
      <c r="KM63" s="198">
        <f t="shared" si="52"/>
        <v>0</v>
      </c>
      <c r="KN63" s="166">
        <f t="shared" si="6"/>
        <v>0</v>
      </c>
      <c r="KO63" s="427">
        <f t="shared" si="7"/>
        <v>0</v>
      </c>
      <c r="KP63" s="420">
        <f t="shared" si="44"/>
        <v>0</v>
      </c>
      <c r="KQ63" s="422">
        <f t="shared" si="45"/>
        <v>0</v>
      </c>
      <c r="KR63" s="421" t="s">
        <v>338</v>
      </c>
      <c r="KS63" s="422" t="s">
        <v>338</v>
      </c>
    </row>
    <row r="64" spans="1:305" s="23" customFormat="1" ht="15.75" hidden="1" customHeight="1" x14ac:dyDescent="0.25">
      <c r="A64" s="4"/>
      <c r="B64" s="73"/>
      <c r="C64" s="548"/>
      <c r="D64" s="546"/>
      <c r="E64" s="24"/>
      <c r="F64" s="651"/>
      <c r="G64" s="24"/>
      <c r="H64" s="24"/>
      <c r="I64" s="80">
        <f>INT(ROUND(F64,2)*(IF(E64&gt;0,data!$J$4,0)))</f>
        <v>0</v>
      </c>
      <c r="J64" s="80"/>
      <c r="K64" s="549"/>
      <c r="L64" s="128"/>
      <c r="M64" s="80">
        <f>INT(ROUND(F64,2)*(IF(E64&gt;0,(IF(K64="ano",data!$J$6,0)),0)))</f>
        <v>0</v>
      </c>
      <c r="N64" s="82"/>
      <c r="O64" s="84"/>
      <c r="P64" s="4"/>
      <c r="Q64" s="85"/>
      <c r="R64" s="611" t="s">
        <v>338</v>
      </c>
      <c r="S64" s="4"/>
      <c r="U64" s="173" t="s">
        <v>297</v>
      </c>
      <c r="V64" s="10"/>
      <c r="W64" s="10"/>
      <c r="X64" s="174"/>
      <c r="Y64" s="175"/>
      <c r="Z64" s="174"/>
      <c r="AA64" s="175"/>
      <c r="AB64" s="174"/>
      <c r="AC64" s="175"/>
      <c r="AD64" s="174"/>
      <c r="AE64" s="175"/>
      <c r="AF64" s="174"/>
      <c r="AG64" s="175"/>
      <c r="AH64" s="174"/>
      <c r="AI64" s="175"/>
      <c r="AJ64" s="174"/>
      <c r="AK64" s="175"/>
      <c r="AL64" s="174"/>
      <c r="AM64" s="175"/>
      <c r="AN64" s="174"/>
      <c r="AO64" s="175"/>
      <c r="AP64" s="174"/>
      <c r="AQ64" s="175"/>
      <c r="AR64" s="174"/>
      <c r="AS64" s="175"/>
      <c r="AT64" s="174"/>
      <c r="AU64" s="175"/>
      <c r="AV64" s="166">
        <f t="shared" si="8"/>
        <v>0</v>
      </c>
      <c r="AW64" s="167">
        <f t="shared" si="9"/>
        <v>0</v>
      </c>
      <c r="AX64" s="166">
        <f t="shared" si="10"/>
        <v>0</v>
      </c>
      <c r="AY64" s="167">
        <f t="shared" si="11"/>
        <v>0</v>
      </c>
      <c r="BB64" s="174"/>
      <c r="BC64" s="175"/>
      <c r="BD64" s="174"/>
      <c r="BE64" s="175"/>
      <c r="BF64" s="174"/>
      <c r="BG64" s="175"/>
      <c r="BH64" s="174"/>
      <c r="BI64" s="175"/>
      <c r="BJ64" s="174"/>
      <c r="BK64" s="175"/>
      <c r="BL64" s="174"/>
      <c r="BM64" s="175"/>
      <c r="BN64" s="174"/>
      <c r="BO64" s="175"/>
      <c r="BP64" s="174"/>
      <c r="BQ64" s="175"/>
      <c r="BR64" s="174"/>
      <c r="BS64" s="175"/>
      <c r="BT64" s="174"/>
      <c r="BU64" s="175"/>
      <c r="BV64" s="174"/>
      <c r="BW64" s="175"/>
      <c r="BX64" s="174"/>
      <c r="BY64" s="175"/>
      <c r="BZ64" s="166">
        <f t="shared" si="12"/>
        <v>0</v>
      </c>
      <c r="CA64" s="167">
        <f t="shared" si="13"/>
        <v>0</v>
      </c>
      <c r="CB64" s="166">
        <f t="shared" si="14"/>
        <v>0</v>
      </c>
      <c r="CC64" s="167">
        <f t="shared" si="15"/>
        <v>0</v>
      </c>
      <c r="CF64" s="174"/>
      <c r="CG64" s="175"/>
      <c r="CH64" s="174"/>
      <c r="CI64" s="175"/>
      <c r="CJ64" s="174"/>
      <c r="CK64" s="175"/>
      <c r="CL64" s="174"/>
      <c r="CM64" s="175"/>
      <c r="CN64" s="174"/>
      <c r="CO64" s="175"/>
      <c r="CP64" s="174"/>
      <c r="CQ64" s="175"/>
      <c r="CR64" s="174"/>
      <c r="CS64" s="175"/>
      <c r="CT64" s="174"/>
      <c r="CU64" s="175"/>
      <c r="CV64" s="174"/>
      <c r="CW64" s="175"/>
      <c r="CX64" s="174"/>
      <c r="CY64" s="175"/>
      <c r="CZ64" s="174"/>
      <c r="DA64" s="175"/>
      <c r="DB64" s="174"/>
      <c r="DC64" s="175"/>
      <c r="DD64" s="166">
        <f t="shared" si="16"/>
        <v>0</v>
      </c>
      <c r="DE64" s="167">
        <f t="shared" si="17"/>
        <v>0</v>
      </c>
      <c r="DF64" s="166">
        <f t="shared" si="18"/>
        <v>0</v>
      </c>
      <c r="DG64" s="167">
        <f t="shared" si="19"/>
        <v>0</v>
      </c>
      <c r="DJ64" s="174"/>
      <c r="DK64" s="175"/>
      <c r="DL64" s="174"/>
      <c r="DM64" s="175"/>
      <c r="DN64" s="174"/>
      <c r="DO64" s="175"/>
      <c r="DP64" s="174"/>
      <c r="DQ64" s="175"/>
      <c r="DR64" s="174"/>
      <c r="DS64" s="175"/>
      <c r="DT64" s="174"/>
      <c r="DU64" s="175"/>
      <c r="DV64" s="174"/>
      <c r="DW64" s="175"/>
      <c r="DX64" s="174"/>
      <c r="DY64" s="175"/>
      <c r="DZ64" s="174"/>
      <c r="EA64" s="175"/>
      <c r="EB64" s="174"/>
      <c r="EC64" s="175"/>
      <c r="ED64" s="174"/>
      <c r="EE64" s="175"/>
      <c r="EF64" s="174"/>
      <c r="EG64" s="175"/>
      <c r="EH64" s="166">
        <f t="shared" si="20"/>
        <v>0</v>
      </c>
      <c r="EI64" s="167">
        <f t="shared" si="21"/>
        <v>0</v>
      </c>
      <c r="EJ64" s="166">
        <f t="shared" si="22"/>
        <v>0</v>
      </c>
      <c r="EK64" s="167">
        <f t="shared" si="23"/>
        <v>0</v>
      </c>
      <c r="EN64" s="174"/>
      <c r="EO64" s="175"/>
      <c r="EP64" s="174"/>
      <c r="EQ64" s="175"/>
      <c r="ER64" s="174"/>
      <c r="ES64" s="175"/>
      <c r="ET64" s="174"/>
      <c r="EU64" s="175"/>
      <c r="EV64" s="174"/>
      <c r="EW64" s="175"/>
      <c r="EX64" s="174"/>
      <c r="EY64" s="175"/>
      <c r="EZ64" s="174"/>
      <c r="FA64" s="175"/>
      <c r="FB64" s="174"/>
      <c r="FC64" s="175"/>
      <c r="FD64" s="174"/>
      <c r="FE64" s="175"/>
      <c r="FF64" s="174"/>
      <c r="FG64" s="175"/>
      <c r="FH64" s="174"/>
      <c r="FI64" s="175"/>
      <c r="FJ64" s="174"/>
      <c r="FK64" s="175"/>
      <c r="FL64" s="166">
        <f t="shared" si="24"/>
        <v>0</v>
      </c>
      <c r="FM64" s="167">
        <f t="shared" si="25"/>
        <v>0</v>
      </c>
      <c r="FN64" s="166">
        <f t="shared" si="26"/>
        <v>0</v>
      </c>
      <c r="FO64" s="167">
        <f t="shared" si="27"/>
        <v>0</v>
      </c>
      <c r="FR64" s="174"/>
      <c r="FS64" s="175"/>
      <c r="FT64" s="174"/>
      <c r="FU64" s="175"/>
      <c r="FV64" s="174"/>
      <c r="FW64" s="175"/>
      <c r="FX64" s="174"/>
      <c r="FY64" s="175"/>
      <c r="FZ64" s="174"/>
      <c r="GA64" s="175"/>
      <c r="GB64" s="174"/>
      <c r="GC64" s="175"/>
      <c r="GD64" s="174"/>
      <c r="GE64" s="175"/>
      <c r="GF64" s="174"/>
      <c r="GG64" s="175"/>
      <c r="GH64" s="174"/>
      <c r="GI64" s="175"/>
      <c r="GJ64" s="174"/>
      <c r="GK64" s="175"/>
      <c r="GL64" s="174"/>
      <c r="GM64" s="175"/>
      <c r="GN64" s="174"/>
      <c r="GO64" s="175"/>
      <c r="GP64" s="166">
        <f t="shared" si="28"/>
        <v>0</v>
      </c>
      <c r="GQ64" s="167">
        <f t="shared" si="29"/>
        <v>0</v>
      </c>
      <c r="GR64" s="166">
        <f t="shared" si="30"/>
        <v>0</v>
      </c>
      <c r="GS64" s="167">
        <f t="shared" si="31"/>
        <v>0</v>
      </c>
      <c r="GV64" s="174"/>
      <c r="GW64" s="175"/>
      <c r="GX64" s="174"/>
      <c r="GY64" s="175"/>
      <c r="GZ64" s="174"/>
      <c r="HA64" s="175"/>
      <c r="HB64" s="174"/>
      <c r="HC64" s="175"/>
      <c r="HD64" s="174"/>
      <c r="HE64" s="175"/>
      <c r="HF64" s="174"/>
      <c r="HG64" s="175"/>
      <c r="HH64" s="174"/>
      <c r="HI64" s="175"/>
      <c r="HJ64" s="174"/>
      <c r="HK64" s="175"/>
      <c r="HL64" s="174"/>
      <c r="HM64" s="175"/>
      <c r="HN64" s="174"/>
      <c r="HO64" s="175"/>
      <c r="HP64" s="174"/>
      <c r="HQ64" s="175"/>
      <c r="HR64" s="174"/>
      <c r="HS64" s="175"/>
      <c r="HT64" s="166">
        <f t="shared" si="32"/>
        <v>0</v>
      </c>
      <c r="HU64" s="167">
        <f t="shared" si="33"/>
        <v>0</v>
      </c>
      <c r="HV64" s="166">
        <f t="shared" si="34"/>
        <v>0</v>
      </c>
      <c r="HW64" s="167">
        <f t="shared" si="35"/>
        <v>0</v>
      </c>
      <c r="HZ64" s="174"/>
      <c r="IA64" s="175"/>
      <c r="IB64" s="174"/>
      <c r="IC64" s="175"/>
      <c r="ID64" s="174"/>
      <c r="IE64" s="175"/>
      <c r="IF64" s="174"/>
      <c r="IG64" s="175"/>
      <c r="IH64" s="174"/>
      <c r="II64" s="175"/>
      <c r="IJ64" s="174"/>
      <c r="IK64" s="175"/>
      <c r="IL64" s="174"/>
      <c r="IM64" s="175"/>
      <c r="IN64" s="174"/>
      <c r="IO64" s="175"/>
      <c r="IP64" s="174"/>
      <c r="IQ64" s="175"/>
      <c r="IR64" s="174"/>
      <c r="IS64" s="175"/>
      <c r="IT64" s="174"/>
      <c r="IU64" s="175"/>
      <c r="IV64" s="174"/>
      <c r="IW64" s="175"/>
      <c r="IX64" s="166">
        <f t="shared" si="36"/>
        <v>0</v>
      </c>
      <c r="IY64" s="167">
        <f t="shared" si="37"/>
        <v>0</v>
      </c>
      <c r="IZ64" s="166">
        <f t="shared" si="38"/>
        <v>0</v>
      </c>
      <c r="JA64" s="167">
        <f t="shared" si="39"/>
        <v>0</v>
      </c>
      <c r="JD64" s="174"/>
      <c r="JE64" s="175"/>
      <c r="JF64" s="174"/>
      <c r="JG64" s="175"/>
      <c r="JH64" s="174"/>
      <c r="JI64" s="175"/>
      <c r="JJ64" s="174"/>
      <c r="JK64" s="175"/>
      <c r="JL64" s="174"/>
      <c r="JM64" s="175"/>
      <c r="JN64" s="174"/>
      <c r="JO64" s="175"/>
      <c r="JP64" s="174"/>
      <c r="JQ64" s="175"/>
      <c r="JR64" s="174"/>
      <c r="JS64" s="175"/>
      <c r="JT64" s="174"/>
      <c r="JU64" s="175"/>
      <c r="JV64" s="174"/>
      <c r="JW64" s="175"/>
      <c r="JX64" s="174"/>
      <c r="JY64" s="175"/>
      <c r="JZ64" s="174"/>
      <c r="KA64" s="175"/>
      <c r="KB64" s="166">
        <f t="shared" si="40"/>
        <v>0</v>
      </c>
      <c r="KC64" s="167">
        <f t="shared" si="41"/>
        <v>0</v>
      </c>
      <c r="KD64" s="166">
        <f t="shared" si="42"/>
        <v>0</v>
      </c>
      <c r="KE64" s="167">
        <f t="shared" si="43"/>
        <v>0</v>
      </c>
      <c r="KH64" s="197">
        <f t="shared" si="49"/>
        <v>0</v>
      </c>
      <c r="KI64" s="198">
        <f t="shared" si="50"/>
        <v>0</v>
      </c>
      <c r="KJ64" s="166">
        <f t="shared" si="2"/>
        <v>0</v>
      </c>
      <c r="KK64" s="167">
        <f t="shared" si="3"/>
        <v>0</v>
      </c>
      <c r="KL64" s="199">
        <f t="shared" si="51"/>
        <v>0</v>
      </c>
      <c r="KM64" s="198">
        <f t="shared" si="52"/>
        <v>0</v>
      </c>
      <c r="KN64" s="166">
        <f t="shared" si="6"/>
        <v>0</v>
      </c>
      <c r="KO64" s="427">
        <f t="shared" si="7"/>
        <v>0</v>
      </c>
      <c r="KP64" s="420">
        <f t="shared" si="44"/>
        <v>0</v>
      </c>
      <c r="KQ64" s="422">
        <f t="shared" si="45"/>
        <v>0</v>
      </c>
      <c r="KR64" s="421" t="s">
        <v>338</v>
      </c>
      <c r="KS64" s="422" t="s">
        <v>338</v>
      </c>
    </row>
    <row r="65" spans="1:305" s="4" customFormat="1" ht="16.5" customHeight="1" x14ac:dyDescent="0.25">
      <c r="B65" s="73" t="s">
        <v>39</v>
      </c>
      <c r="C65" s="900"/>
      <c r="D65" s="901"/>
      <c r="E65" s="312"/>
      <c r="F65" s="655">
        <v>1</v>
      </c>
      <c r="G65" s="14"/>
      <c r="H65" s="14"/>
      <c r="I65" s="80">
        <f>INT(ROUND(F65,2)*(IF(E65&gt;0,data!$J$4,0)))</f>
        <v>0</v>
      </c>
      <c r="J65" s="80">
        <f>IF(E65&gt;0,I65*E65,0)</f>
        <v>0</v>
      </c>
      <c r="K65" s="314"/>
      <c r="L65" s="312"/>
      <c r="M65" s="80">
        <f>INT(ROUND(F65,2)*(IF(E65&gt;0,(IF(K65="ano",data!$J$6,0)),0)))</f>
        <v>0</v>
      </c>
      <c r="N65" s="82">
        <f>IF(L65&gt;E65,M65*E65,M65*L65)</f>
        <v>0</v>
      </c>
      <c r="O65" s="84">
        <f t="shared" si="46"/>
        <v>0</v>
      </c>
      <c r="Q65" s="85" t="str">
        <f t="shared" si="47"/>
        <v/>
      </c>
      <c r="R65" s="611" t="s">
        <v>338</v>
      </c>
      <c r="T65" s="4">
        <f t="shared" si="48"/>
        <v>0</v>
      </c>
      <c r="U65" s="176" t="s">
        <v>297</v>
      </c>
      <c r="V65" s="10"/>
      <c r="W65" s="10"/>
      <c r="X65" s="164"/>
      <c r="Y65" s="177"/>
      <c r="Z65" s="164"/>
      <c r="AA65" s="177"/>
      <c r="AB65" s="164"/>
      <c r="AC65" s="177"/>
      <c r="AD65" s="164"/>
      <c r="AE65" s="177"/>
      <c r="AF65" s="164"/>
      <c r="AG65" s="177"/>
      <c r="AH65" s="164"/>
      <c r="AI65" s="177"/>
      <c r="AJ65" s="164"/>
      <c r="AK65" s="177"/>
      <c r="AL65" s="164"/>
      <c r="AM65" s="177"/>
      <c r="AN65" s="164"/>
      <c r="AO65" s="177"/>
      <c r="AP65" s="164"/>
      <c r="AQ65" s="177"/>
      <c r="AR65" s="164"/>
      <c r="AS65" s="177"/>
      <c r="AT65" s="164"/>
      <c r="AU65" s="177"/>
      <c r="AV65" s="166">
        <f t="shared" si="8"/>
        <v>0</v>
      </c>
      <c r="AW65" s="167">
        <f t="shared" si="9"/>
        <v>0</v>
      </c>
      <c r="AX65" s="166">
        <f t="shared" si="10"/>
        <v>0</v>
      </c>
      <c r="AY65" s="167">
        <f t="shared" si="11"/>
        <v>0</v>
      </c>
      <c r="BB65" s="164"/>
      <c r="BC65" s="177"/>
      <c r="BD65" s="164"/>
      <c r="BE65" s="177"/>
      <c r="BF65" s="164"/>
      <c r="BG65" s="177"/>
      <c r="BH65" s="164"/>
      <c r="BI65" s="177"/>
      <c r="BJ65" s="164"/>
      <c r="BK65" s="177"/>
      <c r="BL65" s="164"/>
      <c r="BM65" s="177"/>
      <c r="BN65" s="164"/>
      <c r="BO65" s="177"/>
      <c r="BP65" s="164"/>
      <c r="BQ65" s="177"/>
      <c r="BR65" s="164"/>
      <c r="BS65" s="177"/>
      <c r="BT65" s="164"/>
      <c r="BU65" s="177"/>
      <c r="BV65" s="164"/>
      <c r="BW65" s="177"/>
      <c r="BX65" s="164"/>
      <c r="BY65" s="177"/>
      <c r="BZ65" s="166">
        <f t="shared" si="12"/>
        <v>0</v>
      </c>
      <c r="CA65" s="167">
        <f t="shared" si="13"/>
        <v>0</v>
      </c>
      <c r="CB65" s="166">
        <f t="shared" si="14"/>
        <v>0</v>
      </c>
      <c r="CC65" s="167">
        <f t="shared" si="15"/>
        <v>0</v>
      </c>
      <c r="CF65" s="164"/>
      <c r="CG65" s="177"/>
      <c r="CH65" s="164"/>
      <c r="CI65" s="177"/>
      <c r="CJ65" s="164"/>
      <c r="CK65" s="177"/>
      <c r="CL65" s="164"/>
      <c r="CM65" s="177"/>
      <c r="CN65" s="164"/>
      <c r="CO65" s="177"/>
      <c r="CP65" s="164"/>
      <c r="CQ65" s="177"/>
      <c r="CR65" s="164"/>
      <c r="CS65" s="177"/>
      <c r="CT65" s="164"/>
      <c r="CU65" s="177"/>
      <c r="CV65" s="164"/>
      <c r="CW65" s="177"/>
      <c r="CX65" s="164"/>
      <c r="CY65" s="177"/>
      <c r="CZ65" s="164"/>
      <c r="DA65" s="177"/>
      <c r="DB65" s="164"/>
      <c r="DC65" s="177"/>
      <c r="DD65" s="166">
        <f t="shared" si="16"/>
        <v>0</v>
      </c>
      <c r="DE65" s="167">
        <f t="shared" si="17"/>
        <v>0</v>
      </c>
      <c r="DF65" s="166">
        <f t="shared" si="18"/>
        <v>0</v>
      </c>
      <c r="DG65" s="167">
        <f t="shared" si="19"/>
        <v>0</v>
      </c>
      <c r="DJ65" s="164"/>
      <c r="DK65" s="177"/>
      <c r="DL65" s="164"/>
      <c r="DM65" s="177"/>
      <c r="DN65" s="164"/>
      <c r="DO65" s="177"/>
      <c r="DP65" s="164"/>
      <c r="DQ65" s="177"/>
      <c r="DR65" s="164"/>
      <c r="DS65" s="177"/>
      <c r="DT65" s="164"/>
      <c r="DU65" s="177"/>
      <c r="DV65" s="164"/>
      <c r="DW65" s="177"/>
      <c r="DX65" s="164"/>
      <c r="DY65" s="177"/>
      <c r="DZ65" s="164"/>
      <c r="EA65" s="177"/>
      <c r="EB65" s="164"/>
      <c r="EC65" s="177"/>
      <c r="ED65" s="164"/>
      <c r="EE65" s="177"/>
      <c r="EF65" s="164"/>
      <c r="EG65" s="177"/>
      <c r="EH65" s="166">
        <f t="shared" si="20"/>
        <v>0</v>
      </c>
      <c r="EI65" s="167">
        <f t="shared" si="21"/>
        <v>0</v>
      </c>
      <c r="EJ65" s="166">
        <f t="shared" si="22"/>
        <v>0</v>
      </c>
      <c r="EK65" s="167">
        <f t="shared" si="23"/>
        <v>0</v>
      </c>
      <c r="EN65" s="164"/>
      <c r="EO65" s="177"/>
      <c r="EP65" s="164"/>
      <c r="EQ65" s="177"/>
      <c r="ER65" s="164"/>
      <c r="ES65" s="177"/>
      <c r="ET65" s="164"/>
      <c r="EU65" s="177"/>
      <c r="EV65" s="164"/>
      <c r="EW65" s="177"/>
      <c r="EX65" s="164"/>
      <c r="EY65" s="177"/>
      <c r="EZ65" s="164"/>
      <c r="FA65" s="177"/>
      <c r="FB65" s="164"/>
      <c r="FC65" s="177"/>
      <c r="FD65" s="164"/>
      <c r="FE65" s="177"/>
      <c r="FF65" s="164"/>
      <c r="FG65" s="177"/>
      <c r="FH65" s="164"/>
      <c r="FI65" s="177"/>
      <c r="FJ65" s="164"/>
      <c r="FK65" s="177"/>
      <c r="FL65" s="166">
        <f t="shared" si="24"/>
        <v>0</v>
      </c>
      <c r="FM65" s="167">
        <f t="shared" si="25"/>
        <v>0</v>
      </c>
      <c r="FN65" s="166">
        <f t="shared" si="26"/>
        <v>0</v>
      </c>
      <c r="FO65" s="167">
        <f t="shared" si="27"/>
        <v>0</v>
      </c>
      <c r="FR65" s="164"/>
      <c r="FS65" s="177"/>
      <c r="FT65" s="164"/>
      <c r="FU65" s="177"/>
      <c r="FV65" s="164"/>
      <c r="FW65" s="177"/>
      <c r="FX65" s="164"/>
      <c r="FY65" s="177"/>
      <c r="FZ65" s="164"/>
      <c r="GA65" s="177"/>
      <c r="GB65" s="164"/>
      <c r="GC65" s="177"/>
      <c r="GD65" s="164"/>
      <c r="GE65" s="177"/>
      <c r="GF65" s="164"/>
      <c r="GG65" s="177"/>
      <c r="GH65" s="164"/>
      <c r="GI65" s="177"/>
      <c r="GJ65" s="164"/>
      <c r="GK65" s="177"/>
      <c r="GL65" s="164"/>
      <c r="GM65" s="177"/>
      <c r="GN65" s="164"/>
      <c r="GO65" s="177"/>
      <c r="GP65" s="166">
        <f t="shared" si="28"/>
        <v>0</v>
      </c>
      <c r="GQ65" s="167">
        <f t="shared" si="29"/>
        <v>0</v>
      </c>
      <c r="GR65" s="166">
        <f t="shared" si="30"/>
        <v>0</v>
      </c>
      <c r="GS65" s="167">
        <f t="shared" si="31"/>
        <v>0</v>
      </c>
      <c r="GV65" s="164"/>
      <c r="GW65" s="177"/>
      <c r="GX65" s="164"/>
      <c r="GY65" s="177"/>
      <c r="GZ65" s="164"/>
      <c r="HA65" s="177"/>
      <c r="HB65" s="164"/>
      <c r="HC65" s="177"/>
      <c r="HD65" s="164"/>
      <c r="HE65" s="177"/>
      <c r="HF65" s="164"/>
      <c r="HG65" s="177"/>
      <c r="HH65" s="164"/>
      <c r="HI65" s="177"/>
      <c r="HJ65" s="164"/>
      <c r="HK65" s="177"/>
      <c r="HL65" s="164"/>
      <c r="HM65" s="177"/>
      <c r="HN65" s="164"/>
      <c r="HO65" s="177"/>
      <c r="HP65" s="164"/>
      <c r="HQ65" s="177"/>
      <c r="HR65" s="164"/>
      <c r="HS65" s="177"/>
      <c r="HT65" s="166">
        <f t="shared" si="32"/>
        <v>0</v>
      </c>
      <c r="HU65" s="167">
        <f t="shared" si="33"/>
        <v>0</v>
      </c>
      <c r="HV65" s="166">
        <f t="shared" si="34"/>
        <v>0</v>
      </c>
      <c r="HW65" s="167">
        <f t="shared" si="35"/>
        <v>0</v>
      </c>
      <c r="HZ65" s="164"/>
      <c r="IA65" s="177"/>
      <c r="IB65" s="164"/>
      <c r="IC65" s="177"/>
      <c r="ID65" s="164"/>
      <c r="IE65" s="177"/>
      <c r="IF65" s="164"/>
      <c r="IG65" s="177"/>
      <c r="IH65" s="164"/>
      <c r="II65" s="177"/>
      <c r="IJ65" s="164"/>
      <c r="IK65" s="177"/>
      <c r="IL65" s="164"/>
      <c r="IM65" s="177"/>
      <c r="IN65" s="164"/>
      <c r="IO65" s="177"/>
      <c r="IP65" s="164"/>
      <c r="IQ65" s="177"/>
      <c r="IR65" s="164"/>
      <c r="IS65" s="177"/>
      <c r="IT65" s="164"/>
      <c r="IU65" s="177"/>
      <c r="IV65" s="164"/>
      <c r="IW65" s="177"/>
      <c r="IX65" s="166">
        <f t="shared" si="36"/>
        <v>0</v>
      </c>
      <c r="IY65" s="167">
        <f t="shared" si="37"/>
        <v>0</v>
      </c>
      <c r="IZ65" s="166">
        <f t="shared" si="38"/>
        <v>0</v>
      </c>
      <c r="JA65" s="167">
        <f t="shared" si="39"/>
        <v>0</v>
      </c>
      <c r="JD65" s="164"/>
      <c r="JE65" s="177"/>
      <c r="JF65" s="164"/>
      <c r="JG65" s="177"/>
      <c r="JH65" s="164"/>
      <c r="JI65" s="177"/>
      <c r="JJ65" s="164"/>
      <c r="JK65" s="177"/>
      <c r="JL65" s="164"/>
      <c r="JM65" s="177"/>
      <c r="JN65" s="164"/>
      <c r="JO65" s="177"/>
      <c r="JP65" s="164"/>
      <c r="JQ65" s="177"/>
      <c r="JR65" s="164"/>
      <c r="JS65" s="177"/>
      <c r="JT65" s="164"/>
      <c r="JU65" s="177"/>
      <c r="JV65" s="164"/>
      <c r="JW65" s="177"/>
      <c r="JX65" s="164"/>
      <c r="JY65" s="177"/>
      <c r="JZ65" s="164"/>
      <c r="KA65" s="177"/>
      <c r="KB65" s="166">
        <f t="shared" si="40"/>
        <v>0</v>
      </c>
      <c r="KC65" s="167">
        <f t="shared" si="41"/>
        <v>0</v>
      </c>
      <c r="KD65" s="166">
        <f t="shared" si="42"/>
        <v>0</v>
      </c>
      <c r="KE65" s="167">
        <f t="shared" si="43"/>
        <v>0</v>
      </c>
      <c r="KH65" s="197">
        <f t="shared" si="49"/>
        <v>0</v>
      </c>
      <c r="KI65" s="198">
        <f t="shared" si="50"/>
        <v>0</v>
      </c>
      <c r="KJ65" s="166">
        <f t="shared" si="2"/>
        <v>0</v>
      </c>
      <c r="KK65" s="167">
        <f t="shared" si="3"/>
        <v>0</v>
      </c>
      <c r="KL65" s="199">
        <f t="shared" si="51"/>
        <v>0</v>
      </c>
      <c r="KM65" s="198">
        <f t="shared" si="52"/>
        <v>0</v>
      </c>
      <c r="KN65" s="166">
        <f t="shared" si="6"/>
        <v>0</v>
      </c>
      <c r="KO65" s="427">
        <f t="shared" si="7"/>
        <v>0</v>
      </c>
      <c r="KP65" s="420">
        <f t="shared" si="44"/>
        <v>0</v>
      </c>
      <c r="KQ65" s="422">
        <f t="shared" si="45"/>
        <v>0</v>
      </c>
      <c r="KR65" s="421" t="s">
        <v>338</v>
      </c>
      <c r="KS65" s="422" t="s">
        <v>338</v>
      </c>
    </row>
    <row r="66" spans="1:305" s="23" customFormat="1" ht="16.5" hidden="1" customHeight="1" x14ac:dyDescent="0.25">
      <c r="A66" s="4"/>
      <c r="B66" s="73"/>
      <c r="C66" s="548"/>
      <c r="D66" s="546"/>
      <c r="E66" s="24"/>
      <c r="F66" s="651"/>
      <c r="G66" s="24"/>
      <c r="H66" s="24"/>
      <c r="I66" s="80">
        <f>INT(ROUND(F66,2)*(IF(E66&gt;0,data!$J$4,0)))</f>
        <v>0</v>
      </c>
      <c r="J66" s="80"/>
      <c r="K66" s="549"/>
      <c r="L66" s="128"/>
      <c r="M66" s="80">
        <f>INT(ROUND(F66,2)*(IF(E66&gt;0,(IF(K66="ano",data!$J$6,0)),0)))</f>
        <v>0</v>
      </c>
      <c r="N66" s="82"/>
      <c r="O66" s="84"/>
      <c r="P66" s="4"/>
      <c r="Q66" s="85"/>
      <c r="R66" s="611" t="s">
        <v>338</v>
      </c>
      <c r="S66" s="4"/>
      <c r="U66" s="173" t="s">
        <v>297</v>
      </c>
      <c r="V66" s="10"/>
      <c r="W66" s="10"/>
      <c r="X66" s="174"/>
      <c r="Y66" s="175"/>
      <c r="Z66" s="174"/>
      <c r="AA66" s="175"/>
      <c r="AB66" s="174"/>
      <c r="AC66" s="175"/>
      <c r="AD66" s="174"/>
      <c r="AE66" s="175"/>
      <c r="AF66" s="174"/>
      <c r="AG66" s="175"/>
      <c r="AH66" s="174"/>
      <c r="AI66" s="175"/>
      <c r="AJ66" s="174"/>
      <c r="AK66" s="175"/>
      <c r="AL66" s="174"/>
      <c r="AM66" s="175"/>
      <c r="AN66" s="174"/>
      <c r="AO66" s="175"/>
      <c r="AP66" s="174"/>
      <c r="AQ66" s="175"/>
      <c r="AR66" s="174"/>
      <c r="AS66" s="175"/>
      <c r="AT66" s="174"/>
      <c r="AU66" s="175"/>
      <c r="AV66" s="166">
        <f t="shared" si="8"/>
        <v>0</v>
      </c>
      <c r="AW66" s="167">
        <f t="shared" si="9"/>
        <v>0</v>
      </c>
      <c r="AX66" s="166">
        <f t="shared" si="10"/>
        <v>0</v>
      </c>
      <c r="AY66" s="167">
        <f t="shared" si="11"/>
        <v>0</v>
      </c>
      <c r="BB66" s="174"/>
      <c r="BC66" s="175"/>
      <c r="BD66" s="174"/>
      <c r="BE66" s="175"/>
      <c r="BF66" s="174"/>
      <c r="BG66" s="175"/>
      <c r="BH66" s="174"/>
      <c r="BI66" s="175"/>
      <c r="BJ66" s="174"/>
      <c r="BK66" s="175"/>
      <c r="BL66" s="174"/>
      <c r="BM66" s="175"/>
      <c r="BN66" s="174"/>
      <c r="BO66" s="175"/>
      <c r="BP66" s="174"/>
      <c r="BQ66" s="175"/>
      <c r="BR66" s="174"/>
      <c r="BS66" s="175"/>
      <c r="BT66" s="174"/>
      <c r="BU66" s="175"/>
      <c r="BV66" s="174"/>
      <c r="BW66" s="175"/>
      <c r="BX66" s="174"/>
      <c r="BY66" s="175"/>
      <c r="BZ66" s="166">
        <f t="shared" si="12"/>
        <v>0</v>
      </c>
      <c r="CA66" s="167">
        <f t="shared" si="13"/>
        <v>0</v>
      </c>
      <c r="CB66" s="166">
        <f t="shared" si="14"/>
        <v>0</v>
      </c>
      <c r="CC66" s="167">
        <f t="shared" si="15"/>
        <v>0</v>
      </c>
      <c r="CF66" s="174"/>
      <c r="CG66" s="175"/>
      <c r="CH66" s="174"/>
      <c r="CI66" s="175"/>
      <c r="CJ66" s="174"/>
      <c r="CK66" s="175"/>
      <c r="CL66" s="174"/>
      <c r="CM66" s="175"/>
      <c r="CN66" s="174"/>
      <c r="CO66" s="175"/>
      <c r="CP66" s="174"/>
      <c r="CQ66" s="175"/>
      <c r="CR66" s="174"/>
      <c r="CS66" s="175"/>
      <c r="CT66" s="174"/>
      <c r="CU66" s="175"/>
      <c r="CV66" s="174"/>
      <c r="CW66" s="175"/>
      <c r="CX66" s="174"/>
      <c r="CY66" s="175"/>
      <c r="CZ66" s="174"/>
      <c r="DA66" s="175"/>
      <c r="DB66" s="174"/>
      <c r="DC66" s="175"/>
      <c r="DD66" s="166">
        <f t="shared" si="16"/>
        <v>0</v>
      </c>
      <c r="DE66" s="167">
        <f t="shared" si="17"/>
        <v>0</v>
      </c>
      <c r="DF66" s="166">
        <f t="shared" si="18"/>
        <v>0</v>
      </c>
      <c r="DG66" s="167">
        <f t="shared" si="19"/>
        <v>0</v>
      </c>
      <c r="DJ66" s="174"/>
      <c r="DK66" s="175"/>
      <c r="DL66" s="174"/>
      <c r="DM66" s="175"/>
      <c r="DN66" s="174"/>
      <c r="DO66" s="175"/>
      <c r="DP66" s="174"/>
      <c r="DQ66" s="175"/>
      <c r="DR66" s="174"/>
      <c r="DS66" s="175"/>
      <c r="DT66" s="174"/>
      <c r="DU66" s="175"/>
      <c r="DV66" s="174"/>
      <c r="DW66" s="175"/>
      <c r="DX66" s="174"/>
      <c r="DY66" s="175"/>
      <c r="DZ66" s="174"/>
      <c r="EA66" s="175"/>
      <c r="EB66" s="174"/>
      <c r="EC66" s="175"/>
      <c r="ED66" s="174"/>
      <c r="EE66" s="175"/>
      <c r="EF66" s="174"/>
      <c r="EG66" s="175"/>
      <c r="EH66" s="166">
        <f t="shared" si="20"/>
        <v>0</v>
      </c>
      <c r="EI66" s="167">
        <f t="shared" si="21"/>
        <v>0</v>
      </c>
      <c r="EJ66" s="166">
        <f t="shared" si="22"/>
        <v>0</v>
      </c>
      <c r="EK66" s="167">
        <f t="shared" si="23"/>
        <v>0</v>
      </c>
      <c r="EN66" s="174"/>
      <c r="EO66" s="175"/>
      <c r="EP66" s="174"/>
      <c r="EQ66" s="175"/>
      <c r="ER66" s="174"/>
      <c r="ES66" s="175"/>
      <c r="ET66" s="174"/>
      <c r="EU66" s="175"/>
      <c r="EV66" s="174"/>
      <c r="EW66" s="175"/>
      <c r="EX66" s="174"/>
      <c r="EY66" s="175"/>
      <c r="EZ66" s="174"/>
      <c r="FA66" s="175"/>
      <c r="FB66" s="174"/>
      <c r="FC66" s="175"/>
      <c r="FD66" s="174"/>
      <c r="FE66" s="175"/>
      <c r="FF66" s="174"/>
      <c r="FG66" s="175"/>
      <c r="FH66" s="174"/>
      <c r="FI66" s="175"/>
      <c r="FJ66" s="174"/>
      <c r="FK66" s="175"/>
      <c r="FL66" s="166">
        <f t="shared" si="24"/>
        <v>0</v>
      </c>
      <c r="FM66" s="167">
        <f t="shared" si="25"/>
        <v>0</v>
      </c>
      <c r="FN66" s="166">
        <f t="shared" si="26"/>
        <v>0</v>
      </c>
      <c r="FO66" s="167">
        <f t="shared" si="27"/>
        <v>0</v>
      </c>
      <c r="FR66" s="174"/>
      <c r="FS66" s="175"/>
      <c r="FT66" s="174"/>
      <c r="FU66" s="175"/>
      <c r="FV66" s="174"/>
      <c r="FW66" s="175"/>
      <c r="FX66" s="174"/>
      <c r="FY66" s="175"/>
      <c r="FZ66" s="174"/>
      <c r="GA66" s="175"/>
      <c r="GB66" s="174"/>
      <c r="GC66" s="175"/>
      <c r="GD66" s="174"/>
      <c r="GE66" s="175"/>
      <c r="GF66" s="174"/>
      <c r="GG66" s="175"/>
      <c r="GH66" s="174"/>
      <c r="GI66" s="175"/>
      <c r="GJ66" s="174"/>
      <c r="GK66" s="175"/>
      <c r="GL66" s="174"/>
      <c r="GM66" s="175"/>
      <c r="GN66" s="174"/>
      <c r="GO66" s="175"/>
      <c r="GP66" s="166">
        <f t="shared" si="28"/>
        <v>0</v>
      </c>
      <c r="GQ66" s="167">
        <f t="shared" si="29"/>
        <v>0</v>
      </c>
      <c r="GR66" s="166">
        <f t="shared" si="30"/>
        <v>0</v>
      </c>
      <c r="GS66" s="167">
        <f t="shared" si="31"/>
        <v>0</v>
      </c>
      <c r="GV66" s="174"/>
      <c r="GW66" s="175"/>
      <c r="GX66" s="174"/>
      <c r="GY66" s="175"/>
      <c r="GZ66" s="174"/>
      <c r="HA66" s="175"/>
      <c r="HB66" s="174"/>
      <c r="HC66" s="175"/>
      <c r="HD66" s="174"/>
      <c r="HE66" s="175"/>
      <c r="HF66" s="174"/>
      <c r="HG66" s="175"/>
      <c r="HH66" s="174"/>
      <c r="HI66" s="175"/>
      <c r="HJ66" s="174"/>
      <c r="HK66" s="175"/>
      <c r="HL66" s="174"/>
      <c r="HM66" s="175"/>
      <c r="HN66" s="174"/>
      <c r="HO66" s="175"/>
      <c r="HP66" s="174"/>
      <c r="HQ66" s="175"/>
      <c r="HR66" s="174"/>
      <c r="HS66" s="175"/>
      <c r="HT66" s="166">
        <f t="shared" si="32"/>
        <v>0</v>
      </c>
      <c r="HU66" s="167">
        <f t="shared" si="33"/>
        <v>0</v>
      </c>
      <c r="HV66" s="166">
        <f t="shared" si="34"/>
        <v>0</v>
      </c>
      <c r="HW66" s="167">
        <f t="shared" si="35"/>
        <v>0</v>
      </c>
      <c r="HZ66" s="174"/>
      <c r="IA66" s="175"/>
      <c r="IB66" s="174"/>
      <c r="IC66" s="175"/>
      <c r="ID66" s="174"/>
      <c r="IE66" s="175"/>
      <c r="IF66" s="174"/>
      <c r="IG66" s="175"/>
      <c r="IH66" s="174"/>
      <c r="II66" s="175"/>
      <c r="IJ66" s="174"/>
      <c r="IK66" s="175"/>
      <c r="IL66" s="174"/>
      <c r="IM66" s="175"/>
      <c r="IN66" s="174"/>
      <c r="IO66" s="175"/>
      <c r="IP66" s="174"/>
      <c r="IQ66" s="175"/>
      <c r="IR66" s="174"/>
      <c r="IS66" s="175"/>
      <c r="IT66" s="174"/>
      <c r="IU66" s="175"/>
      <c r="IV66" s="174"/>
      <c r="IW66" s="175"/>
      <c r="IX66" s="166">
        <f t="shared" si="36"/>
        <v>0</v>
      </c>
      <c r="IY66" s="167">
        <f t="shared" si="37"/>
        <v>0</v>
      </c>
      <c r="IZ66" s="166">
        <f t="shared" si="38"/>
        <v>0</v>
      </c>
      <c r="JA66" s="167">
        <f t="shared" si="39"/>
        <v>0</v>
      </c>
      <c r="JD66" s="174"/>
      <c r="JE66" s="175"/>
      <c r="JF66" s="174"/>
      <c r="JG66" s="175"/>
      <c r="JH66" s="174"/>
      <c r="JI66" s="175"/>
      <c r="JJ66" s="174"/>
      <c r="JK66" s="175"/>
      <c r="JL66" s="174"/>
      <c r="JM66" s="175"/>
      <c r="JN66" s="174"/>
      <c r="JO66" s="175"/>
      <c r="JP66" s="174"/>
      <c r="JQ66" s="175"/>
      <c r="JR66" s="174"/>
      <c r="JS66" s="175"/>
      <c r="JT66" s="174"/>
      <c r="JU66" s="175"/>
      <c r="JV66" s="174"/>
      <c r="JW66" s="175"/>
      <c r="JX66" s="174"/>
      <c r="JY66" s="175"/>
      <c r="JZ66" s="174"/>
      <c r="KA66" s="175"/>
      <c r="KB66" s="166">
        <f t="shared" si="40"/>
        <v>0</v>
      </c>
      <c r="KC66" s="167">
        <f t="shared" si="41"/>
        <v>0</v>
      </c>
      <c r="KD66" s="166">
        <f t="shared" si="42"/>
        <v>0</v>
      </c>
      <c r="KE66" s="167">
        <f t="shared" si="43"/>
        <v>0</v>
      </c>
      <c r="KH66" s="197">
        <f t="shared" si="49"/>
        <v>0</v>
      </c>
      <c r="KI66" s="198">
        <f t="shared" si="50"/>
        <v>0</v>
      </c>
      <c r="KJ66" s="166">
        <f t="shared" si="2"/>
        <v>0</v>
      </c>
      <c r="KK66" s="167">
        <f t="shared" si="3"/>
        <v>0</v>
      </c>
      <c r="KL66" s="199">
        <f t="shared" si="51"/>
        <v>0</v>
      </c>
      <c r="KM66" s="198">
        <f t="shared" si="52"/>
        <v>0</v>
      </c>
      <c r="KN66" s="166">
        <f t="shared" si="6"/>
        <v>0</v>
      </c>
      <c r="KO66" s="427">
        <f t="shared" si="7"/>
        <v>0</v>
      </c>
      <c r="KP66" s="420">
        <f t="shared" si="44"/>
        <v>0</v>
      </c>
      <c r="KQ66" s="422">
        <f t="shared" si="45"/>
        <v>0</v>
      </c>
      <c r="KR66" s="421" t="s">
        <v>338</v>
      </c>
      <c r="KS66" s="422" t="s">
        <v>338</v>
      </c>
    </row>
    <row r="67" spans="1:305" s="4" customFormat="1" ht="16.5" customHeight="1" x14ac:dyDescent="0.25">
      <c r="B67" s="73" t="s">
        <v>40</v>
      </c>
      <c r="C67" s="900"/>
      <c r="D67" s="901"/>
      <c r="E67" s="312"/>
      <c r="F67" s="655">
        <v>1</v>
      </c>
      <c r="G67" s="14"/>
      <c r="H67" s="14"/>
      <c r="I67" s="80">
        <f>INT(ROUND(F67,2)*(IF(E67&gt;0,data!$J$4,0)))</f>
        <v>0</v>
      </c>
      <c r="J67" s="80">
        <f>IF(E67&gt;0,I67*E67,0)</f>
        <v>0</v>
      </c>
      <c r="K67" s="314"/>
      <c r="L67" s="312"/>
      <c r="M67" s="80">
        <f>INT(ROUND(F67,2)*(IF(E67&gt;0,(IF(K67="ano",data!$J$6,0)),0)))</f>
        <v>0</v>
      </c>
      <c r="N67" s="82">
        <f>IF(L67&gt;E67,M67*E67,M67*L67)</f>
        <v>0</v>
      </c>
      <c r="O67" s="84">
        <f t="shared" si="46"/>
        <v>0</v>
      </c>
      <c r="Q67" s="85" t="str">
        <f t="shared" si="47"/>
        <v/>
      </c>
      <c r="R67" s="611" t="s">
        <v>338</v>
      </c>
      <c r="T67" s="4">
        <f t="shared" si="48"/>
        <v>0</v>
      </c>
      <c r="U67" s="176" t="s">
        <v>297</v>
      </c>
      <c r="V67" s="10"/>
      <c r="W67" s="10"/>
      <c r="X67" s="164"/>
      <c r="Y67" s="177"/>
      <c r="Z67" s="164"/>
      <c r="AA67" s="177"/>
      <c r="AB67" s="164"/>
      <c r="AC67" s="177"/>
      <c r="AD67" s="164"/>
      <c r="AE67" s="177"/>
      <c r="AF67" s="164"/>
      <c r="AG67" s="177"/>
      <c r="AH67" s="164"/>
      <c r="AI67" s="177"/>
      <c r="AJ67" s="164"/>
      <c r="AK67" s="177"/>
      <c r="AL67" s="164"/>
      <c r="AM67" s="177"/>
      <c r="AN67" s="164"/>
      <c r="AO67" s="177"/>
      <c r="AP67" s="164"/>
      <c r="AQ67" s="177"/>
      <c r="AR67" s="164"/>
      <c r="AS67" s="177"/>
      <c r="AT67" s="164"/>
      <c r="AU67" s="177"/>
      <c r="AV67" s="166">
        <f t="shared" si="8"/>
        <v>0</v>
      </c>
      <c r="AW67" s="167">
        <f t="shared" si="9"/>
        <v>0</v>
      </c>
      <c r="AX67" s="166">
        <f t="shared" si="10"/>
        <v>0</v>
      </c>
      <c r="AY67" s="167">
        <f t="shared" si="11"/>
        <v>0</v>
      </c>
      <c r="BB67" s="164"/>
      <c r="BC67" s="177"/>
      <c r="BD67" s="164"/>
      <c r="BE67" s="177"/>
      <c r="BF67" s="164"/>
      <c r="BG67" s="177"/>
      <c r="BH67" s="164"/>
      <c r="BI67" s="177"/>
      <c r="BJ67" s="164"/>
      <c r="BK67" s="177"/>
      <c r="BL67" s="164"/>
      <c r="BM67" s="177"/>
      <c r="BN67" s="164"/>
      <c r="BO67" s="177"/>
      <c r="BP67" s="164"/>
      <c r="BQ67" s="177"/>
      <c r="BR67" s="164"/>
      <c r="BS67" s="177"/>
      <c r="BT67" s="164"/>
      <c r="BU67" s="177"/>
      <c r="BV67" s="164"/>
      <c r="BW67" s="177"/>
      <c r="BX67" s="164"/>
      <c r="BY67" s="177"/>
      <c r="BZ67" s="166">
        <f t="shared" si="12"/>
        <v>0</v>
      </c>
      <c r="CA67" s="167">
        <f t="shared" si="13"/>
        <v>0</v>
      </c>
      <c r="CB67" s="166">
        <f t="shared" si="14"/>
        <v>0</v>
      </c>
      <c r="CC67" s="167">
        <f t="shared" si="15"/>
        <v>0</v>
      </c>
      <c r="CF67" s="164"/>
      <c r="CG67" s="177"/>
      <c r="CH67" s="164"/>
      <c r="CI67" s="177"/>
      <c r="CJ67" s="164"/>
      <c r="CK67" s="177"/>
      <c r="CL67" s="164"/>
      <c r="CM67" s="177"/>
      <c r="CN67" s="164"/>
      <c r="CO67" s="177"/>
      <c r="CP67" s="164"/>
      <c r="CQ67" s="177"/>
      <c r="CR67" s="164"/>
      <c r="CS67" s="177"/>
      <c r="CT67" s="164"/>
      <c r="CU67" s="177"/>
      <c r="CV67" s="164"/>
      <c r="CW67" s="177"/>
      <c r="CX67" s="164"/>
      <c r="CY67" s="177"/>
      <c r="CZ67" s="164"/>
      <c r="DA67" s="177"/>
      <c r="DB67" s="164"/>
      <c r="DC67" s="177"/>
      <c r="DD67" s="166">
        <f t="shared" si="16"/>
        <v>0</v>
      </c>
      <c r="DE67" s="167">
        <f t="shared" si="17"/>
        <v>0</v>
      </c>
      <c r="DF67" s="166">
        <f t="shared" si="18"/>
        <v>0</v>
      </c>
      <c r="DG67" s="167">
        <f t="shared" si="19"/>
        <v>0</v>
      </c>
      <c r="DJ67" s="164"/>
      <c r="DK67" s="177"/>
      <c r="DL67" s="164"/>
      <c r="DM67" s="177"/>
      <c r="DN67" s="164"/>
      <c r="DO67" s="177"/>
      <c r="DP67" s="164"/>
      <c r="DQ67" s="177"/>
      <c r="DR67" s="164"/>
      <c r="DS67" s="177"/>
      <c r="DT67" s="164"/>
      <c r="DU67" s="177"/>
      <c r="DV67" s="164"/>
      <c r="DW67" s="177"/>
      <c r="DX67" s="164"/>
      <c r="DY67" s="177"/>
      <c r="DZ67" s="164"/>
      <c r="EA67" s="177"/>
      <c r="EB67" s="164"/>
      <c r="EC67" s="177"/>
      <c r="ED67" s="164"/>
      <c r="EE67" s="177"/>
      <c r="EF67" s="164"/>
      <c r="EG67" s="177"/>
      <c r="EH67" s="166">
        <f t="shared" si="20"/>
        <v>0</v>
      </c>
      <c r="EI67" s="167">
        <f t="shared" si="21"/>
        <v>0</v>
      </c>
      <c r="EJ67" s="166">
        <f t="shared" si="22"/>
        <v>0</v>
      </c>
      <c r="EK67" s="167">
        <f t="shared" si="23"/>
        <v>0</v>
      </c>
      <c r="EN67" s="164"/>
      <c r="EO67" s="177"/>
      <c r="EP67" s="164"/>
      <c r="EQ67" s="177"/>
      <c r="ER67" s="164"/>
      <c r="ES67" s="177"/>
      <c r="ET67" s="164"/>
      <c r="EU67" s="177"/>
      <c r="EV67" s="164"/>
      <c r="EW67" s="177"/>
      <c r="EX67" s="164"/>
      <c r="EY67" s="177"/>
      <c r="EZ67" s="164"/>
      <c r="FA67" s="177"/>
      <c r="FB67" s="164"/>
      <c r="FC67" s="177"/>
      <c r="FD67" s="164"/>
      <c r="FE67" s="177"/>
      <c r="FF67" s="164"/>
      <c r="FG67" s="177"/>
      <c r="FH67" s="164"/>
      <c r="FI67" s="177"/>
      <c r="FJ67" s="164"/>
      <c r="FK67" s="177"/>
      <c r="FL67" s="166">
        <f t="shared" si="24"/>
        <v>0</v>
      </c>
      <c r="FM67" s="167">
        <f t="shared" si="25"/>
        <v>0</v>
      </c>
      <c r="FN67" s="166">
        <f t="shared" si="26"/>
        <v>0</v>
      </c>
      <c r="FO67" s="167">
        <f t="shared" si="27"/>
        <v>0</v>
      </c>
      <c r="FR67" s="164"/>
      <c r="FS67" s="177"/>
      <c r="FT67" s="164"/>
      <c r="FU67" s="177"/>
      <c r="FV67" s="164"/>
      <c r="FW67" s="177"/>
      <c r="FX67" s="164"/>
      <c r="FY67" s="177"/>
      <c r="FZ67" s="164"/>
      <c r="GA67" s="177"/>
      <c r="GB67" s="164"/>
      <c r="GC67" s="177"/>
      <c r="GD67" s="164"/>
      <c r="GE67" s="177"/>
      <c r="GF67" s="164"/>
      <c r="GG67" s="177"/>
      <c r="GH67" s="164"/>
      <c r="GI67" s="177"/>
      <c r="GJ67" s="164"/>
      <c r="GK67" s="177"/>
      <c r="GL67" s="164"/>
      <c r="GM67" s="177"/>
      <c r="GN67" s="164"/>
      <c r="GO67" s="177"/>
      <c r="GP67" s="166">
        <f t="shared" si="28"/>
        <v>0</v>
      </c>
      <c r="GQ67" s="167">
        <f t="shared" si="29"/>
        <v>0</v>
      </c>
      <c r="GR67" s="166">
        <f t="shared" si="30"/>
        <v>0</v>
      </c>
      <c r="GS67" s="167">
        <f t="shared" si="31"/>
        <v>0</v>
      </c>
      <c r="GV67" s="164"/>
      <c r="GW67" s="177"/>
      <c r="GX67" s="164"/>
      <c r="GY67" s="177"/>
      <c r="GZ67" s="164"/>
      <c r="HA67" s="177"/>
      <c r="HB67" s="164"/>
      <c r="HC67" s="177"/>
      <c r="HD67" s="164"/>
      <c r="HE67" s="177"/>
      <c r="HF67" s="164"/>
      <c r="HG67" s="177"/>
      <c r="HH67" s="164"/>
      <c r="HI67" s="177"/>
      <c r="HJ67" s="164"/>
      <c r="HK67" s="177"/>
      <c r="HL67" s="164"/>
      <c r="HM67" s="177"/>
      <c r="HN67" s="164"/>
      <c r="HO67" s="177"/>
      <c r="HP67" s="164"/>
      <c r="HQ67" s="177"/>
      <c r="HR67" s="164"/>
      <c r="HS67" s="177"/>
      <c r="HT67" s="166">
        <f t="shared" si="32"/>
        <v>0</v>
      </c>
      <c r="HU67" s="167">
        <f t="shared" si="33"/>
        <v>0</v>
      </c>
      <c r="HV67" s="166">
        <f t="shared" si="34"/>
        <v>0</v>
      </c>
      <c r="HW67" s="167">
        <f t="shared" si="35"/>
        <v>0</v>
      </c>
      <c r="HZ67" s="164"/>
      <c r="IA67" s="177"/>
      <c r="IB67" s="164"/>
      <c r="IC67" s="177"/>
      <c r="ID67" s="164"/>
      <c r="IE67" s="177"/>
      <c r="IF67" s="164"/>
      <c r="IG67" s="177"/>
      <c r="IH67" s="164"/>
      <c r="II67" s="177"/>
      <c r="IJ67" s="164"/>
      <c r="IK67" s="177"/>
      <c r="IL67" s="164"/>
      <c r="IM67" s="177"/>
      <c r="IN67" s="164"/>
      <c r="IO67" s="177"/>
      <c r="IP67" s="164"/>
      <c r="IQ67" s="177"/>
      <c r="IR67" s="164"/>
      <c r="IS67" s="177"/>
      <c r="IT67" s="164"/>
      <c r="IU67" s="177"/>
      <c r="IV67" s="164"/>
      <c r="IW67" s="177"/>
      <c r="IX67" s="166">
        <f t="shared" si="36"/>
        <v>0</v>
      </c>
      <c r="IY67" s="167">
        <f t="shared" si="37"/>
        <v>0</v>
      </c>
      <c r="IZ67" s="166">
        <f t="shared" si="38"/>
        <v>0</v>
      </c>
      <c r="JA67" s="167">
        <f t="shared" si="39"/>
        <v>0</v>
      </c>
      <c r="JD67" s="164"/>
      <c r="JE67" s="177"/>
      <c r="JF67" s="164"/>
      <c r="JG67" s="177"/>
      <c r="JH67" s="164"/>
      <c r="JI67" s="177"/>
      <c r="JJ67" s="164"/>
      <c r="JK67" s="177"/>
      <c r="JL67" s="164"/>
      <c r="JM67" s="177"/>
      <c r="JN67" s="164"/>
      <c r="JO67" s="177"/>
      <c r="JP67" s="164"/>
      <c r="JQ67" s="177"/>
      <c r="JR67" s="164"/>
      <c r="JS67" s="177"/>
      <c r="JT67" s="164"/>
      <c r="JU67" s="177"/>
      <c r="JV67" s="164"/>
      <c r="JW67" s="177"/>
      <c r="JX67" s="164"/>
      <c r="JY67" s="177"/>
      <c r="JZ67" s="164"/>
      <c r="KA67" s="177"/>
      <c r="KB67" s="166">
        <f t="shared" si="40"/>
        <v>0</v>
      </c>
      <c r="KC67" s="167">
        <f t="shared" si="41"/>
        <v>0</v>
      </c>
      <c r="KD67" s="166">
        <f t="shared" si="42"/>
        <v>0</v>
      </c>
      <c r="KE67" s="167">
        <f t="shared" si="43"/>
        <v>0</v>
      </c>
      <c r="KH67" s="197">
        <f t="shared" si="49"/>
        <v>0</v>
      </c>
      <c r="KI67" s="198">
        <f t="shared" si="50"/>
        <v>0</v>
      </c>
      <c r="KJ67" s="166">
        <f t="shared" si="2"/>
        <v>0</v>
      </c>
      <c r="KK67" s="167">
        <f t="shared" si="3"/>
        <v>0</v>
      </c>
      <c r="KL67" s="199">
        <f t="shared" si="51"/>
        <v>0</v>
      </c>
      <c r="KM67" s="198">
        <f t="shared" si="52"/>
        <v>0</v>
      </c>
      <c r="KN67" s="166">
        <f t="shared" si="6"/>
        <v>0</v>
      </c>
      <c r="KO67" s="427">
        <f t="shared" si="7"/>
        <v>0</v>
      </c>
      <c r="KP67" s="420">
        <f t="shared" si="44"/>
        <v>0</v>
      </c>
      <c r="KQ67" s="422">
        <f t="shared" si="45"/>
        <v>0</v>
      </c>
      <c r="KR67" s="421" t="s">
        <v>338</v>
      </c>
      <c r="KS67" s="422" t="s">
        <v>338</v>
      </c>
    </row>
    <row r="68" spans="1:305" s="23" customFormat="1" ht="15.75" hidden="1" customHeight="1" x14ac:dyDescent="0.25">
      <c r="A68" s="4"/>
      <c r="B68" s="73"/>
      <c r="C68" s="548"/>
      <c r="D68" s="546"/>
      <c r="E68" s="24"/>
      <c r="F68" s="651"/>
      <c r="G68" s="24"/>
      <c r="H68" s="24"/>
      <c r="I68" s="80">
        <f>INT(ROUND(F68,2)*(IF(E68&gt;0,data!$J$4,0)))</f>
        <v>0</v>
      </c>
      <c r="J68" s="80"/>
      <c r="K68" s="549"/>
      <c r="L68" s="128"/>
      <c r="M68" s="80">
        <f>INT(ROUND(F68,2)*(IF(E68&gt;0,(IF(K68="ano",data!$J$6,0)),0)))</f>
        <v>0</v>
      </c>
      <c r="N68" s="82"/>
      <c r="O68" s="84"/>
      <c r="P68" s="4"/>
      <c r="Q68" s="85"/>
      <c r="R68" s="611" t="s">
        <v>338</v>
      </c>
      <c r="S68" s="4"/>
      <c r="U68" s="173" t="s">
        <v>297</v>
      </c>
      <c r="V68" s="10"/>
      <c r="W68" s="10"/>
      <c r="X68" s="174"/>
      <c r="Y68" s="175"/>
      <c r="Z68" s="174"/>
      <c r="AA68" s="175"/>
      <c r="AB68" s="174"/>
      <c r="AC68" s="175"/>
      <c r="AD68" s="174"/>
      <c r="AE68" s="175"/>
      <c r="AF68" s="174"/>
      <c r="AG68" s="175"/>
      <c r="AH68" s="174"/>
      <c r="AI68" s="175"/>
      <c r="AJ68" s="174"/>
      <c r="AK68" s="175"/>
      <c r="AL68" s="174"/>
      <c r="AM68" s="175"/>
      <c r="AN68" s="174"/>
      <c r="AO68" s="175"/>
      <c r="AP68" s="174"/>
      <c r="AQ68" s="175"/>
      <c r="AR68" s="174"/>
      <c r="AS68" s="175"/>
      <c r="AT68" s="174"/>
      <c r="AU68" s="175"/>
      <c r="AV68" s="166">
        <f t="shared" si="8"/>
        <v>0</v>
      </c>
      <c r="AW68" s="167">
        <f t="shared" si="9"/>
        <v>0</v>
      </c>
      <c r="AX68" s="166">
        <f t="shared" si="10"/>
        <v>0</v>
      </c>
      <c r="AY68" s="167">
        <f t="shared" si="11"/>
        <v>0</v>
      </c>
      <c r="BB68" s="174"/>
      <c r="BC68" s="175"/>
      <c r="BD68" s="174"/>
      <c r="BE68" s="175"/>
      <c r="BF68" s="174"/>
      <c r="BG68" s="175"/>
      <c r="BH68" s="174"/>
      <c r="BI68" s="175"/>
      <c r="BJ68" s="174"/>
      <c r="BK68" s="175"/>
      <c r="BL68" s="174"/>
      <c r="BM68" s="175"/>
      <c r="BN68" s="174"/>
      <c r="BO68" s="175"/>
      <c r="BP68" s="174"/>
      <c r="BQ68" s="175"/>
      <c r="BR68" s="174"/>
      <c r="BS68" s="175"/>
      <c r="BT68" s="174"/>
      <c r="BU68" s="175"/>
      <c r="BV68" s="174"/>
      <c r="BW68" s="175"/>
      <c r="BX68" s="174"/>
      <c r="BY68" s="175"/>
      <c r="BZ68" s="166">
        <f t="shared" si="12"/>
        <v>0</v>
      </c>
      <c r="CA68" s="167">
        <f t="shared" si="13"/>
        <v>0</v>
      </c>
      <c r="CB68" s="166">
        <f t="shared" si="14"/>
        <v>0</v>
      </c>
      <c r="CC68" s="167">
        <f t="shared" si="15"/>
        <v>0</v>
      </c>
      <c r="CF68" s="174"/>
      <c r="CG68" s="175"/>
      <c r="CH68" s="174"/>
      <c r="CI68" s="175"/>
      <c r="CJ68" s="174"/>
      <c r="CK68" s="175"/>
      <c r="CL68" s="174"/>
      <c r="CM68" s="175"/>
      <c r="CN68" s="174"/>
      <c r="CO68" s="175"/>
      <c r="CP68" s="174"/>
      <c r="CQ68" s="175"/>
      <c r="CR68" s="174"/>
      <c r="CS68" s="175"/>
      <c r="CT68" s="174"/>
      <c r="CU68" s="175"/>
      <c r="CV68" s="174"/>
      <c r="CW68" s="175"/>
      <c r="CX68" s="174"/>
      <c r="CY68" s="175"/>
      <c r="CZ68" s="174"/>
      <c r="DA68" s="175"/>
      <c r="DB68" s="174"/>
      <c r="DC68" s="175"/>
      <c r="DD68" s="166">
        <f t="shared" si="16"/>
        <v>0</v>
      </c>
      <c r="DE68" s="167">
        <f t="shared" si="17"/>
        <v>0</v>
      </c>
      <c r="DF68" s="166">
        <f t="shared" si="18"/>
        <v>0</v>
      </c>
      <c r="DG68" s="167">
        <f t="shared" si="19"/>
        <v>0</v>
      </c>
      <c r="DJ68" s="174"/>
      <c r="DK68" s="175"/>
      <c r="DL68" s="174"/>
      <c r="DM68" s="175"/>
      <c r="DN68" s="174"/>
      <c r="DO68" s="175"/>
      <c r="DP68" s="174"/>
      <c r="DQ68" s="175"/>
      <c r="DR68" s="174"/>
      <c r="DS68" s="175"/>
      <c r="DT68" s="174"/>
      <c r="DU68" s="175"/>
      <c r="DV68" s="174"/>
      <c r="DW68" s="175"/>
      <c r="DX68" s="174"/>
      <c r="DY68" s="175"/>
      <c r="DZ68" s="174"/>
      <c r="EA68" s="175"/>
      <c r="EB68" s="174"/>
      <c r="EC68" s="175"/>
      <c r="ED68" s="174"/>
      <c r="EE68" s="175"/>
      <c r="EF68" s="174"/>
      <c r="EG68" s="175"/>
      <c r="EH68" s="166">
        <f t="shared" si="20"/>
        <v>0</v>
      </c>
      <c r="EI68" s="167">
        <f t="shared" si="21"/>
        <v>0</v>
      </c>
      <c r="EJ68" s="166">
        <f t="shared" si="22"/>
        <v>0</v>
      </c>
      <c r="EK68" s="167">
        <f t="shared" si="23"/>
        <v>0</v>
      </c>
      <c r="EN68" s="174"/>
      <c r="EO68" s="175"/>
      <c r="EP68" s="174"/>
      <c r="EQ68" s="175"/>
      <c r="ER68" s="174"/>
      <c r="ES68" s="175"/>
      <c r="ET68" s="174"/>
      <c r="EU68" s="175"/>
      <c r="EV68" s="174"/>
      <c r="EW68" s="175"/>
      <c r="EX68" s="174"/>
      <c r="EY68" s="175"/>
      <c r="EZ68" s="174"/>
      <c r="FA68" s="175"/>
      <c r="FB68" s="174"/>
      <c r="FC68" s="175"/>
      <c r="FD68" s="174"/>
      <c r="FE68" s="175"/>
      <c r="FF68" s="174"/>
      <c r="FG68" s="175"/>
      <c r="FH68" s="174"/>
      <c r="FI68" s="175"/>
      <c r="FJ68" s="174"/>
      <c r="FK68" s="175"/>
      <c r="FL68" s="166">
        <f t="shared" si="24"/>
        <v>0</v>
      </c>
      <c r="FM68" s="167">
        <f t="shared" si="25"/>
        <v>0</v>
      </c>
      <c r="FN68" s="166">
        <f t="shared" si="26"/>
        <v>0</v>
      </c>
      <c r="FO68" s="167">
        <f t="shared" si="27"/>
        <v>0</v>
      </c>
      <c r="FR68" s="174"/>
      <c r="FS68" s="175"/>
      <c r="FT68" s="174"/>
      <c r="FU68" s="175"/>
      <c r="FV68" s="174"/>
      <c r="FW68" s="175"/>
      <c r="FX68" s="174"/>
      <c r="FY68" s="175"/>
      <c r="FZ68" s="174"/>
      <c r="GA68" s="175"/>
      <c r="GB68" s="174"/>
      <c r="GC68" s="175"/>
      <c r="GD68" s="174"/>
      <c r="GE68" s="175"/>
      <c r="GF68" s="174"/>
      <c r="GG68" s="175"/>
      <c r="GH68" s="174"/>
      <c r="GI68" s="175"/>
      <c r="GJ68" s="174"/>
      <c r="GK68" s="175"/>
      <c r="GL68" s="174"/>
      <c r="GM68" s="175"/>
      <c r="GN68" s="174"/>
      <c r="GO68" s="175"/>
      <c r="GP68" s="166">
        <f t="shared" si="28"/>
        <v>0</v>
      </c>
      <c r="GQ68" s="167">
        <f t="shared" si="29"/>
        <v>0</v>
      </c>
      <c r="GR68" s="166">
        <f t="shared" si="30"/>
        <v>0</v>
      </c>
      <c r="GS68" s="167">
        <f t="shared" si="31"/>
        <v>0</v>
      </c>
      <c r="GV68" s="174"/>
      <c r="GW68" s="175"/>
      <c r="GX68" s="174"/>
      <c r="GY68" s="175"/>
      <c r="GZ68" s="174"/>
      <c r="HA68" s="175"/>
      <c r="HB68" s="174"/>
      <c r="HC68" s="175"/>
      <c r="HD68" s="174"/>
      <c r="HE68" s="175"/>
      <c r="HF68" s="174"/>
      <c r="HG68" s="175"/>
      <c r="HH68" s="174"/>
      <c r="HI68" s="175"/>
      <c r="HJ68" s="174"/>
      <c r="HK68" s="175"/>
      <c r="HL68" s="174"/>
      <c r="HM68" s="175"/>
      <c r="HN68" s="174"/>
      <c r="HO68" s="175"/>
      <c r="HP68" s="174"/>
      <c r="HQ68" s="175"/>
      <c r="HR68" s="174"/>
      <c r="HS68" s="175"/>
      <c r="HT68" s="166">
        <f t="shared" si="32"/>
        <v>0</v>
      </c>
      <c r="HU68" s="167">
        <f t="shared" si="33"/>
        <v>0</v>
      </c>
      <c r="HV68" s="166">
        <f t="shared" si="34"/>
        <v>0</v>
      </c>
      <c r="HW68" s="167">
        <f t="shared" si="35"/>
        <v>0</v>
      </c>
      <c r="HZ68" s="174"/>
      <c r="IA68" s="175"/>
      <c r="IB68" s="174"/>
      <c r="IC68" s="175"/>
      <c r="ID68" s="174"/>
      <c r="IE68" s="175"/>
      <c r="IF68" s="174"/>
      <c r="IG68" s="175"/>
      <c r="IH68" s="174"/>
      <c r="II68" s="175"/>
      <c r="IJ68" s="174"/>
      <c r="IK68" s="175"/>
      <c r="IL68" s="174"/>
      <c r="IM68" s="175"/>
      <c r="IN68" s="174"/>
      <c r="IO68" s="175"/>
      <c r="IP68" s="174"/>
      <c r="IQ68" s="175"/>
      <c r="IR68" s="174"/>
      <c r="IS68" s="175"/>
      <c r="IT68" s="174"/>
      <c r="IU68" s="175"/>
      <c r="IV68" s="174"/>
      <c r="IW68" s="175"/>
      <c r="IX68" s="166">
        <f t="shared" si="36"/>
        <v>0</v>
      </c>
      <c r="IY68" s="167">
        <f t="shared" si="37"/>
        <v>0</v>
      </c>
      <c r="IZ68" s="166">
        <f t="shared" si="38"/>
        <v>0</v>
      </c>
      <c r="JA68" s="167">
        <f t="shared" si="39"/>
        <v>0</v>
      </c>
      <c r="JD68" s="174"/>
      <c r="JE68" s="175"/>
      <c r="JF68" s="174"/>
      <c r="JG68" s="175"/>
      <c r="JH68" s="174"/>
      <c r="JI68" s="175"/>
      <c r="JJ68" s="174"/>
      <c r="JK68" s="175"/>
      <c r="JL68" s="174"/>
      <c r="JM68" s="175"/>
      <c r="JN68" s="174"/>
      <c r="JO68" s="175"/>
      <c r="JP68" s="174"/>
      <c r="JQ68" s="175"/>
      <c r="JR68" s="174"/>
      <c r="JS68" s="175"/>
      <c r="JT68" s="174"/>
      <c r="JU68" s="175"/>
      <c r="JV68" s="174"/>
      <c r="JW68" s="175"/>
      <c r="JX68" s="174"/>
      <c r="JY68" s="175"/>
      <c r="JZ68" s="174"/>
      <c r="KA68" s="175"/>
      <c r="KB68" s="166">
        <f t="shared" si="40"/>
        <v>0</v>
      </c>
      <c r="KC68" s="167">
        <f t="shared" si="41"/>
        <v>0</v>
      </c>
      <c r="KD68" s="166">
        <f t="shared" si="42"/>
        <v>0</v>
      </c>
      <c r="KE68" s="167">
        <f t="shared" si="43"/>
        <v>0</v>
      </c>
      <c r="KH68" s="197">
        <f t="shared" si="49"/>
        <v>0</v>
      </c>
      <c r="KI68" s="198">
        <f t="shared" si="50"/>
        <v>0</v>
      </c>
      <c r="KJ68" s="166">
        <f t="shared" si="2"/>
        <v>0</v>
      </c>
      <c r="KK68" s="167">
        <f t="shared" si="3"/>
        <v>0</v>
      </c>
      <c r="KL68" s="199">
        <f t="shared" si="51"/>
        <v>0</v>
      </c>
      <c r="KM68" s="198">
        <f t="shared" si="52"/>
        <v>0</v>
      </c>
      <c r="KN68" s="166">
        <f t="shared" si="6"/>
        <v>0</v>
      </c>
      <c r="KO68" s="427">
        <f t="shared" si="7"/>
        <v>0</v>
      </c>
      <c r="KP68" s="420">
        <f t="shared" si="44"/>
        <v>0</v>
      </c>
      <c r="KQ68" s="422">
        <f t="shared" si="45"/>
        <v>0</v>
      </c>
      <c r="KR68" s="421" t="s">
        <v>338</v>
      </c>
      <c r="KS68" s="422" t="s">
        <v>338</v>
      </c>
    </row>
    <row r="69" spans="1:305" s="4" customFormat="1" ht="16.5" customHeight="1" x14ac:dyDescent="0.25">
      <c r="B69" s="73" t="s">
        <v>41</v>
      </c>
      <c r="C69" s="900"/>
      <c r="D69" s="901"/>
      <c r="E69" s="312"/>
      <c r="F69" s="655">
        <v>1</v>
      </c>
      <c r="G69" s="14"/>
      <c r="H69" s="14"/>
      <c r="I69" s="80">
        <f>INT(ROUND(F69,2)*(IF(E69&gt;0,data!$J$4,0)))</f>
        <v>0</v>
      </c>
      <c r="J69" s="80">
        <f>IF(E69&gt;0,I69*E69,0)</f>
        <v>0</v>
      </c>
      <c r="K69" s="314"/>
      <c r="L69" s="312"/>
      <c r="M69" s="80">
        <f>INT(ROUND(F69,2)*(IF(E69&gt;0,(IF(K69="ano",data!$J$6,0)),0)))</f>
        <v>0</v>
      </c>
      <c r="N69" s="82">
        <f>IF(L69&gt;E69,M69*E69,M69*L69)</f>
        <v>0</v>
      </c>
      <c r="O69" s="84">
        <f t="shared" si="46"/>
        <v>0</v>
      </c>
      <c r="Q69" s="85" t="str">
        <f t="shared" si="47"/>
        <v/>
      </c>
      <c r="R69" s="611" t="s">
        <v>338</v>
      </c>
      <c r="T69" s="4">
        <f t="shared" si="48"/>
        <v>0</v>
      </c>
      <c r="U69" s="176" t="s">
        <v>297</v>
      </c>
      <c r="V69" s="10"/>
      <c r="W69" s="10"/>
      <c r="X69" s="164"/>
      <c r="Y69" s="177"/>
      <c r="Z69" s="164"/>
      <c r="AA69" s="177"/>
      <c r="AB69" s="164"/>
      <c r="AC69" s="177"/>
      <c r="AD69" s="164"/>
      <c r="AE69" s="177"/>
      <c r="AF69" s="164"/>
      <c r="AG69" s="177"/>
      <c r="AH69" s="164"/>
      <c r="AI69" s="177"/>
      <c r="AJ69" s="164"/>
      <c r="AK69" s="177"/>
      <c r="AL69" s="164"/>
      <c r="AM69" s="177"/>
      <c r="AN69" s="164"/>
      <c r="AO69" s="177"/>
      <c r="AP69" s="164"/>
      <c r="AQ69" s="177"/>
      <c r="AR69" s="164"/>
      <c r="AS69" s="177"/>
      <c r="AT69" s="164"/>
      <c r="AU69" s="177"/>
      <c r="AV69" s="166">
        <f t="shared" si="8"/>
        <v>0</v>
      </c>
      <c r="AW69" s="167">
        <f t="shared" si="9"/>
        <v>0</v>
      </c>
      <c r="AX69" s="166">
        <f t="shared" si="10"/>
        <v>0</v>
      </c>
      <c r="AY69" s="167">
        <f t="shared" si="11"/>
        <v>0</v>
      </c>
      <c r="BB69" s="164"/>
      <c r="BC69" s="177"/>
      <c r="BD69" s="164"/>
      <c r="BE69" s="177"/>
      <c r="BF69" s="164"/>
      <c r="BG69" s="177"/>
      <c r="BH69" s="164"/>
      <c r="BI69" s="177"/>
      <c r="BJ69" s="164"/>
      <c r="BK69" s="177"/>
      <c r="BL69" s="164"/>
      <c r="BM69" s="177"/>
      <c r="BN69" s="164"/>
      <c r="BO69" s="177"/>
      <c r="BP69" s="164"/>
      <c r="BQ69" s="177"/>
      <c r="BR69" s="164"/>
      <c r="BS69" s="177"/>
      <c r="BT69" s="164"/>
      <c r="BU69" s="177"/>
      <c r="BV69" s="164"/>
      <c r="BW69" s="177"/>
      <c r="BX69" s="164"/>
      <c r="BY69" s="177"/>
      <c r="BZ69" s="166">
        <f t="shared" si="12"/>
        <v>0</v>
      </c>
      <c r="CA69" s="167">
        <f t="shared" si="13"/>
        <v>0</v>
      </c>
      <c r="CB69" s="166">
        <f t="shared" si="14"/>
        <v>0</v>
      </c>
      <c r="CC69" s="167">
        <f t="shared" si="15"/>
        <v>0</v>
      </c>
      <c r="CF69" s="164"/>
      <c r="CG69" s="177"/>
      <c r="CH69" s="164"/>
      <c r="CI69" s="177"/>
      <c r="CJ69" s="164"/>
      <c r="CK69" s="177"/>
      <c r="CL69" s="164"/>
      <c r="CM69" s="177"/>
      <c r="CN69" s="164"/>
      <c r="CO69" s="177"/>
      <c r="CP69" s="164"/>
      <c r="CQ69" s="177"/>
      <c r="CR69" s="164"/>
      <c r="CS69" s="177"/>
      <c r="CT69" s="164"/>
      <c r="CU69" s="177"/>
      <c r="CV69" s="164"/>
      <c r="CW69" s="177"/>
      <c r="CX69" s="164"/>
      <c r="CY69" s="177"/>
      <c r="CZ69" s="164"/>
      <c r="DA69" s="177"/>
      <c r="DB69" s="164"/>
      <c r="DC69" s="177"/>
      <c r="DD69" s="166">
        <f t="shared" si="16"/>
        <v>0</v>
      </c>
      <c r="DE69" s="167">
        <f t="shared" si="17"/>
        <v>0</v>
      </c>
      <c r="DF69" s="166">
        <f t="shared" si="18"/>
        <v>0</v>
      </c>
      <c r="DG69" s="167">
        <f t="shared" si="19"/>
        <v>0</v>
      </c>
      <c r="DJ69" s="164"/>
      <c r="DK69" s="177"/>
      <c r="DL69" s="164"/>
      <c r="DM69" s="177"/>
      <c r="DN69" s="164"/>
      <c r="DO69" s="177"/>
      <c r="DP69" s="164"/>
      <c r="DQ69" s="177"/>
      <c r="DR69" s="164"/>
      <c r="DS69" s="177"/>
      <c r="DT69" s="164"/>
      <c r="DU69" s="177"/>
      <c r="DV69" s="164"/>
      <c r="DW69" s="177"/>
      <c r="DX69" s="164"/>
      <c r="DY69" s="177"/>
      <c r="DZ69" s="164"/>
      <c r="EA69" s="177"/>
      <c r="EB69" s="164"/>
      <c r="EC69" s="177"/>
      <c r="ED69" s="164"/>
      <c r="EE69" s="177"/>
      <c r="EF69" s="164"/>
      <c r="EG69" s="177"/>
      <c r="EH69" s="166">
        <f t="shared" si="20"/>
        <v>0</v>
      </c>
      <c r="EI69" s="167">
        <f t="shared" si="21"/>
        <v>0</v>
      </c>
      <c r="EJ69" s="166">
        <f t="shared" si="22"/>
        <v>0</v>
      </c>
      <c r="EK69" s="167">
        <f t="shared" si="23"/>
        <v>0</v>
      </c>
      <c r="EN69" s="164"/>
      <c r="EO69" s="177"/>
      <c r="EP69" s="164"/>
      <c r="EQ69" s="177"/>
      <c r="ER69" s="164"/>
      <c r="ES69" s="177"/>
      <c r="ET69" s="164"/>
      <c r="EU69" s="177"/>
      <c r="EV69" s="164"/>
      <c r="EW69" s="177"/>
      <c r="EX69" s="164"/>
      <c r="EY69" s="177"/>
      <c r="EZ69" s="164"/>
      <c r="FA69" s="177"/>
      <c r="FB69" s="164"/>
      <c r="FC69" s="177"/>
      <c r="FD69" s="164"/>
      <c r="FE69" s="177"/>
      <c r="FF69" s="164"/>
      <c r="FG69" s="177"/>
      <c r="FH69" s="164"/>
      <c r="FI69" s="177"/>
      <c r="FJ69" s="164"/>
      <c r="FK69" s="177"/>
      <c r="FL69" s="166">
        <f t="shared" si="24"/>
        <v>0</v>
      </c>
      <c r="FM69" s="167">
        <f t="shared" si="25"/>
        <v>0</v>
      </c>
      <c r="FN69" s="166">
        <f t="shared" si="26"/>
        <v>0</v>
      </c>
      <c r="FO69" s="167">
        <f t="shared" si="27"/>
        <v>0</v>
      </c>
      <c r="FR69" s="164"/>
      <c r="FS69" s="177"/>
      <c r="FT69" s="164"/>
      <c r="FU69" s="177"/>
      <c r="FV69" s="164"/>
      <c r="FW69" s="177"/>
      <c r="FX69" s="164"/>
      <c r="FY69" s="177"/>
      <c r="FZ69" s="164"/>
      <c r="GA69" s="177"/>
      <c r="GB69" s="164"/>
      <c r="GC69" s="177"/>
      <c r="GD69" s="164"/>
      <c r="GE69" s="177"/>
      <c r="GF69" s="164"/>
      <c r="GG69" s="177"/>
      <c r="GH69" s="164"/>
      <c r="GI69" s="177"/>
      <c r="GJ69" s="164"/>
      <c r="GK69" s="177"/>
      <c r="GL69" s="164"/>
      <c r="GM69" s="177"/>
      <c r="GN69" s="164"/>
      <c r="GO69" s="177"/>
      <c r="GP69" s="166">
        <f t="shared" si="28"/>
        <v>0</v>
      </c>
      <c r="GQ69" s="167">
        <f t="shared" si="29"/>
        <v>0</v>
      </c>
      <c r="GR69" s="166">
        <f t="shared" si="30"/>
        <v>0</v>
      </c>
      <c r="GS69" s="167">
        <f t="shared" si="31"/>
        <v>0</v>
      </c>
      <c r="GV69" s="164"/>
      <c r="GW69" s="177"/>
      <c r="GX69" s="164"/>
      <c r="GY69" s="177"/>
      <c r="GZ69" s="164"/>
      <c r="HA69" s="177"/>
      <c r="HB69" s="164"/>
      <c r="HC69" s="177"/>
      <c r="HD69" s="164"/>
      <c r="HE69" s="177"/>
      <c r="HF69" s="164"/>
      <c r="HG69" s="177"/>
      <c r="HH69" s="164"/>
      <c r="HI69" s="177"/>
      <c r="HJ69" s="164"/>
      <c r="HK69" s="177"/>
      <c r="HL69" s="164"/>
      <c r="HM69" s="177"/>
      <c r="HN69" s="164"/>
      <c r="HO69" s="177"/>
      <c r="HP69" s="164"/>
      <c r="HQ69" s="177"/>
      <c r="HR69" s="164"/>
      <c r="HS69" s="177"/>
      <c r="HT69" s="166">
        <f t="shared" si="32"/>
        <v>0</v>
      </c>
      <c r="HU69" s="167">
        <f t="shared" si="33"/>
        <v>0</v>
      </c>
      <c r="HV69" s="166">
        <f t="shared" si="34"/>
        <v>0</v>
      </c>
      <c r="HW69" s="167">
        <f t="shared" si="35"/>
        <v>0</v>
      </c>
      <c r="HZ69" s="164"/>
      <c r="IA69" s="177"/>
      <c r="IB69" s="164"/>
      <c r="IC69" s="177"/>
      <c r="ID69" s="164"/>
      <c r="IE69" s="177"/>
      <c r="IF69" s="164"/>
      <c r="IG69" s="177"/>
      <c r="IH69" s="164"/>
      <c r="II69" s="177"/>
      <c r="IJ69" s="164"/>
      <c r="IK69" s="177"/>
      <c r="IL69" s="164"/>
      <c r="IM69" s="177"/>
      <c r="IN69" s="164"/>
      <c r="IO69" s="177"/>
      <c r="IP69" s="164"/>
      <c r="IQ69" s="177"/>
      <c r="IR69" s="164"/>
      <c r="IS69" s="177"/>
      <c r="IT69" s="164"/>
      <c r="IU69" s="177"/>
      <c r="IV69" s="164"/>
      <c r="IW69" s="177"/>
      <c r="IX69" s="166">
        <f t="shared" si="36"/>
        <v>0</v>
      </c>
      <c r="IY69" s="167">
        <f t="shared" si="37"/>
        <v>0</v>
      </c>
      <c r="IZ69" s="166">
        <f t="shared" si="38"/>
        <v>0</v>
      </c>
      <c r="JA69" s="167">
        <f t="shared" si="39"/>
        <v>0</v>
      </c>
      <c r="JD69" s="164"/>
      <c r="JE69" s="177"/>
      <c r="JF69" s="164"/>
      <c r="JG69" s="177"/>
      <c r="JH69" s="164"/>
      <c r="JI69" s="177"/>
      <c r="JJ69" s="164"/>
      <c r="JK69" s="177"/>
      <c r="JL69" s="164"/>
      <c r="JM69" s="177"/>
      <c r="JN69" s="164"/>
      <c r="JO69" s="177"/>
      <c r="JP69" s="164"/>
      <c r="JQ69" s="177"/>
      <c r="JR69" s="164"/>
      <c r="JS69" s="177"/>
      <c r="JT69" s="164"/>
      <c r="JU69" s="177"/>
      <c r="JV69" s="164"/>
      <c r="JW69" s="177"/>
      <c r="JX69" s="164"/>
      <c r="JY69" s="177"/>
      <c r="JZ69" s="164"/>
      <c r="KA69" s="177"/>
      <c r="KB69" s="166">
        <f t="shared" si="40"/>
        <v>0</v>
      </c>
      <c r="KC69" s="167">
        <f t="shared" si="41"/>
        <v>0</v>
      </c>
      <c r="KD69" s="166">
        <f t="shared" si="42"/>
        <v>0</v>
      </c>
      <c r="KE69" s="167">
        <f t="shared" si="43"/>
        <v>0</v>
      </c>
      <c r="KH69" s="197">
        <f t="shared" si="49"/>
        <v>0</v>
      </c>
      <c r="KI69" s="198">
        <f t="shared" si="50"/>
        <v>0</v>
      </c>
      <c r="KJ69" s="166">
        <f t="shared" si="2"/>
        <v>0</v>
      </c>
      <c r="KK69" s="167">
        <f t="shared" si="3"/>
        <v>0</v>
      </c>
      <c r="KL69" s="199">
        <f t="shared" si="51"/>
        <v>0</v>
      </c>
      <c r="KM69" s="198">
        <f t="shared" si="52"/>
        <v>0</v>
      </c>
      <c r="KN69" s="166">
        <f t="shared" si="6"/>
        <v>0</v>
      </c>
      <c r="KO69" s="427">
        <f t="shared" si="7"/>
        <v>0</v>
      </c>
      <c r="KP69" s="420">
        <f t="shared" si="44"/>
        <v>0</v>
      </c>
      <c r="KQ69" s="422">
        <f t="shared" si="45"/>
        <v>0</v>
      </c>
      <c r="KR69" s="421" t="s">
        <v>338</v>
      </c>
      <c r="KS69" s="422" t="s">
        <v>338</v>
      </c>
    </row>
    <row r="70" spans="1:305" s="23" customFormat="1" ht="16.5" hidden="1" customHeight="1" x14ac:dyDescent="0.25">
      <c r="A70" s="4"/>
      <c r="B70" s="73"/>
      <c r="C70" s="548"/>
      <c r="D70" s="546"/>
      <c r="E70" s="24"/>
      <c r="F70" s="651"/>
      <c r="G70" s="24"/>
      <c r="H70" s="24"/>
      <c r="I70" s="80">
        <f>INT(ROUND(F70,2)*(IF(E70&gt;0,data!$J$4,0)))</f>
        <v>0</v>
      </c>
      <c r="J70" s="80"/>
      <c r="K70" s="549"/>
      <c r="L70" s="128"/>
      <c r="M70" s="80">
        <f>INT(ROUND(F70,2)*(IF(E70&gt;0,(IF(K70="ano",data!$J$6,0)),0)))</f>
        <v>0</v>
      </c>
      <c r="N70" s="82"/>
      <c r="O70" s="84"/>
      <c r="P70" s="4"/>
      <c r="Q70" s="85"/>
      <c r="R70" s="611" t="s">
        <v>338</v>
      </c>
      <c r="S70" s="4"/>
      <c r="U70" s="173" t="s">
        <v>297</v>
      </c>
      <c r="V70" s="10"/>
      <c r="W70" s="10"/>
      <c r="X70" s="174"/>
      <c r="Y70" s="175"/>
      <c r="Z70" s="174"/>
      <c r="AA70" s="175"/>
      <c r="AB70" s="174"/>
      <c r="AC70" s="175"/>
      <c r="AD70" s="174"/>
      <c r="AE70" s="175"/>
      <c r="AF70" s="174"/>
      <c r="AG70" s="175"/>
      <c r="AH70" s="174"/>
      <c r="AI70" s="175"/>
      <c r="AJ70" s="174"/>
      <c r="AK70" s="175"/>
      <c r="AL70" s="174"/>
      <c r="AM70" s="175"/>
      <c r="AN70" s="174"/>
      <c r="AO70" s="175"/>
      <c r="AP70" s="174"/>
      <c r="AQ70" s="175"/>
      <c r="AR70" s="174"/>
      <c r="AS70" s="175"/>
      <c r="AT70" s="174"/>
      <c r="AU70" s="175"/>
      <c r="AV70" s="166">
        <f t="shared" si="8"/>
        <v>0</v>
      </c>
      <c r="AW70" s="167">
        <f t="shared" si="9"/>
        <v>0</v>
      </c>
      <c r="AX70" s="166">
        <f t="shared" si="10"/>
        <v>0</v>
      </c>
      <c r="AY70" s="167">
        <f t="shared" si="11"/>
        <v>0</v>
      </c>
      <c r="BB70" s="174"/>
      <c r="BC70" s="175"/>
      <c r="BD70" s="174"/>
      <c r="BE70" s="175"/>
      <c r="BF70" s="174"/>
      <c r="BG70" s="175"/>
      <c r="BH70" s="174"/>
      <c r="BI70" s="175"/>
      <c r="BJ70" s="174"/>
      <c r="BK70" s="175"/>
      <c r="BL70" s="174"/>
      <c r="BM70" s="175"/>
      <c r="BN70" s="174"/>
      <c r="BO70" s="175"/>
      <c r="BP70" s="174"/>
      <c r="BQ70" s="175"/>
      <c r="BR70" s="174"/>
      <c r="BS70" s="175"/>
      <c r="BT70" s="174"/>
      <c r="BU70" s="175"/>
      <c r="BV70" s="174"/>
      <c r="BW70" s="175"/>
      <c r="BX70" s="174"/>
      <c r="BY70" s="175"/>
      <c r="BZ70" s="166">
        <f t="shared" si="12"/>
        <v>0</v>
      </c>
      <c r="CA70" s="167">
        <f t="shared" si="13"/>
        <v>0</v>
      </c>
      <c r="CB70" s="166">
        <f t="shared" si="14"/>
        <v>0</v>
      </c>
      <c r="CC70" s="167">
        <f t="shared" si="15"/>
        <v>0</v>
      </c>
      <c r="CF70" s="174"/>
      <c r="CG70" s="175"/>
      <c r="CH70" s="174"/>
      <c r="CI70" s="175"/>
      <c r="CJ70" s="174"/>
      <c r="CK70" s="175"/>
      <c r="CL70" s="174"/>
      <c r="CM70" s="175"/>
      <c r="CN70" s="174"/>
      <c r="CO70" s="175"/>
      <c r="CP70" s="174"/>
      <c r="CQ70" s="175"/>
      <c r="CR70" s="174"/>
      <c r="CS70" s="175"/>
      <c r="CT70" s="174"/>
      <c r="CU70" s="175"/>
      <c r="CV70" s="174"/>
      <c r="CW70" s="175"/>
      <c r="CX70" s="174"/>
      <c r="CY70" s="175"/>
      <c r="CZ70" s="174"/>
      <c r="DA70" s="175"/>
      <c r="DB70" s="174"/>
      <c r="DC70" s="175"/>
      <c r="DD70" s="166">
        <f t="shared" si="16"/>
        <v>0</v>
      </c>
      <c r="DE70" s="167">
        <f t="shared" si="17"/>
        <v>0</v>
      </c>
      <c r="DF70" s="166">
        <f t="shared" si="18"/>
        <v>0</v>
      </c>
      <c r="DG70" s="167">
        <f t="shared" si="19"/>
        <v>0</v>
      </c>
      <c r="DJ70" s="174"/>
      <c r="DK70" s="175"/>
      <c r="DL70" s="174"/>
      <c r="DM70" s="175"/>
      <c r="DN70" s="174"/>
      <c r="DO70" s="175"/>
      <c r="DP70" s="174"/>
      <c r="DQ70" s="175"/>
      <c r="DR70" s="174"/>
      <c r="DS70" s="175"/>
      <c r="DT70" s="174"/>
      <c r="DU70" s="175"/>
      <c r="DV70" s="174"/>
      <c r="DW70" s="175"/>
      <c r="DX70" s="174"/>
      <c r="DY70" s="175"/>
      <c r="DZ70" s="174"/>
      <c r="EA70" s="175"/>
      <c r="EB70" s="174"/>
      <c r="EC70" s="175"/>
      <c r="ED70" s="174"/>
      <c r="EE70" s="175"/>
      <c r="EF70" s="174"/>
      <c r="EG70" s="175"/>
      <c r="EH70" s="166">
        <f t="shared" si="20"/>
        <v>0</v>
      </c>
      <c r="EI70" s="167">
        <f t="shared" si="21"/>
        <v>0</v>
      </c>
      <c r="EJ70" s="166">
        <f t="shared" si="22"/>
        <v>0</v>
      </c>
      <c r="EK70" s="167">
        <f t="shared" si="23"/>
        <v>0</v>
      </c>
      <c r="EN70" s="174"/>
      <c r="EO70" s="175"/>
      <c r="EP70" s="174"/>
      <c r="EQ70" s="175"/>
      <c r="ER70" s="174"/>
      <c r="ES70" s="175"/>
      <c r="ET70" s="174"/>
      <c r="EU70" s="175"/>
      <c r="EV70" s="174"/>
      <c r="EW70" s="175"/>
      <c r="EX70" s="174"/>
      <c r="EY70" s="175"/>
      <c r="EZ70" s="174"/>
      <c r="FA70" s="175"/>
      <c r="FB70" s="174"/>
      <c r="FC70" s="175"/>
      <c r="FD70" s="174"/>
      <c r="FE70" s="175"/>
      <c r="FF70" s="174"/>
      <c r="FG70" s="175"/>
      <c r="FH70" s="174"/>
      <c r="FI70" s="175"/>
      <c r="FJ70" s="174"/>
      <c r="FK70" s="175"/>
      <c r="FL70" s="166">
        <f t="shared" si="24"/>
        <v>0</v>
      </c>
      <c r="FM70" s="167">
        <f t="shared" si="25"/>
        <v>0</v>
      </c>
      <c r="FN70" s="166">
        <f t="shared" si="26"/>
        <v>0</v>
      </c>
      <c r="FO70" s="167">
        <f t="shared" si="27"/>
        <v>0</v>
      </c>
      <c r="FR70" s="174"/>
      <c r="FS70" s="175"/>
      <c r="FT70" s="174"/>
      <c r="FU70" s="175"/>
      <c r="FV70" s="174"/>
      <c r="FW70" s="175"/>
      <c r="FX70" s="174"/>
      <c r="FY70" s="175"/>
      <c r="FZ70" s="174"/>
      <c r="GA70" s="175"/>
      <c r="GB70" s="174"/>
      <c r="GC70" s="175"/>
      <c r="GD70" s="174"/>
      <c r="GE70" s="175"/>
      <c r="GF70" s="174"/>
      <c r="GG70" s="175"/>
      <c r="GH70" s="174"/>
      <c r="GI70" s="175"/>
      <c r="GJ70" s="174"/>
      <c r="GK70" s="175"/>
      <c r="GL70" s="174"/>
      <c r="GM70" s="175"/>
      <c r="GN70" s="174"/>
      <c r="GO70" s="175"/>
      <c r="GP70" s="166">
        <f t="shared" si="28"/>
        <v>0</v>
      </c>
      <c r="GQ70" s="167">
        <f t="shared" si="29"/>
        <v>0</v>
      </c>
      <c r="GR70" s="166">
        <f t="shared" si="30"/>
        <v>0</v>
      </c>
      <c r="GS70" s="167">
        <f t="shared" si="31"/>
        <v>0</v>
      </c>
      <c r="GV70" s="174"/>
      <c r="GW70" s="175"/>
      <c r="GX70" s="174"/>
      <c r="GY70" s="175"/>
      <c r="GZ70" s="174"/>
      <c r="HA70" s="175"/>
      <c r="HB70" s="174"/>
      <c r="HC70" s="175"/>
      <c r="HD70" s="174"/>
      <c r="HE70" s="175"/>
      <c r="HF70" s="174"/>
      <c r="HG70" s="175"/>
      <c r="HH70" s="174"/>
      <c r="HI70" s="175"/>
      <c r="HJ70" s="174"/>
      <c r="HK70" s="175"/>
      <c r="HL70" s="174"/>
      <c r="HM70" s="175"/>
      <c r="HN70" s="174"/>
      <c r="HO70" s="175"/>
      <c r="HP70" s="174"/>
      <c r="HQ70" s="175"/>
      <c r="HR70" s="174"/>
      <c r="HS70" s="175"/>
      <c r="HT70" s="166">
        <f t="shared" si="32"/>
        <v>0</v>
      </c>
      <c r="HU70" s="167">
        <f t="shared" si="33"/>
        <v>0</v>
      </c>
      <c r="HV70" s="166">
        <f t="shared" si="34"/>
        <v>0</v>
      </c>
      <c r="HW70" s="167">
        <f t="shared" si="35"/>
        <v>0</v>
      </c>
      <c r="HZ70" s="174"/>
      <c r="IA70" s="175"/>
      <c r="IB70" s="174"/>
      <c r="IC70" s="175"/>
      <c r="ID70" s="174"/>
      <c r="IE70" s="175"/>
      <c r="IF70" s="174"/>
      <c r="IG70" s="175"/>
      <c r="IH70" s="174"/>
      <c r="II70" s="175"/>
      <c r="IJ70" s="174"/>
      <c r="IK70" s="175"/>
      <c r="IL70" s="174"/>
      <c r="IM70" s="175"/>
      <c r="IN70" s="174"/>
      <c r="IO70" s="175"/>
      <c r="IP70" s="174"/>
      <c r="IQ70" s="175"/>
      <c r="IR70" s="174"/>
      <c r="IS70" s="175"/>
      <c r="IT70" s="174"/>
      <c r="IU70" s="175"/>
      <c r="IV70" s="174"/>
      <c r="IW70" s="175"/>
      <c r="IX70" s="166">
        <f t="shared" si="36"/>
        <v>0</v>
      </c>
      <c r="IY70" s="167">
        <f t="shared" si="37"/>
        <v>0</v>
      </c>
      <c r="IZ70" s="166">
        <f t="shared" si="38"/>
        <v>0</v>
      </c>
      <c r="JA70" s="167">
        <f t="shared" si="39"/>
        <v>0</v>
      </c>
      <c r="JD70" s="174"/>
      <c r="JE70" s="175"/>
      <c r="JF70" s="174"/>
      <c r="JG70" s="175"/>
      <c r="JH70" s="174"/>
      <c r="JI70" s="175"/>
      <c r="JJ70" s="174"/>
      <c r="JK70" s="175"/>
      <c r="JL70" s="174"/>
      <c r="JM70" s="175"/>
      <c r="JN70" s="174"/>
      <c r="JO70" s="175"/>
      <c r="JP70" s="174"/>
      <c r="JQ70" s="175"/>
      <c r="JR70" s="174"/>
      <c r="JS70" s="175"/>
      <c r="JT70" s="174"/>
      <c r="JU70" s="175"/>
      <c r="JV70" s="174"/>
      <c r="JW70" s="175"/>
      <c r="JX70" s="174"/>
      <c r="JY70" s="175"/>
      <c r="JZ70" s="174"/>
      <c r="KA70" s="175"/>
      <c r="KB70" s="166">
        <f t="shared" si="40"/>
        <v>0</v>
      </c>
      <c r="KC70" s="167">
        <f t="shared" si="41"/>
        <v>0</v>
      </c>
      <c r="KD70" s="166">
        <f t="shared" si="42"/>
        <v>0</v>
      </c>
      <c r="KE70" s="167">
        <f t="shared" si="43"/>
        <v>0</v>
      </c>
      <c r="KH70" s="197">
        <f t="shared" si="49"/>
        <v>0</v>
      </c>
      <c r="KI70" s="198">
        <f t="shared" si="50"/>
        <v>0</v>
      </c>
      <c r="KJ70" s="166">
        <f t="shared" si="2"/>
        <v>0</v>
      </c>
      <c r="KK70" s="167">
        <f t="shared" si="3"/>
        <v>0</v>
      </c>
      <c r="KL70" s="199">
        <f t="shared" si="51"/>
        <v>0</v>
      </c>
      <c r="KM70" s="198">
        <f t="shared" si="52"/>
        <v>0</v>
      </c>
      <c r="KN70" s="166">
        <f t="shared" si="6"/>
        <v>0</v>
      </c>
      <c r="KO70" s="427">
        <f t="shared" si="7"/>
        <v>0</v>
      </c>
      <c r="KP70" s="420">
        <f t="shared" si="44"/>
        <v>0</v>
      </c>
      <c r="KQ70" s="422">
        <f t="shared" si="45"/>
        <v>0</v>
      </c>
      <c r="KR70" s="421" t="s">
        <v>338</v>
      </c>
      <c r="KS70" s="422" t="s">
        <v>338</v>
      </c>
    </row>
    <row r="71" spans="1:305" s="4" customFormat="1" ht="16.5" customHeight="1" x14ac:dyDescent="0.25">
      <c r="B71" s="73" t="s">
        <v>42</v>
      </c>
      <c r="C71" s="900"/>
      <c r="D71" s="901"/>
      <c r="E71" s="312"/>
      <c r="F71" s="655">
        <v>1</v>
      </c>
      <c r="G71" s="14"/>
      <c r="H71" s="14"/>
      <c r="I71" s="80">
        <f>INT(ROUND(F71,2)*(IF(E71&gt;0,data!$J$4,0)))</f>
        <v>0</v>
      </c>
      <c r="J71" s="80">
        <f>IF(E71&gt;0,I71*E71,0)</f>
        <v>0</v>
      </c>
      <c r="K71" s="314"/>
      <c r="L71" s="312"/>
      <c r="M71" s="80">
        <f>INT(ROUND(F71,2)*(IF(E71&gt;0,(IF(K71="ano",data!$J$6,0)),0)))</f>
        <v>0</v>
      </c>
      <c r="N71" s="82">
        <f>IF(L71&gt;E71,M71*E71,M71*L71)</f>
        <v>0</v>
      </c>
      <c r="O71" s="84">
        <f t="shared" si="46"/>
        <v>0</v>
      </c>
      <c r="Q71" s="85" t="str">
        <f t="shared" si="47"/>
        <v/>
      </c>
      <c r="R71" s="611" t="s">
        <v>338</v>
      </c>
      <c r="T71" s="4">
        <f t="shared" si="48"/>
        <v>0</v>
      </c>
      <c r="U71" s="176" t="s">
        <v>297</v>
      </c>
      <c r="V71" s="10"/>
      <c r="W71" s="10"/>
      <c r="X71" s="164"/>
      <c r="Y71" s="177"/>
      <c r="Z71" s="164"/>
      <c r="AA71" s="177"/>
      <c r="AB71" s="164"/>
      <c r="AC71" s="177"/>
      <c r="AD71" s="164"/>
      <c r="AE71" s="177"/>
      <c r="AF71" s="164"/>
      <c r="AG71" s="177"/>
      <c r="AH71" s="164"/>
      <c r="AI71" s="177"/>
      <c r="AJ71" s="164"/>
      <c r="AK71" s="177"/>
      <c r="AL71" s="164"/>
      <c r="AM71" s="177"/>
      <c r="AN71" s="164"/>
      <c r="AO71" s="177"/>
      <c r="AP71" s="164"/>
      <c r="AQ71" s="177"/>
      <c r="AR71" s="164"/>
      <c r="AS71" s="177"/>
      <c r="AT71" s="164"/>
      <c r="AU71" s="177"/>
      <c r="AV71" s="166">
        <f t="shared" si="8"/>
        <v>0</v>
      </c>
      <c r="AW71" s="167">
        <f t="shared" si="9"/>
        <v>0</v>
      </c>
      <c r="AX71" s="166">
        <f t="shared" si="10"/>
        <v>0</v>
      </c>
      <c r="AY71" s="167">
        <f t="shared" si="11"/>
        <v>0</v>
      </c>
      <c r="BB71" s="164"/>
      <c r="BC71" s="177"/>
      <c r="BD71" s="164"/>
      <c r="BE71" s="177"/>
      <c r="BF71" s="164"/>
      <c r="BG71" s="177"/>
      <c r="BH71" s="164"/>
      <c r="BI71" s="177"/>
      <c r="BJ71" s="164"/>
      <c r="BK71" s="177"/>
      <c r="BL71" s="164"/>
      <c r="BM71" s="177"/>
      <c r="BN71" s="164"/>
      <c r="BO71" s="177"/>
      <c r="BP71" s="164"/>
      <c r="BQ71" s="177"/>
      <c r="BR71" s="164"/>
      <c r="BS71" s="177"/>
      <c r="BT71" s="164"/>
      <c r="BU71" s="177"/>
      <c r="BV71" s="164"/>
      <c r="BW71" s="177"/>
      <c r="BX71" s="164"/>
      <c r="BY71" s="177"/>
      <c r="BZ71" s="166">
        <f t="shared" si="12"/>
        <v>0</v>
      </c>
      <c r="CA71" s="167">
        <f t="shared" si="13"/>
        <v>0</v>
      </c>
      <c r="CB71" s="166">
        <f t="shared" si="14"/>
        <v>0</v>
      </c>
      <c r="CC71" s="167">
        <f t="shared" si="15"/>
        <v>0</v>
      </c>
      <c r="CF71" s="164"/>
      <c r="CG71" s="177"/>
      <c r="CH71" s="164"/>
      <c r="CI71" s="177"/>
      <c r="CJ71" s="164"/>
      <c r="CK71" s="177"/>
      <c r="CL71" s="164"/>
      <c r="CM71" s="177"/>
      <c r="CN71" s="164"/>
      <c r="CO71" s="177"/>
      <c r="CP71" s="164"/>
      <c r="CQ71" s="177"/>
      <c r="CR71" s="164"/>
      <c r="CS71" s="177"/>
      <c r="CT71" s="164"/>
      <c r="CU71" s="177"/>
      <c r="CV71" s="164"/>
      <c r="CW71" s="177"/>
      <c r="CX71" s="164"/>
      <c r="CY71" s="177"/>
      <c r="CZ71" s="164"/>
      <c r="DA71" s="177"/>
      <c r="DB71" s="164"/>
      <c r="DC71" s="177"/>
      <c r="DD71" s="166">
        <f t="shared" si="16"/>
        <v>0</v>
      </c>
      <c r="DE71" s="167">
        <f t="shared" si="17"/>
        <v>0</v>
      </c>
      <c r="DF71" s="166">
        <f t="shared" si="18"/>
        <v>0</v>
      </c>
      <c r="DG71" s="167">
        <f t="shared" si="19"/>
        <v>0</v>
      </c>
      <c r="DJ71" s="164"/>
      <c r="DK71" s="177"/>
      <c r="DL71" s="164"/>
      <c r="DM71" s="177"/>
      <c r="DN71" s="164"/>
      <c r="DO71" s="177"/>
      <c r="DP71" s="164"/>
      <c r="DQ71" s="177"/>
      <c r="DR71" s="164"/>
      <c r="DS71" s="177"/>
      <c r="DT71" s="164"/>
      <c r="DU71" s="177"/>
      <c r="DV71" s="164"/>
      <c r="DW71" s="177"/>
      <c r="DX71" s="164"/>
      <c r="DY71" s="177"/>
      <c r="DZ71" s="164"/>
      <c r="EA71" s="177"/>
      <c r="EB71" s="164"/>
      <c r="EC71" s="177"/>
      <c r="ED71" s="164"/>
      <c r="EE71" s="177"/>
      <c r="EF71" s="164"/>
      <c r="EG71" s="177"/>
      <c r="EH71" s="166">
        <f t="shared" si="20"/>
        <v>0</v>
      </c>
      <c r="EI71" s="167">
        <f t="shared" si="21"/>
        <v>0</v>
      </c>
      <c r="EJ71" s="166">
        <f t="shared" si="22"/>
        <v>0</v>
      </c>
      <c r="EK71" s="167">
        <f t="shared" si="23"/>
        <v>0</v>
      </c>
      <c r="EN71" s="164"/>
      <c r="EO71" s="177"/>
      <c r="EP71" s="164"/>
      <c r="EQ71" s="177"/>
      <c r="ER71" s="164"/>
      <c r="ES71" s="177"/>
      <c r="ET71" s="164"/>
      <c r="EU71" s="177"/>
      <c r="EV71" s="164"/>
      <c r="EW71" s="177"/>
      <c r="EX71" s="164"/>
      <c r="EY71" s="177"/>
      <c r="EZ71" s="164"/>
      <c r="FA71" s="177"/>
      <c r="FB71" s="164"/>
      <c r="FC71" s="177"/>
      <c r="FD71" s="164"/>
      <c r="FE71" s="177"/>
      <c r="FF71" s="164"/>
      <c r="FG71" s="177"/>
      <c r="FH71" s="164"/>
      <c r="FI71" s="177"/>
      <c r="FJ71" s="164"/>
      <c r="FK71" s="177"/>
      <c r="FL71" s="166">
        <f t="shared" si="24"/>
        <v>0</v>
      </c>
      <c r="FM71" s="167">
        <f t="shared" si="25"/>
        <v>0</v>
      </c>
      <c r="FN71" s="166">
        <f t="shared" si="26"/>
        <v>0</v>
      </c>
      <c r="FO71" s="167">
        <f t="shared" si="27"/>
        <v>0</v>
      </c>
      <c r="FR71" s="164"/>
      <c r="FS71" s="177"/>
      <c r="FT71" s="164"/>
      <c r="FU71" s="177"/>
      <c r="FV71" s="164"/>
      <c r="FW71" s="177"/>
      <c r="FX71" s="164"/>
      <c r="FY71" s="177"/>
      <c r="FZ71" s="164"/>
      <c r="GA71" s="177"/>
      <c r="GB71" s="164"/>
      <c r="GC71" s="177"/>
      <c r="GD71" s="164"/>
      <c r="GE71" s="177"/>
      <c r="GF71" s="164"/>
      <c r="GG71" s="177"/>
      <c r="GH71" s="164"/>
      <c r="GI71" s="177"/>
      <c r="GJ71" s="164"/>
      <c r="GK71" s="177"/>
      <c r="GL71" s="164"/>
      <c r="GM71" s="177"/>
      <c r="GN71" s="164"/>
      <c r="GO71" s="177"/>
      <c r="GP71" s="166">
        <f t="shared" si="28"/>
        <v>0</v>
      </c>
      <c r="GQ71" s="167">
        <f t="shared" si="29"/>
        <v>0</v>
      </c>
      <c r="GR71" s="166">
        <f t="shared" si="30"/>
        <v>0</v>
      </c>
      <c r="GS71" s="167">
        <f t="shared" si="31"/>
        <v>0</v>
      </c>
      <c r="GV71" s="164"/>
      <c r="GW71" s="177"/>
      <c r="GX71" s="164"/>
      <c r="GY71" s="177"/>
      <c r="GZ71" s="164"/>
      <c r="HA71" s="177"/>
      <c r="HB71" s="164"/>
      <c r="HC71" s="177"/>
      <c r="HD71" s="164"/>
      <c r="HE71" s="177"/>
      <c r="HF71" s="164"/>
      <c r="HG71" s="177"/>
      <c r="HH71" s="164"/>
      <c r="HI71" s="177"/>
      <c r="HJ71" s="164"/>
      <c r="HK71" s="177"/>
      <c r="HL71" s="164"/>
      <c r="HM71" s="177"/>
      <c r="HN71" s="164"/>
      <c r="HO71" s="177"/>
      <c r="HP71" s="164"/>
      <c r="HQ71" s="177"/>
      <c r="HR71" s="164"/>
      <c r="HS71" s="177"/>
      <c r="HT71" s="166">
        <f t="shared" si="32"/>
        <v>0</v>
      </c>
      <c r="HU71" s="167">
        <f t="shared" si="33"/>
        <v>0</v>
      </c>
      <c r="HV71" s="166">
        <f t="shared" si="34"/>
        <v>0</v>
      </c>
      <c r="HW71" s="167">
        <f t="shared" si="35"/>
        <v>0</v>
      </c>
      <c r="HZ71" s="164"/>
      <c r="IA71" s="177"/>
      <c r="IB71" s="164"/>
      <c r="IC71" s="177"/>
      <c r="ID71" s="164"/>
      <c r="IE71" s="177"/>
      <c r="IF71" s="164"/>
      <c r="IG71" s="177"/>
      <c r="IH71" s="164"/>
      <c r="II71" s="177"/>
      <c r="IJ71" s="164"/>
      <c r="IK71" s="177"/>
      <c r="IL71" s="164"/>
      <c r="IM71" s="177"/>
      <c r="IN71" s="164"/>
      <c r="IO71" s="177"/>
      <c r="IP71" s="164"/>
      <c r="IQ71" s="177"/>
      <c r="IR71" s="164"/>
      <c r="IS71" s="177"/>
      <c r="IT71" s="164"/>
      <c r="IU71" s="177"/>
      <c r="IV71" s="164"/>
      <c r="IW71" s="177"/>
      <c r="IX71" s="166">
        <f t="shared" si="36"/>
        <v>0</v>
      </c>
      <c r="IY71" s="167">
        <f t="shared" si="37"/>
        <v>0</v>
      </c>
      <c r="IZ71" s="166">
        <f t="shared" si="38"/>
        <v>0</v>
      </c>
      <c r="JA71" s="167">
        <f t="shared" si="39"/>
        <v>0</v>
      </c>
      <c r="JD71" s="164"/>
      <c r="JE71" s="177"/>
      <c r="JF71" s="164"/>
      <c r="JG71" s="177"/>
      <c r="JH71" s="164"/>
      <c r="JI71" s="177"/>
      <c r="JJ71" s="164"/>
      <c r="JK71" s="177"/>
      <c r="JL71" s="164"/>
      <c r="JM71" s="177"/>
      <c r="JN71" s="164"/>
      <c r="JO71" s="177"/>
      <c r="JP71" s="164"/>
      <c r="JQ71" s="177"/>
      <c r="JR71" s="164"/>
      <c r="JS71" s="177"/>
      <c r="JT71" s="164"/>
      <c r="JU71" s="177"/>
      <c r="JV71" s="164"/>
      <c r="JW71" s="177"/>
      <c r="JX71" s="164"/>
      <c r="JY71" s="177"/>
      <c r="JZ71" s="164"/>
      <c r="KA71" s="177"/>
      <c r="KB71" s="166">
        <f t="shared" si="40"/>
        <v>0</v>
      </c>
      <c r="KC71" s="167">
        <f t="shared" si="41"/>
        <v>0</v>
      </c>
      <c r="KD71" s="166">
        <f t="shared" si="42"/>
        <v>0</v>
      </c>
      <c r="KE71" s="167">
        <f t="shared" si="43"/>
        <v>0</v>
      </c>
      <c r="KH71" s="197">
        <f t="shared" ref="KH71:KH102" si="53">AV71+BZ71+DD71+EH71+FL71+GP71+HT71+IX71+KB71</f>
        <v>0</v>
      </c>
      <c r="KI71" s="198">
        <f t="shared" ref="KI71:KI102" si="54">AW71+CA71+DE71+EI71+FM71+GQ71+HU71+IY71+KC71</f>
        <v>0</v>
      </c>
      <c r="KJ71" s="166">
        <f t="shared" ref="KJ71:KJ113" si="55">E71-KH71</f>
        <v>0</v>
      </c>
      <c r="KK71" s="167">
        <f t="shared" ref="KK71:KK113" si="56">J71-KI71</f>
        <v>0</v>
      </c>
      <c r="KL71" s="199">
        <f t="shared" ref="KL71:KL102" si="57">AX71+CB71+DF71+EJ71+FN71+GR71+HV71+IZ71+KD71</f>
        <v>0</v>
      </c>
      <c r="KM71" s="198">
        <f t="shared" ref="KM71:KM102" si="58">AY71+CC71+DG71+EK71+FO71+GS71+HW71+JA71+KE71</f>
        <v>0</v>
      </c>
      <c r="KN71" s="166">
        <f t="shared" ref="KN71:KN113" si="59">L71-KL71</f>
        <v>0</v>
      </c>
      <c r="KO71" s="427">
        <f t="shared" ref="KO71:KO113" si="60">N71-KM71</f>
        <v>0</v>
      </c>
      <c r="KP71" s="420">
        <f t="shared" si="44"/>
        <v>0</v>
      </c>
      <c r="KQ71" s="422">
        <f t="shared" si="45"/>
        <v>0</v>
      </c>
      <c r="KR71" s="421" t="s">
        <v>338</v>
      </c>
      <c r="KS71" s="422" t="s">
        <v>338</v>
      </c>
    </row>
    <row r="72" spans="1:305" s="23" customFormat="1" ht="15.75" hidden="1" customHeight="1" x14ac:dyDescent="0.25">
      <c r="A72" s="4"/>
      <c r="B72" s="73"/>
      <c r="C72" s="548"/>
      <c r="D72" s="546"/>
      <c r="E72" s="24"/>
      <c r="F72" s="651"/>
      <c r="G72" s="24"/>
      <c r="H72" s="24"/>
      <c r="I72" s="80">
        <f>INT(ROUND(F72,2)*(IF(E72&gt;0,data!$J$4,0)))</f>
        <v>0</v>
      </c>
      <c r="J72" s="80"/>
      <c r="K72" s="549"/>
      <c r="L72" s="128"/>
      <c r="M72" s="80">
        <f>INT(ROUND(F72,2)*(IF(E72&gt;0,(IF(K72="ano",data!$J$6,0)),0)))</f>
        <v>0</v>
      </c>
      <c r="N72" s="82"/>
      <c r="O72" s="84"/>
      <c r="P72" s="4"/>
      <c r="Q72" s="85"/>
      <c r="R72" s="611" t="s">
        <v>338</v>
      </c>
      <c r="S72" s="4"/>
      <c r="U72" s="173" t="s">
        <v>297</v>
      </c>
      <c r="V72" s="10"/>
      <c r="W72" s="10"/>
      <c r="X72" s="174"/>
      <c r="Y72" s="175"/>
      <c r="Z72" s="174"/>
      <c r="AA72" s="175"/>
      <c r="AB72" s="174"/>
      <c r="AC72" s="175"/>
      <c r="AD72" s="174"/>
      <c r="AE72" s="175"/>
      <c r="AF72" s="174"/>
      <c r="AG72" s="175"/>
      <c r="AH72" s="174"/>
      <c r="AI72" s="175"/>
      <c r="AJ72" s="174"/>
      <c r="AK72" s="175"/>
      <c r="AL72" s="174"/>
      <c r="AM72" s="175"/>
      <c r="AN72" s="174"/>
      <c r="AO72" s="175"/>
      <c r="AP72" s="174"/>
      <c r="AQ72" s="175"/>
      <c r="AR72" s="174"/>
      <c r="AS72" s="175"/>
      <c r="AT72" s="174"/>
      <c r="AU72" s="175"/>
      <c r="AV72" s="166">
        <f t="shared" ref="AV72:AV135" si="61">FLOOR(IF($U72="Ne",0,IF(IF(X72="",0,((30/(Y$4*$F72)*(Y$4*$F72-X72))/30))+IF(Z72="",0,((30/(AA$4*$F72)*(AA$4*$F72-Z72))/30))+IF(AB72="",0,((30/(AC$4*$F72)*(AC$4*$F72-AB72))/30))+IF(AD72="",0,((30/(AE$4*$F72)*(AE$4*$F72-AD72))/30))+IF(AF72="",0,((30/(AG$4*$F72)*(AG$4*$F72-AF72))/30))+IF(AH72="",0,((30/(AI$4*$F72)*(AI$4*$F72-AH72))/30))+IF(AJ72="",0,((30/(AK$4*$F72)*(AK$4*$F72-AJ72))/30))+IF(AL72="",0,((30/(AM$4*$F72)*(AM$4*$F72-AL72))/30))+IF(AN72="",0,((30/(AO$4*$F72)*(AO$4*$F72-AN72))/30))+IF(AP72="",0,((30/(AQ$4*$F72)*(AQ$4*$F72-AP72))/30))+IF(AR72="",0,((30/(AS$4*$F72)*(AS$4*$F72-AR72))/30))+IF(AT72="",0,((30/(AU$4*$F72)*(AU$4*$F72-AT72))/30))&gt;($E72),$E72,IF(X72="",0,((30/(Y$4*$F72)*(Y$4*$F72-X72))/30))+IF(Z72="",0,((30/(AA$4*$F72)*(AA$4*$F72-Z72))/30))+IF(AB72="",0,((30/(AC$4*$F72)*(AC$4*$F72-AB72))/30))+IF(AD72="",0,((30/(AE$4*$F72)*(AE$4*$F72-AD72))/30))+IF(AF72="",0,((30/(AG$4*$F72)*(AG$4*$F72-AF72))/30))+IF(AH72="",0,((30/(AI$4*$F72)*(AI$4*$F72-AH72))/30))+IF(AJ72="",0,((30/(AK$4*$F72)*(AK$4*$F72-AJ72))/30))+IF(AL72="",0,((30/(AM$4*$F72)*(AM$4*$F72-AL72))/30))+IF(AN72="",0,((30/(AO$4*$F72)*(AO$4*$F72-AN72))/30))+IF(AP72="",0,((30/(AQ$4*$F72)*(AQ$4*$F72-AP72))/30))+IF(AR72="",0,((30/(AS$4*$F72)*(AS$4*$F72-AR72))/30))+IF(AT72="",0,((30/(AU$4*$F72)*(AU$4*$F72-AT72))/30)))),0.01)</f>
        <v>0</v>
      </c>
      <c r="AW72" s="167">
        <f t="shared" ref="AW72:AW135" si="62">ROUND(AV72*$I72,2)</f>
        <v>0</v>
      </c>
      <c r="AX72" s="166">
        <f t="shared" ref="AX72:AX135" si="63">FLOOR(IF($U72="Ne",0,IF(OR($L72=0,$L72=""),0,IF(IF(Y72="Ano",IF(X72="",0,((30/(Y$4*$F72)*(Y$4*$F72-X72))/30)),0)+IF(AA72="Ano",IF(Z72="",0,((30/(AA$4*$F72)*(AA$4*$F72-Z72))/30)),0)+IF(AC72="Ano",IF(AB72="",0,((30/(AC$4*$F72)*(AC$4*$F72-AB72))/30)),0)+IF(AE72="Ano",IF(AD72="",0,((30/(AE$4*$F72)*(AE$4*$F72-AD72))/30)),0)+IF(AG72="Ano",IF(AF72="",0,((30/(AG$4*$F72)*(AG$4*$F72-AF72))/30)),0)+IF(AI72="Ano",IF(AH72="",0,((30/(AI$4*$F72)*(AI$4*$F72-AH72))/30)),0)+IF(AK72="Ano",IF(AJ72="",0,((30/(AK$4*$F72)*(AK$4*$F72-AJ72))/30)),0)+IF(AM72="Ano",IF(AL72="",0,((30/(AM$4*$F72)*(AM$4*$F72-AL72))/30)),0)+IF(AO72="Ano",IF(AN72="",0,((30/(AO$4*$F72)*(AO$4*$F72-AN72))/30)),0)+IF(AQ72="Ano",IF(AP72="",0,((30/(AQ$4*$F72)*(AQ$4*$F72-AP72))/30)),0)+IF(AS72="Ano",IF(AR72="",0,((30/(AS$4*$F72)*(AS$4*$F72-AR72))/30)),0)+IF(AU72="Ano",IF(AT72="",0,((30/(AU$4*$F72)*(AU$4*$F72-AT72))/30)),0)&gt;($L72),$L72,IF(Y72="Ano",IF(X72="",0,((30/(Y$4*$F72)*(Y$4*$F72-X72))/30)),0)+IF(AA72="Ano",IF(Z72="",0,((30/(AA$4*$F72)*(AA$4*$F72-Z72))/30)),0)+IF(AC72="Ano",IF(AB72="",0,((30/(AC$4*$F72)*(AC$4*$F72-AB72))/30)),0)+IF(AE72="Ano",IF(AD72="",0,((30/(AE$4*$F72)*(AE$4*$F72-AD72))/30)),0)+IF(AG72="Ano",IF(AF72="",0,((30/(AG$4*$F72)*(AG$4*$F72-AF72))/30)),0)+IF(AI72="Ano",IF(AH72="",0,((30/(AI$4*$F72)*(AI$4*$F72-AH72))/30)),0)+IF(AK72="Ano",IF(AJ72="",0,((30/(AK$4*$F72)*(AK$4*$F72-AJ72))/30)),0)+IF(AM72="Ano",IF(AL72="",0,((30/(AM$4*$F72)*(AM$4*$F72-AL72))/30)),0)+IF(AO72="Ano",IF(AN72="",0,((30/(AO$4*$F72)*(AO$4*$F72-AN72))/30)),0)+IF(AQ72="Ano",IF(AP72="",0,((30/(AQ$4*$F72)*(AQ$4*$F72-AP72))/30)),0)+IF(AS72="Ano",IF(AR72="",0,((30/(AS$4*$F72)*(AS$4*$F72-AR72))/30)),0)+IF(AU72="Ano",IF(AT72="",0,((30/(AU$4*$F72)*(AU$4*$F72-AT72))/30)),0)))),0.01)</f>
        <v>0</v>
      </c>
      <c r="AY72" s="167">
        <f t="shared" ref="AY72:AY135" si="64">ROUND(AX72*$M72,2)</f>
        <v>0</v>
      </c>
      <c r="BB72" s="174"/>
      <c r="BC72" s="175"/>
      <c r="BD72" s="174"/>
      <c r="BE72" s="175"/>
      <c r="BF72" s="174"/>
      <c r="BG72" s="175"/>
      <c r="BH72" s="174"/>
      <c r="BI72" s="175"/>
      <c r="BJ72" s="174"/>
      <c r="BK72" s="175"/>
      <c r="BL72" s="174"/>
      <c r="BM72" s="175"/>
      <c r="BN72" s="174"/>
      <c r="BO72" s="175"/>
      <c r="BP72" s="174"/>
      <c r="BQ72" s="175"/>
      <c r="BR72" s="174"/>
      <c r="BS72" s="175"/>
      <c r="BT72" s="174"/>
      <c r="BU72" s="175"/>
      <c r="BV72" s="174"/>
      <c r="BW72" s="175"/>
      <c r="BX72" s="174"/>
      <c r="BY72" s="175"/>
      <c r="BZ72" s="166">
        <f t="shared" ref="BZ72:BZ135" si="65">FLOOR(IF($U72="Ne",0,IF(IF(BB72="",0,((30/(BC$4*$F72)*(BC$4*$F72-BB72))/30))+IF(BD72="",0,((30/(BE$4*$F72)*(BE$4*$F72-BD72))/30))+IF(BF72="",0,((30/(BG$4*$F72)*(BG$4*$F72-BF72))/30))+IF(BH72="",0,((30/(BI$4*$F72)*(BI$4*$F72-BH72))/30))+IF(BJ72="",0,((30/(BK$4*$F72)*(BK$4*$F72-BJ72))/30))+IF(BL72="",0,((30/(BM$4*$F72)*(BM$4*$F72-BL72))/30))+IF(BN72="",0,((30/(BO$4*$F72)*(BO$4*$F72-BN72))/30))+IF(BP72="",0,((30/(BQ$4*$F72)*(BQ$4*$F72-BP72))/30))+IF(BR72="",0,((30/(BS$4*$F72)*(BS$4*$F72-BR72))/30))+IF(BT72="",0,((30/(BU$4*$F72)*(BU$4*$F72-BT72))/30))+IF(BV72="",0,((30/(BW$4*$F72)*(BW$4*$F72-BV72))/30))+IF(BX72="",0,((30/(BY$4*$F72)*(BY$4*$F72-BX72))/30))&gt;($E72-$AV72),$E72-$AV72,IF(BB72="",0,((30/(BC$4*$F72)*(BC$4*$F72-BB72))/30))+IF(BD72="",0,((30/(BE$4*$F72)*(BE$4*$F72-BD72))/30))+IF(BF72="",0,((30/(BG$4*$F72)*(BG$4*$F72-BF72))/30))+IF(BH72="",0,((30/(BI$4*$F72)*(BI$4*$F72-BH72))/30))+IF(BJ72="",0,((30/(BK$4*$F72)*(BK$4*$F72-BJ72))/30))+IF(BL72="",0,((30/(BM$4*$F72)*(BM$4*$F72-BL72))/30))+IF(BN72="",0,((30/(BO$4*$F72)*(BO$4*$F72-BN72))/30))+IF(BP72="",0,((30/(BQ$4*$F72)*(BQ$4*$F72-BP72))/30))+IF(BR72="",0,((30/(BS$4*$F72)*(BS$4*$F72-BR72))/30))+IF(BT72="",0,((30/(BU$4*$F72)*(BU$4*$F72-BT72))/30))+IF(BV72="",0,((30/(BW$4*$F72)*(BW$4*$F72-BV72))/30))+IF(BX72="",0,((30/(BY$4*$F72)*(BY$4*$F72-BX72))/30)))),0.01)</f>
        <v>0</v>
      </c>
      <c r="CA72" s="167">
        <f t="shared" ref="CA72:CA135" si="66">ROUND(BZ72*$I72,2)</f>
        <v>0</v>
      </c>
      <c r="CB72" s="166">
        <f t="shared" ref="CB72:CB135" si="67">FLOOR(IF($U72="Ne",0,IF(OR($L72=0,$L72=""),0,IF(IF(BC72="Ano",IF(BB72="",0,((30/(BC$4*$F72)*(BC$4*$F72-BB72))/30)),0)+IF(BE72="Ano",IF(BD72="",0,((30/(BE$4*$F72)*(BE$4*$F72-BD72))/30)),0)+IF(BG72="Ano",IF(BF72="",0,((30/(BG$4*$F72)*(BG$4*$F72-BF72))/30)),0)+IF(BI72="Ano",IF(BH72="",0,((30/(BI$4*$F72)*(BI$4*$F72-BH72))/30)),0)+IF(BK72="Ano",IF(BJ72="",0,((30/(BK$4*$F72)*(BK$4*$F72-BJ72))/30)),0)+IF(BM72="Ano",IF(BL72="",0,((30/(BM$4*$F72)*(BM$4*$F72-BL72))/30)),0)+IF(BO72="Ano",IF(BN72="",0,((30/(BO$4*$F72)*(BO$4*$F72-BN72))/30)),0)+IF(BQ72="Ano",IF(BP72="",0,((30/(BQ$4*$F72)*(BQ$4*$F72-BP72))/30)),0)+IF(BS72="Ano",IF(BR72="",0,((30/(BS$4*$F72)*(BS$4*$F72-BR72))/30)),0)+IF(BU72="Ano",IF(BT72="",0,((30/(BU$4*$F72)*(BU$4*$F72-BT72))/30)),0)+IF(BW72="Ano",IF(BV72="",0,((30/(BW$4*$F72)*(BW$4*$F72-BV72))/30)),0)+IF(BY72="Ano",IF(BX72="",0,((30/(BY$4*$F72)*(BY$4*$F72-BX72))/30)),0)&gt;($L72-$AX72),$L72-$AX72,IF(BC72="Ano",IF(BB72="",0,((30/(BC$4*$F72)*(BC$4*$F72-BB72))/30)),0)+IF(BE72="Ano",IF(BD72="",0,((30/(BE$4*$F72)*(BE$4*$F72-BD72))/30)),0)+IF(BG72="Ano",IF(BF72="",0,((30/(BG$4*$F72)*(BG$4*$F72-BF72))/30)),0)+IF(BI72="Ano",IF(BH72="",0,((30/(BI$4*$F72)*(BI$4*$F72-BH72))/30)),0)+IF(BK72="Ano",IF(BJ72="",0,((30/(BK$4*$F72)*(BK$4*$F72-BJ72))/30)),0)+IF(BM72="Ano",IF(BL72="",0,((30/(BM$4*$F72)*(BM$4*$F72-BL72))/30)),0)+IF(BO72="Ano",IF(BN72="",0,((30/(BO$4*$F72)*(BO$4*$F72-BN72))/30)),0)+IF(BQ72="Ano",IF(BP72="",0,((30/(BQ$4*$F72)*(BQ$4*$F72-BP72))/30)),0)+IF(BS72="Ano",IF(BR72="",0,((30/(BS$4*$F72)*(BS$4*$F72-BR72))/30)),0)+IF(BU72="Ano",IF(BT72="",0,((30/(BU$4*$F72)*(BU$4*$F72-BT72))/30)),0)+IF(BW72="Ano",IF(BV72="",0,((30/(BW$4*$F72)*(BW$4*$F72-BV72))/30)),0)+IF(BY72="Ano",IF(BX72="",0,((30/(BY$4*$F72)*(BY$4*$F72-BX72))/30)),0)))),0.01)</f>
        <v>0</v>
      </c>
      <c r="CC72" s="167">
        <f t="shared" ref="CC72:CC135" si="68">ROUND(CB72*$M72,2)</f>
        <v>0</v>
      </c>
      <c r="CF72" s="174"/>
      <c r="CG72" s="175"/>
      <c r="CH72" s="174"/>
      <c r="CI72" s="175"/>
      <c r="CJ72" s="174"/>
      <c r="CK72" s="175"/>
      <c r="CL72" s="174"/>
      <c r="CM72" s="175"/>
      <c r="CN72" s="174"/>
      <c r="CO72" s="175"/>
      <c r="CP72" s="174"/>
      <c r="CQ72" s="175"/>
      <c r="CR72" s="174"/>
      <c r="CS72" s="175"/>
      <c r="CT72" s="174"/>
      <c r="CU72" s="175"/>
      <c r="CV72" s="174"/>
      <c r="CW72" s="175"/>
      <c r="CX72" s="174"/>
      <c r="CY72" s="175"/>
      <c r="CZ72" s="174"/>
      <c r="DA72" s="175"/>
      <c r="DB72" s="174"/>
      <c r="DC72" s="175"/>
      <c r="DD72" s="166">
        <f t="shared" ref="DD72:DD135" si="69">FLOOR(IF($U72="Ne",0,IF(IF(CF72="",0,((30/(CG$4*$F72)*(CG$4*$F72-CF72))/30))+IF(CH72="",0,((30/(CI$4*$F72)*(CI$4*$F72-CH72))/30))+IF(CJ72="",0,((30/(CK$4*$F72)*(CK$4*$F72-CJ72))/30))+IF(CL72="",0,((30/(CM$4*$F72)*(CM$4*$F72-CL72))/30))+IF(CN72="",0,((30/(CO$4*$F72)*(CO$4*$F72-CN72))/30))+IF(CP72="",0,((30/(CQ$4*$F72)*(CQ$4*$F72-CP72))/30))+IF(CR72="",0,((30/(CS$4*$F72)*(CS$4*$F72-CR72))/30))+IF(CT72="",0,((30/(CU$4*$F72)*(CU$4*$F72-CT72))/30))+IF(CV72="",0,((30/(CW$4*$F72)*(CW$4*$F72-CV72))/30))+IF(CX72="",0,((30/(CY$4*$F72)*(CY$4*$F72-CX72))/30))+IF(CZ72="",0,((30/(DA$4*$F72)*(DA$4*$F72-CZ72))/30))+IF(DB72="",0,((30/(DC$4*$F72)*(DC$4*$F72-DB72))/30))&gt;($E72-$AV72-$BZ72),$E72-$AV72-$BZ72,IF(CF72="",0,((30/(CG$4*$F72)*(CG$4*$F72-CF72))/30))+IF(CH72="",0,((30/(CI$4*$F72)*(CI$4*$F72-CH72))/30))+IF(CJ72="",0,((30/(CK$4*$F72)*(CK$4*$F72-CJ72))/30))+IF(CL72="",0,((30/(CM$4*$F72)*(CM$4*$F72-CL72))/30))+IF(CN72="",0,((30/(CO$4*$F72)*(CO$4*$F72-CN72))/30))+IF(CP72="",0,((30/(CQ$4*$F72)*(CQ$4*$F72-CP72))/30))+IF(CR72="",0,((30/(CS$4*$F72)*(CS$4*$F72-CR72))/30))+IF(CT72="",0,((30/(CU$4*$F72)*(CU$4*$F72-CT72))/30))+IF(CV72="",0,((30/(CW$4*$F72)*(CW$4*$F72-CV72))/30))+IF(CX72="",0,((30/(CY$4*$F72)*(CY$4*$F72-CX72))/30))+IF(CZ72="",0,((30/(DA$4*$F72)*(DA$4*$F72-CZ72))/30))+IF(DB72="",0,((30/(DC$4*$F72)*(DC$4*$F72-DB72))/30)))),0.01)</f>
        <v>0</v>
      </c>
      <c r="DE72" s="167">
        <f t="shared" ref="DE72:DE135" si="70">ROUND(DD72*$I72,2)</f>
        <v>0</v>
      </c>
      <c r="DF72" s="166">
        <f t="shared" ref="DF72:DF135" si="71">FLOOR(IF($U72="Ne",0,IF(OR($L72=0,$L72=""),0,IF(IF(CG72="Ano",IF(CF72="",0,((30/(CG$4*$F72)*(CG$4*$F72-CF72))/30)),0)+IF(CI72="Ano",IF(CH72="",0,((30/(CI$4*$F72)*(CI$4*$F72-CH72))/30)),0)+IF(CK72="Ano",IF(CJ72="",0,((30/(CK$4*$F72)*(CK$4*$F72-CJ72))/30)),0)+IF(CM72="Ano",IF(CL72="",0,((30/(CM$4*$F72)*(CM$4*$F72-CL72))/30)),0)+IF(CO72="Ano",IF(CN72="",0,((30/(CO$4*$F72)*(CO$4*$F72-CN72))/30)),0)+IF(CQ72="Ano",IF(CP72="",0,((30/(CQ$4*$F72)*(CQ$4*$F72-CP72))/30)),0)+IF(CS72="Ano",IF(CR72="",0,((30/(CS$4*$F72)*(CS$4*$F72-CR72))/30)),0)+IF(CU72="Ano",IF(CT72="",0,((30/(CU$4*$F72)*(CU$4*$F72-CT72))/30)),0)+IF(CW72="Ano",IF(CV72="",0,((30/(CW$4*$F72)*(CW$4*$F72-CV72))/30)),0)+IF(CY72="Ano",IF(CX72="",0,((30/(CY$4*$F72)*(CY$4*$F72-CX72))/30)),0)+IF(DA72="Ano",IF(CZ72="",0,((30/(DA$4*$F72)*(DA$4*$F72-CZ72))/30)),0)+IF(DC72="Ano",IF(DB72="",0,((30/(DC$4*$F72)*(DC$4*$F72-DB72))/30)),0)&gt;($L72-$AX72-$CB72),$L72-$AX72-$CB72,IF(CG72="Ano",IF(CF72="",0,((30/(CG$4*$F72)*(CG$4*$F72-CF72))/30)),0)+IF(CI72="Ano",IF(CH72="",0,((30/(CI$4*$F72)*(CI$4*$F72-CH72))/30)),0)+IF(CK72="Ano",IF(CJ72="",0,((30/(CK$4*$F72)*(CK$4*$F72-CJ72))/30)),0)+IF(CM72="Ano",IF(CL72="",0,((30/(CM$4*$F72)*(CM$4*$F72-CL72))/30)),0)+IF(CO72="Ano",IF(CN72="",0,((30/(CO$4*$F72)*(CO$4*$F72-CN72))/30)),0)+IF(CQ72="Ano",IF(CP72="",0,((30/(CQ$4*$F72)*(CQ$4*$F72-CP72))/30)),0)+IF(CS72="Ano",IF(CR72="",0,((30/(CS$4*$F72)*(CS$4*$F72-CR72))/30)),0)+IF(CU72="Ano",IF(CT72="",0,((30/(CU$4*$F72)*(CU$4*$F72-CT72))/30)),0)+IF(CW72="Ano",IF(CV72="",0,((30/(CW$4*$F72)*(CW$4*$F72-CV72))/30)),0)+IF(CY72="Ano",IF(CX72="",0,((30/(CY$4*$F72)*(CY$4*$F72-CX72))/30)),0)+IF(DA72="Ano",IF(CZ72="",0,((30/(DA$4*$F72)*(DA$4*$F72-CZ72))/30)),0)+IF(DC72="Ano",IF(DB72="",0,((30/(DC$4*$F72)*(DC$4*$F72-DB72))/30)),0)))),0.01)</f>
        <v>0</v>
      </c>
      <c r="DG72" s="167">
        <f t="shared" ref="DG72:DG135" si="72">ROUND(DF72*$M72,2)</f>
        <v>0</v>
      </c>
      <c r="DJ72" s="174"/>
      <c r="DK72" s="175"/>
      <c r="DL72" s="174"/>
      <c r="DM72" s="175"/>
      <c r="DN72" s="174"/>
      <c r="DO72" s="175"/>
      <c r="DP72" s="174"/>
      <c r="DQ72" s="175"/>
      <c r="DR72" s="174"/>
      <c r="DS72" s="175"/>
      <c r="DT72" s="174"/>
      <c r="DU72" s="175"/>
      <c r="DV72" s="174"/>
      <c r="DW72" s="175"/>
      <c r="DX72" s="174"/>
      <c r="DY72" s="175"/>
      <c r="DZ72" s="174"/>
      <c r="EA72" s="175"/>
      <c r="EB72" s="174"/>
      <c r="EC72" s="175"/>
      <c r="ED72" s="174"/>
      <c r="EE72" s="175"/>
      <c r="EF72" s="174"/>
      <c r="EG72" s="175"/>
      <c r="EH72" s="166">
        <f t="shared" ref="EH72:EH135" si="73">FLOOR(IF($U72="Ne",0,IF(IF(DJ72="",0,((30/(DK$4*$F72)*(DK$4*$F72-DJ72))/30))+IF(DL72="",0,((30/(DM$4*$F72)*(DM$4*$F72-DL72))/30))+IF(DN72="",0,((30/(DO$4*$F72)*(DO$4*$F72-DN72))/30))+IF(DP72="",0,((30/(DQ$4*$F72)*(DQ$4*$F72-DP72))/30))+IF(DR72="",0,((30/(DS$4*$F72)*(DS$4*$F72-DR72))/30))+IF(DT72="",0,((30/(DU$4*$F72)*(DU$4*$F72-DT72))/30))+IF(DV72="",0,((30/(DW$4*$F72)*(DW$4*$F72-DV72))/30))+IF(DX72="",0,((30/(DY$4*$F72)*(DY$4*$F72-DX72))/30))+IF(DZ72="",0,((30/(EA$4*$F72)*(EA$4*$F72-DZ72))/30))+IF(EB72="",0,((30/(EC$4*$F72)*(EC$4*$F72-EB72))/30))+IF(ED72="",0,((30/(EE$4*$F72)*(EE$4*$F72-ED72))/30))+IF(EF72="",0,((30/(EG$4*$F72)*(EG$4*$F72-EF72))/30))&gt;($E72-$AV72-$BZ72-$DD72),$E72-$AV72-$BZ72-$DD72,IF(DJ72="",0,((30/(DK$4*$F72)*(DK$4*$F72-DJ72))/30))+IF(DL72="",0,((30/(DM$4*$F72)*(DM$4*$F72-DL72))/30))+IF(DN72="",0,((30/(DO$4*$F72)*(DO$4*$F72-DN72))/30))+IF(DP72="",0,((30/(DQ$4*$F72)*(DQ$4*$F72-DP72))/30))+IF(DR72="",0,((30/(DS$4*$F72)*(DS$4*$F72-DR72))/30))+IF(DT72="",0,((30/(DU$4*$F72)*(DU$4*$F72-DT72))/30))+IF(DV72="",0,((30/(DW$4*$F72)*(DW$4*$F72-DV72))/30))+IF(DX72="",0,((30/(DY$4*$F72)*(DY$4*$F72-DX72))/30))+IF(DZ72="",0,((30/(EA$4*$F72)*(EA$4*$F72-DZ72))/30))+IF(EB72="",0,((30/(EC$4*$F72)*(EC$4*$F72-EB72))/30))+IF(ED72="",0,((30/(EE$4*$F72)*(EE$4*$F72-ED72))/30))+IF(EF72="",0,((30/(EG$4*$F72)*(EG$4*$F72-EF72))/30)))),0.01)</f>
        <v>0</v>
      </c>
      <c r="EI72" s="167">
        <f t="shared" ref="EI72:EI135" si="74">ROUND(EH72*$I72,2)</f>
        <v>0</v>
      </c>
      <c r="EJ72" s="166">
        <f t="shared" ref="EJ72:EJ135" si="75">FLOOR(IF($U72="Ne",0,IF(OR($L72=0,$L72=""),0,IF(IF(DK72="Ano",IF(DJ72="",0,((30/(DK$4*$F72)*(DK$4*$F72-DJ72))/30)),0)+IF(DM72="Ano",IF(DL72="",0,((30/(DM$4*$F72)*(DM$4*$F72-DL72))/30)),0)+IF(DO72="Ano",IF(DN72="",0,((30/(DO$4*$F72)*(DO$4*$F72-DN72))/30)),0)+IF(DQ72="Ano",IF(DP72="",0,((30/(DQ$4*$F72)*(DQ$4*$F72-DP72))/30)),0)+IF(DS72="Ano",IF(DR72="",0,((30/(DS$4*$F72)*(DS$4*$F72-DR72))/30)),0)+IF(DU72="Ano",IF(DT72="",0,((30/(DU$4*$F72)*(DU$4*$F72-DT72))/30)),0)+IF(DW72="Ano",IF(DV72="",0,((30/(DW$4*$F72)*(DW$4*$F72-DV72))/30)),0)+IF(DY72="Ano",IF(DX72="",0,((30/(DY$4*$F72)*(DY$4*$F72-DX72))/30)),0)+IF(EA72="Ano",IF(DZ72="",0,((30/(EA$4*$F72)*(EA$4*$F72-DZ72))/30)),0)+IF(EC72="Ano",IF(EB72="",0,((30/(EC$4*$F72)*(EC$4*$F72-EB72))/30)),0)+IF(EE72="Ano",IF(ED72="",0,((30/(EE$4*$F72)*(EE$4*$F72-ED72))/30)),0)+IF(EG72="Ano",IF(EF72="",0,((30/(EG$4*$F72)*(EG$4*$F72-EF72))/30)),0)&gt;($L72-$AX72-$CB72-$DF72),$L72-$AX72-$CB72-$DF72,IF(DK72="Ano",IF(DJ72="",0,((30/(DK$4*$F72)*(DK$4*$F72-DJ72))/30)),0)+IF(DM72="Ano",IF(DL72="",0,((30/(DM$4*$F72)*(DM$4*$F72-DL72))/30)),0)+IF(DO72="Ano",IF(DN72="",0,((30/(DO$4*$F72)*(DO$4*$F72-DN72))/30)),0)+IF(DQ72="Ano",IF(DP72="",0,((30/(DQ$4*$F72)*(DQ$4*$F72-DP72))/30)),0)+IF(DS72="Ano",IF(DR72="",0,((30/(DS$4*$F72)*(DS$4*$F72-DR72))/30)),0)+IF(DU72="Ano",IF(DT72="",0,((30/(DU$4*$F72)*(DU$4*$F72-DT72))/30)),0)+IF(DW72="Ano",IF(DV72="",0,((30/(DW$4*$F72)*(DW$4*$F72-DV72))/30)),0)+IF(DY72="Ano",IF(DX72="",0,((30/(DY$4*$F72)*(DY$4*$F72-DX72))/30)),0)+IF(EA72="Ano",IF(DZ72="",0,((30/(EA$4*$F72)*(EA$4*$F72-DZ72))/30)),0)+IF(EC72="Ano",IF(EB72="",0,((30/(EC$4*$F72)*(EC$4*$F72-EB72))/30)),0)+IF(EE72="Ano",IF(ED72="",0,((30/(EE$4*$F72)*(EE$4*$F72-ED72))/30)),0)+IF(EG72="Ano",IF(EF72="",0,((30/(EG$4*$F72)*(EG$4*$F72-EF72))/30)),0)))),0.01)</f>
        <v>0</v>
      </c>
      <c r="EK72" s="167">
        <f t="shared" ref="EK72:EK135" si="76">ROUND(EJ72*$M72,2)</f>
        <v>0</v>
      </c>
      <c r="EN72" s="174"/>
      <c r="EO72" s="175"/>
      <c r="EP72" s="174"/>
      <c r="EQ72" s="175"/>
      <c r="ER72" s="174"/>
      <c r="ES72" s="175"/>
      <c r="ET72" s="174"/>
      <c r="EU72" s="175"/>
      <c r="EV72" s="174"/>
      <c r="EW72" s="175"/>
      <c r="EX72" s="174"/>
      <c r="EY72" s="175"/>
      <c r="EZ72" s="174"/>
      <c r="FA72" s="175"/>
      <c r="FB72" s="174"/>
      <c r="FC72" s="175"/>
      <c r="FD72" s="174"/>
      <c r="FE72" s="175"/>
      <c r="FF72" s="174"/>
      <c r="FG72" s="175"/>
      <c r="FH72" s="174"/>
      <c r="FI72" s="175"/>
      <c r="FJ72" s="174"/>
      <c r="FK72" s="175"/>
      <c r="FL72" s="166">
        <f t="shared" ref="FL72:FL135" si="77">FLOOR(IF($U72="Ne",0,IF(IF(EN72="",0,((30/(EO$4*$F72)*(EO$4*$F72-EN72))/30))+IF(EP72="",0,((30/(EQ$4*$F72)*(EQ$4*$F72-EP72))/30))+IF(ER72="",0,((30/(ES$4*$F72)*(ES$4*$F72-ER72))/30))+IF(ET72="",0,((30/(EU$4*$F72)*(EU$4*$F72-ET72))/30))+IF(EV72="",0,((30/(EW$4*$F72)*(EW$4*$F72-EV72))/30))+IF(EX72="",0,((30/(EY$4*$F72)*(EY$4*$F72-EX72))/30))+IF(EZ72="",0,((30/(FA$4*$F72)*(FA$4*$F72-EZ72))/30))+IF(FB72="",0,((30/(FC$4*$F72)*(FC$4*$F72-FB72))/30))+IF(FD72="",0,((30/(FE$4*$F72)*(FE$4*$F72-FD72))/30))+IF(FF72="",0,((30/(FG$4*$F72)*(FG$4*$F72-FF72))/30))+IF(FH72="",0,((30/(FI$4*$F72)*(FI$4*$F72-FH72))/30))+IF(FJ72="",0,((30/(FK$4*$F72)*(FK$4*$F72-FJ72))/30))&gt;($E72-$AV72-$BZ72-$DD72-$EH72),$E72-$AV72-$BZ72-$DD72-$EH72,IF(EN72="",0,((30/(EO$4*$F72)*(EO$4*$F72-EN72))/30))+IF(EP72="",0,((30/(EQ$4*$F72)*(EQ$4*$F72-EP72))/30))+IF(ER72="",0,((30/(ES$4*$F72)*(ES$4*$F72-ER72))/30))+IF(ET72="",0,((30/(EU$4*$F72)*(EU$4*$F72-ET72))/30))+IF(EV72="",0,((30/(EW$4*$F72)*(EW$4*$F72-EV72))/30))+IF(EX72="",0,((30/(EY$4*$F72)*(EY$4*$F72-EX72))/30))+IF(EZ72="",0,((30/(FA$4*$F72)*(FA$4*$F72-EZ72))/30))+IF(FB72="",0,((30/(FC$4*$F72)*(FC$4*$F72-FB72))/30))+IF(FD72="",0,((30/(FE$4*$F72)*(FE$4*$F72-FD72))/30))+IF(FF72="",0,((30/(FG$4*$F72)*(FG$4*$F72-FF72))/30))+IF(FH72="",0,((30/(FI$4*$F72)*(FI$4*$F72-FH72))/30))+IF(FJ72="",0,((30/(FK$4*$F72)*(FK$4*$F72-FJ72))/30)))),0.01)</f>
        <v>0</v>
      </c>
      <c r="FM72" s="167">
        <f t="shared" ref="FM72:FM135" si="78">ROUND(FL72*$I72,2)</f>
        <v>0</v>
      </c>
      <c r="FN72" s="166">
        <f t="shared" ref="FN72:FN135" si="79">FLOOR(IF($U72="Ne",0,IF(OR($L72=0,$L72=""),0,IF(IF(EO72="Ano",IF(EN72="",0,((30/(EO$4*$F72)*(EO$4*$F72-EN72))/30)),0)+IF(EQ72="Ano",IF(EP72="",0,((30/(EQ$4*$F72)*(EQ$4*$F72-EP72))/30)),0)+IF(ES72="Ano",IF(ER72="",0,((30/(ES$4*$F72)*(ES$4*$F72-ER72))/30)),0)+IF(EU72="Ano",IF(ET72="",0,((30/(EU$4*$F72)*(EU$4*$F72-ET72))/30)),0)+IF(EW72="Ano",IF(EV72="",0,((30/(EW$4*$F72)*(EW$4*$F72-EV72))/30)),0)+IF(EY72="Ano",IF(EX72="",0,((30/(EY$4*$F72)*(EY$4*$F72-EX72))/30)),0)+IF(FA72="Ano",IF(EZ72="",0,((30/(FA$4*$F72)*(FA$4*$F72-EZ72))/30)),0)+IF(FC72="Ano",IF(FB72="",0,((30/(FC$4*$F72)*(FC$4*$F72-FB72))/30)),0)+IF(FE72="Ano",IF(FD72="",0,((30/(FE$4*$F72)*(FE$4*$F72-FD72))/30)),0)+IF(FG72="Ano",IF(FF72="",0,((30/(FG$4*$F72)*(FG$4*$F72-FF72))/30)),0)+IF(FI72="Ano",IF(FH72="",0,((30/(FI$4*$F72)*(FI$4*$F72-FH72))/30)),0)+IF(FK72="Ano",IF(FJ72="",0,((30/(FK$4*$F72)*(FK$4*$F72-FJ72))/30)),0)&gt;($L72-$AX72-$CB72-$DF72-$EJ72),$L72-$AX72-$CB72-$DF72-$EJ72,IF(EO72="Ano",IF(EN72="",0,((30/(EO$4*$F72)*(EO$4*$F72-EN72))/30)),0)+IF(EQ72="Ano",IF(EP72="",0,((30/(EQ$4*$F72)*(EQ$4*$F72-EP72))/30)),0)+IF(ES72="Ano",IF(ER72="",0,((30/(ES$4*$F72)*(ES$4*$F72-ER72))/30)),0)+IF(EU72="Ano",IF(ET72="",0,((30/(EU$4*$F72)*(EU$4*$F72-ET72))/30)),0)+IF(EW72="Ano",IF(EV72="",0,((30/(EW$4*$F72)*(EW$4*$F72-EV72))/30)),0)+IF(EY72="Ano",IF(EX72="",0,((30/(EY$4*$F72)*(EY$4*$F72-EX72))/30)),0)+IF(FA72="Ano",IF(EZ72="",0,((30/(FA$4*$F72)*(FA$4*$F72-EZ72))/30)),0)+IF(FC72="Ano",IF(FB72="",0,((30/(FC$4*$F72)*(FC$4*$F72-FB72))/30)),0)+IF(FE72="Ano",IF(FD72="",0,((30/(FE$4*$F72)*(FE$4*$F72-FD72))/30)),0)+IF(FG72="Ano",IF(FF72="",0,((30/(FG$4*$F72)*(FG$4*$F72-FF72))/30)),0)+IF(FI72="Ano",IF(FH72="",0,((30/(FI$4*$F72)*(FI$4*$F72-FH72))/30)),0)+IF(FK72="Ano",IF(FJ72="",0,((30/(FK$4*$F72)*(FK$4*$F72-FJ72))/30)),0)))),0.01)</f>
        <v>0</v>
      </c>
      <c r="FO72" s="167">
        <f t="shared" ref="FO72:FO135" si="80">ROUND(FN72*$M72,2)</f>
        <v>0</v>
      </c>
      <c r="FR72" s="174"/>
      <c r="FS72" s="175"/>
      <c r="FT72" s="174"/>
      <c r="FU72" s="175"/>
      <c r="FV72" s="174"/>
      <c r="FW72" s="175"/>
      <c r="FX72" s="174"/>
      <c r="FY72" s="175"/>
      <c r="FZ72" s="174"/>
      <c r="GA72" s="175"/>
      <c r="GB72" s="174"/>
      <c r="GC72" s="175"/>
      <c r="GD72" s="174"/>
      <c r="GE72" s="175"/>
      <c r="GF72" s="174"/>
      <c r="GG72" s="175"/>
      <c r="GH72" s="174"/>
      <c r="GI72" s="175"/>
      <c r="GJ72" s="174"/>
      <c r="GK72" s="175"/>
      <c r="GL72" s="174"/>
      <c r="GM72" s="175"/>
      <c r="GN72" s="174"/>
      <c r="GO72" s="175"/>
      <c r="GP72" s="166">
        <f t="shared" ref="GP72:GP135" si="81">FLOOR(IF($U72="Ne",0,IF(IF(FR72="",0,((30/(FS$4*$F72)*(FS$4*$F72-FR72))/30))+IF(FT72="",0,((30/(FU$4*$F72)*(FU$4*$F72-FT72))/30))+IF(FV72="",0,((30/(FW$4*$F72)*(FW$4*$F72-FV72))/30))+IF(FX72="",0,((30/(FY$4*$F72)*(FY$4*$F72-FX72))/30))+IF(FZ72="",0,((30/(GA$4*$F72)*(GA$4*$F72-FZ72))/30))+IF(GB72="",0,((30/(GC$4*$F72)*(GC$4*$F72-GB72))/30))+IF(GD72="",0,((30/(GE$4*$F72)*(GE$4*$F72-GD72))/30))+IF(GF72="",0,((30/(GG$4*$F72)*(GG$4*$F72-GF72))/30))+IF(GH72="",0,((30/(GI$4*$F72)*(GI$4*$F72-GH72))/30))+IF(GJ72="",0,((30/(GK$4*$F72)*(GK$4*$F72-GJ72))/30))+IF(GL72="",0,((30/(GM$4*$F72)*(GM$4*$F72-GL72))/30))+IF(GN72="",0,((30/(GO$4*$F72)*(GO$4*$F72-GN72))/30))&gt;($E72-$AV72-$BZ72-$DD72-$EH72-$FL72),$E72-$AV72-$BZ72-$DD72-$EH72-$FL72,IF(FR72="",0,((30/(FS$4*$F72)*(FS$4*$F72-FR72))/30))+IF(FT72="",0,((30/(FU$4*$F72)*(FU$4*$F72-FT72))/30))+IF(FV72="",0,((30/(FW$4*$F72)*(FW$4*$F72-FV72))/30))+IF(FX72="",0,((30/(FY$4*$F72)*(FY$4*$F72-FX72))/30))+IF(FZ72="",0,((30/(GA$4*$F72)*(GA$4*$F72-FZ72))/30))+IF(GB72="",0,((30/(GC$4*$F72)*(GC$4*$F72-GB72))/30))+IF(GD72="",0,((30/(GE$4*$F72)*(GE$4*$F72-GD72))/30))+IF(GF72="",0,((30/(GG$4*$F72)*(GG$4*$F72-GF72))/30))+IF(GH72="",0,((30/(GI$4*$F72)*(GI$4*$F72-GH72))/30))+IF(GJ72="",0,((30/(GK$4*$F72)*(GK$4*$F72-GJ72))/30))+IF(GL72="",0,((30/(GM$4*$F72)*(GM$4*$F72-GL72))/30))+IF(GN72="",0,((30/(GO$4*$F72)*(GO$4*$F72-GN72))/30)))),0.01)</f>
        <v>0</v>
      </c>
      <c r="GQ72" s="167">
        <f t="shared" ref="GQ72:GQ135" si="82">ROUND(GP72*$I72,2)</f>
        <v>0</v>
      </c>
      <c r="GR72" s="166">
        <f t="shared" ref="GR72:GR135" si="83">FLOOR(IF($U72="Ne",0,IF(OR($L72=0,$L72=""),0,IF(IF(FS72="Ano",IF(FR72="",0,((30/(FS$4*$F72)*(FS$4*$F72-FR72))/30)),0)+IF(FU72="Ano",IF(FT72="",0,((30/(FU$4*$F72)*(FU$4*$F72-FT72))/30)),0)+IF(FW72="Ano",IF(FV72="",0,((30/(FW$4*$F72)*(FW$4*$F72-FV72))/30)),0)+IF(FY72="Ano",IF(FX72="",0,((30/(FY$4*$F72)*(FY$4*$F72-FX72))/30)),0)+IF(GA72="Ano",IF(FZ72="",0,((30/(GA$4*$F72)*(GA$4*$F72-FZ72))/30)),0)+IF(GC72="Ano",IF(GB72="",0,((30/(GC$4*$F72)*(GC$4*$F72-GB72))/30)),0)+IF(GE72="Ano",IF(GD72="",0,((30/(GE$4*$F72)*(GE$4*$F72-GD72))/30)),0)+IF(GG72="Ano",IF(GF72="",0,((30/(GG$4*$F72)*(GG$4*$F72-GF72))/30)),0)+IF(GI72="Ano",IF(GH72="",0,((30/(GI$4*$F72)*(GI$4*$F72-GH72))/30)),0)+IF(GK72="Ano",IF(GJ72="",0,((30/(GK$4*$F72)*(GK$4*$F72-GJ72))/30)),0)+IF(GM72="Ano",IF(GL72="",0,((30/(GM$4*$F72)*(GM$4*$F72-GL72))/30)),0)+IF(GO72="Ano",IF(GN72="",0,((30/(GO$4*$F72)*(GO$4*$F72-GN72))/30)),0)&gt;($L72-$AX72-$CB72-$DF72-$EJ72-$FN72),$L72-$AX72-$CB72-$DF72-$EJ72-$FN72,IF(FS72="Ano",IF(FR72="",0,((30/(FS$4*$F72)*(FS$4*$F72-FR72))/30)),0)+IF(FU72="Ano",IF(FT72="",0,((30/(FU$4*$F72)*(FU$4*$F72-FT72))/30)),0)+IF(FW72="Ano",IF(FV72="",0,((30/(FW$4*$F72)*(FW$4*$F72-FV72))/30)),0)+IF(FY72="Ano",IF(FX72="",0,((30/(FY$4*$F72)*(FY$4*$F72-FX72))/30)),0)+IF(GA72="Ano",IF(FZ72="",0,((30/(GA$4*$F72)*(GA$4*$F72-FZ72))/30)),0)+IF(GC72="Ano",IF(GB72="",0,((30/(GC$4*$F72)*(GC$4*$F72-GB72))/30)),0)+IF(GE72="Ano",IF(GD72="",0,((30/(GE$4*$F72)*(GE$4*$F72-GD72))/30)),0)+IF(GG72="Ano",IF(GF72="",0,((30/(GG$4*$F72)*(GG$4*$F72-GF72))/30)),0)+IF(GI72="Ano",IF(GH72="",0,((30/(GI$4*$F72)*(GI$4*$F72-GH72))/30)),0)+IF(GK72="Ano",IF(GJ72="",0,((30/(GK$4*$F72)*(GK$4*$F72-GJ72))/30)),0)+IF(GM72="Ano",IF(GL72="",0,((30/(GM$4*$F72)*(GM$4*$F72-GL72))/30)),0)+IF(GO72="Ano",IF(GN72="",0,((30/(GO$4*$F72)*(GO$4*$F72-GN72))/30)),0)))),0.01)</f>
        <v>0</v>
      </c>
      <c r="GS72" s="167">
        <f t="shared" ref="GS72:GS135" si="84">ROUND(GR72*$M72,2)</f>
        <v>0</v>
      </c>
      <c r="GV72" s="174"/>
      <c r="GW72" s="175"/>
      <c r="GX72" s="174"/>
      <c r="GY72" s="175"/>
      <c r="GZ72" s="174"/>
      <c r="HA72" s="175"/>
      <c r="HB72" s="174"/>
      <c r="HC72" s="175"/>
      <c r="HD72" s="174"/>
      <c r="HE72" s="175"/>
      <c r="HF72" s="174"/>
      <c r="HG72" s="175"/>
      <c r="HH72" s="174"/>
      <c r="HI72" s="175"/>
      <c r="HJ72" s="174"/>
      <c r="HK72" s="175"/>
      <c r="HL72" s="174"/>
      <c r="HM72" s="175"/>
      <c r="HN72" s="174"/>
      <c r="HO72" s="175"/>
      <c r="HP72" s="174"/>
      <c r="HQ72" s="175"/>
      <c r="HR72" s="174"/>
      <c r="HS72" s="175"/>
      <c r="HT72" s="166">
        <f t="shared" ref="HT72:HT135" si="85">FLOOR(IF($U72="Ne",0,IF(IF(GV72="",0,((30/(GW$4*$F72)*(GW$4*$F72-GV72))/30))+IF(GX72="",0,((30/(GY$4*$F72)*(GY$4*$F72-GX72))/30))+IF(GZ72="",0,((30/(HA$4*$F72)*(HA$4*$F72-GZ72))/30))+IF(HB72="",0,((30/(HC$4*$F72)*(HC$4*$F72-HB72))/30))+IF(HD72="",0,((30/(HE$4*$F72)*(HE$4*$F72-HD72))/30))+IF(HF72="",0,((30/(HG$4*$F72)*(HG$4*$F72-HF72))/30))+IF(HH72="",0,((30/(HI$4*$F72)*(HI$4*$F72-HH72))/30))+IF(HJ72="",0,((30/(HK$4*$F72)*(HK$4*$F72-HJ72))/30))+IF(HL72="",0,((30/(HM$4*$F72)*(HM$4*$F72-HL72))/30))+IF(HN72="",0,((30/(HO$4*$F72)*(HO$4*$F72-HN72))/30))+IF(HP72="",0,((30/(HQ$4*$F72)*(HQ$4*$F72-HP72))/30))+IF(HR72="",0,((30/(HS$4*$F72)*(HS$4*$F72-HR72))/30))&gt;($E72-$AV72-$BZ72-$DD72-$EH72-$FL72-$GP72),$E72-$AV72-$BZ72-$DD72-$EH72-$FL72-$GP72,IF(GV72="",0,((30/(GW$4*$F72)*(GW$4*$F72-GV72))/30))+IF(GX72="",0,((30/(GY$4*$F72)*(GY$4*$F72-GX72))/30))+IF(GZ72="",0,((30/(HA$4*$F72)*(HA$4*$F72-GZ72))/30))+IF(HB72="",0,((30/(HC$4*$F72)*(HC$4*$F72-HB72))/30))+IF(HD72="",0,((30/(HE$4*$F72)*(HE$4*$F72-HD72))/30))+IF(HF72="",0,((30/(HG$4*$F72)*(HG$4*$F72-HF72))/30))+IF(HH72="",0,((30/(HI$4*$F72)*(HI$4*$F72-HH72))/30))+IF(HJ72="",0,((30/(HK$4*$F72)*(HK$4*$F72-HJ72))/30))+IF(HL72="",0,((30/(HM$4*$F72)*(HM$4*$F72-HL72))/30))+IF(HN72="",0,((30/(HO$4*$F72)*(HO$4*$F72-HN72))/30))+IF(HP72="",0,((30/(HQ$4*$F72)*(HQ$4*$F72-HP72))/30))+IF(HR72="",0,((30/(HS$4*$F72)*(HS$4*$F72-HR72))/30)))),0.01)</f>
        <v>0</v>
      </c>
      <c r="HU72" s="167">
        <f t="shared" ref="HU72:HU135" si="86">ROUND(HT72*$I72,2)</f>
        <v>0</v>
      </c>
      <c r="HV72" s="166">
        <f t="shared" ref="HV72:HV135" si="87">FLOOR(IF($U72="Ne",0,IF(OR($L72=0,$L72=""),0,IF(IF(GW72="Ano",IF(GV72="",0,((30/(GW$4*$F72)*(GW$4*$F72-GV72))/30)),0)+IF(GY72="Ano",IF(GX72="",0,((30/(GY$4*$F72)*(GY$4*$F72-GX72))/30)),0)+IF(HA72="Ano",IF(GZ72="",0,((30/(HA$4*$F72)*(HA$4*$F72-GZ72))/30)),0)+IF(HC72="Ano",IF(HB72="",0,((30/(HC$4*$F72)*(HC$4*$F72-HB72))/30)),0)+IF(HE72="Ano",IF(HD72="",0,((30/(HE$4*$F72)*(HE$4*$F72-HD72))/30)),0)+IF(HG72="Ano",IF(HF72="",0,((30/(HG$4*$F72)*(HG$4*$F72-HF72))/30)),0)+IF(HI72="Ano",IF(HH72="",0,((30/(HI$4*$F72)*(HI$4*$F72-HH72))/30)),0)+IF(HK72="Ano",IF(HJ72="",0,((30/(HK$4*$F72)*(HK$4*$F72-HJ72))/30)),0)+IF(HM72="Ano",IF(HL72="",0,((30/(HM$4*$F72)*(HM$4*$F72-HL72))/30)),0)+IF(HO72="Ano",IF(HN72="",0,((30/(HO$4*$F72)*(HO$4*$F72-HN72))/30)),0)+IF(HQ72="Ano",IF(HP72="",0,((30/(HQ$4*$F72)*(HQ$4*$F72-HP72))/30)),0)+IF(HS72="Ano",IF(HR72="",0,((30/(HS$4*$F72)*(HS$4*$F72-HR72))/30)),0)&gt;($L72-$AX72-$CB72-$DF72-$EJ72-$FN72-$GR72),$L72-$AX72-$CB72-$DF72-$EJ72-$FN72-$GR72,IF(GW72="Ano",IF(GV72="",0,((30/(GW$4*$F72)*(GW$4*$F72-GV72))/30)),0)+IF(GY72="Ano",IF(GX72="",0,((30/(GY$4*$F72)*(GY$4*$F72-GX72))/30)),0)+IF(HA72="Ano",IF(GZ72="",0,((30/(HA$4*$F72)*(HA$4*$F72-GZ72))/30)),0)+IF(HC72="Ano",IF(HB72="",0,((30/(HC$4*$F72)*(HC$4*$F72-HB72))/30)),0)+IF(HE72="Ano",IF(HD72="",0,((30/(HE$4*$F72)*(HE$4*$F72-HD72))/30)),0)+IF(HG72="Ano",IF(HF72="",0,((30/(HG$4*$F72)*(HG$4*$F72-HF72))/30)),0)+IF(HI72="Ano",IF(HH72="",0,((30/(HI$4*$F72)*(HI$4*$F72-HH72))/30)),0)+IF(HK72="Ano",IF(HJ72="",0,((30/(HK$4*$F72)*(HK$4*$F72-HJ72))/30)),0)+IF(HM72="Ano",IF(HL72="",0,((30/(HM$4*$F72)*(HM$4*$F72-HL72))/30)),0)+IF(HO72="Ano",IF(HN72="",0,((30/(HO$4*$F72)*(HO$4*$F72-HN72))/30)),0)+IF(HQ72="Ano",IF(HP72="",0,((30/(HQ$4*$F72)*(HQ$4*$F72-HP72))/30)),0)+IF(HS72="Ano",IF(HR72="",0,((30/(HS$4*$F72)*(HS$4*$F72-HR72))/30)),0)))),0.01)</f>
        <v>0</v>
      </c>
      <c r="HW72" s="167">
        <f t="shared" ref="HW72:HW135" si="88">ROUND(HV72*$M72,2)</f>
        <v>0</v>
      </c>
      <c r="HZ72" s="174"/>
      <c r="IA72" s="175"/>
      <c r="IB72" s="174"/>
      <c r="IC72" s="175"/>
      <c r="ID72" s="174"/>
      <c r="IE72" s="175"/>
      <c r="IF72" s="174"/>
      <c r="IG72" s="175"/>
      <c r="IH72" s="174"/>
      <c r="II72" s="175"/>
      <c r="IJ72" s="174"/>
      <c r="IK72" s="175"/>
      <c r="IL72" s="174"/>
      <c r="IM72" s="175"/>
      <c r="IN72" s="174"/>
      <c r="IO72" s="175"/>
      <c r="IP72" s="174"/>
      <c r="IQ72" s="175"/>
      <c r="IR72" s="174"/>
      <c r="IS72" s="175"/>
      <c r="IT72" s="174"/>
      <c r="IU72" s="175"/>
      <c r="IV72" s="174"/>
      <c r="IW72" s="175"/>
      <c r="IX72" s="166">
        <f t="shared" ref="IX72:IX135" si="89">FLOOR(IF($U72="Ne",0,IF(IF(HZ72="",0,((30/(IA$4*$F72)*(IA$4*$F72-HZ72))/30))+IF(IB72="",0,((30/(IC$4*$F72)*(IC$4*$F72-IB72))/30))+IF(ID72="",0,((30/(IE$4*$F72)*(IE$4*$F72-ID72))/30))+IF(IF72="",0,((30/(IG$4*$F72)*(IG$4*$F72-IF72))/30))+IF(IH72="",0,((30/(II$4*$F72)*(II$4*$F72-IH72))/30))+IF(IJ72="",0,((30/(IK$4*$F72)*(IK$4*$F72-IJ72))/30))+IF(IL72="",0,((30/(IM$4*$F72)*(IM$4*$F72-IL72))/30))+IF(IN72="",0,((30/(IO$4*$F72)*(IO$4*$F72-IN72))/30))+IF(IP72="",0,((30/(IQ$4*$F72)*(IQ$4*$F72-IP72))/30))+IF(IR72="",0,((30/(IS$4*$F72)*(IS$4*$F72-IR72))/30))+IF(IT72="",0,((30/(IU$4*$F72)*(IU$4*$F72-IT72))/30))+IF(IV72="",0,((30/(IW$4*$F72)*(IW$4*$F72-IV72))/30))&gt;($E72-$AV72-$BZ72-$DD72-$EH72-$FL72-$GP72-$HT72),$E72-$AV72-$BZ72-$DD72-$EH72-$FL72-$GP72-$HT72,IF(HZ72="",0,((30/(IA$4*$F72)*(IA$4*$F72-HZ72))/30))+IF(IB72="",0,((30/(IC$4*$F72)*(IC$4*$F72-IB72))/30))+IF(ID72="",0,((30/(IE$4*$F72)*(IE$4*$F72-ID72))/30))+IF(IF72="",0,((30/(IG$4*$F72)*(IG$4*$F72-IF72))/30))+IF(IH72="",0,((30/(II$4*$F72)*(II$4*$F72-IH72))/30))+IF(IJ72="",0,((30/(IK$4*$F72)*(IK$4*$F72-IJ72))/30))+IF(IL72="",0,((30/(IM$4*$F72)*(IM$4*$F72-IL72))/30))+IF(IN72="",0,((30/(IO$4*$F72)*(IO$4*$F72-IN72))/30))+IF(IP72="",0,((30/(IQ$4*$F72)*(IQ$4*$F72-IP72))/30))+IF(IR72="",0,((30/(IS$4*$F72)*(IS$4*$F72-IR72))/30))+IF(IT72="",0,((30/(IU$4*$F72)*(IU$4*$F72-IT72))/30))+IF(IV72="",0,((30/(IW$4*$F72)*(IW$4*$F72-IV72))/30)))),0.01)</f>
        <v>0</v>
      </c>
      <c r="IY72" s="167">
        <f t="shared" ref="IY72:IY135" si="90">ROUND(IX72*$I72,2)</f>
        <v>0</v>
      </c>
      <c r="IZ72" s="166">
        <f t="shared" ref="IZ72:IZ135" si="91">FLOOR(IF($U72="Ne",0,IF(OR($L72=0,$L72=""),0,IF(IF(IA72="Ano",IF(HZ72="",0,((30/(IA$4*$F72)*(IA$4*$F72-HZ72))/30)),0)+IF(IC72="Ano",IF(IB72="",0,((30/(IC$4*$F72)*(IC$4*$F72-IB72))/30)),0)+IF(IE72="Ano",IF(ID72="",0,((30/(IE$4*$F72)*(IE$4*$F72-ID72))/30)),0)+IF(IG72="Ano",IF(IF72="",0,((30/(IG$4*$F72)*(IG$4*$F72-IF72))/30)),0)+IF(II72="Ano",IF(IH72="",0,((30/(II$4*$F72)*(II$4*$F72-IH72))/30)),0)+IF(IK72="Ano",IF(IJ72="",0,((30/(IK$4*$F72)*(IK$4*$F72-IJ72))/30)),0)+IF(IM72="Ano",IF(IL72="",0,((30/(IM$4*$F72)*(IM$4*$F72-IL72))/30)),0)+IF(IO72="Ano",IF(IN72="",0,((30/(IO$4*$F72)*(IO$4*$F72-IN72))/30)),0)+IF(IQ72="Ano",IF(IP72="",0,((30/(IQ$4*$F72)*(IQ$4*$F72-IP72))/30)),0)+IF(IS72="Ano",IF(IR72="",0,((30/(IS$4*$F72)*(IS$4*$F72-IR72))/30)),0)+IF(IU72="Ano",IF(IT72="",0,((30/(IU$4*$F72)*(IU$4*$F72-IT72))/30)),0)+IF(IW72="Ano",IF(IV72="",0,((30/(IW$4*$F72)*(IW$4*$F72-IV72))/30)),0)&gt;($L72-$AX72-$CB72-$DF72-$EJ72-$FN72-$GR72-$HV72),$L72-$AX72-$CB72-$DF72-$EJ72-$FN72-$GR72-$HV72,IF(IA72="Ano",IF(HZ72="",0,((30/(IA$4*$F72)*(IA$4*$F72-HZ72))/30)),0)+IF(IC72="Ano",IF(IB72="",0,((30/(IC$4*$F72)*(IC$4*$F72-IB72))/30)),0)+IF(IE72="Ano",IF(ID72="",0,((30/(IE$4*$F72)*(IE$4*$F72-ID72))/30)),0)+IF(IG72="Ano",IF(IF72="",0,((30/(IG$4*$F72)*(IG$4*$F72-IF72))/30)),0)+IF(II72="Ano",IF(IH72="",0,((30/(II$4*$F72)*(II$4*$F72-IH72))/30)),0)+IF(IK72="Ano",IF(IJ72="",0,((30/(IK$4*$F72)*(IK$4*$F72-IJ72))/30)),0)+IF(IM72="Ano",IF(IL72="",0,((30/(IM$4*$F72)*(IM$4*$F72-IL72))/30)),0)+IF(IO72="Ano",IF(IN72="",0,((30/(IO$4*$F72)*(IO$4*$F72-IN72))/30)),0)+IF(IQ72="Ano",IF(IP72="",0,((30/(IQ$4*$F72)*(IQ$4*$F72-IP72))/30)),0)+IF(IS72="Ano",IF(IR72="",0,((30/(IS$4*$F72)*(IS$4*$F72-IR72))/30)),0)+IF(IU72="Ano",IF(IT72="",0,((30/(IU$4*$F72)*(IU$4*$F72-IT72))/30)),0)+IF(IW72="Ano",IF(IV72="",0,((30/(IW$4*$F72)*(IW$4*$F72-IV72))/30)),0)))),0.01)</f>
        <v>0</v>
      </c>
      <c r="JA72" s="167">
        <f t="shared" ref="JA72:JA135" si="92">ROUND(IZ72*$M72,2)</f>
        <v>0</v>
      </c>
      <c r="JD72" s="174"/>
      <c r="JE72" s="175"/>
      <c r="JF72" s="174"/>
      <c r="JG72" s="175"/>
      <c r="JH72" s="174"/>
      <c r="JI72" s="175"/>
      <c r="JJ72" s="174"/>
      <c r="JK72" s="175"/>
      <c r="JL72" s="174"/>
      <c r="JM72" s="175"/>
      <c r="JN72" s="174"/>
      <c r="JO72" s="175"/>
      <c r="JP72" s="174"/>
      <c r="JQ72" s="175"/>
      <c r="JR72" s="174"/>
      <c r="JS72" s="175"/>
      <c r="JT72" s="174"/>
      <c r="JU72" s="175"/>
      <c r="JV72" s="174"/>
      <c r="JW72" s="175"/>
      <c r="JX72" s="174"/>
      <c r="JY72" s="175"/>
      <c r="JZ72" s="174"/>
      <c r="KA72" s="175"/>
      <c r="KB72" s="166">
        <f t="shared" ref="KB72:KB135" si="93">FLOOR(IF($U72="Ne",0,IF(IF(JD72="",0,((30/(JE$4*$F72)*(JE$4*$F72-JD72))/30))+IF(JF72="",0,((30/(JG$4*$F72)*(JG$4*$F72-JF72))/30))+IF(JH72="",0,((30/(JI$4*$F72)*(JI$4*$F72-JH72))/30))+IF(JJ72="",0,((30/(JK$4*$F72)*(JK$4*$F72-JJ72))/30))+IF(JL72="",0,((30/(JM$4*$F72)*(JM$4*$F72-JL72))/30))+IF(JN72="",0,((30/(JO$4*$F72)*(JO$4*$F72-JN72))/30))+IF(JP72="",0,((30/(JQ$4*$F72)*(JQ$4*$F72-JP72))/30))+IF(JR72="",0,((30/(JS$4*$F72)*(JS$4*$F72-JR72))/30))+IF(JT72="",0,((30/(JU$4*$F72)*(JU$4*$F72-JT72))/30))+IF(JV72="",0,((30/(JW$4*$F72)*(JW$4*$F72-JV72))/30))+IF(JX72="",0,((30/(JY$4*$F72)*(JY$4*$F72-JX72))/30))+IF(JZ72="",0,((30/(KA$4*$F72)*(KA$4*$F72-JZ72))/30))&gt;($E72-$AV72-$BZ72-$DD72-$EH72-$FL72-$GP72-$HT72-$IX72),$E72-$AV72-$BZ72-$DD72-$EH72-$FL72-$GP72-$HT72-$IX72,IF(JD72="",0,((30/(JE$4*$F72)*(JE$4*$F72-JD72))/30))+IF(JF72="",0,((30/(JG$4*$F72)*(JG$4*$F72-JF72))/30))+IF(JH72="",0,((30/(JI$4*$F72)*(JI$4*$F72-JH72))/30))+IF(JJ72="",0,((30/(JK$4*$F72)*(JK$4*$F72-JJ72))/30))+IF(JL72="",0,((30/(JM$4*$F72)*(JM$4*$F72-JL72))/30))+IF(JN72="",0,((30/(JO$4*$F72)*(JO$4*$F72-JN72))/30))+IF(JP72="",0,((30/(JQ$4*$F72)*(JQ$4*$F72-JP72))/30))+IF(JR72="",0,((30/(JS$4*$F72)*(JS$4*$F72-JR72))/30))+IF(JT72="",0,((30/(JU$4*$F72)*(JU$4*$F72-JT72))/30))+IF(JV72="",0,((30/(JW$4*$F72)*(JW$4*$F72-JV72))/30))+IF(JX72="",0,((30/(JY$4*$F72)*(JY$4*$F72-JX72))/30))+IF(JZ72="",0,((30/(KA$4*$F72)*(KA$4*$F72-JZ72))/30)))),0.01)</f>
        <v>0</v>
      </c>
      <c r="KC72" s="167">
        <f t="shared" ref="KC72:KC135" si="94">ROUND(KB72*$I72,2)</f>
        <v>0</v>
      </c>
      <c r="KD72" s="166">
        <f t="shared" ref="KD72:KD135" si="95">FLOOR(IF($U72="Ne",0,IF(OR($L72=0,$L72=""),0,IF(IF(JE72="Ano",IF(JD72="",0,((30/(JE$4*$F72)*(JE$4*$F72-JD72))/30)),0)+IF(JG72="Ano",IF(JF72="",0,((30/(JG$4*$F72)*(JG$4*$F72-JF72))/30)),0)+IF(JI72="Ano",IF(JH72="",0,((30/(JI$4*$F72)*(JI$4*$F72-JH72))/30)),0)+IF(JK72="Ano",IF(JJ72="",0,((30/(JK$4*$F72)*(JK$4*$F72-JJ72))/30)),0)+IF(JM72="Ano",IF(JL72="",0,((30/(JM$4*$F72)*(JM$4*$F72-JL72))/30)),0)+IF(JO72="Ano",IF(JN72="",0,((30/(JO$4*$F72)*(JO$4*$F72-JN72))/30)),0)+IF(JQ72="Ano",IF(JP72="",0,((30/(JQ$4*$F72)*(JQ$4*$F72-JP72))/30)),0)+IF(JS72="Ano",IF(JR72="",0,((30/(JS$4*$F72)*(JS$4*$F72-JR72))/30)),0)+IF(JU72="Ano",IF(JT72="",0,((30/(JU$4*$F72)*(JU$4*$F72-JT72))/30)),0)+IF(JW72="Ano",IF(JV72="",0,((30/(JW$4*$F72)*(JW$4*$F72-JV72))/30)),0)+IF(JY72="Ano",IF(JX72="",0,((30/(JY$4*$F72)*(JY$4*$F72-JX72))/30)),0)+IF(KA72="Ano",IF(JZ72="",0,((30/(KA$4*$F72)*(KA$4*$F72-JZ72))/30)),0)&gt;($L72-$AX72-$CB72-$DF72-$EJ72-$FN72-$GR72-$HV72-$IZ72),$L72-$AX72-$CB72-$DF72-$EJ72-$FN72-$GR72-$HV72-$IZ72,IF(JE72="Ano",IF(JD72="",0,((30/(JE$4*$F72)*(JE$4*$F72-JD72))/30)),0)+IF(JG72="Ano",IF(JF72="",0,((30/(JG$4*$F72)*(JG$4*$F72-JF72))/30)),0)+IF(JI72="Ano",IF(JH72="",0,((30/(JI$4*$F72)*(JI$4*$F72-JH72))/30)),0)+IF(JK72="Ano",IF(JJ72="",0,((30/(JK$4*$F72)*(JK$4*$F72-JJ72))/30)),0)+IF(JM72="Ano",IF(JL72="",0,((30/(JM$4*$F72)*(JM$4*$F72-JL72))/30)),0)+IF(JO72="Ano",IF(JN72="",0,((30/(JO$4*$F72)*(JO$4*$F72-JN72))/30)),0)+IF(JQ72="Ano",IF(JP72="",0,((30/(JQ$4*$F72)*(JQ$4*$F72-JP72))/30)),0)+IF(JS72="Ano",IF(JR72="",0,((30/(JS$4*$F72)*(JS$4*$F72-JR72))/30)),0)+IF(JU72="Ano",IF(JT72="",0,((30/(JU$4*$F72)*(JU$4*$F72-JT72))/30)),0)+IF(JW72="Ano",IF(JV72="",0,((30/(JW$4*$F72)*(JW$4*$F72-JV72))/30)),0)+IF(JY72="Ano",IF(JX72="",0,((30/(JY$4*$F72)*(JY$4*$F72-JX72))/30)),0)+IF(KA72="Ano",IF(JZ72="",0,((30/(KA$4*$F72)*(KA$4*$F72-JZ72))/30)),0)))),0.01)</f>
        <v>0</v>
      </c>
      <c r="KE72" s="167">
        <f t="shared" ref="KE72:KE135" si="96">ROUND(KD72*$M72,2)</f>
        <v>0</v>
      </c>
      <c r="KH72" s="197">
        <f t="shared" si="53"/>
        <v>0</v>
      </c>
      <c r="KI72" s="198">
        <f t="shared" si="54"/>
        <v>0</v>
      </c>
      <c r="KJ72" s="166">
        <f t="shared" si="55"/>
        <v>0</v>
      </c>
      <c r="KK72" s="167">
        <f t="shared" si="56"/>
        <v>0</v>
      </c>
      <c r="KL72" s="199">
        <f t="shared" si="57"/>
        <v>0</v>
      </c>
      <c r="KM72" s="198">
        <f t="shared" si="58"/>
        <v>0</v>
      </c>
      <c r="KN72" s="166">
        <f t="shared" si="59"/>
        <v>0</v>
      </c>
      <c r="KO72" s="427">
        <f t="shared" si="60"/>
        <v>0</v>
      </c>
      <c r="KP72" s="420">
        <f t="shared" ref="KP72:KP113" si="97">IF(Q72=1,IF(E72=KH72,1,0),0)</f>
        <v>0</v>
      </c>
      <c r="KQ72" s="422">
        <f t="shared" ref="KQ72:KQ113" si="98">IF(Q72=1,Q72-KP72,0)</f>
        <v>0</v>
      </c>
      <c r="KR72" s="421" t="s">
        <v>338</v>
      </c>
      <c r="KS72" s="422" t="s">
        <v>338</v>
      </c>
    </row>
    <row r="73" spans="1:305" s="4" customFormat="1" ht="16.5" customHeight="1" x14ac:dyDescent="0.25">
      <c r="B73" s="73" t="s">
        <v>43</v>
      </c>
      <c r="C73" s="900"/>
      <c r="D73" s="901"/>
      <c r="E73" s="312"/>
      <c r="F73" s="655">
        <v>1</v>
      </c>
      <c r="G73" s="14"/>
      <c r="H73" s="14"/>
      <c r="I73" s="80">
        <f>INT(ROUND(F73,2)*(IF(E73&gt;0,data!$J$4,0)))</f>
        <v>0</v>
      </c>
      <c r="J73" s="80">
        <f>IF(E73&gt;0,I73*E73,0)</f>
        <v>0</v>
      </c>
      <c r="K73" s="314"/>
      <c r="L73" s="312"/>
      <c r="M73" s="80">
        <f>INT(ROUND(F73,2)*(IF(E73&gt;0,(IF(K73="ano",data!$J$6,0)),0)))</f>
        <v>0</v>
      </c>
      <c r="N73" s="82">
        <f>IF(L73&gt;E73,M73*E73,M73*L73)</f>
        <v>0</v>
      </c>
      <c r="O73" s="84">
        <f t="shared" si="46"/>
        <v>0</v>
      </c>
      <c r="Q73" s="85" t="str">
        <f t="shared" si="47"/>
        <v/>
      </c>
      <c r="R73" s="611" t="s">
        <v>338</v>
      </c>
      <c r="T73" s="4">
        <f t="shared" si="48"/>
        <v>0</v>
      </c>
      <c r="U73" s="176" t="s">
        <v>297</v>
      </c>
      <c r="V73" s="10"/>
      <c r="W73" s="10"/>
      <c r="X73" s="164"/>
      <c r="Y73" s="177"/>
      <c r="Z73" s="164"/>
      <c r="AA73" s="177"/>
      <c r="AB73" s="164"/>
      <c r="AC73" s="177"/>
      <c r="AD73" s="164"/>
      <c r="AE73" s="177"/>
      <c r="AF73" s="164"/>
      <c r="AG73" s="177"/>
      <c r="AH73" s="164"/>
      <c r="AI73" s="177"/>
      <c r="AJ73" s="164"/>
      <c r="AK73" s="177"/>
      <c r="AL73" s="164"/>
      <c r="AM73" s="177"/>
      <c r="AN73" s="164"/>
      <c r="AO73" s="177"/>
      <c r="AP73" s="164"/>
      <c r="AQ73" s="177"/>
      <c r="AR73" s="164"/>
      <c r="AS73" s="177"/>
      <c r="AT73" s="164"/>
      <c r="AU73" s="177"/>
      <c r="AV73" s="166">
        <f t="shared" si="61"/>
        <v>0</v>
      </c>
      <c r="AW73" s="167">
        <f t="shared" si="62"/>
        <v>0</v>
      </c>
      <c r="AX73" s="166">
        <f t="shared" si="63"/>
        <v>0</v>
      </c>
      <c r="AY73" s="167">
        <f t="shared" si="64"/>
        <v>0</v>
      </c>
      <c r="BB73" s="164"/>
      <c r="BC73" s="177"/>
      <c r="BD73" s="164"/>
      <c r="BE73" s="177"/>
      <c r="BF73" s="164"/>
      <c r="BG73" s="177"/>
      <c r="BH73" s="164"/>
      <c r="BI73" s="177"/>
      <c r="BJ73" s="164"/>
      <c r="BK73" s="177"/>
      <c r="BL73" s="164"/>
      <c r="BM73" s="177"/>
      <c r="BN73" s="164"/>
      <c r="BO73" s="177"/>
      <c r="BP73" s="164"/>
      <c r="BQ73" s="177"/>
      <c r="BR73" s="164"/>
      <c r="BS73" s="177"/>
      <c r="BT73" s="164"/>
      <c r="BU73" s="177"/>
      <c r="BV73" s="164"/>
      <c r="BW73" s="177"/>
      <c r="BX73" s="164"/>
      <c r="BY73" s="177"/>
      <c r="BZ73" s="166">
        <f t="shared" si="65"/>
        <v>0</v>
      </c>
      <c r="CA73" s="167">
        <f t="shared" si="66"/>
        <v>0</v>
      </c>
      <c r="CB73" s="166">
        <f t="shared" si="67"/>
        <v>0</v>
      </c>
      <c r="CC73" s="167">
        <f t="shared" si="68"/>
        <v>0</v>
      </c>
      <c r="CF73" s="164"/>
      <c r="CG73" s="177"/>
      <c r="CH73" s="164"/>
      <c r="CI73" s="177"/>
      <c r="CJ73" s="164"/>
      <c r="CK73" s="177"/>
      <c r="CL73" s="164"/>
      <c r="CM73" s="177"/>
      <c r="CN73" s="164"/>
      <c r="CO73" s="177"/>
      <c r="CP73" s="164"/>
      <c r="CQ73" s="177"/>
      <c r="CR73" s="164"/>
      <c r="CS73" s="177"/>
      <c r="CT73" s="164"/>
      <c r="CU73" s="177"/>
      <c r="CV73" s="164"/>
      <c r="CW73" s="177"/>
      <c r="CX73" s="164"/>
      <c r="CY73" s="177"/>
      <c r="CZ73" s="164"/>
      <c r="DA73" s="177"/>
      <c r="DB73" s="164"/>
      <c r="DC73" s="177"/>
      <c r="DD73" s="166">
        <f t="shared" si="69"/>
        <v>0</v>
      </c>
      <c r="DE73" s="167">
        <f t="shared" si="70"/>
        <v>0</v>
      </c>
      <c r="DF73" s="166">
        <f t="shared" si="71"/>
        <v>0</v>
      </c>
      <c r="DG73" s="167">
        <f t="shared" si="72"/>
        <v>0</v>
      </c>
      <c r="DJ73" s="164"/>
      <c r="DK73" s="177"/>
      <c r="DL73" s="164"/>
      <c r="DM73" s="177"/>
      <c r="DN73" s="164"/>
      <c r="DO73" s="177"/>
      <c r="DP73" s="164"/>
      <c r="DQ73" s="177"/>
      <c r="DR73" s="164"/>
      <c r="DS73" s="177"/>
      <c r="DT73" s="164"/>
      <c r="DU73" s="177"/>
      <c r="DV73" s="164"/>
      <c r="DW73" s="177"/>
      <c r="DX73" s="164"/>
      <c r="DY73" s="177"/>
      <c r="DZ73" s="164"/>
      <c r="EA73" s="177"/>
      <c r="EB73" s="164"/>
      <c r="EC73" s="177"/>
      <c r="ED73" s="164"/>
      <c r="EE73" s="177"/>
      <c r="EF73" s="164"/>
      <c r="EG73" s="177"/>
      <c r="EH73" s="166">
        <f t="shared" si="73"/>
        <v>0</v>
      </c>
      <c r="EI73" s="167">
        <f t="shared" si="74"/>
        <v>0</v>
      </c>
      <c r="EJ73" s="166">
        <f t="shared" si="75"/>
        <v>0</v>
      </c>
      <c r="EK73" s="167">
        <f t="shared" si="76"/>
        <v>0</v>
      </c>
      <c r="EN73" s="164"/>
      <c r="EO73" s="177"/>
      <c r="EP73" s="164"/>
      <c r="EQ73" s="177"/>
      <c r="ER73" s="164"/>
      <c r="ES73" s="177"/>
      <c r="ET73" s="164"/>
      <c r="EU73" s="177"/>
      <c r="EV73" s="164"/>
      <c r="EW73" s="177"/>
      <c r="EX73" s="164"/>
      <c r="EY73" s="177"/>
      <c r="EZ73" s="164"/>
      <c r="FA73" s="177"/>
      <c r="FB73" s="164"/>
      <c r="FC73" s="177"/>
      <c r="FD73" s="164"/>
      <c r="FE73" s="177"/>
      <c r="FF73" s="164"/>
      <c r="FG73" s="177"/>
      <c r="FH73" s="164"/>
      <c r="FI73" s="177"/>
      <c r="FJ73" s="164"/>
      <c r="FK73" s="177"/>
      <c r="FL73" s="166">
        <f t="shared" si="77"/>
        <v>0</v>
      </c>
      <c r="FM73" s="167">
        <f t="shared" si="78"/>
        <v>0</v>
      </c>
      <c r="FN73" s="166">
        <f t="shared" si="79"/>
        <v>0</v>
      </c>
      <c r="FO73" s="167">
        <f t="shared" si="80"/>
        <v>0</v>
      </c>
      <c r="FR73" s="164"/>
      <c r="FS73" s="177"/>
      <c r="FT73" s="164"/>
      <c r="FU73" s="177"/>
      <c r="FV73" s="164"/>
      <c r="FW73" s="177"/>
      <c r="FX73" s="164"/>
      <c r="FY73" s="177"/>
      <c r="FZ73" s="164"/>
      <c r="GA73" s="177"/>
      <c r="GB73" s="164"/>
      <c r="GC73" s="177"/>
      <c r="GD73" s="164"/>
      <c r="GE73" s="177"/>
      <c r="GF73" s="164"/>
      <c r="GG73" s="177"/>
      <c r="GH73" s="164"/>
      <c r="GI73" s="177"/>
      <c r="GJ73" s="164"/>
      <c r="GK73" s="177"/>
      <c r="GL73" s="164"/>
      <c r="GM73" s="177"/>
      <c r="GN73" s="164"/>
      <c r="GO73" s="177"/>
      <c r="GP73" s="166">
        <f t="shared" si="81"/>
        <v>0</v>
      </c>
      <c r="GQ73" s="167">
        <f t="shared" si="82"/>
        <v>0</v>
      </c>
      <c r="GR73" s="166">
        <f t="shared" si="83"/>
        <v>0</v>
      </c>
      <c r="GS73" s="167">
        <f t="shared" si="84"/>
        <v>0</v>
      </c>
      <c r="GV73" s="164"/>
      <c r="GW73" s="177"/>
      <c r="GX73" s="164"/>
      <c r="GY73" s="177"/>
      <c r="GZ73" s="164"/>
      <c r="HA73" s="177"/>
      <c r="HB73" s="164"/>
      <c r="HC73" s="177"/>
      <c r="HD73" s="164"/>
      <c r="HE73" s="177"/>
      <c r="HF73" s="164"/>
      <c r="HG73" s="177"/>
      <c r="HH73" s="164"/>
      <c r="HI73" s="177"/>
      <c r="HJ73" s="164"/>
      <c r="HK73" s="177"/>
      <c r="HL73" s="164"/>
      <c r="HM73" s="177"/>
      <c r="HN73" s="164"/>
      <c r="HO73" s="177"/>
      <c r="HP73" s="164"/>
      <c r="HQ73" s="177"/>
      <c r="HR73" s="164"/>
      <c r="HS73" s="177"/>
      <c r="HT73" s="166">
        <f t="shared" si="85"/>
        <v>0</v>
      </c>
      <c r="HU73" s="167">
        <f t="shared" si="86"/>
        <v>0</v>
      </c>
      <c r="HV73" s="166">
        <f t="shared" si="87"/>
        <v>0</v>
      </c>
      <c r="HW73" s="167">
        <f t="shared" si="88"/>
        <v>0</v>
      </c>
      <c r="HZ73" s="164"/>
      <c r="IA73" s="177"/>
      <c r="IB73" s="164"/>
      <c r="IC73" s="177"/>
      <c r="ID73" s="164"/>
      <c r="IE73" s="177"/>
      <c r="IF73" s="164"/>
      <c r="IG73" s="177"/>
      <c r="IH73" s="164"/>
      <c r="II73" s="177"/>
      <c r="IJ73" s="164"/>
      <c r="IK73" s="177"/>
      <c r="IL73" s="164"/>
      <c r="IM73" s="177"/>
      <c r="IN73" s="164"/>
      <c r="IO73" s="177"/>
      <c r="IP73" s="164"/>
      <c r="IQ73" s="177"/>
      <c r="IR73" s="164"/>
      <c r="IS73" s="177"/>
      <c r="IT73" s="164"/>
      <c r="IU73" s="177"/>
      <c r="IV73" s="164"/>
      <c r="IW73" s="177"/>
      <c r="IX73" s="166">
        <f t="shared" si="89"/>
        <v>0</v>
      </c>
      <c r="IY73" s="167">
        <f t="shared" si="90"/>
        <v>0</v>
      </c>
      <c r="IZ73" s="166">
        <f t="shared" si="91"/>
        <v>0</v>
      </c>
      <c r="JA73" s="167">
        <f t="shared" si="92"/>
        <v>0</v>
      </c>
      <c r="JD73" s="164"/>
      <c r="JE73" s="177"/>
      <c r="JF73" s="164"/>
      <c r="JG73" s="177"/>
      <c r="JH73" s="164"/>
      <c r="JI73" s="177"/>
      <c r="JJ73" s="164"/>
      <c r="JK73" s="177"/>
      <c r="JL73" s="164"/>
      <c r="JM73" s="177"/>
      <c r="JN73" s="164"/>
      <c r="JO73" s="177"/>
      <c r="JP73" s="164"/>
      <c r="JQ73" s="177"/>
      <c r="JR73" s="164"/>
      <c r="JS73" s="177"/>
      <c r="JT73" s="164"/>
      <c r="JU73" s="177"/>
      <c r="JV73" s="164"/>
      <c r="JW73" s="177"/>
      <c r="JX73" s="164"/>
      <c r="JY73" s="177"/>
      <c r="JZ73" s="164"/>
      <c r="KA73" s="177"/>
      <c r="KB73" s="166">
        <f t="shared" si="93"/>
        <v>0</v>
      </c>
      <c r="KC73" s="167">
        <f t="shared" si="94"/>
        <v>0</v>
      </c>
      <c r="KD73" s="166">
        <f t="shared" si="95"/>
        <v>0</v>
      </c>
      <c r="KE73" s="167">
        <f t="shared" si="96"/>
        <v>0</v>
      </c>
      <c r="KH73" s="197">
        <f t="shared" si="53"/>
        <v>0</v>
      </c>
      <c r="KI73" s="198">
        <f t="shared" si="54"/>
        <v>0</v>
      </c>
      <c r="KJ73" s="166">
        <f t="shared" si="55"/>
        <v>0</v>
      </c>
      <c r="KK73" s="167">
        <f t="shared" si="56"/>
        <v>0</v>
      </c>
      <c r="KL73" s="199">
        <f t="shared" si="57"/>
        <v>0</v>
      </c>
      <c r="KM73" s="198">
        <f t="shared" si="58"/>
        <v>0</v>
      </c>
      <c r="KN73" s="166">
        <f t="shared" si="59"/>
        <v>0</v>
      </c>
      <c r="KO73" s="427">
        <f t="shared" si="60"/>
        <v>0</v>
      </c>
      <c r="KP73" s="420">
        <f t="shared" si="97"/>
        <v>0</v>
      </c>
      <c r="KQ73" s="422">
        <f t="shared" si="98"/>
        <v>0</v>
      </c>
      <c r="KR73" s="421" t="s">
        <v>338</v>
      </c>
      <c r="KS73" s="422" t="s">
        <v>338</v>
      </c>
    </row>
    <row r="74" spans="1:305" s="23" customFormat="1" ht="16.5" hidden="1" customHeight="1" x14ac:dyDescent="0.25">
      <c r="A74" s="4"/>
      <c r="B74" s="73"/>
      <c r="C74" s="548"/>
      <c r="D74" s="546"/>
      <c r="E74" s="24"/>
      <c r="F74" s="651"/>
      <c r="G74" s="24"/>
      <c r="H74" s="24"/>
      <c r="I74" s="80">
        <f>INT(ROUND(F74,2)*(IF(E74&gt;0,data!$J$4,0)))</f>
        <v>0</v>
      </c>
      <c r="J74" s="80"/>
      <c r="K74" s="549"/>
      <c r="L74" s="128"/>
      <c r="M74" s="80">
        <f>INT(ROUND(F74,2)*(IF(E74&gt;0,(IF(K74="ano",data!$J$6,0)),0)))</f>
        <v>0</v>
      </c>
      <c r="N74" s="82"/>
      <c r="O74" s="84"/>
      <c r="P74" s="4"/>
      <c r="Q74" s="85"/>
      <c r="R74" s="611" t="s">
        <v>338</v>
      </c>
      <c r="S74" s="4"/>
      <c r="U74" s="173" t="s">
        <v>297</v>
      </c>
      <c r="V74" s="10"/>
      <c r="W74" s="10"/>
      <c r="X74" s="174"/>
      <c r="Y74" s="175"/>
      <c r="Z74" s="174"/>
      <c r="AA74" s="175"/>
      <c r="AB74" s="174"/>
      <c r="AC74" s="175"/>
      <c r="AD74" s="174"/>
      <c r="AE74" s="175"/>
      <c r="AF74" s="174"/>
      <c r="AG74" s="175"/>
      <c r="AH74" s="174"/>
      <c r="AI74" s="175"/>
      <c r="AJ74" s="174"/>
      <c r="AK74" s="175"/>
      <c r="AL74" s="174"/>
      <c r="AM74" s="175"/>
      <c r="AN74" s="174"/>
      <c r="AO74" s="175"/>
      <c r="AP74" s="174"/>
      <c r="AQ74" s="175"/>
      <c r="AR74" s="174"/>
      <c r="AS74" s="175"/>
      <c r="AT74" s="174"/>
      <c r="AU74" s="175"/>
      <c r="AV74" s="166">
        <f t="shared" si="61"/>
        <v>0</v>
      </c>
      <c r="AW74" s="167">
        <f t="shared" si="62"/>
        <v>0</v>
      </c>
      <c r="AX74" s="166">
        <f t="shared" si="63"/>
        <v>0</v>
      </c>
      <c r="AY74" s="167">
        <f t="shared" si="64"/>
        <v>0</v>
      </c>
      <c r="BB74" s="174"/>
      <c r="BC74" s="175"/>
      <c r="BD74" s="174"/>
      <c r="BE74" s="175"/>
      <c r="BF74" s="174"/>
      <c r="BG74" s="175"/>
      <c r="BH74" s="174"/>
      <c r="BI74" s="175"/>
      <c r="BJ74" s="174"/>
      <c r="BK74" s="175"/>
      <c r="BL74" s="174"/>
      <c r="BM74" s="175"/>
      <c r="BN74" s="174"/>
      <c r="BO74" s="175"/>
      <c r="BP74" s="174"/>
      <c r="BQ74" s="175"/>
      <c r="BR74" s="174"/>
      <c r="BS74" s="175"/>
      <c r="BT74" s="174"/>
      <c r="BU74" s="175"/>
      <c r="BV74" s="174"/>
      <c r="BW74" s="175"/>
      <c r="BX74" s="174"/>
      <c r="BY74" s="175"/>
      <c r="BZ74" s="166">
        <f t="shared" si="65"/>
        <v>0</v>
      </c>
      <c r="CA74" s="167">
        <f t="shared" si="66"/>
        <v>0</v>
      </c>
      <c r="CB74" s="166">
        <f t="shared" si="67"/>
        <v>0</v>
      </c>
      <c r="CC74" s="167">
        <f t="shared" si="68"/>
        <v>0</v>
      </c>
      <c r="CF74" s="174"/>
      <c r="CG74" s="175"/>
      <c r="CH74" s="174"/>
      <c r="CI74" s="175"/>
      <c r="CJ74" s="174"/>
      <c r="CK74" s="175"/>
      <c r="CL74" s="174"/>
      <c r="CM74" s="175"/>
      <c r="CN74" s="174"/>
      <c r="CO74" s="175"/>
      <c r="CP74" s="174"/>
      <c r="CQ74" s="175"/>
      <c r="CR74" s="174"/>
      <c r="CS74" s="175"/>
      <c r="CT74" s="174"/>
      <c r="CU74" s="175"/>
      <c r="CV74" s="174"/>
      <c r="CW74" s="175"/>
      <c r="CX74" s="174"/>
      <c r="CY74" s="175"/>
      <c r="CZ74" s="174"/>
      <c r="DA74" s="175"/>
      <c r="DB74" s="174"/>
      <c r="DC74" s="175"/>
      <c r="DD74" s="166">
        <f t="shared" si="69"/>
        <v>0</v>
      </c>
      <c r="DE74" s="167">
        <f t="shared" si="70"/>
        <v>0</v>
      </c>
      <c r="DF74" s="166">
        <f t="shared" si="71"/>
        <v>0</v>
      </c>
      <c r="DG74" s="167">
        <f t="shared" si="72"/>
        <v>0</v>
      </c>
      <c r="DJ74" s="174"/>
      <c r="DK74" s="175"/>
      <c r="DL74" s="174"/>
      <c r="DM74" s="175"/>
      <c r="DN74" s="174"/>
      <c r="DO74" s="175"/>
      <c r="DP74" s="174"/>
      <c r="DQ74" s="175"/>
      <c r="DR74" s="174"/>
      <c r="DS74" s="175"/>
      <c r="DT74" s="174"/>
      <c r="DU74" s="175"/>
      <c r="DV74" s="174"/>
      <c r="DW74" s="175"/>
      <c r="DX74" s="174"/>
      <c r="DY74" s="175"/>
      <c r="DZ74" s="174"/>
      <c r="EA74" s="175"/>
      <c r="EB74" s="174"/>
      <c r="EC74" s="175"/>
      <c r="ED74" s="174"/>
      <c r="EE74" s="175"/>
      <c r="EF74" s="174"/>
      <c r="EG74" s="175"/>
      <c r="EH74" s="166">
        <f t="shared" si="73"/>
        <v>0</v>
      </c>
      <c r="EI74" s="167">
        <f t="shared" si="74"/>
        <v>0</v>
      </c>
      <c r="EJ74" s="166">
        <f t="shared" si="75"/>
        <v>0</v>
      </c>
      <c r="EK74" s="167">
        <f t="shared" si="76"/>
        <v>0</v>
      </c>
      <c r="EN74" s="174"/>
      <c r="EO74" s="175"/>
      <c r="EP74" s="174"/>
      <c r="EQ74" s="175"/>
      <c r="ER74" s="174"/>
      <c r="ES74" s="175"/>
      <c r="ET74" s="174"/>
      <c r="EU74" s="175"/>
      <c r="EV74" s="174"/>
      <c r="EW74" s="175"/>
      <c r="EX74" s="174"/>
      <c r="EY74" s="175"/>
      <c r="EZ74" s="174"/>
      <c r="FA74" s="175"/>
      <c r="FB74" s="174"/>
      <c r="FC74" s="175"/>
      <c r="FD74" s="174"/>
      <c r="FE74" s="175"/>
      <c r="FF74" s="174"/>
      <c r="FG74" s="175"/>
      <c r="FH74" s="174"/>
      <c r="FI74" s="175"/>
      <c r="FJ74" s="174"/>
      <c r="FK74" s="175"/>
      <c r="FL74" s="166">
        <f t="shared" si="77"/>
        <v>0</v>
      </c>
      <c r="FM74" s="167">
        <f t="shared" si="78"/>
        <v>0</v>
      </c>
      <c r="FN74" s="166">
        <f t="shared" si="79"/>
        <v>0</v>
      </c>
      <c r="FO74" s="167">
        <f t="shared" si="80"/>
        <v>0</v>
      </c>
      <c r="FR74" s="174"/>
      <c r="FS74" s="175"/>
      <c r="FT74" s="174"/>
      <c r="FU74" s="175"/>
      <c r="FV74" s="174"/>
      <c r="FW74" s="175"/>
      <c r="FX74" s="174"/>
      <c r="FY74" s="175"/>
      <c r="FZ74" s="174"/>
      <c r="GA74" s="175"/>
      <c r="GB74" s="174"/>
      <c r="GC74" s="175"/>
      <c r="GD74" s="174"/>
      <c r="GE74" s="175"/>
      <c r="GF74" s="174"/>
      <c r="GG74" s="175"/>
      <c r="GH74" s="174"/>
      <c r="GI74" s="175"/>
      <c r="GJ74" s="174"/>
      <c r="GK74" s="175"/>
      <c r="GL74" s="174"/>
      <c r="GM74" s="175"/>
      <c r="GN74" s="174"/>
      <c r="GO74" s="175"/>
      <c r="GP74" s="166">
        <f t="shared" si="81"/>
        <v>0</v>
      </c>
      <c r="GQ74" s="167">
        <f t="shared" si="82"/>
        <v>0</v>
      </c>
      <c r="GR74" s="166">
        <f t="shared" si="83"/>
        <v>0</v>
      </c>
      <c r="GS74" s="167">
        <f t="shared" si="84"/>
        <v>0</v>
      </c>
      <c r="GV74" s="174"/>
      <c r="GW74" s="175"/>
      <c r="GX74" s="174"/>
      <c r="GY74" s="175"/>
      <c r="GZ74" s="174"/>
      <c r="HA74" s="175"/>
      <c r="HB74" s="174"/>
      <c r="HC74" s="175"/>
      <c r="HD74" s="174"/>
      <c r="HE74" s="175"/>
      <c r="HF74" s="174"/>
      <c r="HG74" s="175"/>
      <c r="HH74" s="174"/>
      <c r="HI74" s="175"/>
      <c r="HJ74" s="174"/>
      <c r="HK74" s="175"/>
      <c r="HL74" s="174"/>
      <c r="HM74" s="175"/>
      <c r="HN74" s="174"/>
      <c r="HO74" s="175"/>
      <c r="HP74" s="174"/>
      <c r="HQ74" s="175"/>
      <c r="HR74" s="174"/>
      <c r="HS74" s="175"/>
      <c r="HT74" s="166">
        <f t="shared" si="85"/>
        <v>0</v>
      </c>
      <c r="HU74" s="167">
        <f t="shared" si="86"/>
        <v>0</v>
      </c>
      <c r="HV74" s="166">
        <f t="shared" si="87"/>
        <v>0</v>
      </c>
      <c r="HW74" s="167">
        <f t="shared" si="88"/>
        <v>0</v>
      </c>
      <c r="HZ74" s="174"/>
      <c r="IA74" s="175"/>
      <c r="IB74" s="174"/>
      <c r="IC74" s="175"/>
      <c r="ID74" s="174"/>
      <c r="IE74" s="175"/>
      <c r="IF74" s="174"/>
      <c r="IG74" s="175"/>
      <c r="IH74" s="174"/>
      <c r="II74" s="175"/>
      <c r="IJ74" s="174"/>
      <c r="IK74" s="175"/>
      <c r="IL74" s="174"/>
      <c r="IM74" s="175"/>
      <c r="IN74" s="174"/>
      <c r="IO74" s="175"/>
      <c r="IP74" s="174"/>
      <c r="IQ74" s="175"/>
      <c r="IR74" s="174"/>
      <c r="IS74" s="175"/>
      <c r="IT74" s="174"/>
      <c r="IU74" s="175"/>
      <c r="IV74" s="174"/>
      <c r="IW74" s="175"/>
      <c r="IX74" s="166">
        <f t="shared" si="89"/>
        <v>0</v>
      </c>
      <c r="IY74" s="167">
        <f t="shared" si="90"/>
        <v>0</v>
      </c>
      <c r="IZ74" s="166">
        <f t="shared" si="91"/>
        <v>0</v>
      </c>
      <c r="JA74" s="167">
        <f t="shared" si="92"/>
        <v>0</v>
      </c>
      <c r="JD74" s="174"/>
      <c r="JE74" s="175"/>
      <c r="JF74" s="174"/>
      <c r="JG74" s="175"/>
      <c r="JH74" s="174"/>
      <c r="JI74" s="175"/>
      <c r="JJ74" s="174"/>
      <c r="JK74" s="175"/>
      <c r="JL74" s="174"/>
      <c r="JM74" s="175"/>
      <c r="JN74" s="174"/>
      <c r="JO74" s="175"/>
      <c r="JP74" s="174"/>
      <c r="JQ74" s="175"/>
      <c r="JR74" s="174"/>
      <c r="JS74" s="175"/>
      <c r="JT74" s="174"/>
      <c r="JU74" s="175"/>
      <c r="JV74" s="174"/>
      <c r="JW74" s="175"/>
      <c r="JX74" s="174"/>
      <c r="JY74" s="175"/>
      <c r="JZ74" s="174"/>
      <c r="KA74" s="175"/>
      <c r="KB74" s="166">
        <f t="shared" si="93"/>
        <v>0</v>
      </c>
      <c r="KC74" s="167">
        <f t="shared" si="94"/>
        <v>0</v>
      </c>
      <c r="KD74" s="166">
        <f t="shared" si="95"/>
        <v>0</v>
      </c>
      <c r="KE74" s="167">
        <f t="shared" si="96"/>
        <v>0</v>
      </c>
      <c r="KH74" s="197">
        <f t="shared" si="53"/>
        <v>0</v>
      </c>
      <c r="KI74" s="198">
        <f t="shared" si="54"/>
        <v>0</v>
      </c>
      <c r="KJ74" s="166">
        <f t="shared" si="55"/>
        <v>0</v>
      </c>
      <c r="KK74" s="167">
        <f t="shared" si="56"/>
        <v>0</v>
      </c>
      <c r="KL74" s="199">
        <f t="shared" si="57"/>
        <v>0</v>
      </c>
      <c r="KM74" s="198">
        <f t="shared" si="58"/>
        <v>0</v>
      </c>
      <c r="KN74" s="166">
        <f t="shared" si="59"/>
        <v>0</v>
      </c>
      <c r="KO74" s="427">
        <f t="shared" si="60"/>
        <v>0</v>
      </c>
      <c r="KP74" s="420">
        <f t="shared" si="97"/>
        <v>0</v>
      </c>
      <c r="KQ74" s="422">
        <f t="shared" si="98"/>
        <v>0</v>
      </c>
      <c r="KR74" s="421" t="s">
        <v>338</v>
      </c>
      <c r="KS74" s="422" t="s">
        <v>338</v>
      </c>
    </row>
    <row r="75" spans="1:305" s="4" customFormat="1" ht="16.5" customHeight="1" x14ac:dyDescent="0.25">
      <c r="B75" s="73" t="s">
        <v>44</v>
      </c>
      <c r="C75" s="900"/>
      <c r="D75" s="901"/>
      <c r="E75" s="312"/>
      <c r="F75" s="655">
        <v>1</v>
      </c>
      <c r="G75" s="14"/>
      <c r="H75" s="14"/>
      <c r="I75" s="80">
        <f>INT(ROUND(F75,2)*(IF(E75&gt;0,data!$J$4,0)))</f>
        <v>0</v>
      </c>
      <c r="J75" s="80">
        <f>IF(E75&gt;0,I75*E75,0)</f>
        <v>0</v>
      </c>
      <c r="K75" s="314"/>
      <c r="L75" s="312"/>
      <c r="M75" s="80">
        <f>INT(ROUND(F75,2)*(IF(E75&gt;0,(IF(K75="ano",data!$J$6,0)),0)))</f>
        <v>0</v>
      </c>
      <c r="N75" s="82">
        <f>IF(L75&gt;E75,M75*E75,M75*L75)</f>
        <v>0</v>
      </c>
      <c r="O75" s="84">
        <f t="shared" si="46"/>
        <v>0</v>
      </c>
      <c r="Q75" s="85" t="str">
        <f t="shared" si="47"/>
        <v/>
      </c>
      <c r="R75" s="611" t="s">
        <v>338</v>
      </c>
      <c r="T75" s="4">
        <f t="shared" si="48"/>
        <v>0</v>
      </c>
      <c r="U75" s="176" t="s">
        <v>297</v>
      </c>
      <c r="V75" s="10"/>
      <c r="W75" s="10"/>
      <c r="X75" s="164"/>
      <c r="Y75" s="177"/>
      <c r="Z75" s="164"/>
      <c r="AA75" s="177"/>
      <c r="AB75" s="164"/>
      <c r="AC75" s="177"/>
      <c r="AD75" s="164"/>
      <c r="AE75" s="177"/>
      <c r="AF75" s="164"/>
      <c r="AG75" s="177"/>
      <c r="AH75" s="164"/>
      <c r="AI75" s="177"/>
      <c r="AJ75" s="164"/>
      <c r="AK75" s="177"/>
      <c r="AL75" s="164"/>
      <c r="AM75" s="177"/>
      <c r="AN75" s="164"/>
      <c r="AO75" s="177"/>
      <c r="AP75" s="164"/>
      <c r="AQ75" s="177"/>
      <c r="AR75" s="164"/>
      <c r="AS75" s="177"/>
      <c r="AT75" s="164"/>
      <c r="AU75" s="177"/>
      <c r="AV75" s="166">
        <f t="shared" si="61"/>
        <v>0</v>
      </c>
      <c r="AW75" s="167">
        <f t="shared" si="62"/>
        <v>0</v>
      </c>
      <c r="AX75" s="166">
        <f t="shared" si="63"/>
        <v>0</v>
      </c>
      <c r="AY75" s="167">
        <f t="shared" si="64"/>
        <v>0</v>
      </c>
      <c r="BB75" s="164"/>
      <c r="BC75" s="177"/>
      <c r="BD75" s="164"/>
      <c r="BE75" s="177"/>
      <c r="BF75" s="164"/>
      <c r="BG75" s="177"/>
      <c r="BH75" s="164"/>
      <c r="BI75" s="177"/>
      <c r="BJ75" s="164"/>
      <c r="BK75" s="177"/>
      <c r="BL75" s="164"/>
      <c r="BM75" s="177"/>
      <c r="BN75" s="164"/>
      <c r="BO75" s="177"/>
      <c r="BP75" s="164"/>
      <c r="BQ75" s="177"/>
      <c r="BR75" s="164"/>
      <c r="BS75" s="177"/>
      <c r="BT75" s="164"/>
      <c r="BU75" s="177"/>
      <c r="BV75" s="164"/>
      <c r="BW75" s="177"/>
      <c r="BX75" s="164"/>
      <c r="BY75" s="177"/>
      <c r="BZ75" s="166">
        <f t="shared" si="65"/>
        <v>0</v>
      </c>
      <c r="CA75" s="167">
        <f t="shared" si="66"/>
        <v>0</v>
      </c>
      <c r="CB75" s="166">
        <f t="shared" si="67"/>
        <v>0</v>
      </c>
      <c r="CC75" s="167">
        <f t="shared" si="68"/>
        <v>0</v>
      </c>
      <c r="CF75" s="164"/>
      <c r="CG75" s="177"/>
      <c r="CH75" s="164"/>
      <c r="CI75" s="177"/>
      <c r="CJ75" s="164"/>
      <c r="CK75" s="177"/>
      <c r="CL75" s="164"/>
      <c r="CM75" s="177"/>
      <c r="CN75" s="164"/>
      <c r="CO75" s="177"/>
      <c r="CP75" s="164"/>
      <c r="CQ75" s="177"/>
      <c r="CR75" s="164"/>
      <c r="CS75" s="177"/>
      <c r="CT75" s="164"/>
      <c r="CU75" s="177"/>
      <c r="CV75" s="164"/>
      <c r="CW75" s="177"/>
      <c r="CX75" s="164"/>
      <c r="CY75" s="177"/>
      <c r="CZ75" s="164"/>
      <c r="DA75" s="177"/>
      <c r="DB75" s="164"/>
      <c r="DC75" s="177"/>
      <c r="DD75" s="166">
        <f t="shared" si="69"/>
        <v>0</v>
      </c>
      <c r="DE75" s="167">
        <f t="shared" si="70"/>
        <v>0</v>
      </c>
      <c r="DF75" s="166">
        <f t="shared" si="71"/>
        <v>0</v>
      </c>
      <c r="DG75" s="167">
        <f t="shared" si="72"/>
        <v>0</v>
      </c>
      <c r="DJ75" s="164"/>
      <c r="DK75" s="177"/>
      <c r="DL75" s="164"/>
      <c r="DM75" s="177"/>
      <c r="DN75" s="164"/>
      <c r="DO75" s="177"/>
      <c r="DP75" s="164"/>
      <c r="DQ75" s="177"/>
      <c r="DR75" s="164"/>
      <c r="DS75" s="177"/>
      <c r="DT75" s="164"/>
      <c r="DU75" s="177"/>
      <c r="DV75" s="164"/>
      <c r="DW75" s="177"/>
      <c r="DX75" s="164"/>
      <c r="DY75" s="177"/>
      <c r="DZ75" s="164"/>
      <c r="EA75" s="177"/>
      <c r="EB75" s="164"/>
      <c r="EC75" s="177"/>
      <c r="ED75" s="164"/>
      <c r="EE75" s="177"/>
      <c r="EF75" s="164"/>
      <c r="EG75" s="177"/>
      <c r="EH75" s="166">
        <f t="shared" si="73"/>
        <v>0</v>
      </c>
      <c r="EI75" s="167">
        <f t="shared" si="74"/>
        <v>0</v>
      </c>
      <c r="EJ75" s="166">
        <f t="shared" si="75"/>
        <v>0</v>
      </c>
      <c r="EK75" s="167">
        <f t="shared" si="76"/>
        <v>0</v>
      </c>
      <c r="EN75" s="164"/>
      <c r="EO75" s="177"/>
      <c r="EP75" s="164"/>
      <c r="EQ75" s="177"/>
      <c r="ER75" s="164"/>
      <c r="ES75" s="177"/>
      <c r="ET75" s="164"/>
      <c r="EU75" s="177"/>
      <c r="EV75" s="164"/>
      <c r="EW75" s="177"/>
      <c r="EX75" s="164"/>
      <c r="EY75" s="177"/>
      <c r="EZ75" s="164"/>
      <c r="FA75" s="177"/>
      <c r="FB75" s="164"/>
      <c r="FC75" s="177"/>
      <c r="FD75" s="164"/>
      <c r="FE75" s="177"/>
      <c r="FF75" s="164"/>
      <c r="FG75" s="177"/>
      <c r="FH75" s="164"/>
      <c r="FI75" s="177"/>
      <c r="FJ75" s="164"/>
      <c r="FK75" s="177"/>
      <c r="FL75" s="166">
        <f t="shared" si="77"/>
        <v>0</v>
      </c>
      <c r="FM75" s="167">
        <f t="shared" si="78"/>
        <v>0</v>
      </c>
      <c r="FN75" s="166">
        <f t="shared" si="79"/>
        <v>0</v>
      </c>
      <c r="FO75" s="167">
        <f t="shared" si="80"/>
        <v>0</v>
      </c>
      <c r="FR75" s="164"/>
      <c r="FS75" s="177"/>
      <c r="FT75" s="164"/>
      <c r="FU75" s="177"/>
      <c r="FV75" s="164"/>
      <c r="FW75" s="177"/>
      <c r="FX75" s="164"/>
      <c r="FY75" s="177"/>
      <c r="FZ75" s="164"/>
      <c r="GA75" s="177"/>
      <c r="GB75" s="164"/>
      <c r="GC75" s="177"/>
      <c r="GD75" s="164"/>
      <c r="GE75" s="177"/>
      <c r="GF75" s="164"/>
      <c r="GG75" s="177"/>
      <c r="GH75" s="164"/>
      <c r="GI75" s="177"/>
      <c r="GJ75" s="164"/>
      <c r="GK75" s="177"/>
      <c r="GL75" s="164"/>
      <c r="GM75" s="177"/>
      <c r="GN75" s="164"/>
      <c r="GO75" s="177"/>
      <c r="GP75" s="166">
        <f t="shared" si="81"/>
        <v>0</v>
      </c>
      <c r="GQ75" s="167">
        <f t="shared" si="82"/>
        <v>0</v>
      </c>
      <c r="GR75" s="166">
        <f t="shared" si="83"/>
        <v>0</v>
      </c>
      <c r="GS75" s="167">
        <f t="shared" si="84"/>
        <v>0</v>
      </c>
      <c r="GV75" s="164"/>
      <c r="GW75" s="177"/>
      <c r="GX75" s="164"/>
      <c r="GY75" s="177"/>
      <c r="GZ75" s="164"/>
      <c r="HA75" s="177"/>
      <c r="HB75" s="164"/>
      <c r="HC75" s="177"/>
      <c r="HD75" s="164"/>
      <c r="HE75" s="177"/>
      <c r="HF75" s="164"/>
      <c r="HG75" s="177"/>
      <c r="HH75" s="164"/>
      <c r="HI75" s="177"/>
      <c r="HJ75" s="164"/>
      <c r="HK75" s="177"/>
      <c r="HL75" s="164"/>
      <c r="HM75" s="177"/>
      <c r="HN75" s="164"/>
      <c r="HO75" s="177"/>
      <c r="HP75" s="164"/>
      <c r="HQ75" s="177"/>
      <c r="HR75" s="164"/>
      <c r="HS75" s="177"/>
      <c r="HT75" s="166">
        <f t="shared" si="85"/>
        <v>0</v>
      </c>
      <c r="HU75" s="167">
        <f t="shared" si="86"/>
        <v>0</v>
      </c>
      <c r="HV75" s="166">
        <f t="shared" si="87"/>
        <v>0</v>
      </c>
      <c r="HW75" s="167">
        <f t="shared" si="88"/>
        <v>0</v>
      </c>
      <c r="HZ75" s="164"/>
      <c r="IA75" s="177"/>
      <c r="IB75" s="164"/>
      <c r="IC75" s="177"/>
      <c r="ID75" s="164"/>
      <c r="IE75" s="177"/>
      <c r="IF75" s="164"/>
      <c r="IG75" s="177"/>
      <c r="IH75" s="164"/>
      <c r="II75" s="177"/>
      <c r="IJ75" s="164"/>
      <c r="IK75" s="177"/>
      <c r="IL75" s="164"/>
      <c r="IM75" s="177"/>
      <c r="IN75" s="164"/>
      <c r="IO75" s="177"/>
      <c r="IP75" s="164"/>
      <c r="IQ75" s="177"/>
      <c r="IR75" s="164"/>
      <c r="IS75" s="177"/>
      <c r="IT75" s="164"/>
      <c r="IU75" s="177"/>
      <c r="IV75" s="164"/>
      <c r="IW75" s="177"/>
      <c r="IX75" s="166">
        <f t="shared" si="89"/>
        <v>0</v>
      </c>
      <c r="IY75" s="167">
        <f t="shared" si="90"/>
        <v>0</v>
      </c>
      <c r="IZ75" s="166">
        <f t="shared" si="91"/>
        <v>0</v>
      </c>
      <c r="JA75" s="167">
        <f t="shared" si="92"/>
        <v>0</v>
      </c>
      <c r="JD75" s="164"/>
      <c r="JE75" s="177"/>
      <c r="JF75" s="164"/>
      <c r="JG75" s="177"/>
      <c r="JH75" s="164"/>
      <c r="JI75" s="177"/>
      <c r="JJ75" s="164"/>
      <c r="JK75" s="177"/>
      <c r="JL75" s="164"/>
      <c r="JM75" s="177"/>
      <c r="JN75" s="164"/>
      <c r="JO75" s="177"/>
      <c r="JP75" s="164"/>
      <c r="JQ75" s="177"/>
      <c r="JR75" s="164"/>
      <c r="JS75" s="177"/>
      <c r="JT75" s="164"/>
      <c r="JU75" s="177"/>
      <c r="JV75" s="164"/>
      <c r="JW75" s="177"/>
      <c r="JX75" s="164"/>
      <c r="JY75" s="177"/>
      <c r="JZ75" s="164"/>
      <c r="KA75" s="177"/>
      <c r="KB75" s="166">
        <f t="shared" si="93"/>
        <v>0</v>
      </c>
      <c r="KC75" s="167">
        <f t="shared" si="94"/>
        <v>0</v>
      </c>
      <c r="KD75" s="166">
        <f t="shared" si="95"/>
        <v>0</v>
      </c>
      <c r="KE75" s="167">
        <f t="shared" si="96"/>
        <v>0</v>
      </c>
      <c r="KH75" s="197">
        <f t="shared" si="53"/>
        <v>0</v>
      </c>
      <c r="KI75" s="198">
        <f t="shared" si="54"/>
        <v>0</v>
      </c>
      <c r="KJ75" s="166">
        <f t="shared" si="55"/>
        <v>0</v>
      </c>
      <c r="KK75" s="167">
        <f t="shared" si="56"/>
        <v>0</v>
      </c>
      <c r="KL75" s="199">
        <f t="shared" si="57"/>
        <v>0</v>
      </c>
      <c r="KM75" s="198">
        <f t="shared" si="58"/>
        <v>0</v>
      </c>
      <c r="KN75" s="166">
        <f t="shared" si="59"/>
        <v>0</v>
      </c>
      <c r="KO75" s="427">
        <f t="shared" si="60"/>
        <v>0</v>
      </c>
      <c r="KP75" s="420">
        <f t="shared" si="97"/>
        <v>0</v>
      </c>
      <c r="KQ75" s="422">
        <f t="shared" si="98"/>
        <v>0</v>
      </c>
      <c r="KR75" s="421" t="s">
        <v>338</v>
      </c>
      <c r="KS75" s="422" t="s">
        <v>338</v>
      </c>
    </row>
    <row r="76" spans="1:305" s="23" customFormat="1" ht="15.75" hidden="1" customHeight="1" x14ac:dyDescent="0.25">
      <c r="A76" s="4"/>
      <c r="B76" s="73"/>
      <c r="C76" s="548"/>
      <c r="D76" s="546"/>
      <c r="E76" s="24"/>
      <c r="F76" s="651"/>
      <c r="G76" s="24"/>
      <c r="H76" s="24"/>
      <c r="I76" s="80">
        <f>INT(ROUND(F76,2)*(IF(E76&gt;0,data!$J$4,0)))</f>
        <v>0</v>
      </c>
      <c r="J76" s="80"/>
      <c r="K76" s="549"/>
      <c r="L76" s="128"/>
      <c r="M76" s="80">
        <f>INT(ROUND(F76,2)*(IF(E76&gt;0,(IF(K76="ano",data!$J$6,0)),0)))</f>
        <v>0</v>
      </c>
      <c r="N76" s="82"/>
      <c r="O76" s="84"/>
      <c r="P76" s="4"/>
      <c r="Q76" s="85"/>
      <c r="R76" s="611" t="s">
        <v>338</v>
      </c>
      <c r="S76" s="4"/>
      <c r="U76" s="173" t="s">
        <v>297</v>
      </c>
      <c r="V76" s="10"/>
      <c r="W76" s="10"/>
      <c r="X76" s="174"/>
      <c r="Y76" s="175"/>
      <c r="Z76" s="174"/>
      <c r="AA76" s="175"/>
      <c r="AB76" s="174"/>
      <c r="AC76" s="175"/>
      <c r="AD76" s="174"/>
      <c r="AE76" s="175"/>
      <c r="AF76" s="174"/>
      <c r="AG76" s="175"/>
      <c r="AH76" s="174"/>
      <c r="AI76" s="175"/>
      <c r="AJ76" s="174"/>
      <c r="AK76" s="175"/>
      <c r="AL76" s="174"/>
      <c r="AM76" s="175"/>
      <c r="AN76" s="174"/>
      <c r="AO76" s="175"/>
      <c r="AP76" s="174"/>
      <c r="AQ76" s="175"/>
      <c r="AR76" s="174"/>
      <c r="AS76" s="175"/>
      <c r="AT76" s="174"/>
      <c r="AU76" s="175"/>
      <c r="AV76" s="166">
        <f t="shared" si="61"/>
        <v>0</v>
      </c>
      <c r="AW76" s="167">
        <f t="shared" si="62"/>
        <v>0</v>
      </c>
      <c r="AX76" s="166">
        <f t="shared" si="63"/>
        <v>0</v>
      </c>
      <c r="AY76" s="167">
        <f t="shared" si="64"/>
        <v>0</v>
      </c>
      <c r="BB76" s="174"/>
      <c r="BC76" s="175"/>
      <c r="BD76" s="174"/>
      <c r="BE76" s="175"/>
      <c r="BF76" s="174"/>
      <c r="BG76" s="175"/>
      <c r="BH76" s="174"/>
      <c r="BI76" s="175"/>
      <c r="BJ76" s="174"/>
      <c r="BK76" s="175"/>
      <c r="BL76" s="174"/>
      <c r="BM76" s="175"/>
      <c r="BN76" s="174"/>
      <c r="BO76" s="175"/>
      <c r="BP76" s="174"/>
      <c r="BQ76" s="175"/>
      <c r="BR76" s="174"/>
      <c r="BS76" s="175"/>
      <c r="BT76" s="174"/>
      <c r="BU76" s="175"/>
      <c r="BV76" s="174"/>
      <c r="BW76" s="175"/>
      <c r="BX76" s="174"/>
      <c r="BY76" s="175"/>
      <c r="BZ76" s="166">
        <f t="shared" si="65"/>
        <v>0</v>
      </c>
      <c r="CA76" s="167">
        <f t="shared" si="66"/>
        <v>0</v>
      </c>
      <c r="CB76" s="166">
        <f t="shared" si="67"/>
        <v>0</v>
      </c>
      <c r="CC76" s="167">
        <f t="shared" si="68"/>
        <v>0</v>
      </c>
      <c r="CF76" s="174"/>
      <c r="CG76" s="175"/>
      <c r="CH76" s="174"/>
      <c r="CI76" s="175"/>
      <c r="CJ76" s="174"/>
      <c r="CK76" s="175"/>
      <c r="CL76" s="174"/>
      <c r="CM76" s="175"/>
      <c r="CN76" s="174"/>
      <c r="CO76" s="175"/>
      <c r="CP76" s="174"/>
      <c r="CQ76" s="175"/>
      <c r="CR76" s="174"/>
      <c r="CS76" s="175"/>
      <c r="CT76" s="174"/>
      <c r="CU76" s="175"/>
      <c r="CV76" s="174"/>
      <c r="CW76" s="175"/>
      <c r="CX76" s="174"/>
      <c r="CY76" s="175"/>
      <c r="CZ76" s="174"/>
      <c r="DA76" s="175"/>
      <c r="DB76" s="174"/>
      <c r="DC76" s="175"/>
      <c r="DD76" s="166">
        <f t="shared" si="69"/>
        <v>0</v>
      </c>
      <c r="DE76" s="167">
        <f t="shared" si="70"/>
        <v>0</v>
      </c>
      <c r="DF76" s="166">
        <f t="shared" si="71"/>
        <v>0</v>
      </c>
      <c r="DG76" s="167">
        <f t="shared" si="72"/>
        <v>0</v>
      </c>
      <c r="DJ76" s="174"/>
      <c r="DK76" s="175"/>
      <c r="DL76" s="174"/>
      <c r="DM76" s="175"/>
      <c r="DN76" s="174"/>
      <c r="DO76" s="175"/>
      <c r="DP76" s="174"/>
      <c r="DQ76" s="175"/>
      <c r="DR76" s="174"/>
      <c r="DS76" s="175"/>
      <c r="DT76" s="174"/>
      <c r="DU76" s="175"/>
      <c r="DV76" s="174"/>
      <c r="DW76" s="175"/>
      <c r="DX76" s="174"/>
      <c r="DY76" s="175"/>
      <c r="DZ76" s="174"/>
      <c r="EA76" s="175"/>
      <c r="EB76" s="174"/>
      <c r="EC76" s="175"/>
      <c r="ED76" s="174"/>
      <c r="EE76" s="175"/>
      <c r="EF76" s="174"/>
      <c r="EG76" s="175"/>
      <c r="EH76" s="166">
        <f t="shared" si="73"/>
        <v>0</v>
      </c>
      <c r="EI76" s="167">
        <f t="shared" si="74"/>
        <v>0</v>
      </c>
      <c r="EJ76" s="166">
        <f t="shared" si="75"/>
        <v>0</v>
      </c>
      <c r="EK76" s="167">
        <f t="shared" si="76"/>
        <v>0</v>
      </c>
      <c r="EN76" s="174"/>
      <c r="EO76" s="175"/>
      <c r="EP76" s="174"/>
      <c r="EQ76" s="175"/>
      <c r="ER76" s="174"/>
      <c r="ES76" s="175"/>
      <c r="ET76" s="174"/>
      <c r="EU76" s="175"/>
      <c r="EV76" s="174"/>
      <c r="EW76" s="175"/>
      <c r="EX76" s="174"/>
      <c r="EY76" s="175"/>
      <c r="EZ76" s="174"/>
      <c r="FA76" s="175"/>
      <c r="FB76" s="174"/>
      <c r="FC76" s="175"/>
      <c r="FD76" s="174"/>
      <c r="FE76" s="175"/>
      <c r="FF76" s="174"/>
      <c r="FG76" s="175"/>
      <c r="FH76" s="174"/>
      <c r="FI76" s="175"/>
      <c r="FJ76" s="174"/>
      <c r="FK76" s="175"/>
      <c r="FL76" s="166">
        <f t="shared" si="77"/>
        <v>0</v>
      </c>
      <c r="FM76" s="167">
        <f t="shared" si="78"/>
        <v>0</v>
      </c>
      <c r="FN76" s="166">
        <f t="shared" si="79"/>
        <v>0</v>
      </c>
      <c r="FO76" s="167">
        <f t="shared" si="80"/>
        <v>0</v>
      </c>
      <c r="FR76" s="174"/>
      <c r="FS76" s="175"/>
      <c r="FT76" s="174"/>
      <c r="FU76" s="175"/>
      <c r="FV76" s="174"/>
      <c r="FW76" s="175"/>
      <c r="FX76" s="174"/>
      <c r="FY76" s="175"/>
      <c r="FZ76" s="174"/>
      <c r="GA76" s="175"/>
      <c r="GB76" s="174"/>
      <c r="GC76" s="175"/>
      <c r="GD76" s="174"/>
      <c r="GE76" s="175"/>
      <c r="GF76" s="174"/>
      <c r="GG76" s="175"/>
      <c r="GH76" s="174"/>
      <c r="GI76" s="175"/>
      <c r="GJ76" s="174"/>
      <c r="GK76" s="175"/>
      <c r="GL76" s="174"/>
      <c r="GM76" s="175"/>
      <c r="GN76" s="174"/>
      <c r="GO76" s="175"/>
      <c r="GP76" s="166">
        <f t="shared" si="81"/>
        <v>0</v>
      </c>
      <c r="GQ76" s="167">
        <f t="shared" si="82"/>
        <v>0</v>
      </c>
      <c r="GR76" s="166">
        <f t="shared" si="83"/>
        <v>0</v>
      </c>
      <c r="GS76" s="167">
        <f t="shared" si="84"/>
        <v>0</v>
      </c>
      <c r="GV76" s="174"/>
      <c r="GW76" s="175"/>
      <c r="GX76" s="174"/>
      <c r="GY76" s="175"/>
      <c r="GZ76" s="174"/>
      <c r="HA76" s="175"/>
      <c r="HB76" s="174"/>
      <c r="HC76" s="175"/>
      <c r="HD76" s="174"/>
      <c r="HE76" s="175"/>
      <c r="HF76" s="174"/>
      <c r="HG76" s="175"/>
      <c r="HH76" s="174"/>
      <c r="HI76" s="175"/>
      <c r="HJ76" s="174"/>
      <c r="HK76" s="175"/>
      <c r="HL76" s="174"/>
      <c r="HM76" s="175"/>
      <c r="HN76" s="174"/>
      <c r="HO76" s="175"/>
      <c r="HP76" s="174"/>
      <c r="HQ76" s="175"/>
      <c r="HR76" s="174"/>
      <c r="HS76" s="175"/>
      <c r="HT76" s="166">
        <f t="shared" si="85"/>
        <v>0</v>
      </c>
      <c r="HU76" s="167">
        <f t="shared" si="86"/>
        <v>0</v>
      </c>
      <c r="HV76" s="166">
        <f t="shared" si="87"/>
        <v>0</v>
      </c>
      <c r="HW76" s="167">
        <f t="shared" si="88"/>
        <v>0</v>
      </c>
      <c r="HZ76" s="174"/>
      <c r="IA76" s="175"/>
      <c r="IB76" s="174"/>
      <c r="IC76" s="175"/>
      <c r="ID76" s="174"/>
      <c r="IE76" s="175"/>
      <c r="IF76" s="174"/>
      <c r="IG76" s="175"/>
      <c r="IH76" s="174"/>
      <c r="II76" s="175"/>
      <c r="IJ76" s="174"/>
      <c r="IK76" s="175"/>
      <c r="IL76" s="174"/>
      <c r="IM76" s="175"/>
      <c r="IN76" s="174"/>
      <c r="IO76" s="175"/>
      <c r="IP76" s="174"/>
      <c r="IQ76" s="175"/>
      <c r="IR76" s="174"/>
      <c r="IS76" s="175"/>
      <c r="IT76" s="174"/>
      <c r="IU76" s="175"/>
      <c r="IV76" s="174"/>
      <c r="IW76" s="175"/>
      <c r="IX76" s="166">
        <f t="shared" si="89"/>
        <v>0</v>
      </c>
      <c r="IY76" s="167">
        <f t="shared" si="90"/>
        <v>0</v>
      </c>
      <c r="IZ76" s="166">
        <f t="shared" si="91"/>
        <v>0</v>
      </c>
      <c r="JA76" s="167">
        <f t="shared" si="92"/>
        <v>0</v>
      </c>
      <c r="JD76" s="174"/>
      <c r="JE76" s="175"/>
      <c r="JF76" s="174"/>
      <c r="JG76" s="175"/>
      <c r="JH76" s="174"/>
      <c r="JI76" s="175"/>
      <c r="JJ76" s="174"/>
      <c r="JK76" s="175"/>
      <c r="JL76" s="174"/>
      <c r="JM76" s="175"/>
      <c r="JN76" s="174"/>
      <c r="JO76" s="175"/>
      <c r="JP76" s="174"/>
      <c r="JQ76" s="175"/>
      <c r="JR76" s="174"/>
      <c r="JS76" s="175"/>
      <c r="JT76" s="174"/>
      <c r="JU76" s="175"/>
      <c r="JV76" s="174"/>
      <c r="JW76" s="175"/>
      <c r="JX76" s="174"/>
      <c r="JY76" s="175"/>
      <c r="JZ76" s="174"/>
      <c r="KA76" s="175"/>
      <c r="KB76" s="166">
        <f t="shared" si="93"/>
        <v>0</v>
      </c>
      <c r="KC76" s="167">
        <f t="shared" si="94"/>
        <v>0</v>
      </c>
      <c r="KD76" s="166">
        <f t="shared" si="95"/>
        <v>0</v>
      </c>
      <c r="KE76" s="167">
        <f t="shared" si="96"/>
        <v>0</v>
      </c>
      <c r="KH76" s="197">
        <f t="shared" si="53"/>
        <v>0</v>
      </c>
      <c r="KI76" s="198">
        <f t="shared" si="54"/>
        <v>0</v>
      </c>
      <c r="KJ76" s="166">
        <f t="shared" si="55"/>
        <v>0</v>
      </c>
      <c r="KK76" s="167">
        <f t="shared" si="56"/>
        <v>0</v>
      </c>
      <c r="KL76" s="199">
        <f t="shared" si="57"/>
        <v>0</v>
      </c>
      <c r="KM76" s="198">
        <f t="shared" si="58"/>
        <v>0</v>
      </c>
      <c r="KN76" s="166">
        <f t="shared" si="59"/>
        <v>0</v>
      </c>
      <c r="KO76" s="427">
        <f t="shared" si="60"/>
        <v>0</v>
      </c>
      <c r="KP76" s="420">
        <f t="shared" si="97"/>
        <v>0</v>
      </c>
      <c r="KQ76" s="422">
        <f t="shared" si="98"/>
        <v>0</v>
      </c>
      <c r="KR76" s="421" t="s">
        <v>338</v>
      </c>
      <c r="KS76" s="422" t="s">
        <v>338</v>
      </c>
    </row>
    <row r="77" spans="1:305" s="4" customFormat="1" ht="16.5" customHeight="1" x14ac:dyDescent="0.25">
      <c r="B77" s="73" t="s">
        <v>45</v>
      </c>
      <c r="C77" s="900"/>
      <c r="D77" s="901"/>
      <c r="E77" s="312"/>
      <c r="F77" s="655">
        <v>1</v>
      </c>
      <c r="G77" s="14"/>
      <c r="H77" s="14"/>
      <c r="I77" s="80">
        <f>INT(ROUND(F77,2)*(IF(E77&gt;0,data!$J$4,0)))</f>
        <v>0</v>
      </c>
      <c r="J77" s="80">
        <f>IF(E77&gt;0,I77*E77,0)</f>
        <v>0</v>
      </c>
      <c r="K77" s="314"/>
      <c r="L77" s="312"/>
      <c r="M77" s="80">
        <f>INT(ROUND(F77,2)*(IF(E77&gt;0,(IF(K77="ano",data!$J$6,0)),0)))</f>
        <v>0</v>
      </c>
      <c r="N77" s="82">
        <f>IF(L77&gt;E77,M77*E77,M77*L77)</f>
        <v>0</v>
      </c>
      <c r="O77" s="84">
        <f t="shared" si="46"/>
        <v>0</v>
      </c>
      <c r="Q77" s="85" t="str">
        <f t="shared" si="47"/>
        <v/>
      </c>
      <c r="R77" s="611" t="s">
        <v>338</v>
      </c>
      <c r="T77" s="4">
        <f t="shared" si="48"/>
        <v>0</v>
      </c>
      <c r="U77" s="176" t="s">
        <v>297</v>
      </c>
      <c r="V77" s="10"/>
      <c r="W77" s="10"/>
      <c r="X77" s="164"/>
      <c r="Y77" s="177"/>
      <c r="Z77" s="164"/>
      <c r="AA77" s="177"/>
      <c r="AB77" s="164"/>
      <c r="AC77" s="177"/>
      <c r="AD77" s="164"/>
      <c r="AE77" s="177"/>
      <c r="AF77" s="164"/>
      <c r="AG77" s="177"/>
      <c r="AH77" s="164"/>
      <c r="AI77" s="177"/>
      <c r="AJ77" s="164"/>
      <c r="AK77" s="177"/>
      <c r="AL77" s="164"/>
      <c r="AM77" s="177"/>
      <c r="AN77" s="164"/>
      <c r="AO77" s="177"/>
      <c r="AP77" s="164"/>
      <c r="AQ77" s="177"/>
      <c r="AR77" s="164"/>
      <c r="AS77" s="177"/>
      <c r="AT77" s="164"/>
      <c r="AU77" s="177"/>
      <c r="AV77" s="166">
        <f t="shared" si="61"/>
        <v>0</v>
      </c>
      <c r="AW77" s="167">
        <f t="shared" si="62"/>
        <v>0</v>
      </c>
      <c r="AX77" s="166">
        <f t="shared" si="63"/>
        <v>0</v>
      </c>
      <c r="AY77" s="167">
        <f t="shared" si="64"/>
        <v>0</v>
      </c>
      <c r="BB77" s="164"/>
      <c r="BC77" s="177"/>
      <c r="BD77" s="164"/>
      <c r="BE77" s="177"/>
      <c r="BF77" s="164"/>
      <c r="BG77" s="177"/>
      <c r="BH77" s="164"/>
      <c r="BI77" s="177"/>
      <c r="BJ77" s="164"/>
      <c r="BK77" s="177"/>
      <c r="BL77" s="164"/>
      <c r="BM77" s="177"/>
      <c r="BN77" s="164"/>
      <c r="BO77" s="177"/>
      <c r="BP77" s="164"/>
      <c r="BQ77" s="177"/>
      <c r="BR77" s="164"/>
      <c r="BS77" s="177"/>
      <c r="BT77" s="164"/>
      <c r="BU77" s="177"/>
      <c r="BV77" s="164"/>
      <c r="BW77" s="177"/>
      <c r="BX77" s="164"/>
      <c r="BY77" s="177"/>
      <c r="BZ77" s="166">
        <f t="shared" si="65"/>
        <v>0</v>
      </c>
      <c r="CA77" s="167">
        <f t="shared" si="66"/>
        <v>0</v>
      </c>
      <c r="CB77" s="166">
        <f t="shared" si="67"/>
        <v>0</v>
      </c>
      <c r="CC77" s="167">
        <f t="shared" si="68"/>
        <v>0</v>
      </c>
      <c r="CF77" s="164"/>
      <c r="CG77" s="177"/>
      <c r="CH77" s="164"/>
      <c r="CI77" s="177"/>
      <c r="CJ77" s="164"/>
      <c r="CK77" s="177"/>
      <c r="CL77" s="164"/>
      <c r="CM77" s="177"/>
      <c r="CN77" s="164"/>
      <c r="CO77" s="177"/>
      <c r="CP77" s="164"/>
      <c r="CQ77" s="177"/>
      <c r="CR77" s="164"/>
      <c r="CS77" s="177"/>
      <c r="CT77" s="164"/>
      <c r="CU77" s="177"/>
      <c r="CV77" s="164"/>
      <c r="CW77" s="177"/>
      <c r="CX77" s="164"/>
      <c r="CY77" s="177"/>
      <c r="CZ77" s="164"/>
      <c r="DA77" s="177"/>
      <c r="DB77" s="164"/>
      <c r="DC77" s="177"/>
      <c r="DD77" s="166">
        <f t="shared" si="69"/>
        <v>0</v>
      </c>
      <c r="DE77" s="167">
        <f t="shared" si="70"/>
        <v>0</v>
      </c>
      <c r="DF77" s="166">
        <f t="shared" si="71"/>
        <v>0</v>
      </c>
      <c r="DG77" s="167">
        <f t="shared" si="72"/>
        <v>0</v>
      </c>
      <c r="DJ77" s="164"/>
      <c r="DK77" s="177"/>
      <c r="DL77" s="164"/>
      <c r="DM77" s="177"/>
      <c r="DN77" s="164"/>
      <c r="DO77" s="177"/>
      <c r="DP77" s="164"/>
      <c r="DQ77" s="177"/>
      <c r="DR77" s="164"/>
      <c r="DS77" s="177"/>
      <c r="DT77" s="164"/>
      <c r="DU77" s="177"/>
      <c r="DV77" s="164"/>
      <c r="DW77" s="177"/>
      <c r="DX77" s="164"/>
      <c r="DY77" s="177"/>
      <c r="DZ77" s="164"/>
      <c r="EA77" s="177"/>
      <c r="EB77" s="164"/>
      <c r="EC77" s="177"/>
      <c r="ED77" s="164"/>
      <c r="EE77" s="177"/>
      <c r="EF77" s="164"/>
      <c r="EG77" s="177"/>
      <c r="EH77" s="166">
        <f t="shared" si="73"/>
        <v>0</v>
      </c>
      <c r="EI77" s="167">
        <f t="shared" si="74"/>
        <v>0</v>
      </c>
      <c r="EJ77" s="166">
        <f t="shared" si="75"/>
        <v>0</v>
      </c>
      <c r="EK77" s="167">
        <f t="shared" si="76"/>
        <v>0</v>
      </c>
      <c r="EN77" s="164"/>
      <c r="EO77" s="177"/>
      <c r="EP77" s="164"/>
      <c r="EQ77" s="177"/>
      <c r="ER77" s="164"/>
      <c r="ES77" s="177"/>
      <c r="ET77" s="164"/>
      <c r="EU77" s="177"/>
      <c r="EV77" s="164"/>
      <c r="EW77" s="177"/>
      <c r="EX77" s="164"/>
      <c r="EY77" s="177"/>
      <c r="EZ77" s="164"/>
      <c r="FA77" s="177"/>
      <c r="FB77" s="164"/>
      <c r="FC77" s="177"/>
      <c r="FD77" s="164"/>
      <c r="FE77" s="177"/>
      <c r="FF77" s="164"/>
      <c r="FG77" s="177"/>
      <c r="FH77" s="164"/>
      <c r="FI77" s="177"/>
      <c r="FJ77" s="164"/>
      <c r="FK77" s="177"/>
      <c r="FL77" s="166">
        <f t="shared" si="77"/>
        <v>0</v>
      </c>
      <c r="FM77" s="167">
        <f t="shared" si="78"/>
        <v>0</v>
      </c>
      <c r="FN77" s="166">
        <f t="shared" si="79"/>
        <v>0</v>
      </c>
      <c r="FO77" s="167">
        <f t="shared" si="80"/>
        <v>0</v>
      </c>
      <c r="FR77" s="164"/>
      <c r="FS77" s="177"/>
      <c r="FT77" s="164"/>
      <c r="FU77" s="177"/>
      <c r="FV77" s="164"/>
      <c r="FW77" s="177"/>
      <c r="FX77" s="164"/>
      <c r="FY77" s="177"/>
      <c r="FZ77" s="164"/>
      <c r="GA77" s="177"/>
      <c r="GB77" s="164"/>
      <c r="GC77" s="177"/>
      <c r="GD77" s="164"/>
      <c r="GE77" s="177"/>
      <c r="GF77" s="164"/>
      <c r="GG77" s="177"/>
      <c r="GH77" s="164"/>
      <c r="GI77" s="177"/>
      <c r="GJ77" s="164"/>
      <c r="GK77" s="177"/>
      <c r="GL77" s="164"/>
      <c r="GM77" s="177"/>
      <c r="GN77" s="164"/>
      <c r="GO77" s="177"/>
      <c r="GP77" s="166">
        <f t="shared" si="81"/>
        <v>0</v>
      </c>
      <c r="GQ77" s="167">
        <f t="shared" si="82"/>
        <v>0</v>
      </c>
      <c r="GR77" s="166">
        <f t="shared" si="83"/>
        <v>0</v>
      </c>
      <c r="GS77" s="167">
        <f t="shared" si="84"/>
        <v>0</v>
      </c>
      <c r="GV77" s="164"/>
      <c r="GW77" s="177"/>
      <c r="GX77" s="164"/>
      <c r="GY77" s="177"/>
      <c r="GZ77" s="164"/>
      <c r="HA77" s="177"/>
      <c r="HB77" s="164"/>
      <c r="HC77" s="177"/>
      <c r="HD77" s="164"/>
      <c r="HE77" s="177"/>
      <c r="HF77" s="164"/>
      <c r="HG77" s="177"/>
      <c r="HH77" s="164"/>
      <c r="HI77" s="177"/>
      <c r="HJ77" s="164"/>
      <c r="HK77" s="177"/>
      <c r="HL77" s="164"/>
      <c r="HM77" s="177"/>
      <c r="HN77" s="164"/>
      <c r="HO77" s="177"/>
      <c r="HP77" s="164"/>
      <c r="HQ77" s="177"/>
      <c r="HR77" s="164"/>
      <c r="HS77" s="177"/>
      <c r="HT77" s="166">
        <f t="shared" si="85"/>
        <v>0</v>
      </c>
      <c r="HU77" s="167">
        <f t="shared" si="86"/>
        <v>0</v>
      </c>
      <c r="HV77" s="166">
        <f t="shared" si="87"/>
        <v>0</v>
      </c>
      <c r="HW77" s="167">
        <f t="shared" si="88"/>
        <v>0</v>
      </c>
      <c r="HZ77" s="164"/>
      <c r="IA77" s="177"/>
      <c r="IB77" s="164"/>
      <c r="IC77" s="177"/>
      <c r="ID77" s="164"/>
      <c r="IE77" s="177"/>
      <c r="IF77" s="164"/>
      <c r="IG77" s="177"/>
      <c r="IH77" s="164"/>
      <c r="II77" s="177"/>
      <c r="IJ77" s="164"/>
      <c r="IK77" s="177"/>
      <c r="IL77" s="164"/>
      <c r="IM77" s="177"/>
      <c r="IN77" s="164"/>
      <c r="IO77" s="177"/>
      <c r="IP77" s="164"/>
      <c r="IQ77" s="177"/>
      <c r="IR77" s="164"/>
      <c r="IS77" s="177"/>
      <c r="IT77" s="164"/>
      <c r="IU77" s="177"/>
      <c r="IV77" s="164"/>
      <c r="IW77" s="177"/>
      <c r="IX77" s="166">
        <f t="shared" si="89"/>
        <v>0</v>
      </c>
      <c r="IY77" s="167">
        <f t="shared" si="90"/>
        <v>0</v>
      </c>
      <c r="IZ77" s="166">
        <f t="shared" si="91"/>
        <v>0</v>
      </c>
      <c r="JA77" s="167">
        <f t="shared" si="92"/>
        <v>0</v>
      </c>
      <c r="JD77" s="164"/>
      <c r="JE77" s="177"/>
      <c r="JF77" s="164"/>
      <c r="JG77" s="177"/>
      <c r="JH77" s="164"/>
      <c r="JI77" s="177"/>
      <c r="JJ77" s="164"/>
      <c r="JK77" s="177"/>
      <c r="JL77" s="164"/>
      <c r="JM77" s="177"/>
      <c r="JN77" s="164"/>
      <c r="JO77" s="177"/>
      <c r="JP77" s="164"/>
      <c r="JQ77" s="177"/>
      <c r="JR77" s="164"/>
      <c r="JS77" s="177"/>
      <c r="JT77" s="164"/>
      <c r="JU77" s="177"/>
      <c r="JV77" s="164"/>
      <c r="JW77" s="177"/>
      <c r="JX77" s="164"/>
      <c r="JY77" s="177"/>
      <c r="JZ77" s="164"/>
      <c r="KA77" s="177"/>
      <c r="KB77" s="166">
        <f t="shared" si="93"/>
        <v>0</v>
      </c>
      <c r="KC77" s="167">
        <f t="shared" si="94"/>
        <v>0</v>
      </c>
      <c r="KD77" s="166">
        <f t="shared" si="95"/>
        <v>0</v>
      </c>
      <c r="KE77" s="167">
        <f t="shared" si="96"/>
        <v>0</v>
      </c>
      <c r="KH77" s="197">
        <f t="shared" si="53"/>
        <v>0</v>
      </c>
      <c r="KI77" s="198">
        <f t="shared" si="54"/>
        <v>0</v>
      </c>
      <c r="KJ77" s="166">
        <f t="shared" si="55"/>
        <v>0</v>
      </c>
      <c r="KK77" s="167">
        <f t="shared" si="56"/>
        <v>0</v>
      </c>
      <c r="KL77" s="199">
        <f t="shared" si="57"/>
        <v>0</v>
      </c>
      <c r="KM77" s="198">
        <f t="shared" si="58"/>
        <v>0</v>
      </c>
      <c r="KN77" s="166">
        <f t="shared" si="59"/>
        <v>0</v>
      </c>
      <c r="KO77" s="427">
        <f t="shared" si="60"/>
        <v>0</v>
      </c>
      <c r="KP77" s="420">
        <f t="shared" si="97"/>
        <v>0</v>
      </c>
      <c r="KQ77" s="422">
        <f t="shared" si="98"/>
        <v>0</v>
      </c>
      <c r="KR77" s="421" t="s">
        <v>338</v>
      </c>
      <c r="KS77" s="422" t="s">
        <v>338</v>
      </c>
    </row>
    <row r="78" spans="1:305" s="23" customFormat="1" ht="16.5" hidden="1" customHeight="1" x14ac:dyDescent="0.25">
      <c r="A78" s="4"/>
      <c r="B78" s="73"/>
      <c r="C78" s="548"/>
      <c r="D78" s="546"/>
      <c r="E78" s="24"/>
      <c r="F78" s="651"/>
      <c r="G78" s="24"/>
      <c r="H78" s="24"/>
      <c r="I78" s="80">
        <f>INT(ROUND(F78,2)*(IF(E78&gt;0,data!$J$4,0)))</f>
        <v>0</v>
      </c>
      <c r="J78" s="80"/>
      <c r="K78" s="549"/>
      <c r="L78" s="128"/>
      <c r="M78" s="80">
        <f>INT(ROUND(F78,2)*(IF(E78&gt;0,(IF(K78="ano",data!$J$6,0)),0)))</f>
        <v>0</v>
      </c>
      <c r="N78" s="82"/>
      <c r="O78" s="84"/>
      <c r="P78" s="4"/>
      <c r="Q78" s="85"/>
      <c r="R78" s="611" t="s">
        <v>338</v>
      </c>
      <c r="S78" s="4"/>
      <c r="U78" s="173" t="s">
        <v>297</v>
      </c>
      <c r="V78" s="10"/>
      <c r="W78" s="10"/>
      <c r="X78" s="174"/>
      <c r="Y78" s="175"/>
      <c r="Z78" s="174"/>
      <c r="AA78" s="175"/>
      <c r="AB78" s="174"/>
      <c r="AC78" s="175"/>
      <c r="AD78" s="174"/>
      <c r="AE78" s="175"/>
      <c r="AF78" s="174"/>
      <c r="AG78" s="175"/>
      <c r="AH78" s="174"/>
      <c r="AI78" s="175"/>
      <c r="AJ78" s="174"/>
      <c r="AK78" s="175"/>
      <c r="AL78" s="174"/>
      <c r="AM78" s="175"/>
      <c r="AN78" s="174"/>
      <c r="AO78" s="175"/>
      <c r="AP78" s="174"/>
      <c r="AQ78" s="175"/>
      <c r="AR78" s="174"/>
      <c r="AS78" s="175"/>
      <c r="AT78" s="174"/>
      <c r="AU78" s="175"/>
      <c r="AV78" s="166">
        <f t="shared" si="61"/>
        <v>0</v>
      </c>
      <c r="AW78" s="167">
        <f t="shared" si="62"/>
        <v>0</v>
      </c>
      <c r="AX78" s="166">
        <f t="shared" si="63"/>
        <v>0</v>
      </c>
      <c r="AY78" s="167">
        <f t="shared" si="64"/>
        <v>0</v>
      </c>
      <c r="BB78" s="174"/>
      <c r="BC78" s="175"/>
      <c r="BD78" s="174"/>
      <c r="BE78" s="175"/>
      <c r="BF78" s="174"/>
      <c r="BG78" s="175"/>
      <c r="BH78" s="174"/>
      <c r="BI78" s="175"/>
      <c r="BJ78" s="174"/>
      <c r="BK78" s="175"/>
      <c r="BL78" s="174"/>
      <c r="BM78" s="175"/>
      <c r="BN78" s="174"/>
      <c r="BO78" s="175"/>
      <c r="BP78" s="174"/>
      <c r="BQ78" s="175"/>
      <c r="BR78" s="174"/>
      <c r="BS78" s="175"/>
      <c r="BT78" s="174"/>
      <c r="BU78" s="175"/>
      <c r="BV78" s="174"/>
      <c r="BW78" s="175"/>
      <c r="BX78" s="174"/>
      <c r="BY78" s="175"/>
      <c r="BZ78" s="166">
        <f t="shared" si="65"/>
        <v>0</v>
      </c>
      <c r="CA78" s="167">
        <f t="shared" si="66"/>
        <v>0</v>
      </c>
      <c r="CB78" s="166">
        <f t="shared" si="67"/>
        <v>0</v>
      </c>
      <c r="CC78" s="167">
        <f t="shared" si="68"/>
        <v>0</v>
      </c>
      <c r="CF78" s="174"/>
      <c r="CG78" s="175"/>
      <c r="CH78" s="174"/>
      <c r="CI78" s="175"/>
      <c r="CJ78" s="174"/>
      <c r="CK78" s="175"/>
      <c r="CL78" s="174"/>
      <c r="CM78" s="175"/>
      <c r="CN78" s="174"/>
      <c r="CO78" s="175"/>
      <c r="CP78" s="174"/>
      <c r="CQ78" s="175"/>
      <c r="CR78" s="174"/>
      <c r="CS78" s="175"/>
      <c r="CT78" s="174"/>
      <c r="CU78" s="175"/>
      <c r="CV78" s="174"/>
      <c r="CW78" s="175"/>
      <c r="CX78" s="174"/>
      <c r="CY78" s="175"/>
      <c r="CZ78" s="174"/>
      <c r="DA78" s="175"/>
      <c r="DB78" s="174"/>
      <c r="DC78" s="175"/>
      <c r="DD78" s="166">
        <f t="shared" si="69"/>
        <v>0</v>
      </c>
      <c r="DE78" s="167">
        <f t="shared" si="70"/>
        <v>0</v>
      </c>
      <c r="DF78" s="166">
        <f t="shared" si="71"/>
        <v>0</v>
      </c>
      <c r="DG78" s="167">
        <f t="shared" si="72"/>
        <v>0</v>
      </c>
      <c r="DJ78" s="174"/>
      <c r="DK78" s="175"/>
      <c r="DL78" s="174"/>
      <c r="DM78" s="175"/>
      <c r="DN78" s="174"/>
      <c r="DO78" s="175"/>
      <c r="DP78" s="174"/>
      <c r="DQ78" s="175"/>
      <c r="DR78" s="174"/>
      <c r="DS78" s="175"/>
      <c r="DT78" s="174"/>
      <c r="DU78" s="175"/>
      <c r="DV78" s="174"/>
      <c r="DW78" s="175"/>
      <c r="DX78" s="174"/>
      <c r="DY78" s="175"/>
      <c r="DZ78" s="174"/>
      <c r="EA78" s="175"/>
      <c r="EB78" s="174"/>
      <c r="EC78" s="175"/>
      <c r="ED78" s="174"/>
      <c r="EE78" s="175"/>
      <c r="EF78" s="174"/>
      <c r="EG78" s="175"/>
      <c r="EH78" s="166">
        <f t="shared" si="73"/>
        <v>0</v>
      </c>
      <c r="EI78" s="167">
        <f t="shared" si="74"/>
        <v>0</v>
      </c>
      <c r="EJ78" s="166">
        <f t="shared" si="75"/>
        <v>0</v>
      </c>
      <c r="EK78" s="167">
        <f t="shared" si="76"/>
        <v>0</v>
      </c>
      <c r="EN78" s="174"/>
      <c r="EO78" s="175"/>
      <c r="EP78" s="174"/>
      <c r="EQ78" s="175"/>
      <c r="ER78" s="174"/>
      <c r="ES78" s="175"/>
      <c r="ET78" s="174"/>
      <c r="EU78" s="175"/>
      <c r="EV78" s="174"/>
      <c r="EW78" s="175"/>
      <c r="EX78" s="174"/>
      <c r="EY78" s="175"/>
      <c r="EZ78" s="174"/>
      <c r="FA78" s="175"/>
      <c r="FB78" s="174"/>
      <c r="FC78" s="175"/>
      <c r="FD78" s="174"/>
      <c r="FE78" s="175"/>
      <c r="FF78" s="174"/>
      <c r="FG78" s="175"/>
      <c r="FH78" s="174"/>
      <c r="FI78" s="175"/>
      <c r="FJ78" s="174"/>
      <c r="FK78" s="175"/>
      <c r="FL78" s="166">
        <f t="shared" si="77"/>
        <v>0</v>
      </c>
      <c r="FM78" s="167">
        <f t="shared" si="78"/>
        <v>0</v>
      </c>
      <c r="FN78" s="166">
        <f t="shared" si="79"/>
        <v>0</v>
      </c>
      <c r="FO78" s="167">
        <f t="shared" si="80"/>
        <v>0</v>
      </c>
      <c r="FR78" s="174"/>
      <c r="FS78" s="175"/>
      <c r="FT78" s="174"/>
      <c r="FU78" s="175"/>
      <c r="FV78" s="174"/>
      <c r="FW78" s="175"/>
      <c r="FX78" s="174"/>
      <c r="FY78" s="175"/>
      <c r="FZ78" s="174"/>
      <c r="GA78" s="175"/>
      <c r="GB78" s="174"/>
      <c r="GC78" s="175"/>
      <c r="GD78" s="174"/>
      <c r="GE78" s="175"/>
      <c r="GF78" s="174"/>
      <c r="GG78" s="175"/>
      <c r="GH78" s="174"/>
      <c r="GI78" s="175"/>
      <c r="GJ78" s="174"/>
      <c r="GK78" s="175"/>
      <c r="GL78" s="174"/>
      <c r="GM78" s="175"/>
      <c r="GN78" s="174"/>
      <c r="GO78" s="175"/>
      <c r="GP78" s="166">
        <f t="shared" si="81"/>
        <v>0</v>
      </c>
      <c r="GQ78" s="167">
        <f t="shared" si="82"/>
        <v>0</v>
      </c>
      <c r="GR78" s="166">
        <f t="shared" si="83"/>
        <v>0</v>
      </c>
      <c r="GS78" s="167">
        <f t="shared" si="84"/>
        <v>0</v>
      </c>
      <c r="GV78" s="174"/>
      <c r="GW78" s="175"/>
      <c r="GX78" s="174"/>
      <c r="GY78" s="175"/>
      <c r="GZ78" s="174"/>
      <c r="HA78" s="175"/>
      <c r="HB78" s="174"/>
      <c r="HC78" s="175"/>
      <c r="HD78" s="174"/>
      <c r="HE78" s="175"/>
      <c r="HF78" s="174"/>
      <c r="HG78" s="175"/>
      <c r="HH78" s="174"/>
      <c r="HI78" s="175"/>
      <c r="HJ78" s="174"/>
      <c r="HK78" s="175"/>
      <c r="HL78" s="174"/>
      <c r="HM78" s="175"/>
      <c r="HN78" s="174"/>
      <c r="HO78" s="175"/>
      <c r="HP78" s="174"/>
      <c r="HQ78" s="175"/>
      <c r="HR78" s="174"/>
      <c r="HS78" s="175"/>
      <c r="HT78" s="166">
        <f t="shared" si="85"/>
        <v>0</v>
      </c>
      <c r="HU78" s="167">
        <f t="shared" si="86"/>
        <v>0</v>
      </c>
      <c r="HV78" s="166">
        <f t="shared" si="87"/>
        <v>0</v>
      </c>
      <c r="HW78" s="167">
        <f t="shared" si="88"/>
        <v>0</v>
      </c>
      <c r="HZ78" s="174"/>
      <c r="IA78" s="175"/>
      <c r="IB78" s="174"/>
      <c r="IC78" s="175"/>
      <c r="ID78" s="174"/>
      <c r="IE78" s="175"/>
      <c r="IF78" s="174"/>
      <c r="IG78" s="175"/>
      <c r="IH78" s="174"/>
      <c r="II78" s="175"/>
      <c r="IJ78" s="174"/>
      <c r="IK78" s="175"/>
      <c r="IL78" s="174"/>
      <c r="IM78" s="175"/>
      <c r="IN78" s="174"/>
      <c r="IO78" s="175"/>
      <c r="IP78" s="174"/>
      <c r="IQ78" s="175"/>
      <c r="IR78" s="174"/>
      <c r="IS78" s="175"/>
      <c r="IT78" s="174"/>
      <c r="IU78" s="175"/>
      <c r="IV78" s="174"/>
      <c r="IW78" s="175"/>
      <c r="IX78" s="166">
        <f t="shared" si="89"/>
        <v>0</v>
      </c>
      <c r="IY78" s="167">
        <f t="shared" si="90"/>
        <v>0</v>
      </c>
      <c r="IZ78" s="166">
        <f t="shared" si="91"/>
        <v>0</v>
      </c>
      <c r="JA78" s="167">
        <f t="shared" si="92"/>
        <v>0</v>
      </c>
      <c r="JD78" s="174"/>
      <c r="JE78" s="175"/>
      <c r="JF78" s="174"/>
      <c r="JG78" s="175"/>
      <c r="JH78" s="174"/>
      <c r="JI78" s="175"/>
      <c r="JJ78" s="174"/>
      <c r="JK78" s="175"/>
      <c r="JL78" s="174"/>
      <c r="JM78" s="175"/>
      <c r="JN78" s="174"/>
      <c r="JO78" s="175"/>
      <c r="JP78" s="174"/>
      <c r="JQ78" s="175"/>
      <c r="JR78" s="174"/>
      <c r="JS78" s="175"/>
      <c r="JT78" s="174"/>
      <c r="JU78" s="175"/>
      <c r="JV78" s="174"/>
      <c r="JW78" s="175"/>
      <c r="JX78" s="174"/>
      <c r="JY78" s="175"/>
      <c r="JZ78" s="174"/>
      <c r="KA78" s="175"/>
      <c r="KB78" s="166">
        <f t="shared" si="93"/>
        <v>0</v>
      </c>
      <c r="KC78" s="167">
        <f t="shared" si="94"/>
        <v>0</v>
      </c>
      <c r="KD78" s="166">
        <f t="shared" si="95"/>
        <v>0</v>
      </c>
      <c r="KE78" s="167">
        <f t="shared" si="96"/>
        <v>0</v>
      </c>
      <c r="KH78" s="197">
        <f t="shared" si="53"/>
        <v>0</v>
      </c>
      <c r="KI78" s="198">
        <f t="shared" si="54"/>
        <v>0</v>
      </c>
      <c r="KJ78" s="166">
        <f t="shared" si="55"/>
        <v>0</v>
      </c>
      <c r="KK78" s="167">
        <f t="shared" si="56"/>
        <v>0</v>
      </c>
      <c r="KL78" s="199">
        <f t="shared" si="57"/>
        <v>0</v>
      </c>
      <c r="KM78" s="198">
        <f t="shared" si="58"/>
        <v>0</v>
      </c>
      <c r="KN78" s="166">
        <f t="shared" si="59"/>
        <v>0</v>
      </c>
      <c r="KO78" s="427">
        <f t="shared" si="60"/>
        <v>0</v>
      </c>
      <c r="KP78" s="420">
        <f t="shared" si="97"/>
        <v>0</v>
      </c>
      <c r="KQ78" s="422">
        <f t="shared" si="98"/>
        <v>0</v>
      </c>
      <c r="KR78" s="421" t="s">
        <v>338</v>
      </c>
      <c r="KS78" s="422" t="s">
        <v>338</v>
      </c>
    </row>
    <row r="79" spans="1:305" s="4" customFormat="1" ht="16.5" customHeight="1" x14ac:dyDescent="0.25">
      <c r="B79" s="73" t="s">
        <v>46</v>
      </c>
      <c r="C79" s="900"/>
      <c r="D79" s="901"/>
      <c r="E79" s="312"/>
      <c r="F79" s="655">
        <v>1</v>
      </c>
      <c r="G79" s="14"/>
      <c r="H79" s="14"/>
      <c r="I79" s="80">
        <f>INT(ROUND(F79,2)*(IF(E79&gt;0,data!$J$4,0)))</f>
        <v>0</v>
      </c>
      <c r="J79" s="80">
        <f>IF(E79&gt;0,I79*E79,0)</f>
        <v>0</v>
      </c>
      <c r="K79" s="314"/>
      <c r="L79" s="312"/>
      <c r="M79" s="80">
        <f>INT(ROUND(F79,2)*(IF(E79&gt;0,(IF(K79="ano",data!$J$6,0)),0)))</f>
        <v>0</v>
      </c>
      <c r="N79" s="82">
        <f>IF(L79&gt;E79,M79*E79,M79*L79)</f>
        <v>0</v>
      </c>
      <c r="O79" s="84">
        <f t="shared" si="46"/>
        <v>0</v>
      </c>
      <c r="Q79" s="85" t="str">
        <f t="shared" si="47"/>
        <v/>
      </c>
      <c r="R79" s="611" t="s">
        <v>338</v>
      </c>
      <c r="T79" s="4">
        <f t="shared" si="48"/>
        <v>0</v>
      </c>
      <c r="U79" s="176" t="s">
        <v>297</v>
      </c>
      <c r="V79" s="10"/>
      <c r="W79" s="10"/>
      <c r="X79" s="164"/>
      <c r="Y79" s="177"/>
      <c r="Z79" s="164"/>
      <c r="AA79" s="177"/>
      <c r="AB79" s="164"/>
      <c r="AC79" s="177"/>
      <c r="AD79" s="164"/>
      <c r="AE79" s="177"/>
      <c r="AF79" s="164"/>
      <c r="AG79" s="177"/>
      <c r="AH79" s="164"/>
      <c r="AI79" s="177"/>
      <c r="AJ79" s="164"/>
      <c r="AK79" s="177"/>
      <c r="AL79" s="164"/>
      <c r="AM79" s="177"/>
      <c r="AN79" s="164"/>
      <c r="AO79" s="177"/>
      <c r="AP79" s="164"/>
      <c r="AQ79" s="177"/>
      <c r="AR79" s="164"/>
      <c r="AS79" s="177"/>
      <c r="AT79" s="164"/>
      <c r="AU79" s="177"/>
      <c r="AV79" s="166">
        <f t="shared" si="61"/>
        <v>0</v>
      </c>
      <c r="AW79" s="167">
        <f t="shared" si="62"/>
        <v>0</v>
      </c>
      <c r="AX79" s="166">
        <f t="shared" si="63"/>
        <v>0</v>
      </c>
      <c r="AY79" s="167">
        <f t="shared" si="64"/>
        <v>0</v>
      </c>
      <c r="BB79" s="164"/>
      <c r="BC79" s="177"/>
      <c r="BD79" s="164"/>
      <c r="BE79" s="177"/>
      <c r="BF79" s="164"/>
      <c r="BG79" s="177"/>
      <c r="BH79" s="164"/>
      <c r="BI79" s="177"/>
      <c r="BJ79" s="164"/>
      <c r="BK79" s="177"/>
      <c r="BL79" s="164"/>
      <c r="BM79" s="177"/>
      <c r="BN79" s="164"/>
      <c r="BO79" s="177"/>
      <c r="BP79" s="164"/>
      <c r="BQ79" s="177"/>
      <c r="BR79" s="164"/>
      <c r="BS79" s="177"/>
      <c r="BT79" s="164"/>
      <c r="BU79" s="177"/>
      <c r="BV79" s="164"/>
      <c r="BW79" s="177"/>
      <c r="BX79" s="164"/>
      <c r="BY79" s="177"/>
      <c r="BZ79" s="166">
        <f t="shared" si="65"/>
        <v>0</v>
      </c>
      <c r="CA79" s="167">
        <f t="shared" si="66"/>
        <v>0</v>
      </c>
      <c r="CB79" s="166">
        <f t="shared" si="67"/>
        <v>0</v>
      </c>
      <c r="CC79" s="167">
        <f t="shared" si="68"/>
        <v>0</v>
      </c>
      <c r="CF79" s="164"/>
      <c r="CG79" s="177"/>
      <c r="CH79" s="164"/>
      <c r="CI79" s="177"/>
      <c r="CJ79" s="164"/>
      <c r="CK79" s="177"/>
      <c r="CL79" s="164"/>
      <c r="CM79" s="177"/>
      <c r="CN79" s="164"/>
      <c r="CO79" s="177"/>
      <c r="CP79" s="164"/>
      <c r="CQ79" s="177"/>
      <c r="CR79" s="164"/>
      <c r="CS79" s="177"/>
      <c r="CT79" s="164"/>
      <c r="CU79" s="177"/>
      <c r="CV79" s="164"/>
      <c r="CW79" s="177"/>
      <c r="CX79" s="164"/>
      <c r="CY79" s="177"/>
      <c r="CZ79" s="164"/>
      <c r="DA79" s="177"/>
      <c r="DB79" s="164"/>
      <c r="DC79" s="177"/>
      <c r="DD79" s="166">
        <f t="shared" si="69"/>
        <v>0</v>
      </c>
      <c r="DE79" s="167">
        <f t="shared" si="70"/>
        <v>0</v>
      </c>
      <c r="DF79" s="166">
        <f t="shared" si="71"/>
        <v>0</v>
      </c>
      <c r="DG79" s="167">
        <f t="shared" si="72"/>
        <v>0</v>
      </c>
      <c r="DJ79" s="164"/>
      <c r="DK79" s="177"/>
      <c r="DL79" s="164"/>
      <c r="DM79" s="177"/>
      <c r="DN79" s="164"/>
      <c r="DO79" s="177"/>
      <c r="DP79" s="164"/>
      <c r="DQ79" s="177"/>
      <c r="DR79" s="164"/>
      <c r="DS79" s="177"/>
      <c r="DT79" s="164"/>
      <c r="DU79" s="177"/>
      <c r="DV79" s="164"/>
      <c r="DW79" s="177"/>
      <c r="DX79" s="164"/>
      <c r="DY79" s="177"/>
      <c r="DZ79" s="164"/>
      <c r="EA79" s="177"/>
      <c r="EB79" s="164"/>
      <c r="EC79" s="177"/>
      <c r="ED79" s="164"/>
      <c r="EE79" s="177"/>
      <c r="EF79" s="164"/>
      <c r="EG79" s="177"/>
      <c r="EH79" s="166">
        <f t="shared" si="73"/>
        <v>0</v>
      </c>
      <c r="EI79" s="167">
        <f t="shared" si="74"/>
        <v>0</v>
      </c>
      <c r="EJ79" s="166">
        <f t="shared" si="75"/>
        <v>0</v>
      </c>
      <c r="EK79" s="167">
        <f t="shared" si="76"/>
        <v>0</v>
      </c>
      <c r="EN79" s="164"/>
      <c r="EO79" s="177"/>
      <c r="EP79" s="164"/>
      <c r="EQ79" s="177"/>
      <c r="ER79" s="164"/>
      <c r="ES79" s="177"/>
      <c r="ET79" s="164"/>
      <c r="EU79" s="177"/>
      <c r="EV79" s="164"/>
      <c r="EW79" s="177"/>
      <c r="EX79" s="164"/>
      <c r="EY79" s="177"/>
      <c r="EZ79" s="164"/>
      <c r="FA79" s="177"/>
      <c r="FB79" s="164"/>
      <c r="FC79" s="177"/>
      <c r="FD79" s="164"/>
      <c r="FE79" s="177"/>
      <c r="FF79" s="164"/>
      <c r="FG79" s="177"/>
      <c r="FH79" s="164"/>
      <c r="FI79" s="177"/>
      <c r="FJ79" s="164"/>
      <c r="FK79" s="177"/>
      <c r="FL79" s="166">
        <f t="shared" si="77"/>
        <v>0</v>
      </c>
      <c r="FM79" s="167">
        <f t="shared" si="78"/>
        <v>0</v>
      </c>
      <c r="FN79" s="166">
        <f t="shared" si="79"/>
        <v>0</v>
      </c>
      <c r="FO79" s="167">
        <f t="shared" si="80"/>
        <v>0</v>
      </c>
      <c r="FR79" s="164"/>
      <c r="FS79" s="177"/>
      <c r="FT79" s="164"/>
      <c r="FU79" s="177"/>
      <c r="FV79" s="164"/>
      <c r="FW79" s="177"/>
      <c r="FX79" s="164"/>
      <c r="FY79" s="177"/>
      <c r="FZ79" s="164"/>
      <c r="GA79" s="177"/>
      <c r="GB79" s="164"/>
      <c r="GC79" s="177"/>
      <c r="GD79" s="164"/>
      <c r="GE79" s="177"/>
      <c r="GF79" s="164"/>
      <c r="GG79" s="177"/>
      <c r="GH79" s="164"/>
      <c r="GI79" s="177"/>
      <c r="GJ79" s="164"/>
      <c r="GK79" s="177"/>
      <c r="GL79" s="164"/>
      <c r="GM79" s="177"/>
      <c r="GN79" s="164"/>
      <c r="GO79" s="177"/>
      <c r="GP79" s="166">
        <f t="shared" si="81"/>
        <v>0</v>
      </c>
      <c r="GQ79" s="167">
        <f t="shared" si="82"/>
        <v>0</v>
      </c>
      <c r="GR79" s="166">
        <f t="shared" si="83"/>
        <v>0</v>
      </c>
      <c r="GS79" s="167">
        <f t="shared" si="84"/>
        <v>0</v>
      </c>
      <c r="GV79" s="164"/>
      <c r="GW79" s="177"/>
      <c r="GX79" s="164"/>
      <c r="GY79" s="177"/>
      <c r="GZ79" s="164"/>
      <c r="HA79" s="177"/>
      <c r="HB79" s="164"/>
      <c r="HC79" s="177"/>
      <c r="HD79" s="164"/>
      <c r="HE79" s="177"/>
      <c r="HF79" s="164"/>
      <c r="HG79" s="177"/>
      <c r="HH79" s="164"/>
      <c r="HI79" s="177"/>
      <c r="HJ79" s="164"/>
      <c r="HK79" s="177"/>
      <c r="HL79" s="164"/>
      <c r="HM79" s="177"/>
      <c r="HN79" s="164"/>
      <c r="HO79" s="177"/>
      <c r="HP79" s="164"/>
      <c r="HQ79" s="177"/>
      <c r="HR79" s="164"/>
      <c r="HS79" s="177"/>
      <c r="HT79" s="166">
        <f t="shared" si="85"/>
        <v>0</v>
      </c>
      <c r="HU79" s="167">
        <f t="shared" si="86"/>
        <v>0</v>
      </c>
      <c r="HV79" s="166">
        <f t="shared" si="87"/>
        <v>0</v>
      </c>
      <c r="HW79" s="167">
        <f t="shared" si="88"/>
        <v>0</v>
      </c>
      <c r="HZ79" s="164"/>
      <c r="IA79" s="177"/>
      <c r="IB79" s="164"/>
      <c r="IC79" s="177"/>
      <c r="ID79" s="164"/>
      <c r="IE79" s="177"/>
      <c r="IF79" s="164"/>
      <c r="IG79" s="177"/>
      <c r="IH79" s="164"/>
      <c r="II79" s="177"/>
      <c r="IJ79" s="164"/>
      <c r="IK79" s="177"/>
      <c r="IL79" s="164"/>
      <c r="IM79" s="177"/>
      <c r="IN79" s="164"/>
      <c r="IO79" s="177"/>
      <c r="IP79" s="164"/>
      <c r="IQ79" s="177"/>
      <c r="IR79" s="164"/>
      <c r="IS79" s="177"/>
      <c r="IT79" s="164"/>
      <c r="IU79" s="177"/>
      <c r="IV79" s="164"/>
      <c r="IW79" s="177"/>
      <c r="IX79" s="166">
        <f t="shared" si="89"/>
        <v>0</v>
      </c>
      <c r="IY79" s="167">
        <f t="shared" si="90"/>
        <v>0</v>
      </c>
      <c r="IZ79" s="166">
        <f t="shared" si="91"/>
        <v>0</v>
      </c>
      <c r="JA79" s="167">
        <f t="shared" si="92"/>
        <v>0</v>
      </c>
      <c r="JD79" s="164"/>
      <c r="JE79" s="177"/>
      <c r="JF79" s="164"/>
      <c r="JG79" s="177"/>
      <c r="JH79" s="164"/>
      <c r="JI79" s="177"/>
      <c r="JJ79" s="164"/>
      <c r="JK79" s="177"/>
      <c r="JL79" s="164"/>
      <c r="JM79" s="177"/>
      <c r="JN79" s="164"/>
      <c r="JO79" s="177"/>
      <c r="JP79" s="164"/>
      <c r="JQ79" s="177"/>
      <c r="JR79" s="164"/>
      <c r="JS79" s="177"/>
      <c r="JT79" s="164"/>
      <c r="JU79" s="177"/>
      <c r="JV79" s="164"/>
      <c r="JW79" s="177"/>
      <c r="JX79" s="164"/>
      <c r="JY79" s="177"/>
      <c r="JZ79" s="164"/>
      <c r="KA79" s="177"/>
      <c r="KB79" s="166">
        <f t="shared" si="93"/>
        <v>0</v>
      </c>
      <c r="KC79" s="167">
        <f t="shared" si="94"/>
        <v>0</v>
      </c>
      <c r="KD79" s="166">
        <f t="shared" si="95"/>
        <v>0</v>
      </c>
      <c r="KE79" s="167">
        <f t="shared" si="96"/>
        <v>0</v>
      </c>
      <c r="KH79" s="197">
        <f t="shared" si="53"/>
        <v>0</v>
      </c>
      <c r="KI79" s="198">
        <f t="shared" si="54"/>
        <v>0</v>
      </c>
      <c r="KJ79" s="166">
        <f t="shared" si="55"/>
        <v>0</v>
      </c>
      <c r="KK79" s="167">
        <f t="shared" si="56"/>
        <v>0</v>
      </c>
      <c r="KL79" s="199">
        <f t="shared" si="57"/>
        <v>0</v>
      </c>
      <c r="KM79" s="198">
        <f t="shared" si="58"/>
        <v>0</v>
      </c>
      <c r="KN79" s="166">
        <f t="shared" si="59"/>
        <v>0</v>
      </c>
      <c r="KO79" s="427">
        <f t="shared" si="60"/>
        <v>0</v>
      </c>
      <c r="KP79" s="420">
        <f t="shared" si="97"/>
        <v>0</v>
      </c>
      <c r="KQ79" s="422">
        <f t="shared" si="98"/>
        <v>0</v>
      </c>
      <c r="KR79" s="421" t="s">
        <v>338</v>
      </c>
      <c r="KS79" s="422" t="s">
        <v>338</v>
      </c>
    </row>
    <row r="80" spans="1:305" s="23" customFormat="1" ht="15.75" hidden="1" customHeight="1" x14ac:dyDescent="0.25">
      <c r="A80" s="4"/>
      <c r="B80" s="73"/>
      <c r="C80" s="548"/>
      <c r="D80" s="546"/>
      <c r="E80" s="24"/>
      <c r="F80" s="651"/>
      <c r="G80" s="24"/>
      <c r="H80" s="24"/>
      <c r="I80" s="80">
        <f>INT(ROUND(F80,2)*(IF(E80&gt;0,data!$J$4,0)))</f>
        <v>0</v>
      </c>
      <c r="J80" s="80"/>
      <c r="K80" s="549"/>
      <c r="L80" s="128"/>
      <c r="M80" s="80">
        <f>INT(ROUND(F80,2)*(IF(E80&gt;0,(IF(K80="ano",data!$J$6,0)),0)))</f>
        <v>0</v>
      </c>
      <c r="N80" s="82"/>
      <c r="O80" s="84"/>
      <c r="P80" s="4"/>
      <c r="Q80" s="85"/>
      <c r="R80" s="611" t="s">
        <v>338</v>
      </c>
      <c r="S80" s="4"/>
      <c r="U80" s="173" t="s">
        <v>297</v>
      </c>
      <c r="V80" s="10"/>
      <c r="W80" s="10"/>
      <c r="X80" s="174"/>
      <c r="Y80" s="175"/>
      <c r="Z80" s="174"/>
      <c r="AA80" s="175"/>
      <c r="AB80" s="174"/>
      <c r="AC80" s="175"/>
      <c r="AD80" s="174"/>
      <c r="AE80" s="175"/>
      <c r="AF80" s="174"/>
      <c r="AG80" s="175"/>
      <c r="AH80" s="174"/>
      <c r="AI80" s="175"/>
      <c r="AJ80" s="174"/>
      <c r="AK80" s="175"/>
      <c r="AL80" s="174"/>
      <c r="AM80" s="175"/>
      <c r="AN80" s="174"/>
      <c r="AO80" s="175"/>
      <c r="AP80" s="174"/>
      <c r="AQ80" s="175"/>
      <c r="AR80" s="174"/>
      <c r="AS80" s="175"/>
      <c r="AT80" s="174"/>
      <c r="AU80" s="175"/>
      <c r="AV80" s="166">
        <f t="shared" si="61"/>
        <v>0</v>
      </c>
      <c r="AW80" s="167">
        <f t="shared" si="62"/>
        <v>0</v>
      </c>
      <c r="AX80" s="166">
        <f t="shared" si="63"/>
        <v>0</v>
      </c>
      <c r="AY80" s="167">
        <f t="shared" si="64"/>
        <v>0</v>
      </c>
      <c r="BB80" s="174"/>
      <c r="BC80" s="175"/>
      <c r="BD80" s="174"/>
      <c r="BE80" s="175"/>
      <c r="BF80" s="174"/>
      <c r="BG80" s="175"/>
      <c r="BH80" s="174"/>
      <c r="BI80" s="175"/>
      <c r="BJ80" s="174"/>
      <c r="BK80" s="175"/>
      <c r="BL80" s="174"/>
      <c r="BM80" s="175"/>
      <c r="BN80" s="174"/>
      <c r="BO80" s="175"/>
      <c r="BP80" s="174"/>
      <c r="BQ80" s="175"/>
      <c r="BR80" s="174"/>
      <c r="BS80" s="175"/>
      <c r="BT80" s="174"/>
      <c r="BU80" s="175"/>
      <c r="BV80" s="174"/>
      <c r="BW80" s="175"/>
      <c r="BX80" s="174"/>
      <c r="BY80" s="175"/>
      <c r="BZ80" s="166">
        <f t="shared" si="65"/>
        <v>0</v>
      </c>
      <c r="CA80" s="167">
        <f t="shared" si="66"/>
        <v>0</v>
      </c>
      <c r="CB80" s="166">
        <f t="shared" si="67"/>
        <v>0</v>
      </c>
      <c r="CC80" s="167">
        <f t="shared" si="68"/>
        <v>0</v>
      </c>
      <c r="CF80" s="174"/>
      <c r="CG80" s="175"/>
      <c r="CH80" s="174"/>
      <c r="CI80" s="175"/>
      <c r="CJ80" s="174"/>
      <c r="CK80" s="175"/>
      <c r="CL80" s="174"/>
      <c r="CM80" s="175"/>
      <c r="CN80" s="174"/>
      <c r="CO80" s="175"/>
      <c r="CP80" s="174"/>
      <c r="CQ80" s="175"/>
      <c r="CR80" s="174"/>
      <c r="CS80" s="175"/>
      <c r="CT80" s="174"/>
      <c r="CU80" s="175"/>
      <c r="CV80" s="174"/>
      <c r="CW80" s="175"/>
      <c r="CX80" s="174"/>
      <c r="CY80" s="175"/>
      <c r="CZ80" s="174"/>
      <c r="DA80" s="175"/>
      <c r="DB80" s="174"/>
      <c r="DC80" s="175"/>
      <c r="DD80" s="166">
        <f t="shared" si="69"/>
        <v>0</v>
      </c>
      <c r="DE80" s="167">
        <f t="shared" si="70"/>
        <v>0</v>
      </c>
      <c r="DF80" s="166">
        <f t="shared" si="71"/>
        <v>0</v>
      </c>
      <c r="DG80" s="167">
        <f t="shared" si="72"/>
        <v>0</v>
      </c>
      <c r="DJ80" s="174"/>
      <c r="DK80" s="175"/>
      <c r="DL80" s="174"/>
      <c r="DM80" s="175"/>
      <c r="DN80" s="174"/>
      <c r="DO80" s="175"/>
      <c r="DP80" s="174"/>
      <c r="DQ80" s="175"/>
      <c r="DR80" s="174"/>
      <c r="DS80" s="175"/>
      <c r="DT80" s="174"/>
      <c r="DU80" s="175"/>
      <c r="DV80" s="174"/>
      <c r="DW80" s="175"/>
      <c r="DX80" s="174"/>
      <c r="DY80" s="175"/>
      <c r="DZ80" s="174"/>
      <c r="EA80" s="175"/>
      <c r="EB80" s="174"/>
      <c r="EC80" s="175"/>
      <c r="ED80" s="174"/>
      <c r="EE80" s="175"/>
      <c r="EF80" s="174"/>
      <c r="EG80" s="175"/>
      <c r="EH80" s="166">
        <f t="shared" si="73"/>
        <v>0</v>
      </c>
      <c r="EI80" s="167">
        <f t="shared" si="74"/>
        <v>0</v>
      </c>
      <c r="EJ80" s="166">
        <f t="shared" si="75"/>
        <v>0</v>
      </c>
      <c r="EK80" s="167">
        <f t="shared" si="76"/>
        <v>0</v>
      </c>
      <c r="EN80" s="174"/>
      <c r="EO80" s="175"/>
      <c r="EP80" s="174"/>
      <c r="EQ80" s="175"/>
      <c r="ER80" s="174"/>
      <c r="ES80" s="175"/>
      <c r="ET80" s="174"/>
      <c r="EU80" s="175"/>
      <c r="EV80" s="174"/>
      <c r="EW80" s="175"/>
      <c r="EX80" s="174"/>
      <c r="EY80" s="175"/>
      <c r="EZ80" s="174"/>
      <c r="FA80" s="175"/>
      <c r="FB80" s="174"/>
      <c r="FC80" s="175"/>
      <c r="FD80" s="174"/>
      <c r="FE80" s="175"/>
      <c r="FF80" s="174"/>
      <c r="FG80" s="175"/>
      <c r="FH80" s="174"/>
      <c r="FI80" s="175"/>
      <c r="FJ80" s="174"/>
      <c r="FK80" s="175"/>
      <c r="FL80" s="166">
        <f t="shared" si="77"/>
        <v>0</v>
      </c>
      <c r="FM80" s="167">
        <f t="shared" si="78"/>
        <v>0</v>
      </c>
      <c r="FN80" s="166">
        <f t="shared" si="79"/>
        <v>0</v>
      </c>
      <c r="FO80" s="167">
        <f t="shared" si="80"/>
        <v>0</v>
      </c>
      <c r="FR80" s="174"/>
      <c r="FS80" s="175"/>
      <c r="FT80" s="174"/>
      <c r="FU80" s="175"/>
      <c r="FV80" s="174"/>
      <c r="FW80" s="175"/>
      <c r="FX80" s="174"/>
      <c r="FY80" s="175"/>
      <c r="FZ80" s="174"/>
      <c r="GA80" s="175"/>
      <c r="GB80" s="174"/>
      <c r="GC80" s="175"/>
      <c r="GD80" s="174"/>
      <c r="GE80" s="175"/>
      <c r="GF80" s="174"/>
      <c r="GG80" s="175"/>
      <c r="GH80" s="174"/>
      <c r="GI80" s="175"/>
      <c r="GJ80" s="174"/>
      <c r="GK80" s="175"/>
      <c r="GL80" s="174"/>
      <c r="GM80" s="175"/>
      <c r="GN80" s="174"/>
      <c r="GO80" s="175"/>
      <c r="GP80" s="166">
        <f t="shared" si="81"/>
        <v>0</v>
      </c>
      <c r="GQ80" s="167">
        <f t="shared" si="82"/>
        <v>0</v>
      </c>
      <c r="GR80" s="166">
        <f t="shared" si="83"/>
        <v>0</v>
      </c>
      <c r="GS80" s="167">
        <f t="shared" si="84"/>
        <v>0</v>
      </c>
      <c r="GV80" s="174"/>
      <c r="GW80" s="175"/>
      <c r="GX80" s="174"/>
      <c r="GY80" s="175"/>
      <c r="GZ80" s="174"/>
      <c r="HA80" s="175"/>
      <c r="HB80" s="174"/>
      <c r="HC80" s="175"/>
      <c r="HD80" s="174"/>
      <c r="HE80" s="175"/>
      <c r="HF80" s="174"/>
      <c r="HG80" s="175"/>
      <c r="HH80" s="174"/>
      <c r="HI80" s="175"/>
      <c r="HJ80" s="174"/>
      <c r="HK80" s="175"/>
      <c r="HL80" s="174"/>
      <c r="HM80" s="175"/>
      <c r="HN80" s="174"/>
      <c r="HO80" s="175"/>
      <c r="HP80" s="174"/>
      <c r="HQ80" s="175"/>
      <c r="HR80" s="174"/>
      <c r="HS80" s="175"/>
      <c r="HT80" s="166">
        <f t="shared" si="85"/>
        <v>0</v>
      </c>
      <c r="HU80" s="167">
        <f t="shared" si="86"/>
        <v>0</v>
      </c>
      <c r="HV80" s="166">
        <f t="shared" si="87"/>
        <v>0</v>
      </c>
      <c r="HW80" s="167">
        <f t="shared" si="88"/>
        <v>0</v>
      </c>
      <c r="HZ80" s="174"/>
      <c r="IA80" s="175"/>
      <c r="IB80" s="174"/>
      <c r="IC80" s="175"/>
      <c r="ID80" s="174"/>
      <c r="IE80" s="175"/>
      <c r="IF80" s="174"/>
      <c r="IG80" s="175"/>
      <c r="IH80" s="174"/>
      <c r="II80" s="175"/>
      <c r="IJ80" s="174"/>
      <c r="IK80" s="175"/>
      <c r="IL80" s="174"/>
      <c r="IM80" s="175"/>
      <c r="IN80" s="174"/>
      <c r="IO80" s="175"/>
      <c r="IP80" s="174"/>
      <c r="IQ80" s="175"/>
      <c r="IR80" s="174"/>
      <c r="IS80" s="175"/>
      <c r="IT80" s="174"/>
      <c r="IU80" s="175"/>
      <c r="IV80" s="174"/>
      <c r="IW80" s="175"/>
      <c r="IX80" s="166">
        <f t="shared" si="89"/>
        <v>0</v>
      </c>
      <c r="IY80" s="167">
        <f t="shared" si="90"/>
        <v>0</v>
      </c>
      <c r="IZ80" s="166">
        <f t="shared" si="91"/>
        <v>0</v>
      </c>
      <c r="JA80" s="167">
        <f t="shared" si="92"/>
        <v>0</v>
      </c>
      <c r="JD80" s="174"/>
      <c r="JE80" s="175"/>
      <c r="JF80" s="174"/>
      <c r="JG80" s="175"/>
      <c r="JH80" s="174"/>
      <c r="JI80" s="175"/>
      <c r="JJ80" s="174"/>
      <c r="JK80" s="175"/>
      <c r="JL80" s="174"/>
      <c r="JM80" s="175"/>
      <c r="JN80" s="174"/>
      <c r="JO80" s="175"/>
      <c r="JP80" s="174"/>
      <c r="JQ80" s="175"/>
      <c r="JR80" s="174"/>
      <c r="JS80" s="175"/>
      <c r="JT80" s="174"/>
      <c r="JU80" s="175"/>
      <c r="JV80" s="174"/>
      <c r="JW80" s="175"/>
      <c r="JX80" s="174"/>
      <c r="JY80" s="175"/>
      <c r="JZ80" s="174"/>
      <c r="KA80" s="175"/>
      <c r="KB80" s="166">
        <f t="shared" si="93"/>
        <v>0</v>
      </c>
      <c r="KC80" s="167">
        <f t="shared" si="94"/>
        <v>0</v>
      </c>
      <c r="KD80" s="166">
        <f t="shared" si="95"/>
        <v>0</v>
      </c>
      <c r="KE80" s="167">
        <f t="shared" si="96"/>
        <v>0</v>
      </c>
      <c r="KH80" s="197">
        <f t="shared" si="53"/>
        <v>0</v>
      </c>
      <c r="KI80" s="198">
        <f t="shared" si="54"/>
        <v>0</v>
      </c>
      <c r="KJ80" s="166">
        <f t="shared" si="55"/>
        <v>0</v>
      </c>
      <c r="KK80" s="167">
        <f t="shared" si="56"/>
        <v>0</v>
      </c>
      <c r="KL80" s="199">
        <f t="shared" si="57"/>
        <v>0</v>
      </c>
      <c r="KM80" s="198">
        <f t="shared" si="58"/>
        <v>0</v>
      </c>
      <c r="KN80" s="166">
        <f t="shared" si="59"/>
        <v>0</v>
      </c>
      <c r="KO80" s="427">
        <f t="shared" si="60"/>
        <v>0</v>
      </c>
      <c r="KP80" s="420">
        <f t="shared" si="97"/>
        <v>0</v>
      </c>
      <c r="KQ80" s="422">
        <f t="shared" si="98"/>
        <v>0</v>
      </c>
      <c r="KR80" s="421" t="s">
        <v>338</v>
      </c>
      <c r="KS80" s="422" t="s">
        <v>338</v>
      </c>
    </row>
    <row r="81" spans="1:305" s="4" customFormat="1" ht="16.5" customHeight="1" x14ac:dyDescent="0.25">
      <c r="B81" s="73" t="s">
        <v>47</v>
      </c>
      <c r="C81" s="900"/>
      <c r="D81" s="901"/>
      <c r="E81" s="312"/>
      <c r="F81" s="655">
        <v>1</v>
      </c>
      <c r="G81" s="14"/>
      <c r="H81" s="14"/>
      <c r="I81" s="80">
        <f>INT(ROUND(F81,2)*(IF(E81&gt;0,data!$J$4,0)))</f>
        <v>0</v>
      </c>
      <c r="J81" s="80">
        <f>IF(E81&gt;0,I81*E81,0)</f>
        <v>0</v>
      </c>
      <c r="K81" s="314"/>
      <c r="L81" s="312"/>
      <c r="M81" s="80">
        <f>INT(ROUND(F81,2)*(IF(E81&gt;0,(IF(K81="ano",data!$J$6,0)),0)))</f>
        <v>0</v>
      </c>
      <c r="N81" s="82">
        <f>IF(L81&gt;E81,M81*E81,M81*L81)</f>
        <v>0</v>
      </c>
      <c r="O81" s="84">
        <f t="shared" si="46"/>
        <v>0</v>
      </c>
      <c r="Q81" s="85" t="str">
        <f t="shared" si="47"/>
        <v/>
      </c>
      <c r="R81" s="611" t="s">
        <v>338</v>
      </c>
      <c r="T81" s="4">
        <f t="shared" si="48"/>
        <v>0</v>
      </c>
      <c r="U81" s="176" t="s">
        <v>297</v>
      </c>
      <c r="V81" s="10"/>
      <c r="W81" s="10"/>
      <c r="X81" s="164"/>
      <c r="Y81" s="177"/>
      <c r="Z81" s="164"/>
      <c r="AA81" s="177"/>
      <c r="AB81" s="164"/>
      <c r="AC81" s="177"/>
      <c r="AD81" s="164"/>
      <c r="AE81" s="177"/>
      <c r="AF81" s="164"/>
      <c r="AG81" s="177"/>
      <c r="AH81" s="164"/>
      <c r="AI81" s="177"/>
      <c r="AJ81" s="164"/>
      <c r="AK81" s="177"/>
      <c r="AL81" s="164"/>
      <c r="AM81" s="177"/>
      <c r="AN81" s="164"/>
      <c r="AO81" s="177"/>
      <c r="AP81" s="164"/>
      <c r="AQ81" s="177"/>
      <c r="AR81" s="164"/>
      <c r="AS81" s="177"/>
      <c r="AT81" s="164"/>
      <c r="AU81" s="177"/>
      <c r="AV81" s="166">
        <f t="shared" si="61"/>
        <v>0</v>
      </c>
      <c r="AW81" s="167">
        <f t="shared" si="62"/>
        <v>0</v>
      </c>
      <c r="AX81" s="166">
        <f t="shared" si="63"/>
        <v>0</v>
      </c>
      <c r="AY81" s="167">
        <f t="shared" si="64"/>
        <v>0</v>
      </c>
      <c r="BB81" s="164"/>
      <c r="BC81" s="177"/>
      <c r="BD81" s="164"/>
      <c r="BE81" s="177"/>
      <c r="BF81" s="164"/>
      <c r="BG81" s="177"/>
      <c r="BH81" s="164"/>
      <c r="BI81" s="177"/>
      <c r="BJ81" s="164"/>
      <c r="BK81" s="177"/>
      <c r="BL81" s="164"/>
      <c r="BM81" s="177"/>
      <c r="BN81" s="164"/>
      <c r="BO81" s="177"/>
      <c r="BP81" s="164"/>
      <c r="BQ81" s="177"/>
      <c r="BR81" s="164"/>
      <c r="BS81" s="177"/>
      <c r="BT81" s="164"/>
      <c r="BU81" s="177"/>
      <c r="BV81" s="164"/>
      <c r="BW81" s="177"/>
      <c r="BX81" s="164"/>
      <c r="BY81" s="177"/>
      <c r="BZ81" s="166">
        <f t="shared" si="65"/>
        <v>0</v>
      </c>
      <c r="CA81" s="167">
        <f t="shared" si="66"/>
        <v>0</v>
      </c>
      <c r="CB81" s="166">
        <f t="shared" si="67"/>
        <v>0</v>
      </c>
      <c r="CC81" s="167">
        <f t="shared" si="68"/>
        <v>0</v>
      </c>
      <c r="CF81" s="164"/>
      <c r="CG81" s="177"/>
      <c r="CH81" s="164"/>
      <c r="CI81" s="177"/>
      <c r="CJ81" s="164"/>
      <c r="CK81" s="177"/>
      <c r="CL81" s="164"/>
      <c r="CM81" s="177"/>
      <c r="CN81" s="164"/>
      <c r="CO81" s="177"/>
      <c r="CP81" s="164"/>
      <c r="CQ81" s="177"/>
      <c r="CR81" s="164"/>
      <c r="CS81" s="177"/>
      <c r="CT81" s="164"/>
      <c r="CU81" s="177"/>
      <c r="CV81" s="164"/>
      <c r="CW81" s="177"/>
      <c r="CX81" s="164"/>
      <c r="CY81" s="177"/>
      <c r="CZ81" s="164"/>
      <c r="DA81" s="177"/>
      <c r="DB81" s="164"/>
      <c r="DC81" s="177"/>
      <c r="DD81" s="166">
        <f t="shared" si="69"/>
        <v>0</v>
      </c>
      <c r="DE81" s="167">
        <f t="shared" si="70"/>
        <v>0</v>
      </c>
      <c r="DF81" s="166">
        <f t="shared" si="71"/>
        <v>0</v>
      </c>
      <c r="DG81" s="167">
        <f t="shared" si="72"/>
        <v>0</v>
      </c>
      <c r="DJ81" s="164"/>
      <c r="DK81" s="177"/>
      <c r="DL81" s="164"/>
      <c r="DM81" s="177"/>
      <c r="DN81" s="164"/>
      <c r="DO81" s="177"/>
      <c r="DP81" s="164"/>
      <c r="DQ81" s="177"/>
      <c r="DR81" s="164"/>
      <c r="DS81" s="177"/>
      <c r="DT81" s="164"/>
      <c r="DU81" s="177"/>
      <c r="DV81" s="164"/>
      <c r="DW81" s="177"/>
      <c r="DX81" s="164"/>
      <c r="DY81" s="177"/>
      <c r="DZ81" s="164"/>
      <c r="EA81" s="177"/>
      <c r="EB81" s="164"/>
      <c r="EC81" s="177"/>
      <c r="ED81" s="164"/>
      <c r="EE81" s="177"/>
      <c r="EF81" s="164"/>
      <c r="EG81" s="177"/>
      <c r="EH81" s="166">
        <f t="shared" si="73"/>
        <v>0</v>
      </c>
      <c r="EI81" s="167">
        <f t="shared" si="74"/>
        <v>0</v>
      </c>
      <c r="EJ81" s="166">
        <f t="shared" si="75"/>
        <v>0</v>
      </c>
      <c r="EK81" s="167">
        <f t="shared" si="76"/>
        <v>0</v>
      </c>
      <c r="EN81" s="164"/>
      <c r="EO81" s="177"/>
      <c r="EP81" s="164"/>
      <c r="EQ81" s="177"/>
      <c r="ER81" s="164"/>
      <c r="ES81" s="177"/>
      <c r="ET81" s="164"/>
      <c r="EU81" s="177"/>
      <c r="EV81" s="164"/>
      <c r="EW81" s="177"/>
      <c r="EX81" s="164"/>
      <c r="EY81" s="177"/>
      <c r="EZ81" s="164"/>
      <c r="FA81" s="177"/>
      <c r="FB81" s="164"/>
      <c r="FC81" s="177"/>
      <c r="FD81" s="164"/>
      <c r="FE81" s="177"/>
      <c r="FF81" s="164"/>
      <c r="FG81" s="177"/>
      <c r="FH81" s="164"/>
      <c r="FI81" s="177"/>
      <c r="FJ81" s="164"/>
      <c r="FK81" s="177"/>
      <c r="FL81" s="166">
        <f t="shared" si="77"/>
        <v>0</v>
      </c>
      <c r="FM81" s="167">
        <f t="shared" si="78"/>
        <v>0</v>
      </c>
      <c r="FN81" s="166">
        <f t="shared" si="79"/>
        <v>0</v>
      </c>
      <c r="FO81" s="167">
        <f t="shared" si="80"/>
        <v>0</v>
      </c>
      <c r="FR81" s="164"/>
      <c r="FS81" s="177"/>
      <c r="FT81" s="164"/>
      <c r="FU81" s="177"/>
      <c r="FV81" s="164"/>
      <c r="FW81" s="177"/>
      <c r="FX81" s="164"/>
      <c r="FY81" s="177"/>
      <c r="FZ81" s="164"/>
      <c r="GA81" s="177"/>
      <c r="GB81" s="164"/>
      <c r="GC81" s="177"/>
      <c r="GD81" s="164"/>
      <c r="GE81" s="177"/>
      <c r="GF81" s="164"/>
      <c r="GG81" s="177"/>
      <c r="GH81" s="164"/>
      <c r="GI81" s="177"/>
      <c r="GJ81" s="164"/>
      <c r="GK81" s="177"/>
      <c r="GL81" s="164"/>
      <c r="GM81" s="177"/>
      <c r="GN81" s="164"/>
      <c r="GO81" s="177"/>
      <c r="GP81" s="166">
        <f t="shared" si="81"/>
        <v>0</v>
      </c>
      <c r="GQ81" s="167">
        <f t="shared" si="82"/>
        <v>0</v>
      </c>
      <c r="GR81" s="166">
        <f t="shared" si="83"/>
        <v>0</v>
      </c>
      <c r="GS81" s="167">
        <f t="shared" si="84"/>
        <v>0</v>
      </c>
      <c r="GV81" s="164"/>
      <c r="GW81" s="177"/>
      <c r="GX81" s="164"/>
      <c r="GY81" s="177"/>
      <c r="GZ81" s="164"/>
      <c r="HA81" s="177"/>
      <c r="HB81" s="164"/>
      <c r="HC81" s="177"/>
      <c r="HD81" s="164"/>
      <c r="HE81" s="177"/>
      <c r="HF81" s="164"/>
      <c r="HG81" s="177"/>
      <c r="HH81" s="164"/>
      <c r="HI81" s="177"/>
      <c r="HJ81" s="164"/>
      <c r="HK81" s="177"/>
      <c r="HL81" s="164"/>
      <c r="HM81" s="177"/>
      <c r="HN81" s="164"/>
      <c r="HO81" s="177"/>
      <c r="HP81" s="164"/>
      <c r="HQ81" s="177"/>
      <c r="HR81" s="164"/>
      <c r="HS81" s="177"/>
      <c r="HT81" s="166">
        <f t="shared" si="85"/>
        <v>0</v>
      </c>
      <c r="HU81" s="167">
        <f t="shared" si="86"/>
        <v>0</v>
      </c>
      <c r="HV81" s="166">
        <f t="shared" si="87"/>
        <v>0</v>
      </c>
      <c r="HW81" s="167">
        <f t="shared" si="88"/>
        <v>0</v>
      </c>
      <c r="HZ81" s="164"/>
      <c r="IA81" s="177"/>
      <c r="IB81" s="164"/>
      <c r="IC81" s="177"/>
      <c r="ID81" s="164"/>
      <c r="IE81" s="177"/>
      <c r="IF81" s="164"/>
      <c r="IG81" s="177"/>
      <c r="IH81" s="164"/>
      <c r="II81" s="177"/>
      <c r="IJ81" s="164"/>
      <c r="IK81" s="177"/>
      <c r="IL81" s="164"/>
      <c r="IM81" s="177"/>
      <c r="IN81" s="164"/>
      <c r="IO81" s="177"/>
      <c r="IP81" s="164"/>
      <c r="IQ81" s="177"/>
      <c r="IR81" s="164"/>
      <c r="IS81" s="177"/>
      <c r="IT81" s="164"/>
      <c r="IU81" s="177"/>
      <c r="IV81" s="164"/>
      <c r="IW81" s="177"/>
      <c r="IX81" s="166">
        <f t="shared" si="89"/>
        <v>0</v>
      </c>
      <c r="IY81" s="167">
        <f t="shared" si="90"/>
        <v>0</v>
      </c>
      <c r="IZ81" s="166">
        <f t="shared" si="91"/>
        <v>0</v>
      </c>
      <c r="JA81" s="167">
        <f t="shared" si="92"/>
        <v>0</v>
      </c>
      <c r="JD81" s="164"/>
      <c r="JE81" s="177"/>
      <c r="JF81" s="164"/>
      <c r="JG81" s="177"/>
      <c r="JH81" s="164"/>
      <c r="JI81" s="177"/>
      <c r="JJ81" s="164"/>
      <c r="JK81" s="177"/>
      <c r="JL81" s="164"/>
      <c r="JM81" s="177"/>
      <c r="JN81" s="164"/>
      <c r="JO81" s="177"/>
      <c r="JP81" s="164"/>
      <c r="JQ81" s="177"/>
      <c r="JR81" s="164"/>
      <c r="JS81" s="177"/>
      <c r="JT81" s="164"/>
      <c r="JU81" s="177"/>
      <c r="JV81" s="164"/>
      <c r="JW81" s="177"/>
      <c r="JX81" s="164"/>
      <c r="JY81" s="177"/>
      <c r="JZ81" s="164"/>
      <c r="KA81" s="177"/>
      <c r="KB81" s="166">
        <f t="shared" si="93"/>
        <v>0</v>
      </c>
      <c r="KC81" s="167">
        <f t="shared" si="94"/>
        <v>0</v>
      </c>
      <c r="KD81" s="166">
        <f t="shared" si="95"/>
        <v>0</v>
      </c>
      <c r="KE81" s="167">
        <f t="shared" si="96"/>
        <v>0</v>
      </c>
      <c r="KH81" s="197">
        <f t="shared" si="53"/>
        <v>0</v>
      </c>
      <c r="KI81" s="198">
        <f t="shared" si="54"/>
        <v>0</v>
      </c>
      <c r="KJ81" s="166">
        <f t="shared" si="55"/>
        <v>0</v>
      </c>
      <c r="KK81" s="167">
        <f t="shared" si="56"/>
        <v>0</v>
      </c>
      <c r="KL81" s="199">
        <f t="shared" si="57"/>
        <v>0</v>
      </c>
      <c r="KM81" s="198">
        <f t="shared" si="58"/>
        <v>0</v>
      </c>
      <c r="KN81" s="166">
        <f t="shared" si="59"/>
        <v>0</v>
      </c>
      <c r="KO81" s="427">
        <f t="shared" si="60"/>
        <v>0</v>
      </c>
      <c r="KP81" s="420">
        <f t="shared" si="97"/>
        <v>0</v>
      </c>
      <c r="KQ81" s="422">
        <f t="shared" si="98"/>
        <v>0</v>
      </c>
      <c r="KR81" s="421" t="s">
        <v>338</v>
      </c>
      <c r="KS81" s="422" t="s">
        <v>338</v>
      </c>
    </row>
    <row r="82" spans="1:305" s="23" customFormat="1" ht="16.5" hidden="1" customHeight="1" x14ac:dyDescent="0.25">
      <c r="A82" s="4"/>
      <c r="B82" s="73"/>
      <c r="C82" s="548"/>
      <c r="D82" s="546"/>
      <c r="E82" s="24"/>
      <c r="F82" s="651"/>
      <c r="G82" s="24"/>
      <c r="H82" s="24"/>
      <c r="I82" s="80">
        <f>INT(ROUND(F82,2)*(IF(E82&gt;0,data!$J$4,0)))</f>
        <v>0</v>
      </c>
      <c r="J82" s="80"/>
      <c r="K82" s="549"/>
      <c r="L82" s="128"/>
      <c r="M82" s="80">
        <f>INT(ROUND(F82,2)*(IF(E82&gt;0,(IF(K82="ano",data!$J$6,0)),0)))</f>
        <v>0</v>
      </c>
      <c r="N82" s="82"/>
      <c r="O82" s="84"/>
      <c r="P82" s="4"/>
      <c r="Q82" s="85"/>
      <c r="R82" s="611" t="s">
        <v>338</v>
      </c>
      <c r="S82" s="4"/>
      <c r="U82" s="173" t="s">
        <v>297</v>
      </c>
      <c r="V82" s="10"/>
      <c r="W82" s="10"/>
      <c r="X82" s="174"/>
      <c r="Y82" s="175"/>
      <c r="Z82" s="174"/>
      <c r="AA82" s="175"/>
      <c r="AB82" s="174"/>
      <c r="AC82" s="175"/>
      <c r="AD82" s="174"/>
      <c r="AE82" s="175"/>
      <c r="AF82" s="174"/>
      <c r="AG82" s="175"/>
      <c r="AH82" s="174"/>
      <c r="AI82" s="175"/>
      <c r="AJ82" s="174"/>
      <c r="AK82" s="175"/>
      <c r="AL82" s="174"/>
      <c r="AM82" s="175"/>
      <c r="AN82" s="174"/>
      <c r="AO82" s="175"/>
      <c r="AP82" s="174"/>
      <c r="AQ82" s="175"/>
      <c r="AR82" s="174"/>
      <c r="AS82" s="175"/>
      <c r="AT82" s="174"/>
      <c r="AU82" s="175"/>
      <c r="AV82" s="166">
        <f t="shared" si="61"/>
        <v>0</v>
      </c>
      <c r="AW82" s="167">
        <f t="shared" si="62"/>
        <v>0</v>
      </c>
      <c r="AX82" s="166">
        <f t="shared" si="63"/>
        <v>0</v>
      </c>
      <c r="AY82" s="167">
        <f t="shared" si="64"/>
        <v>0</v>
      </c>
      <c r="BB82" s="174"/>
      <c r="BC82" s="175"/>
      <c r="BD82" s="174"/>
      <c r="BE82" s="175"/>
      <c r="BF82" s="174"/>
      <c r="BG82" s="175"/>
      <c r="BH82" s="174"/>
      <c r="BI82" s="175"/>
      <c r="BJ82" s="174"/>
      <c r="BK82" s="175"/>
      <c r="BL82" s="174"/>
      <c r="BM82" s="175"/>
      <c r="BN82" s="174"/>
      <c r="BO82" s="175"/>
      <c r="BP82" s="174"/>
      <c r="BQ82" s="175"/>
      <c r="BR82" s="174"/>
      <c r="BS82" s="175"/>
      <c r="BT82" s="174"/>
      <c r="BU82" s="175"/>
      <c r="BV82" s="174"/>
      <c r="BW82" s="175"/>
      <c r="BX82" s="174"/>
      <c r="BY82" s="175"/>
      <c r="BZ82" s="166">
        <f t="shared" si="65"/>
        <v>0</v>
      </c>
      <c r="CA82" s="167">
        <f t="shared" si="66"/>
        <v>0</v>
      </c>
      <c r="CB82" s="166">
        <f t="shared" si="67"/>
        <v>0</v>
      </c>
      <c r="CC82" s="167">
        <f t="shared" si="68"/>
        <v>0</v>
      </c>
      <c r="CF82" s="174"/>
      <c r="CG82" s="175"/>
      <c r="CH82" s="174"/>
      <c r="CI82" s="175"/>
      <c r="CJ82" s="174"/>
      <c r="CK82" s="175"/>
      <c r="CL82" s="174"/>
      <c r="CM82" s="175"/>
      <c r="CN82" s="174"/>
      <c r="CO82" s="175"/>
      <c r="CP82" s="174"/>
      <c r="CQ82" s="175"/>
      <c r="CR82" s="174"/>
      <c r="CS82" s="175"/>
      <c r="CT82" s="174"/>
      <c r="CU82" s="175"/>
      <c r="CV82" s="174"/>
      <c r="CW82" s="175"/>
      <c r="CX82" s="174"/>
      <c r="CY82" s="175"/>
      <c r="CZ82" s="174"/>
      <c r="DA82" s="175"/>
      <c r="DB82" s="174"/>
      <c r="DC82" s="175"/>
      <c r="DD82" s="166">
        <f t="shared" si="69"/>
        <v>0</v>
      </c>
      <c r="DE82" s="167">
        <f t="shared" si="70"/>
        <v>0</v>
      </c>
      <c r="DF82" s="166">
        <f t="shared" si="71"/>
        <v>0</v>
      </c>
      <c r="DG82" s="167">
        <f t="shared" si="72"/>
        <v>0</v>
      </c>
      <c r="DJ82" s="174"/>
      <c r="DK82" s="175"/>
      <c r="DL82" s="174"/>
      <c r="DM82" s="175"/>
      <c r="DN82" s="174"/>
      <c r="DO82" s="175"/>
      <c r="DP82" s="174"/>
      <c r="DQ82" s="175"/>
      <c r="DR82" s="174"/>
      <c r="DS82" s="175"/>
      <c r="DT82" s="174"/>
      <c r="DU82" s="175"/>
      <c r="DV82" s="174"/>
      <c r="DW82" s="175"/>
      <c r="DX82" s="174"/>
      <c r="DY82" s="175"/>
      <c r="DZ82" s="174"/>
      <c r="EA82" s="175"/>
      <c r="EB82" s="174"/>
      <c r="EC82" s="175"/>
      <c r="ED82" s="174"/>
      <c r="EE82" s="175"/>
      <c r="EF82" s="174"/>
      <c r="EG82" s="175"/>
      <c r="EH82" s="166">
        <f t="shared" si="73"/>
        <v>0</v>
      </c>
      <c r="EI82" s="167">
        <f t="shared" si="74"/>
        <v>0</v>
      </c>
      <c r="EJ82" s="166">
        <f t="shared" si="75"/>
        <v>0</v>
      </c>
      <c r="EK82" s="167">
        <f t="shared" si="76"/>
        <v>0</v>
      </c>
      <c r="EN82" s="174"/>
      <c r="EO82" s="175"/>
      <c r="EP82" s="174"/>
      <c r="EQ82" s="175"/>
      <c r="ER82" s="174"/>
      <c r="ES82" s="175"/>
      <c r="ET82" s="174"/>
      <c r="EU82" s="175"/>
      <c r="EV82" s="174"/>
      <c r="EW82" s="175"/>
      <c r="EX82" s="174"/>
      <c r="EY82" s="175"/>
      <c r="EZ82" s="174"/>
      <c r="FA82" s="175"/>
      <c r="FB82" s="174"/>
      <c r="FC82" s="175"/>
      <c r="FD82" s="174"/>
      <c r="FE82" s="175"/>
      <c r="FF82" s="174"/>
      <c r="FG82" s="175"/>
      <c r="FH82" s="174"/>
      <c r="FI82" s="175"/>
      <c r="FJ82" s="174"/>
      <c r="FK82" s="175"/>
      <c r="FL82" s="166">
        <f t="shared" si="77"/>
        <v>0</v>
      </c>
      <c r="FM82" s="167">
        <f t="shared" si="78"/>
        <v>0</v>
      </c>
      <c r="FN82" s="166">
        <f t="shared" si="79"/>
        <v>0</v>
      </c>
      <c r="FO82" s="167">
        <f t="shared" si="80"/>
        <v>0</v>
      </c>
      <c r="FR82" s="174"/>
      <c r="FS82" s="175"/>
      <c r="FT82" s="174"/>
      <c r="FU82" s="175"/>
      <c r="FV82" s="174"/>
      <c r="FW82" s="175"/>
      <c r="FX82" s="174"/>
      <c r="FY82" s="175"/>
      <c r="FZ82" s="174"/>
      <c r="GA82" s="175"/>
      <c r="GB82" s="174"/>
      <c r="GC82" s="175"/>
      <c r="GD82" s="174"/>
      <c r="GE82" s="175"/>
      <c r="GF82" s="174"/>
      <c r="GG82" s="175"/>
      <c r="GH82" s="174"/>
      <c r="GI82" s="175"/>
      <c r="GJ82" s="174"/>
      <c r="GK82" s="175"/>
      <c r="GL82" s="174"/>
      <c r="GM82" s="175"/>
      <c r="GN82" s="174"/>
      <c r="GO82" s="175"/>
      <c r="GP82" s="166">
        <f t="shared" si="81"/>
        <v>0</v>
      </c>
      <c r="GQ82" s="167">
        <f t="shared" si="82"/>
        <v>0</v>
      </c>
      <c r="GR82" s="166">
        <f t="shared" si="83"/>
        <v>0</v>
      </c>
      <c r="GS82" s="167">
        <f t="shared" si="84"/>
        <v>0</v>
      </c>
      <c r="GV82" s="174"/>
      <c r="GW82" s="175"/>
      <c r="GX82" s="174"/>
      <c r="GY82" s="175"/>
      <c r="GZ82" s="174"/>
      <c r="HA82" s="175"/>
      <c r="HB82" s="174"/>
      <c r="HC82" s="175"/>
      <c r="HD82" s="174"/>
      <c r="HE82" s="175"/>
      <c r="HF82" s="174"/>
      <c r="HG82" s="175"/>
      <c r="HH82" s="174"/>
      <c r="HI82" s="175"/>
      <c r="HJ82" s="174"/>
      <c r="HK82" s="175"/>
      <c r="HL82" s="174"/>
      <c r="HM82" s="175"/>
      <c r="HN82" s="174"/>
      <c r="HO82" s="175"/>
      <c r="HP82" s="174"/>
      <c r="HQ82" s="175"/>
      <c r="HR82" s="174"/>
      <c r="HS82" s="175"/>
      <c r="HT82" s="166">
        <f t="shared" si="85"/>
        <v>0</v>
      </c>
      <c r="HU82" s="167">
        <f t="shared" si="86"/>
        <v>0</v>
      </c>
      <c r="HV82" s="166">
        <f t="shared" si="87"/>
        <v>0</v>
      </c>
      <c r="HW82" s="167">
        <f t="shared" si="88"/>
        <v>0</v>
      </c>
      <c r="HZ82" s="174"/>
      <c r="IA82" s="175"/>
      <c r="IB82" s="174"/>
      <c r="IC82" s="175"/>
      <c r="ID82" s="174"/>
      <c r="IE82" s="175"/>
      <c r="IF82" s="174"/>
      <c r="IG82" s="175"/>
      <c r="IH82" s="174"/>
      <c r="II82" s="175"/>
      <c r="IJ82" s="174"/>
      <c r="IK82" s="175"/>
      <c r="IL82" s="174"/>
      <c r="IM82" s="175"/>
      <c r="IN82" s="174"/>
      <c r="IO82" s="175"/>
      <c r="IP82" s="174"/>
      <c r="IQ82" s="175"/>
      <c r="IR82" s="174"/>
      <c r="IS82" s="175"/>
      <c r="IT82" s="174"/>
      <c r="IU82" s="175"/>
      <c r="IV82" s="174"/>
      <c r="IW82" s="175"/>
      <c r="IX82" s="166">
        <f t="shared" si="89"/>
        <v>0</v>
      </c>
      <c r="IY82" s="167">
        <f t="shared" si="90"/>
        <v>0</v>
      </c>
      <c r="IZ82" s="166">
        <f t="shared" si="91"/>
        <v>0</v>
      </c>
      <c r="JA82" s="167">
        <f t="shared" si="92"/>
        <v>0</v>
      </c>
      <c r="JD82" s="174"/>
      <c r="JE82" s="175"/>
      <c r="JF82" s="174"/>
      <c r="JG82" s="175"/>
      <c r="JH82" s="174"/>
      <c r="JI82" s="175"/>
      <c r="JJ82" s="174"/>
      <c r="JK82" s="175"/>
      <c r="JL82" s="174"/>
      <c r="JM82" s="175"/>
      <c r="JN82" s="174"/>
      <c r="JO82" s="175"/>
      <c r="JP82" s="174"/>
      <c r="JQ82" s="175"/>
      <c r="JR82" s="174"/>
      <c r="JS82" s="175"/>
      <c r="JT82" s="174"/>
      <c r="JU82" s="175"/>
      <c r="JV82" s="174"/>
      <c r="JW82" s="175"/>
      <c r="JX82" s="174"/>
      <c r="JY82" s="175"/>
      <c r="JZ82" s="174"/>
      <c r="KA82" s="175"/>
      <c r="KB82" s="166">
        <f t="shared" si="93"/>
        <v>0</v>
      </c>
      <c r="KC82" s="167">
        <f t="shared" si="94"/>
        <v>0</v>
      </c>
      <c r="KD82" s="166">
        <f t="shared" si="95"/>
        <v>0</v>
      </c>
      <c r="KE82" s="167">
        <f t="shared" si="96"/>
        <v>0</v>
      </c>
      <c r="KH82" s="197">
        <f t="shared" si="53"/>
        <v>0</v>
      </c>
      <c r="KI82" s="198">
        <f t="shared" si="54"/>
        <v>0</v>
      </c>
      <c r="KJ82" s="166">
        <f t="shared" si="55"/>
        <v>0</v>
      </c>
      <c r="KK82" s="167">
        <f t="shared" si="56"/>
        <v>0</v>
      </c>
      <c r="KL82" s="199">
        <f t="shared" si="57"/>
        <v>0</v>
      </c>
      <c r="KM82" s="198">
        <f t="shared" si="58"/>
        <v>0</v>
      </c>
      <c r="KN82" s="166">
        <f t="shared" si="59"/>
        <v>0</v>
      </c>
      <c r="KO82" s="427">
        <f t="shared" si="60"/>
        <v>0</v>
      </c>
      <c r="KP82" s="420">
        <f t="shared" si="97"/>
        <v>0</v>
      </c>
      <c r="KQ82" s="422">
        <f t="shared" si="98"/>
        <v>0</v>
      </c>
      <c r="KR82" s="421" t="s">
        <v>338</v>
      </c>
      <c r="KS82" s="422" t="s">
        <v>338</v>
      </c>
    </row>
    <row r="83" spans="1:305" s="4" customFormat="1" ht="16.5" customHeight="1" x14ac:dyDescent="0.25">
      <c r="B83" s="73" t="s">
        <v>48</v>
      </c>
      <c r="C83" s="900"/>
      <c r="D83" s="901"/>
      <c r="E83" s="312"/>
      <c r="F83" s="655">
        <v>1</v>
      </c>
      <c r="G83" s="14"/>
      <c r="H83" s="14"/>
      <c r="I83" s="80">
        <f>INT(ROUND(F83,2)*(IF(E83&gt;0,data!$J$4,0)))</f>
        <v>0</v>
      </c>
      <c r="J83" s="80">
        <f>IF(E83&gt;0,I83*E83,0)</f>
        <v>0</v>
      </c>
      <c r="K83" s="314"/>
      <c r="L83" s="312"/>
      <c r="M83" s="80">
        <f>INT(ROUND(F83,2)*(IF(E83&gt;0,(IF(K83="ano",data!$J$6,0)),0)))</f>
        <v>0</v>
      </c>
      <c r="N83" s="82">
        <f>IF(L83&gt;E83,M83*E83,M83*L83)</f>
        <v>0</v>
      </c>
      <c r="O83" s="84">
        <f t="shared" si="46"/>
        <v>0</v>
      </c>
      <c r="Q83" s="85" t="str">
        <f t="shared" si="47"/>
        <v/>
      </c>
      <c r="R83" s="611" t="s">
        <v>338</v>
      </c>
      <c r="T83" s="4">
        <f t="shared" si="48"/>
        <v>0</v>
      </c>
      <c r="U83" s="176" t="s">
        <v>297</v>
      </c>
      <c r="V83" s="10"/>
      <c r="W83" s="10"/>
      <c r="X83" s="164"/>
      <c r="Y83" s="177"/>
      <c r="Z83" s="164"/>
      <c r="AA83" s="177"/>
      <c r="AB83" s="164"/>
      <c r="AC83" s="177"/>
      <c r="AD83" s="164"/>
      <c r="AE83" s="177"/>
      <c r="AF83" s="164"/>
      <c r="AG83" s="177"/>
      <c r="AH83" s="164"/>
      <c r="AI83" s="177"/>
      <c r="AJ83" s="164"/>
      <c r="AK83" s="177"/>
      <c r="AL83" s="164"/>
      <c r="AM83" s="177"/>
      <c r="AN83" s="164"/>
      <c r="AO83" s="177"/>
      <c r="AP83" s="164"/>
      <c r="AQ83" s="177"/>
      <c r="AR83" s="164"/>
      <c r="AS83" s="177"/>
      <c r="AT83" s="164"/>
      <c r="AU83" s="177"/>
      <c r="AV83" s="166">
        <f t="shared" si="61"/>
        <v>0</v>
      </c>
      <c r="AW83" s="167">
        <f t="shared" si="62"/>
        <v>0</v>
      </c>
      <c r="AX83" s="166">
        <f t="shared" si="63"/>
        <v>0</v>
      </c>
      <c r="AY83" s="167">
        <f t="shared" si="64"/>
        <v>0</v>
      </c>
      <c r="BB83" s="164"/>
      <c r="BC83" s="177"/>
      <c r="BD83" s="164"/>
      <c r="BE83" s="177"/>
      <c r="BF83" s="164"/>
      <c r="BG83" s="177"/>
      <c r="BH83" s="164"/>
      <c r="BI83" s="177"/>
      <c r="BJ83" s="164"/>
      <c r="BK83" s="177"/>
      <c r="BL83" s="164"/>
      <c r="BM83" s="177"/>
      <c r="BN83" s="164"/>
      <c r="BO83" s="177"/>
      <c r="BP83" s="164"/>
      <c r="BQ83" s="177"/>
      <c r="BR83" s="164"/>
      <c r="BS83" s="177"/>
      <c r="BT83" s="164"/>
      <c r="BU83" s="177"/>
      <c r="BV83" s="164"/>
      <c r="BW83" s="177"/>
      <c r="BX83" s="164"/>
      <c r="BY83" s="177"/>
      <c r="BZ83" s="166">
        <f t="shared" si="65"/>
        <v>0</v>
      </c>
      <c r="CA83" s="167">
        <f t="shared" si="66"/>
        <v>0</v>
      </c>
      <c r="CB83" s="166">
        <f t="shared" si="67"/>
        <v>0</v>
      </c>
      <c r="CC83" s="167">
        <f t="shared" si="68"/>
        <v>0</v>
      </c>
      <c r="CF83" s="164"/>
      <c r="CG83" s="177"/>
      <c r="CH83" s="164"/>
      <c r="CI83" s="177"/>
      <c r="CJ83" s="164"/>
      <c r="CK83" s="177"/>
      <c r="CL83" s="164"/>
      <c r="CM83" s="177"/>
      <c r="CN83" s="164"/>
      <c r="CO83" s="177"/>
      <c r="CP83" s="164"/>
      <c r="CQ83" s="177"/>
      <c r="CR83" s="164"/>
      <c r="CS83" s="177"/>
      <c r="CT83" s="164"/>
      <c r="CU83" s="177"/>
      <c r="CV83" s="164"/>
      <c r="CW83" s="177"/>
      <c r="CX83" s="164"/>
      <c r="CY83" s="177"/>
      <c r="CZ83" s="164"/>
      <c r="DA83" s="177"/>
      <c r="DB83" s="164"/>
      <c r="DC83" s="177"/>
      <c r="DD83" s="166">
        <f t="shared" si="69"/>
        <v>0</v>
      </c>
      <c r="DE83" s="167">
        <f t="shared" si="70"/>
        <v>0</v>
      </c>
      <c r="DF83" s="166">
        <f t="shared" si="71"/>
        <v>0</v>
      </c>
      <c r="DG83" s="167">
        <f t="shared" si="72"/>
        <v>0</v>
      </c>
      <c r="DJ83" s="164"/>
      <c r="DK83" s="177"/>
      <c r="DL83" s="164"/>
      <c r="DM83" s="177"/>
      <c r="DN83" s="164"/>
      <c r="DO83" s="177"/>
      <c r="DP83" s="164"/>
      <c r="DQ83" s="177"/>
      <c r="DR83" s="164"/>
      <c r="DS83" s="177"/>
      <c r="DT83" s="164"/>
      <c r="DU83" s="177"/>
      <c r="DV83" s="164"/>
      <c r="DW83" s="177"/>
      <c r="DX83" s="164"/>
      <c r="DY83" s="177"/>
      <c r="DZ83" s="164"/>
      <c r="EA83" s="177"/>
      <c r="EB83" s="164"/>
      <c r="EC83" s="177"/>
      <c r="ED83" s="164"/>
      <c r="EE83" s="177"/>
      <c r="EF83" s="164"/>
      <c r="EG83" s="177"/>
      <c r="EH83" s="166">
        <f t="shared" si="73"/>
        <v>0</v>
      </c>
      <c r="EI83" s="167">
        <f t="shared" si="74"/>
        <v>0</v>
      </c>
      <c r="EJ83" s="166">
        <f t="shared" si="75"/>
        <v>0</v>
      </c>
      <c r="EK83" s="167">
        <f t="shared" si="76"/>
        <v>0</v>
      </c>
      <c r="EN83" s="164"/>
      <c r="EO83" s="177"/>
      <c r="EP83" s="164"/>
      <c r="EQ83" s="177"/>
      <c r="ER83" s="164"/>
      <c r="ES83" s="177"/>
      <c r="ET83" s="164"/>
      <c r="EU83" s="177"/>
      <c r="EV83" s="164"/>
      <c r="EW83" s="177"/>
      <c r="EX83" s="164"/>
      <c r="EY83" s="177"/>
      <c r="EZ83" s="164"/>
      <c r="FA83" s="177"/>
      <c r="FB83" s="164"/>
      <c r="FC83" s="177"/>
      <c r="FD83" s="164"/>
      <c r="FE83" s="177"/>
      <c r="FF83" s="164"/>
      <c r="FG83" s="177"/>
      <c r="FH83" s="164"/>
      <c r="FI83" s="177"/>
      <c r="FJ83" s="164"/>
      <c r="FK83" s="177"/>
      <c r="FL83" s="166">
        <f t="shared" si="77"/>
        <v>0</v>
      </c>
      <c r="FM83" s="167">
        <f t="shared" si="78"/>
        <v>0</v>
      </c>
      <c r="FN83" s="166">
        <f t="shared" si="79"/>
        <v>0</v>
      </c>
      <c r="FO83" s="167">
        <f t="shared" si="80"/>
        <v>0</v>
      </c>
      <c r="FR83" s="164"/>
      <c r="FS83" s="177"/>
      <c r="FT83" s="164"/>
      <c r="FU83" s="177"/>
      <c r="FV83" s="164"/>
      <c r="FW83" s="177"/>
      <c r="FX83" s="164"/>
      <c r="FY83" s="177"/>
      <c r="FZ83" s="164"/>
      <c r="GA83" s="177"/>
      <c r="GB83" s="164"/>
      <c r="GC83" s="177"/>
      <c r="GD83" s="164"/>
      <c r="GE83" s="177"/>
      <c r="GF83" s="164"/>
      <c r="GG83" s="177"/>
      <c r="GH83" s="164"/>
      <c r="GI83" s="177"/>
      <c r="GJ83" s="164"/>
      <c r="GK83" s="177"/>
      <c r="GL83" s="164"/>
      <c r="GM83" s="177"/>
      <c r="GN83" s="164"/>
      <c r="GO83" s="177"/>
      <c r="GP83" s="166">
        <f t="shared" si="81"/>
        <v>0</v>
      </c>
      <c r="GQ83" s="167">
        <f t="shared" si="82"/>
        <v>0</v>
      </c>
      <c r="GR83" s="166">
        <f t="shared" si="83"/>
        <v>0</v>
      </c>
      <c r="GS83" s="167">
        <f t="shared" si="84"/>
        <v>0</v>
      </c>
      <c r="GV83" s="164"/>
      <c r="GW83" s="177"/>
      <c r="GX83" s="164"/>
      <c r="GY83" s="177"/>
      <c r="GZ83" s="164"/>
      <c r="HA83" s="177"/>
      <c r="HB83" s="164"/>
      <c r="HC83" s="177"/>
      <c r="HD83" s="164"/>
      <c r="HE83" s="177"/>
      <c r="HF83" s="164"/>
      <c r="HG83" s="177"/>
      <c r="HH83" s="164"/>
      <c r="HI83" s="177"/>
      <c r="HJ83" s="164"/>
      <c r="HK83" s="177"/>
      <c r="HL83" s="164"/>
      <c r="HM83" s="177"/>
      <c r="HN83" s="164"/>
      <c r="HO83" s="177"/>
      <c r="HP83" s="164"/>
      <c r="HQ83" s="177"/>
      <c r="HR83" s="164"/>
      <c r="HS83" s="177"/>
      <c r="HT83" s="166">
        <f t="shared" si="85"/>
        <v>0</v>
      </c>
      <c r="HU83" s="167">
        <f t="shared" si="86"/>
        <v>0</v>
      </c>
      <c r="HV83" s="166">
        <f t="shared" si="87"/>
        <v>0</v>
      </c>
      <c r="HW83" s="167">
        <f t="shared" si="88"/>
        <v>0</v>
      </c>
      <c r="HZ83" s="164"/>
      <c r="IA83" s="177"/>
      <c r="IB83" s="164"/>
      <c r="IC83" s="177"/>
      <c r="ID83" s="164"/>
      <c r="IE83" s="177"/>
      <c r="IF83" s="164"/>
      <c r="IG83" s="177"/>
      <c r="IH83" s="164"/>
      <c r="II83" s="177"/>
      <c r="IJ83" s="164"/>
      <c r="IK83" s="177"/>
      <c r="IL83" s="164"/>
      <c r="IM83" s="177"/>
      <c r="IN83" s="164"/>
      <c r="IO83" s="177"/>
      <c r="IP83" s="164"/>
      <c r="IQ83" s="177"/>
      <c r="IR83" s="164"/>
      <c r="IS83" s="177"/>
      <c r="IT83" s="164"/>
      <c r="IU83" s="177"/>
      <c r="IV83" s="164"/>
      <c r="IW83" s="177"/>
      <c r="IX83" s="166">
        <f t="shared" si="89"/>
        <v>0</v>
      </c>
      <c r="IY83" s="167">
        <f t="shared" si="90"/>
        <v>0</v>
      </c>
      <c r="IZ83" s="166">
        <f t="shared" si="91"/>
        <v>0</v>
      </c>
      <c r="JA83" s="167">
        <f t="shared" si="92"/>
        <v>0</v>
      </c>
      <c r="JD83" s="164"/>
      <c r="JE83" s="177"/>
      <c r="JF83" s="164"/>
      <c r="JG83" s="177"/>
      <c r="JH83" s="164"/>
      <c r="JI83" s="177"/>
      <c r="JJ83" s="164"/>
      <c r="JK83" s="177"/>
      <c r="JL83" s="164"/>
      <c r="JM83" s="177"/>
      <c r="JN83" s="164"/>
      <c r="JO83" s="177"/>
      <c r="JP83" s="164"/>
      <c r="JQ83" s="177"/>
      <c r="JR83" s="164"/>
      <c r="JS83" s="177"/>
      <c r="JT83" s="164"/>
      <c r="JU83" s="177"/>
      <c r="JV83" s="164"/>
      <c r="JW83" s="177"/>
      <c r="JX83" s="164"/>
      <c r="JY83" s="177"/>
      <c r="JZ83" s="164"/>
      <c r="KA83" s="177"/>
      <c r="KB83" s="166">
        <f t="shared" si="93"/>
        <v>0</v>
      </c>
      <c r="KC83" s="167">
        <f t="shared" si="94"/>
        <v>0</v>
      </c>
      <c r="KD83" s="166">
        <f t="shared" si="95"/>
        <v>0</v>
      </c>
      <c r="KE83" s="167">
        <f t="shared" si="96"/>
        <v>0</v>
      </c>
      <c r="KH83" s="197">
        <f t="shared" si="53"/>
        <v>0</v>
      </c>
      <c r="KI83" s="198">
        <f t="shared" si="54"/>
        <v>0</v>
      </c>
      <c r="KJ83" s="166">
        <f t="shared" si="55"/>
        <v>0</v>
      </c>
      <c r="KK83" s="167">
        <f t="shared" si="56"/>
        <v>0</v>
      </c>
      <c r="KL83" s="199">
        <f t="shared" si="57"/>
        <v>0</v>
      </c>
      <c r="KM83" s="198">
        <f t="shared" si="58"/>
        <v>0</v>
      </c>
      <c r="KN83" s="166">
        <f t="shared" si="59"/>
        <v>0</v>
      </c>
      <c r="KO83" s="427">
        <f t="shared" si="60"/>
        <v>0</v>
      </c>
      <c r="KP83" s="420">
        <f t="shared" si="97"/>
        <v>0</v>
      </c>
      <c r="KQ83" s="422">
        <f t="shared" si="98"/>
        <v>0</v>
      </c>
      <c r="KR83" s="421" t="s">
        <v>338</v>
      </c>
      <c r="KS83" s="422" t="s">
        <v>338</v>
      </c>
    </row>
    <row r="84" spans="1:305" s="23" customFormat="1" ht="15.75" hidden="1" customHeight="1" x14ac:dyDescent="0.25">
      <c r="A84" s="4"/>
      <c r="B84" s="73"/>
      <c r="C84" s="548"/>
      <c r="D84" s="546"/>
      <c r="E84" s="24"/>
      <c r="F84" s="651"/>
      <c r="G84" s="24"/>
      <c r="H84" s="24"/>
      <c r="I84" s="80">
        <f>INT(ROUND(F84,2)*(IF(E84&gt;0,data!$J$4,0)))</f>
        <v>0</v>
      </c>
      <c r="J84" s="80"/>
      <c r="K84" s="549"/>
      <c r="L84" s="128"/>
      <c r="M84" s="80">
        <f>INT(ROUND(F84,2)*(IF(E84&gt;0,(IF(K84="ano",data!$J$6,0)),0)))</f>
        <v>0</v>
      </c>
      <c r="N84" s="82"/>
      <c r="O84" s="84"/>
      <c r="P84" s="4"/>
      <c r="Q84" s="85"/>
      <c r="R84" s="611" t="s">
        <v>338</v>
      </c>
      <c r="S84" s="4"/>
      <c r="U84" s="173" t="s">
        <v>297</v>
      </c>
      <c r="V84" s="10"/>
      <c r="W84" s="10"/>
      <c r="X84" s="174"/>
      <c r="Y84" s="175"/>
      <c r="Z84" s="174"/>
      <c r="AA84" s="175"/>
      <c r="AB84" s="174"/>
      <c r="AC84" s="175"/>
      <c r="AD84" s="174"/>
      <c r="AE84" s="175"/>
      <c r="AF84" s="174"/>
      <c r="AG84" s="175"/>
      <c r="AH84" s="174"/>
      <c r="AI84" s="175"/>
      <c r="AJ84" s="174"/>
      <c r="AK84" s="175"/>
      <c r="AL84" s="174"/>
      <c r="AM84" s="175"/>
      <c r="AN84" s="174"/>
      <c r="AO84" s="175"/>
      <c r="AP84" s="174"/>
      <c r="AQ84" s="175"/>
      <c r="AR84" s="174"/>
      <c r="AS84" s="175"/>
      <c r="AT84" s="174"/>
      <c r="AU84" s="175"/>
      <c r="AV84" s="166">
        <f t="shared" si="61"/>
        <v>0</v>
      </c>
      <c r="AW84" s="167">
        <f t="shared" si="62"/>
        <v>0</v>
      </c>
      <c r="AX84" s="166">
        <f t="shared" si="63"/>
        <v>0</v>
      </c>
      <c r="AY84" s="167">
        <f t="shared" si="64"/>
        <v>0</v>
      </c>
      <c r="BB84" s="174"/>
      <c r="BC84" s="175"/>
      <c r="BD84" s="174"/>
      <c r="BE84" s="175"/>
      <c r="BF84" s="174"/>
      <c r="BG84" s="175"/>
      <c r="BH84" s="174"/>
      <c r="BI84" s="175"/>
      <c r="BJ84" s="174"/>
      <c r="BK84" s="175"/>
      <c r="BL84" s="174"/>
      <c r="BM84" s="175"/>
      <c r="BN84" s="174"/>
      <c r="BO84" s="175"/>
      <c r="BP84" s="174"/>
      <c r="BQ84" s="175"/>
      <c r="BR84" s="174"/>
      <c r="BS84" s="175"/>
      <c r="BT84" s="174"/>
      <c r="BU84" s="175"/>
      <c r="BV84" s="174"/>
      <c r="BW84" s="175"/>
      <c r="BX84" s="174"/>
      <c r="BY84" s="175"/>
      <c r="BZ84" s="166">
        <f t="shared" si="65"/>
        <v>0</v>
      </c>
      <c r="CA84" s="167">
        <f t="shared" si="66"/>
        <v>0</v>
      </c>
      <c r="CB84" s="166">
        <f t="shared" si="67"/>
        <v>0</v>
      </c>
      <c r="CC84" s="167">
        <f t="shared" si="68"/>
        <v>0</v>
      </c>
      <c r="CF84" s="174"/>
      <c r="CG84" s="175"/>
      <c r="CH84" s="174"/>
      <c r="CI84" s="175"/>
      <c r="CJ84" s="174"/>
      <c r="CK84" s="175"/>
      <c r="CL84" s="174"/>
      <c r="CM84" s="175"/>
      <c r="CN84" s="174"/>
      <c r="CO84" s="175"/>
      <c r="CP84" s="174"/>
      <c r="CQ84" s="175"/>
      <c r="CR84" s="174"/>
      <c r="CS84" s="175"/>
      <c r="CT84" s="174"/>
      <c r="CU84" s="175"/>
      <c r="CV84" s="174"/>
      <c r="CW84" s="175"/>
      <c r="CX84" s="174"/>
      <c r="CY84" s="175"/>
      <c r="CZ84" s="174"/>
      <c r="DA84" s="175"/>
      <c r="DB84" s="174"/>
      <c r="DC84" s="175"/>
      <c r="DD84" s="166">
        <f t="shared" si="69"/>
        <v>0</v>
      </c>
      <c r="DE84" s="167">
        <f t="shared" si="70"/>
        <v>0</v>
      </c>
      <c r="DF84" s="166">
        <f t="shared" si="71"/>
        <v>0</v>
      </c>
      <c r="DG84" s="167">
        <f t="shared" si="72"/>
        <v>0</v>
      </c>
      <c r="DJ84" s="174"/>
      <c r="DK84" s="175"/>
      <c r="DL84" s="174"/>
      <c r="DM84" s="175"/>
      <c r="DN84" s="174"/>
      <c r="DO84" s="175"/>
      <c r="DP84" s="174"/>
      <c r="DQ84" s="175"/>
      <c r="DR84" s="174"/>
      <c r="DS84" s="175"/>
      <c r="DT84" s="174"/>
      <c r="DU84" s="175"/>
      <c r="DV84" s="174"/>
      <c r="DW84" s="175"/>
      <c r="DX84" s="174"/>
      <c r="DY84" s="175"/>
      <c r="DZ84" s="174"/>
      <c r="EA84" s="175"/>
      <c r="EB84" s="174"/>
      <c r="EC84" s="175"/>
      <c r="ED84" s="174"/>
      <c r="EE84" s="175"/>
      <c r="EF84" s="174"/>
      <c r="EG84" s="175"/>
      <c r="EH84" s="166">
        <f t="shared" si="73"/>
        <v>0</v>
      </c>
      <c r="EI84" s="167">
        <f t="shared" si="74"/>
        <v>0</v>
      </c>
      <c r="EJ84" s="166">
        <f t="shared" si="75"/>
        <v>0</v>
      </c>
      <c r="EK84" s="167">
        <f t="shared" si="76"/>
        <v>0</v>
      </c>
      <c r="EN84" s="174"/>
      <c r="EO84" s="175"/>
      <c r="EP84" s="174"/>
      <c r="EQ84" s="175"/>
      <c r="ER84" s="174"/>
      <c r="ES84" s="175"/>
      <c r="ET84" s="174"/>
      <c r="EU84" s="175"/>
      <c r="EV84" s="174"/>
      <c r="EW84" s="175"/>
      <c r="EX84" s="174"/>
      <c r="EY84" s="175"/>
      <c r="EZ84" s="174"/>
      <c r="FA84" s="175"/>
      <c r="FB84" s="174"/>
      <c r="FC84" s="175"/>
      <c r="FD84" s="174"/>
      <c r="FE84" s="175"/>
      <c r="FF84" s="174"/>
      <c r="FG84" s="175"/>
      <c r="FH84" s="174"/>
      <c r="FI84" s="175"/>
      <c r="FJ84" s="174"/>
      <c r="FK84" s="175"/>
      <c r="FL84" s="166">
        <f t="shared" si="77"/>
        <v>0</v>
      </c>
      <c r="FM84" s="167">
        <f t="shared" si="78"/>
        <v>0</v>
      </c>
      <c r="FN84" s="166">
        <f t="shared" si="79"/>
        <v>0</v>
      </c>
      <c r="FO84" s="167">
        <f t="shared" si="80"/>
        <v>0</v>
      </c>
      <c r="FR84" s="174"/>
      <c r="FS84" s="175"/>
      <c r="FT84" s="174"/>
      <c r="FU84" s="175"/>
      <c r="FV84" s="174"/>
      <c r="FW84" s="175"/>
      <c r="FX84" s="174"/>
      <c r="FY84" s="175"/>
      <c r="FZ84" s="174"/>
      <c r="GA84" s="175"/>
      <c r="GB84" s="174"/>
      <c r="GC84" s="175"/>
      <c r="GD84" s="174"/>
      <c r="GE84" s="175"/>
      <c r="GF84" s="174"/>
      <c r="GG84" s="175"/>
      <c r="GH84" s="174"/>
      <c r="GI84" s="175"/>
      <c r="GJ84" s="174"/>
      <c r="GK84" s="175"/>
      <c r="GL84" s="174"/>
      <c r="GM84" s="175"/>
      <c r="GN84" s="174"/>
      <c r="GO84" s="175"/>
      <c r="GP84" s="166">
        <f t="shared" si="81"/>
        <v>0</v>
      </c>
      <c r="GQ84" s="167">
        <f t="shared" si="82"/>
        <v>0</v>
      </c>
      <c r="GR84" s="166">
        <f t="shared" si="83"/>
        <v>0</v>
      </c>
      <c r="GS84" s="167">
        <f t="shared" si="84"/>
        <v>0</v>
      </c>
      <c r="GV84" s="174"/>
      <c r="GW84" s="175"/>
      <c r="GX84" s="174"/>
      <c r="GY84" s="175"/>
      <c r="GZ84" s="174"/>
      <c r="HA84" s="175"/>
      <c r="HB84" s="174"/>
      <c r="HC84" s="175"/>
      <c r="HD84" s="174"/>
      <c r="HE84" s="175"/>
      <c r="HF84" s="174"/>
      <c r="HG84" s="175"/>
      <c r="HH84" s="174"/>
      <c r="HI84" s="175"/>
      <c r="HJ84" s="174"/>
      <c r="HK84" s="175"/>
      <c r="HL84" s="174"/>
      <c r="HM84" s="175"/>
      <c r="HN84" s="174"/>
      <c r="HO84" s="175"/>
      <c r="HP84" s="174"/>
      <c r="HQ84" s="175"/>
      <c r="HR84" s="174"/>
      <c r="HS84" s="175"/>
      <c r="HT84" s="166">
        <f t="shared" si="85"/>
        <v>0</v>
      </c>
      <c r="HU84" s="167">
        <f t="shared" si="86"/>
        <v>0</v>
      </c>
      <c r="HV84" s="166">
        <f t="shared" si="87"/>
        <v>0</v>
      </c>
      <c r="HW84" s="167">
        <f t="shared" si="88"/>
        <v>0</v>
      </c>
      <c r="HZ84" s="174"/>
      <c r="IA84" s="175"/>
      <c r="IB84" s="174"/>
      <c r="IC84" s="175"/>
      <c r="ID84" s="174"/>
      <c r="IE84" s="175"/>
      <c r="IF84" s="174"/>
      <c r="IG84" s="175"/>
      <c r="IH84" s="174"/>
      <c r="II84" s="175"/>
      <c r="IJ84" s="174"/>
      <c r="IK84" s="175"/>
      <c r="IL84" s="174"/>
      <c r="IM84" s="175"/>
      <c r="IN84" s="174"/>
      <c r="IO84" s="175"/>
      <c r="IP84" s="174"/>
      <c r="IQ84" s="175"/>
      <c r="IR84" s="174"/>
      <c r="IS84" s="175"/>
      <c r="IT84" s="174"/>
      <c r="IU84" s="175"/>
      <c r="IV84" s="174"/>
      <c r="IW84" s="175"/>
      <c r="IX84" s="166">
        <f t="shared" si="89"/>
        <v>0</v>
      </c>
      <c r="IY84" s="167">
        <f t="shared" si="90"/>
        <v>0</v>
      </c>
      <c r="IZ84" s="166">
        <f t="shared" si="91"/>
        <v>0</v>
      </c>
      <c r="JA84" s="167">
        <f t="shared" si="92"/>
        <v>0</v>
      </c>
      <c r="JD84" s="174"/>
      <c r="JE84" s="175"/>
      <c r="JF84" s="174"/>
      <c r="JG84" s="175"/>
      <c r="JH84" s="174"/>
      <c r="JI84" s="175"/>
      <c r="JJ84" s="174"/>
      <c r="JK84" s="175"/>
      <c r="JL84" s="174"/>
      <c r="JM84" s="175"/>
      <c r="JN84" s="174"/>
      <c r="JO84" s="175"/>
      <c r="JP84" s="174"/>
      <c r="JQ84" s="175"/>
      <c r="JR84" s="174"/>
      <c r="JS84" s="175"/>
      <c r="JT84" s="174"/>
      <c r="JU84" s="175"/>
      <c r="JV84" s="174"/>
      <c r="JW84" s="175"/>
      <c r="JX84" s="174"/>
      <c r="JY84" s="175"/>
      <c r="JZ84" s="174"/>
      <c r="KA84" s="175"/>
      <c r="KB84" s="166">
        <f t="shared" si="93"/>
        <v>0</v>
      </c>
      <c r="KC84" s="167">
        <f t="shared" si="94"/>
        <v>0</v>
      </c>
      <c r="KD84" s="166">
        <f t="shared" si="95"/>
        <v>0</v>
      </c>
      <c r="KE84" s="167">
        <f t="shared" si="96"/>
        <v>0</v>
      </c>
      <c r="KH84" s="197">
        <f t="shared" si="53"/>
        <v>0</v>
      </c>
      <c r="KI84" s="198">
        <f t="shared" si="54"/>
        <v>0</v>
      </c>
      <c r="KJ84" s="166">
        <f t="shared" si="55"/>
        <v>0</v>
      </c>
      <c r="KK84" s="167">
        <f t="shared" si="56"/>
        <v>0</v>
      </c>
      <c r="KL84" s="199">
        <f t="shared" si="57"/>
        <v>0</v>
      </c>
      <c r="KM84" s="198">
        <f t="shared" si="58"/>
        <v>0</v>
      </c>
      <c r="KN84" s="166">
        <f t="shared" si="59"/>
        <v>0</v>
      </c>
      <c r="KO84" s="427">
        <f t="shared" si="60"/>
        <v>0</v>
      </c>
      <c r="KP84" s="420">
        <f t="shared" si="97"/>
        <v>0</v>
      </c>
      <c r="KQ84" s="422">
        <f t="shared" si="98"/>
        <v>0</v>
      </c>
      <c r="KR84" s="421" t="s">
        <v>338</v>
      </c>
      <c r="KS84" s="422" t="s">
        <v>338</v>
      </c>
    </row>
    <row r="85" spans="1:305" s="4" customFormat="1" ht="16.5" customHeight="1" x14ac:dyDescent="0.25">
      <c r="B85" s="73" t="s">
        <v>49</v>
      </c>
      <c r="C85" s="900"/>
      <c r="D85" s="901"/>
      <c r="E85" s="312"/>
      <c r="F85" s="655">
        <v>1</v>
      </c>
      <c r="G85" s="14"/>
      <c r="H85" s="14"/>
      <c r="I85" s="80">
        <f>INT(ROUND(F85,2)*(IF(E85&gt;0,data!$J$4,0)))</f>
        <v>0</v>
      </c>
      <c r="J85" s="80">
        <f>IF(E85&gt;0,I85*E85,0)</f>
        <v>0</v>
      </c>
      <c r="K85" s="314"/>
      <c r="L85" s="312"/>
      <c r="M85" s="80">
        <f>INT(ROUND(F85,2)*(IF(E85&gt;0,(IF(K85="ano",data!$J$6,0)),0)))</f>
        <v>0</v>
      </c>
      <c r="N85" s="82">
        <f>IF(L85&gt;E85,M85*E85,M85*L85)</f>
        <v>0</v>
      </c>
      <c r="O85" s="84">
        <f t="shared" si="46"/>
        <v>0</v>
      </c>
      <c r="Q85" s="85" t="str">
        <f t="shared" si="47"/>
        <v/>
      </c>
      <c r="R85" s="611" t="s">
        <v>338</v>
      </c>
      <c r="T85" s="4">
        <f t="shared" si="48"/>
        <v>0</v>
      </c>
      <c r="U85" s="176" t="s">
        <v>297</v>
      </c>
      <c r="V85" s="10"/>
      <c r="W85" s="10"/>
      <c r="X85" s="164"/>
      <c r="Y85" s="177"/>
      <c r="Z85" s="164"/>
      <c r="AA85" s="177"/>
      <c r="AB85" s="164"/>
      <c r="AC85" s="177"/>
      <c r="AD85" s="164"/>
      <c r="AE85" s="177"/>
      <c r="AF85" s="164"/>
      <c r="AG85" s="177"/>
      <c r="AH85" s="164"/>
      <c r="AI85" s="177"/>
      <c r="AJ85" s="164"/>
      <c r="AK85" s="177"/>
      <c r="AL85" s="164"/>
      <c r="AM85" s="177"/>
      <c r="AN85" s="164"/>
      <c r="AO85" s="177"/>
      <c r="AP85" s="164"/>
      <c r="AQ85" s="177"/>
      <c r="AR85" s="164"/>
      <c r="AS85" s="177"/>
      <c r="AT85" s="164"/>
      <c r="AU85" s="177"/>
      <c r="AV85" s="166">
        <f t="shared" si="61"/>
        <v>0</v>
      </c>
      <c r="AW85" s="167">
        <f t="shared" si="62"/>
        <v>0</v>
      </c>
      <c r="AX85" s="166">
        <f t="shared" si="63"/>
        <v>0</v>
      </c>
      <c r="AY85" s="167">
        <f t="shared" si="64"/>
        <v>0</v>
      </c>
      <c r="BB85" s="164"/>
      <c r="BC85" s="177"/>
      <c r="BD85" s="164"/>
      <c r="BE85" s="177"/>
      <c r="BF85" s="164"/>
      <c r="BG85" s="177"/>
      <c r="BH85" s="164"/>
      <c r="BI85" s="177"/>
      <c r="BJ85" s="164"/>
      <c r="BK85" s="177"/>
      <c r="BL85" s="164"/>
      <c r="BM85" s="177"/>
      <c r="BN85" s="164"/>
      <c r="BO85" s="177"/>
      <c r="BP85" s="164"/>
      <c r="BQ85" s="177"/>
      <c r="BR85" s="164"/>
      <c r="BS85" s="177"/>
      <c r="BT85" s="164"/>
      <c r="BU85" s="177"/>
      <c r="BV85" s="164"/>
      <c r="BW85" s="177"/>
      <c r="BX85" s="164"/>
      <c r="BY85" s="177"/>
      <c r="BZ85" s="166">
        <f t="shared" si="65"/>
        <v>0</v>
      </c>
      <c r="CA85" s="167">
        <f t="shared" si="66"/>
        <v>0</v>
      </c>
      <c r="CB85" s="166">
        <f t="shared" si="67"/>
        <v>0</v>
      </c>
      <c r="CC85" s="167">
        <f t="shared" si="68"/>
        <v>0</v>
      </c>
      <c r="CF85" s="164"/>
      <c r="CG85" s="177"/>
      <c r="CH85" s="164"/>
      <c r="CI85" s="177"/>
      <c r="CJ85" s="164"/>
      <c r="CK85" s="177"/>
      <c r="CL85" s="164"/>
      <c r="CM85" s="177"/>
      <c r="CN85" s="164"/>
      <c r="CO85" s="177"/>
      <c r="CP85" s="164"/>
      <c r="CQ85" s="177"/>
      <c r="CR85" s="164"/>
      <c r="CS85" s="177"/>
      <c r="CT85" s="164"/>
      <c r="CU85" s="177"/>
      <c r="CV85" s="164"/>
      <c r="CW85" s="177"/>
      <c r="CX85" s="164"/>
      <c r="CY85" s="177"/>
      <c r="CZ85" s="164"/>
      <c r="DA85" s="177"/>
      <c r="DB85" s="164"/>
      <c r="DC85" s="177"/>
      <c r="DD85" s="166">
        <f t="shared" si="69"/>
        <v>0</v>
      </c>
      <c r="DE85" s="167">
        <f t="shared" si="70"/>
        <v>0</v>
      </c>
      <c r="DF85" s="166">
        <f t="shared" si="71"/>
        <v>0</v>
      </c>
      <c r="DG85" s="167">
        <f t="shared" si="72"/>
        <v>0</v>
      </c>
      <c r="DJ85" s="164"/>
      <c r="DK85" s="177"/>
      <c r="DL85" s="164"/>
      <c r="DM85" s="177"/>
      <c r="DN85" s="164"/>
      <c r="DO85" s="177"/>
      <c r="DP85" s="164"/>
      <c r="DQ85" s="177"/>
      <c r="DR85" s="164"/>
      <c r="DS85" s="177"/>
      <c r="DT85" s="164"/>
      <c r="DU85" s="177"/>
      <c r="DV85" s="164"/>
      <c r="DW85" s="177"/>
      <c r="DX85" s="164"/>
      <c r="DY85" s="177"/>
      <c r="DZ85" s="164"/>
      <c r="EA85" s="177"/>
      <c r="EB85" s="164"/>
      <c r="EC85" s="177"/>
      <c r="ED85" s="164"/>
      <c r="EE85" s="177"/>
      <c r="EF85" s="164"/>
      <c r="EG85" s="177"/>
      <c r="EH85" s="166">
        <f t="shared" si="73"/>
        <v>0</v>
      </c>
      <c r="EI85" s="167">
        <f t="shared" si="74"/>
        <v>0</v>
      </c>
      <c r="EJ85" s="166">
        <f t="shared" si="75"/>
        <v>0</v>
      </c>
      <c r="EK85" s="167">
        <f t="shared" si="76"/>
        <v>0</v>
      </c>
      <c r="EN85" s="164"/>
      <c r="EO85" s="177"/>
      <c r="EP85" s="164"/>
      <c r="EQ85" s="177"/>
      <c r="ER85" s="164"/>
      <c r="ES85" s="177"/>
      <c r="ET85" s="164"/>
      <c r="EU85" s="177"/>
      <c r="EV85" s="164"/>
      <c r="EW85" s="177"/>
      <c r="EX85" s="164"/>
      <c r="EY85" s="177"/>
      <c r="EZ85" s="164"/>
      <c r="FA85" s="177"/>
      <c r="FB85" s="164"/>
      <c r="FC85" s="177"/>
      <c r="FD85" s="164"/>
      <c r="FE85" s="177"/>
      <c r="FF85" s="164"/>
      <c r="FG85" s="177"/>
      <c r="FH85" s="164"/>
      <c r="FI85" s="177"/>
      <c r="FJ85" s="164"/>
      <c r="FK85" s="177"/>
      <c r="FL85" s="166">
        <f t="shared" si="77"/>
        <v>0</v>
      </c>
      <c r="FM85" s="167">
        <f t="shared" si="78"/>
        <v>0</v>
      </c>
      <c r="FN85" s="166">
        <f t="shared" si="79"/>
        <v>0</v>
      </c>
      <c r="FO85" s="167">
        <f t="shared" si="80"/>
        <v>0</v>
      </c>
      <c r="FR85" s="164"/>
      <c r="FS85" s="177"/>
      <c r="FT85" s="164"/>
      <c r="FU85" s="177"/>
      <c r="FV85" s="164"/>
      <c r="FW85" s="177"/>
      <c r="FX85" s="164"/>
      <c r="FY85" s="177"/>
      <c r="FZ85" s="164"/>
      <c r="GA85" s="177"/>
      <c r="GB85" s="164"/>
      <c r="GC85" s="177"/>
      <c r="GD85" s="164"/>
      <c r="GE85" s="177"/>
      <c r="GF85" s="164"/>
      <c r="GG85" s="177"/>
      <c r="GH85" s="164"/>
      <c r="GI85" s="177"/>
      <c r="GJ85" s="164"/>
      <c r="GK85" s="177"/>
      <c r="GL85" s="164"/>
      <c r="GM85" s="177"/>
      <c r="GN85" s="164"/>
      <c r="GO85" s="177"/>
      <c r="GP85" s="166">
        <f t="shared" si="81"/>
        <v>0</v>
      </c>
      <c r="GQ85" s="167">
        <f t="shared" si="82"/>
        <v>0</v>
      </c>
      <c r="GR85" s="166">
        <f t="shared" si="83"/>
        <v>0</v>
      </c>
      <c r="GS85" s="167">
        <f t="shared" si="84"/>
        <v>0</v>
      </c>
      <c r="GV85" s="164"/>
      <c r="GW85" s="177"/>
      <c r="GX85" s="164"/>
      <c r="GY85" s="177"/>
      <c r="GZ85" s="164"/>
      <c r="HA85" s="177"/>
      <c r="HB85" s="164"/>
      <c r="HC85" s="177"/>
      <c r="HD85" s="164"/>
      <c r="HE85" s="177"/>
      <c r="HF85" s="164"/>
      <c r="HG85" s="177"/>
      <c r="HH85" s="164"/>
      <c r="HI85" s="177"/>
      <c r="HJ85" s="164"/>
      <c r="HK85" s="177"/>
      <c r="HL85" s="164"/>
      <c r="HM85" s="177"/>
      <c r="HN85" s="164"/>
      <c r="HO85" s="177"/>
      <c r="HP85" s="164"/>
      <c r="HQ85" s="177"/>
      <c r="HR85" s="164"/>
      <c r="HS85" s="177"/>
      <c r="HT85" s="166">
        <f t="shared" si="85"/>
        <v>0</v>
      </c>
      <c r="HU85" s="167">
        <f t="shared" si="86"/>
        <v>0</v>
      </c>
      <c r="HV85" s="166">
        <f t="shared" si="87"/>
        <v>0</v>
      </c>
      <c r="HW85" s="167">
        <f t="shared" si="88"/>
        <v>0</v>
      </c>
      <c r="HZ85" s="164"/>
      <c r="IA85" s="177"/>
      <c r="IB85" s="164"/>
      <c r="IC85" s="177"/>
      <c r="ID85" s="164"/>
      <c r="IE85" s="177"/>
      <c r="IF85" s="164"/>
      <c r="IG85" s="177"/>
      <c r="IH85" s="164"/>
      <c r="II85" s="177"/>
      <c r="IJ85" s="164"/>
      <c r="IK85" s="177"/>
      <c r="IL85" s="164"/>
      <c r="IM85" s="177"/>
      <c r="IN85" s="164"/>
      <c r="IO85" s="177"/>
      <c r="IP85" s="164"/>
      <c r="IQ85" s="177"/>
      <c r="IR85" s="164"/>
      <c r="IS85" s="177"/>
      <c r="IT85" s="164"/>
      <c r="IU85" s="177"/>
      <c r="IV85" s="164"/>
      <c r="IW85" s="177"/>
      <c r="IX85" s="166">
        <f t="shared" si="89"/>
        <v>0</v>
      </c>
      <c r="IY85" s="167">
        <f t="shared" si="90"/>
        <v>0</v>
      </c>
      <c r="IZ85" s="166">
        <f t="shared" si="91"/>
        <v>0</v>
      </c>
      <c r="JA85" s="167">
        <f t="shared" si="92"/>
        <v>0</v>
      </c>
      <c r="JD85" s="164"/>
      <c r="JE85" s="177"/>
      <c r="JF85" s="164"/>
      <c r="JG85" s="177"/>
      <c r="JH85" s="164"/>
      <c r="JI85" s="177"/>
      <c r="JJ85" s="164"/>
      <c r="JK85" s="177"/>
      <c r="JL85" s="164"/>
      <c r="JM85" s="177"/>
      <c r="JN85" s="164"/>
      <c r="JO85" s="177"/>
      <c r="JP85" s="164"/>
      <c r="JQ85" s="177"/>
      <c r="JR85" s="164"/>
      <c r="JS85" s="177"/>
      <c r="JT85" s="164"/>
      <c r="JU85" s="177"/>
      <c r="JV85" s="164"/>
      <c r="JW85" s="177"/>
      <c r="JX85" s="164"/>
      <c r="JY85" s="177"/>
      <c r="JZ85" s="164"/>
      <c r="KA85" s="177"/>
      <c r="KB85" s="166">
        <f t="shared" si="93"/>
        <v>0</v>
      </c>
      <c r="KC85" s="167">
        <f t="shared" si="94"/>
        <v>0</v>
      </c>
      <c r="KD85" s="166">
        <f t="shared" si="95"/>
        <v>0</v>
      </c>
      <c r="KE85" s="167">
        <f t="shared" si="96"/>
        <v>0</v>
      </c>
      <c r="KH85" s="197">
        <f t="shared" si="53"/>
        <v>0</v>
      </c>
      <c r="KI85" s="198">
        <f t="shared" si="54"/>
        <v>0</v>
      </c>
      <c r="KJ85" s="166">
        <f t="shared" si="55"/>
        <v>0</v>
      </c>
      <c r="KK85" s="167">
        <f t="shared" si="56"/>
        <v>0</v>
      </c>
      <c r="KL85" s="199">
        <f t="shared" si="57"/>
        <v>0</v>
      </c>
      <c r="KM85" s="198">
        <f t="shared" si="58"/>
        <v>0</v>
      </c>
      <c r="KN85" s="166">
        <f t="shared" si="59"/>
        <v>0</v>
      </c>
      <c r="KO85" s="427">
        <f t="shared" si="60"/>
        <v>0</v>
      </c>
      <c r="KP85" s="420">
        <f t="shared" si="97"/>
        <v>0</v>
      </c>
      <c r="KQ85" s="422">
        <f t="shared" si="98"/>
        <v>0</v>
      </c>
      <c r="KR85" s="421" t="s">
        <v>338</v>
      </c>
      <c r="KS85" s="422" t="s">
        <v>338</v>
      </c>
    </row>
    <row r="86" spans="1:305" s="23" customFormat="1" ht="16.5" hidden="1" customHeight="1" x14ac:dyDescent="0.25">
      <c r="A86" s="4"/>
      <c r="B86" s="73"/>
      <c r="C86" s="548"/>
      <c r="D86" s="546"/>
      <c r="E86" s="24"/>
      <c r="F86" s="651"/>
      <c r="G86" s="24"/>
      <c r="H86" s="24"/>
      <c r="I86" s="80">
        <f>INT(ROUND(F86,2)*(IF(E86&gt;0,data!$J$4,0)))</f>
        <v>0</v>
      </c>
      <c r="J86" s="80"/>
      <c r="K86" s="549"/>
      <c r="L86" s="128"/>
      <c r="M86" s="80">
        <f>INT(ROUND(F86,2)*(IF(E86&gt;0,(IF(K86="ano",data!$J$6,0)),0)))</f>
        <v>0</v>
      </c>
      <c r="N86" s="82"/>
      <c r="O86" s="84"/>
      <c r="P86" s="4"/>
      <c r="Q86" s="85"/>
      <c r="R86" s="611" t="s">
        <v>338</v>
      </c>
      <c r="S86" s="4"/>
      <c r="U86" s="173" t="s">
        <v>297</v>
      </c>
      <c r="V86" s="10"/>
      <c r="W86" s="10"/>
      <c r="X86" s="174"/>
      <c r="Y86" s="175"/>
      <c r="Z86" s="174"/>
      <c r="AA86" s="175"/>
      <c r="AB86" s="174"/>
      <c r="AC86" s="175"/>
      <c r="AD86" s="174"/>
      <c r="AE86" s="175"/>
      <c r="AF86" s="174"/>
      <c r="AG86" s="175"/>
      <c r="AH86" s="174"/>
      <c r="AI86" s="175"/>
      <c r="AJ86" s="174"/>
      <c r="AK86" s="175"/>
      <c r="AL86" s="174"/>
      <c r="AM86" s="175"/>
      <c r="AN86" s="174"/>
      <c r="AO86" s="175"/>
      <c r="AP86" s="174"/>
      <c r="AQ86" s="175"/>
      <c r="AR86" s="174"/>
      <c r="AS86" s="175"/>
      <c r="AT86" s="174"/>
      <c r="AU86" s="175"/>
      <c r="AV86" s="166">
        <f t="shared" si="61"/>
        <v>0</v>
      </c>
      <c r="AW86" s="167">
        <f t="shared" si="62"/>
        <v>0</v>
      </c>
      <c r="AX86" s="166">
        <f t="shared" si="63"/>
        <v>0</v>
      </c>
      <c r="AY86" s="167">
        <f t="shared" si="64"/>
        <v>0</v>
      </c>
      <c r="BB86" s="174"/>
      <c r="BC86" s="175"/>
      <c r="BD86" s="174"/>
      <c r="BE86" s="175"/>
      <c r="BF86" s="174"/>
      <c r="BG86" s="175"/>
      <c r="BH86" s="174"/>
      <c r="BI86" s="175"/>
      <c r="BJ86" s="174"/>
      <c r="BK86" s="175"/>
      <c r="BL86" s="174"/>
      <c r="BM86" s="175"/>
      <c r="BN86" s="174"/>
      <c r="BO86" s="175"/>
      <c r="BP86" s="174"/>
      <c r="BQ86" s="175"/>
      <c r="BR86" s="174"/>
      <c r="BS86" s="175"/>
      <c r="BT86" s="174"/>
      <c r="BU86" s="175"/>
      <c r="BV86" s="174"/>
      <c r="BW86" s="175"/>
      <c r="BX86" s="174"/>
      <c r="BY86" s="175"/>
      <c r="BZ86" s="166">
        <f t="shared" si="65"/>
        <v>0</v>
      </c>
      <c r="CA86" s="167">
        <f t="shared" si="66"/>
        <v>0</v>
      </c>
      <c r="CB86" s="166">
        <f t="shared" si="67"/>
        <v>0</v>
      </c>
      <c r="CC86" s="167">
        <f t="shared" si="68"/>
        <v>0</v>
      </c>
      <c r="CF86" s="174"/>
      <c r="CG86" s="175"/>
      <c r="CH86" s="174"/>
      <c r="CI86" s="175"/>
      <c r="CJ86" s="174"/>
      <c r="CK86" s="175"/>
      <c r="CL86" s="174"/>
      <c r="CM86" s="175"/>
      <c r="CN86" s="174"/>
      <c r="CO86" s="175"/>
      <c r="CP86" s="174"/>
      <c r="CQ86" s="175"/>
      <c r="CR86" s="174"/>
      <c r="CS86" s="175"/>
      <c r="CT86" s="174"/>
      <c r="CU86" s="175"/>
      <c r="CV86" s="174"/>
      <c r="CW86" s="175"/>
      <c r="CX86" s="174"/>
      <c r="CY86" s="175"/>
      <c r="CZ86" s="174"/>
      <c r="DA86" s="175"/>
      <c r="DB86" s="174"/>
      <c r="DC86" s="175"/>
      <c r="DD86" s="166">
        <f t="shared" si="69"/>
        <v>0</v>
      </c>
      <c r="DE86" s="167">
        <f t="shared" si="70"/>
        <v>0</v>
      </c>
      <c r="DF86" s="166">
        <f t="shared" si="71"/>
        <v>0</v>
      </c>
      <c r="DG86" s="167">
        <f t="shared" si="72"/>
        <v>0</v>
      </c>
      <c r="DJ86" s="174"/>
      <c r="DK86" s="175"/>
      <c r="DL86" s="174"/>
      <c r="DM86" s="175"/>
      <c r="DN86" s="174"/>
      <c r="DO86" s="175"/>
      <c r="DP86" s="174"/>
      <c r="DQ86" s="175"/>
      <c r="DR86" s="174"/>
      <c r="DS86" s="175"/>
      <c r="DT86" s="174"/>
      <c r="DU86" s="175"/>
      <c r="DV86" s="174"/>
      <c r="DW86" s="175"/>
      <c r="DX86" s="174"/>
      <c r="DY86" s="175"/>
      <c r="DZ86" s="174"/>
      <c r="EA86" s="175"/>
      <c r="EB86" s="174"/>
      <c r="EC86" s="175"/>
      <c r="ED86" s="174"/>
      <c r="EE86" s="175"/>
      <c r="EF86" s="174"/>
      <c r="EG86" s="175"/>
      <c r="EH86" s="166">
        <f t="shared" si="73"/>
        <v>0</v>
      </c>
      <c r="EI86" s="167">
        <f t="shared" si="74"/>
        <v>0</v>
      </c>
      <c r="EJ86" s="166">
        <f t="shared" si="75"/>
        <v>0</v>
      </c>
      <c r="EK86" s="167">
        <f t="shared" si="76"/>
        <v>0</v>
      </c>
      <c r="EN86" s="174"/>
      <c r="EO86" s="175"/>
      <c r="EP86" s="174"/>
      <c r="EQ86" s="175"/>
      <c r="ER86" s="174"/>
      <c r="ES86" s="175"/>
      <c r="ET86" s="174"/>
      <c r="EU86" s="175"/>
      <c r="EV86" s="174"/>
      <c r="EW86" s="175"/>
      <c r="EX86" s="174"/>
      <c r="EY86" s="175"/>
      <c r="EZ86" s="174"/>
      <c r="FA86" s="175"/>
      <c r="FB86" s="174"/>
      <c r="FC86" s="175"/>
      <c r="FD86" s="174"/>
      <c r="FE86" s="175"/>
      <c r="FF86" s="174"/>
      <c r="FG86" s="175"/>
      <c r="FH86" s="174"/>
      <c r="FI86" s="175"/>
      <c r="FJ86" s="174"/>
      <c r="FK86" s="175"/>
      <c r="FL86" s="166">
        <f t="shared" si="77"/>
        <v>0</v>
      </c>
      <c r="FM86" s="167">
        <f t="shared" si="78"/>
        <v>0</v>
      </c>
      <c r="FN86" s="166">
        <f t="shared" si="79"/>
        <v>0</v>
      </c>
      <c r="FO86" s="167">
        <f t="shared" si="80"/>
        <v>0</v>
      </c>
      <c r="FR86" s="174"/>
      <c r="FS86" s="175"/>
      <c r="FT86" s="174"/>
      <c r="FU86" s="175"/>
      <c r="FV86" s="174"/>
      <c r="FW86" s="175"/>
      <c r="FX86" s="174"/>
      <c r="FY86" s="175"/>
      <c r="FZ86" s="174"/>
      <c r="GA86" s="175"/>
      <c r="GB86" s="174"/>
      <c r="GC86" s="175"/>
      <c r="GD86" s="174"/>
      <c r="GE86" s="175"/>
      <c r="GF86" s="174"/>
      <c r="GG86" s="175"/>
      <c r="GH86" s="174"/>
      <c r="GI86" s="175"/>
      <c r="GJ86" s="174"/>
      <c r="GK86" s="175"/>
      <c r="GL86" s="174"/>
      <c r="GM86" s="175"/>
      <c r="GN86" s="174"/>
      <c r="GO86" s="175"/>
      <c r="GP86" s="166">
        <f t="shared" si="81"/>
        <v>0</v>
      </c>
      <c r="GQ86" s="167">
        <f t="shared" si="82"/>
        <v>0</v>
      </c>
      <c r="GR86" s="166">
        <f t="shared" si="83"/>
        <v>0</v>
      </c>
      <c r="GS86" s="167">
        <f t="shared" si="84"/>
        <v>0</v>
      </c>
      <c r="GV86" s="174"/>
      <c r="GW86" s="175"/>
      <c r="GX86" s="174"/>
      <c r="GY86" s="175"/>
      <c r="GZ86" s="174"/>
      <c r="HA86" s="175"/>
      <c r="HB86" s="174"/>
      <c r="HC86" s="175"/>
      <c r="HD86" s="174"/>
      <c r="HE86" s="175"/>
      <c r="HF86" s="174"/>
      <c r="HG86" s="175"/>
      <c r="HH86" s="174"/>
      <c r="HI86" s="175"/>
      <c r="HJ86" s="174"/>
      <c r="HK86" s="175"/>
      <c r="HL86" s="174"/>
      <c r="HM86" s="175"/>
      <c r="HN86" s="174"/>
      <c r="HO86" s="175"/>
      <c r="HP86" s="174"/>
      <c r="HQ86" s="175"/>
      <c r="HR86" s="174"/>
      <c r="HS86" s="175"/>
      <c r="HT86" s="166">
        <f t="shared" si="85"/>
        <v>0</v>
      </c>
      <c r="HU86" s="167">
        <f t="shared" si="86"/>
        <v>0</v>
      </c>
      <c r="HV86" s="166">
        <f t="shared" si="87"/>
        <v>0</v>
      </c>
      <c r="HW86" s="167">
        <f t="shared" si="88"/>
        <v>0</v>
      </c>
      <c r="HZ86" s="174"/>
      <c r="IA86" s="175"/>
      <c r="IB86" s="174"/>
      <c r="IC86" s="175"/>
      <c r="ID86" s="174"/>
      <c r="IE86" s="175"/>
      <c r="IF86" s="174"/>
      <c r="IG86" s="175"/>
      <c r="IH86" s="174"/>
      <c r="II86" s="175"/>
      <c r="IJ86" s="174"/>
      <c r="IK86" s="175"/>
      <c r="IL86" s="174"/>
      <c r="IM86" s="175"/>
      <c r="IN86" s="174"/>
      <c r="IO86" s="175"/>
      <c r="IP86" s="174"/>
      <c r="IQ86" s="175"/>
      <c r="IR86" s="174"/>
      <c r="IS86" s="175"/>
      <c r="IT86" s="174"/>
      <c r="IU86" s="175"/>
      <c r="IV86" s="174"/>
      <c r="IW86" s="175"/>
      <c r="IX86" s="166">
        <f t="shared" si="89"/>
        <v>0</v>
      </c>
      <c r="IY86" s="167">
        <f t="shared" si="90"/>
        <v>0</v>
      </c>
      <c r="IZ86" s="166">
        <f t="shared" si="91"/>
        <v>0</v>
      </c>
      <c r="JA86" s="167">
        <f t="shared" si="92"/>
        <v>0</v>
      </c>
      <c r="JD86" s="174"/>
      <c r="JE86" s="175"/>
      <c r="JF86" s="174"/>
      <c r="JG86" s="175"/>
      <c r="JH86" s="174"/>
      <c r="JI86" s="175"/>
      <c r="JJ86" s="174"/>
      <c r="JK86" s="175"/>
      <c r="JL86" s="174"/>
      <c r="JM86" s="175"/>
      <c r="JN86" s="174"/>
      <c r="JO86" s="175"/>
      <c r="JP86" s="174"/>
      <c r="JQ86" s="175"/>
      <c r="JR86" s="174"/>
      <c r="JS86" s="175"/>
      <c r="JT86" s="174"/>
      <c r="JU86" s="175"/>
      <c r="JV86" s="174"/>
      <c r="JW86" s="175"/>
      <c r="JX86" s="174"/>
      <c r="JY86" s="175"/>
      <c r="JZ86" s="174"/>
      <c r="KA86" s="175"/>
      <c r="KB86" s="166">
        <f t="shared" si="93"/>
        <v>0</v>
      </c>
      <c r="KC86" s="167">
        <f t="shared" si="94"/>
        <v>0</v>
      </c>
      <c r="KD86" s="166">
        <f t="shared" si="95"/>
        <v>0</v>
      </c>
      <c r="KE86" s="167">
        <f t="shared" si="96"/>
        <v>0</v>
      </c>
      <c r="KH86" s="197">
        <f t="shared" si="53"/>
        <v>0</v>
      </c>
      <c r="KI86" s="198">
        <f t="shared" si="54"/>
        <v>0</v>
      </c>
      <c r="KJ86" s="166">
        <f t="shared" si="55"/>
        <v>0</v>
      </c>
      <c r="KK86" s="167">
        <f t="shared" si="56"/>
        <v>0</v>
      </c>
      <c r="KL86" s="199">
        <f t="shared" si="57"/>
        <v>0</v>
      </c>
      <c r="KM86" s="198">
        <f t="shared" si="58"/>
        <v>0</v>
      </c>
      <c r="KN86" s="166">
        <f t="shared" si="59"/>
        <v>0</v>
      </c>
      <c r="KO86" s="427">
        <f t="shared" si="60"/>
        <v>0</v>
      </c>
      <c r="KP86" s="420">
        <f t="shared" si="97"/>
        <v>0</v>
      </c>
      <c r="KQ86" s="422">
        <f t="shared" si="98"/>
        <v>0</v>
      </c>
      <c r="KR86" s="421" t="s">
        <v>338</v>
      </c>
      <c r="KS86" s="422" t="s">
        <v>338</v>
      </c>
    </row>
    <row r="87" spans="1:305" s="4" customFormat="1" ht="16.5" customHeight="1" x14ac:dyDescent="0.25">
      <c r="B87" s="73" t="s">
        <v>50</v>
      </c>
      <c r="C87" s="900"/>
      <c r="D87" s="901"/>
      <c r="E87" s="312"/>
      <c r="F87" s="655">
        <v>1</v>
      </c>
      <c r="G87" s="14"/>
      <c r="H87" s="14"/>
      <c r="I87" s="80">
        <f>INT(ROUND(F87,2)*(IF(E87&gt;0,data!$J$4,0)))</f>
        <v>0</v>
      </c>
      <c r="J87" s="80">
        <f>IF(E87&gt;0,I87*E87,0)</f>
        <v>0</v>
      </c>
      <c r="K87" s="314"/>
      <c r="L87" s="312"/>
      <c r="M87" s="80">
        <f>INT(ROUND(F87,2)*(IF(E87&gt;0,(IF(K87="ano",data!$J$6,0)),0)))</f>
        <v>0</v>
      </c>
      <c r="N87" s="82">
        <f>IF(L87&gt;E87,M87*E87,M87*L87)</f>
        <v>0</v>
      </c>
      <c r="O87" s="84">
        <f t="shared" si="46"/>
        <v>0</v>
      </c>
      <c r="Q87" s="85" t="str">
        <f t="shared" si="47"/>
        <v/>
      </c>
      <c r="R87" s="611" t="s">
        <v>338</v>
      </c>
      <c r="T87" s="4">
        <f t="shared" si="48"/>
        <v>0</v>
      </c>
      <c r="U87" s="176" t="s">
        <v>297</v>
      </c>
      <c r="V87" s="10"/>
      <c r="W87" s="10"/>
      <c r="X87" s="164"/>
      <c r="Y87" s="177"/>
      <c r="Z87" s="164"/>
      <c r="AA87" s="177"/>
      <c r="AB87" s="164"/>
      <c r="AC87" s="177"/>
      <c r="AD87" s="164"/>
      <c r="AE87" s="177"/>
      <c r="AF87" s="164"/>
      <c r="AG87" s="177"/>
      <c r="AH87" s="164"/>
      <c r="AI87" s="177"/>
      <c r="AJ87" s="164"/>
      <c r="AK87" s="177"/>
      <c r="AL87" s="164"/>
      <c r="AM87" s="177"/>
      <c r="AN87" s="164"/>
      <c r="AO87" s="177"/>
      <c r="AP87" s="164"/>
      <c r="AQ87" s="177"/>
      <c r="AR87" s="164"/>
      <c r="AS87" s="177"/>
      <c r="AT87" s="164"/>
      <c r="AU87" s="177"/>
      <c r="AV87" s="166">
        <f t="shared" si="61"/>
        <v>0</v>
      </c>
      <c r="AW87" s="167">
        <f t="shared" si="62"/>
        <v>0</v>
      </c>
      <c r="AX87" s="166">
        <f t="shared" si="63"/>
        <v>0</v>
      </c>
      <c r="AY87" s="167">
        <f t="shared" si="64"/>
        <v>0</v>
      </c>
      <c r="BB87" s="164"/>
      <c r="BC87" s="177"/>
      <c r="BD87" s="164"/>
      <c r="BE87" s="177"/>
      <c r="BF87" s="164"/>
      <c r="BG87" s="177"/>
      <c r="BH87" s="164"/>
      <c r="BI87" s="177"/>
      <c r="BJ87" s="164"/>
      <c r="BK87" s="177"/>
      <c r="BL87" s="164"/>
      <c r="BM87" s="177"/>
      <c r="BN87" s="164"/>
      <c r="BO87" s="177"/>
      <c r="BP87" s="164"/>
      <c r="BQ87" s="177"/>
      <c r="BR87" s="164"/>
      <c r="BS87" s="177"/>
      <c r="BT87" s="164"/>
      <c r="BU87" s="177"/>
      <c r="BV87" s="164"/>
      <c r="BW87" s="177"/>
      <c r="BX87" s="164"/>
      <c r="BY87" s="177"/>
      <c r="BZ87" s="166">
        <f t="shared" si="65"/>
        <v>0</v>
      </c>
      <c r="CA87" s="167">
        <f t="shared" si="66"/>
        <v>0</v>
      </c>
      <c r="CB87" s="166">
        <f t="shared" si="67"/>
        <v>0</v>
      </c>
      <c r="CC87" s="167">
        <f t="shared" si="68"/>
        <v>0</v>
      </c>
      <c r="CF87" s="164"/>
      <c r="CG87" s="177"/>
      <c r="CH87" s="164"/>
      <c r="CI87" s="177"/>
      <c r="CJ87" s="164"/>
      <c r="CK87" s="177"/>
      <c r="CL87" s="164"/>
      <c r="CM87" s="177"/>
      <c r="CN87" s="164"/>
      <c r="CO87" s="177"/>
      <c r="CP87" s="164"/>
      <c r="CQ87" s="177"/>
      <c r="CR87" s="164"/>
      <c r="CS87" s="177"/>
      <c r="CT87" s="164"/>
      <c r="CU87" s="177"/>
      <c r="CV87" s="164"/>
      <c r="CW87" s="177"/>
      <c r="CX87" s="164"/>
      <c r="CY87" s="177"/>
      <c r="CZ87" s="164"/>
      <c r="DA87" s="177"/>
      <c r="DB87" s="164"/>
      <c r="DC87" s="177"/>
      <c r="DD87" s="166">
        <f t="shared" si="69"/>
        <v>0</v>
      </c>
      <c r="DE87" s="167">
        <f t="shared" si="70"/>
        <v>0</v>
      </c>
      <c r="DF87" s="166">
        <f t="shared" si="71"/>
        <v>0</v>
      </c>
      <c r="DG87" s="167">
        <f t="shared" si="72"/>
        <v>0</v>
      </c>
      <c r="DJ87" s="164"/>
      <c r="DK87" s="177"/>
      <c r="DL87" s="164"/>
      <c r="DM87" s="177"/>
      <c r="DN87" s="164"/>
      <c r="DO87" s="177"/>
      <c r="DP87" s="164"/>
      <c r="DQ87" s="177"/>
      <c r="DR87" s="164"/>
      <c r="DS87" s="177"/>
      <c r="DT87" s="164"/>
      <c r="DU87" s="177"/>
      <c r="DV87" s="164"/>
      <c r="DW87" s="177"/>
      <c r="DX87" s="164"/>
      <c r="DY87" s="177"/>
      <c r="DZ87" s="164"/>
      <c r="EA87" s="177"/>
      <c r="EB87" s="164"/>
      <c r="EC87" s="177"/>
      <c r="ED87" s="164"/>
      <c r="EE87" s="177"/>
      <c r="EF87" s="164"/>
      <c r="EG87" s="177"/>
      <c r="EH87" s="166">
        <f t="shared" si="73"/>
        <v>0</v>
      </c>
      <c r="EI87" s="167">
        <f t="shared" si="74"/>
        <v>0</v>
      </c>
      <c r="EJ87" s="166">
        <f t="shared" si="75"/>
        <v>0</v>
      </c>
      <c r="EK87" s="167">
        <f t="shared" si="76"/>
        <v>0</v>
      </c>
      <c r="EN87" s="164"/>
      <c r="EO87" s="177"/>
      <c r="EP87" s="164"/>
      <c r="EQ87" s="177"/>
      <c r="ER87" s="164"/>
      <c r="ES87" s="177"/>
      <c r="ET87" s="164"/>
      <c r="EU87" s="177"/>
      <c r="EV87" s="164"/>
      <c r="EW87" s="177"/>
      <c r="EX87" s="164"/>
      <c r="EY87" s="177"/>
      <c r="EZ87" s="164"/>
      <c r="FA87" s="177"/>
      <c r="FB87" s="164"/>
      <c r="FC87" s="177"/>
      <c r="FD87" s="164"/>
      <c r="FE87" s="177"/>
      <c r="FF87" s="164"/>
      <c r="FG87" s="177"/>
      <c r="FH87" s="164"/>
      <c r="FI87" s="177"/>
      <c r="FJ87" s="164"/>
      <c r="FK87" s="177"/>
      <c r="FL87" s="166">
        <f t="shared" si="77"/>
        <v>0</v>
      </c>
      <c r="FM87" s="167">
        <f t="shared" si="78"/>
        <v>0</v>
      </c>
      <c r="FN87" s="166">
        <f t="shared" si="79"/>
        <v>0</v>
      </c>
      <c r="FO87" s="167">
        <f t="shared" si="80"/>
        <v>0</v>
      </c>
      <c r="FR87" s="164"/>
      <c r="FS87" s="177"/>
      <c r="FT87" s="164"/>
      <c r="FU87" s="177"/>
      <c r="FV87" s="164"/>
      <c r="FW87" s="177"/>
      <c r="FX87" s="164"/>
      <c r="FY87" s="177"/>
      <c r="FZ87" s="164"/>
      <c r="GA87" s="177"/>
      <c r="GB87" s="164"/>
      <c r="GC87" s="177"/>
      <c r="GD87" s="164"/>
      <c r="GE87" s="177"/>
      <c r="GF87" s="164"/>
      <c r="GG87" s="177"/>
      <c r="GH87" s="164"/>
      <c r="GI87" s="177"/>
      <c r="GJ87" s="164"/>
      <c r="GK87" s="177"/>
      <c r="GL87" s="164"/>
      <c r="GM87" s="177"/>
      <c r="GN87" s="164"/>
      <c r="GO87" s="177"/>
      <c r="GP87" s="166">
        <f t="shared" si="81"/>
        <v>0</v>
      </c>
      <c r="GQ87" s="167">
        <f t="shared" si="82"/>
        <v>0</v>
      </c>
      <c r="GR87" s="166">
        <f t="shared" si="83"/>
        <v>0</v>
      </c>
      <c r="GS87" s="167">
        <f t="shared" si="84"/>
        <v>0</v>
      </c>
      <c r="GV87" s="164"/>
      <c r="GW87" s="177"/>
      <c r="GX87" s="164"/>
      <c r="GY87" s="177"/>
      <c r="GZ87" s="164"/>
      <c r="HA87" s="177"/>
      <c r="HB87" s="164"/>
      <c r="HC87" s="177"/>
      <c r="HD87" s="164"/>
      <c r="HE87" s="177"/>
      <c r="HF87" s="164"/>
      <c r="HG87" s="177"/>
      <c r="HH87" s="164"/>
      <c r="HI87" s="177"/>
      <c r="HJ87" s="164"/>
      <c r="HK87" s="177"/>
      <c r="HL87" s="164"/>
      <c r="HM87" s="177"/>
      <c r="HN87" s="164"/>
      <c r="HO87" s="177"/>
      <c r="HP87" s="164"/>
      <c r="HQ87" s="177"/>
      <c r="HR87" s="164"/>
      <c r="HS87" s="177"/>
      <c r="HT87" s="166">
        <f t="shared" si="85"/>
        <v>0</v>
      </c>
      <c r="HU87" s="167">
        <f t="shared" si="86"/>
        <v>0</v>
      </c>
      <c r="HV87" s="166">
        <f t="shared" si="87"/>
        <v>0</v>
      </c>
      <c r="HW87" s="167">
        <f t="shared" si="88"/>
        <v>0</v>
      </c>
      <c r="HZ87" s="164"/>
      <c r="IA87" s="177"/>
      <c r="IB87" s="164"/>
      <c r="IC87" s="177"/>
      <c r="ID87" s="164"/>
      <c r="IE87" s="177"/>
      <c r="IF87" s="164"/>
      <c r="IG87" s="177"/>
      <c r="IH87" s="164"/>
      <c r="II87" s="177"/>
      <c r="IJ87" s="164"/>
      <c r="IK87" s="177"/>
      <c r="IL87" s="164"/>
      <c r="IM87" s="177"/>
      <c r="IN87" s="164"/>
      <c r="IO87" s="177"/>
      <c r="IP87" s="164"/>
      <c r="IQ87" s="177"/>
      <c r="IR87" s="164"/>
      <c r="IS87" s="177"/>
      <c r="IT87" s="164"/>
      <c r="IU87" s="177"/>
      <c r="IV87" s="164"/>
      <c r="IW87" s="177"/>
      <c r="IX87" s="166">
        <f t="shared" si="89"/>
        <v>0</v>
      </c>
      <c r="IY87" s="167">
        <f t="shared" si="90"/>
        <v>0</v>
      </c>
      <c r="IZ87" s="166">
        <f t="shared" si="91"/>
        <v>0</v>
      </c>
      <c r="JA87" s="167">
        <f t="shared" si="92"/>
        <v>0</v>
      </c>
      <c r="JD87" s="164"/>
      <c r="JE87" s="177"/>
      <c r="JF87" s="164"/>
      <c r="JG87" s="177"/>
      <c r="JH87" s="164"/>
      <c r="JI87" s="177"/>
      <c r="JJ87" s="164"/>
      <c r="JK87" s="177"/>
      <c r="JL87" s="164"/>
      <c r="JM87" s="177"/>
      <c r="JN87" s="164"/>
      <c r="JO87" s="177"/>
      <c r="JP87" s="164"/>
      <c r="JQ87" s="177"/>
      <c r="JR87" s="164"/>
      <c r="JS87" s="177"/>
      <c r="JT87" s="164"/>
      <c r="JU87" s="177"/>
      <c r="JV87" s="164"/>
      <c r="JW87" s="177"/>
      <c r="JX87" s="164"/>
      <c r="JY87" s="177"/>
      <c r="JZ87" s="164"/>
      <c r="KA87" s="177"/>
      <c r="KB87" s="166">
        <f t="shared" si="93"/>
        <v>0</v>
      </c>
      <c r="KC87" s="167">
        <f t="shared" si="94"/>
        <v>0</v>
      </c>
      <c r="KD87" s="166">
        <f t="shared" si="95"/>
        <v>0</v>
      </c>
      <c r="KE87" s="167">
        <f t="shared" si="96"/>
        <v>0</v>
      </c>
      <c r="KH87" s="197">
        <f t="shared" si="53"/>
        <v>0</v>
      </c>
      <c r="KI87" s="198">
        <f t="shared" si="54"/>
        <v>0</v>
      </c>
      <c r="KJ87" s="166">
        <f t="shared" si="55"/>
        <v>0</v>
      </c>
      <c r="KK87" s="167">
        <f t="shared" si="56"/>
        <v>0</v>
      </c>
      <c r="KL87" s="199">
        <f t="shared" si="57"/>
        <v>0</v>
      </c>
      <c r="KM87" s="198">
        <f t="shared" si="58"/>
        <v>0</v>
      </c>
      <c r="KN87" s="166">
        <f t="shared" si="59"/>
        <v>0</v>
      </c>
      <c r="KO87" s="427">
        <f t="shared" si="60"/>
        <v>0</v>
      </c>
      <c r="KP87" s="420">
        <f t="shared" si="97"/>
        <v>0</v>
      </c>
      <c r="KQ87" s="422">
        <f t="shared" si="98"/>
        <v>0</v>
      </c>
      <c r="KR87" s="421" t="s">
        <v>338</v>
      </c>
      <c r="KS87" s="422" t="s">
        <v>338</v>
      </c>
    </row>
    <row r="88" spans="1:305" s="23" customFormat="1" ht="15.75" hidden="1" customHeight="1" x14ac:dyDescent="0.25">
      <c r="A88" s="4"/>
      <c r="B88" s="73"/>
      <c r="C88" s="548"/>
      <c r="D88" s="546"/>
      <c r="E88" s="24"/>
      <c r="F88" s="651"/>
      <c r="G88" s="24"/>
      <c r="H88" s="24"/>
      <c r="I88" s="80">
        <f>INT(ROUND(F88,2)*(IF(E88&gt;0,data!$J$4,0)))</f>
        <v>0</v>
      </c>
      <c r="J88" s="80"/>
      <c r="K88" s="549"/>
      <c r="L88" s="128"/>
      <c r="M88" s="80">
        <f>INT(ROUND(F88,2)*(IF(E88&gt;0,(IF(K88="ano",data!$J$6,0)),0)))</f>
        <v>0</v>
      </c>
      <c r="N88" s="82"/>
      <c r="O88" s="84"/>
      <c r="P88" s="4"/>
      <c r="Q88" s="85"/>
      <c r="R88" s="611" t="s">
        <v>338</v>
      </c>
      <c r="S88" s="4"/>
      <c r="U88" s="173" t="s">
        <v>297</v>
      </c>
      <c r="V88" s="10"/>
      <c r="W88" s="10"/>
      <c r="X88" s="174"/>
      <c r="Y88" s="175"/>
      <c r="Z88" s="174"/>
      <c r="AA88" s="175"/>
      <c r="AB88" s="174"/>
      <c r="AC88" s="175"/>
      <c r="AD88" s="174"/>
      <c r="AE88" s="175"/>
      <c r="AF88" s="174"/>
      <c r="AG88" s="175"/>
      <c r="AH88" s="174"/>
      <c r="AI88" s="175"/>
      <c r="AJ88" s="174"/>
      <c r="AK88" s="175"/>
      <c r="AL88" s="174"/>
      <c r="AM88" s="175"/>
      <c r="AN88" s="174"/>
      <c r="AO88" s="175"/>
      <c r="AP88" s="174"/>
      <c r="AQ88" s="175"/>
      <c r="AR88" s="174"/>
      <c r="AS88" s="175"/>
      <c r="AT88" s="174"/>
      <c r="AU88" s="175"/>
      <c r="AV88" s="166">
        <f t="shared" si="61"/>
        <v>0</v>
      </c>
      <c r="AW88" s="167">
        <f t="shared" si="62"/>
        <v>0</v>
      </c>
      <c r="AX88" s="166">
        <f t="shared" si="63"/>
        <v>0</v>
      </c>
      <c r="AY88" s="167">
        <f t="shared" si="64"/>
        <v>0</v>
      </c>
      <c r="BB88" s="174"/>
      <c r="BC88" s="175"/>
      <c r="BD88" s="174"/>
      <c r="BE88" s="175"/>
      <c r="BF88" s="174"/>
      <c r="BG88" s="175"/>
      <c r="BH88" s="174"/>
      <c r="BI88" s="175"/>
      <c r="BJ88" s="174"/>
      <c r="BK88" s="175"/>
      <c r="BL88" s="174"/>
      <c r="BM88" s="175"/>
      <c r="BN88" s="174"/>
      <c r="BO88" s="175"/>
      <c r="BP88" s="174"/>
      <c r="BQ88" s="175"/>
      <c r="BR88" s="174"/>
      <c r="BS88" s="175"/>
      <c r="BT88" s="174"/>
      <c r="BU88" s="175"/>
      <c r="BV88" s="174"/>
      <c r="BW88" s="175"/>
      <c r="BX88" s="174"/>
      <c r="BY88" s="175"/>
      <c r="BZ88" s="166">
        <f t="shared" si="65"/>
        <v>0</v>
      </c>
      <c r="CA88" s="167">
        <f t="shared" si="66"/>
        <v>0</v>
      </c>
      <c r="CB88" s="166">
        <f t="shared" si="67"/>
        <v>0</v>
      </c>
      <c r="CC88" s="167">
        <f t="shared" si="68"/>
        <v>0</v>
      </c>
      <c r="CF88" s="174"/>
      <c r="CG88" s="175"/>
      <c r="CH88" s="174"/>
      <c r="CI88" s="175"/>
      <c r="CJ88" s="174"/>
      <c r="CK88" s="175"/>
      <c r="CL88" s="174"/>
      <c r="CM88" s="175"/>
      <c r="CN88" s="174"/>
      <c r="CO88" s="175"/>
      <c r="CP88" s="174"/>
      <c r="CQ88" s="175"/>
      <c r="CR88" s="174"/>
      <c r="CS88" s="175"/>
      <c r="CT88" s="174"/>
      <c r="CU88" s="175"/>
      <c r="CV88" s="174"/>
      <c r="CW88" s="175"/>
      <c r="CX88" s="174"/>
      <c r="CY88" s="175"/>
      <c r="CZ88" s="174"/>
      <c r="DA88" s="175"/>
      <c r="DB88" s="174"/>
      <c r="DC88" s="175"/>
      <c r="DD88" s="166">
        <f t="shared" si="69"/>
        <v>0</v>
      </c>
      <c r="DE88" s="167">
        <f t="shared" si="70"/>
        <v>0</v>
      </c>
      <c r="DF88" s="166">
        <f t="shared" si="71"/>
        <v>0</v>
      </c>
      <c r="DG88" s="167">
        <f t="shared" si="72"/>
        <v>0</v>
      </c>
      <c r="DJ88" s="174"/>
      <c r="DK88" s="175"/>
      <c r="DL88" s="174"/>
      <c r="DM88" s="175"/>
      <c r="DN88" s="174"/>
      <c r="DO88" s="175"/>
      <c r="DP88" s="174"/>
      <c r="DQ88" s="175"/>
      <c r="DR88" s="174"/>
      <c r="DS88" s="175"/>
      <c r="DT88" s="174"/>
      <c r="DU88" s="175"/>
      <c r="DV88" s="174"/>
      <c r="DW88" s="175"/>
      <c r="DX88" s="174"/>
      <c r="DY88" s="175"/>
      <c r="DZ88" s="174"/>
      <c r="EA88" s="175"/>
      <c r="EB88" s="174"/>
      <c r="EC88" s="175"/>
      <c r="ED88" s="174"/>
      <c r="EE88" s="175"/>
      <c r="EF88" s="174"/>
      <c r="EG88" s="175"/>
      <c r="EH88" s="166">
        <f t="shared" si="73"/>
        <v>0</v>
      </c>
      <c r="EI88" s="167">
        <f t="shared" si="74"/>
        <v>0</v>
      </c>
      <c r="EJ88" s="166">
        <f t="shared" si="75"/>
        <v>0</v>
      </c>
      <c r="EK88" s="167">
        <f t="shared" si="76"/>
        <v>0</v>
      </c>
      <c r="EN88" s="174"/>
      <c r="EO88" s="175"/>
      <c r="EP88" s="174"/>
      <c r="EQ88" s="175"/>
      <c r="ER88" s="174"/>
      <c r="ES88" s="175"/>
      <c r="ET88" s="174"/>
      <c r="EU88" s="175"/>
      <c r="EV88" s="174"/>
      <c r="EW88" s="175"/>
      <c r="EX88" s="174"/>
      <c r="EY88" s="175"/>
      <c r="EZ88" s="174"/>
      <c r="FA88" s="175"/>
      <c r="FB88" s="174"/>
      <c r="FC88" s="175"/>
      <c r="FD88" s="174"/>
      <c r="FE88" s="175"/>
      <c r="FF88" s="174"/>
      <c r="FG88" s="175"/>
      <c r="FH88" s="174"/>
      <c r="FI88" s="175"/>
      <c r="FJ88" s="174"/>
      <c r="FK88" s="175"/>
      <c r="FL88" s="166">
        <f t="shared" si="77"/>
        <v>0</v>
      </c>
      <c r="FM88" s="167">
        <f t="shared" si="78"/>
        <v>0</v>
      </c>
      <c r="FN88" s="166">
        <f t="shared" si="79"/>
        <v>0</v>
      </c>
      <c r="FO88" s="167">
        <f t="shared" si="80"/>
        <v>0</v>
      </c>
      <c r="FR88" s="174"/>
      <c r="FS88" s="175"/>
      <c r="FT88" s="174"/>
      <c r="FU88" s="175"/>
      <c r="FV88" s="174"/>
      <c r="FW88" s="175"/>
      <c r="FX88" s="174"/>
      <c r="FY88" s="175"/>
      <c r="FZ88" s="174"/>
      <c r="GA88" s="175"/>
      <c r="GB88" s="174"/>
      <c r="GC88" s="175"/>
      <c r="GD88" s="174"/>
      <c r="GE88" s="175"/>
      <c r="GF88" s="174"/>
      <c r="GG88" s="175"/>
      <c r="GH88" s="174"/>
      <c r="GI88" s="175"/>
      <c r="GJ88" s="174"/>
      <c r="GK88" s="175"/>
      <c r="GL88" s="174"/>
      <c r="GM88" s="175"/>
      <c r="GN88" s="174"/>
      <c r="GO88" s="175"/>
      <c r="GP88" s="166">
        <f t="shared" si="81"/>
        <v>0</v>
      </c>
      <c r="GQ88" s="167">
        <f t="shared" si="82"/>
        <v>0</v>
      </c>
      <c r="GR88" s="166">
        <f t="shared" si="83"/>
        <v>0</v>
      </c>
      <c r="GS88" s="167">
        <f t="shared" si="84"/>
        <v>0</v>
      </c>
      <c r="GV88" s="174"/>
      <c r="GW88" s="175"/>
      <c r="GX88" s="174"/>
      <c r="GY88" s="175"/>
      <c r="GZ88" s="174"/>
      <c r="HA88" s="175"/>
      <c r="HB88" s="174"/>
      <c r="HC88" s="175"/>
      <c r="HD88" s="174"/>
      <c r="HE88" s="175"/>
      <c r="HF88" s="174"/>
      <c r="HG88" s="175"/>
      <c r="HH88" s="174"/>
      <c r="HI88" s="175"/>
      <c r="HJ88" s="174"/>
      <c r="HK88" s="175"/>
      <c r="HL88" s="174"/>
      <c r="HM88" s="175"/>
      <c r="HN88" s="174"/>
      <c r="HO88" s="175"/>
      <c r="HP88" s="174"/>
      <c r="HQ88" s="175"/>
      <c r="HR88" s="174"/>
      <c r="HS88" s="175"/>
      <c r="HT88" s="166">
        <f t="shared" si="85"/>
        <v>0</v>
      </c>
      <c r="HU88" s="167">
        <f t="shared" si="86"/>
        <v>0</v>
      </c>
      <c r="HV88" s="166">
        <f t="shared" si="87"/>
        <v>0</v>
      </c>
      <c r="HW88" s="167">
        <f t="shared" si="88"/>
        <v>0</v>
      </c>
      <c r="HZ88" s="174"/>
      <c r="IA88" s="175"/>
      <c r="IB88" s="174"/>
      <c r="IC88" s="175"/>
      <c r="ID88" s="174"/>
      <c r="IE88" s="175"/>
      <c r="IF88" s="174"/>
      <c r="IG88" s="175"/>
      <c r="IH88" s="174"/>
      <c r="II88" s="175"/>
      <c r="IJ88" s="174"/>
      <c r="IK88" s="175"/>
      <c r="IL88" s="174"/>
      <c r="IM88" s="175"/>
      <c r="IN88" s="174"/>
      <c r="IO88" s="175"/>
      <c r="IP88" s="174"/>
      <c r="IQ88" s="175"/>
      <c r="IR88" s="174"/>
      <c r="IS88" s="175"/>
      <c r="IT88" s="174"/>
      <c r="IU88" s="175"/>
      <c r="IV88" s="174"/>
      <c r="IW88" s="175"/>
      <c r="IX88" s="166">
        <f t="shared" si="89"/>
        <v>0</v>
      </c>
      <c r="IY88" s="167">
        <f t="shared" si="90"/>
        <v>0</v>
      </c>
      <c r="IZ88" s="166">
        <f t="shared" si="91"/>
        <v>0</v>
      </c>
      <c r="JA88" s="167">
        <f t="shared" si="92"/>
        <v>0</v>
      </c>
      <c r="JD88" s="174"/>
      <c r="JE88" s="175"/>
      <c r="JF88" s="174"/>
      <c r="JG88" s="175"/>
      <c r="JH88" s="174"/>
      <c r="JI88" s="175"/>
      <c r="JJ88" s="174"/>
      <c r="JK88" s="175"/>
      <c r="JL88" s="174"/>
      <c r="JM88" s="175"/>
      <c r="JN88" s="174"/>
      <c r="JO88" s="175"/>
      <c r="JP88" s="174"/>
      <c r="JQ88" s="175"/>
      <c r="JR88" s="174"/>
      <c r="JS88" s="175"/>
      <c r="JT88" s="174"/>
      <c r="JU88" s="175"/>
      <c r="JV88" s="174"/>
      <c r="JW88" s="175"/>
      <c r="JX88" s="174"/>
      <c r="JY88" s="175"/>
      <c r="JZ88" s="174"/>
      <c r="KA88" s="175"/>
      <c r="KB88" s="166">
        <f t="shared" si="93"/>
        <v>0</v>
      </c>
      <c r="KC88" s="167">
        <f t="shared" si="94"/>
        <v>0</v>
      </c>
      <c r="KD88" s="166">
        <f t="shared" si="95"/>
        <v>0</v>
      </c>
      <c r="KE88" s="167">
        <f t="shared" si="96"/>
        <v>0</v>
      </c>
      <c r="KH88" s="197">
        <f t="shared" si="53"/>
        <v>0</v>
      </c>
      <c r="KI88" s="198">
        <f t="shared" si="54"/>
        <v>0</v>
      </c>
      <c r="KJ88" s="166">
        <f t="shared" si="55"/>
        <v>0</v>
      </c>
      <c r="KK88" s="167">
        <f t="shared" si="56"/>
        <v>0</v>
      </c>
      <c r="KL88" s="199">
        <f t="shared" si="57"/>
        <v>0</v>
      </c>
      <c r="KM88" s="198">
        <f t="shared" si="58"/>
        <v>0</v>
      </c>
      <c r="KN88" s="166">
        <f t="shared" si="59"/>
        <v>0</v>
      </c>
      <c r="KO88" s="427">
        <f t="shared" si="60"/>
        <v>0</v>
      </c>
      <c r="KP88" s="420">
        <f t="shared" si="97"/>
        <v>0</v>
      </c>
      <c r="KQ88" s="422">
        <f t="shared" si="98"/>
        <v>0</v>
      </c>
      <c r="KR88" s="421" t="s">
        <v>338</v>
      </c>
      <c r="KS88" s="422" t="s">
        <v>338</v>
      </c>
    </row>
    <row r="89" spans="1:305" s="4" customFormat="1" ht="16.5" customHeight="1" x14ac:dyDescent="0.25">
      <c r="B89" s="73" t="s">
        <v>51</v>
      </c>
      <c r="C89" s="900"/>
      <c r="D89" s="901"/>
      <c r="E89" s="312"/>
      <c r="F89" s="655">
        <v>1</v>
      </c>
      <c r="G89" s="14"/>
      <c r="H89" s="14"/>
      <c r="I89" s="80">
        <f>INT(ROUND(F89,2)*(IF(E89&gt;0,data!$J$4,0)))</f>
        <v>0</v>
      </c>
      <c r="J89" s="80">
        <f>IF(E89&gt;0,I89*E89,0)</f>
        <v>0</v>
      </c>
      <c r="K89" s="314"/>
      <c r="L89" s="312"/>
      <c r="M89" s="80">
        <f>INT(ROUND(F89,2)*(IF(E89&gt;0,(IF(K89="ano",data!$J$6,0)),0)))</f>
        <v>0</v>
      </c>
      <c r="N89" s="82">
        <f>IF(L89&gt;E89,M89*E89,M89*L89)</f>
        <v>0</v>
      </c>
      <c r="O89" s="84">
        <f t="shared" si="46"/>
        <v>0</v>
      </c>
      <c r="Q89" s="85" t="str">
        <f t="shared" si="47"/>
        <v/>
      </c>
      <c r="R89" s="611" t="s">
        <v>338</v>
      </c>
      <c r="T89" s="4">
        <f t="shared" si="48"/>
        <v>0</v>
      </c>
      <c r="U89" s="176" t="s">
        <v>297</v>
      </c>
      <c r="V89" s="10"/>
      <c r="W89" s="10"/>
      <c r="X89" s="164"/>
      <c r="Y89" s="177"/>
      <c r="Z89" s="164"/>
      <c r="AA89" s="177"/>
      <c r="AB89" s="164"/>
      <c r="AC89" s="177"/>
      <c r="AD89" s="164"/>
      <c r="AE89" s="177"/>
      <c r="AF89" s="164"/>
      <c r="AG89" s="177"/>
      <c r="AH89" s="164"/>
      <c r="AI89" s="177"/>
      <c r="AJ89" s="164"/>
      <c r="AK89" s="177"/>
      <c r="AL89" s="164"/>
      <c r="AM89" s="177"/>
      <c r="AN89" s="164"/>
      <c r="AO89" s="177"/>
      <c r="AP89" s="164"/>
      <c r="AQ89" s="177"/>
      <c r="AR89" s="164"/>
      <c r="AS89" s="177"/>
      <c r="AT89" s="164"/>
      <c r="AU89" s="177"/>
      <c r="AV89" s="166">
        <f t="shared" si="61"/>
        <v>0</v>
      </c>
      <c r="AW89" s="167">
        <f t="shared" si="62"/>
        <v>0</v>
      </c>
      <c r="AX89" s="166">
        <f t="shared" si="63"/>
        <v>0</v>
      </c>
      <c r="AY89" s="167">
        <f t="shared" si="64"/>
        <v>0</v>
      </c>
      <c r="BB89" s="164"/>
      <c r="BC89" s="177"/>
      <c r="BD89" s="164"/>
      <c r="BE89" s="177"/>
      <c r="BF89" s="164"/>
      <c r="BG89" s="177"/>
      <c r="BH89" s="164"/>
      <c r="BI89" s="177"/>
      <c r="BJ89" s="164"/>
      <c r="BK89" s="177"/>
      <c r="BL89" s="164"/>
      <c r="BM89" s="177"/>
      <c r="BN89" s="164"/>
      <c r="BO89" s="177"/>
      <c r="BP89" s="164"/>
      <c r="BQ89" s="177"/>
      <c r="BR89" s="164"/>
      <c r="BS89" s="177"/>
      <c r="BT89" s="164"/>
      <c r="BU89" s="177"/>
      <c r="BV89" s="164"/>
      <c r="BW89" s="177"/>
      <c r="BX89" s="164"/>
      <c r="BY89" s="177"/>
      <c r="BZ89" s="166">
        <f t="shared" si="65"/>
        <v>0</v>
      </c>
      <c r="CA89" s="167">
        <f t="shared" si="66"/>
        <v>0</v>
      </c>
      <c r="CB89" s="166">
        <f t="shared" si="67"/>
        <v>0</v>
      </c>
      <c r="CC89" s="167">
        <f t="shared" si="68"/>
        <v>0</v>
      </c>
      <c r="CF89" s="164"/>
      <c r="CG89" s="177"/>
      <c r="CH89" s="164"/>
      <c r="CI89" s="177"/>
      <c r="CJ89" s="164"/>
      <c r="CK89" s="177"/>
      <c r="CL89" s="164"/>
      <c r="CM89" s="177"/>
      <c r="CN89" s="164"/>
      <c r="CO89" s="177"/>
      <c r="CP89" s="164"/>
      <c r="CQ89" s="177"/>
      <c r="CR89" s="164"/>
      <c r="CS89" s="177"/>
      <c r="CT89" s="164"/>
      <c r="CU89" s="177"/>
      <c r="CV89" s="164"/>
      <c r="CW89" s="177"/>
      <c r="CX89" s="164"/>
      <c r="CY89" s="177"/>
      <c r="CZ89" s="164"/>
      <c r="DA89" s="177"/>
      <c r="DB89" s="164"/>
      <c r="DC89" s="177"/>
      <c r="DD89" s="166">
        <f t="shared" si="69"/>
        <v>0</v>
      </c>
      <c r="DE89" s="167">
        <f t="shared" si="70"/>
        <v>0</v>
      </c>
      <c r="DF89" s="166">
        <f t="shared" si="71"/>
        <v>0</v>
      </c>
      <c r="DG89" s="167">
        <f t="shared" si="72"/>
        <v>0</v>
      </c>
      <c r="DJ89" s="164"/>
      <c r="DK89" s="177"/>
      <c r="DL89" s="164"/>
      <c r="DM89" s="177"/>
      <c r="DN89" s="164"/>
      <c r="DO89" s="177"/>
      <c r="DP89" s="164"/>
      <c r="DQ89" s="177"/>
      <c r="DR89" s="164"/>
      <c r="DS89" s="177"/>
      <c r="DT89" s="164"/>
      <c r="DU89" s="177"/>
      <c r="DV89" s="164"/>
      <c r="DW89" s="177"/>
      <c r="DX89" s="164"/>
      <c r="DY89" s="177"/>
      <c r="DZ89" s="164"/>
      <c r="EA89" s="177"/>
      <c r="EB89" s="164"/>
      <c r="EC89" s="177"/>
      <c r="ED89" s="164"/>
      <c r="EE89" s="177"/>
      <c r="EF89" s="164"/>
      <c r="EG89" s="177"/>
      <c r="EH89" s="166">
        <f t="shared" si="73"/>
        <v>0</v>
      </c>
      <c r="EI89" s="167">
        <f t="shared" si="74"/>
        <v>0</v>
      </c>
      <c r="EJ89" s="166">
        <f t="shared" si="75"/>
        <v>0</v>
      </c>
      <c r="EK89" s="167">
        <f t="shared" si="76"/>
        <v>0</v>
      </c>
      <c r="EN89" s="164"/>
      <c r="EO89" s="177"/>
      <c r="EP89" s="164"/>
      <c r="EQ89" s="177"/>
      <c r="ER89" s="164"/>
      <c r="ES89" s="177"/>
      <c r="ET89" s="164"/>
      <c r="EU89" s="177"/>
      <c r="EV89" s="164"/>
      <c r="EW89" s="177"/>
      <c r="EX89" s="164"/>
      <c r="EY89" s="177"/>
      <c r="EZ89" s="164"/>
      <c r="FA89" s="177"/>
      <c r="FB89" s="164"/>
      <c r="FC89" s="177"/>
      <c r="FD89" s="164"/>
      <c r="FE89" s="177"/>
      <c r="FF89" s="164"/>
      <c r="FG89" s="177"/>
      <c r="FH89" s="164"/>
      <c r="FI89" s="177"/>
      <c r="FJ89" s="164"/>
      <c r="FK89" s="177"/>
      <c r="FL89" s="166">
        <f t="shared" si="77"/>
        <v>0</v>
      </c>
      <c r="FM89" s="167">
        <f t="shared" si="78"/>
        <v>0</v>
      </c>
      <c r="FN89" s="166">
        <f t="shared" si="79"/>
        <v>0</v>
      </c>
      <c r="FO89" s="167">
        <f t="shared" si="80"/>
        <v>0</v>
      </c>
      <c r="FR89" s="164"/>
      <c r="FS89" s="177"/>
      <c r="FT89" s="164"/>
      <c r="FU89" s="177"/>
      <c r="FV89" s="164"/>
      <c r="FW89" s="177"/>
      <c r="FX89" s="164"/>
      <c r="FY89" s="177"/>
      <c r="FZ89" s="164"/>
      <c r="GA89" s="177"/>
      <c r="GB89" s="164"/>
      <c r="GC89" s="177"/>
      <c r="GD89" s="164"/>
      <c r="GE89" s="177"/>
      <c r="GF89" s="164"/>
      <c r="GG89" s="177"/>
      <c r="GH89" s="164"/>
      <c r="GI89" s="177"/>
      <c r="GJ89" s="164"/>
      <c r="GK89" s="177"/>
      <c r="GL89" s="164"/>
      <c r="GM89" s="177"/>
      <c r="GN89" s="164"/>
      <c r="GO89" s="177"/>
      <c r="GP89" s="166">
        <f t="shared" si="81"/>
        <v>0</v>
      </c>
      <c r="GQ89" s="167">
        <f t="shared" si="82"/>
        <v>0</v>
      </c>
      <c r="GR89" s="166">
        <f t="shared" si="83"/>
        <v>0</v>
      </c>
      <c r="GS89" s="167">
        <f t="shared" si="84"/>
        <v>0</v>
      </c>
      <c r="GV89" s="164"/>
      <c r="GW89" s="177"/>
      <c r="GX89" s="164"/>
      <c r="GY89" s="177"/>
      <c r="GZ89" s="164"/>
      <c r="HA89" s="177"/>
      <c r="HB89" s="164"/>
      <c r="HC89" s="177"/>
      <c r="HD89" s="164"/>
      <c r="HE89" s="177"/>
      <c r="HF89" s="164"/>
      <c r="HG89" s="177"/>
      <c r="HH89" s="164"/>
      <c r="HI89" s="177"/>
      <c r="HJ89" s="164"/>
      <c r="HK89" s="177"/>
      <c r="HL89" s="164"/>
      <c r="HM89" s="177"/>
      <c r="HN89" s="164"/>
      <c r="HO89" s="177"/>
      <c r="HP89" s="164"/>
      <c r="HQ89" s="177"/>
      <c r="HR89" s="164"/>
      <c r="HS89" s="177"/>
      <c r="HT89" s="166">
        <f t="shared" si="85"/>
        <v>0</v>
      </c>
      <c r="HU89" s="167">
        <f t="shared" si="86"/>
        <v>0</v>
      </c>
      <c r="HV89" s="166">
        <f t="shared" si="87"/>
        <v>0</v>
      </c>
      <c r="HW89" s="167">
        <f t="shared" si="88"/>
        <v>0</v>
      </c>
      <c r="HZ89" s="164"/>
      <c r="IA89" s="177"/>
      <c r="IB89" s="164"/>
      <c r="IC89" s="177"/>
      <c r="ID89" s="164"/>
      <c r="IE89" s="177"/>
      <c r="IF89" s="164"/>
      <c r="IG89" s="177"/>
      <c r="IH89" s="164"/>
      <c r="II89" s="177"/>
      <c r="IJ89" s="164"/>
      <c r="IK89" s="177"/>
      <c r="IL89" s="164"/>
      <c r="IM89" s="177"/>
      <c r="IN89" s="164"/>
      <c r="IO89" s="177"/>
      <c r="IP89" s="164"/>
      <c r="IQ89" s="177"/>
      <c r="IR89" s="164"/>
      <c r="IS89" s="177"/>
      <c r="IT89" s="164"/>
      <c r="IU89" s="177"/>
      <c r="IV89" s="164"/>
      <c r="IW89" s="177"/>
      <c r="IX89" s="166">
        <f t="shared" si="89"/>
        <v>0</v>
      </c>
      <c r="IY89" s="167">
        <f t="shared" si="90"/>
        <v>0</v>
      </c>
      <c r="IZ89" s="166">
        <f t="shared" si="91"/>
        <v>0</v>
      </c>
      <c r="JA89" s="167">
        <f t="shared" si="92"/>
        <v>0</v>
      </c>
      <c r="JD89" s="164"/>
      <c r="JE89" s="177"/>
      <c r="JF89" s="164"/>
      <c r="JG89" s="177"/>
      <c r="JH89" s="164"/>
      <c r="JI89" s="177"/>
      <c r="JJ89" s="164"/>
      <c r="JK89" s="177"/>
      <c r="JL89" s="164"/>
      <c r="JM89" s="177"/>
      <c r="JN89" s="164"/>
      <c r="JO89" s="177"/>
      <c r="JP89" s="164"/>
      <c r="JQ89" s="177"/>
      <c r="JR89" s="164"/>
      <c r="JS89" s="177"/>
      <c r="JT89" s="164"/>
      <c r="JU89" s="177"/>
      <c r="JV89" s="164"/>
      <c r="JW89" s="177"/>
      <c r="JX89" s="164"/>
      <c r="JY89" s="177"/>
      <c r="JZ89" s="164"/>
      <c r="KA89" s="177"/>
      <c r="KB89" s="166">
        <f t="shared" si="93"/>
        <v>0</v>
      </c>
      <c r="KC89" s="167">
        <f t="shared" si="94"/>
        <v>0</v>
      </c>
      <c r="KD89" s="166">
        <f t="shared" si="95"/>
        <v>0</v>
      </c>
      <c r="KE89" s="167">
        <f t="shared" si="96"/>
        <v>0</v>
      </c>
      <c r="KH89" s="197">
        <f t="shared" si="53"/>
        <v>0</v>
      </c>
      <c r="KI89" s="198">
        <f t="shared" si="54"/>
        <v>0</v>
      </c>
      <c r="KJ89" s="166">
        <f t="shared" si="55"/>
        <v>0</v>
      </c>
      <c r="KK89" s="167">
        <f t="shared" si="56"/>
        <v>0</v>
      </c>
      <c r="KL89" s="199">
        <f t="shared" si="57"/>
        <v>0</v>
      </c>
      <c r="KM89" s="198">
        <f t="shared" si="58"/>
        <v>0</v>
      </c>
      <c r="KN89" s="166">
        <f t="shared" si="59"/>
        <v>0</v>
      </c>
      <c r="KO89" s="427">
        <f t="shared" si="60"/>
        <v>0</v>
      </c>
      <c r="KP89" s="420">
        <f t="shared" si="97"/>
        <v>0</v>
      </c>
      <c r="KQ89" s="422">
        <f t="shared" si="98"/>
        <v>0</v>
      </c>
      <c r="KR89" s="421" t="s">
        <v>338</v>
      </c>
      <c r="KS89" s="422" t="s">
        <v>338</v>
      </c>
    </row>
    <row r="90" spans="1:305" s="23" customFormat="1" ht="16.5" hidden="1" customHeight="1" x14ac:dyDescent="0.25">
      <c r="A90" s="4"/>
      <c r="B90" s="73"/>
      <c r="C90" s="548"/>
      <c r="D90" s="546"/>
      <c r="E90" s="24"/>
      <c r="F90" s="651"/>
      <c r="G90" s="24"/>
      <c r="H90" s="24"/>
      <c r="I90" s="80">
        <f>INT(ROUND(F90,2)*(IF(E90&gt;0,data!$J$4,0)))</f>
        <v>0</v>
      </c>
      <c r="J90" s="80"/>
      <c r="K90" s="549"/>
      <c r="L90" s="128"/>
      <c r="M90" s="80">
        <f>INT(ROUND(F90,2)*(IF(E90&gt;0,(IF(K90="ano",data!$J$6,0)),0)))</f>
        <v>0</v>
      </c>
      <c r="N90" s="82"/>
      <c r="O90" s="84"/>
      <c r="P90" s="4"/>
      <c r="Q90" s="85"/>
      <c r="R90" s="611" t="s">
        <v>338</v>
      </c>
      <c r="S90" s="4"/>
      <c r="U90" s="173" t="s">
        <v>297</v>
      </c>
      <c r="V90" s="10"/>
      <c r="W90" s="10"/>
      <c r="X90" s="174"/>
      <c r="Y90" s="175"/>
      <c r="Z90" s="174"/>
      <c r="AA90" s="175"/>
      <c r="AB90" s="174"/>
      <c r="AC90" s="175"/>
      <c r="AD90" s="174"/>
      <c r="AE90" s="175"/>
      <c r="AF90" s="174"/>
      <c r="AG90" s="175"/>
      <c r="AH90" s="174"/>
      <c r="AI90" s="175"/>
      <c r="AJ90" s="174"/>
      <c r="AK90" s="175"/>
      <c r="AL90" s="174"/>
      <c r="AM90" s="175"/>
      <c r="AN90" s="174"/>
      <c r="AO90" s="175"/>
      <c r="AP90" s="174"/>
      <c r="AQ90" s="175"/>
      <c r="AR90" s="174"/>
      <c r="AS90" s="175"/>
      <c r="AT90" s="174"/>
      <c r="AU90" s="175"/>
      <c r="AV90" s="166">
        <f t="shared" si="61"/>
        <v>0</v>
      </c>
      <c r="AW90" s="167">
        <f t="shared" si="62"/>
        <v>0</v>
      </c>
      <c r="AX90" s="166">
        <f t="shared" si="63"/>
        <v>0</v>
      </c>
      <c r="AY90" s="167">
        <f t="shared" si="64"/>
        <v>0</v>
      </c>
      <c r="BB90" s="174"/>
      <c r="BC90" s="175"/>
      <c r="BD90" s="174"/>
      <c r="BE90" s="175"/>
      <c r="BF90" s="174"/>
      <c r="BG90" s="175"/>
      <c r="BH90" s="174"/>
      <c r="BI90" s="175"/>
      <c r="BJ90" s="174"/>
      <c r="BK90" s="175"/>
      <c r="BL90" s="174"/>
      <c r="BM90" s="175"/>
      <c r="BN90" s="174"/>
      <c r="BO90" s="175"/>
      <c r="BP90" s="174"/>
      <c r="BQ90" s="175"/>
      <c r="BR90" s="174"/>
      <c r="BS90" s="175"/>
      <c r="BT90" s="174"/>
      <c r="BU90" s="175"/>
      <c r="BV90" s="174"/>
      <c r="BW90" s="175"/>
      <c r="BX90" s="174"/>
      <c r="BY90" s="175"/>
      <c r="BZ90" s="166">
        <f t="shared" si="65"/>
        <v>0</v>
      </c>
      <c r="CA90" s="167">
        <f t="shared" si="66"/>
        <v>0</v>
      </c>
      <c r="CB90" s="166">
        <f t="shared" si="67"/>
        <v>0</v>
      </c>
      <c r="CC90" s="167">
        <f t="shared" si="68"/>
        <v>0</v>
      </c>
      <c r="CF90" s="174"/>
      <c r="CG90" s="175"/>
      <c r="CH90" s="174"/>
      <c r="CI90" s="175"/>
      <c r="CJ90" s="174"/>
      <c r="CK90" s="175"/>
      <c r="CL90" s="174"/>
      <c r="CM90" s="175"/>
      <c r="CN90" s="174"/>
      <c r="CO90" s="175"/>
      <c r="CP90" s="174"/>
      <c r="CQ90" s="175"/>
      <c r="CR90" s="174"/>
      <c r="CS90" s="175"/>
      <c r="CT90" s="174"/>
      <c r="CU90" s="175"/>
      <c r="CV90" s="174"/>
      <c r="CW90" s="175"/>
      <c r="CX90" s="174"/>
      <c r="CY90" s="175"/>
      <c r="CZ90" s="174"/>
      <c r="DA90" s="175"/>
      <c r="DB90" s="174"/>
      <c r="DC90" s="175"/>
      <c r="DD90" s="166">
        <f t="shared" si="69"/>
        <v>0</v>
      </c>
      <c r="DE90" s="167">
        <f t="shared" si="70"/>
        <v>0</v>
      </c>
      <c r="DF90" s="166">
        <f t="shared" si="71"/>
        <v>0</v>
      </c>
      <c r="DG90" s="167">
        <f t="shared" si="72"/>
        <v>0</v>
      </c>
      <c r="DJ90" s="174"/>
      <c r="DK90" s="175"/>
      <c r="DL90" s="174"/>
      <c r="DM90" s="175"/>
      <c r="DN90" s="174"/>
      <c r="DO90" s="175"/>
      <c r="DP90" s="174"/>
      <c r="DQ90" s="175"/>
      <c r="DR90" s="174"/>
      <c r="DS90" s="175"/>
      <c r="DT90" s="174"/>
      <c r="DU90" s="175"/>
      <c r="DV90" s="174"/>
      <c r="DW90" s="175"/>
      <c r="DX90" s="174"/>
      <c r="DY90" s="175"/>
      <c r="DZ90" s="174"/>
      <c r="EA90" s="175"/>
      <c r="EB90" s="174"/>
      <c r="EC90" s="175"/>
      <c r="ED90" s="174"/>
      <c r="EE90" s="175"/>
      <c r="EF90" s="174"/>
      <c r="EG90" s="175"/>
      <c r="EH90" s="166">
        <f t="shared" si="73"/>
        <v>0</v>
      </c>
      <c r="EI90" s="167">
        <f t="shared" si="74"/>
        <v>0</v>
      </c>
      <c r="EJ90" s="166">
        <f t="shared" si="75"/>
        <v>0</v>
      </c>
      <c r="EK90" s="167">
        <f t="shared" si="76"/>
        <v>0</v>
      </c>
      <c r="EN90" s="174"/>
      <c r="EO90" s="175"/>
      <c r="EP90" s="174"/>
      <c r="EQ90" s="175"/>
      <c r="ER90" s="174"/>
      <c r="ES90" s="175"/>
      <c r="ET90" s="174"/>
      <c r="EU90" s="175"/>
      <c r="EV90" s="174"/>
      <c r="EW90" s="175"/>
      <c r="EX90" s="174"/>
      <c r="EY90" s="175"/>
      <c r="EZ90" s="174"/>
      <c r="FA90" s="175"/>
      <c r="FB90" s="174"/>
      <c r="FC90" s="175"/>
      <c r="FD90" s="174"/>
      <c r="FE90" s="175"/>
      <c r="FF90" s="174"/>
      <c r="FG90" s="175"/>
      <c r="FH90" s="174"/>
      <c r="FI90" s="175"/>
      <c r="FJ90" s="174"/>
      <c r="FK90" s="175"/>
      <c r="FL90" s="166">
        <f t="shared" si="77"/>
        <v>0</v>
      </c>
      <c r="FM90" s="167">
        <f t="shared" si="78"/>
        <v>0</v>
      </c>
      <c r="FN90" s="166">
        <f t="shared" si="79"/>
        <v>0</v>
      </c>
      <c r="FO90" s="167">
        <f t="shared" si="80"/>
        <v>0</v>
      </c>
      <c r="FR90" s="174"/>
      <c r="FS90" s="175"/>
      <c r="FT90" s="174"/>
      <c r="FU90" s="175"/>
      <c r="FV90" s="174"/>
      <c r="FW90" s="175"/>
      <c r="FX90" s="174"/>
      <c r="FY90" s="175"/>
      <c r="FZ90" s="174"/>
      <c r="GA90" s="175"/>
      <c r="GB90" s="174"/>
      <c r="GC90" s="175"/>
      <c r="GD90" s="174"/>
      <c r="GE90" s="175"/>
      <c r="GF90" s="174"/>
      <c r="GG90" s="175"/>
      <c r="GH90" s="174"/>
      <c r="GI90" s="175"/>
      <c r="GJ90" s="174"/>
      <c r="GK90" s="175"/>
      <c r="GL90" s="174"/>
      <c r="GM90" s="175"/>
      <c r="GN90" s="174"/>
      <c r="GO90" s="175"/>
      <c r="GP90" s="166">
        <f t="shared" si="81"/>
        <v>0</v>
      </c>
      <c r="GQ90" s="167">
        <f t="shared" si="82"/>
        <v>0</v>
      </c>
      <c r="GR90" s="166">
        <f t="shared" si="83"/>
        <v>0</v>
      </c>
      <c r="GS90" s="167">
        <f t="shared" si="84"/>
        <v>0</v>
      </c>
      <c r="GV90" s="174"/>
      <c r="GW90" s="175"/>
      <c r="GX90" s="174"/>
      <c r="GY90" s="175"/>
      <c r="GZ90" s="174"/>
      <c r="HA90" s="175"/>
      <c r="HB90" s="174"/>
      <c r="HC90" s="175"/>
      <c r="HD90" s="174"/>
      <c r="HE90" s="175"/>
      <c r="HF90" s="174"/>
      <c r="HG90" s="175"/>
      <c r="HH90" s="174"/>
      <c r="HI90" s="175"/>
      <c r="HJ90" s="174"/>
      <c r="HK90" s="175"/>
      <c r="HL90" s="174"/>
      <c r="HM90" s="175"/>
      <c r="HN90" s="174"/>
      <c r="HO90" s="175"/>
      <c r="HP90" s="174"/>
      <c r="HQ90" s="175"/>
      <c r="HR90" s="174"/>
      <c r="HS90" s="175"/>
      <c r="HT90" s="166">
        <f t="shared" si="85"/>
        <v>0</v>
      </c>
      <c r="HU90" s="167">
        <f t="shared" si="86"/>
        <v>0</v>
      </c>
      <c r="HV90" s="166">
        <f t="shared" si="87"/>
        <v>0</v>
      </c>
      <c r="HW90" s="167">
        <f t="shared" si="88"/>
        <v>0</v>
      </c>
      <c r="HZ90" s="174"/>
      <c r="IA90" s="175"/>
      <c r="IB90" s="174"/>
      <c r="IC90" s="175"/>
      <c r="ID90" s="174"/>
      <c r="IE90" s="175"/>
      <c r="IF90" s="174"/>
      <c r="IG90" s="175"/>
      <c r="IH90" s="174"/>
      <c r="II90" s="175"/>
      <c r="IJ90" s="174"/>
      <c r="IK90" s="175"/>
      <c r="IL90" s="174"/>
      <c r="IM90" s="175"/>
      <c r="IN90" s="174"/>
      <c r="IO90" s="175"/>
      <c r="IP90" s="174"/>
      <c r="IQ90" s="175"/>
      <c r="IR90" s="174"/>
      <c r="IS90" s="175"/>
      <c r="IT90" s="174"/>
      <c r="IU90" s="175"/>
      <c r="IV90" s="174"/>
      <c r="IW90" s="175"/>
      <c r="IX90" s="166">
        <f t="shared" si="89"/>
        <v>0</v>
      </c>
      <c r="IY90" s="167">
        <f t="shared" si="90"/>
        <v>0</v>
      </c>
      <c r="IZ90" s="166">
        <f t="shared" si="91"/>
        <v>0</v>
      </c>
      <c r="JA90" s="167">
        <f t="shared" si="92"/>
        <v>0</v>
      </c>
      <c r="JD90" s="174"/>
      <c r="JE90" s="175"/>
      <c r="JF90" s="174"/>
      <c r="JG90" s="175"/>
      <c r="JH90" s="174"/>
      <c r="JI90" s="175"/>
      <c r="JJ90" s="174"/>
      <c r="JK90" s="175"/>
      <c r="JL90" s="174"/>
      <c r="JM90" s="175"/>
      <c r="JN90" s="174"/>
      <c r="JO90" s="175"/>
      <c r="JP90" s="174"/>
      <c r="JQ90" s="175"/>
      <c r="JR90" s="174"/>
      <c r="JS90" s="175"/>
      <c r="JT90" s="174"/>
      <c r="JU90" s="175"/>
      <c r="JV90" s="174"/>
      <c r="JW90" s="175"/>
      <c r="JX90" s="174"/>
      <c r="JY90" s="175"/>
      <c r="JZ90" s="174"/>
      <c r="KA90" s="175"/>
      <c r="KB90" s="166">
        <f t="shared" si="93"/>
        <v>0</v>
      </c>
      <c r="KC90" s="167">
        <f t="shared" si="94"/>
        <v>0</v>
      </c>
      <c r="KD90" s="166">
        <f t="shared" si="95"/>
        <v>0</v>
      </c>
      <c r="KE90" s="167">
        <f t="shared" si="96"/>
        <v>0</v>
      </c>
      <c r="KH90" s="197">
        <f t="shared" si="53"/>
        <v>0</v>
      </c>
      <c r="KI90" s="198">
        <f t="shared" si="54"/>
        <v>0</v>
      </c>
      <c r="KJ90" s="166">
        <f t="shared" si="55"/>
        <v>0</v>
      </c>
      <c r="KK90" s="167">
        <f t="shared" si="56"/>
        <v>0</v>
      </c>
      <c r="KL90" s="199">
        <f t="shared" si="57"/>
        <v>0</v>
      </c>
      <c r="KM90" s="198">
        <f t="shared" si="58"/>
        <v>0</v>
      </c>
      <c r="KN90" s="166">
        <f t="shared" si="59"/>
        <v>0</v>
      </c>
      <c r="KO90" s="427">
        <f t="shared" si="60"/>
        <v>0</v>
      </c>
      <c r="KP90" s="420">
        <f t="shared" si="97"/>
        <v>0</v>
      </c>
      <c r="KQ90" s="422">
        <f t="shared" si="98"/>
        <v>0</v>
      </c>
      <c r="KR90" s="421" t="s">
        <v>338</v>
      </c>
      <c r="KS90" s="422" t="s">
        <v>338</v>
      </c>
    </row>
    <row r="91" spans="1:305" s="4" customFormat="1" ht="16.5" customHeight="1" x14ac:dyDescent="0.25">
      <c r="B91" s="73" t="s">
        <v>52</v>
      </c>
      <c r="C91" s="900"/>
      <c r="D91" s="901"/>
      <c r="E91" s="312"/>
      <c r="F91" s="655">
        <v>1</v>
      </c>
      <c r="G91" s="14"/>
      <c r="H91" s="14"/>
      <c r="I91" s="80">
        <f>INT(ROUND(F91,2)*(IF(E91&gt;0,data!$J$4,0)))</f>
        <v>0</v>
      </c>
      <c r="J91" s="80">
        <f>IF(E91&gt;0,I91*E91,0)</f>
        <v>0</v>
      </c>
      <c r="K91" s="314"/>
      <c r="L91" s="312"/>
      <c r="M91" s="80">
        <f>INT(ROUND(F91,2)*(IF(E91&gt;0,(IF(K91="ano",data!$J$6,0)),0)))</f>
        <v>0</v>
      </c>
      <c r="N91" s="82">
        <f>IF(L91&gt;E91,M91*E91,M91*L91)</f>
        <v>0</v>
      </c>
      <c r="O91" s="84">
        <f t="shared" si="46"/>
        <v>0</v>
      </c>
      <c r="Q91" s="85" t="str">
        <f t="shared" si="47"/>
        <v/>
      </c>
      <c r="R91" s="611" t="s">
        <v>338</v>
      </c>
      <c r="T91" s="4">
        <f t="shared" si="48"/>
        <v>0</v>
      </c>
      <c r="U91" s="176" t="s">
        <v>297</v>
      </c>
      <c r="V91" s="10"/>
      <c r="W91" s="10"/>
      <c r="X91" s="164"/>
      <c r="Y91" s="177"/>
      <c r="Z91" s="164"/>
      <c r="AA91" s="177"/>
      <c r="AB91" s="164"/>
      <c r="AC91" s="177"/>
      <c r="AD91" s="164"/>
      <c r="AE91" s="177"/>
      <c r="AF91" s="164"/>
      <c r="AG91" s="177"/>
      <c r="AH91" s="164"/>
      <c r="AI91" s="177"/>
      <c r="AJ91" s="164"/>
      <c r="AK91" s="177"/>
      <c r="AL91" s="164"/>
      <c r="AM91" s="177"/>
      <c r="AN91" s="164"/>
      <c r="AO91" s="177"/>
      <c r="AP91" s="164"/>
      <c r="AQ91" s="177"/>
      <c r="AR91" s="164"/>
      <c r="AS91" s="177"/>
      <c r="AT91" s="164"/>
      <c r="AU91" s="177"/>
      <c r="AV91" s="166">
        <f t="shared" si="61"/>
        <v>0</v>
      </c>
      <c r="AW91" s="167">
        <f t="shared" si="62"/>
        <v>0</v>
      </c>
      <c r="AX91" s="166">
        <f t="shared" si="63"/>
        <v>0</v>
      </c>
      <c r="AY91" s="167">
        <f t="shared" si="64"/>
        <v>0</v>
      </c>
      <c r="BB91" s="164"/>
      <c r="BC91" s="177"/>
      <c r="BD91" s="164"/>
      <c r="BE91" s="177"/>
      <c r="BF91" s="164"/>
      <c r="BG91" s="177"/>
      <c r="BH91" s="164"/>
      <c r="BI91" s="177"/>
      <c r="BJ91" s="164"/>
      <c r="BK91" s="177"/>
      <c r="BL91" s="164"/>
      <c r="BM91" s="177"/>
      <c r="BN91" s="164"/>
      <c r="BO91" s="177"/>
      <c r="BP91" s="164"/>
      <c r="BQ91" s="177"/>
      <c r="BR91" s="164"/>
      <c r="BS91" s="177"/>
      <c r="BT91" s="164"/>
      <c r="BU91" s="177"/>
      <c r="BV91" s="164"/>
      <c r="BW91" s="177"/>
      <c r="BX91" s="164"/>
      <c r="BY91" s="177"/>
      <c r="BZ91" s="166">
        <f t="shared" si="65"/>
        <v>0</v>
      </c>
      <c r="CA91" s="167">
        <f t="shared" si="66"/>
        <v>0</v>
      </c>
      <c r="CB91" s="166">
        <f t="shared" si="67"/>
        <v>0</v>
      </c>
      <c r="CC91" s="167">
        <f t="shared" si="68"/>
        <v>0</v>
      </c>
      <c r="CF91" s="164"/>
      <c r="CG91" s="177"/>
      <c r="CH91" s="164"/>
      <c r="CI91" s="177"/>
      <c r="CJ91" s="164"/>
      <c r="CK91" s="177"/>
      <c r="CL91" s="164"/>
      <c r="CM91" s="177"/>
      <c r="CN91" s="164"/>
      <c r="CO91" s="177"/>
      <c r="CP91" s="164"/>
      <c r="CQ91" s="177"/>
      <c r="CR91" s="164"/>
      <c r="CS91" s="177"/>
      <c r="CT91" s="164"/>
      <c r="CU91" s="177"/>
      <c r="CV91" s="164"/>
      <c r="CW91" s="177"/>
      <c r="CX91" s="164"/>
      <c r="CY91" s="177"/>
      <c r="CZ91" s="164"/>
      <c r="DA91" s="177"/>
      <c r="DB91" s="164"/>
      <c r="DC91" s="177"/>
      <c r="DD91" s="166">
        <f t="shared" si="69"/>
        <v>0</v>
      </c>
      <c r="DE91" s="167">
        <f t="shared" si="70"/>
        <v>0</v>
      </c>
      <c r="DF91" s="166">
        <f t="shared" si="71"/>
        <v>0</v>
      </c>
      <c r="DG91" s="167">
        <f t="shared" si="72"/>
        <v>0</v>
      </c>
      <c r="DJ91" s="164"/>
      <c r="DK91" s="177"/>
      <c r="DL91" s="164"/>
      <c r="DM91" s="177"/>
      <c r="DN91" s="164"/>
      <c r="DO91" s="177"/>
      <c r="DP91" s="164"/>
      <c r="DQ91" s="177"/>
      <c r="DR91" s="164"/>
      <c r="DS91" s="177"/>
      <c r="DT91" s="164"/>
      <c r="DU91" s="177"/>
      <c r="DV91" s="164"/>
      <c r="DW91" s="177"/>
      <c r="DX91" s="164"/>
      <c r="DY91" s="177"/>
      <c r="DZ91" s="164"/>
      <c r="EA91" s="177"/>
      <c r="EB91" s="164"/>
      <c r="EC91" s="177"/>
      <c r="ED91" s="164"/>
      <c r="EE91" s="177"/>
      <c r="EF91" s="164"/>
      <c r="EG91" s="177"/>
      <c r="EH91" s="166">
        <f t="shared" si="73"/>
        <v>0</v>
      </c>
      <c r="EI91" s="167">
        <f t="shared" si="74"/>
        <v>0</v>
      </c>
      <c r="EJ91" s="166">
        <f t="shared" si="75"/>
        <v>0</v>
      </c>
      <c r="EK91" s="167">
        <f t="shared" si="76"/>
        <v>0</v>
      </c>
      <c r="EN91" s="164"/>
      <c r="EO91" s="177"/>
      <c r="EP91" s="164"/>
      <c r="EQ91" s="177"/>
      <c r="ER91" s="164"/>
      <c r="ES91" s="177"/>
      <c r="ET91" s="164"/>
      <c r="EU91" s="177"/>
      <c r="EV91" s="164"/>
      <c r="EW91" s="177"/>
      <c r="EX91" s="164"/>
      <c r="EY91" s="177"/>
      <c r="EZ91" s="164"/>
      <c r="FA91" s="177"/>
      <c r="FB91" s="164"/>
      <c r="FC91" s="177"/>
      <c r="FD91" s="164"/>
      <c r="FE91" s="177"/>
      <c r="FF91" s="164"/>
      <c r="FG91" s="177"/>
      <c r="FH91" s="164"/>
      <c r="FI91" s="177"/>
      <c r="FJ91" s="164"/>
      <c r="FK91" s="177"/>
      <c r="FL91" s="166">
        <f t="shared" si="77"/>
        <v>0</v>
      </c>
      <c r="FM91" s="167">
        <f t="shared" si="78"/>
        <v>0</v>
      </c>
      <c r="FN91" s="166">
        <f t="shared" si="79"/>
        <v>0</v>
      </c>
      <c r="FO91" s="167">
        <f t="shared" si="80"/>
        <v>0</v>
      </c>
      <c r="FR91" s="164"/>
      <c r="FS91" s="177"/>
      <c r="FT91" s="164"/>
      <c r="FU91" s="177"/>
      <c r="FV91" s="164"/>
      <c r="FW91" s="177"/>
      <c r="FX91" s="164"/>
      <c r="FY91" s="177"/>
      <c r="FZ91" s="164"/>
      <c r="GA91" s="177"/>
      <c r="GB91" s="164"/>
      <c r="GC91" s="177"/>
      <c r="GD91" s="164"/>
      <c r="GE91" s="177"/>
      <c r="GF91" s="164"/>
      <c r="GG91" s="177"/>
      <c r="GH91" s="164"/>
      <c r="GI91" s="177"/>
      <c r="GJ91" s="164"/>
      <c r="GK91" s="177"/>
      <c r="GL91" s="164"/>
      <c r="GM91" s="177"/>
      <c r="GN91" s="164"/>
      <c r="GO91" s="177"/>
      <c r="GP91" s="166">
        <f t="shared" si="81"/>
        <v>0</v>
      </c>
      <c r="GQ91" s="167">
        <f t="shared" si="82"/>
        <v>0</v>
      </c>
      <c r="GR91" s="166">
        <f t="shared" si="83"/>
        <v>0</v>
      </c>
      <c r="GS91" s="167">
        <f t="shared" si="84"/>
        <v>0</v>
      </c>
      <c r="GV91" s="164"/>
      <c r="GW91" s="177"/>
      <c r="GX91" s="164"/>
      <c r="GY91" s="177"/>
      <c r="GZ91" s="164"/>
      <c r="HA91" s="177"/>
      <c r="HB91" s="164"/>
      <c r="HC91" s="177"/>
      <c r="HD91" s="164"/>
      <c r="HE91" s="177"/>
      <c r="HF91" s="164"/>
      <c r="HG91" s="177"/>
      <c r="HH91" s="164"/>
      <c r="HI91" s="177"/>
      <c r="HJ91" s="164"/>
      <c r="HK91" s="177"/>
      <c r="HL91" s="164"/>
      <c r="HM91" s="177"/>
      <c r="HN91" s="164"/>
      <c r="HO91" s="177"/>
      <c r="HP91" s="164"/>
      <c r="HQ91" s="177"/>
      <c r="HR91" s="164"/>
      <c r="HS91" s="177"/>
      <c r="HT91" s="166">
        <f t="shared" si="85"/>
        <v>0</v>
      </c>
      <c r="HU91" s="167">
        <f t="shared" si="86"/>
        <v>0</v>
      </c>
      <c r="HV91" s="166">
        <f t="shared" si="87"/>
        <v>0</v>
      </c>
      <c r="HW91" s="167">
        <f t="shared" si="88"/>
        <v>0</v>
      </c>
      <c r="HZ91" s="164"/>
      <c r="IA91" s="177"/>
      <c r="IB91" s="164"/>
      <c r="IC91" s="177"/>
      <c r="ID91" s="164"/>
      <c r="IE91" s="177"/>
      <c r="IF91" s="164"/>
      <c r="IG91" s="177"/>
      <c r="IH91" s="164"/>
      <c r="II91" s="177"/>
      <c r="IJ91" s="164"/>
      <c r="IK91" s="177"/>
      <c r="IL91" s="164"/>
      <c r="IM91" s="177"/>
      <c r="IN91" s="164"/>
      <c r="IO91" s="177"/>
      <c r="IP91" s="164"/>
      <c r="IQ91" s="177"/>
      <c r="IR91" s="164"/>
      <c r="IS91" s="177"/>
      <c r="IT91" s="164"/>
      <c r="IU91" s="177"/>
      <c r="IV91" s="164"/>
      <c r="IW91" s="177"/>
      <c r="IX91" s="166">
        <f t="shared" si="89"/>
        <v>0</v>
      </c>
      <c r="IY91" s="167">
        <f t="shared" si="90"/>
        <v>0</v>
      </c>
      <c r="IZ91" s="166">
        <f t="shared" si="91"/>
        <v>0</v>
      </c>
      <c r="JA91" s="167">
        <f t="shared" si="92"/>
        <v>0</v>
      </c>
      <c r="JD91" s="164"/>
      <c r="JE91" s="177"/>
      <c r="JF91" s="164"/>
      <c r="JG91" s="177"/>
      <c r="JH91" s="164"/>
      <c r="JI91" s="177"/>
      <c r="JJ91" s="164"/>
      <c r="JK91" s="177"/>
      <c r="JL91" s="164"/>
      <c r="JM91" s="177"/>
      <c r="JN91" s="164"/>
      <c r="JO91" s="177"/>
      <c r="JP91" s="164"/>
      <c r="JQ91" s="177"/>
      <c r="JR91" s="164"/>
      <c r="JS91" s="177"/>
      <c r="JT91" s="164"/>
      <c r="JU91" s="177"/>
      <c r="JV91" s="164"/>
      <c r="JW91" s="177"/>
      <c r="JX91" s="164"/>
      <c r="JY91" s="177"/>
      <c r="JZ91" s="164"/>
      <c r="KA91" s="177"/>
      <c r="KB91" s="166">
        <f t="shared" si="93"/>
        <v>0</v>
      </c>
      <c r="KC91" s="167">
        <f t="shared" si="94"/>
        <v>0</v>
      </c>
      <c r="KD91" s="166">
        <f t="shared" si="95"/>
        <v>0</v>
      </c>
      <c r="KE91" s="167">
        <f t="shared" si="96"/>
        <v>0</v>
      </c>
      <c r="KH91" s="197">
        <f t="shared" si="53"/>
        <v>0</v>
      </c>
      <c r="KI91" s="198">
        <f t="shared" si="54"/>
        <v>0</v>
      </c>
      <c r="KJ91" s="166">
        <f t="shared" si="55"/>
        <v>0</v>
      </c>
      <c r="KK91" s="167">
        <f t="shared" si="56"/>
        <v>0</v>
      </c>
      <c r="KL91" s="199">
        <f t="shared" si="57"/>
        <v>0</v>
      </c>
      <c r="KM91" s="198">
        <f t="shared" si="58"/>
        <v>0</v>
      </c>
      <c r="KN91" s="166">
        <f t="shared" si="59"/>
        <v>0</v>
      </c>
      <c r="KO91" s="427">
        <f t="shared" si="60"/>
        <v>0</v>
      </c>
      <c r="KP91" s="420">
        <f t="shared" si="97"/>
        <v>0</v>
      </c>
      <c r="KQ91" s="422">
        <f t="shared" si="98"/>
        <v>0</v>
      </c>
      <c r="KR91" s="421" t="s">
        <v>338</v>
      </c>
      <c r="KS91" s="422" t="s">
        <v>338</v>
      </c>
    </row>
    <row r="92" spans="1:305" s="23" customFormat="1" ht="15.75" hidden="1" customHeight="1" x14ac:dyDescent="0.25">
      <c r="A92" s="4"/>
      <c r="B92" s="73"/>
      <c r="C92" s="548"/>
      <c r="D92" s="546"/>
      <c r="E92" s="24"/>
      <c r="F92" s="651"/>
      <c r="G92" s="24"/>
      <c r="H92" s="24"/>
      <c r="I92" s="80">
        <f>INT(ROUND(F92,2)*(IF(E92&gt;0,data!$J$4,0)))</f>
        <v>0</v>
      </c>
      <c r="J92" s="80"/>
      <c r="K92" s="549"/>
      <c r="L92" s="128"/>
      <c r="M92" s="80">
        <f>INT(ROUND(F92,2)*(IF(E92&gt;0,(IF(K92="ano",data!$J$6,0)),0)))</f>
        <v>0</v>
      </c>
      <c r="N92" s="82"/>
      <c r="O92" s="84"/>
      <c r="P92" s="4"/>
      <c r="Q92" s="85"/>
      <c r="R92" s="611" t="s">
        <v>338</v>
      </c>
      <c r="S92" s="4"/>
      <c r="U92" s="173" t="s">
        <v>297</v>
      </c>
      <c r="V92" s="10"/>
      <c r="W92" s="10"/>
      <c r="X92" s="174"/>
      <c r="Y92" s="175"/>
      <c r="Z92" s="174"/>
      <c r="AA92" s="175"/>
      <c r="AB92" s="174"/>
      <c r="AC92" s="175"/>
      <c r="AD92" s="174"/>
      <c r="AE92" s="175"/>
      <c r="AF92" s="174"/>
      <c r="AG92" s="175"/>
      <c r="AH92" s="174"/>
      <c r="AI92" s="175"/>
      <c r="AJ92" s="174"/>
      <c r="AK92" s="175"/>
      <c r="AL92" s="174"/>
      <c r="AM92" s="175"/>
      <c r="AN92" s="174"/>
      <c r="AO92" s="175"/>
      <c r="AP92" s="174"/>
      <c r="AQ92" s="175"/>
      <c r="AR92" s="174"/>
      <c r="AS92" s="175"/>
      <c r="AT92" s="174"/>
      <c r="AU92" s="175"/>
      <c r="AV92" s="166">
        <f t="shared" si="61"/>
        <v>0</v>
      </c>
      <c r="AW92" s="167">
        <f t="shared" si="62"/>
        <v>0</v>
      </c>
      <c r="AX92" s="166">
        <f t="shared" si="63"/>
        <v>0</v>
      </c>
      <c r="AY92" s="167">
        <f t="shared" si="64"/>
        <v>0</v>
      </c>
      <c r="BB92" s="174"/>
      <c r="BC92" s="175"/>
      <c r="BD92" s="174"/>
      <c r="BE92" s="175"/>
      <c r="BF92" s="174"/>
      <c r="BG92" s="175"/>
      <c r="BH92" s="174"/>
      <c r="BI92" s="175"/>
      <c r="BJ92" s="174"/>
      <c r="BK92" s="175"/>
      <c r="BL92" s="174"/>
      <c r="BM92" s="175"/>
      <c r="BN92" s="174"/>
      <c r="BO92" s="175"/>
      <c r="BP92" s="174"/>
      <c r="BQ92" s="175"/>
      <c r="BR92" s="174"/>
      <c r="BS92" s="175"/>
      <c r="BT92" s="174"/>
      <c r="BU92" s="175"/>
      <c r="BV92" s="174"/>
      <c r="BW92" s="175"/>
      <c r="BX92" s="174"/>
      <c r="BY92" s="175"/>
      <c r="BZ92" s="166">
        <f t="shared" si="65"/>
        <v>0</v>
      </c>
      <c r="CA92" s="167">
        <f t="shared" si="66"/>
        <v>0</v>
      </c>
      <c r="CB92" s="166">
        <f t="shared" si="67"/>
        <v>0</v>
      </c>
      <c r="CC92" s="167">
        <f t="shared" si="68"/>
        <v>0</v>
      </c>
      <c r="CF92" s="174"/>
      <c r="CG92" s="175"/>
      <c r="CH92" s="174"/>
      <c r="CI92" s="175"/>
      <c r="CJ92" s="174"/>
      <c r="CK92" s="175"/>
      <c r="CL92" s="174"/>
      <c r="CM92" s="175"/>
      <c r="CN92" s="174"/>
      <c r="CO92" s="175"/>
      <c r="CP92" s="174"/>
      <c r="CQ92" s="175"/>
      <c r="CR92" s="174"/>
      <c r="CS92" s="175"/>
      <c r="CT92" s="174"/>
      <c r="CU92" s="175"/>
      <c r="CV92" s="174"/>
      <c r="CW92" s="175"/>
      <c r="CX92" s="174"/>
      <c r="CY92" s="175"/>
      <c r="CZ92" s="174"/>
      <c r="DA92" s="175"/>
      <c r="DB92" s="174"/>
      <c r="DC92" s="175"/>
      <c r="DD92" s="166">
        <f t="shared" si="69"/>
        <v>0</v>
      </c>
      <c r="DE92" s="167">
        <f t="shared" si="70"/>
        <v>0</v>
      </c>
      <c r="DF92" s="166">
        <f t="shared" si="71"/>
        <v>0</v>
      </c>
      <c r="DG92" s="167">
        <f t="shared" si="72"/>
        <v>0</v>
      </c>
      <c r="DJ92" s="174"/>
      <c r="DK92" s="175"/>
      <c r="DL92" s="174"/>
      <c r="DM92" s="175"/>
      <c r="DN92" s="174"/>
      <c r="DO92" s="175"/>
      <c r="DP92" s="174"/>
      <c r="DQ92" s="175"/>
      <c r="DR92" s="174"/>
      <c r="DS92" s="175"/>
      <c r="DT92" s="174"/>
      <c r="DU92" s="175"/>
      <c r="DV92" s="174"/>
      <c r="DW92" s="175"/>
      <c r="DX92" s="174"/>
      <c r="DY92" s="175"/>
      <c r="DZ92" s="174"/>
      <c r="EA92" s="175"/>
      <c r="EB92" s="174"/>
      <c r="EC92" s="175"/>
      <c r="ED92" s="174"/>
      <c r="EE92" s="175"/>
      <c r="EF92" s="174"/>
      <c r="EG92" s="175"/>
      <c r="EH92" s="166">
        <f t="shared" si="73"/>
        <v>0</v>
      </c>
      <c r="EI92" s="167">
        <f t="shared" si="74"/>
        <v>0</v>
      </c>
      <c r="EJ92" s="166">
        <f t="shared" si="75"/>
        <v>0</v>
      </c>
      <c r="EK92" s="167">
        <f t="shared" si="76"/>
        <v>0</v>
      </c>
      <c r="EN92" s="174"/>
      <c r="EO92" s="175"/>
      <c r="EP92" s="174"/>
      <c r="EQ92" s="175"/>
      <c r="ER92" s="174"/>
      <c r="ES92" s="175"/>
      <c r="ET92" s="174"/>
      <c r="EU92" s="175"/>
      <c r="EV92" s="174"/>
      <c r="EW92" s="175"/>
      <c r="EX92" s="174"/>
      <c r="EY92" s="175"/>
      <c r="EZ92" s="174"/>
      <c r="FA92" s="175"/>
      <c r="FB92" s="174"/>
      <c r="FC92" s="175"/>
      <c r="FD92" s="174"/>
      <c r="FE92" s="175"/>
      <c r="FF92" s="174"/>
      <c r="FG92" s="175"/>
      <c r="FH92" s="174"/>
      <c r="FI92" s="175"/>
      <c r="FJ92" s="174"/>
      <c r="FK92" s="175"/>
      <c r="FL92" s="166">
        <f t="shared" si="77"/>
        <v>0</v>
      </c>
      <c r="FM92" s="167">
        <f t="shared" si="78"/>
        <v>0</v>
      </c>
      <c r="FN92" s="166">
        <f t="shared" si="79"/>
        <v>0</v>
      </c>
      <c r="FO92" s="167">
        <f t="shared" si="80"/>
        <v>0</v>
      </c>
      <c r="FR92" s="174"/>
      <c r="FS92" s="175"/>
      <c r="FT92" s="174"/>
      <c r="FU92" s="175"/>
      <c r="FV92" s="174"/>
      <c r="FW92" s="175"/>
      <c r="FX92" s="174"/>
      <c r="FY92" s="175"/>
      <c r="FZ92" s="174"/>
      <c r="GA92" s="175"/>
      <c r="GB92" s="174"/>
      <c r="GC92" s="175"/>
      <c r="GD92" s="174"/>
      <c r="GE92" s="175"/>
      <c r="GF92" s="174"/>
      <c r="GG92" s="175"/>
      <c r="GH92" s="174"/>
      <c r="GI92" s="175"/>
      <c r="GJ92" s="174"/>
      <c r="GK92" s="175"/>
      <c r="GL92" s="174"/>
      <c r="GM92" s="175"/>
      <c r="GN92" s="174"/>
      <c r="GO92" s="175"/>
      <c r="GP92" s="166">
        <f t="shared" si="81"/>
        <v>0</v>
      </c>
      <c r="GQ92" s="167">
        <f t="shared" si="82"/>
        <v>0</v>
      </c>
      <c r="GR92" s="166">
        <f t="shared" si="83"/>
        <v>0</v>
      </c>
      <c r="GS92" s="167">
        <f t="shared" si="84"/>
        <v>0</v>
      </c>
      <c r="GV92" s="174"/>
      <c r="GW92" s="175"/>
      <c r="GX92" s="174"/>
      <c r="GY92" s="175"/>
      <c r="GZ92" s="174"/>
      <c r="HA92" s="175"/>
      <c r="HB92" s="174"/>
      <c r="HC92" s="175"/>
      <c r="HD92" s="174"/>
      <c r="HE92" s="175"/>
      <c r="HF92" s="174"/>
      <c r="HG92" s="175"/>
      <c r="HH92" s="174"/>
      <c r="HI92" s="175"/>
      <c r="HJ92" s="174"/>
      <c r="HK92" s="175"/>
      <c r="HL92" s="174"/>
      <c r="HM92" s="175"/>
      <c r="HN92" s="174"/>
      <c r="HO92" s="175"/>
      <c r="HP92" s="174"/>
      <c r="HQ92" s="175"/>
      <c r="HR92" s="174"/>
      <c r="HS92" s="175"/>
      <c r="HT92" s="166">
        <f t="shared" si="85"/>
        <v>0</v>
      </c>
      <c r="HU92" s="167">
        <f t="shared" si="86"/>
        <v>0</v>
      </c>
      <c r="HV92" s="166">
        <f t="shared" si="87"/>
        <v>0</v>
      </c>
      <c r="HW92" s="167">
        <f t="shared" si="88"/>
        <v>0</v>
      </c>
      <c r="HZ92" s="174"/>
      <c r="IA92" s="175"/>
      <c r="IB92" s="174"/>
      <c r="IC92" s="175"/>
      <c r="ID92" s="174"/>
      <c r="IE92" s="175"/>
      <c r="IF92" s="174"/>
      <c r="IG92" s="175"/>
      <c r="IH92" s="174"/>
      <c r="II92" s="175"/>
      <c r="IJ92" s="174"/>
      <c r="IK92" s="175"/>
      <c r="IL92" s="174"/>
      <c r="IM92" s="175"/>
      <c r="IN92" s="174"/>
      <c r="IO92" s="175"/>
      <c r="IP92" s="174"/>
      <c r="IQ92" s="175"/>
      <c r="IR92" s="174"/>
      <c r="IS92" s="175"/>
      <c r="IT92" s="174"/>
      <c r="IU92" s="175"/>
      <c r="IV92" s="174"/>
      <c r="IW92" s="175"/>
      <c r="IX92" s="166">
        <f t="shared" si="89"/>
        <v>0</v>
      </c>
      <c r="IY92" s="167">
        <f t="shared" si="90"/>
        <v>0</v>
      </c>
      <c r="IZ92" s="166">
        <f t="shared" si="91"/>
        <v>0</v>
      </c>
      <c r="JA92" s="167">
        <f t="shared" si="92"/>
        <v>0</v>
      </c>
      <c r="JD92" s="174"/>
      <c r="JE92" s="175"/>
      <c r="JF92" s="174"/>
      <c r="JG92" s="175"/>
      <c r="JH92" s="174"/>
      <c r="JI92" s="175"/>
      <c r="JJ92" s="174"/>
      <c r="JK92" s="175"/>
      <c r="JL92" s="174"/>
      <c r="JM92" s="175"/>
      <c r="JN92" s="174"/>
      <c r="JO92" s="175"/>
      <c r="JP92" s="174"/>
      <c r="JQ92" s="175"/>
      <c r="JR92" s="174"/>
      <c r="JS92" s="175"/>
      <c r="JT92" s="174"/>
      <c r="JU92" s="175"/>
      <c r="JV92" s="174"/>
      <c r="JW92" s="175"/>
      <c r="JX92" s="174"/>
      <c r="JY92" s="175"/>
      <c r="JZ92" s="174"/>
      <c r="KA92" s="175"/>
      <c r="KB92" s="166">
        <f t="shared" si="93"/>
        <v>0</v>
      </c>
      <c r="KC92" s="167">
        <f t="shared" si="94"/>
        <v>0</v>
      </c>
      <c r="KD92" s="166">
        <f t="shared" si="95"/>
        <v>0</v>
      </c>
      <c r="KE92" s="167">
        <f t="shared" si="96"/>
        <v>0</v>
      </c>
      <c r="KH92" s="197">
        <f t="shared" si="53"/>
        <v>0</v>
      </c>
      <c r="KI92" s="198">
        <f t="shared" si="54"/>
        <v>0</v>
      </c>
      <c r="KJ92" s="166">
        <f t="shared" si="55"/>
        <v>0</v>
      </c>
      <c r="KK92" s="167">
        <f t="shared" si="56"/>
        <v>0</v>
      </c>
      <c r="KL92" s="199">
        <f t="shared" si="57"/>
        <v>0</v>
      </c>
      <c r="KM92" s="198">
        <f t="shared" si="58"/>
        <v>0</v>
      </c>
      <c r="KN92" s="166">
        <f t="shared" si="59"/>
        <v>0</v>
      </c>
      <c r="KO92" s="427">
        <f t="shared" si="60"/>
        <v>0</v>
      </c>
      <c r="KP92" s="420">
        <f t="shared" si="97"/>
        <v>0</v>
      </c>
      <c r="KQ92" s="422">
        <f t="shared" si="98"/>
        <v>0</v>
      </c>
      <c r="KR92" s="421" t="s">
        <v>338</v>
      </c>
      <c r="KS92" s="422" t="s">
        <v>338</v>
      </c>
    </row>
    <row r="93" spans="1:305" s="4" customFormat="1" ht="16.5" customHeight="1" x14ac:dyDescent="0.25">
      <c r="B93" s="73" t="s">
        <v>53</v>
      </c>
      <c r="C93" s="900"/>
      <c r="D93" s="901"/>
      <c r="E93" s="312"/>
      <c r="F93" s="655">
        <v>1</v>
      </c>
      <c r="G93" s="14"/>
      <c r="H93" s="14"/>
      <c r="I93" s="80">
        <f>INT(ROUND(F93,2)*(IF(E93&gt;0,data!$J$4,0)))</f>
        <v>0</v>
      </c>
      <c r="J93" s="80">
        <f>IF(E93&gt;0,I93*E93,0)</f>
        <v>0</v>
      </c>
      <c r="K93" s="314"/>
      <c r="L93" s="312"/>
      <c r="M93" s="80">
        <f>INT(ROUND(F93,2)*(IF(E93&gt;0,(IF(K93="ano",data!$J$6,0)),0)))</f>
        <v>0</v>
      </c>
      <c r="N93" s="82">
        <f>IF(L93&gt;E93,M93*E93,M93*L93)</f>
        <v>0</v>
      </c>
      <c r="O93" s="84">
        <f t="shared" si="46"/>
        <v>0</v>
      </c>
      <c r="Q93" s="85" t="str">
        <f t="shared" si="47"/>
        <v/>
      </c>
      <c r="R93" s="611" t="s">
        <v>338</v>
      </c>
      <c r="T93" s="4">
        <f t="shared" si="48"/>
        <v>0</v>
      </c>
      <c r="U93" s="176" t="s">
        <v>297</v>
      </c>
      <c r="V93" s="10"/>
      <c r="W93" s="10"/>
      <c r="X93" s="164"/>
      <c r="Y93" s="177"/>
      <c r="Z93" s="164"/>
      <c r="AA93" s="177"/>
      <c r="AB93" s="164"/>
      <c r="AC93" s="177"/>
      <c r="AD93" s="164"/>
      <c r="AE93" s="177"/>
      <c r="AF93" s="164"/>
      <c r="AG93" s="177"/>
      <c r="AH93" s="164"/>
      <c r="AI93" s="177"/>
      <c r="AJ93" s="164"/>
      <c r="AK93" s="177"/>
      <c r="AL93" s="164"/>
      <c r="AM93" s="177"/>
      <c r="AN93" s="164"/>
      <c r="AO93" s="177"/>
      <c r="AP93" s="164"/>
      <c r="AQ93" s="177"/>
      <c r="AR93" s="164"/>
      <c r="AS93" s="177"/>
      <c r="AT93" s="164"/>
      <c r="AU93" s="177"/>
      <c r="AV93" s="166">
        <f t="shared" si="61"/>
        <v>0</v>
      </c>
      <c r="AW93" s="167">
        <f t="shared" si="62"/>
        <v>0</v>
      </c>
      <c r="AX93" s="166">
        <f t="shared" si="63"/>
        <v>0</v>
      </c>
      <c r="AY93" s="167">
        <f t="shared" si="64"/>
        <v>0</v>
      </c>
      <c r="BB93" s="164"/>
      <c r="BC93" s="177"/>
      <c r="BD93" s="164"/>
      <c r="BE93" s="177"/>
      <c r="BF93" s="164"/>
      <c r="BG93" s="177"/>
      <c r="BH93" s="164"/>
      <c r="BI93" s="177"/>
      <c r="BJ93" s="164"/>
      <c r="BK93" s="177"/>
      <c r="BL93" s="164"/>
      <c r="BM93" s="177"/>
      <c r="BN93" s="164"/>
      <c r="BO93" s="177"/>
      <c r="BP93" s="164"/>
      <c r="BQ93" s="177"/>
      <c r="BR93" s="164"/>
      <c r="BS93" s="177"/>
      <c r="BT93" s="164"/>
      <c r="BU93" s="177"/>
      <c r="BV93" s="164"/>
      <c r="BW93" s="177"/>
      <c r="BX93" s="164"/>
      <c r="BY93" s="177"/>
      <c r="BZ93" s="166">
        <f t="shared" si="65"/>
        <v>0</v>
      </c>
      <c r="CA93" s="167">
        <f t="shared" si="66"/>
        <v>0</v>
      </c>
      <c r="CB93" s="166">
        <f t="shared" si="67"/>
        <v>0</v>
      </c>
      <c r="CC93" s="167">
        <f t="shared" si="68"/>
        <v>0</v>
      </c>
      <c r="CF93" s="164"/>
      <c r="CG93" s="177"/>
      <c r="CH93" s="164"/>
      <c r="CI93" s="177"/>
      <c r="CJ93" s="164"/>
      <c r="CK93" s="177"/>
      <c r="CL93" s="164"/>
      <c r="CM93" s="177"/>
      <c r="CN93" s="164"/>
      <c r="CO93" s="177"/>
      <c r="CP93" s="164"/>
      <c r="CQ93" s="177"/>
      <c r="CR93" s="164"/>
      <c r="CS93" s="177"/>
      <c r="CT93" s="164"/>
      <c r="CU93" s="177"/>
      <c r="CV93" s="164"/>
      <c r="CW93" s="177"/>
      <c r="CX93" s="164"/>
      <c r="CY93" s="177"/>
      <c r="CZ93" s="164"/>
      <c r="DA93" s="177"/>
      <c r="DB93" s="164"/>
      <c r="DC93" s="177"/>
      <c r="DD93" s="166">
        <f t="shared" si="69"/>
        <v>0</v>
      </c>
      <c r="DE93" s="167">
        <f t="shared" si="70"/>
        <v>0</v>
      </c>
      <c r="DF93" s="166">
        <f t="shared" si="71"/>
        <v>0</v>
      </c>
      <c r="DG93" s="167">
        <f t="shared" si="72"/>
        <v>0</v>
      </c>
      <c r="DJ93" s="164"/>
      <c r="DK93" s="177"/>
      <c r="DL93" s="164"/>
      <c r="DM93" s="177"/>
      <c r="DN93" s="164"/>
      <c r="DO93" s="177"/>
      <c r="DP93" s="164"/>
      <c r="DQ93" s="177"/>
      <c r="DR93" s="164"/>
      <c r="DS93" s="177"/>
      <c r="DT93" s="164"/>
      <c r="DU93" s="177"/>
      <c r="DV93" s="164"/>
      <c r="DW93" s="177"/>
      <c r="DX93" s="164"/>
      <c r="DY93" s="177"/>
      <c r="DZ93" s="164"/>
      <c r="EA93" s="177"/>
      <c r="EB93" s="164"/>
      <c r="EC93" s="177"/>
      <c r="ED93" s="164"/>
      <c r="EE93" s="177"/>
      <c r="EF93" s="164"/>
      <c r="EG93" s="177"/>
      <c r="EH93" s="166">
        <f t="shared" si="73"/>
        <v>0</v>
      </c>
      <c r="EI93" s="167">
        <f t="shared" si="74"/>
        <v>0</v>
      </c>
      <c r="EJ93" s="166">
        <f t="shared" si="75"/>
        <v>0</v>
      </c>
      <c r="EK93" s="167">
        <f t="shared" si="76"/>
        <v>0</v>
      </c>
      <c r="EN93" s="164"/>
      <c r="EO93" s="177"/>
      <c r="EP93" s="164"/>
      <c r="EQ93" s="177"/>
      <c r="ER93" s="164"/>
      <c r="ES93" s="177"/>
      <c r="ET93" s="164"/>
      <c r="EU93" s="177"/>
      <c r="EV93" s="164"/>
      <c r="EW93" s="177"/>
      <c r="EX93" s="164"/>
      <c r="EY93" s="177"/>
      <c r="EZ93" s="164"/>
      <c r="FA93" s="177"/>
      <c r="FB93" s="164"/>
      <c r="FC93" s="177"/>
      <c r="FD93" s="164"/>
      <c r="FE93" s="177"/>
      <c r="FF93" s="164"/>
      <c r="FG93" s="177"/>
      <c r="FH93" s="164"/>
      <c r="FI93" s="177"/>
      <c r="FJ93" s="164"/>
      <c r="FK93" s="177"/>
      <c r="FL93" s="166">
        <f t="shared" si="77"/>
        <v>0</v>
      </c>
      <c r="FM93" s="167">
        <f t="shared" si="78"/>
        <v>0</v>
      </c>
      <c r="FN93" s="166">
        <f t="shared" si="79"/>
        <v>0</v>
      </c>
      <c r="FO93" s="167">
        <f t="shared" si="80"/>
        <v>0</v>
      </c>
      <c r="FR93" s="164"/>
      <c r="FS93" s="177"/>
      <c r="FT93" s="164"/>
      <c r="FU93" s="177"/>
      <c r="FV93" s="164"/>
      <c r="FW93" s="177"/>
      <c r="FX93" s="164"/>
      <c r="FY93" s="177"/>
      <c r="FZ93" s="164"/>
      <c r="GA93" s="177"/>
      <c r="GB93" s="164"/>
      <c r="GC93" s="177"/>
      <c r="GD93" s="164"/>
      <c r="GE93" s="177"/>
      <c r="GF93" s="164"/>
      <c r="GG93" s="177"/>
      <c r="GH93" s="164"/>
      <c r="GI93" s="177"/>
      <c r="GJ93" s="164"/>
      <c r="GK93" s="177"/>
      <c r="GL93" s="164"/>
      <c r="GM93" s="177"/>
      <c r="GN93" s="164"/>
      <c r="GO93" s="177"/>
      <c r="GP93" s="166">
        <f t="shared" si="81"/>
        <v>0</v>
      </c>
      <c r="GQ93" s="167">
        <f t="shared" si="82"/>
        <v>0</v>
      </c>
      <c r="GR93" s="166">
        <f t="shared" si="83"/>
        <v>0</v>
      </c>
      <c r="GS93" s="167">
        <f t="shared" si="84"/>
        <v>0</v>
      </c>
      <c r="GV93" s="164"/>
      <c r="GW93" s="177"/>
      <c r="GX93" s="164"/>
      <c r="GY93" s="177"/>
      <c r="GZ93" s="164"/>
      <c r="HA93" s="177"/>
      <c r="HB93" s="164"/>
      <c r="HC93" s="177"/>
      <c r="HD93" s="164"/>
      <c r="HE93" s="177"/>
      <c r="HF93" s="164"/>
      <c r="HG93" s="177"/>
      <c r="HH93" s="164"/>
      <c r="HI93" s="177"/>
      <c r="HJ93" s="164"/>
      <c r="HK93" s="177"/>
      <c r="HL93" s="164"/>
      <c r="HM93" s="177"/>
      <c r="HN93" s="164"/>
      <c r="HO93" s="177"/>
      <c r="HP93" s="164"/>
      <c r="HQ93" s="177"/>
      <c r="HR93" s="164"/>
      <c r="HS93" s="177"/>
      <c r="HT93" s="166">
        <f t="shared" si="85"/>
        <v>0</v>
      </c>
      <c r="HU93" s="167">
        <f t="shared" si="86"/>
        <v>0</v>
      </c>
      <c r="HV93" s="166">
        <f t="shared" si="87"/>
        <v>0</v>
      </c>
      <c r="HW93" s="167">
        <f t="shared" si="88"/>
        <v>0</v>
      </c>
      <c r="HZ93" s="164"/>
      <c r="IA93" s="177"/>
      <c r="IB93" s="164"/>
      <c r="IC93" s="177"/>
      <c r="ID93" s="164"/>
      <c r="IE93" s="177"/>
      <c r="IF93" s="164"/>
      <c r="IG93" s="177"/>
      <c r="IH93" s="164"/>
      <c r="II93" s="177"/>
      <c r="IJ93" s="164"/>
      <c r="IK93" s="177"/>
      <c r="IL93" s="164"/>
      <c r="IM93" s="177"/>
      <c r="IN93" s="164"/>
      <c r="IO93" s="177"/>
      <c r="IP93" s="164"/>
      <c r="IQ93" s="177"/>
      <c r="IR93" s="164"/>
      <c r="IS93" s="177"/>
      <c r="IT93" s="164"/>
      <c r="IU93" s="177"/>
      <c r="IV93" s="164"/>
      <c r="IW93" s="177"/>
      <c r="IX93" s="166">
        <f t="shared" si="89"/>
        <v>0</v>
      </c>
      <c r="IY93" s="167">
        <f t="shared" si="90"/>
        <v>0</v>
      </c>
      <c r="IZ93" s="166">
        <f t="shared" si="91"/>
        <v>0</v>
      </c>
      <c r="JA93" s="167">
        <f t="shared" si="92"/>
        <v>0</v>
      </c>
      <c r="JD93" s="164"/>
      <c r="JE93" s="177"/>
      <c r="JF93" s="164"/>
      <c r="JG93" s="177"/>
      <c r="JH93" s="164"/>
      <c r="JI93" s="177"/>
      <c r="JJ93" s="164"/>
      <c r="JK93" s="177"/>
      <c r="JL93" s="164"/>
      <c r="JM93" s="177"/>
      <c r="JN93" s="164"/>
      <c r="JO93" s="177"/>
      <c r="JP93" s="164"/>
      <c r="JQ93" s="177"/>
      <c r="JR93" s="164"/>
      <c r="JS93" s="177"/>
      <c r="JT93" s="164"/>
      <c r="JU93" s="177"/>
      <c r="JV93" s="164"/>
      <c r="JW93" s="177"/>
      <c r="JX93" s="164"/>
      <c r="JY93" s="177"/>
      <c r="JZ93" s="164"/>
      <c r="KA93" s="177"/>
      <c r="KB93" s="166">
        <f t="shared" si="93"/>
        <v>0</v>
      </c>
      <c r="KC93" s="167">
        <f t="shared" si="94"/>
        <v>0</v>
      </c>
      <c r="KD93" s="166">
        <f t="shared" si="95"/>
        <v>0</v>
      </c>
      <c r="KE93" s="167">
        <f t="shared" si="96"/>
        <v>0</v>
      </c>
      <c r="KH93" s="197">
        <f t="shared" si="53"/>
        <v>0</v>
      </c>
      <c r="KI93" s="198">
        <f t="shared" si="54"/>
        <v>0</v>
      </c>
      <c r="KJ93" s="166">
        <f t="shared" si="55"/>
        <v>0</v>
      </c>
      <c r="KK93" s="167">
        <f t="shared" si="56"/>
        <v>0</v>
      </c>
      <c r="KL93" s="199">
        <f t="shared" si="57"/>
        <v>0</v>
      </c>
      <c r="KM93" s="198">
        <f t="shared" si="58"/>
        <v>0</v>
      </c>
      <c r="KN93" s="166">
        <f t="shared" si="59"/>
        <v>0</v>
      </c>
      <c r="KO93" s="427">
        <f t="shared" si="60"/>
        <v>0</v>
      </c>
      <c r="KP93" s="420">
        <f t="shared" si="97"/>
        <v>0</v>
      </c>
      <c r="KQ93" s="422">
        <f t="shared" si="98"/>
        <v>0</v>
      </c>
      <c r="KR93" s="421" t="s">
        <v>338</v>
      </c>
      <c r="KS93" s="422" t="s">
        <v>338</v>
      </c>
    </row>
    <row r="94" spans="1:305" s="23" customFormat="1" ht="16.5" hidden="1" customHeight="1" x14ac:dyDescent="0.25">
      <c r="A94" s="4"/>
      <c r="B94" s="73"/>
      <c r="C94" s="548"/>
      <c r="D94" s="546"/>
      <c r="E94" s="24"/>
      <c r="F94" s="651"/>
      <c r="G94" s="24"/>
      <c r="H94" s="24"/>
      <c r="I94" s="80">
        <f>INT(ROUND(F94,2)*(IF(E94&gt;0,data!$J$4,0)))</f>
        <v>0</v>
      </c>
      <c r="J94" s="80"/>
      <c r="K94" s="549"/>
      <c r="L94" s="128"/>
      <c r="M94" s="80">
        <f>INT(ROUND(F94,2)*(IF(E94&gt;0,(IF(K94="ano",data!$J$6,0)),0)))</f>
        <v>0</v>
      </c>
      <c r="N94" s="82"/>
      <c r="O94" s="84"/>
      <c r="P94" s="4"/>
      <c r="Q94" s="85"/>
      <c r="R94" s="611" t="s">
        <v>338</v>
      </c>
      <c r="S94" s="4"/>
      <c r="U94" s="173" t="s">
        <v>297</v>
      </c>
      <c r="V94" s="10"/>
      <c r="W94" s="10"/>
      <c r="X94" s="174"/>
      <c r="Y94" s="175"/>
      <c r="Z94" s="174"/>
      <c r="AA94" s="175"/>
      <c r="AB94" s="174"/>
      <c r="AC94" s="175"/>
      <c r="AD94" s="174"/>
      <c r="AE94" s="175"/>
      <c r="AF94" s="174"/>
      <c r="AG94" s="175"/>
      <c r="AH94" s="174"/>
      <c r="AI94" s="175"/>
      <c r="AJ94" s="174"/>
      <c r="AK94" s="175"/>
      <c r="AL94" s="174"/>
      <c r="AM94" s="175"/>
      <c r="AN94" s="174"/>
      <c r="AO94" s="175"/>
      <c r="AP94" s="174"/>
      <c r="AQ94" s="175"/>
      <c r="AR94" s="174"/>
      <c r="AS94" s="175"/>
      <c r="AT94" s="174"/>
      <c r="AU94" s="175"/>
      <c r="AV94" s="166">
        <f t="shared" si="61"/>
        <v>0</v>
      </c>
      <c r="AW94" s="167">
        <f t="shared" si="62"/>
        <v>0</v>
      </c>
      <c r="AX94" s="166">
        <f t="shared" si="63"/>
        <v>0</v>
      </c>
      <c r="AY94" s="167">
        <f t="shared" si="64"/>
        <v>0</v>
      </c>
      <c r="BB94" s="174"/>
      <c r="BC94" s="175"/>
      <c r="BD94" s="174"/>
      <c r="BE94" s="175"/>
      <c r="BF94" s="174"/>
      <c r="BG94" s="175"/>
      <c r="BH94" s="174"/>
      <c r="BI94" s="175"/>
      <c r="BJ94" s="174"/>
      <c r="BK94" s="175"/>
      <c r="BL94" s="174"/>
      <c r="BM94" s="175"/>
      <c r="BN94" s="174"/>
      <c r="BO94" s="175"/>
      <c r="BP94" s="174"/>
      <c r="BQ94" s="175"/>
      <c r="BR94" s="174"/>
      <c r="BS94" s="175"/>
      <c r="BT94" s="174"/>
      <c r="BU94" s="175"/>
      <c r="BV94" s="174"/>
      <c r="BW94" s="175"/>
      <c r="BX94" s="174"/>
      <c r="BY94" s="175"/>
      <c r="BZ94" s="166">
        <f t="shared" si="65"/>
        <v>0</v>
      </c>
      <c r="CA94" s="167">
        <f t="shared" si="66"/>
        <v>0</v>
      </c>
      <c r="CB94" s="166">
        <f t="shared" si="67"/>
        <v>0</v>
      </c>
      <c r="CC94" s="167">
        <f t="shared" si="68"/>
        <v>0</v>
      </c>
      <c r="CF94" s="174"/>
      <c r="CG94" s="175"/>
      <c r="CH94" s="174"/>
      <c r="CI94" s="175"/>
      <c r="CJ94" s="174"/>
      <c r="CK94" s="175"/>
      <c r="CL94" s="174"/>
      <c r="CM94" s="175"/>
      <c r="CN94" s="174"/>
      <c r="CO94" s="175"/>
      <c r="CP94" s="174"/>
      <c r="CQ94" s="175"/>
      <c r="CR94" s="174"/>
      <c r="CS94" s="175"/>
      <c r="CT94" s="174"/>
      <c r="CU94" s="175"/>
      <c r="CV94" s="174"/>
      <c r="CW94" s="175"/>
      <c r="CX94" s="174"/>
      <c r="CY94" s="175"/>
      <c r="CZ94" s="174"/>
      <c r="DA94" s="175"/>
      <c r="DB94" s="174"/>
      <c r="DC94" s="175"/>
      <c r="DD94" s="166">
        <f t="shared" si="69"/>
        <v>0</v>
      </c>
      <c r="DE94" s="167">
        <f t="shared" si="70"/>
        <v>0</v>
      </c>
      <c r="DF94" s="166">
        <f t="shared" si="71"/>
        <v>0</v>
      </c>
      <c r="DG94" s="167">
        <f t="shared" si="72"/>
        <v>0</v>
      </c>
      <c r="DJ94" s="174"/>
      <c r="DK94" s="175"/>
      <c r="DL94" s="174"/>
      <c r="DM94" s="175"/>
      <c r="DN94" s="174"/>
      <c r="DO94" s="175"/>
      <c r="DP94" s="174"/>
      <c r="DQ94" s="175"/>
      <c r="DR94" s="174"/>
      <c r="DS94" s="175"/>
      <c r="DT94" s="174"/>
      <c r="DU94" s="175"/>
      <c r="DV94" s="174"/>
      <c r="DW94" s="175"/>
      <c r="DX94" s="174"/>
      <c r="DY94" s="175"/>
      <c r="DZ94" s="174"/>
      <c r="EA94" s="175"/>
      <c r="EB94" s="174"/>
      <c r="EC94" s="175"/>
      <c r="ED94" s="174"/>
      <c r="EE94" s="175"/>
      <c r="EF94" s="174"/>
      <c r="EG94" s="175"/>
      <c r="EH94" s="166">
        <f t="shared" si="73"/>
        <v>0</v>
      </c>
      <c r="EI94" s="167">
        <f t="shared" si="74"/>
        <v>0</v>
      </c>
      <c r="EJ94" s="166">
        <f t="shared" si="75"/>
        <v>0</v>
      </c>
      <c r="EK94" s="167">
        <f t="shared" si="76"/>
        <v>0</v>
      </c>
      <c r="EN94" s="174"/>
      <c r="EO94" s="175"/>
      <c r="EP94" s="174"/>
      <c r="EQ94" s="175"/>
      <c r="ER94" s="174"/>
      <c r="ES94" s="175"/>
      <c r="ET94" s="174"/>
      <c r="EU94" s="175"/>
      <c r="EV94" s="174"/>
      <c r="EW94" s="175"/>
      <c r="EX94" s="174"/>
      <c r="EY94" s="175"/>
      <c r="EZ94" s="174"/>
      <c r="FA94" s="175"/>
      <c r="FB94" s="174"/>
      <c r="FC94" s="175"/>
      <c r="FD94" s="174"/>
      <c r="FE94" s="175"/>
      <c r="FF94" s="174"/>
      <c r="FG94" s="175"/>
      <c r="FH94" s="174"/>
      <c r="FI94" s="175"/>
      <c r="FJ94" s="174"/>
      <c r="FK94" s="175"/>
      <c r="FL94" s="166">
        <f t="shared" si="77"/>
        <v>0</v>
      </c>
      <c r="FM94" s="167">
        <f t="shared" si="78"/>
        <v>0</v>
      </c>
      <c r="FN94" s="166">
        <f t="shared" si="79"/>
        <v>0</v>
      </c>
      <c r="FO94" s="167">
        <f t="shared" si="80"/>
        <v>0</v>
      </c>
      <c r="FR94" s="174"/>
      <c r="FS94" s="175"/>
      <c r="FT94" s="174"/>
      <c r="FU94" s="175"/>
      <c r="FV94" s="174"/>
      <c r="FW94" s="175"/>
      <c r="FX94" s="174"/>
      <c r="FY94" s="175"/>
      <c r="FZ94" s="174"/>
      <c r="GA94" s="175"/>
      <c r="GB94" s="174"/>
      <c r="GC94" s="175"/>
      <c r="GD94" s="174"/>
      <c r="GE94" s="175"/>
      <c r="GF94" s="174"/>
      <c r="GG94" s="175"/>
      <c r="GH94" s="174"/>
      <c r="GI94" s="175"/>
      <c r="GJ94" s="174"/>
      <c r="GK94" s="175"/>
      <c r="GL94" s="174"/>
      <c r="GM94" s="175"/>
      <c r="GN94" s="174"/>
      <c r="GO94" s="175"/>
      <c r="GP94" s="166">
        <f t="shared" si="81"/>
        <v>0</v>
      </c>
      <c r="GQ94" s="167">
        <f t="shared" si="82"/>
        <v>0</v>
      </c>
      <c r="GR94" s="166">
        <f t="shared" si="83"/>
        <v>0</v>
      </c>
      <c r="GS94" s="167">
        <f t="shared" si="84"/>
        <v>0</v>
      </c>
      <c r="GV94" s="174"/>
      <c r="GW94" s="175"/>
      <c r="GX94" s="174"/>
      <c r="GY94" s="175"/>
      <c r="GZ94" s="174"/>
      <c r="HA94" s="175"/>
      <c r="HB94" s="174"/>
      <c r="HC94" s="175"/>
      <c r="HD94" s="174"/>
      <c r="HE94" s="175"/>
      <c r="HF94" s="174"/>
      <c r="HG94" s="175"/>
      <c r="HH94" s="174"/>
      <c r="HI94" s="175"/>
      <c r="HJ94" s="174"/>
      <c r="HK94" s="175"/>
      <c r="HL94" s="174"/>
      <c r="HM94" s="175"/>
      <c r="HN94" s="174"/>
      <c r="HO94" s="175"/>
      <c r="HP94" s="174"/>
      <c r="HQ94" s="175"/>
      <c r="HR94" s="174"/>
      <c r="HS94" s="175"/>
      <c r="HT94" s="166">
        <f t="shared" si="85"/>
        <v>0</v>
      </c>
      <c r="HU94" s="167">
        <f t="shared" si="86"/>
        <v>0</v>
      </c>
      <c r="HV94" s="166">
        <f t="shared" si="87"/>
        <v>0</v>
      </c>
      <c r="HW94" s="167">
        <f t="shared" si="88"/>
        <v>0</v>
      </c>
      <c r="HZ94" s="174"/>
      <c r="IA94" s="175"/>
      <c r="IB94" s="174"/>
      <c r="IC94" s="175"/>
      <c r="ID94" s="174"/>
      <c r="IE94" s="175"/>
      <c r="IF94" s="174"/>
      <c r="IG94" s="175"/>
      <c r="IH94" s="174"/>
      <c r="II94" s="175"/>
      <c r="IJ94" s="174"/>
      <c r="IK94" s="175"/>
      <c r="IL94" s="174"/>
      <c r="IM94" s="175"/>
      <c r="IN94" s="174"/>
      <c r="IO94" s="175"/>
      <c r="IP94" s="174"/>
      <c r="IQ94" s="175"/>
      <c r="IR94" s="174"/>
      <c r="IS94" s="175"/>
      <c r="IT94" s="174"/>
      <c r="IU94" s="175"/>
      <c r="IV94" s="174"/>
      <c r="IW94" s="175"/>
      <c r="IX94" s="166">
        <f t="shared" si="89"/>
        <v>0</v>
      </c>
      <c r="IY94" s="167">
        <f t="shared" si="90"/>
        <v>0</v>
      </c>
      <c r="IZ94" s="166">
        <f t="shared" si="91"/>
        <v>0</v>
      </c>
      <c r="JA94" s="167">
        <f t="shared" si="92"/>
        <v>0</v>
      </c>
      <c r="JD94" s="174"/>
      <c r="JE94" s="175"/>
      <c r="JF94" s="174"/>
      <c r="JG94" s="175"/>
      <c r="JH94" s="174"/>
      <c r="JI94" s="175"/>
      <c r="JJ94" s="174"/>
      <c r="JK94" s="175"/>
      <c r="JL94" s="174"/>
      <c r="JM94" s="175"/>
      <c r="JN94" s="174"/>
      <c r="JO94" s="175"/>
      <c r="JP94" s="174"/>
      <c r="JQ94" s="175"/>
      <c r="JR94" s="174"/>
      <c r="JS94" s="175"/>
      <c r="JT94" s="174"/>
      <c r="JU94" s="175"/>
      <c r="JV94" s="174"/>
      <c r="JW94" s="175"/>
      <c r="JX94" s="174"/>
      <c r="JY94" s="175"/>
      <c r="JZ94" s="174"/>
      <c r="KA94" s="175"/>
      <c r="KB94" s="166">
        <f t="shared" si="93"/>
        <v>0</v>
      </c>
      <c r="KC94" s="167">
        <f t="shared" si="94"/>
        <v>0</v>
      </c>
      <c r="KD94" s="166">
        <f t="shared" si="95"/>
        <v>0</v>
      </c>
      <c r="KE94" s="167">
        <f t="shared" si="96"/>
        <v>0</v>
      </c>
      <c r="KH94" s="197">
        <f t="shared" si="53"/>
        <v>0</v>
      </c>
      <c r="KI94" s="198">
        <f t="shared" si="54"/>
        <v>0</v>
      </c>
      <c r="KJ94" s="166">
        <f t="shared" si="55"/>
        <v>0</v>
      </c>
      <c r="KK94" s="167">
        <f t="shared" si="56"/>
        <v>0</v>
      </c>
      <c r="KL94" s="199">
        <f t="shared" si="57"/>
        <v>0</v>
      </c>
      <c r="KM94" s="198">
        <f t="shared" si="58"/>
        <v>0</v>
      </c>
      <c r="KN94" s="166">
        <f t="shared" si="59"/>
        <v>0</v>
      </c>
      <c r="KO94" s="427">
        <f t="shared" si="60"/>
        <v>0</v>
      </c>
      <c r="KP94" s="420">
        <f t="shared" si="97"/>
        <v>0</v>
      </c>
      <c r="KQ94" s="422">
        <f t="shared" si="98"/>
        <v>0</v>
      </c>
      <c r="KR94" s="421" t="s">
        <v>338</v>
      </c>
      <c r="KS94" s="422" t="s">
        <v>338</v>
      </c>
    </row>
    <row r="95" spans="1:305" s="4" customFormat="1" ht="16.5" customHeight="1" x14ac:dyDescent="0.25">
      <c r="B95" s="73" t="s">
        <v>54</v>
      </c>
      <c r="C95" s="900"/>
      <c r="D95" s="901"/>
      <c r="E95" s="312"/>
      <c r="F95" s="655">
        <v>1</v>
      </c>
      <c r="G95" s="14"/>
      <c r="H95" s="14"/>
      <c r="I95" s="80">
        <f>INT(ROUND(F95,2)*(IF(E95&gt;0,data!$J$4,0)))</f>
        <v>0</v>
      </c>
      <c r="J95" s="80">
        <f>IF(E95&gt;0,I95*E95,0)</f>
        <v>0</v>
      </c>
      <c r="K95" s="314"/>
      <c r="L95" s="312"/>
      <c r="M95" s="80">
        <f>INT(ROUND(F95,2)*(IF(E95&gt;0,(IF(K95="ano",data!$J$6,0)),0)))</f>
        <v>0</v>
      </c>
      <c r="N95" s="82">
        <f>IF(L95&gt;E95,M95*E95,M95*L95)</f>
        <v>0</v>
      </c>
      <c r="O95" s="84">
        <f t="shared" si="46"/>
        <v>0</v>
      </c>
      <c r="Q95" s="85" t="str">
        <f t="shared" si="47"/>
        <v/>
      </c>
      <c r="R95" s="611" t="s">
        <v>338</v>
      </c>
      <c r="T95" s="4">
        <f t="shared" si="48"/>
        <v>0</v>
      </c>
      <c r="U95" s="176" t="s">
        <v>297</v>
      </c>
      <c r="V95" s="10"/>
      <c r="W95" s="10"/>
      <c r="X95" s="164"/>
      <c r="Y95" s="177"/>
      <c r="Z95" s="164"/>
      <c r="AA95" s="177"/>
      <c r="AB95" s="164"/>
      <c r="AC95" s="177"/>
      <c r="AD95" s="164"/>
      <c r="AE95" s="177"/>
      <c r="AF95" s="164"/>
      <c r="AG95" s="177"/>
      <c r="AH95" s="164"/>
      <c r="AI95" s="177"/>
      <c r="AJ95" s="164"/>
      <c r="AK95" s="177"/>
      <c r="AL95" s="164"/>
      <c r="AM95" s="177"/>
      <c r="AN95" s="164"/>
      <c r="AO95" s="177"/>
      <c r="AP95" s="164"/>
      <c r="AQ95" s="177"/>
      <c r="AR95" s="164"/>
      <c r="AS95" s="177"/>
      <c r="AT95" s="164"/>
      <c r="AU95" s="177"/>
      <c r="AV95" s="166">
        <f t="shared" si="61"/>
        <v>0</v>
      </c>
      <c r="AW95" s="167">
        <f t="shared" si="62"/>
        <v>0</v>
      </c>
      <c r="AX95" s="166">
        <f t="shared" si="63"/>
        <v>0</v>
      </c>
      <c r="AY95" s="167">
        <f t="shared" si="64"/>
        <v>0</v>
      </c>
      <c r="BB95" s="164"/>
      <c r="BC95" s="177"/>
      <c r="BD95" s="164"/>
      <c r="BE95" s="177"/>
      <c r="BF95" s="164"/>
      <c r="BG95" s="177"/>
      <c r="BH95" s="164"/>
      <c r="BI95" s="177"/>
      <c r="BJ95" s="164"/>
      <c r="BK95" s="177"/>
      <c r="BL95" s="164"/>
      <c r="BM95" s="177"/>
      <c r="BN95" s="164"/>
      <c r="BO95" s="177"/>
      <c r="BP95" s="164"/>
      <c r="BQ95" s="177"/>
      <c r="BR95" s="164"/>
      <c r="BS95" s="177"/>
      <c r="BT95" s="164"/>
      <c r="BU95" s="177"/>
      <c r="BV95" s="164"/>
      <c r="BW95" s="177"/>
      <c r="BX95" s="164"/>
      <c r="BY95" s="177"/>
      <c r="BZ95" s="166">
        <f t="shared" si="65"/>
        <v>0</v>
      </c>
      <c r="CA95" s="167">
        <f t="shared" si="66"/>
        <v>0</v>
      </c>
      <c r="CB95" s="166">
        <f t="shared" si="67"/>
        <v>0</v>
      </c>
      <c r="CC95" s="167">
        <f t="shared" si="68"/>
        <v>0</v>
      </c>
      <c r="CF95" s="164"/>
      <c r="CG95" s="177"/>
      <c r="CH95" s="164"/>
      <c r="CI95" s="177"/>
      <c r="CJ95" s="164"/>
      <c r="CK95" s="177"/>
      <c r="CL95" s="164"/>
      <c r="CM95" s="177"/>
      <c r="CN95" s="164"/>
      <c r="CO95" s="177"/>
      <c r="CP95" s="164"/>
      <c r="CQ95" s="177"/>
      <c r="CR95" s="164"/>
      <c r="CS95" s="177"/>
      <c r="CT95" s="164"/>
      <c r="CU95" s="177"/>
      <c r="CV95" s="164"/>
      <c r="CW95" s="177"/>
      <c r="CX95" s="164"/>
      <c r="CY95" s="177"/>
      <c r="CZ95" s="164"/>
      <c r="DA95" s="177"/>
      <c r="DB95" s="164"/>
      <c r="DC95" s="177"/>
      <c r="DD95" s="166">
        <f t="shared" si="69"/>
        <v>0</v>
      </c>
      <c r="DE95" s="167">
        <f t="shared" si="70"/>
        <v>0</v>
      </c>
      <c r="DF95" s="166">
        <f t="shared" si="71"/>
        <v>0</v>
      </c>
      <c r="DG95" s="167">
        <f t="shared" si="72"/>
        <v>0</v>
      </c>
      <c r="DJ95" s="164"/>
      <c r="DK95" s="177"/>
      <c r="DL95" s="164"/>
      <c r="DM95" s="177"/>
      <c r="DN95" s="164"/>
      <c r="DO95" s="177"/>
      <c r="DP95" s="164"/>
      <c r="DQ95" s="177"/>
      <c r="DR95" s="164"/>
      <c r="DS95" s="177"/>
      <c r="DT95" s="164"/>
      <c r="DU95" s="177"/>
      <c r="DV95" s="164"/>
      <c r="DW95" s="177"/>
      <c r="DX95" s="164"/>
      <c r="DY95" s="177"/>
      <c r="DZ95" s="164"/>
      <c r="EA95" s="177"/>
      <c r="EB95" s="164"/>
      <c r="EC95" s="177"/>
      <c r="ED95" s="164"/>
      <c r="EE95" s="177"/>
      <c r="EF95" s="164"/>
      <c r="EG95" s="177"/>
      <c r="EH95" s="166">
        <f t="shared" si="73"/>
        <v>0</v>
      </c>
      <c r="EI95" s="167">
        <f t="shared" si="74"/>
        <v>0</v>
      </c>
      <c r="EJ95" s="166">
        <f t="shared" si="75"/>
        <v>0</v>
      </c>
      <c r="EK95" s="167">
        <f t="shared" si="76"/>
        <v>0</v>
      </c>
      <c r="EN95" s="164"/>
      <c r="EO95" s="177"/>
      <c r="EP95" s="164"/>
      <c r="EQ95" s="177"/>
      <c r="ER95" s="164"/>
      <c r="ES95" s="177"/>
      <c r="ET95" s="164"/>
      <c r="EU95" s="177"/>
      <c r="EV95" s="164"/>
      <c r="EW95" s="177"/>
      <c r="EX95" s="164"/>
      <c r="EY95" s="177"/>
      <c r="EZ95" s="164"/>
      <c r="FA95" s="177"/>
      <c r="FB95" s="164"/>
      <c r="FC95" s="177"/>
      <c r="FD95" s="164"/>
      <c r="FE95" s="177"/>
      <c r="FF95" s="164"/>
      <c r="FG95" s="177"/>
      <c r="FH95" s="164"/>
      <c r="FI95" s="177"/>
      <c r="FJ95" s="164"/>
      <c r="FK95" s="177"/>
      <c r="FL95" s="166">
        <f t="shared" si="77"/>
        <v>0</v>
      </c>
      <c r="FM95" s="167">
        <f t="shared" si="78"/>
        <v>0</v>
      </c>
      <c r="FN95" s="166">
        <f t="shared" si="79"/>
        <v>0</v>
      </c>
      <c r="FO95" s="167">
        <f t="shared" si="80"/>
        <v>0</v>
      </c>
      <c r="FR95" s="164"/>
      <c r="FS95" s="177"/>
      <c r="FT95" s="164"/>
      <c r="FU95" s="177"/>
      <c r="FV95" s="164"/>
      <c r="FW95" s="177"/>
      <c r="FX95" s="164"/>
      <c r="FY95" s="177"/>
      <c r="FZ95" s="164"/>
      <c r="GA95" s="177"/>
      <c r="GB95" s="164"/>
      <c r="GC95" s="177"/>
      <c r="GD95" s="164"/>
      <c r="GE95" s="177"/>
      <c r="GF95" s="164"/>
      <c r="GG95" s="177"/>
      <c r="GH95" s="164"/>
      <c r="GI95" s="177"/>
      <c r="GJ95" s="164"/>
      <c r="GK95" s="177"/>
      <c r="GL95" s="164"/>
      <c r="GM95" s="177"/>
      <c r="GN95" s="164"/>
      <c r="GO95" s="177"/>
      <c r="GP95" s="166">
        <f t="shared" si="81"/>
        <v>0</v>
      </c>
      <c r="GQ95" s="167">
        <f t="shared" si="82"/>
        <v>0</v>
      </c>
      <c r="GR95" s="166">
        <f t="shared" si="83"/>
        <v>0</v>
      </c>
      <c r="GS95" s="167">
        <f t="shared" si="84"/>
        <v>0</v>
      </c>
      <c r="GV95" s="164"/>
      <c r="GW95" s="177"/>
      <c r="GX95" s="164"/>
      <c r="GY95" s="177"/>
      <c r="GZ95" s="164"/>
      <c r="HA95" s="177"/>
      <c r="HB95" s="164"/>
      <c r="HC95" s="177"/>
      <c r="HD95" s="164"/>
      <c r="HE95" s="177"/>
      <c r="HF95" s="164"/>
      <c r="HG95" s="177"/>
      <c r="HH95" s="164"/>
      <c r="HI95" s="177"/>
      <c r="HJ95" s="164"/>
      <c r="HK95" s="177"/>
      <c r="HL95" s="164"/>
      <c r="HM95" s="177"/>
      <c r="HN95" s="164"/>
      <c r="HO95" s="177"/>
      <c r="HP95" s="164"/>
      <c r="HQ95" s="177"/>
      <c r="HR95" s="164"/>
      <c r="HS95" s="177"/>
      <c r="HT95" s="166">
        <f t="shared" si="85"/>
        <v>0</v>
      </c>
      <c r="HU95" s="167">
        <f t="shared" si="86"/>
        <v>0</v>
      </c>
      <c r="HV95" s="166">
        <f t="shared" si="87"/>
        <v>0</v>
      </c>
      <c r="HW95" s="167">
        <f t="shared" si="88"/>
        <v>0</v>
      </c>
      <c r="HZ95" s="164"/>
      <c r="IA95" s="177"/>
      <c r="IB95" s="164"/>
      <c r="IC95" s="177"/>
      <c r="ID95" s="164"/>
      <c r="IE95" s="177"/>
      <c r="IF95" s="164"/>
      <c r="IG95" s="177"/>
      <c r="IH95" s="164"/>
      <c r="II95" s="177"/>
      <c r="IJ95" s="164"/>
      <c r="IK95" s="177"/>
      <c r="IL95" s="164"/>
      <c r="IM95" s="177"/>
      <c r="IN95" s="164"/>
      <c r="IO95" s="177"/>
      <c r="IP95" s="164"/>
      <c r="IQ95" s="177"/>
      <c r="IR95" s="164"/>
      <c r="IS95" s="177"/>
      <c r="IT95" s="164"/>
      <c r="IU95" s="177"/>
      <c r="IV95" s="164"/>
      <c r="IW95" s="177"/>
      <c r="IX95" s="166">
        <f t="shared" si="89"/>
        <v>0</v>
      </c>
      <c r="IY95" s="167">
        <f t="shared" si="90"/>
        <v>0</v>
      </c>
      <c r="IZ95" s="166">
        <f t="shared" si="91"/>
        <v>0</v>
      </c>
      <c r="JA95" s="167">
        <f t="shared" si="92"/>
        <v>0</v>
      </c>
      <c r="JD95" s="164"/>
      <c r="JE95" s="177"/>
      <c r="JF95" s="164"/>
      <c r="JG95" s="177"/>
      <c r="JH95" s="164"/>
      <c r="JI95" s="177"/>
      <c r="JJ95" s="164"/>
      <c r="JK95" s="177"/>
      <c r="JL95" s="164"/>
      <c r="JM95" s="177"/>
      <c r="JN95" s="164"/>
      <c r="JO95" s="177"/>
      <c r="JP95" s="164"/>
      <c r="JQ95" s="177"/>
      <c r="JR95" s="164"/>
      <c r="JS95" s="177"/>
      <c r="JT95" s="164"/>
      <c r="JU95" s="177"/>
      <c r="JV95" s="164"/>
      <c r="JW95" s="177"/>
      <c r="JX95" s="164"/>
      <c r="JY95" s="177"/>
      <c r="JZ95" s="164"/>
      <c r="KA95" s="177"/>
      <c r="KB95" s="166">
        <f t="shared" si="93"/>
        <v>0</v>
      </c>
      <c r="KC95" s="167">
        <f t="shared" si="94"/>
        <v>0</v>
      </c>
      <c r="KD95" s="166">
        <f t="shared" si="95"/>
        <v>0</v>
      </c>
      <c r="KE95" s="167">
        <f t="shared" si="96"/>
        <v>0</v>
      </c>
      <c r="KH95" s="197">
        <f t="shared" si="53"/>
        <v>0</v>
      </c>
      <c r="KI95" s="198">
        <f t="shared" si="54"/>
        <v>0</v>
      </c>
      <c r="KJ95" s="166">
        <f t="shared" si="55"/>
        <v>0</v>
      </c>
      <c r="KK95" s="167">
        <f t="shared" si="56"/>
        <v>0</v>
      </c>
      <c r="KL95" s="199">
        <f t="shared" si="57"/>
        <v>0</v>
      </c>
      <c r="KM95" s="198">
        <f t="shared" si="58"/>
        <v>0</v>
      </c>
      <c r="KN95" s="166">
        <f t="shared" si="59"/>
        <v>0</v>
      </c>
      <c r="KO95" s="427">
        <f t="shared" si="60"/>
        <v>0</v>
      </c>
      <c r="KP95" s="420">
        <f t="shared" si="97"/>
        <v>0</v>
      </c>
      <c r="KQ95" s="422">
        <f t="shared" si="98"/>
        <v>0</v>
      </c>
      <c r="KR95" s="421" t="s">
        <v>338</v>
      </c>
      <c r="KS95" s="422" t="s">
        <v>338</v>
      </c>
    </row>
    <row r="96" spans="1:305" s="23" customFormat="1" ht="15.75" hidden="1" customHeight="1" x14ac:dyDescent="0.25">
      <c r="A96" s="4"/>
      <c r="B96" s="73"/>
      <c r="C96" s="548"/>
      <c r="D96" s="546"/>
      <c r="E96" s="24"/>
      <c r="F96" s="651"/>
      <c r="G96" s="24"/>
      <c r="H96" s="24"/>
      <c r="I96" s="80">
        <f>INT(ROUND(F96,2)*(IF(E96&gt;0,data!$J$4,0)))</f>
        <v>0</v>
      </c>
      <c r="J96" s="80"/>
      <c r="K96" s="549"/>
      <c r="L96" s="128"/>
      <c r="M96" s="80">
        <f>INT(ROUND(F96,2)*(IF(E96&gt;0,(IF(K96="ano",data!$J$6,0)),0)))</f>
        <v>0</v>
      </c>
      <c r="N96" s="82"/>
      <c r="O96" s="84"/>
      <c r="P96" s="4"/>
      <c r="Q96" s="85"/>
      <c r="R96" s="611" t="s">
        <v>338</v>
      </c>
      <c r="S96" s="4"/>
      <c r="U96" s="173" t="s">
        <v>297</v>
      </c>
      <c r="V96" s="10"/>
      <c r="W96" s="10"/>
      <c r="X96" s="174"/>
      <c r="Y96" s="175"/>
      <c r="Z96" s="174"/>
      <c r="AA96" s="175"/>
      <c r="AB96" s="174"/>
      <c r="AC96" s="175"/>
      <c r="AD96" s="174"/>
      <c r="AE96" s="175"/>
      <c r="AF96" s="174"/>
      <c r="AG96" s="175"/>
      <c r="AH96" s="174"/>
      <c r="AI96" s="175"/>
      <c r="AJ96" s="174"/>
      <c r="AK96" s="175"/>
      <c r="AL96" s="174"/>
      <c r="AM96" s="175"/>
      <c r="AN96" s="174"/>
      <c r="AO96" s="175"/>
      <c r="AP96" s="174"/>
      <c r="AQ96" s="175"/>
      <c r="AR96" s="174"/>
      <c r="AS96" s="175"/>
      <c r="AT96" s="174"/>
      <c r="AU96" s="175"/>
      <c r="AV96" s="166">
        <f t="shared" si="61"/>
        <v>0</v>
      </c>
      <c r="AW96" s="167">
        <f t="shared" si="62"/>
        <v>0</v>
      </c>
      <c r="AX96" s="166">
        <f t="shared" si="63"/>
        <v>0</v>
      </c>
      <c r="AY96" s="167">
        <f t="shared" si="64"/>
        <v>0</v>
      </c>
      <c r="BB96" s="174"/>
      <c r="BC96" s="175"/>
      <c r="BD96" s="174"/>
      <c r="BE96" s="175"/>
      <c r="BF96" s="174"/>
      <c r="BG96" s="175"/>
      <c r="BH96" s="174"/>
      <c r="BI96" s="175"/>
      <c r="BJ96" s="174"/>
      <c r="BK96" s="175"/>
      <c r="BL96" s="174"/>
      <c r="BM96" s="175"/>
      <c r="BN96" s="174"/>
      <c r="BO96" s="175"/>
      <c r="BP96" s="174"/>
      <c r="BQ96" s="175"/>
      <c r="BR96" s="174"/>
      <c r="BS96" s="175"/>
      <c r="BT96" s="174"/>
      <c r="BU96" s="175"/>
      <c r="BV96" s="174"/>
      <c r="BW96" s="175"/>
      <c r="BX96" s="174"/>
      <c r="BY96" s="175"/>
      <c r="BZ96" s="166">
        <f t="shared" si="65"/>
        <v>0</v>
      </c>
      <c r="CA96" s="167">
        <f t="shared" si="66"/>
        <v>0</v>
      </c>
      <c r="CB96" s="166">
        <f t="shared" si="67"/>
        <v>0</v>
      </c>
      <c r="CC96" s="167">
        <f t="shared" si="68"/>
        <v>0</v>
      </c>
      <c r="CF96" s="174"/>
      <c r="CG96" s="175"/>
      <c r="CH96" s="174"/>
      <c r="CI96" s="175"/>
      <c r="CJ96" s="174"/>
      <c r="CK96" s="175"/>
      <c r="CL96" s="174"/>
      <c r="CM96" s="175"/>
      <c r="CN96" s="174"/>
      <c r="CO96" s="175"/>
      <c r="CP96" s="174"/>
      <c r="CQ96" s="175"/>
      <c r="CR96" s="174"/>
      <c r="CS96" s="175"/>
      <c r="CT96" s="174"/>
      <c r="CU96" s="175"/>
      <c r="CV96" s="174"/>
      <c r="CW96" s="175"/>
      <c r="CX96" s="174"/>
      <c r="CY96" s="175"/>
      <c r="CZ96" s="174"/>
      <c r="DA96" s="175"/>
      <c r="DB96" s="174"/>
      <c r="DC96" s="175"/>
      <c r="DD96" s="166">
        <f t="shared" si="69"/>
        <v>0</v>
      </c>
      <c r="DE96" s="167">
        <f t="shared" si="70"/>
        <v>0</v>
      </c>
      <c r="DF96" s="166">
        <f t="shared" si="71"/>
        <v>0</v>
      </c>
      <c r="DG96" s="167">
        <f t="shared" si="72"/>
        <v>0</v>
      </c>
      <c r="DJ96" s="174"/>
      <c r="DK96" s="175"/>
      <c r="DL96" s="174"/>
      <c r="DM96" s="175"/>
      <c r="DN96" s="174"/>
      <c r="DO96" s="175"/>
      <c r="DP96" s="174"/>
      <c r="DQ96" s="175"/>
      <c r="DR96" s="174"/>
      <c r="DS96" s="175"/>
      <c r="DT96" s="174"/>
      <c r="DU96" s="175"/>
      <c r="DV96" s="174"/>
      <c r="DW96" s="175"/>
      <c r="DX96" s="174"/>
      <c r="DY96" s="175"/>
      <c r="DZ96" s="174"/>
      <c r="EA96" s="175"/>
      <c r="EB96" s="174"/>
      <c r="EC96" s="175"/>
      <c r="ED96" s="174"/>
      <c r="EE96" s="175"/>
      <c r="EF96" s="174"/>
      <c r="EG96" s="175"/>
      <c r="EH96" s="166">
        <f t="shared" si="73"/>
        <v>0</v>
      </c>
      <c r="EI96" s="167">
        <f t="shared" si="74"/>
        <v>0</v>
      </c>
      <c r="EJ96" s="166">
        <f t="shared" si="75"/>
        <v>0</v>
      </c>
      <c r="EK96" s="167">
        <f t="shared" si="76"/>
        <v>0</v>
      </c>
      <c r="EN96" s="174"/>
      <c r="EO96" s="175"/>
      <c r="EP96" s="174"/>
      <c r="EQ96" s="175"/>
      <c r="ER96" s="174"/>
      <c r="ES96" s="175"/>
      <c r="ET96" s="174"/>
      <c r="EU96" s="175"/>
      <c r="EV96" s="174"/>
      <c r="EW96" s="175"/>
      <c r="EX96" s="174"/>
      <c r="EY96" s="175"/>
      <c r="EZ96" s="174"/>
      <c r="FA96" s="175"/>
      <c r="FB96" s="174"/>
      <c r="FC96" s="175"/>
      <c r="FD96" s="174"/>
      <c r="FE96" s="175"/>
      <c r="FF96" s="174"/>
      <c r="FG96" s="175"/>
      <c r="FH96" s="174"/>
      <c r="FI96" s="175"/>
      <c r="FJ96" s="174"/>
      <c r="FK96" s="175"/>
      <c r="FL96" s="166">
        <f t="shared" si="77"/>
        <v>0</v>
      </c>
      <c r="FM96" s="167">
        <f t="shared" si="78"/>
        <v>0</v>
      </c>
      <c r="FN96" s="166">
        <f t="shared" si="79"/>
        <v>0</v>
      </c>
      <c r="FO96" s="167">
        <f t="shared" si="80"/>
        <v>0</v>
      </c>
      <c r="FR96" s="174"/>
      <c r="FS96" s="175"/>
      <c r="FT96" s="174"/>
      <c r="FU96" s="175"/>
      <c r="FV96" s="174"/>
      <c r="FW96" s="175"/>
      <c r="FX96" s="174"/>
      <c r="FY96" s="175"/>
      <c r="FZ96" s="174"/>
      <c r="GA96" s="175"/>
      <c r="GB96" s="174"/>
      <c r="GC96" s="175"/>
      <c r="GD96" s="174"/>
      <c r="GE96" s="175"/>
      <c r="GF96" s="174"/>
      <c r="GG96" s="175"/>
      <c r="GH96" s="174"/>
      <c r="GI96" s="175"/>
      <c r="GJ96" s="174"/>
      <c r="GK96" s="175"/>
      <c r="GL96" s="174"/>
      <c r="GM96" s="175"/>
      <c r="GN96" s="174"/>
      <c r="GO96" s="175"/>
      <c r="GP96" s="166">
        <f t="shared" si="81"/>
        <v>0</v>
      </c>
      <c r="GQ96" s="167">
        <f t="shared" si="82"/>
        <v>0</v>
      </c>
      <c r="GR96" s="166">
        <f t="shared" si="83"/>
        <v>0</v>
      </c>
      <c r="GS96" s="167">
        <f t="shared" si="84"/>
        <v>0</v>
      </c>
      <c r="GV96" s="174"/>
      <c r="GW96" s="175"/>
      <c r="GX96" s="174"/>
      <c r="GY96" s="175"/>
      <c r="GZ96" s="174"/>
      <c r="HA96" s="175"/>
      <c r="HB96" s="174"/>
      <c r="HC96" s="175"/>
      <c r="HD96" s="174"/>
      <c r="HE96" s="175"/>
      <c r="HF96" s="174"/>
      <c r="HG96" s="175"/>
      <c r="HH96" s="174"/>
      <c r="HI96" s="175"/>
      <c r="HJ96" s="174"/>
      <c r="HK96" s="175"/>
      <c r="HL96" s="174"/>
      <c r="HM96" s="175"/>
      <c r="HN96" s="174"/>
      <c r="HO96" s="175"/>
      <c r="HP96" s="174"/>
      <c r="HQ96" s="175"/>
      <c r="HR96" s="174"/>
      <c r="HS96" s="175"/>
      <c r="HT96" s="166">
        <f t="shared" si="85"/>
        <v>0</v>
      </c>
      <c r="HU96" s="167">
        <f t="shared" si="86"/>
        <v>0</v>
      </c>
      <c r="HV96" s="166">
        <f t="shared" si="87"/>
        <v>0</v>
      </c>
      <c r="HW96" s="167">
        <f t="shared" si="88"/>
        <v>0</v>
      </c>
      <c r="HZ96" s="174"/>
      <c r="IA96" s="175"/>
      <c r="IB96" s="174"/>
      <c r="IC96" s="175"/>
      <c r="ID96" s="174"/>
      <c r="IE96" s="175"/>
      <c r="IF96" s="174"/>
      <c r="IG96" s="175"/>
      <c r="IH96" s="174"/>
      <c r="II96" s="175"/>
      <c r="IJ96" s="174"/>
      <c r="IK96" s="175"/>
      <c r="IL96" s="174"/>
      <c r="IM96" s="175"/>
      <c r="IN96" s="174"/>
      <c r="IO96" s="175"/>
      <c r="IP96" s="174"/>
      <c r="IQ96" s="175"/>
      <c r="IR96" s="174"/>
      <c r="IS96" s="175"/>
      <c r="IT96" s="174"/>
      <c r="IU96" s="175"/>
      <c r="IV96" s="174"/>
      <c r="IW96" s="175"/>
      <c r="IX96" s="166">
        <f t="shared" si="89"/>
        <v>0</v>
      </c>
      <c r="IY96" s="167">
        <f t="shared" si="90"/>
        <v>0</v>
      </c>
      <c r="IZ96" s="166">
        <f t="shared" si="91"/>
        <v>0</v>
      </c>
      <c r="JA96" s="167">
        <f t="shared" si="92"/>
        <v>0</v>
      </c>
      <c r="JD96" s="174"/>
      <c r="JE96" s="175"/>
      <c r="JF96" s="174"/>
      <c r="JG96" s="175"/>
      <c r="JH96" s="174"/>
      <c r="JI96" s="175"/>
      <c r="JJ96" s="174"/>
      <c r="JK96" s="175"/>
      <c r="JL96" s="174"/>
      <c r="JM96" s="175"/>
      <c r="JN96" s="174"/>
      <c r="JO96" s="175"/>
      <c r="JP96" s="174"/>
      <c r="JQ96" s="175"/>
      <c r="JR96" s="174"/>
      <c r="JS96" s="175"/>
      <c r="JT96" s="174"/>
      <c r="JU96" s="175"/>
      <c r="JV96" s="174"/>
      <c r="JW96" s="175"/>
      <c r="JX96" s="174"/>
      <c r="JY96" s="175"/>
      <c r="JZ96" s="174"/>
      <c r="KA96" s="175"/>
      <c r="KB96" s="166">
        <f t="shared" si="93"/>
        <v>0</v>
      </c>
      <c r="KC96" s="167">
        <f t="shared" si="94"/>
        <v>0</v>
      </c>
      <c r="KD96" s="166">
        <f t="shared" si="95"/>
        <v>0</v>
      </c>
      <c r="KE96" s="167">
        <f t="shared" si="96"/>
        <v>0</v>
      </c>
      <c r="KH96" s="197">
        <f t="shared" si="53"/>
        <v>0</v>
      </c>
      <c r="KI96" s="198">
        <f t="shared" si="54"/>
        <v>0</v>
      </c>
      <c r="KJ96" s="166">
        <f t="shared" si="55"/>
        <v>0</v>
      </c>
      <c r="KK96" s="167">
        <f t="shared" si="56"/>
        <v>0</v>
      </c>
      <c r="KL96" s="199">
        <f t="shared" si="57"/>
        <v>0</v>
      </c>
      <c r="KM96" s="198">
        <f t="shared" si="58"/>
        <v>0</v>
      </c>
      <c r="KN96" s="166">
        <f t="shared" si="59"/>
        <v>0</v>
      </c>
      <c r="KO96" s="427">
        <f t="shared" si="60"/>
        <v>0</v>
      </c>
      <c r="KP96" s="420">
        <f t="shared" si="97"/>
        <v>0</v>
      </c>
      <c r="KQ96" s="422">
        <f t="shared" si="98"/>
        <v>0</v>
      </c>
      <c r="KR96" s="421" t="s">
        <v>338</v>
      </c>
      <c r="KS96" s="422" t="s">
        <v>338</v>
      </c>
    </row>
    <row r="97" spans="1:306" s="4" customFormat="1" ht="16.5" customHeight="1" x14ac:dyDescent="0.25">
      <c r="B97" s="73" t="s">
        <v>55</v>
      </c>
      <c r="C97" s="900"/>
      <c r="D97" s="901"/>
      <c r="E97" s="312"/>
      <c r="F97" s="655">
        <v>1</v>
      </c>
      <c r="G97" s="14"/>
      <c r="H97" s="14"/>
      <c r="I97" s="80">
        <f>INT(ROUND(F97,2)*(IF(E97&gt;0,data!$J$4,0)))</f>
        <v>0</v>
      </c>
      <c r="J97" s="80">
        <f>IF(E97&gt;0,I97*E97,0)</f>
        <v>0</v>
      </c>
      <c r="K97" s="314"/>
      <c r="L97" s="312"/>
      <c r="M97" s="80">
        <f>INT(ROUND(F97,2)*(IF(E97&gt;0,(IF(K97="ano",data!$J$6,0)),0)))</f>
        <v>0</v>
      </c>
      <c r="N97" s="82">
        <f>IF(L97&gt;E97,M97*E97,M97*L97)</f>
        <v>0</v>
      </c>
      <c r="O97" s="84">
        <f t="shared" si="46"/>
        <v>0</v>
      </c>
      <c r="Q97" s="85" t="str">
        <f t="shared" si="47"/>
        <v/>
      </c>
      <c r="R97" s="611" t="s">
        <v>338</v>
      </c>
      <c r="T97" s="4">
        <f t="shared" si="48"/>
        <v>0</v>
      </c>
      <c r="U97" s="176" t="s">
        <v>297</v>
      </c>
      <c r="V97" s="10"/>
      <c r="W97" s="10"/>
      <c r="X97" s="164"/>
      <c r="Y97" s="177"/>
      <c r="Z97" s="164"/>
      <c r="AA97" s="177"/>
      <c r="AB97" s="164"/>
      <c r="AC97" s="177"/>
      <c r="AD97" s="164"/>
      <c r="AE97" s="177"/>
      <c r="AF97" s="164"/>
      <c r="AG97" s="177"/>
      <c r="AH97" s="164"/>
      <c r="AI97" s="177"/>
      <c r="AJ97" s="164"/>
      <c r="AK97" s="177"/>
      <c r="AL97" s="164"/>
      <c r="AM97" s="177"/>
      <c r="AN97" s="164"/>
      <c r="AO97" s="177"/>
      <c r="AP97" s="164"/>
      <c r="AQ97" s="177"/>
      <c r="AR97" s="164"/>
      <c r="AS97" s="177"/>
      <c r="AT97" s="164"/>
      <c r="AU97" s="177"/>
      <c r="AV97" s="166">
        <f t="shared" si="61"/>
        <v>0</v>
      </c>
      <c r="AW97" s="167">
        <f t="shared" si="62"/>
        <v>0</v>
      </c>
      <c r="AX97" s="166">
        <f t="shared" si="63"/>
        <v>0</v>
      </c>
      <c r="AY97" s="167">
        <f t="shared" si="64"/>
        <v>0</v>
      </c>
      <c r="BB97" s="164"/>
      <c r="BC97" s="177"/>
      <c r="BD97" s="164"/>
      <c r="BE97" s="177"/>
      <c r="BF97" s="164"/>
      <c r="BG97" s="177"/>
      <c r="BH97" s="164"/>
      <c r="BI97" s="177"/>
      <c r="BJ97" s="164"/>
      <c r="BK97" s="177"/>
      <c r="BL97" s="164"/>
      <c r="BM97" s="177"/>
      <c r="BN97" s="164"/>
      <c r="BO97" s="177"/>
      <c r="BP97" s="164"/>
      <c r="BQ97" s="177"/>
      <c r="BR97" s="164"/>
      <c r="BS97" s="177"/>
      <c r="BT97" s="164"/>
      <c r="BU97" s="177"/>
      <c r="BV97" s="164"/>
      <c r="BW97" s="177"/>
      <c r="BX97" s="164"/>
      <c r="BY97" s="177"/>
      <c r="BZ97" s="166">
        <f t="shared" si="65"/>
        <v>0</v>
      </c>
      <c r="CA97" s="167">
        <f t="shared" si="66"/>
        <v>0</v>
      </c>
      <c r="CB97" s="166">
        <f t="shared" si="67"/>
        <v>0</v>
      </c>
      <c r="CC97" s="167">
        <f t="shared" si="68"/>
        <v>0</v>
      </c>
      <c r="CF97" s="164"/>
      <c r="CG97" s="177"/>
      <c r="CH97" s="164"/>
      <c r="CI97" s="177"/>
      <c r="CJ97" s="164"/>
      <c r="CK97" s="177"/>
      <c r="CL97" s="164"/>
      <c r="CM97" s="177"/>
      <c r="CN97" s="164"/>
      <c r="CO97" s="177"/>
      <c r="CP97" s="164"/>
      <c r="CQ97" s="177"/>
      <c r="CR97" s="164"/>
      <c r="CS97" s="177"/>
      <c r="CT97" s="164"/>
      <c r="CU97" s="177"/>
      <c r="CV97" s="164"/>
      <c r="CW97" s="177"/>
      <c r="CX97" s="164"/>
      <c r="CY97" s="177"/>
      <c r="CZ97" s="164"/>
      <c r="DA97" s="177"/>
      <c r="DB97" s="164"/>
      <c r="DC97" s="177"/>
      <c r="DD97" s="166">
        <f t="shared" si="69"/>
        <v>0</v>
      </c>
      <c r="DE97" s="167">
        <f t="shared" si="70"/>
        <v>0</v>
      </c>
      <c r="DF97" s="166">
        <f t="shared" si="71"/>
        <v>0</v>
      </c>
      <c r="DG97" s="167">
        <f t="shared" si="72"/>
        <v>0</v>
      </c>
      <c r="DJ97" s="164"/>
      <c r="DK97" s="177"/>
      <c r="DL97" s="164"/>
      <c r="DM97" s="177"/>
      <c r="DN97" s="164"/>
      <c r="DO97" s="177"/>
      <c r="DP97" s="164"/>
      <c r="DQ97" s="177"/>
      <c r="DR97" s="164"/>
      <c r="DS97" s="177"/>
      <c r="DT97" s="164"/>
      <c r="DU97" s="177"/>
      <c r="DV97" s="164"/>
      <c r="DW97" s="177"/>
      <c r="DX97" s="164"/>
      <c r="DY97" s="177"/>
      <c r="DZ97" s="164"/>
      <c r="EA97" s="177"/>
      <c r="EB97" s="164"/>
      <c r="EC97" s="177"/>
      <c r="ED97" s="164"/>
      <c r="EE97" s="177"/>
      <c r="EF97" s="164"/>
      <c r="EG97" s="177"/>
      <c r="EH97" s="166">
        <f t="shared" si="73"/>
        <v>0</v>
      </c>
      <c r="EI97" s="167">
        <f t="shared" si="74"/>
        <v>0</v>
      </c>
      <c r="EJ97" s="166">
        <f t="shared" si="75"/>
        <v>0</v>
      </c>
      <c r="EK97" s="167">
        <f t="shared" si="76"/>
        <v>0</v>
      </c>
      <c r="EN97" s="164"/>
      <c r="EO97" s="177"/>
      <c r="EP97" s="164"/>
      <c r="EQ97" s="177"/>
      <c r="ER97" s="164"/>
      <c r="ES97" s="177"/>
      <c r="ET97" s="164"/>
      <c r="EU97" s="177"/>
      <c r="EV97" s="164"/>
      <c r="EW97" s="177"/>
      <c r="EX97" s="164"/>
      <c r="EY97" s="177"/>
      <c r="EZ97" s="164"/>
      <c r="FA97" s="177"/>
      <c r="FB97" s="164"/>
      <c r="FC97" s="177"/>
      <c r="FD97" s="164"/>
      <c r="FE97" s="177"/>
      <c r="FF97" s="164"/>
      <c r="FG97" s="177"/>
      <c r="FH97" s="164"/>
      <c r="FI97" s="177"/>
      <c r="FJ97" s="164"/>
      <c r="FK97" s="177"/>
      <c r="FL97" s="166">
        <f t="shared" si="77"/>
        <v>0</v>
      </c>
      <c r="FM97" s="167">
        <f t="shared" si="78"/>
        <v>0</v>
      </c>
      <c r="FN97" s="166">
        <f t="shared" si="79"/>
        <v>0</v>
      </c>
      <c r="FO97" s="167">
        <f t="shared" si="80"/>
        <v>0</v>
      </c>
      <c r="FR97" s="164"/>
      <c r="FS97" s="177"/>
      <c r="FT97" s="164"/>
      <c r="FU97" s="177"/>
      <c r="FV97" s="164"/>
      <c r="FW97" s="177"/>
      <c r="FX97" s="164"/>
      <c r="FY97" s="177"/>
      <c r="FZ97" s="164"/>
      <c r="GA97" s="177"/>
      <c r="GB97" s="164"/>
      <c r="GC97" s="177"/>
      <c r="GD97" s="164"/>
      <c r="GE97" s="177"/>
      <c r="GF97" s="164"/>
      <c r="GG97" s="177"/>
      <c r="GH97" s="164"/>
      <c r="GI97" s="177"/>
      <c r="GJ97" s="164"/>
      <c r="GK97" s="177"/>
      <c r="GL97" s="164"/>
      <c r="GM97" s="177"/>
      <c r="GN97" s="164"/>
      <c r="GO97" s="177"/>
      <c r="GP97" s="166">
        <f t="shared" si="81"/>
        <v>0</v>
      </c>
      <c r="GQ97" s="167">
        <f t="shared" si="82"/>
        <v>0</v>
      </c>
      <c r="GR97" s="166">
        <f t="shared" si="83"/>
        <v>0</v>
      </c>
      <c r="GS97" s="167">
        <f t="shared" si="84"/>
        <v>0</v>
      </c>
      <c r="GV97" s="164"/>
      <c r="GW97" s="177"/>
      <c r="GX97" s="164"/>
      <c r="GY97" s="177"/>
      <c r="GZ97" s="164"/>
      <c r="HA97" s="177"/>
      <c r="HB97" s="164"/>
      <c r="HC97" s="177"/>
      <c r="HD97" s="164"/>
      <c r="HE97" s="177"/>
      <c r="HF97" s="164"/>
      <c r="HG97" s="177"/>
      <c r="HH97" s="164"/>
      <c r="HI97" s="177"/>
      <c r="HJ97" s="164"/>
      <c r="HK97" s="177"/>
      <c r="HL97" s="164"/>
      <c r="HM97" s="177"/>
      <c r="HN97" s="164"/>
      <c r="HO97" s="177"/>
      <c r="HP97" s="164"/>
      <c r="HQ97" s="177"/>
      <c r="HR97" s="164"/>
      <c r="HS97" s="177"/>
      <c r="HT97" s="166">
        <f t="shared" si="85"/>
        <v>0</v>
      </c>
      <c r="HU97" s="167">
        <f t="shared" si="86"/>
        <v>0</v>
      </c>
      <c r="HV97" s="166">
        <f t="shared" si="87"/>
        <v>0</v>
      </c>
      <c r="HW97" s="167">
        <f t="shared" si="88"/>
        <v>0</v>
      </c>
      <c r="HZ97" s="164"/>
      <c r="IA97" s="177"/>
      <c r="IB97" s="164"/>
      <c r="IC97" s="177"/>
      <c r="ID97" s="164"/>
      <c r="IE97" s="177"/>
      <c r="IF97" s="164"/>
      <c r="IG97" s="177"/>
      <c r="IH97" s="164"/>
      <c r="II97" s="177"/>
      <c r="IJ97" s="164"/>
      <c r="IK97" s="177"/>
      <c r="IL97" s="164"/>
      <c r="IM97" s="177"/>
      <c r="IN97" s="164"/>
      <c r="IO97" s="177"/>
      <c r="IP97" s="164"/>
      <c r="IQ97" s="177"/>
      <c r="IR97" s="164"/>
      <c r="IS97" s="177"/>
      <c r="IT97" s="164"/>
      <c r="IU97" s="177"/>
      <c r="IV97" s="164"/>
      <c r="IW97" s="177"/>
      <c r="IX97" s="166">
        <f t="shared" si="89"/>
        <v>0</v>
      </c>
      <c r="IY97" s="167">
        <f t="shared" si="90"/>
        <v>0</v>
      </c>
      <c r="IZ97" s="166">
        <f t="shared" si="91"/>
        <v>0</v>
      </c>
      <c r="JA97" s="167">
        <f t="shared" si="92"/>
        <v>0</v>
      </c>
      <c r="JD97" s="164"/>
      <c r="JE97" s="177"/>
      <c r="JF97" s="164"/>
      <c r="JG97" s="177"/>
      <c r="JH97" s="164"/>
      <c r="JI97" s="177"/>
      <c r="JJ97" s="164"/>
      <c r="JK97" s="177"/>
      <c r="JL97" s="164"/>
      <c r="JM97" s="177"/>
      <c r="JN97" s="164"/>
      <c r="JO97" s="177"/>
      <c r="JP97" s="164"/>
      <c r="JQ97" s="177"/>
      <c r="JR97" s="164"/>
      <c r="JS97" s="177"/>
      <c r="JT97" s="164"/>
      <c r="JU97" s="177"/>
      <c r="JV97" s="164"/>
      <c r="JW97" s="177"/>
      <c r="JX97" s="164"/>
      <c r="JY97" s="177"/>
      <c r="JZ97" s="164"/>
      <c r="KA97" s="177"/>
      <c r="KB97" s="166">
        <f t="shared" si="93"/>
        <v>0</v>
      </c>
      <c r="KC97" s="167">
        <f t="shared" si="94"/>
        <v>0</v>
      </c>
      <c r="KD97" s="166">
        <f t="shared" si="95"/>
        <v>0</v>
      </c>
      <c r="KE97" s="167">
        <f t="shared" si="96"/>
        <v>0</v>
      </c>
      <c r="KH97" s="197">
        <f t="shared" si="53"/>
        <v>0</v>
      </c>
      <c r="KI97" s="198">
        <f t="shared" si="54"/>
        <v>0</v>
      </c>
      <c r="KJ97" s="166">
        <f t="shared" si="55"/>
        <v>0</v>
      </c>
      <c r="KK97" s="167">
        <f t="shared" si="56"/>
        <v>0</v>
      </c>
      <c r="KL97" s="199">
        <f t="shared" si="57"/>
        <v>0</v>
      </c>
      <c r="KM97" s="198">
        <f t="shared" si="58"/>
        <v>0</v>
      </c>
      <c r="KN97" s="166">
        <f t="shared" si="59"/>
        <v>0</v>
      </c>
      <c r="KO97" s="427">
        <f t="shared" si="60"/>
        <v>0</v>
      </c>
      <c r="KP97" s="420">
        <f t="shared" si="97"/>
        <v>0</v>
      </c>
      <c r="KQ97" s="422">
        <f t="shared" si="98"/>
        <v>0</v>
      </c>
      <c r="KR97" s="421" t="s">
        <v>338</v>
      </c>
      <c r="KS97" s="422" t="s">
        <v>338</v>
      </c>
    </row>
    <row r="98" spans="1:306" s="23" customFormat="1" ht="17.25" hidden="1" customHeight="1" x14ac:dyDescent="0.25">
      <c r="A98" s="4"/>
      <c r="B98" s="73"/>
      <c r="C98" s="548"/>
      <c r="D98" s="546"/>
      <c r="E98" s="24"/>
      <c r="F98" s="651"/>
      <c r="G98" s="24"/>
      <c r="H98" s="24"/>
      <c r="I98" s="80">
        <f>INT(ROUND(F98,2)*(IF(E98&gt;0,data!$J$4,0)))</f>
        <v>0</v>
      </c>
      <c r="J98" s="80"/>
      <c r="K98" s="549"/>
      <c r="L98" s="128"/>
      <c r="M98" s="80">
        <f>INT(ROUND(F98,2)*(IF(E98&gt;0,(IF(K98="ano",data!$J$6,0)),0)))</f>
        <v>0</v>
      </c>
      <c r="N98" s="82"/>
      <c r="O98" s="84"/>
      <c r="P98" s="4"/>
      <c r="Q98" s="85"/>
      <c r="R98" s="611" t="s">
        <v>338</v>
      </c>
      <c r="S98" s="4"/>
      <c r="U98" s="173" t="s">
        <v>297</v>
      </c>
      <c r="V98" s="10"/>
      <c r="W98" s="10"/>
      <c r="X98" s="174"/>
      <c r="Y98" s="175"/>
      <c r="Z98" s="174"/>
      <c r="AA98" s="175"/>
      <c r="AB98" s="174"/>
      <c r="AC98" s="175"/>
      <c r="AD98" s="174"/>
      <c r="AE98" s="175"/>
      <c r="AF98" s="174"/>
      <c r="AG98" s="175"/>
      <c r="AH98" s="174"/>
      <c r="AI98" s="175"/>
      <c r="AJ98" s="174"/>
      <c r="AK98" s="175"/>
      <c r="AL98" s="174"/>
      <c r="AM98" s="175"/>
      <c r="AN98" s="174"/>
      <c r="AO98" s="175"/>
      <c r="AP98" s="174"/>
      <c r="AQ98" s="175"/>
      <c r="AR98" s="174"/>
      <c r="AS98" s="175"/>
      <c r="AT98" s="174"/>
      <c r="AU98" s="175"/>
      <c r="AV98" s="166">
        <f t="shared" si="61"/>
        <v>0</v>
      </c>
      <c r="AW98" s="167">
        <f t="shared" si="62"/>
        <v>0</v>
      </c>
      <c r="AX98" s="166">
        <f t="shared" si="63"/>
        <v>0</v>
      </c>
      <c r="AY98" s="167">
        <f t="shared" si="64"/>
        <v>0</v>
      </c>
      <c r="BB98" s="174"/>
      <c r="BC98" s="175"/>
      <c r="BD98" s="174"/>
      <c r="BE98" s="175"/>
      <c r="BF98" s="174"/>
      <c r="BG98" s="175"/>
      <c r="BH98" s="174"/>
      <c r="BI98" s="175"/>
      <c r="BJ98" s="174"/>
      <c r="BK98" s="175"/>
      <c r="BL98" s="174"/>
      <c r="BM98" s="175"/>
      <c r="BN98" s="174"/>
      <c r="BO98" s="175"/>
      <c r="BP98" s="174"/>
      <c r="BQ98" s="175"/>
      <c r="BR98" s="174"/>
      <c r="BS98" s="175"/>
      <c r="BT98" s="174"/>
      <c r="BU98" s="175"/>
      <c r="BV98" s="174"/>
      <c r="BW98" s="175"/>
      <c r="BX98" s="174"/>
      <c r="BY98" s="175"/>
      <c r="BZ98" s="166">
        <f t="shared" si="65"/>
        <v>0</v>
      </c>
      <c r="CA98" s="167">
        <f t="shared" si="66"/>
        <v>0</v>
      </c>
      <c r="CB98" s="166">
        <f t="shared" si="67"/>
        <v>0</v>
      </c>
      <c r="CC98" s="167">
        <f t="shared" si="68"/>
        <v>0</v>
      </c>
      <c r="CF98" s="174"/>
      <c r="CG98" s="175"/>
      <c r="CH98" s="174"/>
      <c r="CI98" s="175"/>
      <c r="CJ98" s="174"/>
      <c r="CK98" s="175"/>
      <c r="CL98" s="174"/>
      <c r="CM98" s="175"/>
      <c r="CN98" s="174"/>
      <c r="CO98" s="175"/>
      <c r="CP98" s="174"/>
      <c r="CQ98" s="175"/>
      <c r="CR98" s="174"/>
      <c r="CS98" s="175"/>
      <c r="CT98" s="174"/>
      <c r="CU98" s="175"/>
      <c r="CV98" s="174"/>
      <c r="CW98" s="175"/>
      <c r="CX98" s="174"/>
      <c r="CY98" s="175"/>
      <c r="CZ98" s="174"/>
      <c r="DA98" s="175"/>
      <c r="DB98" s="174"/>
      <c r="DC98" s="175"/>
      <c r="DD98" s="166">
        <f t="shared" si="69"/>
        <v>0</v>
      </c>
      <c r="DE98" s="167">
        <f t="shared" si="70"/>
        <v>0</v>
      </c>
      <c r="DF98" s="166">
        <f t="shared" si="71"/>
        <v>0</v>
      </c>
      <c r="DG98" s="167">
        <f t="shared" si="72"/>
        <v>0</v>
      </c>
      <c r="DJ98" s="174"/>
      <c r="DK98" s="175"/>
      <c r="DL98" s="174"/>
      <c r="DM98" s="175"/>
      <c r="DN98" s="174"/>
      <c r="DO98" s="175"/>
      <c r="DP98" s="174"/>
      <c r="DQ98" s="175"/>
      <c r="DR98" s="174"/>
      <c r="DS98" s="175"/>
      <c r="DT98" s="174"/>
      <c r="DU98" s="175"/>
      <c r="DV98" s="174"/>
      <c r="DW98" s="175"/>
      <c r="DX98" s="174"/>
      <c r="DY98" s="175"/>
      <c r="DZ98" s="174"/>
      <c r="EA98" s="175"/>
      <c r="EB98" s="174"/>
      <c r="EC98" s="175"/>
      <c r="ED98" s="174"/>
      <c r="EE98" s="175"/>
      <c r="EF98" s="174"/>
      <c r="EG98" s="175"/>
      <c r="EH98" s="166">
        <f t="shared" si="73"/>
        <v>0</v>
      </c>
      <c r="EI98" s="167">
        <f t="shared" si="74"/>
        <v>0</v>
      </c>
      <c r="EJ98" s="166">
        <f t="shared" si="75"/>
        <v>0</v>
      </c>
      <c r="EK98" s="167">
        <f t="shared" si="76"/>
        <v>0</v>
      </c>
      <c r="EN98" s="174"/>
      <c r="EO98" s="175"/>
      <c r="EP98" s="174"/>
      <c r="EQ98" s="175"/>
      <c r="ER98" s="174"/>
      <c r="ES98" s="175"/>
      <c r="ET98" s="174"/>
      <c r="EU98" s="175"/>
      <c r="EV98" s="174"/>
      <c r="EW98" s="175"/>
      <c r="EX98" s="174"/>
      <c r="EY98" s="175"/>
      <c r="EZ98" s="174"/>
      <c r="FA98" s="175"/>
      <c r="FB98" s="174"/>
      <c r="FC98" s="175"/>
      <c r="FD98" s="174"/>
      <c r="FE98" s="175"/>
      <c r="FF98" s="174"/>
      <c r="FG98" s="175"/>
      <c r="FH98" s="174"/>
      <c r="FI98" s="175"/>
      <c r="FJ98" s="174"/>
      <c r="FK98" s="175"/>
      <c r="FL98" s="166">
        <f t="shared" si="77"/>
        <v>0</v>
      </c>
      <c r="FM98" s="167">
        <f t="shared" si="78"/>
        <v>0</v>
      </c>
      <c r="FN98" s="166">
        <f t="shared" si="79"/>
        <v>0</v>
      </c>
      <c r="FO98" s="167">
        <f t="shared" si="80"/>
        <v>0</v>
      </c>
      <c r="FR98" s="174"/>
      <c r="FS98" s="175"/>
      <c r="FT98" s="174"/>
      <c r="FU98" s="175"/>
      <c r="FV98" s="174"/>
      <c r="FW98" s="175"/>
      <c r="FX98" s="174"/>
      <c r="FY98" s="175"/>
      <c r="FZ98" s="174"/>
      <c r="GA98" s="175"/>
      <c r="GB98" s="174"/>
      <c r="GC98" s="175"/>
      <c r="GD98" s="174"/>
      <c r="GE98" s="175"/>
      <c r="GF98" s="174"/>
      <c r="GG98" s="175"/>
      <c r="GH98" s="174"/>
      <c r="GI98" s="175"/>
      <c r="GJ98" s="174"/>
      <c r="GK98" s="175"/>
      <c r="GL98" s="174"/>
      <c r="GM98" s="175"/>
      <c r="GN98" s="174"/>
      <c r="GO98" s="175"/>
      <c r="GP98" s="166">
        <f t="shared" si="81"/>
        <v>0</v>
      </c>
      <c r="GQ98" s="167">
        <f t="shared" si="82"/>
        <v>0</v>
      </c>
      <c r="GR98" s="166">
        <f t="shared" si="83"/>
        <v>0</v>
      </c>
      <c r="GS98" s="167">
        <f t="shared" si="84"/>
        <v>0</v>
      </c>
      <c r="GV98" s="174"/>
      <c r="GW98" s="175"/>
      <c r="GX98" s="174"/>
      <c r="GY98" s="175"/>
      <c r="GZ98" s="174"/>
      <c r="HA98" s="175"/>
      <c r="HB98" s="174"/>
      <c r="HC98" s="175"/>
      <c r="HD98" s="174"/>
      <c r="HE98" s="175"/>
      <c r="HF98" s="174"/>
      <c r="HG98" s="175"/>
      <c r="HH98" s="174"/>
      <c r="HI98" s="175"/>
      <c r="HJ98" s="174"/>
      <c r="HK98" s="175"/>
      <c r="HL98" s="174"/>
      <c r="HM98" s="175"/>
      <c r="HN98" s="174"/>
      <c r="HO98" s="175"/>
      <c r="HP98" s="174"/>
      <c r="HQ98" s="175"/>
      <c r="HR98" s="174"/>
      <c r="HS98" s="175"/>
      <c r="HT98" s="166">
        <f t="shared" si="85"/>
        <v>0</v>
      </c>
      <c r="HU98" s="167">
        <f t="shared" si="86"/>
        <v>0</v>
      </c>
      <c r="HV98" s="166">
        <f t="shared" si="87"/>
        <v>0</v>
      </c>
      <c r="HW98" s="167">
        <f t="shared" si="88"/>
        <v>0</v>
      </c>
      <c r="HZ98" s="174"/>
      <c r="IA98" s="175"/>
      <c r="IB98" s="174"/>
      <c r="IC98" s="175"/>
      <c r="ID98" s="174"/>
      <c r="IE98" s="175"/>
      <c r="IF98" s="174"/>
      <c r="IG98" s="175"/>
      <c r="IH98" s="174"/>
      <c r="II98" s="175"/>
      <c r="IJ98" s="174"/>
      <c r="IK98" s="175"/>
      <c r="IL98" s="174"/>
      <c r="IM98" s="175"/>
      <c r="IN98" s="174"/>
      <c r="IO98" s="175"/>
      <c r="IP98" s="174"/>
      <c r="IQ98" s="175"/>
      <c r="IR98" s="174"/>
      <c r="IS98" s="175"/>
      <c r="IT98" s="174"/>
      <c r="IU98" s="175"/>
      <c r="IV98" s="174"/>
      <c r="IW98" s="175"/>
      <c r="IX98" s="166">
        <f t="shared" si="89"/>
        <v>0</v>
      </c>
      <c r="IY98" s="167">
        <f t="shared" si="90"/>
        <v>0</v>
      </c>
      <c r="IZ98" s="166">
        <f t="shared" si="91"/>
        <v>0</v>
      </c>
      <c r="JA98" s="167">
        <f t="shared" si="92"/>
        <v>0</v>
      </c>
      <c r="JD98" s="174"/>
      <c r="JE98" s="175"/>
      <c r="JF98" s="174"/>
      <c r="JG98" s="175"/>
      <c r="JH98" s="174"/>
      <c r="JI98" s="175"/>
      <c r="JJ98" s="174"/>
      <c r="JK98" s="175"/>
      <c r="JL98" s="174"/>
      <c r="JM98" s="175"/>
      <c r="JN98" s="174"/>
      <c r="JO98" s="175"/>
      <c r="JP98" s="174"/>
      <c r="JQ98" s="175"/>
      <c r="JR98" s="174"/>
      <c r="JS98" s="175"/>
      <c r="JT98" s="174"/>
      <c r="JU98" s="175"/>
      <c r="JV98" s="174"/>
      <c r="JW98" s="175"/>
      <c r="JX98" s="174"/>
      <c r="JY98" s="175"/>
      <c r="JZ98" s="174"/>
      <c r="KA98" s="175"/>
      <c r="KB98" s="166">
        <f t="shared" si="93"/>
        <v>0</v>
      </c>
      <c r="KC98" s="167">
        <f t="shared" si="94"/>
        <v>0</v>
      </c>
      <c r="KD98" s="166">
        <f t="shared" si="95"/>
        <v>0</v>
      </c>
      <c r="KE98" s="167">
        <f t="shared" si="96"/>
        <v>0</v>
      </c>
      <c r="KH98" s="197">
        <f t="shared" si="53"/>
        <v>0</v>
      </c>
      <c r="KI98" s="198">
        <f t="shared" si="54"/>
        <v>0</v>
      </c>
      <c r="KJ98" s="166">
        <f t="shared" si="55"/>
        <v>0</v>
      </c>
      <c r="KK98" s="167">
        <f t="shared" si="56"/>
        <v>0</v>
      </c>
      <c r="KL98" s="199">
        <f t="shared" si="57"/>
        <v>0</v>
      </c>
      <c r="KM98" s="198">
        <f t="shared" si="58"/>
        <v>0</v>
      </c>
      <c r="KN98" s="166">
        <f t="shared" si="59"/>
        <v>0</v>
      </c>
      <c r="KO98" s="427">
        <f t="shared" si="60"/>
        <v>0</v>
      </c>
      <c r="KP98" s="420">
        <f t="shared" si="97"/>
        <v>0</v>
      </c>
      <c r="KQ98" s="422">
        <f t="shared" si="98"/>
        <v>0</v>
      </c>
      <c r="KR98" s="421" t="s">
        <v>338</v>
      </c>
      <c r="KS98" s="422" t="s">
        <v>338</v>
      </c>
    </row>
    <row r="99" spans="1:306" s="4" customFormat="1" ht="16.5" customHeight="1" x14ac:dyDescent="0.25">
      <c r="B99" s="73" t="s">
        <v>56</v>
      </c>
      <c r="C99" s="900"/>
      <c r="D99" s="901"/>
      <c r="E99" s="312"/>
      <c r="F99" s="655">
        <v>1</v>
      </c>
      <c r="G99" s="14"/>
      <c r="H99" s="14"/>
      <c r="I99" s="80">
        <f>INT(ROUND(F99,2)*(IF(E99&gt;0,data!$J$4,0)))</f>
        <v>0</v>
      </c>
      <c r="J99" s="80">
        <f>IF(E99&gt;0,I99*E99,0)</f>
        <v>0</v>
      </c>
      <c r="K99" s="314"/>
      <c r="L99" s="312"/>
      <c r="M99" s="80">
        <f>INT(ROUND(F99,2)*(IF(E99&gt;0,(IF(K99="ano",data!$J$6,0)),0)))</f>
        <v>0</v>
      </c>
      <c r="N99" s="82">
        <f>IF(L99&gt;E99,M99*E99,M99*L99)</f>
        <v>0</v>
      </c>
      <c r="O99" s="84">
        <f t="shared" si="46"/>
        <v>0</v>
      </c>
      <c r="Q99" s="85" t="str">
        <f t="shared" si="47"/>
        <v/>
      </c>
      <c r="R99" s="611" t="s">
        <v>338</v>
      </c>
      <c r="T99" s="4">
        <f t="shared" si="48"/>
        <v>0</v>
      </c>
      <c r="U99" s="176" t="s">
        <v>297</v>
      </c>
      <c r="V99" s="10"/>
      <c r="W99" s="10"/>
      <c r="X99" s="164"/>
      <c r="Y99" s="177"/>
      <c r="Z99" s="164"/>
      <c r="AA99" s="177"/>
      <c r="AB99" s="164"/>
      <c r="AC99" s="177"/>
      <c r="AD99" s="164"/>
      <c r="AE99" s="177"/>
      <c r="AF99" s="164"/>
      <c r="AG99" s="177"/>
      <c r="AH99" s="164"/>
      <c r="AI99" s="177"/>
      <c r="AJ99" s="164"/>
      <c r="AK99" s="177"/>
      <c r="AL99" s="164"/>
      <c r="AM99" s="177"/>
      <c r="AN99" s="164"/>
      <c r="AO99" s="177"/>
      <c r="AP99" s="164"/>
      <c r="AQ99" s="177"/>
      <c r="AR99" s="164"/>
      <c r="AS99" s="177"/>
      <c r="AT99" s="164"/>
      <c r="AU99" s="177"/>
      <c r="AV99" s="166">
        <f t="shared" si="61"/>
        <v>0</v>
      </c>
      <c r="AW99" s="167">
        <f t="shared" si="62"/>
        <v>0</v>
      </c>
      <c r="AX99" s="166">
        <f t="shared" si="63"/>
        <v>0</v>
      </c>
      <c r="AY99" s="167">
        <f t="shared" si="64"/>
        <v>0</v>
      </c>
      <c r="BB99" s="164"/>
      <c r="BC99" s="177"/>
      <c r="BD99" s="164"/>
      <c r="BE99" s="177"/>
      <c r="BF99" s="164"/>
      <c r="BG99" s="177"/>
      <c r="BH99" s="164"/>
      <c r="BI99" s="177"/>
      <c r="BJ99" s="164"/>
      <c r="BK99" s="177"/>
      <c r="BL99" s="164"/>
      <c r="BM99" s="177"/>
      <c r="BN99" s="164"/>
      <c r="BO99" s="177"/>
      <c r="BP99" s="164"/>
      <c r="BQ99" s="177"/>
      <c r="BR99" s="164"/>
      <c r="BS99" s="177"/>
      <c r="BT99" s="164"/>
      <c r="BU99" s="177"/>
      <c r="BV99" s="164"/>
      <c r="BW99" s="177"/>
      <c r="BX99" s="164"/>
      <c r="BY99" s="177"/>
      <c r="BZ99" s="166">
        <f t="shared" si="65"/>
        <v>0</v>
      </c>
      <c r="CA99" s="167">
        <f t="shared" si="66"/>
        <v>0</v>
      </c>
      <c r="CB99" s="166">
        <f t="shared" si="67"/>
        <v>0</v>
      </c>
      <c r="CC99" s="167">
        <f t="shared" si="68"/>
        <v>0</v>
      </c>
      <c r="CF99" s="164"/>
      <c r="CG99" s="177"/>
      <c r="CH99" s="164"/>
      <c r="CI99" s="177"/>
      <c r="CJ99" s="164"/>
      <c r="CK99" s="177"/>
      <c r="CL99" s="164"/>
      <c r="CM99" s="177"/>
      <c r="CN99" s="164"/>
      <c r="CO99" s="177"/>
      <c r="CP99" s="164"/>
      <c r="CQ99" s="177"/>
      <c r="CR99" s="164"/>
      <c r="CS99" s="177"/>
      <c r="CT99" s="164"/>
      <c r="CU99" s="177"/>
      <c r="CV99" s="164"/>
      <c r="CW99" s="177"/>
      <c r="CX99" s="164"/>
      <c r="CY99" s="177"/>
      <c r="CZ99" s="164"/>
      <c r="DA99" s="177"/>
      <c r="DB99" s="164"/>
      <c r="DC99" s="177"/>
      <c r="DD99" s="166">
        <f t="shared" si="69"/>
        <v>0</v>
      </c>
      <c r="DE99" s="167">
        <f t="shared" si="70"/>
        <v>0</v>
      </c>
      <c r="DF99" s="166">
        <f t="shared" si="71"/>
        <v>0</v>
      </c>
      <c r="DG99" s="167">
        <f t="shared" si="72"/>
        <v>0</v>
      </c>
      <c r="DJ99" s="164"/>
      <c r="DK99" s="177"/>
      <c r="DL99" s="164"/>
      <c r="DM99" s="177"/>
      <c r="DN99" s="164"/>
      <c r="DO99" s="177"/>
      <c r="DP99" s="164"/>
      <c r="DQ99" s="177"/>
      <c r="DR99" s="164"/>
      <c r="DS99" s="177"/>
      <c r="DT99" s="164"/>
      <c r="DU99" s="177"/>
      <c r="DV99" s="164"/>
      <c r="DW99" s="177"/>
      <c r="DX99" s="164"/>
      <c r="DY99" s="177"/>
      <c r="DZ99" s="164"/>
      <c r="EA99" s="177"/>
      <c r="EB99" s="164"/>
      <c r="EC99" s="177"/>
      <c r="ED99" s="164"/>
      <c r="EE99" s="177"/>
      <c r="EF99" s="164"/>
      <c r="EG99" s="177"/>
      <c r="EH99" s="166">
        <f t="shared" si="73"/>
        <v>0</v>
      </c>
      <c r="EI99" s="167">
        <f t="shared" si="74"/>
        <v>0</v>
      </c>
      <c r="EJ99" s="166">
        <f t="shared" si="75"/>
        <v>0</v>
      </c>
      <c r="EK99" s="167">
        <f t="shared" si="76"/>
        <v>0</v>
      </c>
      <c r="EN99" s="164"/>
      <c r="EO99" s="177"/>
      <c r="EP99" s="164"/>
      <c r="EQ99" s="177"/>
      <c r="ER99" s="164"/>
      <c r="ES99" s="177"/>
      <c r="ET99" s="164"/>
      <c r="EU99" s="177"/>
      <c r="EV99" s="164"/>
      <c r="EW99" s="177"/>
      <c r="EX99" s="164"/>
      <c r="EY99" s="177"/>
      <c r="EZ99" s="164"/>
      <c r="FA99" s="177"/>
      <c r="FB99" s="164"/>
      <c r="FC99" s="177"/>
      <c r="FD99" s="164"/>
      <c r="FE99" s="177"/>
      <c r="FF99" s="164"/>
      <c r="FG99" s="177"/>
      <c r="FH99" s="164"/>
      <c r="FI99" s="177"/>
      <c r="FJ99" s="164"/>
      <c r="FK99" s="177"/>
      <c r="FL99" s="166">
        <f t="shared" si="77"/>
        <v>0</v>
      </c>
      <c r="FM99" s="167">
        <f t="shared" si="78"/>
        <v>0</v>
      </c>
      <c r="FN99" s="166">
        <f t="shared" si="79"/>
        <v>0</v>
      </c>
      <c r="FO99" s="167">
        <f t="shared" si="80"/>
        <v>0</v>
      </c>
      <c r="FR99" s="164"/>
      <c r="FS99" s="177"/>
      <c r="FT99" s="164"/>
      <c r="FU99" s="177"/>
      <c r="FV99" s="164"/>
      <c r="FW99" s="177"/>
      <c r="FX99" s="164"/>
      <c r="FY99" s="177"/>
      <c r="FZ99" s="164"/>
      <c r="GA99" s="177"/>
      <c r="GB99" s="164"/>
      <c r="GC99" s="177"/>
      <c r="GD99" s="164"/>
      <c r="GE99" s="177"/>
      <c r="GF99" s="164"/>
      <c r="GG99" s="177"/>
      <c r="GH99" s="164"/>
      <c r="GI99" s="177"/>
      <c r="GJ99" s="164"/>
      <c r="GK99" s="177"/>
      <c r="GL99" s="164"/>
      <c r="GM99" s="177"/>
      <c r="GN99" s="164"/>
      <c r="GO99" s="177"/>
      <c r="GP99" s="166">
        <f t="shared" si="81"/>
        <v>0</v>
      </c>
      <c r="GQ99" s="167">
        <f t="shared" si="82"/>
        <v>0</v>
      </c>
      <c r="GR99" s="166">
        <f t="shared" si="83"/>
        <v>0</v>
      </c>
      <c r="GS99" s="167">
        <f t="shared" si="84"/>
        <v>0</v>
      </c>
      <c r="GV99" s="164"/>
      <c r="GW99" s="177"/>
      <c r="GX99" s="164"/>
      <c r="GY99" s="177"/>
      <c r="GZ99" s="164"/>
      <c r="HA99" s="177"/>
      <c r="HB99" s="164"/>
      <c r="HC99" s="177"/>
      <c r="HD99" s="164"/>
      <c r="HE99" s="177"/>
      <c r="HF99" s="164"/>
      <c r="HG99" s="177"/>
      <c r="HH99" s="164"/>
      <c r="HI99" s="177"/>
      <c r="HJ99" s="164"/>
      <c r="HK99" s="177"/>
      <c r="HL99" s="164"/>
      <c r="HM99" s="177"/>
      <c r="HN99" s="164"/>
      <c r="HO99" s="177"/>
      <c r="HP99" s="164"/>
      <c r="HQ99" s="177"/>
      <c r="HR99" s="164"/>
      <c r="HS99" s="177"/>
      <c r="HT99" s="166">
        <f t="shared" si="85"/>
        <v>0</v>
      </c>
      <c r="HU99" s="167">
        <f t="shared" si="86"/>
        <v>0</v>
      </c>
      <c r="HV99" s="166">
        <f t="shared" si="87"/>
        <v>0</v>
      </c>
      <c r="HW99" s="167">
        <f t="shared" si="88"/>
        <v>0</v>
      </c>
      <c r="HZ99" s="164"/>
      <c r="IA99" s="177"/>
      <c r="IB99" s="164"/>
      <c r="IC99" s="177"/>
      <c r="ID99" s="164"/>
      <c r="IE99" s="177"/>
      <c r="IF99" s="164"/>
      <c r="IG99" s="177"/>
      <c r="IH99" s="164"/>
      <c r="II99" s="177"/>
      <c r="IJ99" s="164"/>
      <c r="IK99" s="177"/>
      <c r="IL99" s="164"/>
      <c r="IM99" s="177"/>
      <c r="IN99" s="164"/>
      <c r="IO99" s="177"/>
      <c r="IP99" s="164"/>
      <c r="IQ99" s="177"/>
      <c r="IR99" s="164"/>
      <c r="IS99" s="177"/>
      <c r="IT99" s="164"/>
      <c r="IU99" s="177"/>
      <c r="IV99" s="164"/>
      <c r="IW99" s="177"/>
      <c r="IX99" s="166">
        <f t="shared" si="89"/>
        <v>0</v>
      </c>
      <c r="IY99" s="167">
        <f t="shared" si="90"/>
        <v>0</v>
      </c>
      <c r="IZ99" s="166">
        <f t="shared" si="91"/>
        <v>0</v>
      </c>
      <c r="JA99" s="167">
        <f t="shared" si="92"/>
        <v>0</v>
      </c>
      <c r="JD99" s="164"/>
      <c r="JE99" s="177"/>
      <c r="JF99" s="164"/>
      <c r="JG99" s="177"/>
      <c r="JH99" s="164"/>
      <c r="JI99" s="177"/>
      <c r="JJ99" s="164"/>
      <c r="JK99" s="177"/>
      <c r="JL99" s="164"/>
      <c r="JM99" s="177"/>
      <c r="JN99" s="164"/>
      <c r="JO99" s="177"/>
      <c r="JP99" s="164"/>
      <c r="JQ99" s="177"/>
      <c r="JR99" s="164"/>
      <c r="JS99" s="177"/>
      <c r="JT99" s="164"/>
      <c r="JU99" s="177"/>
      <c r="JV99" s="164"/>
      <c r="JW99" s="177"/>
      <c r="JX99" s="164"/>
      <c r="JY99" s="177"/>
      <c r="JZ99" s="164"/>
      <c r="KA99" s="177"/>
      <c r="KB99" s="166">
        <f t="shared" si="93"/>
        <v>0</v>
      </c>
      <c r="KC99" s="167">
        <f t="shared" si="94"/>
        <v>0</v>
      </c>
      <c r="KD99" s="166">
        <f t="shared" si="95"/>
        <v>0</v>
      </c>
      <c r="KE99" s="167">
        <f t="shared" si="96"/>
        <v>0</v>
      </c>
      <c r="KH99" s="197">
        <f t="shared" si="53"/>
        <v>0</v>
      </c>
      <c r="KI99" s="198">
        <f t="shared" si="54"/>
        <v>0</v>
      </c>
      <c r="KJ99" s="166">
        <f t="shared" si="55"/>
        <v>0</v>
      </c>
      <c r="KK99" s="167">
        <f t="shared" si="56"/>
        <v>0</v>
      </c>
      <c r="KL99" s="199">
        <f t="shared" si="57"/>
        <v>0</v>
      </c>
      <c r="KM99" s="198">
        <f t="shared" si="58"/>
        <v>0</v>
      </c>
      <c r="KN99" s="166">
        <f t="shared" si="59"/>
        <v>0</v>
      </c>
      <c r="KO99" s="427">
        <f t="shared" si="60"/>
        <v>0</v>
      </c>
      <c r="KP99" s="420">
        <f t="shared" si="97"/>
        <v>0</v>
      </c>
      <c r="KQ99" s="422">
        <f t="shared" si="98"/>
        <v>0</v>
      </c>
      <c r="KR99" s="421" t="s">
        <v>338</v>
      </c>
      <c r="KS99" s="422" t="s">
        <v>338</v>
      </c>
    </row>
    <row r="100" spans="1:306" s="23" customFormat="1" ht="15.75" hidden="1" customHeight="1" x14ac:dyDescent="0.25">
      <c r="A100" s="4"/>
      <c r="B100" s="73"/>
      <c r="C100" s="548"/>
      <c r="D100" s="546"/>
      <c r="E100" s="24"/>
      <c r="F100" s="651"/>
      <c r="G100" s="24"/>
      <c r="H100" s="24"/>
      <c r="I100" s="80">
        <f>INT(ROUND(F100,2)*(IF(E100&gt;0,data!$J$4,0)))</f>
        <v>0</v>
      </c>
      <c r="J100" s="80"/>
      <c r="K100" s="549"/>
      <c r="L100" s="128"/>
      <c r="M100" s="80">
        <f>INT(ROUND(F100,2)*(IF(E100&gt;0,(IF(K100="ano",data!$J$6,0)),0)))</f>
        <v>0</v>
      </c>
      <c r="N100" s="82"/>
      <c r="O100" s="84"/>
      <c r="P100" s="4"/>
      <c r="Q100" s="85"/>
      <c r="R100" s="611" t="s">
        <v>338</v>
      </c>
      <c r="S100" s="4"/>
      <c r="U100" s="173" t="s">
        <v>297</v>
      </c>
      <c r="V100" s="10"/>
      <c r="W100" s="10"/>
      <c r="X100" s="174"/>
      <c r="Y100" s="175"/>
      <c r="Z100" s="174"/>
      <c r="AA100" s="175"/>
      <c r="AB100" s="174"/>
      <c r="AC100" s="175"/>
      <c r="AD100" s="174"/>
      <c r="AE100" s="175"/>
      <c r="AF100" s="174"/>
      <c r="AG100" s="175"/>
      <c r="AH100" s="174"/>
      <c r="AI100" s="175"/>
      <c r="AJ100" s="174"/>
      <c r="AK100" s="175"/>
      <c r="AL100" s="174"/>
      <c r="AM100" s="175"/>
      <c r="AN100" s="174"/>
      <c r="AO100" s="175"/>
      <c r="AP100" s="174"/>
      <c r="AQ100" s="175"/>
      <c r="AR100" s="174"/>
      <c r="AS100" s="175"/>
      <c r="AT100" s="174"/>
      <c r="AU100" s="175"/>
      <c r="AV100" s="166">
        <f t="shared" si="61"/>
        <v>0</v>
      </c>
      <c r="AW100" s="167">
        <f t="shared" si="62"/>
        <v>0</v>
      </c>
      <c r="AX100" s="166">
        <f t="shared" si="63"/>
        <v>0</v>
      </c>
      <c r="AY100" s="167">
        <f t="shared" si="64"/>
        <v>0</v>
      </c>
      <c r="BB100" s="174"/>
      <c r="BC100" s="175"/>
      <c r="BD100" s="174"/>
      <c r="BE100" s="175"/>
      <c r="BF100" s="174"/>
      <c r="BG100" s="175"/>
      <c r="BH100" s="174"/>
      <c r="BI100" s="175"/>
      <c r="BJ100" s="174"/>
      <c r="BK100" s="175"/>
      <c r="BL100" s="174"/>
      <c r="BM100" s="175"/>
      <c r="BN100" s="174"/>
      <c r="BO100" s="175"/>
      <c r="BP100" s="174"/>
      <c r="BQ100" s="175"/>
      <c r="BR100" s="174"/>
      <c r="BS100" s="175"/>
      <c r="BT100" s="174"/>
      <c r="BU100" s="175"/>
      <c r="BV100" s="174"/>
      <c r="BW100" s="175"/>
      <c r="BX100" s="174"/>
      <c r="BY100" s="175"/>
      <c r="BZ100" s="166">
        <f t="shared" si="65"/>
        <v>0</v>
      </c>
      <c r="CA100" s="167">
        <f t="shared" si="66"/>
        <v>0</v>
      </c>
      <c r="CB100" s="166">
        <f t="shared" si="67"/>
        <v>0</v>
      </c>
      <c r="CC100" s="167">
        <f t="shared" si="68"/>
        <v>0</v>
      </c>
      <c r="CF100" s="174"/>
      <c r="CG100" s="175"/>
      <c r="CH100" s="174"/>
      <c r="CI100" s="175"/>
      <c r="CJ100" s="174"/>
      <c r="CK100" s="175"/>
      <c r="CL100" s="174"/>
      <c r="CM100" s="175"/>
      <c r="CN100" s="174"/>
      <c r="CO100" s="175"/>
      <c r="CP100" s="174"/>
      <c r="CQ100" s="175"/>
      <c r="CR100" s="174"/>
      <c r="CS100" s="175"/>
      <c r="CT100" s="174"/>
      <c r="CU100" s="175"/>
      <c r="CV100" s="174"/>
      <c r="CW100" s="175"/>
      <c r="CX100" s="174"/>
      <c r="CY100" s="175"/>
      <c r="CZ100" s="174"/>
      <c r="DA100" s="175"/>
      <c r="DB100" s="174"/>
      <c r="DC100" s="175"/>
      <c r="DD100" s="166">
        <f t="shared" si="69"/>
        <v>0</v>
      </c>
      <c r="DE100" s="167">
        <f t="shared" si="70"/>
        <v>0</v>
      </c>
      <c r="DF100" s="166">
        <f t="shared" si="71"/>
        <v>0</v>
      </c>
      <c r="DG100" s="167">
        <f t="shared" si="72"/>
        <v>0</v>
      </c>
      <c r="DJ100" s="174"/>
      <c r="DK100" s="175"/>
      <c r="DL100" s="174"/>
      <c r="DM100" s="175"/>
      <c r="DN100" s="174"/>
      <c r="DO100" s="175"/>
      <c r="DP100" s="174"/>
      <c r="DQ100" s="175"/>
      <c r="DR100" s="174"/>
      <c r="DS100" s="175"/>
      <c r="DT100" s="174"/>
      <c r="DU100" s="175"/>
      <c r="DV100" s="174"/>
      <c r="DW100" s="175"/>
      <c r="DX100" s="174"/>
      <c r="DY100" s="175"/>
      <c r="DZ100" s="174"/>
      <c r="EA100" s="175"/>
      <c r="EB100" s="174"/>
      <c r="EC100" s="175"/>
      <c r="ED100" s="174"/>
      <c r="EE100" s="175"/>
      <c r="EF100" s="174"/>
      <c r="EG100" s="175"/>
      <c r="EH100" s="166">
        <f t="shared" si="73"/>
        <v>0</v>
      </c>
      <c r="EI100" s="167">
        <f t="shared" si="74"/>
        <v>0</v>
      </c>
      <c r="EJ100" s="166">
        <f t="shared" si="75"/>
        <v>0</v>
      </c>
      <c r="EK100" s="167">
        <f t="shared" si="76"/>
        <v>0</v>
      </c>
      <c r="EN100" s="174"/>
      <c r="EO100" s="175"/>
      <c r="EP100" s="174"/>
      <c r="EQ100" s="175"/>
      <c r="ER100" s="174"/>
      <c r="ES100" s="175"/>
      <c r="ET100" s="174"/>
      <c r="EU100" s="175"/>
      <c r="EV100" s="174"/>
      <c r="EW100" s="175"/>
      <c r="EX100" s="174"/>
      <c r="EY100" s="175"/>
      <c r="EZ100" s="174"/>
      <c r="FA100" s="175"/>
      <c r="FB100" s="174"/>
      <c r="FC100" s="175"/>
      <c r="FD100" s="174"/>
      <c r="FE100" s="175"/>
      <c r="FF100" s="174"/>
      <c r="FG100" s="175"/>
      <c r="FH100" s="174"/>
      <c r="FI100" s="175"/>
      <c r="FJ100" s="174"/>
      <c r="FK100" s="175"/>
      <c r="FL100" s="166">
        <f t="shared" si="77"/>
        <v>0</v>
      </c>
      <c r="FM100" s="167">
        <f t="shared" si="78"/>
        <v>0</v>
      </c>
      <c r="FN100" s="166">
        <f t="shared" si="79"/>
        <v>0</v>
      </c>
      <c r="FO100" s="167">
        <f t="shared" si="80"/>
        <v>0</v>
      </c>
      <c r="FR100" s="174"/>
      <c r="FS100" s="175"/>
      <c r="FT100" s="174"/>
      <c r="FU100" s="175"/>
      <c r="FV100" s="174"/>
      <c r="FW100" s="175"/>
      <c r="FX100" s="174"/>
      <c r="FY100" s="175"/>
      <c r="FZ100" s="174"/>
      <c r="GA100" s="175"/>
      <c r="GB100" s="174"/>
      <c r="GC100" s="175"/>
      <c r="GD100" s="174"/>
      <c r="GE100" s="175"/>
      <c r="GF100" s="174"/>
      <c r="GG100" s="175"/>
      <c r="GH100" s="174"/>
      <c r="GI100" s="175"/>
      <c r="GJ100" s="174"/>
      <c r="GK100" s="175"/>
      <c r="GL100" s="174"/>
      <c r="GM100" s="175"/>
      <c r="GN100" s="174"/>
      <c r="GO100" s="175"/>
      <c r="GP100" s="166">
        <f t="shared" si="81"/>
        <v>0</v>
      </c>
      <c r="GQ100" s="167">
        <f t="shared" si="82"/>
        <v>0</v>
      </c>
      <c r="GR100" s="166">
        <f t="shared" si="83"/>
        <v>0</v>
      </c>
      <c r="GS100" s="167">
        <f t="shared" si="84"/>
        <v>0</v>
      </c>
      <c r="GV100" s="174"/>
      <c r="GW100" s="175"/>
      <c r="GX100" s="174"/>
      <c r="GY100" s="175"/>
      <c r="GZ100" s="174"/>
      <c r="HA100" s="175"/>
      <c r="HB100" s="174"/>
      <c r="HC100" s="175"/>
      <c r="HD100" s="174"/>
      <c r="HE100" s="175"/>
      <c r="HF100" s="174"/>
      <c r="HG100" s="175"/>
      <c r="HH100" s="174"/>
      <c r="HI100" s="175"/>
      <c r="HJ100" s="174"/>
      <c r="HK100" s="175"/>
      <c r="HL100" s="174"/>
      <c r="HM100" s="175"/>
      <c r="HN100" s="174"/>
      <c r="HO100" s="175"/>
      <c r="HP100" s="174"/>
      <c r="HQ100" s="175"/>
      <c r="HR100" s="174"/>
      <c r="HS100" s="175"/>
      <c r="HT100" s="166">
        <f t="shared" si="85"/>
        <v>0</v>
      </c>
      <c r="HU100" s="167">
        <f t="shared" si="86"/>
        <v>0</v>
      </c>
      <c r="HV100" s="166">
        <f t="shared" si="87"/>
        <v>0</v>
      </c>
      <c r="HW100" s="167">
        <f t="shared" si="88"/>
        <v>0</v>
      </c>
      <c r="HZ100" s="174"/>
      <c r="IA100" s="175"/>
      <c r="IB100" s="174"/>
      <c r="IC100" s="175"/>
      <c r="ID100" s="174"/>
      <c r="IE100" s="175"/>
      <c r="IF100" s="174"/>
      <c r="IG100" s="175"/>
      <c r="IH100" s="174"/>
      <c r="II100" s="175"/>
      <c r="IJ100" s="174"/>
      <c r="IK100" s="175"/>
      <c r="IL100" s="174"/>
      <c r="IM100" s="175"/>
      <c r="IN100" s="174"/>
      <c r="IO100" s="175"/>
      <c r="IP100" s="174"/>
      <c r="IQ100" s="175"/>
      <c r="IR100" s="174"/>
      <c r="IS100" s="175"/>
      <c r="IT100" s="174"/>
      <c r="IU100" s="175"/>
      <c r="IV100" s="174"/>
      <c r="IW100" s="175"/>
      <c r="IX100" s="166">
        <f t="shared" si="89"/>
        <v>0</v>
      </c>
      <c r="IY100" s="167">
        <f t="shared" si="90"/>
        <v>0</v>
      </c>
      <c r="IZ100" s="166">
        <f t="shared" si="91"/>
        <v>0</v>
      </c>
      <c r="JA100" s="167">
        <f t="shared" si="92"/>
        <v>0</v>
      </c>
      <c r="JD100" s="174"/>
      <c r="JE100" s="175"/>
      <c r="JF100" s="174"/>
      <c r="JG100" s="175"/>
      <c r="JH100" s="174"/>
      <c r="JI100" s="175"/>
      <c r="JJ100" s="174"/>
      <c r="JK100" s="175"/>
      <c r="JL100" s="174"/>
      <c r="JM100" s="175"/>
      <c r="JN100" s="174"/>
      <c r="JO100" s="175"/>
      <c r="JP100" s="174"/>
      <c r="JQ100" s="175"/>
      <c r="JR100" s="174"/>
      <c r="JS100" s="175"/>
      <c r="JT100" s="174"/>
      <c r="JU100" s="175"/>
      <c r="JV100" s="174"/>
      <c r="JW100" s="175"/>
      <c r="JX100" s="174"/>
      <c r="JY100" s="175"/>
      <c r="JZ100" s="174"/>
      <c r="KA100" s="175"/>
      <c r="KB100" s="166">
        <f t="shared" si="93"/>
        <v>0</v>
      </c>
      <c r="KC100" s="167">
        <f t="shared" si="94"/>
        <v>0</v>
      </c>
      <c r="KD100" s="166">
        <f t="shared" si="95"/>
        <v>0</v>
      </c>
      <c r="KE100" s="167">
        <f t="shared" si="96"/>
        <v>0</v>
      </c>
      <c r="KH100" s="197">
        <f t="shared" si="53"/>
        <v>0</v>
      </c>
      <c r="KI100" s="198">
        <f t="shared" si="54"/>
        <v>0</v>
      </c>
      <c r="KJ100" s="166">
        <f t="shared" si="55"/>
        <v>0</v>
      </c>
      <c r="KK100" s="167">
        <f t="shared" si="56"/>
        <v>0</v>
      </c>
      <c r="KL100" s="199">
        <f t="shared" si="57"/>
        <v>0</v>
      </c>
      <c r="KM100" s="198">
        <f t="shared" si="58"/>
        <v>0</v>
      </c>
      <c r="KN100" s="166">
        <f t="shared" si="59"/>
        <v>0</v>
      </c>
      <c r="KO100" s="427">
        <f t="shared" si="60"/>
        <v>0</v>
      </c>
      <c r="KP100" s="420">
        <f t="shared" si="97"/>
        <v>0</v>
      </c>
      <c r="KQ100" s="422">
        <f t="shared" si="98"/>
        <v>0</v>
      </c>
      <c r="KR100" s="421" t="s">
        <v>338</v>
      </c>
      <c r="KS100" s="422" t="s">
        <v>338</v>
      </c>
    </row>
    <row r="101" spans="1:306" s="4" customFormat="1" ht="16.5" customHeight="1" x14ac:dyDescent="0.25">
      <c r="B101" s="73" t="s">
        <v>57</v>
      </c>
      <c r="C101" s="900"/>
      <c r="D101" s="901"/>
      <c r="E101" s="312"/>
      <c r="F101" s="655">
        <v>1</v>
      </c>
      <c r="G101" s="14"/>
      <c r="H101" s="14"/>
      <c r="I101" s="80">
        <f>INT(ROUND(F101,2)*(IF(E101&gt;0,data!$J$4,0)))</f>
        <v>0</v>
      </c>
      <c r="J101" s="80">
        <f>IF(E101&gt;0,I101*E101,0)</f>
        <v>0</v>
      </c>
      <c r="K101" s="314"/>
      <c r="L101" s="312"/>
      <c r="M101" s="80">
        <f>INT(ROUND(F101,2)*(IF(E101&gt;0,(IF(K101="ano",data!$J$6,0)),0)))</f>
        <v>0</v>
      </c>
      <c r="N101" s="82">
        <f>IF(L101&gt;E101,M101*E101,M101*L101)</f>
        <v>0</v>
      </c>
      <c r="O101" s="84">
        <f t="shared" si="46"/>
        <v>0</v>
      </c>
      <c r="Q101" s="85" t="str">
        <f t="shared" si="47"/>
        <v/>
      </c>
      <c r="R101" s="611" t="s">
        <v>338</v>
      </c>
      <c r="T101" s="4">
        <f t="shared" si="48"/>
        <v>0</v>
      </c>
      <c r="U101" s="176" t="s">
        <v>297</v>
      </c>
      <c r="V101" s="10"/>
      <c r="W101" s="10"/>
      <c r="X101" s="164"/>
      <c r="Y101" s="177"/>
      <c r="Z101" s="164"/>
      <c r="AA101" s="177"/>
      <c r="AB101" s="164"/>
      <c r="AC101" s="177"/>
      <c r="AD101" s="164"/>
      <c r="AE101" s="177"/>
      <c r="AF101" s="164"/>
      <c r="AG101" s="177"/>
      <c r="AH101" s="164"/>
      <c r="AI101" s="177"/>
      <c r="AJ101" s="164"/>
      <c r="AK101" s="177"/>
      <c r="AL101" s="164"/>
      <c r="AM101" s="177"/>
      <c r="AN101" s="164"/>
      <c r="AO101" s="177"/>
      <c r="AP101" s="164"/>
      <c r="AQ101" s="177"/>
      <c r="AR101" s="164"/>
      <c r="AS101" s="177"/>
      <c r="AT101" s="164"/>
      <c r="AU101" s="177"/>
      <c r="AV101" s="166">
        <f t="shared" si="61"/>
        <v>0</v>
      </c>
      <c r="AW101" s="167">
        <f t="shared" si="62"/>
        <v>0</v>
      </c>
      <c r="AX101" s="166">
        <f t="shared" si="63"/>
        <v>0</v>
      </c>
      <c r="AY101" s="167">
        <f t="shared" si="64"/>
        <v>0</v>
      </c>
      <c r="BB101" s="164"/>
      <c r="BC101" s="177"/>
      <c r="BD101" s="164"/>
      <c r="BE101" s="177"/>
      <c r="BF101" s="164"/>
      <c r="BG101" s="177"/>
      <c r="BH101" s="164"/>
      <c r="BI101" s="177"/>
      <c r="BJ101" s="164"/>
      <c r="BK101" s="177"/>
      <c r="BL101" s="164"/>
      <c r="BM101" s="177"/>
      <c r="BN101" s="164"/>
      <c r="BO101" s="177"/>
      <c r="BP101" s="164"/>
      <c r="BQ101" s="177"/>
      <c r="BR101" s="164"/>
      <c r="BS101" s="177"/>
      <c r="BT101" s="164"/>
      <c r="BU101" s="177"/>
      <c r="BV101" s="164"/>
      <c r="BW101" s="177"/>
      <c r="BX101" s="164"/>
      <c r="BY101" s="177"/>
      <c r="BZ101" s="166">
        <f t="shared" si="65"/>
        <v>0</v>
      </c>
      <c r="CA101" s="167">
        <f t="shared" si="66"/>
        <v>0</v>
      </c>
      <c r="CB101" s="166">
        <f t="shared" si="67"/>
        <v>0</v>
      </c>
      <c r="CC101" s="167">
        <f t="shared" si="68"/>
        <v>0</v>
      </c>
      <c r="CF101" s="164"/>
      <c r="CG101" s="177"/>
      <c r="CH101" s="164"/>
      <c r="CI101" s="177"/>
      <c r="CJ101" s="164"/>
      <c r="CK101" s="177"/>
      <c r="CL101" s="164"/>
      <c r="CM101" s="177"/>
      <c r="CN101" s="164"/>
      <c r="CO101" s="177"/>
      <c r="CP101" s="164"/>
      <c r="CQ101" s="177"/>
      <c r="CR101" s="164"/>
      <c r="CS101" s="177"/>
      <c r="CT101" s="164"/>
      <c r="CU101" s="177"/>
      <c r="CV101" s="164"/>
      <c r="CW101" s="177"/>
      <c r="CX101" s="164"/>
      <c r="CY101" s="177"/>
      <c r="CZ101" s="164"/>
      <c r="DA101" s="177"/>
      <c r="DB101" s="164"/>
      <c r="DC101" s="177"/>
      <c r="DD101" s="166">
        <f t="shared" si="69"/>
        <v>0</v>
      </c>
      <c r="DE101" s="167">
        <f t="shared" si="70"/>
        <v>0</v>
      </c>
      <c r="DF101" s="166">
        <f t="shared" si="71"/>
        <v>0</v>
      </c>
      <c r="DG101" s="167">
        <f t="shared" si="72"/>
        <v>0</v>
      </c>
      <c r="DJ101" s="164"/>
      <c r="DK101" s="177"/>
      <c r="DL101" s="164"/>
      <c r="DM101" s="177"/>
      <c r="DN101" s="164"/>
      <c r="DO101" s="177"/>
      <c r="DP101" s="164"/>
      <c r="DQ101" s="177"/>
      <c r="DR101" s="164"/>
      <c r="DS101" s="177"/>
      <c r="DT101" s="164"/>
      <c r="DU101" s="177"/>
      <c r="DV101" s="164"/>
      <c r="DW101" s="177"/>
      <c r="DX101" s="164"/>
      <c r="DY101" s="177"/>
      <c r="DZ101" s="164"/>
      <c r="EA101" s="177"/>
      <c r="EB101" s="164"/>
      <c r="EC101" s="177"/>
      <c r="ED101" s="164"/>
      <c r="EE101" s="177"/>
      <c r="EF101" s="164"/>
      <c r="EG101" s="177"/>
      <c r="EH101" s="166">
        <f t="shared" si="73"/>
        <v>0</v>
      </c>
      <c r="EI101" s="167">
        <f t="shared" si="74"/>
        <v>0</v>
      </c>
      <c r="EJ101" s="166">
        <f t="shared" si="75"/>
        <v>0</v>
      </c>
      <c r="EK101" s="167">
        <f t="shared" si="76"/>
        <v>0</v>
      </c>
      <c r="EN101" s="164"/>
      <c r="EO101" s="177"/>
      <c r="EP101" s="164"/>
      <c r="EQ101" s="177"/>
      <c r="ER101" s="164"/>
      <c r="ES101" s="177"/>
      <c r="ET101" s="164"/>
      <c r="EU101" s="177"/>
      <c r="EV101" s="164"/>
      <c r="EW101" s="177"/>
      <c r="EX101" s="164"/>
      <c r="EY101" s="177"/>
      <c r="EZ101" s="164"/>
      <c r="FA101" s="177"/>
      <c r="FB101" s="164"/>
      <c r="FC101" s="177"/>
      <c r="FD101" s="164"/>
      <c r="FE101" s="177"/>
      <c r="FF101" s="164"/>
      <c r="FG101" s="177"/>
      <c r="FH101" s="164"/>
      <c r="FI101" s="177"/>
      <c r="FJ101" s="164"/>
      <c r="FK101" s="177"/>
      <c r="FL101" s="166">
        <f t="shared" si="77"/>
        <v>0</v>
      </c>
      <c r="FM101" s="167">
        <f t="shared" si="78"/>
        <v>0</v>
      </c>
      <c r="FN101" s="166">
        <f t="shared" si="79"/>
        <v>0</v>
      </c>
      <c r="FO101" s="167">
        <f t="shared" si="80"/>
        <v>0</v>
      </c>
      <c r="FR101" s="164"/>
      <c r="FS101" s="177"/>
      <c r="FT101" s="164"/>
      <c r="FU101" s="177"/>
      <c r="FV101" s="164"/>
      <c r="FW101" s="177"/>
      <c r="FX101" s="164"/>
      <c r="FY101" s="177"/>
      <c r="FZ101" s="164"/>
      <c r="GA101" s="177"/>
      <c r="GB101" s="164"/>
      <c r="GC101" s="177"/>
      <c r="GD101" s="164"/>
      <c r="GE101" s="177"/>
      <c r="GF101" s="164"/>
      <c r="GG101" s="177"/>
      <c r="GH101" s="164"/>
      <c r="GI101" s="177"/>
      <c r="GJ101" s="164"/>
      <c r="GK101" s="177"/>
      <c r="GL101" s="164"/>
      <c r="GM101" s="177"/>
      <c r="GN101" s="164"/>
      <c r="GO101" s="177"/>
      <c r="GP101" s="166">
        <f t="shared" si="81"/>
        <v>0</v>
      </c>
      <c r="GQ101" s="167">
        <f t="shared" si="82"/>
        <v>0</v>
      </c>
      <c r="GR101" s="166">
        <f t="shared" si="83"/>
        <v>0</v>
      </c>
      <c r="GS101" s="167">
        <f t="shared" si="84"/>
        <v>0</v>
      </c>
      <c r="GV101" s="164"/>
      <c r="GW101" s="177"/>
      <c r="GX101" s="164"/>
      <c r="GY101" s="177"/>
      <c r="GZ101" s="164"/>
      <c r="HA101" s="177"/>
      <c r="HB101" s="164"/>
      <c r="HC101" s="177"/>
      <c r="HD101" s="164"/>
      <c r="HE101" s="177"/>
      <c r="HF101" s="164"/>
      <c r="HG101" s="177"/>
      <c r="HH101" s="164"/>
      <c r="HI101" s="177"/>
      <c r="HJ101" s="164"/>
      <c r="HK101" s="177"/>
      <c r="HL101" s="164"/>
      <c r="HM101" s="177"/>
      <c r="HN101" s="164"/>
      <c r="HO101" s="177"/>
      <c r="HP101" s="164"/>
      <c r="HQ101" s="177"/>
      <c r="HR101" s="164"/>
      <c r="HS101" s="177"/>
      <c r="HT101" s="166">
        <f t="shared" si="85"/>
        <v>0</v>
      </c>
      <c r="HU101" s="167">
        <f t="shared" si="86"/>
        <v>0</v>
      </c>
      <c r="HV101" s="166">
        <f t="shared" si="87"/>
        <v>0</v>
      </c>
      <c r="HW101" s="167">
        <f t="shared" si="88"/>
        <v>0</v>
      </c>
      <c r="HZ101" s="164"/>
      <c r="IA101" s="177"/>
      <c r="IB101" s="164"/>
      <c r="IC101" s="177"/>
      <c r="ID101" s="164"/>
      <c r="IE101" s="177"/>
      <c r="IF101" s="164"/>
      <c r="IG101" s="177"/>
      <c r="IH101" s="164"/>
      <c r="II101" s="177"/>
      <c r="IJ101" s="164"/>
      <c r="IK101" s="177"/>
      <c r="IL101" s="164"/>
      <c r="IM101" s="177"/>
      <c r="IN101" s="164"/>
      <c r="IO101" s="177"/>
      <c r="IP101" s="164"/>
      <c r="IQ101" s="177"/>
      <c r="IR101" s="164"/>
      <c r="IS101" s="177"/>
      <c r="IT101" s="164"/>
      <c r="IU101" s="177"/>
      <c r="IV101" s="164"/>
      <c r="IW101" s="177"/>
      <c r="IX101" s="166">
        <f t="shared" si="89"/>
        <v>0</v>
      </c>
      <c r="IY101" s="167">
        <f t="shared" si="90"/>
        <v>0</v>
      </c>
      <c r="IZ101" s="166">
        <f t="shared" si="91"/>
        <v>0</v>
      </c>
      <c r="JA101" s="167">
        <f t="shared" si="92"/>
        <v>0</v>
      </c>
      <c r="JD101" s="164"/>
      <c r="JE101" s="177"/>
      <c r="JF101" s="164"/>
      <c r="JG101" s="177"/>
      <c r="JH101" s="164"/>
      <c r="JI101" s="177"/>
      <c r="JJ101" s="164"/>
      <c r="JK101" s="177"/>
      <c r="JL101" s="164"/>
      <c r="JM101" s="177"/>
      <c r="JN101" s="164"/>
      <c r="JO101" s="177"/>
      <c r="JP101" s="164"/>
      <c r="JQ101" s="177"/>
      <c r="JR101" s="164"/>
      <c r="JS101" s="177"/>
      <c r="JT101" s="164"/>
      <c r="JU101" s="177"/>
      <c r="JV101" s="164"/>
      <c r="JW101" s="177"/>
      <c r="JX101" s="164"/>
      <c r="JY101" s="177"/>
      <c r="JZ101" s="164"/>
      <c r="KA101" s="177"/>
      <c r="KB101" s="166">
        <f t="shared" si="93"/>
        <v>0</v>
      </c>
      <c r="KC101" s="167">
        <f t="shared" si="94"/>
        <v>0</v>
      </c>
      <c r="KD101" s="166">
        <f t="shared" si="95"/>
        <v>0</v>
      </c>
      <c r="KE101" s="167">
        <f t="shared" si="96"/>
        <v>0</v>
      </c>
      <c r="KH101" s="197">
        <f t="shared" si="53"/>
        <v>0</v>
      </c>
      <c r="KI101" s="198">
        <f t="shared" si="54"/>
        <v>0</v>
      </c>
      <c r="KJ101" s="166">
        <f t="shared" si="55"/>
        <v>0</v>
      </c>
      <c r="KK101" s="167">
        <f t="shared" si="56"/>
        <v>0</v>
      </c>
      <c r="KL101" s="199">
        <f t="shared" si="57"/>
        <v>0</v>
      </c>
      <c r="KM101" s="198">
        <f t="shared" si="58"/>
        <v>0</v>
      </c>
      <c r="KN101" s="166">
        <f t="shared" si="59"/>
        <v>0</v>
      </c>
      <c r="KO101" s="427">
        <f t="shared" si="60"/>
        <v>0</v>
      </c>
      <c r="KP101" s="420">
        <f t="shared" si="97"/>
        <v>0</v>
      </c>
      <c r="KQ101" s="422">
        <f t="shared" si="98"/>
        <v>0</v>
      </c>
      <c r="KR101" s="421" t="s">
        <v>338</v>
      </c>
      <c r="KS101" s="422" t="s">
        <v>338</v>
      </c>
    </row>
    <row r="102" spans="1:306" s="23" customFormat="1" ht="16.5" hidden="1" customHeight="1" x14ac:dyDescent="0.25">
      <c r="A102" s="4"/>
      <c r="B102" s="73"/>
      <c r="C102" s="902"/>
      <c r="D102" s="903"/>
      <c r="E102" s="24"/>
      <c r="F102" s="651"/>
      <c r="G102" s="24"/>
      <c r="H102" s="24"/>
      <c r="I102" s="80">
        <f>INT(ROUND(F102,2)*(IF(E102&gt;0,data!$J$4,0)))</f>
        <v>0</v>
      </c>
      <c r="J102" s="80"/>
      <c r="K102" s="549"/>
      <c r="L102" s="128"/>
      <c r="M102" s="80">
        <f>INT(ROUND(F102,2)*(IF(E102&gt;0,(IF(K102="ano",data!$J$6,0)),0)))</f>
        <v>0</v>
      </c>
      <c r="N102" s="82"/>
      <c r="O102" s="84"/>
      <c r="P102" s="4"/>
      <c r="Q102" s="85"/>
      <c r="R102" s="611" t="s">
        <v>338</v>
      </c>
      <c r="S102" s="4"/>
      <c r="T102" s="4">
        <f t="shared" si="48"/>
        <v>0</v>
      </c>
      <c r="U102" s="173" t="s">
        <v>297</v>
      </c>
      <c r="V102" s="10"/>
      <c r="W102" s="10"/>
      <c r="X102" s="174"/>
      <c r="Y102" s="175"/>
      <c r="Z102" s="174"/>
      <c r="AA102" s="175"/>
      <c r="AB102" s="174"/>
      <c r="AC102" s="175"/>
      <c r="AD102" s="174"/>
      <c r="AE102" s="175"/>
      <c r="AF102" s="174"/>
      <c r="AG102" s="175"/>
      <c r="AH102" s="174"/>
      <c r="AI102" s="175"/>
      <c r="AJ102" s="174"/>
      <c r="AK102" s="175"/>
      <c r="AL102" s="174"/>
      <c r="AM102" s="175"/>
      <c r="AN102" s="174"/>
      <c r="AO102" s="175"/>
      <c r="AP102" s="174"/>
      <c r="AQ102" s="175"/>
      <c r="AR102" s="174"/>
      <c r="AS102" s="175"/>
      <c r="AT102" s="174"/>
      <c r="AU102" s="175"/>
      <c r="AV102" s="166">
        <f t="shared" si="61"/>
        <v>0</v>
      </c>
      <c r="AW102" s="167">
        <f t="shared" si="62"/>
        <v>0</v>
      </c>
      <c r="AX102" s="166">
        <f t="shared" si="63"/>
        <v>0</v>
      </c>
      <c r="AY102" s="167">
        <f t="shared" si="64"/>
        <v>0</v>
      </c>
      <c r="BB102" s="174"/>
      <c r="BC102" s="175"/>
      <c r="BD102" s="174"/>
      <c r="BE102" s="175"/>
      <c r="BF102" s="174"/>
      <c r="BG102" s="175"/>
      <c r="BH102" s="174"/>
      <c r="BI102" s="175"/>
      <c r="BJ102" s="174"/>
      <c r="BK102" s="175"/>
      <c r="BL102" s="174"/>
      <c r="BM102" s="175"/>
      <c r="BN102" s="174"/>
      <c r="BO102" s="175"/>
      <c r="BP102" s="174"/>
      <c r="BQ102" s="175"/>
      <c r="BR102" s="174"/>
      <c r="BS102" s="175"/>
      <c r="BT102" s="174"/>
      <c r="BU102" s="175"/>
      <c r="BV102" s="174"/>
      <c r="BW102" s="175"/>
      <c r="BX102" s="174"/>
      <c r="BY102" s="175"/>
      <c r="BZ102" s="166">
        <f t="shared" si="65"/>
        <v>0</v>
      </c>
      <c r="CA102" s="167">
        <f t="shared" si="66"/>
        <v>0</v>
      </c>
      <c r="CB102" s="166">
        <f t="shared" si="67"/>
        <v>0</v>
      </c>
      <c r="CC102" s="167">
        <f t="shared" si="68"/>
        <v>0</v>
      </c>
      <c r="CF102" s="174"/>
      <c r="CG102" s="175"/>
      <c r="CH102" s="174"/>
      <c r="CI102" s="175"/>
      <c r="CJ102" s="174"/>
      <c r="CK102" s="175"/>
      <c r="CL102" s="174"/>
      <c r="CM102" s="175"/>
      <c r="CN102" s="174"/>
      <c r="CO102" s="175"/>
      <c r="CP102" s="174"/>
      <c r="CQ102" s="175"/>
      <c r="CR102" s="174"/>
      <c r="CS102" s="175"/>
      <c r="CT102" s="174"/>
      <c r="CU102" s="175"/>
      <c r="CV102" s="174"/>
      <c r="CW102" s="175"/>
      <c r="CX102" s="174"/>
      <c r="CY102" s="175"/>
      <c r="CZ102" s="174"/>
      <c r="DA102" s="175"/>
      <c r="DB102" s="174"/>
      <c r="DC102" s="175"/>
      <c r="DD102" s="166">
        <f t="shared" si="69"/>
        <v>0</v>
      </c>
      <c r="DE102" s="167">
        <f t="shared" si="70"/>
        <v>0</v>
      </c>
      <c r="DF102" s="166">
        <f t="shared" si="71"/>
        <v>0</v>
      </c>
      <c r="DG102" s="167">
        <f t="shared" si="72"/>
        <v>0</v>
      </c>
      <c r="DJ102" s="174"/>
      <c r="DK102" s="175"/>
      <c r="DL102" s="174"/>
      <c r="DM102" s="175"/>
      <c r="DN102" s="174"/>
      <c r="DO102" s="175"/>
      <c r="DP102" s="174"/>
      <c r="DQ102" s="175"/>
      <c r="DR102" s="174"/>
      <c r="DS102" s="175"/>
      <c r="DT102" s="174"/>
      <c r="DU102" s="175"/>
      <c r="DV102" s="174"/>
      <c r="DW102" s="175"/>
      <c r="DX102" s="174"/>
      <c r="DY102" s="175"/>
      <c r="DZ102" s="174"/>
      <c r="EA102" s="175"/>
      <c r="EB102" s="174"/>
      <c r="EC102" s="175"/>
      <c r="ED102" s="174"/>
      <c r="EE102" s="175"/>
      <c r="EF102" s="174"/>
      <c r="EG102" s="175"/>
      <c r="EH102" s="166">
        <f t="shared" si="73"/>
        <v>0</v>
      </c>
      <c r="EI102" s="167">
        <f t="shared" si="74"/>
        <v>0</v>
      </c>
      <c r="EJ102" s="166">
        <f t="shared" si="75"/>
        <v>0</v>
      </c>
      <c r="EK102" s="167">
        <f t="shared" si="76"/>
        <v>0</v>
      </c>
      <c r="EN102" s="174"/>
      <c r="EO102" s="175"/>
      <c r="EP102" s="174"/>
      <c r="EQ102" s="175"/>
      <c r="ER102" s="174"/>
      <c r="ES102" s="175"/>
      <c r="ET102" s="174"/>
      <c r="EU102" s="175"/>
      <c r="EV102" s="174"/>
      <c r="EW102" s="175"/>
      <c r="EX102" s="174"/>
      <c r="EY102" s="175"/>
      <c r="EZ102" s="174"/>
      <c r="FA102" s="175"/>
      <c r="FB102" s="174"/>
      <c r="FC102" s="175"/>
      <c r="FD102" s="174"/>
      <c r="FE102" s="175"/>
      <c r="FF102" s="174"/>
      <c r="FG102" s="175"/>
      <c r="FH102" s="174"/>
      <c r="FI102" s="175"/>
      <c r="FJ102" s="174"/>
      <c r="FK102" s="175"/>
      <c r="FL102" s="166">
        <f t="shared" si="77"/>
        <v>0</v>
      </c>
      <c r="FM102" s="167">
        <f t="shared" si="78"/>
        <v>0</v>
      </c>
      <c r="FN102" s="166">
        <f t="shared" si="79"/>
        <v>0</v>
      </c>
      <c r="FO102" s="167">
        <f t="shared" si="80"/>
        <v>0</v>
      </c>
      <c r="FR102" s="174"/>
      <c r="FS102" s="175"/>
      <c r="FT102" s="174"/>
      <c r="FU102" s="175"/>
      <c r="FV102" s="174"/>
      <c r="FW102" s="175"/>
      <c r="FX102" s="174"/>
      <c r="FY102" s="175"/>
      <c r="FZ102" s="174"/>
      <c r="GA102" s="175"/>
      <c r="GB102" s="174"/>
      <c r="GC102" s="175"/>
      <c r="GD102" s="174"/>
      <c r="GE102" s="175"/>
      <c r="GF102" s="174"/>
      <c r="GG102" s="175"/>
      <c r="GH102" s="174"/>
      <c r="GI102" s="175"/>
      <c r="GJ102" s="174"/>
      <c r="GK102" s="175"/>
      <c r="GL102" s="174"/>
      <c r="GM102" s="175"/>
      <c r="GN102" s="174"/>
      <c r="GO102" s="175"/>
      <c r="GP102" s="166">
        <f t="shared" si="81"/>
        <v>0</v>
      </c>
      <c r="GQ102" s="167">
        <f t="shared" si="82"/>
        <v>0</v>
      </c>
      <c r="GR102" s="166">
        <f t="shared" si="83"/>
        <v>0</v>
      </c>
      <c r="GS102" s="167">
        <f t="shared" si="84"/>
        <v>0</v>
      </c>
      <c r="GV102" s="174"/>
      <c r="GW102" s="175"/>
      <c r="GX102" s="174"/>
      <c r="GY102" s="175"/>
      <c r="GZ102" s="174"/>
      <c r="HA102" s="175"/>
      <c r="HB102" s="174"/>
      <c r="HC102" s="175"/>
      <c r="HD102" s="174"/>
      <c r="HE102" s="175"/>
      <c r="HF102" s="174"/>
      <c r="HG102" s="175"/>
      <c r="HH102" s="174"/>
      <c r="HI102" s="175"/>
      <c r="HJ102" s="174"/>
      <c r="HK102" s="175"/>
      <c r="HL102" s="174"/>
      <c r="HM102" s="175"/>
      <c r="HN102" s="174"/>
      <c r="HO102" s="175"/>
      <c r="HP102" s="174"/>
      <c r="HQ102" s="175"/>
      <c r="HR102" s="174"/>
      <c r="HS102" s="175"/>
      <c r="HT102" s="166">
        <f t="shared" si="85"/>
        <v>0</v>
      </c>
      <c r="HU102" s="167">
        <f t="shared" si="86"/>
        <v>0</v>
      </c>
      <c r="HV102" s="166">
        <f t="shared" si="87"/>
        <v>0</v>
      </c>
      <c r="HW102" s="167">
        <f t="shared" si="88"/>
        <v>0</v>
      </c>
      <c r="HZ102" s="174"/>
      <c r="IA102" s="175"/>
      <c r="IB102" s="174"/>
      <c r="IC102" s="175"/>
      <c r="ID102" s="174"/>
      <c r="IE102" s="175"/>
      <c r="IF102" s="174"/>
      <c r="IG102" s="175"/>
      <c r="IH102" s="174"/>
      <c r="II102" s="175"/>
      <c r="IJ102" s="174"/>
      <c r="IK102" s="175"/>
      <c r="IL102" s="174"/>
      <c r="IM102" s="175"/>
      <c r="IN102" s="174"/>
      <c r="IO102" s="175"/>
      <c r="IP102" s="174"/>
      <c r="IQ102" s="175"/>
      <c r="IR102" s="174"/>
      <c r="IS102" s="175"/>
      <c r="IT102" s="174"/>
      <c r="IU102" s="175"/>
      <c r="IV102" s="174"/>
      <c r="IW102" s="175"/>
      <c r="IX102" s="166">
        <f t="shared" si="89"/>
        <v>0</v>
      </c>
      <c r="IY102" s="167">
        <f t="shared" si="90"/>
        <v>0</v>
      </c>
      <c r="IZ102" s="166">
        <f t="shared" si="91"/>
        <v>0</v>
      </c>
      <c r="JA102" s="167">
        <f t="shared" si="92"/>
        <v>0</v>
      </c>
      <c r="JD102" s="174"/>
      <c r="JE102" s="175"/>
      <c r="JF102" s="174"/>
      <c r="JG102" s="175"/>
      <c r="JH102" s="174"/>
      <c r="JI102" s="175"/>
      <c r="JJ102" s="174"/>
      <c r="JK102" s="175"/>
      <c r="JL102" s="174"/>
      <c r="JM102" s="175"/>
      <c r="JN102" s="174"/>
      <c r="JO102" s="175"/>
      <c r="JP102" s="174"/>
      <c r="JQ102" s="175"/>
      <c r="JR102" s="174"/>
      <c r="JS102" s="175"/>
      <c r="JT102" s="174"/>
      <c r="JU102" s="175"/>
      <c r="JV102" s="174"/>
      <c r="JW102" s="175"/>
      <c r="JX102" s="174"/>
      <c r="JY102" s="175"/>
      <c r="JZ102" s="174"/>
      <c r="KA102" s="175"/>
      <c r="KB102" s="166">
        <f t="shared" si="93"/>
        <v>0</v>
      </c>
      <c r="KC102" s="167">
        <f t="shared" si="94"/>
        <v>0</v>
      </c>
      <c r="KD102" s="166">
        <f t="shared" si="95"/>
        <v>0</v>
      </c>
      <c r="KE102" s="167">
        <f t="shared" si="96"/>
        <v>0</v>
      </c>
      <c r="KH102" s="197">
        <f t="shared" si="53"/>
        <v>0</v>
      </c>
      <c r="KI102" s="198">
        <f t="shared" si="54"/>
        <v>0</v>
      </c>
      <c r="KJ102" s="166">
        <f t="shared" si="55"/>
        <v>0</v>
      </c>
      <c r="KK102" s="167">
        <f t="shared" si="56"/>
        <v>0</v>
      </c>
      <c r="KL102" s="199">
        <f t="shared" si="57"/>
        <v>0</v>
      </c>
      <c r="KM102" s="198">
        <f t="shared" si="58"/>
        <v>0</v>
      </c>
      <c r="KN102" s="166">
        <f t="shared" si="59"/>
        <v>0</v>
      </c>
      <c r="KO102" s="427">
        <f t="shared" si="60"/>
        <v>0</v>
      </c>
      <c r="KP102" s="420">
        <f t="shared" si="97"/>
        <v>0</v>
      </c>
      <c r="KQ102" s="422">
        <f t="shared" si="98"/>
        <v>0</v>
      </c>
      <c r="KR102" s="421" t="s">
        <v>338</v>
      </c>
      <c r="KS102" s="422" t="s">
        <v>338</v>
      </c>
    </row>
    <row r="103" spans="1:306" s="4" customFormat="1" ht="18.75" customHeight="1" x14ac:dyDescent="0.25">
      <c r="B103" s="73" t="s">
        <v>58</v>
      </c>
      <c r="C103" s="900"/>
      <c r="D103" s="901"/>
      <c r="E103" s="312"/>
      <c r="F103" s="655">
        <v>1</v>
      </c>
      <c r="G103" s="14"/>
      <c r="H103" s="14"/>
      <c r="I103" s="80">
        <f>INT(ROUND(F103,2)*(IF(E103&gt;0,data!$J$4,0)))</f>
        <v>0</v>
      </c>
      <c r="J103" s="80">
        <f>IF(E103&gt;0,I103*E103,0)</f>
        <v>0</v>
      </c>
      <c r="K103" s="314"/>
      <c r="L103" s="312"/>
      <c r="M103" s="80">
        <f>INT(ROUND(F103,2)*(IF(E103&gt;0,(IF(K103="ano",data!$J$6,0)),0)))</f>
        <v>0</v>
      </c>
      <c r="N103" s="82">
        <f>IF(L103&gt;E103,M103*E103,M103*L103)</f>
        <v>0</v>
      </c>
      <c r="O103" s="84">
        <f t="shared" si="46"/>
        <v>0</v>
      </c>
      <c r="Q103" s="85" t="str">
        <f t="shared" si="47"/>
        <v/>
      </c>
      <c r="R103" s="611" t="s">
        <v>338</v>
      </c>
      <c r="T103" s="4">
        <f t="shared" si="48"/>
        <v>0</v>
      </c>
      <c r="U103" s="176" t="s">
        <v>297</v>
      </c>
      <c r="V103" s="10"/>
      <c r="W103" s="10"/>
      <c r="X103" s="164"/>
      <c r="Y103" s="177"/>
      <c r="Z103" s="164"/>
      <c r="AA103" s="177"/>
      <c r="AB103" s="164"/>
      <c r="AC103" s="177"/>
      <c r="AD103" s="164"/>
      <c r="AE103" s="177"/>
      <c r="AF103" s="164"/>
      <c r="AG103" s="177"/>
      <c r="AH103" s="164"/>
      <c r="AI103" s="177"/>
      <c r="AJ103" s="164"/>
      <c r="AK103" s="177"/>
      <c r="AL103" s="164"/>
      <c r="AM103" s="177"/>
      <c r="AN103" s="164"/>
      <c r="AO103" s="177"/>
      <c r="AP103" s="164"/>
      <c r="AQ103" s="177"/>
      <c r="AR103" s="164"/>
      <c r="AS103" s="177"/>
      <c r="AT103" s="164"/>
      <c r="AU103" s="177"/>
      <c r="AV103" s="166">
        <f t="shared" si="61"/>
        <v>0</v>
      </c>
      <c r="AW103" s="167">
        <f t="shared" si="62"/>
        <v>0</v>
      </c>
      <c r="AX103" s="166">
        <f t="shared" si="63"/>
        <v>0</v>
      </c>
      <c r="AY103" s="167">
        <f t="shared" si="64"/>
        <v>0</v>
      </c>
      <c r="BB103" s="164"/>
      <c r="BC103" s="177"/>
      <c r="BD103" s="164"/>
      <c r="BE103" s="177"/>
      <c r="BF103" s="164"/>
      <c r="BG103" s="177"/>
      <c r="BH103" s="164"/>
      <c r="BI103" s="177"/>
      <c r="BJ103" s="164"/>
      <c r="BK103" s="177"/>
      <c r="BL103" s="164"/>
      <c r="BM103" s="177"/>
      <c r="BN103" s="164"/>
      <c r="BO103" s="177"/>
      <c r="BP103" s="164"/>
      <c r="BQ103" s="177"/>
      <c r="BR103" s="164"/>
      <c r="BS103" s="177"/>
      <c r="BT103" s="164"/>
      <c r="BU103" s="177"/>
      <c r="BV103" s="164"/>
      <c r="BW103" s="177"/>
      <c r="BX103" s="164"/>
      <c r="BY103" s="177"/>
      <c r="BZ103" s="166">
        <f t="shared" si="65"/>
        <v>0</v>
      </c>
      <c r="CA103" s="167">
        <f t="shared" si="66"/>
        <v>0</v>
      </c>
      <c r="CB103" s="166">
        <f t="shared" si="67"/>
        <v>0</v>
      </c>
      <c r="CC103" s="167">
        <f t="shared" si="68"/>
        <v>0</v>
      </c>
      <c r="CF103" s="164"/>
      <c r="CG103" s="177"/>
      <c r="CH103" s="164"/>
      <c r="CI103" s="177"/>
      <c r="CJ103" s="164"/>
      <c r="CK103" s="177"/>
      <c r="CL103" s="164"/>
      <c r="CM103" s="177"/>
      <c r="CN103" s="164"/>
      <c r="CO103" s="177"/>
      <c r="CP103" s="164"/>
      <c r="CQ103" s="177"/>
      <c r="CR103" s="164"/>
      <c r="CS103" s="177"/>
      <c r="CT103" s="164"/>
      <c r="CU103" s="177"/>
      <c r="CV103" s="164"/>
      <c r="CW103" s="177"/>
      <c r="CX103" s="164"/>
      <c r="CY103" s="177"/>
      <c r="CZ103" s="164"/>
      <c r="DA103" s="177"/>
      <c r="DB103" s="164"/>
      <c r="DC103" s="177"/>
      <c r="DD103" s="166">
        <f t="shared" si="69"/>
        <v>0</v>
      </c>
      <c r="DE103" s="167">
        <f t="shared" si="70"/>
        <v>0</v>
      </c>
      <c r="DF103" s="166">
        <f t="shared" si="71"/>
        <v>0</v>
      </c>
      <c r="DG103" s="167">
        <f t="shared" si="72"/>
        <v>0</v>
      </c>
      <c r="DJ103" s="164"/>
      <c r="DK103" s="177"/>
      <c r="DL103" s="164"/>
      <c r="DM103" s="177"/>
      <c r="DN103" s="164"/>
      <c r="DO103" s="177"/>
      <c r="DP103" s="164"/>
      <c r="DQ103" s="177"/>
      <c r="DR103" s="164"/>
      <c r="DS103" s="177"/>
      <c r="DT103" s="164"/>
      <c r="DU103" s="177"/>
      <c r="DV103" s="164"/>
      <c r="DW103" s="177"/>
      <c r="DX103" s="164"/>
      <c r="DY103" s="177"/>
      <c r="DZ103" s="164"/>
      <c r="EA103" s="177"/>
      <c r="EB103" s="164"/>
      <c r="EC103" s="177"/>
      <c r="ED103" s="164"/>
      <c r="EE103" s="177"/>
      <c r="EF103" s="164"/>
      <c r="EG103" s="177"/>
      <c r="EH103" s="166">
        <f t="shared" si="73"/>
        <v>0</v>
      </c>
      <c r="EI103" s="167">
        <f t="shared" si="74"/>
        <v>0</v>
      </c>
      <c r="EJ103" s="166">
        <f t="shared" si="75"/>
        <v>0</v>
      </c>
      <c r="EK103" s="167">
        <f t="shared" si="76"/>
        <v>0</v>
      </c>
      <c r="EN103" s="164"/>
      <c r="EO103" s="177"/>
      <c r="EP103" s="164"/>
      <c r="EQ103" s="177"/>
      <c r="ER103" s="164"/>
      <c r="ES103" s="177"/>
      <c r="ET103" s="164"/>
      <c r="EU103" s="177"/>
      <c r="EV103" s="164"/>
      <c r="EW103" s="177"/>
      <c r="EX103" s="164"/>
      <c r="EY103" s="177"/>
      <c r="EZ103" s="164"/>
      <c r="FA103" s="177"/>
      <c r="FB103" s="164"/>
      <c r="FC103" s="177"/>
      <c r="FD103" s="164"/>
      <c r="FE103" s="177"/>
      <c r="FF103" s="164"/>
      <c r="FG103" s="177"/>
      <c r="FH103" s="164"/>
      <c r="FI103" s="177"/>
      <c r="FJ103" s="164"/>
      <c r="FK103" s="177"/>
      <c r="FL103" s="166">
        <f t="shared" si="77"/>
        <v>0</v>
      </c>
      <c r="FM103" s="167">
        <f t="shared" si="78"/>
        <v>0</v>
      </c>
      <c r="FN103" s="166">
        <f t="shared" si="79"/>
        <v>0</v>
      </c>
      <c r="FO103" s="167">
        <f t="shared" si="80"/>
        <v>0</v>
      </c>
      <c r="FR103" s="164"/>
      <c r="FS103" s="177"/>
      <c r="FT103" s="164"/>
      <c r="FU103" s="177"/>
      <c r="FV103" s="164"/>
      <c r="FW103" s="177"/>
      <c r="FX103" s="164"/>
      <c r="FY103" s="177"/>
      <c r="FZ103" s="164"/>
      <c r="GA103" s="177"/>
      <c r="GB103" s="164"/>
      <c r="GC103" s="177"/>
      <c r="GD103" s="164"/>
      <c r="GE103" s="177"/>
      <c r="GF103" s="164"/>
      <c r="GG103" s="177"/>
      <c r="GH103" s="164"/>
      <c r="GI103" s="177"/>
      <c r="GJ103" s="164"/>
      <c r="GK103" s="177"/>
      <c r="GL103" s="164"/>
      <c r="GM103" s="177"/>
      <c r="GN103" s="164"/>
      <c r="GO103" s="177"/>
      <c r="GP103" s="166">
        <f t="shared" si="81"/>
        <v>0</v>
      </c>
      <c r="GQ103" s="167">
        <f t="shared" si="82"/>
        <v>0</v>
      </c>
      <c r="GR103" s="166">
        <f t="shared" si="83"/>
        <v>0</v>
      </c>
      <c r="GS103" s="167">
        <f t="shared" si="84"/>
        <v>0</v>
      </c>
      <c r="GV103" s="164"/>
      <c r="GW103" s="177"/>
      <c r="GX103" s="164"/>
      <c r="GY103" s="177"/>
      <c r="GZ103" s="164"/>
      <c r="HA103" s="177"/>
      <c r="HB103" s="164"/>
      <c r="HC103" s="177"/>
      <c r="HD103" s="164"/>
      <c r="HE103" s="177"/>
      <c r="HF103" s="164"/>
      <c r="HG103" s="177"/>
      <c r="HH103" s="164"/>
      <c r="HI103" s="177"/>
      <c r="HJ103" s="164"/>
      <c r="HK103" s="177"/>
      <c r="HL103" s="164"/>
      <c r="HM103" s="177"/>
      <c r="HN103" s="164"/>
      <c r="HO103" s="177"/>
      <c r="HP103" s="164"/>
      <c r="HQ103" s="177"/>
      <c r="HR103" s="164"/>
      <c r="HS103" s="177"/>
      <c r="HT103" s="166">
        <f t="shared" si="85"/>
        <v>0</v>
      </c>
      <c r="HU103" s="167">
        <f t="shared" si="86"/>
        <v>0</v>
      </c>
      <c r="HV103" s="166">
        <f t="shared" si="87"/>
        <v>0</v>
      </c>
      <c r="HW103" s="167">
        <f t="shared" si="88"/>
        <v>0</v>
      </c>
      <c r="HZ103" s="164"/>
      <c r="IA103" s="177"/>
      <c r="IB103" s="164"/>
      <c r="IC103" s="177"/>
      <c r="ID103" s="164"/>
      <c r="IE103" s="177"/>
      <c r="IF103" s="164"/>
      <c r="IG103" s="177"/>
      <c r="IH103" s="164"/>
      <c r="II103" s="177"/>
      <c r="IJ103" s="164"/>
      <c r="IK103" s="177"/>
      <c r="IL103" s="164"/>
      <c r="IM103" s="177"/>
      <c r="IN103" s="164"/>
      <c r="IO103" s="177"/>
      <c r="IP103" s="164"/>
      <c r="IQ103" s="177"/>
      <c r="IR103" s="164"/>
      <c r="IS103" s="177"/>
      <c r="IT103" s="164"/>
      <c r="IU103" s="177"/>
      <c r="IV103" s="164"/>
      <c r="IW103" s="177"/>
      <c r="IX103" s="166">
        <f t="shared" si="89"/>
        <v>0</v>
      </c>
      <c r="IY103" s="167">
        <f t="shared" si="90"/>
        <v>0</v>
      </c>
      <c r="IZ103" s="166">
        <f t="shared" si="91"/>
        <v>0</v>
      </c>
      <c r="JA103" s="167">
        <f t="shared" si="92"/>
        <v>0</v>
      </c>
      <c r="JD103" s="164"/>
      <c r="JE103" s="177"/>
      <c r="JF103" s="164"/>
      <c r="JG103" s="177"/>
      <c r="JH103" s="164"/>
      <c r="JI103" s="177"/>
      <c r="JJ103" s="164"/>
      <c r="JK103" s="177"/>
      <c r="JL103" s="164"/>
      <c r="JM103" s="177"/>
      <c r="JN103" s="164"/>
      <c r="JO103" s="177"/>
      <c r="JP103" s="164"/>
      <c r="JQ103" s="177"/>
      <c r="JR103" s="164"/>
      <c r="JS103" s="177"/>
      <c r="JT103" s="164"/>
      <c r="JU103" s="177"/>
      <c r="JV103" s="164"/>
      <c r="JW103" s="177"/>
      <c r="JX103" s="164"/>
      <c r="JY103" s="177"/>
      <c r="JZ103" s="164"/>
      <c r="KA103" s="177"/>
      <c r="KB103" s="166">
        <f t="shared" si="93"/>
        <v>0</v>
      </c>
      <c r="KC103" s="167">
        <f t="shared" si="94"/>
        <v>0</v>
      </c>
      <c r="KD103" s="166">
        <f t="shared" si="95"/>
        <v>0</v>
      </c>
      <c r="KE103" s="167">
        <f t="shared" si="96"/>
        <v>0</v>
      </c>
      <c r="KH103" s="197">
        <f t="shared" ref="KH103:KH113" si="99">AV103+BZ103+DD103+EH103+FL103+GP103+HT103+IX103+KB103</f>
        <v>0</v>
      </c>
      <c r="KI103" s="198">
        <f t="shared" ref="KI103:KI113" si="100">AW103+CA103+DE103+EI103+FM103+GQ103+HU103+IY103+KC103</f>
        <v>0</v>
      </c>
      <c r="KJ103" s="166">
        <f t="shared" si="55"/>
        <v>0</v>
      </c>
      <c r="KK103" s="167">
        <f t="shared" si="56"/>
        <v>0</v>
      </c>
      <c r="KL103" s="199">
        <f t="shared" ref="KL103:KL113" si="101">AX103+CB103+DF103+EJ103+FN103+GR103+HV103+IZ103+KD103</f>
        <v>0</v>
      </c>
      <c r="KM103" s="198">
        <f t="shared" ref="KM103:KM113" si="102">AY103+CC103+DG103+EK103+FO103+GS103+HW103+JA103+KE103</f>
        <v>0</v>
      </c>
      <c r="KN103" s="166">
        <f t="shared" si="59"/>
        <v>0</v>
      </c>
      <c r="KO103" s="427">
        <f t="shared" si="60"/>
        <v>0</v>
      </c>
      <c r="KP103" s="420">
        <f t="shared" si="97"/>
        <v>0</v>
      </c>
      <c r="KQ103" s="422">
        <f t="shared" si="98"/>
        <v>0</v>
      </c>
      <c r="KR103" s="421" t="s">
        <v>338</v>
      </c>
      <c r="KS103" s="422" t="s">
        <v>338</v>
      </c>
    </row>
    <row r="104" spans="1:306" s="4" customFormat="1" ht="16.5" hidden="1" customHeight="1" x14ac:dyDescent="0.25">
      <c r="B104" s="73"/>
      <c r="C104" s="902"/>
      <c r="D104" s="903"/>
      <c r="E104" s="128"/>
      <c r="F104" s="651"/>
      <c r="G104" s="128"/>
      <c r="H104" s="128"/>
      <c r="I104" s="80">
        <f>INT(ROUND(F104,2)*(IF(E104&gt;0,data!$J$4,0)))</f>
        <v>0</v>
      </c>
      <c r="J104" s="80"/>
      <c r="K104" s="550"/>
      <c r="L104" s="128"/>
      <c r="M104" s="80">
        <f>INT(ROUND(F104,2)*(IF(E104&gt;0,(IF(K104="ano",data!$J$6,0)),0)))</f>
        <v>0</v>
      </c>
      <c r="N104" s="82"/>
      <c r="O104" s="84"/>
      <c r="Q104" s="85"/>
      <c r="R104" s="611" t="s">
        <v>338</v>
      </c>
      <c r="T104" s="4">
        <f t="shared" si="48"/>
        <v>0</v>
      </c>
      <c r="U104" s="173" t="s">
        <v>297</v>
      </c>
      <c r="V104" s="10"/>
      <c r="W104" s="10"/>
      <c r="X104" s="174"/>
      <c r="Y104" s="175"/>
      <c r="Z104" s="174"/>
      <c r="AA104" s="175"/>
      <c r="AB104" s="174"/>
      <c r="AC104" s="175"/>
      <c r="AD104" s="174"/>
      <c r="AE104" s="175"/>
      <c r="AF104" s="174"/>
      <c r="AG104" s="175"/>
      <c r="AH104" s="174"/>
      <c r="AI104" s="175"/>
      <c r="AJ104" s="174"/>
      <c r="AK104" s="175"/>
      <c r="AL104" s="174"/>
      <c r="AM104" s="175"/>
      <c r="AN104" s="174"/>
      <c r="AO104" s="175"/>
      <c r="AP104" s="174"/>
      <c r="AQ104" s="175"/>
      <c r="AR104" s="174"/>
      <c r="AS104" s="175"/>
      <c r="AT104" s="174"/>
      <c r="AU104" s="175"/>
      <c r="AV104" s="166">
        <f t="shared" si="61"/>
        <v>0</v>
      </c>
      <c r="AW104" s="167">
        <f t="shared" si="62"/>
        <v>0</v>
      </c>
      <c r="AX104" s="166">
        <f t="shared" si="63"/>
        <v>0</v>
      </c>
      <c r="AY104" s="167">
        <f t="shared" si="64"/>
        <v>0</v>
      </c>
      <c r="AZ104" s="23"/>
      <c r="BA104" s="23"/>
      <c r="BB104" s="174"/>
      <c r="BC104" s="175"/>
      <c r="BD104" s="174"/>
      <c r="BE104" s="175"/>
      <c r="BF104" s="174"/>
      <c r="BG104" s="175"/>
      <c r="BH104" s="174"/>
      <c r="BI104" s="175"/>
      <c r="BJ104" s="174"/>
      <c r="BK104" s="175"/>
      <c r="BL104" s="174"/>
      <c r="BM104" s="175"/>
      <c r="BN104" s="174"/>
      <c r="BO104" s="175"/>
      <c r="BP104" s="174"/>
      <c r="BQ104" s="175"/>
      <c r="BR104" s="174"/>
      <c r="BS104" s="175"/>
      <c r="BT104" s="174"/>
      <c r="BU104" s="175"/>
      <c r="BV104" s="174"/>
      <c r="BW104" s="175"/>
      <c r="BX104" s="174"/>
      <c r="BY104" s="175"/>
      <c r="BZ104" s="166">
        <f t="shared" si="65"/>
        <v>0</v>
      </c>
      <c r="CA104" s="167">
        <f t="shared" si="66"/>
        <v>0</v>
      </c>
      <c r="CB104" s="166">
        <f t="shared" si="67"/>
        <v>0</v>
      </c>
      <c r="CC104" s="167">
        <f t="shared" si="68"/>
        <v>0</v>
      </c>
      <c r="CD104" s="23"/>
      <c r="CE104" s="23"/>
      <c r="CF104" s="174"/>
      <c r="CG104" s="175"/>
      <c r="CH104" s="174"/>
      <c r="CI104" s="175"/>
      <c r="CJ104" s="174"/>
      <c r="CK104" s="175"/>
      <c r="CL104" s="174"/>
      <c r="CM104" s="175"/>
      <c r="CN104" s="174"/>
      <c r="CO104" s="175"/>
      <c r="CP104" s="174"/>
      <c r="CQ104" s="175"/>
      <c r="CR104" s="174"/>
      <c r="CS104" s="175"/>
      <c r="CT104" s="174"/>
      <c r="CU104" s="175"/>
      <c r="CV104" s="174"/>
      <c r="CW104" s="175"/>
      <c r="CX104" s="174"/>
      <c r="CY104" s="175"/>
      <c r="CZ104" s="174"/>
      <c r="DA104" s="175"/>
      <c r="DB104" s="174"/>
      <c r="DC104" s="175"/>
      <c r="DD104" s="166">
        <f t="shared" si="69"/>
        <v>0</v>
      </c>
      <c r="DE104" s="167">
        <f t="shared" si="70"/>
        <v>0</v>
      </c>
      <c r="DF104" s="166">
        <f t="shared" si="71"/>
        <v>0</v>
      </c>
      <c r="DG104" s="167">
        <f t="shared" si="72"/>
        <v>0</v>
      </c>
      <c r="DH104" s="23"/>
      <c r="DI104" s="23"/>
      <c r="DJ104" s="174"/>
      <c r="DK104" s="175"/>
      <c r="DL104" s="174"/>
      <c r="DM104" s="175"/>
      <c r="DN104" s="174"/>
      <c r="DO104" s="175"/>
      <c r="DP104" s="174"/>
      <c r="DQ104" s="175"/>
      <c r="DR104" s="174"/>
      <c r="DS104" s="175"/>
      <c r="DT104" s="174"/>
      <c r="DU104" s="175"/>
      <c r="DV104" s="174"/>
      <c r="DW104" s="175"/>
      <c r="DX104" s="174"/>
      <c r="DY104" s="175"/>
      <c r="DZ104" s="174"/>
      <c r="EA104" s="175"/>
      <c r="EB104" s="174"/>
      <c r="EC104" s="175"/>
      <c r="ED104" s="174"/>
      <c r="EE104" s="175"/>
      <c r="EF104" s="174"/>
      <c r="EG104" s="175"/>
      <c r="EH104" s="166">
        <f t="shared" si="73"/>
        <v>0</v>
      </c>
      <c r="EI104" s="167">
        <f t="shared" si="74"/>
        <v>0</v>
      </c>
      <c r="EJ104" s="166">
        <f t="shared" si="75"/>
        <v>0</v>
      </c>
      <c r="EK104" s="167">
        <f t="shared" si="76"/>
        <v>0</v>
      </c>
      <c r="EL104" s="23"/>
      <c r="EM104" s="23"/>
      <c r="EN104" s="174"/>
      <c r="EO104" s="175"/>
      <c r="EP104" s="174"/>
      <c r="EQ104" s="175"/>
      <c r="ER104" s="174"/>
      <c r="ES104" s="175"/>
      <c r="ET104" s="174"/>
      <c r="EU104" s="175"/>
      <c r="EV104" s="174"/>
      <c r="EW104" s="175"/>
      <c r="EX104" s="174"/>
      <c r="EY104" s="175"/>
      <c r="EZ104" s="174"/>
      <c r="FA104" s="175"/>
      <c r="FB104" s="174"/>
      <c r="FC104" s="175"/>
      <c r="FD104" s="174"/>
      <c r="FE104" s="175"/>
      <c r="FF104" s="174"/>
      <c r="FG104" s="175"/>
      <c r="FH104" s="174"/>
      <c r="FI104" s="175"/>
      <c r="FJ104" s="174"/>
      <c r="FK104" s="175"/>
      <c r="FL104" s="166">
        <f t="shared" si="77"/>
        <v>0</v>
      </c>
      <c r="FM104" s="167">
        <f t="shared" si="78"/>
        <v>0</v>
      </c>
      <c r="FN104" s="166">
        <f t="shared" si="79"/>
        <v>0</v>
      </c>
      <c r="FO104" s="167">
        <f t="shared" si="80"/>
        <v>0</v>
      </c>
      <c r="FP104" s="23"/>
      <c r="FQ104" s="23"/>
      <c r="FR104" s="174"/>
      <c r="FS104" s="175"/>
      <c r="FT104" s="174"/>
      <c r="FU104" s="175"/>
      <c r="FV104" s="174"/>
      <c r="FW104" s="175"/>
      <c r="FX104" s="174"/>
      <c r="FY104" s="175"/>
      <c r="FZ104" s="174"/>
      <c r="GA104" s="175"/>
      <c r="GB104" s="174"/>
      <c r="GC104" s="175"/>
      <c r="GD104" s="174"/>
      <c r="GE104" s="175"/>
      <c r="GF104" s="174"/>
      <c r="GG104" s="175"/>
      <c r="GH104" s="174"/>
      <c r="GI104" s="175"/>
      <c r="GJ104" s="174"/>
      <c r="GK104" s="175"/>
      <c r="GL104" s="174"/>
      <c r="GM104" s="175"/>
      <c r="GN104" s="174"/>
      <c r="GO104" s="175"/>
      <c r="GP104" s="166">
        <f t="shared" si="81"/>
        <v>0</v>
      </c>
      <c r="GQ104" s="167">
        <f t="shared" si="82"/>
        <v>0</v>
      </c>
      <c r="GR104" s="166">
        <f t="shared" si="83"/>
        <v>0</v>
      </c>
      <c r="GS104" s="167">
        <f t="shared" si="84"/>
        <v>0</v>
      </c>
      <c r="GT104" s="23"/>
      <c r="GU104" s="23"/>
      <c r="GV104" s="174"/>
      <c r="GW104" s="175"/>
      <c r="GX104" s="174"/>
      <c r="GY104" s="175"/>
      <c r="GZ104" s="174"/>
      <c r="HA104" s="175"/>
      <c r="HB104" s="174"/>
      <c r="HC104" s="175"/>
      <c r="HD104" s="174"/>
      <c r="HE104" s="175"/>
      <c r="HF104" s="174"/>
      <c r="HG104" s="175"/>
      <c r="HH104" s="174"/>
      <c r="HI104" s="175"/>
      <c r="HJ104" s="174"/>
      <c r="HK104" s="175"/>
      <c r="HL104" s="174"/>
      <c r="HM104" s="175"/>
      <c r="HN104" s="174"/>
      <c r="HO104" s="175"/>
      <c r="HP104" s="174"/>
      <c r="HQ104" s="175"/>
      <c r="HR104" s="174"/>
      <c r="HS104" s="175"/>
      <c r="HT104" s="166">
        <f t="shared" si="85"/>
        <v>0</v>
      </c>
      <c r="HU104" s="167">
        <f t="shared" si="86"/>
        <v>0</v>
      </c>
      <c r="HV104" s="166">
        <f t="shared" si="87"/>
        <v>0</v>
      </c>
      <c r="HW104" s="167">
        <f t="shared" si="88"/>
        <v>0</v>
      </c>
      <c r="HX104" s="23"/>
      <c r="HY104" s="23"/>
      <c r="HZ104" s="174"/>
      <c r="IA104" s="175"/>
      <c r="IB104" s="174"/>
      <c r="IC104" s="175"/>
      <c r="ID104" s="174"/>
      <c r="IE104" s="175"/>
      <c r="IF104" s="174"/>
      <c r="IG104" s="175"/>
      <c r="IH104" s="174"/>
      <c r="II104" s="175"/>
      <c r="IJ104" s="174"/>
      <c r="IK104" s="175"/>
      <c r="IL104" s="174"/>
      <c r="IM104" s="175"/>
      <c r="IN104" s="174"/>
      <c r="IO104" s="175"/>
      <c r="IP104" s="174"/>
      <c r="IQ104" s="175"/>
      <c r="IR104" s="174"/>
      <c r="IS104" s="175"/>
      <c r="IT104" s="174"/>
      <c r="IU104" s="175"/>
      <c r="IV104" s="174"/>
      <c r="IW104" s="175"/>
      <c r="IX104" s="166">
        <f t="shared" si="89"/>
        <v>0</v>
      </c>
      <c r="IY104" s="167">
        <f t="shared" si="90"/>
        <v>0</v>
      </c>
      <c r="IZ104" s="166">
        <f t="shared" si="91"/>
        <v>0</v>
      </c>
      <c r="JA104" s="167">
        <f t="shared" si="92"/>
        <v>0</v>
      </c>
      <c r="JB104" s="23"/>
      <c r="JC104" s="23"/>
      <c r="JD104" s="174"/>
      <c r="JE104" s="175"/>
      <c r="JF104" s="174"/>
      <c r="JG104" s="175"/>
      <c r="JH104" s="174"/>
      <c r="JI104" s="175"/>
      <c r="JJ104" s="174"/>
      <c r="JK104" s="175"/>
      <c r="JL104" s="174"/>
      <c r="JM104" s="175"/>
      <c r="JN104" s="174"/>
      <c r="JO104" s="175"/>
      <c r="JP104" s="174"/>
      <c r="JQ104" s="175"/>
      <c r="JR104" s="174"/>
      <c r="JS104" s="175"/>
      <c r="JT104" s="174"/>
      <c r="JU104" s="175"/>
      <c r="JV104" s="174"/>
      <c r="JW104" s="175"/>
      <c r="JX104" s="174"/>
      <c r="JY104" s="175"/>
      <c r="JZ104" s="174"/>
      <c r="KA104" s="175"/>
      <c r="KB104" s="166">
        <f t="shared" si="93"/>
        <v>0</v>
      </c>
      <c r="KC104" s="167">
        <f t="shared" si="94"/>
        <v>0</v>
      </c>
      <c r="KD104" s="166">
        <f t="shared" si="95"/>
        <v>0</v>
      </c>
      <c r="KE104" s="167">
        <f t="shared" si="96"/>
        <v>0</v>
      </c>
      <c r="KF104" s="23"/>
      <c r="KG104" s="23"/>
      <c r="KH104" s="197">
        <f t="shared" si="99"/>
        <v>0</v>
      </c>
      <c r="KI104" s="198">
        <f t="shared" si="100"/>
        <v>0</v>
      </c>
      <c r="KJ104" s="166">
        <f t="shared" si="55"/>
        <v>0</v>
      </c>
      <c r="KK104" s="167">
        <f t="shared" si="56"/>
        <v>0</v>
      </c>
      <c r="KL104" s="199">
        <f t="shared" si="101"/>
        <v>0</v>
      </c>
      <c r="KM104" s="198">
        <f t="shared" si="102"/>
        <v>0</v>
      </c>
      <c r="KN104" s="166">
        <f t="shared" si="59"/>
        <v>0</v>
      </c>
      <c r="KO104" s="427">
        <f t="shared" si="60"/>
        <v>0</v>
      </c>
      <c r="KP104" s="420">
        <f t="shared" si="97"/>
        <v>0</v>
      </c>
      <c r="KQ104" s="422">
        <f t="shared" si="98"/>
        <v>0</v>
      </c>
      <c r="KR104" s="421" t="s">
        <v>338</v>
      </c>
      <c r="KS104" s="422" t="s">
        <v>338</v>
      </c>
      <c r="KT104" s="23"/>
    </row>
    <row r="105" spans="1:306" s="4" customFormat="1" ht="16.5" customHeight="1" x14ac:dyDescent="0.25">
      <c r="B105" s="73" t="s">
        <v>59</v>
      </c>
      <c r="C105" s="900"/>
      <c r="D105" s="901"/>
      <c r="E105" s="312"/>
      <c r="F105" s="655">
        <v>1</v>
      </c>
      <c r="G105" s="14"/>
      <c r="H105" s="14"/>
      <c r="I105" s="80">
        <f>INT(ROUND(F105,2)*(IF(E105&gt;0,data!$J$4,0)))</f>
        <v>0</v>
      </c>
      <c r="J105" s="80">
        <f>IF(E105&gt;0,I105*E105,0)</f>
        <v>0</v>
      </c>
      <c r="K105" s="314"/>
      <c r="L105" s="312"/>
      <c r="M105" s="80">
        <f>INT(ROUND(F105,2)*(IF(E105&gt;0,(IF(K105="ano",data!$J$6,0)),0)))</f>
        <v>0</v>
      </c>
      <c r="N105" s="82">
        <f>IF(L105&gt;E105,M105*E105,M105*L105)</f>
        <v>0</v>
      </c>
      <c r="O105" s="84">
        <f t="shared" si="46"/>
        <v>0</v>
      </c>
      <c r="Q105" s="85" t="str">
        <f t="shared" si="47"/>
        <v/>
      </c>
      <c r="R105" s="611" t="s">
        <v>338</v>
      </c>
      <c r="T105" s="4">
        <f t="shared" si="48"/>
        <v>0</v>
      </c>
      <c r="U105" s="176" t="s">
        <v>297</v>
      </c>
      <c r="V105" s="10"/>
      <c r="W105" s="10"/>
      <c r="X105" s="174"/>
      <c r="Y105" s="175"/>
      <c r="Z105" s="174"/>
      <c r="AA105" s="175"/>
      <c r="AB105" s="174"/>
      <c r="AC105" s="175"/>
      <c r="AD105" s="174"/>
      <c r="AE105" s="175"/>
      <c r="AF105" s="174"/>
      <c r="AG105" s="175"/>
      <c r="AH105" s="174"/>
      <c r="AI105" s="175"/>
      <c r="AJ105" s="174"/>
      <c r="AK105" s="175"/>
      <c r="AL105" s="174"/>
      <c r="AM105" s="175"/>
      <c r="AN105" s="174"/>
      <c r="AO105" s="175"/>
      <c r="AP105" s="174"/>
      <c r="AQ105" s="175"/>
      <c r="AR105" s="174"/>
      <c r="AS105" s="175"/>
      <c r="AT105" s="174"/>
      <c r="AU105" s="175"/>
      <c r="AV105" s="166">
        <f t="shared" si="61"/>
        <v>0</v>
      </c>
      <c r="AW105" s="167">
        <f t="shared" si="62"/>
        <v>0</v>
      </c>
      <c r="AX105" s="166">
        <f t="shared" si="63"/>
        <v>0</v>
      </c>
      <c r="AY105" s="167">
        <f t="shared" si="64"/>
        <v>0</v>
      </c>
      <c r="BB105" s="174"/>
      <c r="BC105" s="175"/>
      <c r="BD105" s="174"/>
      <c r="BE105" s="175"/>
      <c r="BF105" s="174"/>
      <c r="BG105" s="175"/>
      <c r="BH105" s="174"/>
      <c r="BI105" s="175"/>
      <c r="BJ105" s="174"/>
      <c r="BK105" s="175"/>
      <c r="BL105" s="174"/>
      <c r="BM105" s="175"/>
      <c r="BN105" s="174"/>
      <c r="BO105" s="175"/>
      <c r="BP105" s="174"/>
      <c r="BQ105" s="175"/>
      <c r="BR105" s="174"/>
      <c r="BS105" s="175"/>
      <c r="BT105" s="174"/>
      <c r="BU105" s="175"/>
      <c r="BV105" s="174"/>
      <c r="BW105" s="175"/>
      <c r="BX105" s="174"/>
      <c r="BY105" s="175"/>
      <c r="BZ105" s="166">
        <f t="shared" si="65"/>
        <v>0</v>
      </c>
      <c r="CA105" s="167">
        <f t="shared" si="66"/>
        <v>0</v>
      </c>
      <c r="CB105" s="166">
        <f t="shared" si="67"/>
        <v>0</v>
      </c>
      <c r="CC105" s="167">
        <f t="shared" si="68"/>
        <v>0</v>
      </c>
      <c r="CF105" s="174"/>
      <c r="CG105" s="175"/>
      <c r="CH105" s="174"/>
      <c r="CI105" s="175"/>
      <c r="CJ105" s="174"/>
      <c r="CK105" s="175"/>
      <c r="CL105" s="174"/>
      <c r="CM105" s="175"/>
      <c r="CN105" s="174"/>
      <c r="CO105" s="175"/>
      <c r="CP105" s="174"/>
      <c r="CQ105" s="175"/>
      <c r="CR105" s="174"/>
      <c r="CS105" s="175"/>
      <c r="CT105" s="174"/>
      <c r="CU105" s="175"/>
      <c r="CV105" s="174"/>
      <c r="CW105" s="175"/>
      <c r="CX105" s="174"/>
      <c r="CY105" s="175"/>
      <c r="CZ105" s="174"/>
      <c r="DA105" s="175"/>
      <c r="DB105" s="174"/>
      <c r="DC105" s="175"/>
      <c r="DD105" s="166">
        <f t="shared" si="69"/>
        <v>0</v>
      </c>
      <c r="DE105" s="167">
        <f t="shared" si="70"/>
        <v>0</v>
      </c>
      <c r="DF105" s="166">
        <f t="shared" si="71"/>
        <v>0</v>
      </c>
      <c r="DG105" s="167">
        <f t="shared" si="72"/>
        <v>0</v>
      </c>
      <c r="DJ105" s="174"/>
      <c r="DK105" s="175"/>
      <c r="DL105" s="174"/>
      <c r="DM105" s="175"/>
      <c r="DN105" s="174"/>
      <c r="DO105" s="175"/>
      <c r="DP105" s="174"/>
      <c r="DQ105" s="175"/>
      <c r="DR105" s="174"/>
      <c r="DS105" s="175"/>
      <c r="DT105" s="174"/>
      <c r="DU105" s="175"/>
      <c r="DV105" s="174"/>
      <c r="DW105" s="175"/>
      <c r="DX105" s="174"/>
      <c r="DY105" s="175"/>
      <c r="DZ105" s="174"/>
      <c r="EA105" s="175"/>
      <c r="EB105" s="174"/>
      <c r="EC105" s="175"/>
      <c r="ED105" s="174"/>
      <c r="EE105" s="175"/>
      <c r="EF105" s="174"/>
      <c r="EG105" s="175"/>
      <c r="EH105" s="166">
        <f t="shared" si="73"/>
        <v>0</v>
      </c>
      <c r="EI105" s="167">
        <f t="shared" si="74"/>
        <v>0</v>
      </c>
      <c r="EJ105" s="166">
        <f t="shared" si="75"/>
        <v>0</v>
      </c>
      <c r="EK105" s="167">
        <f t="shared" si="76"/>
        <v>0</v>
      </c>
      <c r="EN105" s="174"/>
      <c r="EO105" s="175"/>
      <c r="EP105" s="174"/>
      <c r="EQ105" s="175"/>
      <c r="ER105" s="174"/>
      <c r="ES105" s="175"/>
      <c r="ET105" s="174"/>
      <c r="EU105" s="175"/>
      <c r="EV105" s="174"/>
      <c r="EW105" s="175"/>
      <c r="EX105" s="174"/>
      <c r="EY105" s="175"/>
      <c r="EZ105" s="174"/>
      <c r="FA105" s="175"/>
      <c r="FB105" s="174"/>
      <c r="FC105" s="175"/>
      <c r="FD105" s="174"/>
      <c r="FE105" s="175"/>
      <c r="FF105" s="174"/>
      <c r="FG105" s="175"/>
      <c r="FH105" s="174"/>
      <c r="FI105" s="175"/>
      <c r="FJ105" s="174"/>
      <c r="FK105" s="175"/>
      <c r="FL105" s="166">
        <f t="shared" si="77"/>
        <v>0</v>
      </c>
      <c r="FM105" s="167">
        <f t="shared" si="78"/>
        <v>0</v>
      </c>
      <c r="FN105" s="166">
        <f t="shared" si="79"/>
        <v>0</v>
      </c>
      <c r="FO105" s="167">
        <f t="shared" si="80"/>
        <v>0</v>
      </c>
      <c r="FR105" s="174"/>
      <c r="FS105" s="175"/>
      <c r="FT105" s="174"/>
      <c r="FU105" s="175"/>
      <c r="FV105" s="174"/>
      <c r="FW105" s="175"/>
      <c r="FX105" s="174"/>
      <c r="FY105" s="175"/>
      <c r="FZ105" s="174"/>
      <c r="GA105" s="175"/>
      <c r="GB105" s="174"/>
      <c r="GC105" s="175"/>
      <c r="GD105" s="174"/>
      <c r="GE105" s="175"/>
      <c r="GF105" s="174"/>
      <c r="GG105" s="175"/>
      <c r="GH105" s="174"/>
      <c r="GI105" s="175"/>
      <c r="GJ105" s="174"/>
      <c r="GK105" s="175"/>
      <c r="GL105" s="174"/>
      <c r="GM105" s="175"/>
      <c r="GN105" s="174"/>
      <c r="GO105" s="175"/>
      <c r="GP105" s="166">
        <f t="shared" si="81"/>
        <v>0</v>
      </c>
      <c r="GQ105" s="167">
        <f t="shared" si="82"/>
        <v>0</v>
      </c>
      <c r="GR105" s="166">
        <f t="shared" si="83"/>
        <v>0</v>
      </c>
      <c r="GS105" s="167">
        <f t="shared" si="84"/>
        <v>0</v>
      </c>
      <c r="GV105" s="174"/>
      <c r="GW105" s="175"/>
      <c r="GX105" s="174"/>
      <c r="GY105" s="175"/>
      <c r="GZ105" s="174"/>
      <c r="HA105" s="175"/>
      <c r="HB105" s="174"/>
      <c r="HC105" s="175"/>
      <c r="HD105" s="174"/>
      <c r="HE105" s="175"/>
      <c r="HF105" s="174"/>
      <c r="HG105" s="175"/>
      <c r="HH105" s="174"/>
      <c r="HI105" s="175"/>
      <c r="HJ105" s="174"/>
      <c r="HK105" s="175"/>
      <c r="HL105" s="174"/>
      <c r="HM105" s="175"/>
      <c r="HN105" s="174"/>
      <c r="HO105" s="175"/>
      <c r="HP105" s="174"/>
      <c r="HQ105" s="175"/>
      <c r="HR105" s="174"/>
      <c r="HS105" s="175"/>
      <c r="HT105" s="166">
        <f t="shared" si="85"/>
        <v>0</v>
      </c>
      <c r="HU105" s="167">
        <f t="shared" si="86"/>
        <v>0</v>
      </c>
      <c r="HV105" s="166">
        <f t="shared" si="87"/>
        <v>0</v>
      </c>
      <c r="HW105" s="167">
        <f t="shared" si="88"/>
        <v>0</v>
      </c>
      <c r="HZ105" s="174"/>
      <c r="IA105" s="175"/>
      <c r="IB105" s="174"/>
      <c r="IC105" s="175"/>
      <c r="ID105" s="174"/>
      <c r="IE105" s="175"/>
      <c r="IF105" s="174"/>
      <c r="IG105" s="175"/>
      <c r="IH105" s="174"/>
      <c r="II105" s="175"/>
      <c r="IJ105" s="174"/>
      <c r="IK105" s="175"/>
      <c r="IL105" s="174"/>
      <c r="IM105" s="175"/>
      <c r="IN105" s="174"/>
      <c r="IO105" s="175"/>
      <c r="IP105" s="174"/>
      <c r="IQ105" s="175"/>
      <c r="IR105" s="174"/>
      <c r="IS105" s="175"/>
      <c r="IT105" s="174"/>
      <c r="IU105" s="175"/>
      <c r="IV105" s="174"/>
      <c r="IW105" s="175"/>
      <c r="IX105" s="166">
        <f t="shared" si="89"/>
        <v>0</v>
      </c>
      <c r="IY105" s="167">
        <f t="shared" si="90"/>
        <v>0</v>
      </c>
      <c r="IZ105" s="166">
        <f t="shared" si="91"/>
        <v>0</v>
      </c>
      <c r="JA105" s="167">
        <f t="shared" si="92"/>
        <v>0</v>
      </c>
      <c r="JD105" s="174"/>
      <c r="JE105" s="175"/>
      <c r="JF105" s="174"/>
      <c r="JG105" s="175"/>
      <c r="JH105" s="174"/>
      <c r="JI105" s="175"/>
      <c r="JJ105" s="174"/>
      <c r="JK105" s="175"/>
      <c r="JL105" s="174"/>
      <c r="JM105" s="175"/>
      <c r="JN105" s="174"/>
      <c r="JO105" s="175"/>
      <c r="JP105" s="174"/>
      <c r="JQ105" s="175"/>
      <c r="JR105" s="174"/>
      <c r="JS105" s="175"/>
      <c r="JT105" s="174"/>
      <c r="JU105" s="175"/>
      <c r="JV105" s="174"/>
      <c r="JW105" s="175"/>
      <c r="JX105" s="174"/>
      <c r="JY105" s="175"/>
      <c r="JZ105" s="174"/>
      <c r="KA105" s="175"/>
      <c r="KB105" s="166">
        <f t="shared" si="93"/>
        <v>0</v>
      </c>
      <c r="KC105" s="167">
        <f t="shared" si="94"/>
        <v>0</v>
      </c>
      <c r="KD105" s="166">
        <f t="shared" si="95"/>
        <v>0</v>
      </c>
      <c r="KE105" s="167">
        <f t="shared" si="96"/>
        <v>0</v>
      </c>
      <c r="KH105" s="197">
        <f t="shared" si="99"/>
        <v>0</v>
      </c>
      <c r="KI105" s="198">
        <f t="shared" si="100"/>
        <v>0</v>
      </c>
      <c r="KJ105" s="166">
        <f t="shared" si="55"/>
        <v>0</v>
      </c>
      <c r="KK105" s="167">
        <f t="shared" si="56"/>
        <v>0</v>
      </c>
      <c r="KL105" s="199">
        <f t="shared" si="101"/>
        <v>0</v>
      </c>
      <c r="KM105" s="198">
        <f t="shared" si="102"/>
        <v>0</v>
      </c>
      <c r="KN105" s="166">
        <f t="shared" si="59"/>
        <v>0</v>
      </c>
      <c r="KO105" s="427">
        <f t="shared" si="60"/>
        <v>0</v>
      </c>
      <c r="KP105" s="420">
        <f t="shared" si="97"/>
        <v>0</v>
      </c>
      <c r="KQ105" s="422">
        <f t="shared" si="98"/>
        <v>0</v>
      </c>
      <c r="KR105" s="421" t="s">
        <v>338</v>
      </c>
      <c r="KS105" s="422" t="s">
        <v>338</v>
      </c>
    </row>
    <row r="106" spans="1:306" s="4" customFormat="1" ht="16.5" hidden="1" customHeight="1" x14ac:dyDescent="0.25">
      <c r="B106" s="73"/>
      <c r="C106" s="902"/>
      <c r="D106" s="903"/>
      <c r="E106" s="128"/>
      <c r="F106" s="651"/>
      <c r="G106" s="128"/>
      <c r="H106" s="128"/>
      <c r="I106" s="80">
        <f>INT(ROUND(F106,2)*(IF(E106&gt;0,data!$J$4,0)))</f>
        <v>0</v>
      </c>
      <c r="J106" s="80"/>
      <c r="K106" s="550"/>
      <c r="L106" s="128"/>
      <c r="M106" s="80">
        <f>INT(ROUND(F106,2)*(IF(E106&gt;0,(IF(K106="ano",data!$J$6,0)),0)))</f>
        <v>0</v>
      </c>
      <c r="N106" s="82"/>
      <c r="O106" s="84"/>
      <c r="Q106" s="85"/>
      <c r="R106" s="611" t="s">
        <v>338</v>
      </c>
      <c r="T106" s="4">
        <f t="shared" ref="T106:T169" si="103">IF(O106&gt;0,IF(ISTEXT(C106)=TRUE,0,1),0)</f>
        <v>0</v>
      </c>
      <c r="U106" s="173" t="s">
        <v>297</v>
      </c>
      <c r="V106" s="10"/>
      <c r="W106" s="10"/>
      <c r="X106" s="174"/>
      <c r="Y106" s="175"/>
      <c r="Z106" s="174"/>
      <c r="AA106" s="175"/>
      <c r="AB106" s="174"/>
      <c r="AC106" s="175"/>
      <c r="AD106" s="174"/>
      <c r="AE106" s="175"/>
      <c r="AF106" s="174"/>
      <c r="AG106" s="175"/>
      <c r="AH106" s="174"/>
      <c r="AI106" s="175"/>
      <c r="AJ106" s="174"/>
      <c r="AK106" s="175"/>
      <c r="AL106" s="174"/>
      <c r="AM106" s="175"/>
      <c r="AN106" s="174"/>
      <c r="AO106" s="175"/>
      <c r="AP106" s="174"/>
      <c r="AQ106" s="175"/>
      <c r="AR106" s="174"/>
      <c r="AS106" s="175"/>
      <c r="AT106" s="174"/>
      <c r="AU106" s="175"/>
      <c r="AV106" s="166">
        <f t="shared" si="61"/>
        <v>0</v>
      </c>
      <c r="AW106" s="167">
        <f t="shared" si="62"/>
        <v>0</v>
      </c>
      <c r="AX106" s="166">
        <f t="shared" si="63"/>
        <v>0</v>
      </c>
      <c r="AY106" s="167">
        <f t="shared" si="64"/>
        <v>0</v>
      </c>
      <c r="BB106" s="174"/>
      <c r="BC106" s="175"/>
      <c r="BD106" s="174"/>
      <c r="BE106" s="175"/>
      <c r="BF106" s="174"/>
      <c r="BG106" s="175"/>
      <c r="BH106" s="174"/>
      <c r="BI106" s="175"/>
      <c r="BJ106" s="174"/>
      <c r="BK106" s="175"/>
      <c r="BL106" s="174"/>
      <c r="BM106" s="175"/>
      <c r="BN106" s="174"/>
      <c r="BO106" s="175"/>
      <c r="BP106" s="174"/>
      <c r="BQ106" s="175"/>
      <c r="BR106" s="174"/>
      <c r="BS106" s="175"/>
      <c r="BT106" s="174"/>
      <c r="BU106" s="175"/>
      <c r="BV106" s="174"/>
      <c r="BW106" s="175"/>
      <c r="BX106" s="174"/>
      <c r="BY106" s="175"/>
      <c r="BZ106" s="166">
        <f t="shared" si="65"/>
        <v>0</v>
      </c>
      <c r="CA106" s="167">
        <f t="shared" si="66"/>
        <v>0</v>
      </c>
      <c r="CB106" s="166">
        <f t="shared" si="67"/>
        <v>0</v>
      </c>
      <c r="CC106" s="167">
        <f t="shared" si="68"/>
        <v>0</v>
      </c>
      <c r="CF106" s="174"/>
      <c r="CG106" s="175"/>
      <c r="CH106" s="174"/>
      <c r="CI106" s="175"/>
      <c r="CJ106" s="174"/>
      <c r="CK106" s="175"/>
      <c r="CL106" s="174"/>
      <c r="CM106" s="175"/>
      <c r="CN106" s="174"/>
      <c r="CO106" s="175"/>
      <c r="CP106" s="174"/>
      <c r="CQ106" s="175"/>
      <c r="CR106" s="174"/>
      <c r="CS106" s="175"/>
      <c r="CT106" s="174"/>
      <c r="CU106" s="175"/>
      <c r="CV106" s="174"/>
      <c r="CW106" s="175"/>
      <c r="CX106" s="174"/>
      <c r="CY106" s="175"/>
      <c r="CZ106" s="174"/>
      <c r="DA106" s="175"/>
      <c r="DB106" s="174"/>
      <c r="DC106" s="175"/>
      <c r="DD106" s="166">
        <f t="shared" si="69"/>
        <v>0</v>
      </c>
      <c r="DE106" s="167">
        <f t="shared" si="70"/>
        <v>0</v>
      </c>
      <c r="DF106" s="166">
        <f t="shared" si="71"/>
        <v>0</v>
      </c>
      <c r="DG106" s="167">
        <f t="shared" si="72"/>
        <v>0</v>
      </c>
      <c r="DJ106" s="174"/>
      <c r="DK106" s="175"/>
      <c r="DL106" s="174"/>
      <c r="DM106" s="175"/>
      <c r="DN106" s="174"/>
      <c r="DO106" s="175"/>
      <c r="DP106" s="174"/>
      <c r="DQ106" s="175"/>
      <c r="DR106" s="174"/>
      <c r="DS106" s="175"/>
      <c r="DT106" s="174"/>
      <c r="DU106" s="175"/>
      <c r="DV106" s="174"/>
      <c r="DW106" s="175"/>
      <c r="DX106" s="174"/>
      <c r="DY106" s="175"/>
      <c r="DZ106" s="174"/>
      <c r="EA106" s="175"/>
      <c r="EB106" s="174"/>
      <c r="EC106" s="175"/>
      <c r="ED106" s="174"/>
      <c r="EE106" s="175"/>
      <c r="EF106" s="174"/>
      <c r="EG106" s="175"/>
      <c r="EH106" s="166">
        <f t="shared" si="73"/>
        <v>0</v>
      </c>
      <c r="EI106" s="167">
        <f t="shared" si="74"/>
        <v>0</v>
      </c>
      <c r="EJ106" s="166">
        <f t="shared" si="75"/>
        <v>0</v>
      </c>
      <c r="EK106" s="167">
        <f t="shared" si="76"/>
        <v>0</v>
      </c>
      <c r="EN106" s="174"/>
      <c r="EO106" s="175"/>
      <c r="EP106" s="174"/>
      <c r="EQ106" s="175"/>
      <c r="ER106" s="174"/>
      <c r="ES106" s="175"/>
      <c r="ET106" s="174"/>
      <c r="EU106" s="175"/>
      <c r="EV106" s="174"/>
      <c r="EW106" s="175"/>
      <c r="EX106" s="174"/>
      <c r="EY106" s="175"/>
      <c r="EZ106" s="174"/>
      <c r="FA106" s="175"/>
      <c r="FB106" s="174"/>
      <c r="FC106" s="175"/>
      <c r="FD106" s="174"/>
      <c r="FE106" s="175"/>
      <c r="FF106" s="174"/>
      <c r="FG106" s="175"/>
      <c r="FH106" s="174"/>
      <c r="FI106" s="175"/>
      <c r="FJ106" s="174"/>
      <c r="FK106" s="175"/>
      <c r="FL106" s="166">
        <f t="shared" si="77"/>
        <v>0</v>
      </c>
      <c r="FM106" s="167">
        <f t="shared" si="78"/>
        <v>0</v>
      </c>
      <c r="FN106" s="166">
        <f t="shared" si="79"/>
        <v>0</v>
      </c>
      <c r="FO106" s="167">
        <f t="shared" si="80"/>
        <v>0</v>
      </c>
      <c r="FR106" s="174"/>
      <c r="FS106" s="175"/>
      <c r="FT106" s="174"/>
      <c r="FU106" s="175"/>
      <c r="FV106" s="174"/>
      <c r="FW106" s="175"/>
      <c r="FX106" s="174"/>
      <c r="FY106" s="175"/>
      <c r="FZ106" s="174"/>
      <c r="GA106" s="175"/>
      <c r="GB106" s="174"/>
      <c r="GC106" s="175"/>
      <c r="GD106" s="174"/>
      <c r="GE106" s="175"/>
      <c r="GF106" s="174"/>
      <c r="GG106" s="175"/>
      <c r="GH106" s="174"/>
      <c r="GI106" s="175"/>
      <c r="GJ106" s="174"/>
      <c r="GK106" s="175"/>
      <c r="GL106" s="174"/>
      <c r="GM106" s="175"/>
      <c r="GN106" s="174"/>
      <c r="GO106" s="175"/>
      <c r="GP106" s="166">
        <f t="shared" si="81"/>
        <v>0</v>
      </c>
      <c r="GQ106" s="167">
        <f t="shared" si="82"/>
        <v>0</v>
      </c>
      <c r="GR106" s="166">
        <f t="shared" si="83"/>
        <v>0</v>
      </c>
      <c r="GS106" s="167">
        <f t="shared" si="84"/>
        <v>0</v>
      </c>
      <c r="GV106" s="174"/>
      <c r="GW106" s="175"/>
      <c r="GX106" s="174"/>
      <c r="GY106" s="175"/>
      <c r="GZ106" s="174"/>
      <c r="HA106" s="175"/>
      <c r="HB106" s="174"/>
      <c r="HC106" s="175"/>
      <c r="HD106" s="174"/>
      <c r="HE106" s="175"/>
      <c r="HF106" s="174"/>
      <c r="HG106" s="175"/>
      <c r="HH106" s="174"/>
      <c r="HI106" s="175"/>
      <c r="HJ106" s="174"/>
      <c r="HK106" s="175"/>
      <c r="HL106" s="174"/>
      <c r="HM106" s="175"/>
      <c r="HN106" s="174"/>
      <c r="HO106" s="175"/>
      <c r="HP106" s="174"/>
      <c r="HQ106" s="175"/>
      <c r="HR106" s="174"/>
      <c r="HS106" s="175"/>
      <c r="HT106" s="166">
        <f t="shared" si="85"/>
        <v>0</v>
      </c>
      <c r="HU106" s="167">
        <f t="shared" si="86"/>
        <v>0</v>
      </c>
      <c r="HV106" s="166">
        <f t="shared" si="87"/>
        <v>0</v>
      </c>
      <c r="HW106" s="167">
        <f t="shared" si="88"/>
        <v>0</v>
      </c>
      <c r="HZ106" s="174"/>
      <c r="IA106" s="175"/>
      <c r="IB106" s="174"/>
      <c r="IC106" s="175"/>
      <c r="ID106" s="174"/>
      <c r="IE106" s="175"/>
      <c r="IF106" s="174"/>
      <c r="IG106" s="175"/>
      <c r="IH106" s="174"/>
      <c r="II106" s="175"/>
      <c r="IJ106" s="174"/>
      <c r="IK106" s="175"/>
      <c r="IL106" s="174"/>
      <c r="IM106" s="175"/>
      <c r="IN106" s="174"/>
      <c r="IO106" s="175"/>
      <c r="IP106" s="174"/>
      <c r="IQ106" s="175"/>
      <c r="IR106" s="174"/>
      <c r="IS106" s="175"/>
      <c r="IT106" s="174"/>
      <c r="IU106" s="175"/>
      <c r="IV106" s="174"/>
      <c r="IW106" s="175"/>
      <c r="IX106" s="166">
        <f t="shared" si="89"/>
        <v>0</v>
      </c>
      <c r="IY106" s="167">
        <f t="shared" si="90"/>
        <v>0</v>
      </c>
      <c r="IZ106" s="166">
        <f t="shared" si="91"/>
        <v>0</v>
      </c>
      <c r="JA106" s="167">
        <f t="shared" si="92"/>
        <v>0</v>
      </c>
      <c r="JD106" s="174"/>
      <c r="JE106" s="175"/>
      <c r="JF106" s="174"/>
      <c r="JG106" s="175"/>
      <c r="JH106" s="174"/>
      <c r="JI106" s="175"/>
      <c r="JJ106" s="174"/>
      <c r="JK106" s="175"/>
      <c r="JL106" s="174"/>
      <c r="JM106" s="175"/>
      <c r="JN106" s="174"/>
      <c r="JO106" s="175"/>
      <c r="JP106" s="174"/>
      <c r="JQ106" s="175"/>
      <c r="JR106" s="174"/>
      <c r="JS106" s="175"/>
      <c r="JT106" s="174"/>
      <c r="JU106" s="175"/>
      <c r="JV106" s="174"/>
      <c r="JW106" s="175"/>
      <c r="JX106" s="174"/>
      <c r="JY106" s="175"/>
      <c r="JZ106" s="174"/>
      <c r="KA106" s="175"/>
      <c r="KB106" s="166">
        <f t="shared" si="93"/>
        <v>0</v>
      </c>
      <c r="KC106" s="167">
        <f t="shared" si="94"/>
        <v>0</v>
      </c>
      <c r="KD106" s="166">
        <f t="shared" si="95"/>
        <v>0</v>
      </c>
      <c r="KE106" s="167">
        <f t="shared" si="96"/>
        <v>0</v>
      </c>
      <c r="KH106" s="197">
        <f t="shared" si="99"/>
        <v>0</v>
      </c>
      <c r="KI106" s="198">
        <f t="shared" si="100"/>
        <v>0</v>
      </c>
      <c r="KJ106" s="166">
        <f t="shared" si="55"/>
        <v>0</v>
      </c>
      <c r="KK106" s="167">
        <f t="shared" si="56"/>
        <v>0</v>
      </c>
      <c r="KL106" s="199">
        <f t="shared" si="101"/>
        <v>0</v>
      </c>
      <c r="KM106" s="198">
        <f t="shared" si="102"/>
        <v>0</v>
      </c>
      <c r="KN106" s="166">
        <f t="shared" si="59"/>
        <v>0</v>
      </c>
      <c r="KO106" s="427">
        <f t="shared" si="60"/>
        <v>0</v>
      </c>
      <c r="KP106" s="420">
        <f t="shared" si="97"/>
        <v>0</v>
      </c>
      <c r="KQ106" s="422">
        <f t="shared" si="98"/>
        <v>0</v>
      </c>
      <c r="KR106" s="421" t="s">
        <v>338</v>
      </c>
      <c r="KS106" s="422" t="s">
        <v>338</v>
      </c>
    </row>
    <row r="107" spans="1:306" s="4" customFormat="1" ht="16.5" customHeight="1" x14ac:dyDescent="0.2">
      <c r="B107" s="73" t="s">
        <v>261</v>
      </c>
      <c r="C107" s="900"/>
      <c r="D107" s="901"/>
      <c r="E107" s="312"/>
      <c r="F107" s="655">
        <v>1</v>
      </c>
      <c r="G107" s="14"/>
      <c r="H107" s="14"/>
      <c r="I107" s="80">
        <f>INT(ROUND(F107,2)*(IF(E107&gt;0,data!$J$4,0)))</f>
        <v>0</v>
      </c>
      <c r="J107" s="80">
        <f>IF(E107&gt;0,I107*E107,0)</f>
        <v>0</v>
      </c>
      <c r="K107" s="314"/>
      <c r="L107" s="312"/>
      <c r="M107" s="80">
        <f>INT(ROUND(F107,2)*(IF(E107&gt;0,(IF(K107="ano",data!$J$6,0)),0)))</f>
        <v>0</v>
      </c>
      <c r="N107" s="82">
        <f>IF(L107&gt;E107,M107*E107,M107*L107)</f>
        <v>0</v>
      </c>
      <c r="O107" s="84">
        <f t="shared" ref="O107" si="104">J107+N107</f>
        <v>0</v>
      </c>
      <c r="Q107" s="85" t="str">
        <f t="shared" ref="Q107" si="105">IF(O107&gt;0,1,"")</f>
        <v/>
      </c>
      <c r="R107" s="611" t="s">
        <v>338</v>
      </c>
      <c r="T107" s="4">
        <f t="shared" si="103"/>
        <v>0</v>
      </c>
      <c r="U107" s="176" t="s">
        <v>297</v>
      </c>
      <c r="V107" s="10"/>
      <c r="W107" s="10"/>
      <c r="X107" s="164"/>
      <c r="Y107" s="177"/>
      <c r="Z107" s="164"/>
      <c r="AA107" s="177"/>
      <c r="AB107" s="164"/>
      <c r="AC107" s="177"/>
      <c r="AD107" s="164"/>
      <c r="AE107" s="177"/>
      <c r="AF107" s="164"/>
      <c r="AG107" s="177"/>
      <c r="AH107" s="164"/>
      <c r="AI107" s="177"/>
      <c r="AJ107" s="164"/>
      <c r="AK107" s="177"/>
      <c r="AL107" s="164"/>
      <c r="AM107" s="177"/>
      <c r="AN107" s="164"/>
      <c r="AO107" s="177"/>
      <c r="AP107" s="164"/>
      <c r="AQ107" s="177"/>
      <c r="AR107" s="164"/>
      <c r="AS107" s="177"/>
      <c r="AT107" s="164"/>
      <c r="AU107" s="177"/>
      <c r="AV107" s="166">
        <f t="shared" si="61"/>
        <v>0</v>
      </c>
      <c r="AW107" s="167">
        <f t="shared" si="62"/>
        <v>0</v>
      </c>
      <c r="AX107" s="166">
        <f t="shared" si="63"/>
        <v>0</v>
      </c>
      <c r="AY107" s="167">
        <f t="shared" si="64"/>
        <v>0</v>
      </c>
      <c r="AZ107" s="1"/>
      <c r="BA107" s="1"/>
      <c r="BB107" s="164"/>
      <c r="BC107" s="177"/>
      <c r="BD107" s="164"/>
      <c r="BE107" s="177"/>
      <c r="BF107" s="164"/>
      <c r="BG107" s="177"/>
      <c r="BH107" s="164"/>
      <c r="BI107" s="177"/>
      <c r="BJ107" s="164"/>
      <c r="BK107" s="177"/>
      <c r="BL107" s="164"/>
      <c r="BM107" s="177"/>
      <c r="BN107" s="164"/>
      <c r="BO107" s="177"/>
      <c r="BP107" s="164"/>
      <c r="BQ107" s="177"/>
      <c r="BR107" s="164"/>
      <c r="BS107" s="177"/>
      <c r="BT107" s="164"/>
      <c r="BU107" s="177"/>
      <c r="BV107" s="164"/>
      <c r="BW107" s="177"/>
      <c r="BX107" s="164"/>
      <c r="BY107" s="177"/>
      <c r="BZ107" s="166">
        <f t="shared" si="65"/>
        <v>0</v>
      </c>
      <c r="CA107" s="167">
        <f t="shared" si="66"/>
        <v>0</v>
      </c>
      <c r="CB107" s="166">
        <f t="shared" si="67"/>
        <v>0</v>
      </c>
      <c r="CC107" s="167">
        <f t="shared" si="68"/>
        <v>0</v>
      </c>
      <c r="CD107" s="1"/>
      <c r="CE107" s="1"/>
      <c r="CF107" s="164"/>
      <c r="CG107" s="177"/>
      <c r="CH107" s="164"/>
      <c r="CI107" s="177"/>
      <c r="CJ107" s="164"/>
      <c r="CK107" s="177"/>
      <c r="CL107" s="164"/>
      <c r="CM107" s="177"/>
      <c r="CN107" s="164"/>
      <c r="CO107" s="177"/>
      <c r="CP107" s="164"/>
      <c r="CQ107" s="177"/>
      <c r="CR107" s="164"/>
      <c r="CS107" s="177"/>
      <c r="CT107" s="164"/>
      <c r="CU107" s="177"/>
      <c r="CV107" s="164"/>
      <c r="CW107" s="177"/>
      <c r="CX107" s="164"/>
      <c r="CY107" s="177"/>
      <c r="CZ107" s="164"/>
      <c r="DA107" s="177"/>
      <c r="DB107" s="164"/>
      <c r="DC107" s="177"/>
      <c r="DD107" s="166">
        <f t="shared" si="69"/>
        <v>0</v>
      </c>
      <c r="DE107" s="167">
        <f t="shared" si="70"/>
        <v>0</v>
      </c>
      <c r="DF107" s="166">
        <f t="shared" si="71"/>
        <v>0</v>
      </c>
      <c r="DG107" s="167">
        <f t="shared" si="72"/>
        <v>0</v>
      </c>
      <c r="DH107" s="1"/>
      <c r="DI107" s="1"/>
      <c r="DJ107" s="164"/>
      <c r="DK107" s="177"/>
      <c r="DL107" s="164"/>
      <c r="DM107" s="177"/>
      <c r="DN107" s="164"/>
      <c r="DO107" s="177"/>
      <c r="DP107" s="164"/>
      <c r="DQ107" s="177"/>
      <c r="DR107" s="164"/>
      <c r="DS107" s="177"/>
      <c r="DT107" s="164"/>
      <c r="DU107" s="177"/>
      <c r="DV107" s="164"/>
      <c r="DW107" s="177"/>
      <c r="DX107" s="164"/>
      <c r="DY107" s="177"/>
      <c r="DZ107" s="164"/>
      <c r="EA107" s="177"/>
      <c r="EB107" s="164"/>
      <c r="EC107" s="177"/>
      <c r="ED107" s="164"/>
      <c r="EE107" s="177"/>
      <c r="EF107" s="164"/>
      <c r="EG107" s="177"/>
      <c r="EH107" s="166">
        <f t="shared" si="73"/>
        <v>0</v>
      </c>
      <c r="EI107" s="167">
        <f t="shared" si="74"/>
        <v>0</v>
      </c>
      <c r="EJ107" s="166">
        <f t="shared" si="75"/>
        <v>0</v>
      </c>
      <c r="EK107" s="167">
        <f t="shared" si="76"/>
        <v>0</v>
      </c>
      <c r="EL107" s="1"/>
      <c r="EM107" s="1"/>
      <c r="EN107" s="164"/>
      <c r="EO107" s="177"/>
      <c r="EP107" s="164"/>
      <c r="EQ107" s="177"/>
      <c r="ER107" s="164"/>
      <c r="ES107" s="177"/>
      <c r="ET107" s="164"/>
      <c r="EU107" s="177"/>
      <c r="EV107" s="164"/>
      <c r="EW107" s="177"/>
      <c r="EX107" s="164"/>
      <c r="EY107" s="177"/>
      <c r="EZ107" s="164"/>
      <c r="FA107" s="177"/>
      <c r="FB107" s="164"/>
      <c r="FC107" s="177"/>
      <c r="FD107" s="164"/>
      <c r="FE107" s="177"/>
      <c r="FF107" s="164"/>
      <c r="FG107" s="177"/>
      <c r="FH107" s="164"/>
      <c r="FI107" s="177"/>
      <c r="FJ107" s="164"/>
      <c r="FK107" s="177"/>
      <c r="FL107" s="166">
        <f t="shared" si="77"/>
        <v>0</v>
      </c>
      <c r="FM107" s="167">
        <f t="shared" si="78"/>
        <v>0</v>
      </c>
      <c r="FN107" s="166">
        <f t="shared" si="79"/>
        <v>0</v>
      </c>
      <c r="FO107" s="167">
        <f t="shared" si="80"/>
        <v>0</v>
      </c>
      <c r="FP107" s="1"/>
      <c r="FQ107" s="1"/>
      <c r="FR107" s="164"/>
      <c r="FS107" s="177"/>
      <c r="FT107" s="164"/>
      <c r="FU107" s="177"/>
      <c r="FV107" s="164"/>
      <c r="FW107" s="177"/>
      <c r="FX107" s="164"/>
      <c r="FY107" s="177"/>
      <c r="FZ107" s="164"/>
      <c r="GA107" s="177"/>
      <c r="GB107" s="164"/>
      <c r="GC107" s="177"/>
      <c r="GD107" s="164"/>
      <c r="GE107" s="177"/>
      <c r="GF107" s="164"/>
      <c r="GG107" s="177"/>
      <c r="GH107" s="164"/>
      <c r="GI107" s="177"/>
      <c r="GJ107" s="164"/>
      <c r="GK107" s="177"/>
      <c r="GL107" s="164"/>
      <c r="GM107" s="177"/>
      <c r="GN107" s="164"/>
      <c r="GO107" s="177"/>
      <c r="GP107" s="166">
        <f t="shared" si="81"/>
        <v>0</v>
      </c>
      <c r="GQ107" s="167">
        <f t="shared" si="82"/>
        <v>0</v>
      </c>
      <c r="GR107" s="166">
        <f t="shared" si="83"/>
        <v>0</v>
      </c>
      <c r="GS107" s="167">
        <f t="shared" si="84"/>
        <v>0</v>
      </c>
      <c r="GT107" s="1"/>
      <c r="GU107" s="1"/>
      <c r="GV107" s="164"/>
      <c r="GW107" s="177"/>
      <c r="GX107" s="164"/>
      <c r="GY107" s="177"/>
      <c r="GZ107" s="164"/>
      <c r="HA107" s="177"/>
      <c r="HB107" s="164"/>
      <c r="HC107" s="177"/>
      <c r="HD107" s="164"/>
      <c r="HE107" s="177"/>
      <c r="HF107" s="164"/>
      <c r="HG107" s="177"/>
      <c r="HH107" s="164"/>
      <c r="HI107" s="177"/>
      <c r="HJ107" s="164"/>
      <c r="HK107" s="177"/>
      <c r="HL107" s="164"/>
      <c r="HM107" s="177"/>
      <c r="HN107" s="164"/>
      <c r="HO107" s="177"/>
      <c r="HP107" s="164"/>
      <c r="HQ107" s="177"/>
      <c r="HR107" s="164"/>
      <c r="HS107" s="177"/>
      <c r="HT107" s="166">
        <f t="shared" si="85"/>
        <v>0</v>
      </c>
      <c r="HU107" s="167">
        <f t="shared" si="86"/>
        <v>0</v>
      </c>
      <c r="HV107" s="166">
        <f t="shared" si="87"/>
        <v>0</v>
      </c>
      <c r="HW107" s="167">
        <f t="shared" si="88"/>
        <v>0</v>
      </c>
      <c r="HX107" s="1"/>
      <c r="HY107" s="1"/>
      <c r="HZ107" s="164"/>
      <c r="IA107" s="177"/>
      <c r="IB107" s="164"/>
      <c r="IC107" s="177"/>
      <c r="ID107" s="164"/>
      <c r="IE107" s="177"/>
      <c r="IF107" s="164"/>
      <c r="IG107" s="177"/>
      <c r="IH107" s="164"/>
      <c r="II107" s="177"/>
      <c r="IJ107" s="164"/>
      <c r="IK107" s="177"/>
      <c r="IL107" s="164"/>
      <c r="IM107" s="177"/>
      <c r="IN107" s="164"/>
      <c r="IO107" s="177"/>
      <c r="IP107" s="164"/>
      <c r="IQ107" s="177"/>
      <c r="IR107" s="164"/>
      <c r="IS107" s="177"/>
      <c r="IT107" s="164"/>
      <c r="IU107" s="177"/>
      <c r="IV107" s="164"/>
      <c r="IW107" s="177"/>
      <c r="IX107" s="166">
        <f t="shared" si="89"/>
        <v>0</v>
      </c>
      <c r="IY107" s="167">
        <f t="shared" si="90"/>
        <v>0</v>
      </c>
      <c r="IZ107" s="166">
        <f t="shared" si="91"/>
        <v>0</v>
      </c>
      <c r="JA107" s="167">
        <f t="shared" si="92"/>
        <v>0</v>
      </c>
      <c r="JB107" s="1"/>
      <c r="JC107" s="1"/>
      <c r="JD107" s="164"/>
      <c r="JE107" s="177"/>
      <c r="JF107" s="164"/>
      <c r="JG107" s="177"/>
      <c r="JH107" s="164"/>
      <c r="JI107" s="177"/>
      <c r="JJ107" s="164"/>
      <c r="JK107" s="177"/>
      <c r="JL107" s="164"/>
      <c r="JM107" s="177"/>
      <c r="JN107" s="164"/>
      <c r="JO107" s="177"/>
      <c r="JP107" s="164"/>
      <c r="JQ107" s="177"/>
      <c r="JR107" s="164"/>
      <c r="JS107" s="177"/>
      <c r="JT107" s="164"/>
      <c r="JU107" s="177"/>
      <c r="JV107" s="164"/>
      <c r="JW107" s="177"/>
      <c r="JX107" s="164"/>
      <c r="JY107" s="177"/>
      <c r="JZ107" s="164"/>
      <c r="KA107" s="177"/>
      <c r="KB107" s="166">
        <f t="shared" si="93"/>
        <v>0</v>
      </c>
      <c r="KC107" s="167">
        <f t="shared" si="94"/>
        <v>0</v>
      </c>
      <c r="KD107" s="166">
        <f t="shared" si="95"/>
        <v>0</v>
      </c>
      <c r="KE107" s="167">
        <f t="shared" si="96"/>
        <v>0</v>
      </c>
      <c r="KF107" s="1"/>
      <c r="KG107" s="1"/>
      <c r="KH107" s="197">
        <f t="shared" si="99"/>
        <v>0</v>
      </c>
      <c r="KI107" s="198">
        <f t="shared" si="100"/>
        <v>0</v>
      </c>
      <c r="KJ107" s="166">
        <f t="shared" si="55"/>
        <v>0</v>
      </c>
      <c r="KK107" s="167">
        <f t="shared" si="56"/>
        <v>0</v>
      </c>
      <c r="KL107" s="199">
        <f t="shared" si="101"/>
        <v>0</v>
      </c>
      <c r="KM107" s="198">
        <f t="shared" si="102"/>
        <v>0</v>
      </c>
      <c r="KN107" s="166">
        <f t="shared" si="59"/>
        <v>0</v>
      </c>
      <c r="KO107" s="427">
        <f t="shared" si="60"/>
        <v>0</v>
      </c>
      <c r="KP107" s="420">
        <f t="shared" si="97"/>
        <v>0</v>
      </c>
      <c r="KQ107" s="422">
        <f t="shared" si="98"/>
        <v>0</v>
      </c>
      <c r="KR107" s="421" t="s">
        <v>338</v>
      </c>
      <c r="KS107" s="422" t="s">
        <v>338</v>
      </c>
      <c r="KT107" s="1"/>
    </row>
    <row r="108" spans="1:306" s="4" customFormat="1" ht="16.5" hidden="1" customHeight="1" x14ac:dyDescent="0.2">
      <c r="B108" s="73"/>
      <c r="C108" s="902"/>
      <c r="D108" s="903"/>
      <c r="E108" s="128"/>
      <c r="F108" s="651"/>
      <c r="G108" s="128"/>
      <c r="H108" s="128"/>
      <c r="I108" s="80">
        <f>INT(ROUND(F108,2)*(IF(E108&gt;0,data!$J$4,0)))</f>
        <v>0</v>
      </c>
      <c r="J108" s="80"/>
      <c r="K108" s="550"/>
      <c r="L108" s="128"/>
      <c r="M108" s="80">
        <f>INT(ROUND(F108,2)*(IF(E108&gt;0,(IF(K108="ano",data!$J$6,0)),0)))</f>
        <v>0</v>
      </c>
      <c r="N108" s="82"/>
      <c r="O108" s="84"/>
      <c r="Q108" s="85"/>
      <c r="R108" s="611" t="s">
        <v>338</v>
      </c>
      <c r="T108" s="4">
        <f t="shared" si="103"/>
        <v>0</v>
      </c>
      <c r="U108" s="173" t="s">
        <v>297</v>
      </c>
      <c r="V108" s="10"/>
      <c r="W108" s="10"/>
      <c r="X108" s="174"/>
      <c r="Y108" s="175"/>
      <c r="Z108" s="174"/>
      <c r="AA108" s="175"/>
      <c r="AB108" s="174"/>
      <c r="AC108" s="175"/>
      <c r="AD108" s="174"/>
      <c r="AE108" s="175"/>
      <c r="AF108" s="174"/>
      <c r="AG108" s="175"/>
      <c r="AH108" s="174"/>
      <c r="AI108" s="175"/>
      <c r="AJ108" s="174"/>
      <c r="AK108" s="175"/>
      <c r="AL108" s="174"/>
      <c r="AM108" s="175"/>
      <c r="AN108" s="174"/>
      <c r="AO108" s="175"/>
      <c r="AP108" s="174"/>
      <c r="AQ108" s="175"/>
      <c r="AR108" s="174"/>
      <c r="AS108" s="175"/>
      <c r="AT108" s="174"/>
      <c r="AU108" s="175"/>
      <c r="AV108" s="166">
        <f t="shared" si="61"/>
        <v>0</v>
      </c>
      <c r="AW108" s="167">
        <f t="shared" si="62"/>
        <v>0</v>
      </c>
      <c r="AX108" s="166">
        <f t="shared" si="63"/>
        <v>0</v>
      </c>
      <c r="AY108" s="167">
        <f t="shared" si="64"/>
        <v>0</v>
      </c>
      <c r="AZ108" s="1"/>
      <c r="BA108" s="1"/>
      <c r="BB108" s="174"/>
      <c r="BC108" s="175"/>
      <c r="BD108" s="174"/>
      <c r="BE108" s="175"/>
      <c r="BF108" s="174"/>
      <c r="BG108" s="175"/>
      <c r="BH108" s="174"/>
      <c r="BI108" s="175"/>
      <c r="BJ108" s="174"/>
      <c r="BK108" s="175"/>
      <c r="BL108" s="174"/>
      <c r="BM108" s="175"/>
      <c r="BN108" s="174"/>
      <c r="BO108" s="175"/>
      <c r="BP108" s="174"/>
      <c r="BQ108" s="175"/>
      <c r="BR108" s="174"/>
      <c r="BS108" s="175"/>
      <c r="BT108" s="174"/>
      <c r="BU108" s="175"/>
      <c r="BV108" s="174"/>
      <c r="BW108" s="175"/>
      <c r="BX108" s="174"/>
      <c r="BY108" s="175"/>
      <c r="BZ108" s="166">
        <f t="shared" si="65"/>
        <v>0</v>
      </c>
      <c r="CA108" s="167">
        <f t="shared" si="66"/>
        <v>0</v>
      </c>
      <c r="CB108" s="166">
        <f t="shared" si="67"/>
        <v>0</v>
      </c>
      <c r="CC108" s="167">
        <f t="shared" si="68"/>
        <v>0</v>
      </c>
      <c r="CD108" s="1"/>
      <c r="CE108" s="1"/>
      <c r="CF108" s="174"/>
      <c r="CG108" s="175"/>
      <c r="CH108" s="174"/>
      <c r="CI108" s="175"/>
      <c r="CJ108" s="174"/>
      <c r="CK108" s="175"/>
      <c r="CL108" s="174"/>
      <c r="CM108" s="175"/>
      <c r="CN108" s="174"/>
      <c r="CO108" s="175"/>
      <c r="CP108" s="174"/>
      <c r="CQ108" s="175"/>
      <c r="CR108" s="174"/>
      <c r="CS108" s="175"/>
      <c r="CT108" s="174"/>
      <c r="CU108" s="175"/>
      <c r="CV108" s="174"/>
      <c r="CW108" s="175"/>
      <c r="CX108" s="174"/>
      <c r="CY108" s="175"/>
      <c r="CZ108" s="174"/>
      <c r="DA108" s="175"/>
      <c r="DB108" s="174"/>
      <c r="DC108" s="175"/>
      <c r="DD108" s="166">
        <f t="shared" si="69"/>
        <v>0</v>
      </c>
      <c r="DE108" s="167">
        <f t="shared" si="70"/>
        <v>0</v>
      </c>
      <c r="DF108" s="166">
        <f t="shared" si="71"/>
        <v>0</v>
      </c>
      <c r="DG108" s="167">
        <f t="shared" si="72"/>
        <v>0</v>
      </c>
      <c r="DH108" s="1"/>
      <c r="DI108" s="1"/>
      <c r="DJ108" s="174"/>
      <c r="DK108" s="175"/>
      <c r="DL108" s="174"/>
      <c r="DM108" s="175"/>
      <c r="DN108" s="174"/>
      <c r="DO108" s="175"/>
      <c r="DP108" s="174"/>
      <c r="DQ108" s="175"/>
      <c r="DR108" s="174"/>
      <c r="DS108" s="175"/>
      <c r="DT108" s="174"/>
      <c r="DU108" s="175"/>
      <c r="DV108" s="174"/>
      <c r="DW108" s="175"/>
      <c r="DX108" s="174"/>
      <c r="DY108" s="175"/>
      <c r="DZ108" s="174"/>
      <c r="EA108" s="175"/>
      <c r="EB108" s="174"/>
      <c r="EC108" s="175"/>
      <c r="ED108" s="174"/>
      <c r="EE108" s="175"/>
      <c r="EF108" s="174"/>
      <c r="EG108" s="175"/>
      <c r="EH108" s="166">
        <f t="shared" si="73"/>
        <v>0</v>
      </c>
      <c r="EI108" s="167">
        <f t="shared" si="74"/>
        <v>0</v>
      </c>
      <c r="EJ108" s="166">
        <f t="shared" si="75"/>
        <v>0</v>
      </c>
      <c r="EK108" s="167">
        <f t="shared" si="76"/>
        <v>0</v>
      </c>
      <c r="EL108" s="1"/>
      <c r="EM108" s="1"/>
      <c r="EN108" s="174"/>
      <c r="EO108" s="175"/>
      <c r="EP108" s="174"/>
      <c r="EQ108" s="175"/>
      <c r="ER108" s="174"/>
      <c r="ES108" s="175"/>
      <c r="ET108" s="174"/>
      <c r="EU108" s="175"/>
      <c r="EV108" s="174"/>
      <c r="EW108" s="175"/>
      <c r="EX108" s="174"/>
      <c r="EY108" s="175"/>
      <c r="EZ108" s="174"/>
      <c r="FA108" s="175"/>
      <c r="FB108" s="174"/>
      <c r="FC108" s="175"/>
      <c r="FD108" s="174"/>
      <c r="FE108" s="175"/>
      <c r="FF108" s="174"/>
      <c r="FG108" s="175"/>
      <c r="FH108" s="174"/>
      <c r="FI108" s="175"/>
      <c r="FJ108" s="174"/>
      <c r="FK108" s="175"/>
      <c r="FL108" s="166">
        <f t="shared" si="77"/>
        <v>0</v>
      </c>
      <c r="FM108" s="167">
        <f t="shared" si="78"/>
        <v>0</v>
      </c>
      <c r="FN108" s="166">
        <f t="shared" si="79"/>
        <v>0</v>
      </c>
      <c r="FO108" s="167">
        <f t="shared" si="80"/>
        <v>0</v>
      </c>
      <c r="FP108" s="1"/>
      <c r="FQ108" s="1"/>
      <c r="FR108" s="174"/>
      <c r="FS108" s="175"/>
      <c r="FT108" s="174"/>
      <c r="FU108" s="175"/>
      <c r="FV108" s="174"/>
      <c r="FW108" s="175"/>
      <c r="FX108" s="174"/>
      <c r="FY108" s="175"/>
      <c r="FZ108" s="174"/>
      <c r="GA108" s="175"/>
      <c r="GB108" s="174"/>
      <c r="GC108" s="175"/>
      <c r="GD108" s="174"/>
      <c r="GE108" s="175"/>
      <c r="GF108" s="174"/>
      <c r="GG108" s="175"/>
      <c r="GH108" s="174"/>
      <c r="GI108" s="175"/>
      <c r="GJ108" s="174"/>
      <c r="GK108" s="175"/>
      <c r="GL108" s="174"/>
      <c r="GM108" s="175"/>
      <c r="GN108" s="174"/>
      <c r="GO108" s="175"/>
      <c r="GP108" s="166">
        <f t="shared" si="81"/>
        <v>0</v>
      </c>
      <c r="GQ108" s="167">
        <f t="shared" si="82"/>
        <v>0</v>
      </c>
      <c r="GR108" s="166">
        <f t="shared" si="83"/>
        <v>0</v>
      </c>
      <c r="GS108" s="167">
        <f t="shared" si="84"/>
        <v>0</v>
      </c>
      <c r="GT108" s="1"/>
      <c r="GU108" s="1"/>
      <c r="GV108" s="174"/>
      <c r="GW108" s="175"/>
      <c r="GX108" s="174"/>
      <c r="GY108" s="175"/>
      <c r="GZ108" s="174"/>
      <c r="HA108" s="175"/>
      <c r="HB108" s="174"/>
      <c r="HC108" s="175"/>
      <c r="HD108" s="174"/>
      <c r="HE108" s="175"/>
      <c r="HF108" s="174"/>
      <c r="HG108" s="175"/>
      <c r="HH108" s="174"/>
      <c r="HI108" s="175"/>
      <c r="HJ108" s="174"/>
      <c r="HK108" s="175"/>
      <c r="HL108" s="174"/>
      <c r="HM108" s="175"/>
      <c r="HN108" s="174"/>
      <c r="HO108" s="175"/>
      <c r="HP108" s="174"/>
      <c r="HQ108" s="175"/>
      <c r="HR108" s="174"/>
      <c r="HS108" s="175"/>
      <c r="HT108" s="166">
        <f t="shared" si="85"/>
        <v>0</v>
      </c>
      <c r="HU108" s="167">
        <f t="shared" si="86"/>
        <v>0</v>
      </c>
      <c r="HV108" s="166">
        <f t="shared" si="87"/>
        <v>0</v>
      </c>
      <c r="HW108" s="167">
        <f t="shared" si="88"/>
        <v>0</v>
      </c>
      <c r="HX108" s="1"/>
      <c r="HY108" s="1"/>
      <c r="HZ108" s="174"/>
      <c r="IA108" s="175"/>
      <c r="IB108" s="174"/>
      <c r="IC108" s="175"/>
      <c r="ID108" s="174"/>
      <c r="IE108" s="175"/>
      <c r="IF108" s="174"/>
      <c r="IG108" s="175"/>
      <c r="IH108" s="174"/>
      <c r="II108" s="175"/>
      <c r="IJ108" s="174"/>
      <c r="IK108" s="175"/>
      <c r="IL108" s="174"/>
      <c r="IM108" s="175"/>
      <c r="IN108" s="174"/>
      <c r="IO108" s="175"/>
      <c r="IP108" s="174"/>
      <c r="IQ108" s="175"/>
      <c r="IR108" s="174"/>
      <c r="IS108" s="175"/>
      <c r="IT108" s="174"/>
      <c r="IU108" s="175"/>
      <c r="IV108" s="174"/>
      <c r="IW108" s="175"/>
      <c r="IX108" s="166">
        <f t="shared" si="89"/>
        <v>0</v>
      </c>
      <c r="IY108" s="167">
        <f t="shared" si="90"/>
        <v>0</v>
      </c>
      <c r="IZ108" s="166">
        <f t="shared" si="91"/>
        <v>0</v>
      </c>
      <c r="JA108" s="167">
        <f t="shared" si="92"/>
        <v>0</v>
      </c>
      <c r="JB108" s="1"/>
      <c r="JC108" s="1"/>
      <c r="JD108" s="174"/>
      <c r="JE108" s="175"/>
      <c r="JF108" s="174"/>
      <c r="JG108" s="175"/>
      <c r="JH108" s="174"/>
      <c r="JI108" s="175"/>
      <c r="JJ108" s="174"/>
      <c r="JK108" s="175"/>
      <c r="JL108" s="174"/>
      <c r="JM108" s="175"/>
      <c r="JN108" s="174"/>
      <c r="JO108" s="175"/>
      <c r="JP108" s="174"/>
      <c r="JQ108" s="175"/>
      <c r="JR108" s="174"/>
      <c r="JS108" s="175"/>
      <c r="JT108" s="174"/>
      <c r="JU108" s="175"/>
      <c r="JV108" s="174"/>
      <c r="JW108" s="175"/>
      <c r="JX108" s="174"/>
      <c r="JY108" s="175"/>
      <c r="JZ108" s="174"/>
      <c r="KA108" s="175"/>
      <c r="KB108" s="166">
        <f t="shared" si="93"/>
        <v>0</v>
      </c>
      <c r="KC108" s="167">
        <f t="shared" si="94"/>
        <v>0</v>
      </c>
      <c r="KD108" s="166">
        <f t="shared" si="95"/>
        <v>0</v>
      </c>
      <c r="KE108" s="167">
        <f t="shared" si="96"/>
        <v>0</v>
      </c>
      <c r="KF108" s="1"/>
      <c r="KG108" s="1"/>
      <c r="KH108" s="197">
        <f t="shared" si="99"/>
        <v>0</v>
      </c>
      <c r="KI108" s="198">
        <f t="shared" si="100"/>
        <v>0</v>
      </c>
      <c r="KJ108" s="166">
        <f t="shared" si="55"/>
        <v>0</v>
      </c>
      <c r="KK108" s="167">
        <f t="shared" si="56"/>
        <v>0</v>
      </c>
      <c r="KL108" s="199">
        <f t="shared" si="101"/>
        <v>0</v>
      </c>
      <c r="KM108" s="198">
        <f t="shared" si="102"/>
        <v>0</v>
      </c>
      <c r="KN108" s="166">
        <f t="shared" si="59"/>
        <v>0</v>
      </c>
      <c r="KO108" s="427">
        <f t="shared" si="60"/>
        <v>0</v>
      </c>
      <c r="KP108" s="420">
        <f t="shared" si="97"/>
        <v>0</v>
      </c>
      <c r="KQ108" s="422">
        <f t="shared" si="98"/>
        <v>0</v>
      </c>
      <c r="KR108" s="421" t="s">
        <v>338</v>
      </c>
      <c r="KS108" s="422" t="s">
        <v>338</v>
      </c>
      <c r="KT108" s="1"/>
    </row>
    <row r="109" spans="1:306" s="4" customFormat="1" ht="16.5" customHeight="1" x14ac:dyDescent="0.2">
      <c r="B109" s="73" t="s">
        <v>262</v>
      </c>
      <c r="C109" s="900"/>
      <c r="D109" s="901"/>
      <c r="E109" s="312"/>
      <c r="F109" s="655">
        <v>1</v>
      </c>
      <c r="G109" s="14"/>
      <c r="H109" s="14"/>
      <c r="I109" s="80">
        <f>INT(ROUND(F109,2)*(IF(E109&gt;0,data!$J$4,0)))</f>
        <v>0</v>
      </c>
      <c r="J109" s="80">
        <f t="shared" ref="J109" si="106">IF(E109&gt;0,I109*E109,0)</f>
        <v>0</v>
      </c>
      <c r="K109" s="314"/>
      <c r="L109" s="312"/>
      <c r="M109" s="80">
        <f>INT(ROUND(F109,2)*(IF(E109&gt;0,(IF(K109="ano",data!$J$6,0)),0)))</f>
        <v>0</v>
      </c>
      <c r="N109" s="82">
        <f t="shared" ref="N109" si="107">IF(L109&gt;E109,M109*E109,M109*L109)</f>
        <v>0</v>
      </c>
      <c r="O109" s="84">
        <f t="shared" ref="O109" si="108">J109+N109</f>
        <v>0</v>
      </c>
      <c r="Q109" s="85" t="str">
        <f t="shared" ref="Q109" si="109">IF(O109&gt;0,1,"")</f>
        <v/>
      </c>
      <c r="R109" s="611" t="s">
        <v>338</v>
      </c>
      <c r="T109" s="4">
        <f t="shared" si="103"/>
        <v>0</v>
      </c>
      <c r="U109" s="176" t="s">
        <v>297</v>
      </c>
      <c r="V109" s="10"/>
      <c r="W109" s="10"/>
      <c r="X109" s="164"/>
      <c r="Y109" s="177"/>
      <c r="Z109" s="164"/>
      <c r="AA109" s="177"/>
      <c r="AB109" s="164"/>
      <c r="AC109" s="177"/>
      <c r="AD109" s="164"/>
      <c r="AE109" s="177"/>
      <c r="AF109" s="164"/>
      <c r="AG109" s="177"/>
      <c r="AH109" s="164"/>
      <c r="AI109" s="177"/>
      <c r="AJ109" s="164"/>
      <c r="AK109" s="177"/>
      <c r="AL109" s="164"/>
      <c r="AM109" s="177"/>
      <c r="AN109" s="164"/>
      <c r="AO109" s="177"/>
      <c r="AP109" s="164"/>
      <c r="AQ109" s="177"/>
      <c r="AR109" s="164"/>
      <c r="AS109" s="177"/>
      <c r="AT109" s="164"/>
      <c r="AU109" s="177"/>
      <c r="AV109" s="166">
        <f t="shared" si="61"/>
        <v>0</v>
      </c>
      <c r="AW109" s="167">
        <f t="shared" si="62"/>
        <v>0</v>
      </c>
      <c r="AX109" s="166">
        <f t="shared" si="63"/>
        <v>0</v>
      </c>
      <c r="AY109" s="167">
        <f t="shared" si="64"/>
        <v>0</v>
      </c>
      <c r="AZ109" s="1"/>
      <c r="BA109" s="1"/>
      <c r="BB109" s="164"/>
      <c r="BC109" s="177"/>
      <c r="BD109" s="164"/>
      <c r="BE109" s="177"/>
      <c r="BF109" s="164"/>
      <c r="BG109" s="177"/>
      <c r="BH109" s="164"/>
      <c r="BI109" s="177"/>
      <c r="BJ109" s="164"/>
      <c r="BK109" s="177"/>
      <c r="BL109" s="164"/>
      <c r="BM109" s="177"/>
      <c r="BN109" s="164"/>
      <c r="BO109" s="177"/>
      <c r="BP109" s="164"/>
      <c r="BQ109" s="177"/>
      <c r="BR109" s="164"/>
      <c r="BS109" s="177"/>
      <c r="BT109" s="164"/>
      <c r="BU109" s="177"/>
      <c r="BV109" s="164"/>
      <c r="BW109" s="177"/>
      <c r="BX109" s="164"/>
      <c r="BY109" s="177"/>
      <c r="BZ109" s="166">
        <f t="shared" si="65"/>
        <v>0</v>
      </c>
      <c r="CA109" s="167">
        <f t="shared" si="66"/>
        <v>0</v>
      </c>
      <c r="CB109" s="166">
        <f t="shared" si="67"/>
        <v>0</v>
      </c>
      <c r="CC109" s="167">
        <f t="shared" si="68"/>
        <v>0</v>
      </c>
      <c r="CD109" s="1"/>
      <c r="CE109" s="1"/>
      <c r="CF109" s="164"/>
      <c r="CG109" s="177"/>
      <c r="CH109" s="164"/>
      <c r="CI109" s="177"/>
      <c r="CJ109" s="164"/>
      <c r="CK109" s="177"/>
      <c r="CL109" s="164"/>
      <c r="CM109" s="177"/>
      <c r="CN109" s="164"/>
      <c r="CO109" s="177"/>
      <c r="CP109" s="164"/>
      <c r="CQ109" s="177"/>
      <c r="CR109" s="164"/>
      <c r="CS109" s="177"/>
      <c r="CT109" s="164"/>
      <c r="CU109" s="177"/>
      <c r="CV109" s="164"/>
      <c r="CW109" s="177"/>
      <c r="CX109" s="164"/>
      <c r="CY109" s="177"/>
      <c r="CZ109" s="164"/>
      <c r="DA109" s="177"/>
      <c r="DB109" s="164"/>
      <c r="DC109" s="177"/>
      <c r="DD109" s="166">
        <f t="shared" si="69"/>
        <v>0</v>
      </c>
      <c r="DE109" s="167">
        <f t="shared" si="70"/>
        <v>0</v>
      </c>
      <c r="DF109" s="166">
        <f t="shared" si="71"/>
        <v>0</v>
      </c>
      <c r="DG109" s="167">
        <f t="shared" si="72"/>
        <v>0</v>
      </c>
      <c r="DH109" s="1"/>
      <c r="DI109" s="1"/>
      <c r="DJ109" s="164"/>
      <c r="DK109" s="177"/>
      <c r="DL109" s="164"/>
      <c r="DM109" s="177"/>
      <c r="DN109" s="164"/>
      <c r="DO109" s="177"/>
      <c r="DP109" s="164"/>
      <c r="DQ109" s="177"/>
      <c r="DR109" s="164"/>
      <c r="DS109" s="177"/>
      <c r="DT109" s="164"/>
      <c r="DU109" s="177"/>
      <c r="DV109" s="164"/>
      <c r="DW109" s="177"/>
      <c r="DX109" s="164"/>
      <c r="DY109" s="177"/>
      <c r="DZ109" s="164"/>
      <c r="EA109" s="177"/>
      <c r="EB109" s="164"/>
      <c r="EC109" s="177"/>
      <c r="ED109" s="164"/>
      <c r="EE109" s="177"/>
      <c r="EF109" s="164"/>
      <c r="EG109" s="177"/>
      <c r="EH109" s="166">
        <f t="shared" si="73"/>
        <v>0</v>
      </c>
      <c r="EI109" s="167">
        <f t="shared" si="74"/>
        <v>0</v>
      </c>
      <c r="EJ109" s="166">
        <f t="shared" si="75"/>
        <v>0</v>
      </c>
      <c r="EK109" s="167">
        <f t="shared" si="76"/>
        <v>0</v>
      </c>
      <c r="EL109" s="1"/>
      <c r="EM109" s="1"/>
      <c r="EN109" s="164"/>
      <c r="EO109" s="177"/>
      <c r="EP109" s="164"/>
      <c r="EQ109" s="177"/>
      <c r="ER109" s="164"/>
      <c r="ES109" s="177"/>
      <c r="ET109" s="164"/>
      <c r="EU109" s="177"/>
      <c r="EV109" s="164"/>
      <c r="EW109" s="177"/>
      <c r="EX109" s="164"/>
      <c r="EY109" s="177"/>
      <c r="EZ109" s="164"/>
      <c r="FA109" s="177"/>
      <c r="FB109" s="164"/>
      <c r="FC109" s="177"/>
      <c r="FD109" s="164"/>
      <c r="FE109" s="177"/>
      <c r="FF109" s="164"/>
      <c r="FG109" s="177"/>
      <c r="FH109" s="164"/>
      <c r="FI109" s="177"/>
      <c r="FJ109" s="164"/>
      <c r="FK109" s="177"/>
      <c r="FL109" s="166">
        <f t="shared" si="77"/>
        <v>0</v>
      </c>
      <c r="FM109" s="167">
        <f t="shared" si="78"/>
        <v>0</v>
      </c>
      <c r="FN109" s="166">
        <f t="shared" si="79"/>
        <v>0</v>
      </c>
      <c r="FO109" s="167">
        <f t="shared" si="80"/>
        <v>0</v>
      </c>
      <c r="FP109" s="1"/>
      <c r="FQ109" s="1"/>
      <c r="FR109" s="164"/>
      <c r="FS109" s="177"/>
      <c r="FT109" s="164"/>
      <c r="FU109" s="177"/>
      <c r="FV109" s="164"/>
      <c r="FW109" s="177"/>
      <c r="FX109" s="164"/>
      <c r="FY109" s="177"/>
      <c r="FZ109" s="164"/>
      <c r="GA109" s="177"/>
      <c r="GB109" s="164"/>
      <c r="GC109" s="177"/>
      <c r="GD109" s="164"/>
      <c r="GE109" s="177"/>
      <c r="GF109" s="164"/>
      <c r="GG109" s="177"/>
      <c r="GH109" s="164"/>
      <c r="GI109" s="177"/>
      <c r="GJ109" s="164"/>
      <c r="GK109" s="177"/>
      <c r="GL109" s="164"/>
      <c r="GM109" s="177"/>
      <c r="GN109" s="164"/>
      <c r="GO109" s="177"/>
      <c r="GP109" s="166">
        <f t="shared" si="81"/>
        <v>0</v>
      </c>
      <c r="GQ109" s="167">
        <f t="shared" si="82"/>
        <v>0</v>
      </c>
      <c r="GR109" s="166">
        <f t="shared" si="83"/>
        <v>0</v>
      </c>
      <c r="GS109" s="167">
        <f t="shared" si="84"/>
        <v>0</v>
      </c>
      <c r="GT109" s="1"/>
      <c r="GU109" s="1"/>
      <c r="GV109" s="164"/>
      <c r="GW109" s="177"/>
      <c r="GX109" s="164"/>
      <c r="GY109" s="177"/>
      <c r="GZ109" s="164"/>
      <c r="HA109" s="177"/>
      <c r="HB109" s="164"/>
      <c r="HC109" s="177"/>
      <c r="HD109" s="164"/>
      <c r="HE109" s="177"/>
      <c r="HF109" s="164"/>
      <c r="HG109" s="177"/>
      <c r="HH109" s="164"/>
      <c r="HI109" s="177"/>
      <c r="HJ109" s="164"/>
      <c r="HK109" s="177"/>
      <c r="HL109" s="164"/>
      <c r="HM109" s="177"/>
      <c r="HN109" s="164"/>
      <c r="HO109" s="177"/>
      <c r="HP109" s="164"/>
      <c r="HQ109" s="177"/>
      <c r="HR109" s="164"/>
      <c r="HS109" s="177"/>
      <c r="HT109" s="166">
        <f t="shared" si="85"/>
        <v>0</v>
      </c>
      <c r="HU109" s="167">
        <f t="shared" si="86"/>
        <v>0</v>
      </c>
      <c r="HV109" s="166">
        <f t="shared" si="87"/>
        <v>0</v>
      </c>
      <c r="HW109" s="167">
        <f t="shared" si="88"/>
        <v>0</v>
      </c>
      <c r="HX109" s="1"/>
      <c r="HY109" s="1"/>
      <c r="HZ109" s="164"/>
      <c r="IA109" s="177"/>
      <c r="IB109" s="164"/>
      <c r="IC109" s="177"/>
      <c r="ID109" s="164"/>
      <c r="IE109" s="177"/>
      <c r="IF109" s="164"/>
      <c r="IG109" s="177"/>
      <c r="IH109" s="164"/>
      <c r="II109" s="177"/>
      <c r="IJ109" s="164"/>
      <c r="IK109" s="177"/>
      <c r="IL109" s="164"/>
      <c r="IM109" s="177"/>
      <c r="IN109" s="164"/>
      <c r="IO109" s="177"/>
      <c r="IP109" s="164"/>
      <c r="IQ109" s="177"/>
      <c r="IR109" s="164"/>
      <c r="IS109" s="177"/>
      <c r="IT109" s="164"/>
      <c r="IU109" s="177"/>
      <c r="IV109" s="164"/>
      <c r="IW109" s="177"/>
      <c r="IX109" s="166">
        <f t="shared" si="89"/>
        <v>0</v>
      </c>
      <c r="IY109" s="167">
        <f t="shared" si="90"/>
        <v>0</v>
      </c>
      <c r="IZ109" s="166">
        <f t="shared" si="91"/>
        <v>0</v>
      </c>
      <c r="JA109" s="167">
        <f t="shared" si="92"/>
        <v>0</v>
      </c>
      <c r="JB109" s="1"/>
      <c r="JC109" s="1"/>
      <c r="JD109" s="164"/>
      <c r="JE109" s="177"/>
      <c r="JF109" s="164"/>
      <c r="JG109" s="177"/>
      <c r="JH109" s="164"/>
      <c r="JI109" s="177"/>
      <c r="JJ109" s="164"/>
      <c r="JK109" s="177"/>
      <c r="JL109" s="164"/>
      <c r="JM109" s="177"/>
      <c r="JN109" s="164"/>
      <c r="JO109" s="177"/>
      <c r="JP109" s="164"/>
      <c r="JQ109" s="177"/>
      <c r="JR109" s="164"/>
      <c r="JS109" s="177"/>
      <c r="JT109" s="164"/>
      <c r="JU109" s="177"/>
      <c r="JV109" s="164"/>
      <c r="JW109" s="177"/>
      <c r="JX109" s="164"/>
      <c r="JY109" s="177"/>
      <c r="JZ109" s="164"/>
      <c r="KA109" s="177"/>
      <c r="KB109" s="166">
        <f t="shared" si="93"/>
        <v>0</v>
      </c>
      <c r="KC109" s="167">
        <f t="shared" si="94"/>
        <v>0</v>
      </c>
      <c r="KD109" s="166">
        <f t="shared" si="95"/>
        <v>0</v>
      </c>
      <c r="KE109" s="167">
        <f t="shared" si="96"/>
        <v>0</v>
      </c>
      <c r="KF109" s="1"/>
      <c r="KG109" s="1"/>
      <c r="KH109" s="197">
        <f t="shared" si="99"/>
        <v>0</v>
      </c>
      <c r="KI109" s="198">
        <f t="shared" si="100"/>
        <v>0</v>
      </c>
      <c r="KJ109" s="166">
        <f t="shared" si="55"/>
        <v>0</v>
      </c>
      <c r="KK109" s="167">
        <f t="shared" si="56"/>
        <v>0</v>
      </c>
      <c r="KL109" s="199">
        <f t="shared" si="101"/>
        <v>0</v>
      </c>
      <c r="KM109" s="198">
        <f t="shared" si="102"/>
        <v>0</v>
      </c>
      <c r="KN109" s="166">
        <f t="shared" si="59"/>
        <v>0</v>
      </c>
      <c r="KO109" s="427">
        <f t="shared" si="60"/>
        <v>0</v>
      </c>
      <c r="KP109" s="420">
        <f t="shared" si="97"/>
        <v>0</v>
      </c>
      <c r="KQ109" s="422">
        <f t="shared" si="98"/>
        <v>0</v>
      </c>
      <c r="KR109" s="421" t="s">
        <v>338</v>
      </c>
      <c r="KS109" s="422" t="s">
        <v>338</v>
      </c>
      <c r="KT109" s="1"/>
    </row>
    <row r="110" spans="1:306" s="4" customFormat="1" ht="16.5" hidden="1" customHeight="1" x14ac:dyDescent="0.2">
      <c r="B110" s="73"/>
      <c r="C110" s="902"/>
      <c r="D110" s="903"/>
      <c r="E110" s="128"/>
      <c r="F110" s="651"/>
      <c r="G110" s="128"/>
      <c r="H110" s="128"/>
      <c r="I110" s="80">
        <f>INT(ROUND(F110,2)*(IF(E110&gt;0,data!$J$4,0)))</f>
        <v>0</v>
      </c>
      <c r="J110" s="80"/>
      <c r="K110" s="550"/>
      <c r="L110" s="128"/>
      <c r="M110" s="80">
        <f>INT(ROUND(F110,2)*(IF(E110&gt;0,(IF(K110="ano",data!$J$6,0)),0)))</f>
        <v>0</v>
      </c>
      <c r="N110" s="82"/>
      <c r="O110" s="84"/>
      <c r="Q110" s="85"/>
      <c r="R110" s="611" t="s">
        <v>338</v>
      </c>
      <c r="T110" s="4">
        <f t="shared" si="103"/>
        <v>0</v>
      </c>
      <c r="U110" s="173" t="s">
        <v>297</v>
      </c>
      <c r="V110" s="10"/>
      <c r="W110" s="10"/>
      <c r="X110" s="174"/>
      <c r="Y110" s="175"/>
      <c r="Z110" s="174"/>
      <c r="AA110" s="175"/>
      <c r="AB110" s="174"/>
      <c r="AC110" s="175"/>
      <c r="AD110" s="174"/>
      <c r="AE110" s="175"/>
      <c r="AF110" s="174"/>
      <c r="AG110" s="175"/>
      <c r="AH110" s="174"/>
      <c r="AI110" s="175"/>
      <c r="AJ110" s="174"/>
      <c r="AK110" s="175"/>
      <c r="AL110" s="174"/>
      <c r="AM110" s="175"/>
      <c r="AN110" s="174"/>
      <c r="AO110" s="175"/>
      <c r="AP110" s="174"/>
      <c r="AQ110" s="175"/>
      <c r="AR110" s="174"/>
      <c r="AS110" s="175"/>
      <c r="AT110" s="174"/>
      <c r="AU110" s="175"/>
      <c r="AV110" s="166">
        <f t="shared" si="61"/>
        <v>0</v>
      </c>
      <c r="AW110" s="167">
        <f t="shared" si="62"/>
        <v>0</v>
      </c>
      <c r="AX110" s="166">
        <f t="shared" si="63"/>
        <v>0</v>
      </c>
      <c r="AY110" s="167">
        <f t="shared" si="64"/>
        <v>0</v>
      </c>
      <c r="AZ110" s="1"/>
      <c r="BA110" s="1"/>
      <c r="BB110" s="174"/>
      <c r="BC110" s="175"/>
      <c r="BD110" s="174"/>
      <c r="BE110" s="175"/>
      <c r="BF110" s="174"/>
      <c r="BG110" s="175"/>
      <c r="BH110" s="174"/>
      <c r="BI110" s="175"/>
      <c r="BJ110" s="174"/>
      <c r="BK110" s="175"/>
      <c r="BL110" s="174"/>
      <c r="BM110" s="175"/>
      <c r="BN110" s="174"/>
      <c r="BO110" s="175"/>
      <c r="BP110" s="174"/>
      <c r="BQ110" s="175"/>
      <c r="BR110" s="174"/>
      <c r="BS110" s="175"/>
      <c r="BT110" s="174"/>
      <c r="BU110" s="175"/>
      <c r="BV110" s="174"/>
      <c r="BW110" s="175"/>
      <c r="BX110" s="174"/>
      <c r="BY110" s="175"/>
      <c r="BZ110" s="166">
        <f t="shared" si="65"/>
        <v>0</v>
      </c>
      <c r="CA110" s="167">
        <f t="shared" si="66"/>
        <v>0</v>
      </c>
      <c r="CB110" s="166">
        <f t="shared" si="67"/>
        <v>0</v>
      </c>
      <c r="CC110" s="167">
        <f t="shared" si="68"/>
        <v>0</v>
      </c>
      <c r="CD110" s="1"/>
      <c r="CE110" s="1"/>
      <c r="CF110" s="174"/>
      <c r="CG110" s="175"/>
      <c r="CH110" s="174"/>
      <c r="CI110" s="175"/>
      <c r="CJ110" s="174"/>
      <c r="CK110" s="175"/>
      <c r="CL110" s="174"/>
      <c r="CM110" s="175"/>
      <c r="CN110" s="174"/>
      <c r="CO110" s="175"/>
      <c r="CP110" s="174"/>
      <c r="CQ110" s="175"/>
      <c r="CR110" s="174"/>
      <c r="CS110" s="175"/>
      <c r="CT110" s="174"/>
      <c r="CU110" s="175"/>
      <c r="CV110" s="174"/>
      <c r="CW110" s="175"/>
      <c r="CX110" s="174"/>
      <c r="CY110" s="175"/>
      <c r="CZ110" s="174"/>
      <c r="DA110" s="175"/>
      <c r="DB110" s="174"/>
      <c r="DC110" s="175"/>
      <c r="DD110" s="166">
        <f t="shared" si="69"/>
        <v>0</v>
      </c>
      <c r="DE110" s="167">
        <f t="shared" si="70"/>
        <v>0</v>
      </c>
      <c r="DF110" s="166">
        <f t="shared" si="71"/>
        <v>0</v>
      </c>
      <c r="DG110" s="167">
        <f t="shared" si="72"/>
        <v>0</v>
      </c>
      <c r="DH110" s="1"/>
      <c r="DI110" s="1"/>
      <c r="DJ110" s="174"/>
      <c r="DK110" s="175"/>
      <c r="DL110" s="174"/>
      <c r="DM110" s="175"/>
      <c r="DN110" s="174"/>
      <c r="DO110" s="175"/>
      <c r="DP110" s="174"/>
      <c r="DQ110" s="175"/>
      <c r="DR110" s="174"/>
      <c r="DS110" s="175"/>
      <c r="DT110" s="174"/>
      <c r="DU110" s="175"/>
      <c r="DV110" s="174"/>
      <c r="DW110" s="175"/>
      <c r="DX110" s="174"/>
      <c r="DY110" s="175"/>
      <c r="DZ110" s="174"/>
      <c r="EA110" s="175"/>
      <c r="EB110" s="174"/>
      <c r="EC110" s="175"/>
      <c r="ED110" s="174"/>
      <c r="EE110" s="175"/>
      <c r="EF110" s="174"/>
      <c r="EG110" s="175"/>
      <c r="EH110" s="166">
        <f t="shared" si="73"/>
        <v>0</v>
      </c>
      <c r="EI110" s="167">
        <f t="shared" si="74"/>
        <v>0</v>
      </c>
      <c r="EJ110" s="166">
        <f t="shared" si="75"/>
        <v>0</v>
      </c>
      <c r="EK110" s="167">
        <f t="shared" si="76"/>
        <v>0</v>
      </c>
      <c r="EL110" s="1"/>
      <c r="EM110" s="1"/>
      <c r="EN110" s="174"/>
      <c r="EO110" s="175"/>
      <c r="EP110" s="174"/>
      <c r="EQ110" s="175"/>
      <c r="ER110" s="174"/>
      <c r="ES110" s="175"/>
      <c r="ET110" s="174"/>
      <c r="EU110" s="175"/>
      <c r="EV110" s="174"/>
      <c r="EW110" s="175"/>
      <c r="EX110" s="174"/>
      <c r="EY110" s="175"/>
      <c r="EZ110" s="174"/>
      <c r="FA110" s="175"/>
      <c r="FB110" s="174"/>
      <c r="FC110" s="175"/>
      <c r="FD110" s="174"/>
      <c r="FE110" s="175"/>
      <c r="FF110" s="174"/>
      <c r="FG110" s="175"/>
      <c r="FH110" s="174"/>
      <c r="FI110" s="175"/>
      <c r="FJ110" s="174"/>
      <c r="FK110" s="175"/>
      <c r="FL110" s="166">
        <f t="shared" si="77"/>
        <v>0</v>
      </c>
      <c r="FM110" s="167">
        <f t="shared" si="78"/>
        <v>0</v>
      </c>
      <c r="FN110" s="166">
        <f t="shared" si="79"/>
        <v>0</v>
      </c>
      <c r="FO110" s="167">
        <f t="shared" si="80"/>
        <v>0</v>
      </c>
      <c r="FP110" s="1"/>
      <c r="FQ110" s="1"/>
      <c r="FR110" s="174"/>
      <c r="FS110" s="175"/>
      <c r="FT110" s="174"/>
      <c r="FU110" s="175"/>
      <c r="FV110" s="174"/>
      <c r="FW110" s="175"/>
      <c r="FX110" s="174"/>
      <c r="FY110" s="175"/>
      <c r="FZ110" s="174"/>
      <c r="GA110" s="175"/>
      <c r="GB110" s="174"/>
      <c r="GC110" s="175"/>
      <c r="GD110" s="174"/>
      <c r="GE110" s="175"/>
      <c r="GF110" s="174"/>
      <c r="GG110" s="175"/>
      <c r="GH110" s="174"/>
      <c r="GI110" s="175"/>
      <c r="GJ110" s="174"/>
      <c r="GK110" s="175"/>
      <c r="GL110" s="174"/>
      <c r="GM110" s="175"/>
      <c r="GN110" s="174"/>
      <c r="GO110" s="175"/>
      <c r="GP110" s="166">
        <f t="shared" si="81"/>
        <v>0</v>
      </c>
      <c r="GQ110" s="167">
        <f t="shared" si="82"/>
        <v>0</v>
      </c>
      <c r="GR110" s="166">
        <f t="shared" si="83"/>
        <v>0</v>
      </c>
      <c r="GS110" s="167">
        <f t="shared" si="84"/>
        <v>0</v>
      </c>
      <c r="GT110" s="1"/>
      <c r="GU110" s="1"/>
      <c r="GV110" s="174"/>
      <c r="GW110" s="175"/>
      <c r="GX110" s="174"/>
      <c r="GY110" s="175"/>
      <c r="GZ110" s="174"/>
      <c r="HA110" s="175"/>
      <c r="HB110" s="174"/>
      <c r="HC110" s="175"/>
      <c r="HD110" s="174"/>
      <c r="HE110" s="175"/>
      <c r="HF110" s="174"/>
      <c r="HG110" s="175"/>
      <c r="HH110" s="174"/>
      <c r="HI110" s="175"/>
      <c r="HJ110" s="174"/>
      <c r="HK110" s="175"/>
      <c r="HL110" s="174"/>
      <c r="HM110" s="175"/>
      <c r="HN110" s="174"/>
      <c r="HO110" s="175"/>
      <c r="HP110" s="174"/>
      <c r="HQ110" s="175"/>
      <c r="HR110" s="174"/>
      <c r="HS110" s="175"/>
      <c r="HT110" s="166">
        <f t="shared" si="85"/>
        <v>0</v>
      </c>
      <c r="HU110" s="167">
        <f t="shared" si="86"/>
        <v>0</v>
      </c>
      <c r="HV110" s="166">
        <f t="shared" si="87"/>
        <v>0</v>
      </c>
      <c r="HW110" s="167">
        <f t="shared" si="88"/>
        <v>0</v>
      </c>
      <c r="HX110" s="1"/>
      <c r="HY110" s="1"/>
      <c r="HZ110" s="174"/>
      <c r="IA110" s="175"/>
      <c r="IB110" s="174"/>
      <c r="IC110" s="175"/>
      <c r="ID110" s="174"/>
      <c r="IE110" s="175"/>
      <c r="IF110" s="174"/>
      <c r="IG110" s="175"/>
      <c r="IH110" s="174"/>
      <c r="II110" s="175"/>
      <c r="IJ110" s="174"/>
      <c r="IK110" s="175"/>
      <c r="IL110" s="174"/>
      <c r="IM110" s="175"/>
      <c r="IN110" s="174"/>
      <c r="IO110" s="175"/>
      <c r="IP110" s="174"/>
      <c r="IQ110" s="175"/>
      <c r="IR110" s="174"/>
      <c r="IS110" s="175"/>
      <c r="IT110" s="174"/>
      <c r="IU110" s="175"/>
      <c r="IV110" s="174"/>
      <c r="IW110" s="175"/>
      <c r="IX110" s="166">
        <f t="shared" si="89"/>
        <v>0</v>
      </c>
      <c r="IY110" s="167">
        <f t="shared" si="90"/>
        <v>0</v>
      </c>
      <c r="IZ110" s="166">
        <f t="shared" si="91"/>
        <v>0</v>
      </c>
      <c r="JA110" s="167">
        <f t="shared" si="92"/>
        <v>0</v>
      </c>
      <c r="JB110" s="1"/>
      <c r="JC110" s="1"/>
      <c r="JD110" s="174"/>
      <c r="JE110" s="175"/>
      <c r="JF110" s="174"/>
      <c r="JG110" s="175"/>
      <c r="JH110" s="174"/>
      <c r="JI110" s="175"/>
      <c r="JJ110" s="174"/>
      <c r="JK110" s="175"/>
      <c r="JL110" s="174"/>
      <c r="JM110" s="175"/>
      <c r="JN110" s="174"/>
      <c r="JO110" s="175"/>
      <c r="JP110" s="174"/>
      <c r="JQ110" s="175"/>
      <c r="JR110" s="174"/>
      <c r="JS110" s="175"/>
      <c r="JT110" s="174"/>
      <c r="JU110" s="175"/>
      <c r="JV110" s="174"/>
      <c r="JW110" s="175"/>
      <c r="JX110" s="174"/>
      <c r="JY110" s="175"/>
      <c r="JZ110" s="174"/>
      <c r="KA110" s="175"/>
      <c r="KB110" s="166">
        <f t="shared" si="93"/>
        <v>0</v>
      </c>
      <c r="KC110" s="167">
        <f t="shared" si="94"/>
        <v>0</v>
      </c>
      <c r="KD110" s="166">
        <f t="shared" si="95"/>
        <v>0</v>
      </c>
      <c r="KE110" s="167">
        <f t="shared" si="96"/>
        <v>0</v>
      </c>
      <c r="KF110" s="1"/>
      <c r="KG110" s="1"/>
      <c r="KH110" s="197">
        <f t="shared" si="99"/>
        <v>0</v>
      </c>
      <c r="KI110" s="198">
        <f t="shared" si="100"/>
        <v>0</v>
      </c>
      <c r="KJ110" s="166">
        <f t="shared" si="55"/>
        <v>0</v>
      </c>
      <c r="KK110" s="167">
        <f t="shared" si="56"/>
        <v>0</v>
      </c>
      <c r="KL110" s="199">
        <f t="shared" si="101"/>
        <v>0</v>
      </c>
      <c r="KM110" s="198">
        <f t="shared" si="102"/>
        <v>0</v>
      </c>
      <c r="KN110" s="166">
        <f t="shared" si="59"/>
        <v>0</v>
      </c>
      <c r="KO110" s="427">
        <f t="shared" si="60"/>
        <v>0</v>
      </c>
      <c r="KP110" s="420">
        <f t="shared" si="97"/>
        <v>0</v>
      </c>
      <c r="KQ110" s="422">
        <f t="shared" si="98"/>
        <v>0</v>
      </c>
      <c r="KR110" s="421" t="s">
        <v>338</v>
      </c>
      <c r="KS110" s="422" t="s">
        <v>338</v>
      </c>
      <c r="KT110" s="1"/>
    </row>
    <row r="111" spans="1:306" s="4" customFormat="1" ht="16.5" customHeight="1" x14ac:dyDescent="0.2">
      <c r="B111" s="73" t="s">
        <v>263</v>
      </c>
      <c r="C111" s="900"/>
      <c r="D111" s="901"/>
      <c r="E111" s="312"/>
      <c r="F111" s="655">
        <v>1</v>
      </c>
      <c r="G111" s="14"/>
      <c r="H111" s="14"/>
      <c r="I111" s="80">
        <f>INT(ROUND(F111,2)*(IF(E111&gt;0,data!$J$4,0)))</f>
        <v>0</v>
      </c>
      <c r="J111" s="80">
        <f t="shared" ref="J111" si="110">IF(E111&gt;0,I111*E111,0)</f>
        <v>0</v>
      </c>
      <c r="K111" s="314"/>
      <c r="L111" s="312"/>
      <c r="M111" s="80">
        <f>INT(ROUND(F111,2)*(IF(E111&gt;0,(IF(K111="ano",data!$J$6,0)),0)))</f>
        <v>0</v>
      </c>
      <c r="N111" s="82">
        <f t="shared" ref="N111" si="111">IF(L111&gt;E111,M111*E111,M111*L111)</f>
        <v>0</v>
      </c>
      <c r="O111" s="84">
        <f t="shared" ref="O111" si="112">J111+N111</f>
        <v>0</v>
      </c>
      <c r="Q111" s="85" t="str">
        <f t="shared" ref="Q111" si="113">IF(O111&gt;0,1,"")</f>
        <v/>
      </c>
      <c r="R111" s="611" t="s">
        <v>338</v>
      </c>
      <c r="T111" s="4">
        <f t="shared" si="103"/>
        <v>0</v>
      </c>
      <c r="U111" s="176" t="s">
        <v>297</v>
      </c>
      <c r="V111" s="10"/>
      <c r="W111" s="10"/>
      <c r="X111" s="174"/>
      <c r="Y111" s="175"/>
      <c r="Z111" s="174"/>
      <c r="AA111" s="175"/>
      <c r="AB111" s="174"/>
      <c r="AC111" s="175"/>
      <c r="AD111" s="174"/>
      <c r="AE111" s="175"/>
      <c r="AF111" s="174"/>
      <c r="AG111" s="175"/>
      <c r="AH111" s="174"/>
      <c r="AI111" s="175"/>
      <c r="AJ111" s="174"/>
      <c r="AK111" s="175"/>
      <c r="AL111" s="174"/>
      <c r="AM111" s="175"/>
      <c r="AN111" s="174"/>
      <c r="AO111" s="175"/>
      <c r="AP111" s="174"/>
      <c r="AQ111" s="175"/>
      <c r="AR111" s="174"/>
      <c r="AS111" s="175"/>
      <c r="AT111" s="174"/>
      <c r="AU111" s="175"/>
      <c r="AV111" s="166">
        <f t="shared" si="61"/>
        <v>0</v>
      </c>
      <c r="AW111" s="167">
        <f t="shared" si="62"/>
        <v>0</v>
      </c>
      <c r="AX111" s="166">
        <f t="shared" si="63"/>
        <v>0</v>
      </c>
      <c r="AY111" s="167">
        <f t="shared" si="64"/>
        <v>0</v>
      </c>
      <c r="AZ111" s="1"/>
      <c r="BA111" s="1"/>
      <c r="BB111" s="174"/>
      <c r="BC111" s="175"/>
      <c r="BD111" s="174"/>
      <c r="BE111" s="175"/>
      <c r="BF111" s="174"/>
      <c r="BG111" s="175"/>
      <c r="BH111" s="174"/>
      <c r="BI111" s="175"/>
      <c r="BJ111" s="174"/>
      <c r="BK111" s="175"/>
      <c r="BL111" s="174"/>
      <c r="BM111" s="175"/>
      <c r="BN111" s="174"/>
      <c r="BO111" s="175"/>
      <c r="BP111" s="174"/>
      <c r="BQ111" s="175"/>
      <c r="BR111" s="174"/>
      <c r="BS111" s="175"/>
      <c r="BT111" s="174"/>
      <c r="BU111" s="175"/>
      <c r="BV111" s="174"/>
      <c r="BW111" s="175"/>
      <c r="BX111" s="174"/>
      <c r="BY111" s="175"/>
      <c r="BZ111" s="166">
        <f t="shared" si="65"/>
        <v>0</v>
      </c>
      <c r="CA111" s="167">
        <f t="shared" si="66"/>
        <v>0</v>
      </c>
      <c r="CB111" s="166">
        <f t="shared" si="67"/>
        <v>0</v>
      </c>
      <c r="CC111" s="167">
        <f t="shared" si="68"/>
        <v>0</v>
      </c>
      <c r="CD111" s="1"/>
      <c r="CE111" s="1"/>
      <c r="CF111" s="174"/>
      <c r="CG111" s="175"/>
      <c r="CH111" s="174"/>
      <c r="CI111" s="175"/>
      <c r="CJ111" s="174"/>
      <c r="CK111" s="175"/>
      <c r="CL111" s="174"/>
      <c r="CM111" s="175"/>
      <c r="CN111" s="174"/>
      <c r="CO111" s="175"/>
      <c r="CP111" s="174"/>
      <c r="CQ111" s="175"/>
      <c r="CR111" s="174"/>
      <c r="CS111" s="175"/>
      <c r="CT111" s="174"/>
      <c r="CU111" s="175"/>
      <c r="CV111" s="174"/>
      <c r="CW111" s="175"/>
      <c r="CX111" s="174"/>
      <c r="CY111" s="175"/>
      <c r="CZ111" s="174"/>
      <c r="DA111" s="175"/>
      <c r="DB111" s="174"/>
      <c r="DC111" s="175"/>
      <c r="DD111" s="166">
        <f t="shared" si="69"/>
        <v>0</v>
      </c>
      <c r="DE111" s="167">
        <f t="shared" si="70"/>
        <v>0</v>
      </c>
      <c r="DF111" s="166">
        <f t="shared" si="71"/>
        <v>0</v>
      </c>
      <c r="DG111" s="167">
        <f t="shared" si="72"/>
        <v>0</v>
      </c>
      <c r="DH111" s="1"/>
      <c r="DI111" s="1"/>
      <c r="DJ111" s="174"/>
      <c r="DK111" s="175"/>
      <c r="DL111" s="174"/>
      <c r="DM111" s="175"/>
      <c r="DN111" s="174"/>
      <c r="DO111" s="175"/>
      <c r="DP111" s="174"/>
      <c r="DQ111" s="175"/>
      <c r="DR111" s="174"/>
      <c r="DS111" s="175"/>
      <c r="DT111" s="174"/>
      <c r="DU111" s="175"/>
      <c r="DV111" s="174"/>
      <c r="DW111" s="175"/>
      <c r="DX111" s="174"/>
      <c r="DY111" s="175"/>
      <c r="DZ111" s="174"/>
      <c r="EA111" s="175"/>
      <c r="EB111" s="174"/>
      <c r="EC111" s="175"/>
      <c r="ED111" s="174"/>
      <c r="EE111" s="175"/>
      <c r="EF111" s="174"/>
      <c r="EG111" s="175"/>
      <c r="EH111" s="166">
        <f t="shared" si="73"/>
        <v>0</v>
      </c>
      <c r="EI111" s="167">
        <f t="shared" si="74"/>
        <v>0</v>
      </c>
      <c r="EJ111" s="166">
        <f t="shared" si="75"/>
        <v>0</v>
      </c>
      <c r="EK111" s="167">
        <f t="shared" si="76"/>
        <v>0</v>
      </c>
      <c r="EL111" s="1"/>
      <c r="EM111" s="1"/>
      <c r="EN111" s="174"/>
      <c r="EO111" s="175"/>
      <c r="EP111" s="174"/>
      <c r="EQ111" s="175"/>
      <c r="ER111" s="174"/>
      <c r="ES111" s="175"/>
      <c r="ET111" s="174"/>
      <c r="EU111" s="175"/>
      <c r="EV111" s="174"/>
      <c r="EW111" s="175"/>
      <c r="EX111" s="174"/>
      <c r="EY111" s="175"/>
      <c r="EZ111" s="174"/>
      <c r="FA111" s="175"/>
      <c r="FB111" s="174"/>
      <c r="FC111" s="175"/>
      <c r="FD111" s="174"/>
      <c r="FE111" s="175"/>
      <c r="FF111" s="174"/>
      <c r="FG111" s="175"/>
      <c r="FH111" s="174"/>
      <c r="FI111" s="175"/>
      <c r="FJ111" s="174"/>
      <c r="FK111" s="175"/>
      <c r="FL111" s="166">
        <f t="shared" si="77"/>
        <v>0</v>
      </c>
      <c r="FM111" s="167">
        <f t="shared" si="78"/>
        <v>0</v>
      </c>
      <c r="FN111" s="166">
        <f t="shared" si="79"/>
        <v>0</v>
      </c>
      <c r="FO111" s="167">
        <f t="shared" si="80"/>
        <v>0</v>
      </c>
      <c r="FP111" s="1"/>
      <c r="FQ111" s="1"/>
      <c r="FR111" s="174"/>
      <c r="FS111" s="175"/>
      <c r="FT111" s="174"/>
      <c r="FU111" s="175"/>
      <c r="FV111" s="174"/>
      <c r="FW111" s="175"/>
      <c r="FX111" s="174"/>
      <c r="FY111" s="175"/>
      <c r="FZ111" s="174"/>
      <c r="GA111" s="175"/>
      <c r="GB111" s="174"/>
      <c r="GC111" s="175"/>
      <c r="GD111" s="174"/>
      <c r="GE111" s="175"/>
      <c r="GF111" s="174"/>
      <c r="GG111" s="175"/>
      <c r="GH111" s="174"/>
      <c r="GI111" s="175"/>
      <c r="GJ111" s="174"/>
      <c r="GK111" s="175"/>
      <c r="GL111" s="174"/>
      <c r="GM111" s="175"/>
      <c r="GN111" s="174"/>
      <c r="GO111" s="175"/>
      <c r="GP111" s="166">
        <f t="shared" si="81"/>
        <v>0</v>
      </c>
      <c r="GQ111" s="167">
        <f t="shared" si="82"/>
        <v>0</v>
      </c>
      <c r="GR111" s="166">
        <f t="shared" si="83"/>
        <v>0</v>
      </c>
      <c r="GS111" s="167">
        <f t="shared" si="84"/>
        <v>0</v>
      </c>
      <c r="GT111" s="1"/>
      <c r="GU111" s="1"/>
      <c r="GV111" s="174"/>
      <c r="GW111" s="175"/>
      <c r="GX111" s="174"/>
      <c r="GY111" s="175"/>
      <c r="GZ111" s="174"/>
      <c r="HA111" s="175"/>
      <c r="HB111" s="174"/>
      <c r="HC111" s="175"/>
      <c r="HD111" s="174"/>
      <c r="HE111" s="175"/>
      <c r="HF111" s="174"/>
      <c r="HG111" s="175"/>
      <c r="HH111" s="174"/>
      <c r="HI111" s="175"/>
      <c r="HJ111" s="174"/>
      <c r="HK111" s="175"/>
      <c r="HL111" s="174"/>
      <c r="HM111" s="175"/>
      <c r="HN111" s="174"/>
      <c r="HO111" s="175"/>
      <c r="HP111" s="174"/>
      <c r="HQ111" s="175"/>
      <c r="HR111" s="174"/>
      <c r="HS111" s="175"/>
      <c r="HT111" s="166">
        <f t="shared" si="85"/>
        <v>0</v>
      </c>
      <c r="HU111" s="167">
        <f t="shared" si="86"/>
        <v>0</v>
      </c>
      <c r="HV111" s="166">
        <f t="shared" si="87"/>
        <v>0</v>
      </c>
      <c r="HW111" s="167">
        <f t="shared" si="88"/>
        <v>0</v>
      </c>
      <c r="HX111" s="1"/>
      <c r="HY111" s="1"/>
      <c r="HZ111" s="174"/>
      <c r="IA111" s="175"/>
      <c r="IB111" s="174"/>
      <c r="IC111" s="175"/>
      <c r="ID111" s="174"/>
      <c r="IE111" s="175"/>
      <c r="IF111" s="174"/>
      <c r="IG111" s="175"/>
      <c r="IH111" s="174"/>
      <c r="II111" s="175"/>
      <c r="IJ111" s="174"/>
      <c r="IK111" s="175"/>
      <c r="IL111" s="174"/>
      <c r="IM111" s="175"/>
      <c r="IN111" s="174"/>
      <c r="IO111" s="175"/>
      <c r="IP111" s="174"/>
      <c r="IQ111" s="175"/>
      <c r="IR111" s="174"/>
      <c r="IS111" s="175"/>
      <c r="IT111" s="174"/>
      <c r="IU111" s="175"/>
      <c r="IV111" s="174"/>
      <c r="IW111" s="175"/>
      <c r="IX111" s="166">
        <f t="shared" si="89"/>
        <v>0</v>
      </c>
      <c r="IY111" s="167">
        <f t="shared" si="90"/>
        <v>0</v>
      </c>
      <c r="IZ111" s="166">
        <f t="shared" si="91"/>
        <v>0</v>
      </c>
      <c r="JA111" s="167">
        <f t="shared" si="92"/>
        <v>0</v>
      </c>
      <c r="JB111" s="1"/>
      <c r="JC111" s="1"/>
      <c r="JD111" s="174"/>
      <c r="JE111" s="175"/>
      <c r="JF111" s="174"/>
      <c r="JG111" s="175"/>
      <c r="JH111" s="174"/>
      <c r="JI111" s="175"/>
      <c r="JJ111" s="174"/>
      <c r="JK111" s="175"/>
      <c r="JL111" s="174"/>
      <c r="JM111" s="175"/>
      <c r="JN111" s="174"/>
      <c r="JO111" s="175"/>
      <c r="JP111" s="174"/>
      <c r="JQ111" s="175"/>
      <c r="JR111" s="174"/>
      <c r="JS111" s="175"/>
      <c r="JT111" s="174"/>
      <c r="JU111" s="175"/>
      <c r="JV111" s="174"/>
      <c r="JW111" s="175"/>
      <c r="JX111" s="174"/>
      <c r="JY111" s="175"/>
      <c r="JZ111" s="174"/>
      <c r="KA111" s="175"/>
      <c r="KB111" s="166">
        <f t="shared" si="93"/>
        <v>0</v>
      </c>
      <c r="KC111" s="167">
        <f t="shared" si="94"/>
        <v>0</v>
      </c>
      <c r="KD111" s="166">
        <f t="shared" si="95"/>
        <v>0</v>
      </c>
      <c r="KE111" s="167">
        <f t="shared" si="96"/>
        <v>0</v>
      </c>
      <c r="KF111" s="1"/>
      <c r="KG111" s="1"/>
      <c r="KH111" s="197">
        <f t="shared" si="99"/>
        <v>0</v>
      </c>
      <c r="KI111" s="198">
        <f t="shared" si="100"/>
        <v>0</v>
      </c>
      <c r="KJ111" s="166">
        <f t="shared" si="55"/>
        <v>0</v>
      </c>
      <c r="KK111" s="167">
        <f t="shared" si="56"/>
        <v>0</v>
      </c>
      <c r="KL111" s="199">
        <f t="shared" si="101"/>
        <v>0</v>
      </c>
      <c r="KM111" s="198">
        <f t="shared" si="102"/>
        <v>0</v>
      </c>
      <c r="KN111" s="166">
        <f t="shared" si="59"/>
        <v>0</v>
      </c>
      <c r="KO111" s="427">
        <f t="shared" si="60"/>
        <v>0</v>
      </c>
      <c r="KP111" s="420">
        <f t="shared" si="97"/>
        <v>0</v>
      </c>
      <c r="KQ111" s="422">
        <f t="shared" si="98"/>
        <v>0</v>
      </c>
      <c r="KR111" s="421" t="s">
        <v>338</v>
      </c>
      <c r="KS111" s="422" t="s">
        <v>338</v>
      </c>
      <c r="KT111" s="1"/>
    </row>
    <row r="112" spans="1:306" s="4" customFormat="1" ht="16.5" hidden="1" customHeight="1" x14ac:dyDescent="0.2">
      <c r="B112" s="73"/>
      <c r="C112" s="902"/>
      <c r="D112" s="903"/>
      <c r="E112" s="128"/>
      <c r="F112" s="651"/>
      <c r="G112" s="128"/>
      <c r="H112" s="128"/>
      <c r="I112" s="80">
        <f>INT(ROUND(F112,2)*(IF(E112&gt;0,data!$J$4,0)))</f>
        <v>0</v>
      </c>
      <c r="J112" s="80"/>
      <c r="K112" s="550"/>
      <c r="L112" s="128"/>
      <c r="M112" s="80">
        <f>INT(ROUND(F112,2)*(IF(E112&gt;0,(IF(K112="ano",data!$J$6,0)),0)))</f>
        <v>0</v>
      </c>
      <c r="N112" s="82"/>
      <c r="O112" s="84"/>
      <c r="Q112" s="85"/>
      <c r="R112" s="611" t="s">
        <v>338</v>
      </c>
      <c r="T112" s="4">
        <f t="shared" si="103"/>
        <v>0</v>
      </c>
      <c r="U112" s="173" t="s">
        <v>297</v>
      </c>
      <c r="V112" s="10"/>
      <c r="W112" s="10"/>
      <c r="X112" s="174"/>
      <c r="Y112" s="175"/>
      <c r="Z112" s="174"/>
      <c r="AA112" s="175"/>
      <c r="AB112" s="174"/>
      <c r="AC112" s="175"/>
      <c r="AD112" s="174"/>
      <c r="AE112" s="175"/>
      <c r="AF112" s="174"/>
      <c r="AG112" s="175"/>
      <c r="AH112" s="174"/>
      <c r="AI112" s="175"/>
      <c r="AJ112" s="174"/>
      <c r="AK112" s="175"/>
      <c r="AL112" s="174"/>
      <c r="AM112" s="175"/>
      <c r="AN112" s="174"/>
      <c r="AO112" s="175"/>
      <c r="AP112" s="174"/>
      <c r="AQ112" s="175"/>
      <c r="AR112" s="174"/>
      <c r="AS112" s="175"/>
      <c r="AT112" s="174"/>
      <c r="AU112" s="175"/>
      <c r="AV112" s="166">
        <f t="shared" si="61"/>
        <v>0</v>
      </c>
      <c r="AW112" s="167">
        <f t="shared" si="62"/>
        <v>0</v>
      </c>
      <c r="AX112" s="166">
        <f t="shared" si="63"/>
        <v>0</v>
      </c>
      <c r="AY112" s="167">
        <f t="shared" si="64"/>
        <v>0</v>
      </c>
      <c r="AZ112" s="1"/>
      <c r="BA112" s="1"/>
      <c r="BB112" s="174"/>
      <c r="BC112" s="175"/>
      <c r="BD112" s="174"/>
      <c r="BE112" s="175"/>
      <c r="BF112" s="174"/>
      <c r="BG112" s="175"/>
      <c r="BH112" s="174"/>
      <c r="BI112" s="175"/>
      <c r="BJ112" s="174"/>
      <c r="BK112" s="175"/>
      <c r="BL112" s="174"/>
      <c r="BM112" s="175"/>
      <c r="BN112" s="174"/>
      <c r="BO112" s="175"/>
      <c r="BP112" s="174"/>
      <c r="BQ112" s="175"/>
      <c r="BR112" s="174"/>
      <c r="BS112" s="175"/>
      <c r="BT112" s="174"/>
      <c r="BU112" s="175"/>
      <c r="BV112" s="174"/>
      <c r="BW112" s="175"/>
      <c r="BX112" s="174"/>
      <c r="BY112" s="175"/>
      <c r="BZ112" s="166">
        <f t="shared" si="65"/>
        <v>0</v>
      </c>
      <c r="CA112" s="167">
        <f t="shared" si="66"/>
        <v>0</v>
      </c>
      <c r="CB112" s="166">
        <f t="shared" si="67"/>
        <v>0</v>
      </c>
      <c r="CC112" s="167">
        <f t="shared" si="68"/>
        <v>0</v>
      </c>
      <c r="CD112" s="1"/>
      <c r="CE112" s="1"/>
      <c r="CF112" s="174"/>
      <c r="CG112" s="175"/>
      <c r="CH112" s="174"/>
      <c r="CI112" s="175"/>
      <c r="CJ112" s="174"/>
      <c r="CK112" s="175"/>
      <c r="CL112" s="174"/>
      <c r="CM112" s="175"/>
      <c r="CN112" s="174"/>
      <c r="CO112" s="175"/>
      <c r="CP112" s="174"/>
      <c r="CQ112" s="175"/>
      <c r="CR112" s="174"/>
      <c r="CS112" s="175"/>
      <c r="CT112" s="174"/>
      <c r="CU112" s="175"/>
      <c r="CV112" s="174"/>
      <c r="CW112" s="175"/>
      <c r="CX112" s="174"/>
      <c r="CY112" s="175"/>
      <c r="CZ112" s="174"/>
      <c r="DA112" s="175"/>
      <c r="DB112" s="174"/>
      <c r="DC112" s="175"/>
      <c r="DD112" s="166">
        <f t="shared" si="69"/>
        <v>0</v>
      </c>
      <c r="DE112" s="167">
        <f t="shared" si="70"/>
        <v>0</v>
      </c>
      <c r="DF112" s="166">
        <f t="shared" si="71"/>
        <v>0</v>
      </c>
      <c r="DG112" s="167">
        <f t="shared" si="72"/>
        <v>0</v>
      </c>
      <c r="DH112" s="1"/>
      <c r="DI112" s="1"/>
      <c r="DJ112" s="174"/>
      <c r="DK112" s="175"/>
      <c r="DL112" s="174"/>
      <c r="DM112" s="175"/>
      <c r="DN112" s="174"/>
      <c r="DO112" s="175"/>
      <c r="DP112" s="174"/>
      <c r="DQ112" s="175"/>
      <c r="DR112" s="174"/>
      <c r="DS112" s="175"/>
      <c r="DT112" s="174"/>
      <c r="DU112" s="175"/>
      <c r="DV112" s="174"/>
      <c r="DW112" s="175"/>
      <c r="DX112" s="174"/>
      <c r="DY112" s="175"/>
      <c r="DZ112" s="174"/>
      <c r="EA112" s="175"/>
      <c r="EB112" s="174"/>
      <c r="EC112" s="175"/>
      <c r="ED112" s="174"/>
      <c r="EE112" s="175"/>
      <c r="EF112" s="174"/>
      <c r="EG112" s="175"/>
      <c r="EH112" s="166">
        <f t="shared" si="73"/>
        <v>0</v>
      </c>
      <c r="EI112" s="167">
        <f t="shared" si="74"/>
        <v>0</v>
      </c>
      <c r="EJ112" s="166">
        <f t="shared" si="75"/>
        <v>0</v>
      </c>
      <c r="EK112" s="167">
        <f t="shared" si="76"/>
        <v>0</v>
      </c>
      <c r="EL112" s="1"/>
      <c r="EM112" s="1"/>
      <c r="EN112" s="174"/>
      <c r="EO112" s="175"/>
      <c r="EP112" s="174"/>
      <c r="EQ112" s="175"/>
      <c r="ER112" s="174"/>
      <c r="ES112" s="175"/>
      <c r="ET112" s="174"/>
      <c r="EU112" s="175"/>
      <c r="EV112" s="174"/>
      <c r="EW112" s="175"/>
      <c r="EX112" s="174"/>
      <c r="EY112" s="175"/>
      <c r="EZ112" s="174"/>
      <c r="FA112" s="175"/>
      <c r="FB112" s="174"/>
      <c r="FC112" s="175"/>
      <c r="FD112" s="174"/>
      <c r="FE112" s="175"/>
      <c r="FF112" s="174"/>
      <c r="FG112" s="175"/>
      <c r="FH112" s="174"/>
      <c r="FI112" s="175"/>
      <c r="FJ112" s="174"/>
      <c r="FK112" s="175"/>
      <c r="FL112" s="166">
        <f t="shared" si="77"/>
        <v>0</v>
      </c>
      <c r="FM112" s="167">
        <f t="shared" si="78"/>
        <v>0</v>
      </c>
      <c r="FN112" s="166">
        <f t="shared" si="79"/>
        <v>0</v>
      </c>
      <c r="FO112" s="167">
        <f t="shared" si="80"/>
        <v>0</v>
      </c>
      <c r="FP112" s="1"/>
      <c r="FQ112" s="1"/>
      <c r="FR112" s="174"/>
      <c r="FS112" s="175"/>
      <c r="FT112" s="174"/>
      <c r="FU112" s="175"/>
      <c r="FV112" s="174"/>
      <c r="FW112" s="175"/>
      <c r="FX112" s="174"/>
      <c r="FY112" s="175"/>
      <c r="FZ112" s="174"/>
      <c r="GA112" s="175"/>
      <c r="GB112" s="174"/>
      <c r="GC112" s="175"/>
      <c r="GD112" s="174"/>
      <c r="GE112" s="175"/>
      <c r="GF112" s="174"/>
      <c r="GG112" s="175"/>
      <c r="GH112" s="174"/>
      <c r="GI112" s="175"/>
      <c r="GJ112" s="174"/>
      <c r="GK112" s="175"/>
      <c r="GL112" s="174"/>
      <c r="GM112" s="175"/>
      <c r="GN112" s="174"/>
      <c r="GO112" s="175"/>
      <c r="GP112" s="166">
        <f t="shared" si="81"/>
        <v>0</v>
      </c>
      <c r="GQ112" s="167">
        <f t="shared" si="82"/>
        <v>0</v>
      </c>
      <c r="GR112" s="166">
        <f t="shared" si="83"/>
        <v>0</v>
      </c>
      <c r="GS112" s="167">
        <f t="shared" si="84"/>
        <v>0</v>
      </c>
      <c r="GT112" s="1"/>
      <c r="GU112" s="1"/>
      <c r="GV112" s="174"/>
      <c r="GW112" s="175"/>
      <c r="GX112" s="174"/>
      <c r="GY112" s="175"/>
      <c r="GZ112" s="174"/>
      <c r="HA112" s="175"/>
      <c r="HB112" s="174"/>
      <c r="HC112" s="175"/>
      <c r="HD112" s="174"/>
      <c r="HE112" s="175"/>
      <c r="HF112" s="174"/>
      <c r="HG112" s="175"/>
      <c r="HH112" s="174"/>
      <c r="HI112" s="175"/>
      <c r="HJ112" s="174"/>
      <c r="HK112" s="175"/>
      <c r="HL112" s="174"/>
      <c r="HM112" s="175"/>
      <c r="HN112" s="174"/>
      <c r="HO112" s="175"/>
      <c r="HP112" s="174"/>
      <c r="HQ112" s="175"/>
      <c r="HR112" s="174"/>
      <c r="HS112" s="175"/>
      <c r="HT112" s="166">
        <f t="shared" si="85"/>
        <v>0</v>
      </c>
      <c r="HU112" s="167">
        <f t="shared" si="86"/>
        <v>0</v>
      </c>
      <c r="HV112" s="166">
        <f t="shared" si="87"/>
        <v>0</v>
      </c>
      <c r="HW112" s="167">
        <f t="shared" si="88"/>
        <v>0</v>
      </c>
      <c r="HX112" s="1"/>
      <c r="HY112" s="1"/>
      <c r="HZ112" s="174"/>
      <c r="IA112" s="175"/>
      <c r="IB112" s="174"/>
      <c r="IC112" s="175"/>
      <c r="ID112" s="174"/>
      <c r="IE112" s="175"/>
      <c r="IF112" s="174"/>
      <c r="IG112" s="175"/>
      <c r="IH112" s="174"/>
      <c r="II112" s="175"/>
      <c r="IJ112" s="174"/>
      <c r="IK112" s="175"/>
      <c r="IL112" s="174"/>
      <c r="IM112" s="175"/>
      <c r="IN112" s="174"/>
      <c r="IO112" s="175"/>
      <c r="IP112" s="174"/>
      <c r="IQ112" s="175"/>
      <c r="IR112" s="174"/>
      <c r="IS112" s="175"/>
      <c r="IT112" s="174"/>
      <c r="IU112" s="175"/>
      <c r="IV112" s="174"/>
      <c r="IW112" s="175"/>
      <c r="IX112" s="166">
        <f t="shared" si="89"/>
        <v>0</v>
      </c>
      <c r="IY112" s="167">
        <f t="shared" si="90"/>
        <v>0</v>
      </c>
      <c r="IZ112" s="166">
        <f t="shared" si="91"/>
        <v>0</v>
      </c>
      <c r="JA112" s="167">
        <f t="shared" si="92"/>
        <v>0</v>
      </c>
      <c r="JB112" s="1"/>
      <c r="JC112" s="1"/>
      <c r="JD112" s="174"/>
      <c r="JE112" s="175"/>
      <c r="JF112" s="174"/>
      <c r="JG112" s="175"/>
      <c r="JH112" s="174"/>
      <c r="JI112" s="175"/>
      <c r="JJ112" s="174"/>
      <c r="JK112" s="175"/>
      <c r="JL112" s="174"/>
      <c r="JM112" s="175"/>
      <c r="JN112" s="174"/>
      <c r="JO112" s="175"/>
      <c r="JP112" s="174"/>
      <c r="JQ112" s="175"/>
      <c r="JR112" s="174"/>
      <c r="JS112" s="175"/>
      <c r="JT112" s="174"/>
      <c r="JU112" s="175"/>
      <c r="JV112" s="174"/>
      <c r="JW112" s="175"/>
      <c r="JX112" s="174"/>
      <c r="JY112" s="175"/>
      <c r="JZ112" s="174"/>
      <c r="KA112" s="175"/>
      <c r="KB112" s="166">
        <f t="shared" si="93"/>
        <v>0</v>
      </c>
      <c r="KC112" s="167">
        <f t="shared" si="94"/>
        <v>0</v>
      </c>
      <c r="KD112" s="166">
        <f t="shared" si="95"/>
        <v>0</v>
      </c>
      <c r="KE112" s="167">
        <f t="shared" si="96"/>
        <v>0</v>
      </c>
      <c r="KF112" s="1"/>
      <c r="KG112" s="1"/>
      <c r="KH112" s="197">
        <f t="shared" si="99"/>
        <v>0</v>
      </c>
      <c r="KI112" s="198">
        <f t="shared" si="100"/>
        <v>0</v>
      </c>
      <c r="KJ112" s="166">
        <f t="shared" si="55"/>
        <v>0</v>
      </c>
      <c r="KK112" s="167">
        <f t="shared" si="56"/>
        <v>0</v>
      </c>
      <c r="KL112" s="199">
        <f t="shared" si="101"/>
        <v>0</v>
      </c>
      <c r="KM112" s="198">
        <f t="shared" si="102"/>
        <v>0</v>
      </c>
      <c r="KN112" s="166">
        <f t="shared" si="59"/>
        <v>0</v>
      </c>
      <c r="KO112" s="427">
        <f t="shared" si="60"/>
        <v>0</v>
      </c>
      <c r="KP112" s="420">
        <f t="shared" si="97"/>
        <v>0</v>
      </c>
      <c r="KQ112" s="422">
        <f t="shared" si="98"/>
        <v>0</v>
      </c>
      <c r="KR112" s="421" t="s">
        <v>338</v>
      </c>
      <c r="KS112" s="422" t="s">
        <v>338</v>
      </c>
      <c r="KT112" s="1"/>
    </row>
    <row r="113" spans="2:306" s="4" customFormat="1" ht="16.5" customHeight="1" x14ac:dyDescent="0.2">
      <c r="B113" s="73" t="s">
        <v>264</v>
      </c>
      <c r="C113" s="900"/>
      <c r="D113" s="901"/>
      <c r="E113" s="312"/>
      <c r="F113" s="655">
        <v>1</v>
      </c>
      <c r="G113" s="14"/>
      <c r="H113" s="14"/>
      <c r="I113" s="80">
        <f>INT(ROUND(F113,2)*(IF(E113&gt;0,data!$J$4,0)))</f>
        <v>0</v>
      </c>
      <c r="J113" s="80">
        <f t="shared" ref="J113" si="114">IF(E113&gt;0,I113*E113,0)</f>
        <v>0</v>
      </c>
      <c r="K113" s="314"/>
      <c r="L113" s="312"/>
      <c r="M113" s="80">
        <f>INT(ROUND(F113,2)*(IF(E113&gt;0,(IF(K113="ano",data!$J$6,0)),0)))</f>
        <v>0</v>
      </c>
      <c r="N113" s="82">
        <f t="shared" ref="N113" si="115">IF(L113&gt;E113,M113*E113,M113*L113)</f>
        <v>0</v>
      </c>
      <c r="O113" s="84">
        <f t="shared" ref="O113" si="116">J113+N113</f>
        <v>0</v>
      </c>
      <c r="Q113" s="85" t="str">
        <f t="shared" ref="Q113" si="117">IF(O113&gt;0,1,"")</f>
        <v/>
      </c>
      <c r="R113" s="611" t="s">
        <v>338</v>
      </c>
      <c r="T113" s="4">
        <f t="shared" si="103"/>
        <v>0</v>
      </c>
      <c r="U113" s="176" t="s">
        <v>297</v>
      </c>
      <c r="V113" s="10"/>
      <c r="W113" s="10"/>
      <c r="X113" s="164"/>
      <c r="Y113" s="177"/>
      <c r="Z113" s="164"/>
      <c r="AA113" s="177"/>
      <c r="AB113" s="164"/>
      <c r="AC113" s="177"/>
      <c r="AD113" s="164"/>
      <c r="AE113" s="177"/>
      <c r="AF113" s="164"/>
      <c r="AG113" s="177"/>
      <c r="AH113" s="164"/>
      <c r="AI113" s="177"/>
      <c r="AJ113" s="164"/>
      <c r="AK113" s="177"/>
      <c r="AL113" s="164"/>
      <c r="AM113" s="177"/>
      <c r="AN113" s="164"/>
      <c r="AO113" s="177"/>
      <c r="AP113" s="164"/>
      <c r="AQ113" s="177"/>
      <c r="AR113" s="164"/>
      <c r="AS113" s="177"/>
      <c r="AT113" s="164"/>
      <c r="AU113" s="177"/>
      <c r="AV113" s="166">
        <f t="shared" si="61"/>
        <v>0</v>
      </c>
      <c r="AW113" s="167">
        <f t="shared" si="62"/>
        <v>0</v>
      </c>
      <c r="AX113" s="166">
        <f t="shared" si="63"/>
        <v>0</v>
      </c>
      <c r="AY113" s="167">
        <f t="shared" si="64"/>
        <v>0</v>
      </c>
      <c r="AZ113" s="1"/>
      <c r="BA113" s="1"/>
      <c r="BB113" s="164"/>
      <c r="BC113" s="177"/>
      <c r="BD113" s="164"/>
      <c r="BE113" s="177"/>
      <c r="BF113" s="164"/>
      <c r="BG113" s="177"/>
      <c r="BH113" s="164"/>
      <c r="BI113" s="177"/>
      <c r="BJ113" s="164"/>
      <c r="BK113" s="177"/>
      <c r="BL113" s="164"/>
      <c r="BM113" s="177"/>
      <c r="BN113" s="164"/>
      <c r="BO113" s="177"/>
      <c r="BP113" s="164"/>
      <c r="BQ113" s="177"/>
      <c r="BR113" s="164"/>
      <c r="BS113" s="177"/>
      <c r="BT113" s="164"/>
      <c r="BU113" s="177"/>
      <c r="BV113" s="164"/>
      <c r="BW113" s="177"/>
      <c r="BX113" s="164"/>
      <c r="BY113" s="177"/>
      <c r="BZ113" s="166">
        <f t="shared" si="65"/>
        <v>0</v>
      </c>
      <c r="CA113" s="167">
        <f t="shared" si="66"/>
        <v>0</v>
      </c>
      <c r="CB113" s="166">
        <f t="shared" si="67"/>
        <v>0</v>
      </c>
      <c r="CC113" s="167">
        <f t="shared" si="68"/>
        <v>0</v>
      </c>
      <c r="CD113" s="1"/>
      <c r="CE113" s="1"/>
      <c r="CF113" s="164"/>
      <c r="CG113" s="177"/>
      <c r="CH113" s="164"/>
      <c r="CI113" s="177"/>
      <c r="CJ113" s="164"/>
      <c r="CK113" s="177"/>
      <c r="CL113" s="164"/>
      <c r="CM113" s="177"/>
      <c r="CN113" s="164"/>
      <c r="CO113" s="177"/>
      <c r="CP113" s="164"/>
      <c r="CQ113" s="177"/>
      <c r="CR113" s="164"/>
      <c r="CS113" s="177"/>
      <c r="CT113" s="164"/>
      <c r="CU113" s="177"/>
      <c r="CV113" s="164"/>
      <c r="CW113" s="177"/>
      <c r="CX113" s="164"/>
      <c r="CY113" s="177"/>
      <c r="CZ113" s="164"/>
      <c r="DA113" s="177"/>
      <c r="DB113" s="164"/>
      <c r="DC113" s="177"/>
      <c r="DD113" s="166">
        <f t="shared" si="69"/>
        <v>0</v>
      </c>
      <c r="DE113" s="167">
        <f t="shared" si="70"/>
        <v>0</v>
      </c>
      <c r="DF113" s="166">
        <f t="shared" si="71"/>
        <v>0</v>
      </c>
      <c r="DG113" s="167">
        <f t="shared" si="72"/>
        <v>0</v>
      </c>
      <c r="DH113" s="1"/>
      <c r="DI113" s="1"/>
      <c r="DJ113" s="164"/>
      <c r="DK113" s="177"/>
      <c r="DL113" s="164"/>
      <c r="DM113" s="177"/>
      <c r="DN113" s="164"/>
      <c r="DO113" s="177"/>
      <c r="DP113" s="164"/>
      <c r="DQ113" s="177"/>
      <c r="DR113" s="164"/>
      <c r="DS113" s="177"/>
      <c r="DT113" s="164"/>
      <c r="DU113" s="177"/>
      <c r="DV113" s="164"/>
      <c r="DW113" s="177"/>
      <c r="DX113" s="164"/>
      <c r="DY113" s="177"/>
      <c r="DZ113" s="164"/>
      <c r="EA113" s="177"/>
      <c r="EB113" s="164"/>
      <c r="EC113" s="177"/>
      <c r="ED113" s="164"/>
      <c r="EE113" s="177"/>
      <c r="EF113" s="164"/>
      <c r="EG113" s="177"/>
      <c r="EH113" s="166">
        <f t="shared" si="73"/>
        <v>0</v>
      </c>
      <c r="EI113" s="167">
        <f t="shared" si="74"/>
        <v>0</v>
      </c>
      <c r="EJ113" s="166">
        <f t="shared" si="75"/>
        <v>0</v>
      </c>
      <c r="EK113" s="167">
        <f t="shared" si="76"/>
        <v>0</v>
      </c>
      <c r="EL113" s="1"/>
      <c r="EM113" s="1"/>
      <c r="EN113" s="164"/>
      <c r="EO113" s="177"/>
      <c r="EP113" s="164"/>
      <c r="EQ113" s="177"/>
      <c r="ER113" s="164"/>
      <c r="ES113" s="177"/>
      <c r="ET113" s="164"/>
      <c r="EU113" s="177"/>
      <c r="EV113" s="164"/>
      <c r="EW113" s="177"/>
      <c r="EX113" s="164"/>
      <c r="EY113" s="177"/>
      <c r="EZ113" s="164"/>
      <c r="FA113" s="177"/>
      <c r="FB113" s="164"/>
      <c r="FC113" s="177"/>
      <c r="FD113" s="164"/>
      <c r="FE113" s="177"/>
      <c r="FF113" s="164"/>
      <c r="FG113" s="177"/>
      <c r="FH113" s="164"/>
      <c r="FI113" s="177"/>
      <c r="FJ113" s="164"/>
      <c r="FK113" s="177"/>
      <c r="FL113" s="166">
        <f t="shared" si="77"/>
        <v>0</v>
      </c>
      <c r="FM113" s="167">
        <f t="shared" si="78"/>
        <v>0</v>
      </c>
      <c r="FN113" s="166">
        <f t="shared" si="79"/>
        <v>0</v>
      </c>
      <c r="FO113" s="167">
        <f t="shared" si="80"/>
        <v>0</v>
      </c>
      <c r="FP113" s="1"/>
      <c r="FQ113" s="1"/>
      <c r="FR113" s="164"/>
      <c r="FS113" s="177"/>
      <c r="FT113" s="164"/>
      <c r="FU113" s="177"/>
      <c r="FV113" s="164"/>
      <c r="FW113" s="177"/>
      <c r="FX113" s="164"/>
      <c r="FY113" s="177"/>
      <c r="FZ113" s="164"/>
      <c r="GA113" s="177"/>
      <c r="GB113" s="164"/>
      <c r="GC113" s="177"/>
      <c r="GD113" s="164"/>
      <c r="GE113" s="177"/>
      <c r="GF113" s="164"/>
      <c r="GG113" s="177"/>
      <c r="GH113" s="164"/>
      <c r="GI113" s="177"/>
      <c r="GJ113" s="164"/>
      <c r="GK113" s="177"/>
      <c r="GL113" s="164"/>
      <c r="GM113" s="177"/>
      <c r="GN113" s="164"/>
      <c r="GO113" s="177"/>
      <c r="GP113" s="166">
        <f t="shared" si="81"/>
        <v>0</v>
      </c>
      <c r="GQ113" s="167">
        <f t="shared" si="82"/>
        <v>0</v>
      </c>
      <c r="GR113" s="166">
        <f t="shared" si="83"/>
        <v>0</v>
      </c>
      <c r="GS113" s="167">
        <f t="shared" si="84"/>
        <v>0</v>
      </c>
      <c r="GT113" s="1"/>
      <c r="GU113" s="1"/>
      <c r="GV113" s="164"/>
      <c r="GW113" s="177"/>
      <c r="GX113" s="164"/>
      <c r="GY113" s="177"/>
      <c r="GZ113" s="164"/>
      <c r="HA113" s="177"/>
      <c r="HB113" s="164"/>
      <c r="HC113" s="177"/>
      <c r="HD113" s="164"/>
      <c r="HE113" s="177"/>
      <c r="HF113" s="164"/>
      <c r="HG113" s="177"/>
      <c r="HH113" s="164"/>
      <c r="HI113" s="177"/>
      <c r="HJ113" s="164"/>
      <c r="HK113" s="177"/>
      <c r="HL113" s="164"/>
      <c r="HM113" s="177"/>
      <c r="HN113" s="164"/>
      <c r="HO113" s="177"/>
      <c r="HP113" s="164"/>
      <c r="HQ113" s="177"/>
      <c r="HR113" s="164"/>
      <c r="HS113" s="177"/>
      <c r="HT113" s="166">
        <f t="shared" si="85"/>
        <v>0</v>
      </c>
      <c r="HU113" s="167">
        <f t="shared" si="86"/>
        <v>0</v>
      </c>
      <c r="HV113" s="166">
        <f t="shared" si="87"/>
        <v>0</v>
      </c>
      <c r="HW113" s="167">
        <f t="shared" si="88"/>
        <v>0</v>
      </c>
      <c r="HX113" s="1"/>
      <c r="HY113" s="1"/>
      <c r="HZ113" s="164"/>
      <c r="IA113" s="177"/>
      <c r="IB113" s="164"/>
      <c r="IC113" s="177"/>
      <c r="ID113" s="164"/>
      <c r="IE113" s="177"/>
      <c r="IF113" s="164"/>
      <c r="IG113" s="177"/>
      <c r="IH113" s="164"/>
      <c r="II113" s="177"/>
      <c r="IJ113" s="164"/>
      <c r="IK113" s="177"/>
      <c r="IL113" s="164"/>
      <c r="IM113" s="177"/>
      <c r="IN113" s="164"/>
      <c r="IO113" s="177"/>
      <c r="IP113" s="164"/>
      <c r="IQ113" s="177"/>
      <c r="IR113" s="164"/>
      <c r="IS113" s="177"/>
      <c r="IT113" s="164"/>
      <c r="IU113" s="177"/>
      <c r="IV113" s="164"/>
      <c r="IW113" s="177"/>
      <c r="IX113" s="166">
        <f t="shared" si="89"/>
        <v>0</v>
      </c>
      <c r="IY113" s="167">
        <f t="shared" si="90"/>
        <v>0</v>
      </c>
      <c r="IZ113" s="166">
        <f t="shared" si="91"/>
        <v>0</v>
      </c>
      <c r="JA113" s="167">
        <f t="shared" si="92"/>
        <v>0</v>
      </c>
      <c r="JB113" s="1"/>
      <c r="JC113" s="1"/>
      <c r="JD113" s="164"/>
      <c r="JE113" s="177"/>
      <c r="JF113" s="164"/>
      <c r="JG113" s="177"/>
      <c r="JH113" s="164"/>
      <c r="JI113" s="177"/>
      <c r="JJ113" s="164"/>
      <c r="JK113" s="177"/>
      <c r="JL113" s="164"/>
      <c r="JM113" s="177"/>
      <c r="JN113" s="164"/>
      <c r="JO113" s="177"/>
      <c r="JP113" s="164"/>
      <c r="JQ113" s="177"/>
      <c r="JR113" s="164"/>
      <c r="JS113" s="177"/>
      <c r="JT113" s="164"/>
      <c r="JU113" s="177"/>
      <c r="JV113" s="164"/>
      <c r="JW113" s="177"/>
      <c r="JX113" s="164"/>
      <c r="JY113" s="177"/>
      <c r="JZ113" s="164"/>
      <c r="KA113" s="177"/>
      <c r="KB113" s="166">
        <f t="shared" si="93"/>
        <v>0</v>
      </c>
      <c r="KC113" s="167">
        <f t="shared" si="94"/>
        <v>0</v>
      </c>
      <c r="KD113" s="166">
        <f t="shared" si="95"/>
        <v>0</v>
      </c>
      <c r="KE113" s="167">
        <f t="shared" si="96"/>
        <v>0</v>
      </c>
      <c r="KF113" s="1"/>
      <c r="KG113" s="1"/>
      <c r="KH113" s="197">
        <f t="shared" si="99"/>
        <v>0</v>
      </c>
      <c r="KI113" s="198">
        <f t="shared" si="100"/>
        <v>0</v>
      </c>
      <c r="KJ113" s="166">
        <f t="shared" si="55"/>
        <v>0</v>
      </c>
      <c r="KK113" s="167">
        <f t="shared" si="56"/>
        <v>0</v>
      </c>
      <c r="KL113" s="199">
        <f t="shared" si="101"/>
        <v>0</v>
      </c>
      <c r="KM113" s="198">
        <f t="shared" si="102"/>
        <v>0</v>
      </c>
      <c r="KN113" s="166">
        <f t="shared" si="59"/>
        <v>0</v>
      </c>
      <c r="KO113" s="427">
        <f t="shared" si="60"/>
        <v>0</v>
      </c>
      <c r="KP113" s="420">
        <f t="shared" si="97"/>
        <v>0</v>
      </c>
      <c r="KQ113" s="422">
        <f t="shared" si="98"/>
        <v>0</v>
      </c>
      <c r="KR113" s="421" t="s">
        <v>338</v>
      </c>
      <c r="KS113" s="422" t="s">
        <v>338</v>
      </c>
      <c r="KT113" s="1"/>
    </row>
    <row r="114" spans="2:306" s="4" customFormat="1" ht="16.5" hidden="1" customHeight="1" x14ac:dyDescent="0.2">
      <c r="B114" s="73"/>
      <c r="C114" s="902"/>
      <c r="D114" s="903"/>
      <c r="E114" s="128"/>
      <c r="F114" s="651"/>
      <c r="G114" s="128"/>
      <c r="H114" s="128"/>
      <c r="I114" s="80">
        <f>INT(ROUND(F114,2)*(IF(E114&gt;0,data!$J$4,0)))</f>
        <v>0</v>
      </c>
      <c r="J114" s="80"/>
      <c r="K114" s="550"/>
      <c r="L114" s="128"/>
      <c r="M114" s="80">
        <f>INT(ROUND(F114,2)*(IF(E114&gt;0,(IF(K114="ano",data!$J$6,0)),0)))</f>
        <v>0</v>
      </c>
      <c r="N114" s="82"/>
      <c r="O114" s="84"/>
      <c r="Q114" s="85"/>
      <c r="R114" s="611" t="s">
        <v>338</v>
      </c>
      <c r="T114" s="4">
        <f t="shared" si="103"/>
        <v>0</v>
      </c>
      <c r="U114" s="173" t="s">
        <v>297</v>
      </c>
      <c r="V114" s="10"/>
      <c r="W114" s="10"/>
      <c r="X114" s="174"/>
      <c r="Y114" s="175"/>
      <c r="Z114" s="174"/>
      <c r="AA114" s="175"/>
      <c r="AB114" s="174"/>
      <c r="AC114" s="175"/>
      <c r="AD114" s="174"/>
      <c r="AE114" s="175"/>
      <c r="AF114" s="174"/>
      <c r="AG114" s="175"/>
      <c r="AH114" s="174"/>
      <c r="AI114" s="175"/>
      <c r="AJ114" s="174"/>
      <c r="AK114" s="175"/>
      <c r="AL114" s="174"/>
      <c r="AM114" s="175"/>
      <c r="AN114" s="174"/>
      <c r="AO114" s="175"/>
      <c r="AP114" s="174"/>
      <c r="AQ114" s="175"/>
      <c r="AR114" s="174"/>
      <c r="AS114" s="175"/>
      <c r="AT114" s="174"/>
      <c r="AU114" s="175"/>
      <c r="AV114" s="166">
        <f t="shared" si="61"/>
        <v>0</v>
      </c>
      <c r="AW114" s="167">
        <f t="shared" si="62"/>
        <v>0</v>
      </c>
      <c r="AX114" s="166">
        <f t="shared" si="63"/>
        <v>0</v>
      </c>
      <c r="AY114" s="167">
        <f t="shared" si="64"/>
        <v>0</v>
      </c>
      <c r="AZ114" s="1"/>
      <c r="BA114" s="1"/>
      <c r="BB114" s="174"/>
      <c r="BC114" s="175"/>
      <c r="BD114" s="174"/>
      <c r="BE114" s="175"/>
      <c r="BF114" s="174"/>
      <c r="BG114" s="175"/>
      <c r="BH114" s="174"/>
      <c r="BI114" s="175"/>
      <c r="BJ114" s="174"/>
      <c r="BK114" s="175"/>
      <c r="BL114" s="174"/>
      <c r="BM114" s="175"/>
      <c r="BN114" s="174"/>
      <c r="BO114" s="175"/>
      <c r="BP114" s="174"/>
      <c r="BQ114" s="175"/>
      <c r="BR114" s="174"/>
      <c r="BS114" s="175"/>
      <c r="BT114" s="174"/>
      <c r="BU114" s="175"/>
      <c r="BV114" s="174"/>
      <c r="BW114" s="175"/>
      <c r="BX114" s="174"/>
      <c r="BY114" s="175"/>
      <c r="BZ114" s="166">
        <f t="shared" si="65"/>
        <v>0</v>
      </c>
      <c r="CA114" s="167">
        <f t="shared" si="66"/>
        <v>0</v>
      </c>
      <c r="CB114" s="166">
        <f t="shared" si="67"/>
        <v>0</v>
      </c>
      <c r="CC114" s="167">
        <f t="shared" si="68"/>
        <v>0</v>
      </c>
      <c r="CD114" s="1"/>
      <c r="CE114" s="1"/>
      <c r="CF114" s="174"/>
      <c r="CG114" s="175"/>
      <c r="CH114" s="174"/>
      <c r="CI114" s="175"/>
      <c r="CJ114" s="174"/>
      <c r="CK114" s="175"/>
      <c r="CL114" s="174"/>
      <c r="CM114" s="175"/>
      <c r="CN114" s="174"/>
      <c r="CO114" s="175"/>
      <c r="CP114" s="174"/>
      <c r="CQ114" s="175"/>
      <c r="CR114" s="174"/>
      <c r="CS114" s="175"/>
      <c r="CT114" s="174"/>
      <c r="CU114" s="175"/>
      <c r="CV114" s="174"/>
      <c r="CW114" s="175"/>
      <c r="CX114" s="174"/>
      <c r="CY114" s="175"/>
      <c r="CZ114" s="174"/>
      <c r="DA114" s="175"/>
      <c r="DB114" s="174"/>
      <c r="DC114" s="175"/>
      <c r="DD114" s="166">
        <f t="shared" si="69"/>
        <v>0</v>
      </c>
      <c r="DE114" s="167">
        <f t="shared" si="70"/>
        <v>0</v>
      </c>
      <c r="DF114" s="166">
        <f t="shared" si="71"/>
        <v>0</v>
      </c>
      <c r="DG114" s="167">
        <f t="shared" si="72"/>
        <v>0</v>
      </c>
      <c r="DH114" s="1"/>
      <c r="DI114" s="1"/>
      <c r="DJ114" s="174"/>
      <c r="DK114" s="175"/>
      <c r="DL114" s="174"/>
      <c r="DM114" s="175"/>
      <c r="DN114" s="174"/>
      <c r="DO114" s="175"/>
      <c r="DP114" s="174"/>
      <c r="DQ114" s="175"/>
      <c r="DR114" s="174"/>
      <c r="DS114" s="175"/>
      <c r="DT114" s="174"/>
      <c r="DU114" s="175"/>
      <c r="DV114" s="174"/>
      <c r="DW114" s="175"/>
      <c r="DX114" s="174"/>
      <c r="DY114" s="175"/>
      <c r="DZ114" s="174"/>
      <c r="EA114" s="175"/>
      <c r="EB114" s="174"/>
      <c r="EC114" s="175"/>
      <c r="ED114" s="174"/>
      <c r="EE114" s="175"/>
      <c r="EF114" s="174"/>
      <c r="EG114" s="175"/>
      <c r="EH114" s="166">
        <f t="shared" si="73"/>
        <v>0</v>
      </c>
      <c r="EI114" s="167">
        <f t="shared" si="74"/>
        <v>0</v>
      </c>
      <c r="EJ114" s="166">
        <f t="shared" si="75"/>
        <v>0</v>
      </c>
      <c r="EK114" s="167">
        <f t="shared" si="76"/>
        <v>0</v>
      </c>
      <c r="EL114" s="1"/>
      <c r="EM114" s="1"/>
      <c r="EN114" s="174"/>
      <c r="EO114" s="175"/>
      <c r="EP114" s="174"/>
      <c r="EQ114" s="175"/>
      <c r="ER114" s="174"/>
      <c r="ES114" s="175"/>
      <c r="ET114" s="174"/>
      <c r="EU114" s="175"/>
      <c r="EV114" s="174"/>
      <c r="EW114" s="175"/>
      <c r="EX114" s="174"/>
      <c r="EY114" s="175"/>
      <c r="EZ114" s="174"/>
      <c r="FA114" s="175"/>
      <c r="FB114" s="174"/>
      <c r="FC114" s="175"/>
      <c r="FD114" s="174"/>
      <c r="FE114" s="175"/>
      <c r="FF114" s="174"/>
      <c r="FG114" s="175"/>
      <c r="FH114" s="174"/>
      <c r="FI114" s="175"/>
      <c r="FJ114" s="174"/>
      <c r="FK114" s="175"/>
      <c r="FL114" s="166">
        <f t="shared" si="77"/>
        <v>0</v>
      </c>
      <c r="FM114" s="167">
        <f t="shared" si="78"/>
        <v>0</v>
      </c>
      <c r="FN114" s="166">
        <f t="shared" si="79"/>
        <v>0</v>
      </c>
      <c r="FO114" s="167">
        <f t="shared" si="80"/>
        <v>0</v>
      </c>
      <c r="FP114" s="1"/>
      <c r="FQ114" s="1"/>
      <c r="FR114" s="174"/>
      <c r="FS114" s="175"/>
      <c r="FT114" s="174"/>
      <c r="FU114" s="175"/>
      <c r="FV114" s="174"/>
      <c r="FW114" s="175"/>
      <c r="FX114" s="174"/>
      <c r="FY114" s="175"/>
      <c r="FZ114" s="174"/>
      <c r="GA114" s="175"/>
      <c r="GB114" s="174"/>
      <c r="GC114" s="175"/>
      <c r="GD114" s="174"/>
      <c r="GE114" s="175"/>
      <c r="GF114" s="174"/>
      <c r="GG114" s="175"/>
      <c r="GH114" s="174"/>
      <c r="GI114" s="175"/>
      <c r="GJ114" s="174"/>
      <c r="GK114" s="175"/>
      <c r="GL114" s="174"/>
      <c r="GM114" s="175"/>
      <c r="GN114" s="174"/>
      <c r="GO114" s="175"/>
      <c r="GP114" s="166">
        <f t="shared" si="81"/>
        <v>0</v>
      </c>
      <c r="GQ114" s="167">
        <f t="shared" si="82"/>
        <v>0</v>
      </c>
      <c r="GR114" s="166">
        <f t="shared" si="83"/>
        <v>0</v>
      </c>
      <c r="GS114" s="167">
        <f t="shared" si="84"/>
        <v>0</v>
      </c>
      <c r="GT114" s="1"/>
      <c r="GU114" s="1"/>
      <c r="GV114" s="174"/>
      <c r="GW114" s="175"/>
      <c r="GX114" s="174"/>
      <c r="GY114" s="175"/>
      <c r="GZ114" s="174"/>
      <c r="HA114" s="175"/>
      <c r="HB114" s="174"/>
      <c r="HC114" s="175"/>
      <c r="HD114" s="174"/>
      <c r="HE114" s="175"/>
      <c r="HF114" s="174"/>
      <c r="HG114" s="175"/>
      <c r="HH114" s="174"/>
      <c r="HI114" s="175"/>
      <c r="HJ114" s="174"/>
      <c r="HK114" s="175"/>
      <c r="HL114" s="174"/>
      <c r="HM114" s="175"/>
      <c r="HN114" s="174"/>
      <c r="HO114" s="175"/>
      <c r="HP114" s="174"/>
      <c r="HQ114" s="175"/>
      <c r="HR114" s="174"/>
      <c r="HS114" s="175"/>
      <c r="HT114" s="166">
        <f t="shared" si="85"/>
        <v>0</v>
      </c>
      <c r="HU114" s="167">
        <f t="shared" si="86"/>
        <v>0</v>
      </c>
      <c r="HV114" s="166">
        <f t="shared" si="87"/>
        <v>0</v>
      </c>
      <c r="HW114" s="167">
        <f t="shared" si="88"/>
        <v>0</v>
      </c>
      <c r="HX114" s="1"/>
      <c r="HY114" s="1"/>
      <c r="HZ114" s="174"/>
      <c r="IA114" s="175"/>
      <c r="IB114" s="174"/>
      <c r="IC114" s="175"/>
      <c r="ID114" s="174"/>
      <c r="IE114" s="175"/>
      <c r="IF114" s="174"/>
      <c r="IG114" s="175"/>
      <c r="IH114" s="174"/>
      <c r="II114" s="175"/>
      <c r="IJ114" s="174"/>
      <c r="IK114" s="175"/>
      <c r="IL114" s="174"/>
      <c r="IM114" s="175"/>
      <c r="IN114" s="174"/>
      <c r="IO114" s="175"/>
      <c r="IP114" s="174"/>
      <c r="IQ114" s="175"/>
      <c r="IR114" s="174"/>
      <c r="IS114" s="175"/>
      <c r="IT114" s="174"/>
      <c r="IU114" s="175"/>
      <c r="IV114" s="174"/>
      <c r="IW114" s="175"/>
      <c r="IX114" s="166">
        <f t="shared" si="89"/>
        <v>0</v>
      </c>
      <c r="IY114" s="167">
        <f t="shared" si="90"/>
        <v>0</v>
      </c>
      <c r="IZ114" s="166">
        <f t="shared" si="91"/>
        <v>0</v>
      </c>
      <c r="JA114" s="167">
        <f t="shared" si="92"/>
        <v>0</v>
      </c>
      <c r="JB114" s="1"/>
      <c r="JC114" s="1"/>
      <c r="JD114" s="174"/>
      <c r="JE114" s="175"/>
      <c r="JF114" s="174"/>
      <c r="JG114" s="175"/>
      <c r="JH114" s="174"/>
      <c r="JI114" s="175"/>
      <c r="JJ114" s="174"/>
      <c r="JK114" s="175"/>
      <c r="JL114" s="174"/>
      <c r="JM114" s="175"/>
      <c r="JN114" s="174"/>
      <c r="JO114" s="175"/>
      <c r="JP114" s="174"/>
      <c r="JQ114" s="175"/>
      <c r="JR114" s="174"/>
      <c r="JS114" s="175"/>
      <c r="JT114" s="174"/>
      <c r="JU114" s="175"/>
      <c r="JV114" s="174"/>
      <c r="JW114" s="175"/>
      <c r="JX114" s="174"/>
      <c r="JY114" s="175"/>
      <c r="JZ114" s="174"/>
      <c r="KA114" s="175"/>
      <c r="KB114" s="166">
        <f t="shared" si="93"/>
        <v>0</v>
      </c>
      <c r="KC114" s="167">
        <f t="shared" si="94"/>
        <v>0</v>
      </c>
      <c r="KD114" s="166">
        <f t="shared" si="95"/>
        <v>0</v>
      </c>
      <c r="KE114" s="167">
        <f t="shared" si="96"/>
        <v>0</v>
      </c>
      <c r="KF114" s="1"/>
      <c r="KG114" s="1"/>
      <c r="KH114" s="197">
        <f t="shared" ref="KH114:KH177" si="118">AV114+BZ114+DD114+EH114+FL114+GP114+HT114+IX114+KB114</f>
        <v>0</v>
      </c>
      <c r="KI114" s="198">
        <f t="shared" ref="KI114:KI177" si="119">AW114+CA114+DE114+EI114+FM114+GQ114+HU114+IY114+KC114</f>
        <v>0</v>
      </c>
      <c r="KJ114" s="166">
        <f t="shared" ref="KJ114:KJ177" si="120">E114-KH114</f>
        <v>0</v>
      </c>
      <c r="KK114" s="167">
        <f t="shared" ref="KK114:KK177" si="121">J114-KI114</f>
        <v>0</v>
      </c>
      <c r="KL114" s="199">
        <f t="shared" ref="KL114:KL177" si="122">AX114+CB114+DF114+EJ114+FN114+GR114+HV114+IZ114+KD114</f>
        <v>0</v>
      </c>
      <c r="KM114" s="198">
        <f t="shared" ref="KM114:KM177" si="123">AY114+CC114+DG114+EK114+FO114+GS114+HW114+JA114+KE114</f>
        <v>0</v>
      </c>
      <c r="KN114" s="166">
        <f t="shared" ref="KN114:KN177" si="124">L114-KL114</f>
        <v>0</v>
      </c>
      <c r="KO114" s="427">
        <f t="shared" ref="KO114:KO177" si="125">N114-KM114</f>
        <v>0</v>
      </c>
      <c r="KP114" s="420">
        <f t="shared" ref="KP114:KP177" si="126">IF(Q114=1,IF(E114=KH114,1,0),0)</f>
        <v>0</v>
      </c>
      <c r="KQ114" s="422">
        <f t="shared" ref="KQ114:KQ177" si="127">IF(Q114=1,Q114-KP114,0)</f>
        <v>0</v>
      </c>
      <c r="KR114" s="421" t="s">
        <v>338</v>
      </c>
      <c r="KS114" s="422" t="s">
        <v>338</v>
      </c>
      <c r="KT114" s="1"/>
    </row>
    <row r="115" spans="2:306" s="4" customFormat="1" ht="16.5" customHeight="1" x14ac:dyDescent="0.2">
      <c r="B115" s="73" t="s">
        <v>265</v>
      </c>
      <c r="C115" s="900"/>
      <c r="D115" s="901"/>
      <c r="E115" s="312"/>
      <c r="F115" s="655">
        <v>1</v>
      </c>
      <c r="G115" s="14"/>
      <c r="H115" s="14"/>
      <c r="I115" s="80">
        <f>INT(ROUND(F115,2)*(IF(E115&gt;0,data!$J$4,0)))</f>
        <v>0</v>
      </c>
      <c r="J115" s="80">
        <f t="shared" ref="J115" si="128">IF(E115&gt;0,I115*E115,0)</f>
        <v>0</v>
      </c>
      <c r="K115" s="314"/>
      <c r="L115" s="312"/>
      <c r="M115" s="80">
        <f>INT(ROUND(F115,2)*(IF(E115&gt;0,(IF(K115="ano",data!$J$6,0)),0)))</f>
        <v>0</v>
      </c>
      <c r="N115" s="82">
        <f t="shared" ref="N115" si="129">IF(L115&gt;E115,M115*E115,M115*L115)</f>
        <v>0</v>
      </c>
      <c r="O115" s="84">
        <f t="shared" ref="O115" si="130">J115+N115</f>
        <v>0</v>
      </c>
      <c r="Q115" s="85" t="str">
        <f t="shared" ref="Q115" si="131">IF(O115&gt;0,1,"")</f>
        <v/>
      </c>
      <c r="R115" s="611" t="s">
        <v>338</v>
      </c>
      <c r="T115" s="4">
        <f t="shared" si="103"/>
        <v>0</v>
      </c>
      <c r="U115" s="176" t="s">
        <v>297</v>
      </c>
      <c r="V115" s="10"/>
      <c r="W115" s="10"/>
      <c r="X115" s="164"/>
      <c r="Y115" s="177"/>
      <c r="Z115" s="164"/>
      <c r="AA115" s="177"/>
      <c r="AB115" s="164"/>
      <c r="AC115" s="177"/>
      <c r="AD115" s="164"/>
      <c r="AE115" s="177"/>
      <c r="AF115" s="164"/>
      <c r="AG115" s="177"/>
      <c r="AH115" s="164"/>
      <c r="AI115" s="177"/>
      <c r="AJ115" s="164"/>
      <c r="AK115" s="177"/>
      <c r="AL115" s="164"/>
      <c r="AM115" s="177"/>
      <c r="AN115" s="164"/>
      <c r="AO115" s="177"/>
      <c r="AP115" s="164"/>
      <c r="AQ115" s="177"/>
      <c r="AR115" s="164"/>
      <c r="AS115" s="177"/>
      <c r="AT115" s="164"/>
      <c r="AU115" s="177"/>
      <c r="AV115" s="166">
        <f t="shared" si="61"/>
        <v>0</v>
      </c>
      <c r="AW115" s="167">
        <f t="shared" si="62"/>
        <v>0</v>
      </c>
      <c r="AX115" s="166">
        <f t="shared" si="63"/>
        <v>0</v>
      </c>
      <c r="AY115" s="167">
        <f t="shared" si="64"/>
        <v>0</v>
      </c>
      <c r="AZ115" s="1"/>
      <c r="BA115" s="1"/>
      <c r="BB115" s="164"/>
      <c r="BC115" s="177"/>
      <c r="BD115" s="164"/>
      <c r="BE115" s="177"/>
      <c r="BF115" s="164"/>
      <c r="BG115" s="177"/>
      <c r="BH115" s="164"/>
      <c r="BI115" s="177"/>
      <c r="BJ115" s="164"/>
      <c r="BK115" s="177"/>
      <c r="BL115" s="164"/>
      <c r="BM115" s="177"/>
      <c r="BN115" s="164"/>
      <c r="BO115" s="177"/>
      <c r="BP115" s="164"/>
      <c r="BQ115" s="177"/>
      <c r="BR115" s="164"/>
      <c r="BS115" s="177"/>
      <c r="BT115" s="164"/>
      <c r="BU115" s="177"/>
      <c r="BV115" s="164"/>
      <c r="BW115" s="177"/>
      <c r="BX115" s="164"/>
      <c r="BY115" s="177"/>
      <c r="BZ115" s="166">
        <f t="shared" si="65"/>
        <v>0</v>
      </c>
      <c r="CA115" s="167">
        <f t="shared" si="66"/>
        <v>0</v>
      </c>
      <c r="CB115" s="166">
        <f t="shared" si="67"/>
        <v>0</v>
      </c>
      <c r="CC115" s="167">
        <f t="shared" si="68"/>
        <v>0</v>
      </c>
      <c r="CD115" s="1"/>
      <c r="CE115" s="1"/>
      <c r="CF115" s="164"/>
      <c r="CG115" s="177"/>
      <c r="CH115" s="164"/>
      <c r="CI115" s="177"/>
      <c r="CJ115" s="164"/>
      <c r="CK115" s="177"/>
      <c r="CL115" s="164"/>
      <c r="CM115" s="177"/>
      <c r="CN115" s="164"/>
      <c r="CO115" s="177"/>
      <c r="CP115" s="164"/>
      <c r="CQ115" s="177"/>
      <c r="CR115" s="164"/>
      <c r="CS115" s="177"/>
      <c r="CT115" s="164"/>
      <c r="CU115" s="177"/>
      <c r="CV115" s="164"/>
      <c r="CW115" s="177"/>
      <c r="CX115" s="164"/>
      <c r="CY115" s="177"/>
      <c r="CZ115" s="164"/>
      <c r="DA115" s="177"/>
      <c r="DB115" s="164"/>
      <c r="DC115" s="177"/>
      <c r="DD115" s="166">
        <f t="shared" si="69"/>
        <v>0</v>
      </c>
      <c r="DE115" s="167">
        <f t="shared" si="70"/>
        <v>0</v>
      </c>
      <c r="DF115" s="166">
        <f t="shared" si="71"/>
        <v>0</v>
      </c>
      <c r="DG115" s="167">
        <f t="shared" si="72"/>
        <v>0</v>
      </c>
      <c r="DH115" s="1"/>
      <c r="DI115" s="1"/>
      <c r="DJ115" s="164"/>
      <c r="DK115" s="177"/>
      <c r="DL115" s="164"/>
      <c r="DM115" s="177"/>
      <c r="DN115" s="164"/>
      <c r="DO115" s="177"/>
      <c r="DP115" s="164"/>
      <c r="DQ115" s="177"/>
      <c r="DR115" s="164"/>
      <c r="DS115" s="177"/>
      <c r="DT115" s="164"/>
      <c r="DU115" s="177"/>
      <c r="DV115" s="164"/>
      <c r="DW115" s="177"/>
      <c r="DX115" s="164"/>
      <c r="DY115" s="177"/>
      <c r="DZ115" s="164"/>
      <c r="EA115" s="177"/>
      <c r="EB115" s="164"/>
      <c r="EC115" s="177"/>
      <c r="ED115" s="164"/>
      <c r="EE115" s="177"/>
      <c r="EF115" s="164"/>
      <c r="EG115" s="177"/>
      <c r="EH115" s="166">
        <f t="shared" si="73"/>
        <v>0</v>
      </c>
      <c r="EI115" s="167">
        <f t="shared" si="74"/>
        <v>0</v>
      </c>
      <c r="EJ115" s="166">
        <f t="shared" si="75"/>
        <v>0</v>
      </c>
      <c r="EK115" s="167">
        <f t="shared" si="76"/>
        <v>0</v>
      </c>
      <c r="EL115" s="1"/>
      <c r="EM115" s="1"/>
      <c r="EN115" s="164"/>
      <c r="EO115" s="177"/>
      <c r="EP115" s="164"/>
      <c r="EQ115" s="177"/>
      <c r="ER115" s="164"/>
      <c r="ES115" s="177"/>
      <c r="ET115" s="164"/>
      <c r="EU115" s="177"/>
      <c r="EV115" s="164"/>
      <c r="EW115" s="177"/>
      <c r="EX115" s="164"/>
      <c r="EY115" s="177"/>
      <c r="EZ115" s="164"/>
      <c r="FA115" s="177"/>
      <c r="FB115" s="164"/>
      <c r="FC115" s="177"/>
      <c r="FD115" s="164"/>
      <c r="FE115" s="177"/>
      <c r="FF115" s="164"/>
      <c r="FG115" s="177"/>
      <c r="FH115" s="164"/>
      <c r="FI115" s="177"/>
      <c r="FJ115" s="164"/>
      <c r="FK115" s="177"/>
      <c r="FL115" s="166">
        <f t="shared" si="77"/>
        <v>0</v>
      </c>
      <c r="FM115" s="167">
        <f t="shared" si="78"/>
        <v>0</v>
      </c>
      <c r="FN115" s="166">
        <f t="shared" si="79"/>
        <v>0</v>
      </c>
      <c r="FO115" s="167">
        <f t="shared" si="80"/>
        <v>0</v>
      </c>
      <c r="FP115" s="1"/>
      <c r="FQ115" s="1"/>
      <c r="FR115" s="164"/>
      <c r="FS115" s="177"/>
      <c r="FT115" s="164"/>
      <c r="FU115" s="177"/>
      <c r="FV115" s="164"/>
      <c r="FW115" s="177"/>
      <c r="FX115" s="164"/>
      <c r="FY115" s="177"/>
      <c r="FZ115" s="164"/>
      <c r="GA115" s="177"/>
      <c r="GB115" s="164"/>
      <c r="GC115" s="177"/>
      <c r="GD115" s="164"/>
      <c r="GE115" s="177"/>
      <c r="GF115" s="164"/>
      <c r="GG115" s="177"/>
      <c r="GH115" s="164"/>
      <c r="GI115" s="177"/>
      <c r="GJ115" s="164"/>
      <c r="GK115" s="177"/>
      <c r="GL115" s="164"/>
      <c r="GM115" s="177"/>
      <c r="GN115" s="164"/>
      <c r="GO115" s="177"/>
      <c r="GP115" s="166">
        <f t="shared" si="81"/>
        <v>0</v>
      </c>
      <c r="GQ115" s="167">
        <f t="shared" si="82"/>
        <v>0</v>
      </c>
      <c r="GR115" s="166">
        <f t="shared" si="83"/>
        <v>0</v>
      </c>
      <c r="GS115" s="167">
        <f t="shared" si="84"/>
        <v>0</v>
      </c>
      <c r="GT115" s="1"/>
      <c r="GU115" s="1"/>
      <c r="GV115" s="164"/>
      <c r="GW115" s="177"/>
      <c r="GX115" s="164"/>
      <c r="GY115" s="177"/>
      <c r="GZ115" s="164"/>
      <c r="HA115" s="177"/>
      <c r="HB115" s="164"/>
      <c r="HC115" s="177"/>
      <c r="HD115" s="164"/>
      <c r="HE115" s="177"/>
      <c r="HF115" s="164"/>
      <c r="HG115" s="177"/>
      <c r="HH115" s="164"/>
      <c r="HI115" s="177"/>
      <c r="HJ115" s="164"/>
      <c r="HK115" s="177"/>
      <c r="HL115" s="164"/>
      <c r="HM115" s="177"/>
      <c r="HN115" s="164"/>
      <c r="HO115" s="177"/>
      <c r="HP115" s="164"/>
      <c r="HQ115" s="177"/>
      <c r="HR115" s="164"/>
      <c r="HS115" s="177"/>
      <c r="HT115" s="166">
        <f t="shared" si="85"/>
        <v>0</v>
      </c>
      <c r="HU115" s="167">
        <f t="shared" si="86"/>
        <v>0</v>
      </c>
      <c r="HV115" s="166">
        <f t="shared" si="87"/>
        <v>0</v>
      </c>
      <c r="HW115" s="167">
        <f t="shared" si="88"/>
        <v>0</v>
      </c>
      <c r="HX115" s="1"/>
      <c r="HY115" s="1"/>
      <c r="HZ115" s="164"/>
      <c r="IA115" s="177"/>
      <c r="IB115" s="164"/>
      <c r="IC115" s="177"/>
      <c r="ID115" s="164"/>
      <c r="IE115" s="177"/>
      <c r="IF115" s="164"/>
      <c r="IG115" s="177"/>
      <c r="IH115" s="164"/>
      <c r="II115" s="177"/>
      <c r="IJ115" s="164"/>
      <c r="IK115" s="177"/>
      <c r="IL115" s="164"/>
      <c r="IM115" s="177"/>
      <c r="IN115" s="164"/>
      <c r="IO115" s="177"/>
      <c r="IP115" s="164"/>
      <c r="IQ115" s="177"/>
      <c r="IR115" s="164"/>
      <c r="IS115" s="177"/>
      <c r="IT115" s="164"/>
      <c r="IU115" s="177"/>
      <c r="IV115" s="164"/>
      <c r="IW115" s="177"/>
      <c r="IX115" s="166">
        <f t="shared" si="89"/>
        <v>0</v>
      </c>
      <c r="IY115" s="167">
        <f t="shared" si="90"/>
        <v>0</v>
      </c>
      <c r="IZ115" s="166">
        <f t="shared" si="91"/>
        <v>0</v>
      </c>
      <c r="JA115" s="167">
        <f t="shared" si="92"/>
        <v>0</v>
      </c>
      <c r="JB115" s="1"/>
      <c r="JC115" s="1"/>
      <c r="JD115" s="164"/>
      <c r="JE115" s="177"/>
      <c r="JF115" s="164"/>
      <c r="JG115" s="177"/>
      <c r="JH115" s="164"/>
      <c r="JI115" s="177"/>
      <c r="JJ115" s="164"/>
      <c r="JK115" s="177"/>
      <c r="JL115" s="164"/>
      <c r="JM115" s="177"/>
      <c r="JN115" s="164"/>
      <c r="JO115" s="177"/>
      <c r="JP115" s="164"/>
      <c r="JQ115" s="177"/>
      <c r="JR115" s="164"/>
      <c r="JS115" s="177"/>
      <c r="JT115" s="164"/>
      <c r="JU115" s="177"/>
      <c r="JV115" s="164"/>
      <c r="JW115" s="177"/>
      <c r="JX115" s="164"/>
      <c r="JY115" s="177"/>
      <c r="JZ115" s="164"/>
      <c r="KA115" s="177"/>
      <c r="KB115" s="166">
        <f t="shared" si="93"/>
        <v>0</v>
      </c>
      <c r="KC115" s="167">
        <f t="shared" si="94"/>
        <v>0</v>
      </c>
      <c r="KD115" s="166">
        <f t="shared" si="95"/>
        <v>0</v>
      </c>
      <c r="KE115" s="167">
        <f t="shared" si="96"/>
        <v>0</v>
      </c>
      <c r="KF115" s="1"/>
      <c r="KG115" s="1"/>
      <c r="KH115" s="197">
        <f t="shared" si="118"/>
        <v>0</v>
      </c>
      <c r="KI115" s="198">
        <f t="shared" si="119"/>
        <v>0</v>
      </c>
      <c r="KJ115" s="166">
        <f t="shared" si="120"/>
        <v>0</v>
      </c>
      <c r="KK115" s="167">
        <f t="shared" si="121"/>
        <v>0</v>
      </c>
      <c r="KL115" s="199">
        <f t="shared" si="122"/>
        <v>0</v>
      </c>
      <c r="KM115" s="198">
        <f t="shared" si="123"/>
        <v>0</v>
      </c>
      <c r="KN115" s="166">
        <f t="shared" si="124"/>
        <v>0</v>
      </c>
      <c r="KO115" s="427">
        <f t="shared" si="125"/>
        <v>0</v>
      </c>
      <c r="KP115" s="420">
        <f t="shared" si="126"/>
        <v>0</v>
      </c>
      <c r="KQ115" s="422">
        <f t="shared" si="127"/>
        <v>0</v>
      </c>
      <c r="KR115" s="421" t="s">
        <v>338</v>
      </c>
      <c r="KS115" s="422" t="s">
        <v>338</v>
      </c>
      <c r="KT115" s="1"/>
    </row>
    <row r="116" spans="2:306" s="4" customFormat="1" ht="16.5" hidden="1" customHeight="1" x14ac:dyDescent="0.2">
      <c r="B116" s="73"/>
      <c r="C116" s="902"/>
      <c r="D116" s="903"/>
      <c r="E116" s="128"/>
      <c r="F116" s="651"/>
      <c r="G116" s="128"/>
      <c r="H116" s="128"/>
      <c r="I116" s="80">
        <f>INT(ROUND(F116,2)*(IF(E116&gt;0,data!$J$4,0)))</f>
        <v>0</v>
      </c>
      <c r="J116" s="80"/>
      <c r="K116" s="550"/>
      <c r="L116" s="128"/>
      <c r="M116" s="80">
        <f>INT(ROUND(F116,2)*(IF(E116&gt;0,(IF(K116="ano",data!$J$6,0)),0)))</f>
        <v>0</v>
      </c>
      <c r="N116" s="82"/>
      <c r="O116" s="84"/>
      <c r="Q116" s="85"/>
      <c r="R116" s="611" t="s">
        <v>338</v>
      </c>
      <c r="T116" s="4">
        <f t="shared" si="103"/>
        <v>0</v>
      </c>
      <c r="U116" s="173" t="s">
        <v>297</v>
      </c>
      <c r="V116" s="10"/>
      <c r="W116" s="10"/>
      <c r="X116" s="174"/>
      <c r="Y116" s="175"/>
      <c r="Z116" s="174"/>
      <c r="AA116" s="175"/>
      <c r="AB116" s="174"/>
      <c r="AC116" s="175"/>
      <c r="AD116" s="174"/>
      <c r="AE116" s="175"/>
      <c r="AF116" s="174"/>
      <c r="AG116" s="175"/>
      <c r="AH116" s="174"/>
      <c r="AI116" s="175"/>
      <c r="AJ116" s="174"/>
      <c r="AK116" s="175"/>
      <c r="AL116" s="174"/>
      <c r="AM116" s="175"/>
      <c r="AN116" s="174"/>
      <c r="AO116" s="175"/>
      <c r="AP116" s="174"/>
      <c r="AQ116" s="175"/>
      <c r="AR116" s="174"/>
      <c r="AS116" s="175"/>
      <c r="AT116" s="174"/>
      <c r="AU116" s="175"/>
      <c r="AV116" s="166">
        <f t="shared" si="61"/>
        <v>0</v>
      </c>
      <c r="AW116" s="167">
        <f t="shared" si="62"/>
        <v>0</v>
      </c>
      <c r="AX116" s="166">
        <f t="shared" si="63"/>
        <v>0</v>
      </c>
      <c r="AY116" s="167">
        <f t="shared" si="64"/>
        <v>0</v>
      </c>
      <c r="AZ116" s="1"/>
      <c r="BA116" s="1"/>
      <c r="BB116" s="174"/>
      <c r="BC116" s="175"/>
      <c r="BD116" s="174"/>
      <c r="BE116" s="175"/>
      <c r="BF116" s="174"/>
      <c r="BG116" s="175"/>
      <c r="BH116" s="174"/>
      <c r="BI116" s="175"/>
      <c r="BJ116" s="174"/>
      <c r="BK116" s="175"/>
      <c r="BL116" s="174"/>
      <c r="BM116" s="175"/>
      <c r="BN116" s="174"/>
      <c r="BO116" s="175"/>
      <c r="BP116" s="174"/>
      <c r="BQ116" s="175"/>
      <c r="BR116" s="174"/>
      <c r="BS116" s="175"/>
      <c r="BT116" s="174"/>
      <c r="BU116" s="175"/>
      <c r="BV116" s="174"/>
      <c r="BW116" s="175"/>
      <c r="BX116" s="174"/>
      <c r="BY116" s="175"/>
      <c r="BZ116" s="166">
        <f t="shared" si="65"/>
        <v>0</v>
      </c>
      <c r="CA116" s="167">
        <f t="shared" si="66"/>
        <v>0</v>
      </c>
      <c r="CB116" s="166">
        <f t="shared" si="67"/>
        <v>0</v>
      </c>
      <c r="CC116" s="167">
        <f t="shared" si="68"/>
        <v>0</v>
      </c>
      <c r="CD116" s="1"/>
      <c r="CE116" s="1"/>
      <c r="CF116" s="174"/>
      <c r="CG116" s="175"/>
      <c r="CH116" s="174"/>
      <c r="CI116" s="175"/>
      <c r="CJ116" s="174"/>
      <c r="CK116" s="175"/>
      <c r="CL116" s="174"/>
      <c r="CM116" s="175"/>
      <c r="CN116" s="174"/>
      <c r="CO116" s="175"/>
      <c r="CP116" s="174"/>
      <c r="CQ116" s="175"/>
      <c r="CR116" s="174"/>
      <c r="CS116" s="175"/>
      <c r="CT116" s="174"/>
      <c r="CU116" s="175"/>
      <c r="CV116" s="174"/>
      <c r="CW116" s="175"/>
      <c r="CX116" s="174"/>
      <c r="CY116" s="175"/>
      <c r="CZ116" s="174"/>
      <c r="DA116" s="175"/>
      <c r="DB116" s="174"/>
      <c r="DC116" s="175"/>
      <c r="DD116" s="166">
        <f t="shared" si="69"/>
        <v>0</v>
      </c>
      <c r="DE116" s="167">
        <f t="shared" si="70"/>
        <v>0</v>
      </c>
      <c r="DF116" s="166">
        <f t="shared" si="71"/>
        <v>0</v>
      </c>
      <c r="DG116" s="167">
        <f t="shared" si="72"/>
        <v>0</v>
      </c>
      <c r="DH116" s="1"/>
      <c r="DI116" s="1"/>
      <c r="DJ116" s="174"/>
      <c r="DK116" s="175"/>
      <c r="DL116" s="174"/>
      <c r="DM116" s="175"/>
      <c r="DN116" s="174"/>
      <c r="DO116" s="175"/>
      <c r="DP116" s="174"/>
      <c r="DQ116" s="175"/>
      <c r="DR116" s="174"/>
      <c r="DS116" s="175"/>
      <c r="DT116" s="174"/>
      <c r="DU116" s="175"/>
      <c r="DV116" s="174"/>
      <c r="DW116" s="175"/>
      <c r="DX116" s="174"/>
      <c r="DY116" s="175"/>
      <c r="DZ116" s="174"/>
      <c r="EA116" s="175"/>
      <c r="EB116" s="174"/>
      <c r="EC116" s="175"/>
      <c r="ED116" s="174"/>
      <c r="EE116" s="175"/>
      <c r="EF116" s="174"/>
      <c r="EG116" s="175"/>
      <c r="EH116" s="166">
        <f t="shared" si="73"/>
        <v>0</v>
      </c>
      <c r="EI116" s="167">
        <f t="shared" si="74"/>
        <v>0</v>
      </c>
      <c r="EJ116" s="166">
        <f t="shared" si="75"/>
        <v>0</v>
      </c>
      <c r="EK116" s="167">
        <f t="shared" si="76"/>
        <v>0</v>
      </c>
      <c r="EL116" s="1"/>
      <c r="EM116" s="1"/>
      <c r="EN116" s="174"/>
      <c r="EO116" s="175"/>
      <c r="EP116" s="174"/>
      <c r="EQ116" s="175"/>
      <c r="ER116" s="174"/>
      <c r="ES116" s="175"/>
      <c r="ET116" s="174"/>
      <c r="EU116" s="175"/>
      <c r="EV116" s="174"/>
      <c r="EW116" s="175"/>
      <c r="EX116" s="174"/>
      <c r="EY116" s="175"/>
      <c r="EZ116" s="174"/>
      <c r="FA116" s="175"/>
      <c r="FB116" s="174"/>
      <c r="FC116" s="175"/>
      <c r="FD116" s="174"/>
      <c r="FE116" s="175"/>
      <c r="FF116" s="174"/>
      <c r="FG116" s="175"/>
      <c r="FH116" s="174"/>
      <c r="FI116" s="175"/>
      <c r="FJ116" s="174"/>
      <c r="FK116" s="175"/>
      <c r="FL116" s="166">
        <f t="shared" si="77"/>
        <v>0</v>
      </c>
      <c r="FM116" s="167">
        <f t="shared" si="78"/>
        <v>0</v>
      </c>
      <c r="FN116" s="166">
        <f t="shared" si="79"/>
        <v>0</v>
      </c>
      <c r="FO116" s="167">
        <f t="shared" si="80"/>
        <v>0</v>
      </c>
      <c r="FP116" s="1"/>
      <c r="FQ116" s="1"/>
      <c r="FR116" s="174"/>
      <c r="FS116" s="175"/>
      <c r="FT116" s="174"/>
      <c r="FU116" s="175"/>
      <c r="FV116" s="174"/>
      <c r="FW116" s="175"/>
      <c r="FX116" s="174"/>
      <c r="FY116" s="175"/>
      <c r="FZ116" s="174"/>
      <c r="GA116" s="175"/>
      <c r="GB116" s="174"/>
      <c r="GC116" s="175"/>
      <c r="GD116" s="174"/>
      <c r="GE116" s="175"/>
      <c r="GF116" s="174"/>
      <c r="GG116" s="175"/>
      <c r="GH116" s="174"/>
      <c r="GI116" s="175"/>
      <c r="GJ116" s="174"/>
      <c r="GK116" s="175"/>
      <c r="GL116" s="174"/>
      <c r="GM116" s="175"/>
      <c r="GN116" s="174"/>
      <c r="GO116" s="175"/>
      <c r="GP116" s="166">
        <f t="shared" si="81"/>
        <v>0</v>
      </c>
      <c r="GQ116" s="167">
        <f t="shared" si="82"/>
        <v>0</v>
      </c>
      <c r="GR116" s="166">
        <f t="shared" si="83"/>
        <v>0</v>
      </c>
      <c r="GS116" s="167">
        <f t="shared" si="84"/>
        <v>0</v>
      </c>
      <c r="GT116" s="1"/>
      <c r="GU116" s="1"/>
      <c r="GV116" s="174"/>
      <c r="GW116" s="175"/>
      <c r="GX116" s="174"/>
      <c r="GY116" s="175"/>
      <c r="GZ116" s="174"/>
      <c r="HA116" s="175"/>
      <c r="HB116" s="174"/>
      <c r="HC116" s="175"/>
      <c r="HD116" s="174"/>
      <c r="HE116" s="175"/>
      <c r="HF116" s="174"/>
      <c r="HG116" s="175"/>
      <c r="HH116" s="174"/>
      <c r="HI116" s="175"/>
      <c r="HJ116" s="174"/>
      <c r="HK116" s="175"/>
      <c r="HL116" s="174"/>
      <c r="HM116" s="175"/>
      <c r="HN116" s="174"/>
      <c r="HO116" s="175"/>
      <c r="HP116" s="174"/>
      <c r="HQ116" s="175"/>
      <c r="HR116" s="174"/>
      <c r="HS116" s="175"/>
      <c r="HT116" s="166">
        <f t="shared" si="85"/>
        <v>0</v>
      </c>
      <c r="HU116" s="167">
        <f t="shared" si="86"/>
        <v>0</v>
      </c>
      <c r="HV116" s="166">
        <f t="shared" si="87"/>
        <v>0</v>
      </c>
      <c r="HW116" s="167">
        <f t="shared" si="88"/>
        <v>0</v>
      </c>
      <c r="HX116" s="1"/>
      <c r="HY116" s="1"/>
      <c r="HZ116" s="174"/>
      <c r="IA116" s="175"/>
      <c r="IB116" s="174"/>
      <c r="IC116" s="175"/>
      <c r="ID116" s="174"/>
      <c r="IE116" s="175"/>
      <c r="IF116" s="174"/>
      <c r="IG116" s="175"/>
      <c r="IH116" s="174"/>
      <c r="II116" s="175"/>
      <c r="IJ116" s="174"/>
      <c r="IK116" s="175"/>
      <c r="IL116" s="174"/>
      <c r="IM116" s="175"/>
      <c r="IN116" s="174"/>
      <c r="IO116" s="175"/>
      <c r="IP116" s="174"/>
      <c r="IQ116" s="175"/>
      <c r="IR116" s="174"/>
      <c r="IS116" s="175"/>
      <c r="IT116" s="174"/>
      <c r="IU116" s="175"/>
      <c r="IV116" s="174"/>
      <c r="IW116" s="175"/>
      <c r="IX116" s="166">
        <f t="shared" si="89"/>
        <v>0</v>
      </c>
      <c r="IY116" s="167">
        <f t="shared" si="90"/>
        <v>0</v>
      </c>
      <c r="IZ116" s="166">
        <f t="shared" si="91"/>
        <v>0</v>
      </c>
      <c r="JA116" s="167">
        <f t="shared" si="92"/>
        <v>0</v>
      </c>
      <c r="JB116" s="1"/>
      <c r="JC116" s="1"/>
      <c r="JD116" s="174"/>
      <c r="JE116" s="175"/>
      <c r="JF116" s="174"/>
      <c r="JG116" s="175"/>
      <c r="JH116" s="174"/>
      <c r="JI116" s="175"/>
      <c r="JJ116" s="174"/>
      <c r="JK116" s="175"/>
      <c r="JL116" s="174"/>
      <c r="JM116" s="175"/>
      <c r="JN116" s="174"/>
      <c r="JO116" s="175"/>
      <c r="JP116" s="174"/>
      <c r="JQ116" s="175"/>
      <c r="JR116" s="174"/>
      <c r="JS116" s="175"/>
      <c r="JT116" s="174"/>
      <c r="JU116" s="175"/>
      <c r="JV116" s="174"/>
      <c r="JW116" s="175"/>
      <c r="JX116" s="174"/>
      <c r="JY116" s="175"/>
      <c r="JZ116" s="174"/>
      <c r="KA116" s="175"/>
      <c r="KB116" s="166">
        <f t="shared" si="93"/>
        <v>0</v>
      </c>
      <c r="KC116" s="167">
        <f t="shared" si="94"/>
        <v>0</v>
      </c>
      <c r="KD116" s="166">
        <f t="shared" si="95"/>
        <v>0</v>
      </c>
      <c r="KE116" s="167">
        <f t="shared" si="96"/>
        <v>0</v>
      </c>
      <c r="KF116" s="1"/>
      <c r="KG116" s="1"/>
      <c r="KH116" s="197">
        <f t="shared" si="118"/>
        <v>0</v>
      </c>
      <c r="KI116" s="198">
        <f t="shared" si="119"/>
        <v>0</v>
      </c>
      <c r="KJ116" s="166">
        <f t="shared" si="120"/>
        <v>0</v>
      </c>
      <c r="KK116" s="167">
        <f t="shared" si="121"/>
        <v>0</v>
      </c>
      <c r="KL116" s="199">
        <f t="shared" si="122"/>
        <v>0</v>
      </c>
      <c r="KM116" s="198">
        <f t="shared" si="123"/>
        <v>0</v>
      </c>
      <c r="KN116" s="166">
        <f t="shared" si="124"/>
        <v>0</v>
      </c>
      <c r="KO116" s="427">
        <f t="shared" si="125"/>
        <v>0</v>
      </c>
      <c r="KP116" s="420">
        <f t="shared" si="126"/>
        <v>0</v>
      </c>
      <c r="KQ116" s="422">
        <f t="shared" si="127"/>
        <v>0</v>
      </c>
      <c r="KR116" s="421" t="s">
        <v>338</v>
      </c>
      <c r="KS116" s="422" t="s">
        <v>338</v>
      </c>
      <c r="KT116" s="1"/>
    </row>
    <row r="117" spans="2:306" s="4" customFormat="1" ht="16.5" customHeight="1" x14ac:dyDescent="0.2">
      <c r="B117" s="73" t="s">
        <v>266</v>
      </c>
      <c r="C117" s="900"/>
      <c r="D117" s="901"/>
      <c r="E117" s="312"/>
      <c r="F117" s="655">
        <v>1</v>
      </c>
      <c r="G117" s="14"/>
      <c r="H117" s="14"/>
      <c r="I117" s="80">
        <f>INT(ROUND(F117,2)*(IF(E117&gt;0,data!$J$4,0)))</f>
        <v>0</v>
      </c>
      <c r="J117" s="80">
        <f t="shared" ref="J117" si="132">IF(E117&gt;0,I117*E117,0)</f>
        <v>0</v>
      </c>
      <c r="K117" s="314"/>
      <c r="L117" s="312"/>
      <c r="M117" s="80">
        <f>INT(ROUND(F117,2)*(IF(E117&gt;0,(IF(K117="ano",data!$J$6,0)),0)))</f>
        <v>0</v>
      </c>
      <c r="N117" s="82">
        <f t="shared" ref="N117" si="133">IF(L117&gt;E117,M117*E117,M117*L117)</f>
        <v>0</v>
      </c>
      <c r="O117" s="84">
        <f t="shared" ref="O117" si="134">J117+N117</f>
        <v>0</v>
      </c>
      <c r="Q117" s="85" t="str">
        <f t="shared" ref="Q117" si="135">IF(O117&gt;0,1,"")</f>
        <v/>
      </c>
      <c r="R117" s="611" t="s">
        <v>338</v>
      </c>
      <c r="T117" s="4">
        <f t="shared" si="103"/>
        <v>0</v>
      </c>
      <c r="U117" s="176" t="s">
        <v>297</v>
      </c>
      <c r="V117" s="10"/>
      <c r="W117" s="10"/>
      <c r="X117" s="174"/>
      <c r="Y117" s="175"/>
      <c r="Z117" s="174"/>
      <c r="AA117" s="175"/>
      <c r="AB117" s="174"/>
      <c r="AC117" s="175"/>
      <c r="AD117" s="174"/>
      <c r="AE117" s="175"/>
      <c r="AF117" s="174"/>
      <c r="AG117" s="175"/>
      <c r="AH117" s="174"/>
      <c r="AI117" s="175"/>
      <c r="AJ117" s="174"/>
      <c r="AK117" s="175"/>
      <c r="AL117" s="174"/>
      <c r="AM117" s="175"/>
      <c r="AN117" s="174"/>
      <c r="AO117" s="175"/>
      <c r="AP117" s="174"/>
      <c r="AQ117" s="175"/>
      <c r="AR117" s="174"/>
      <c r="AS117" s="175"/>
      <c r="AT117" s="174"/>
      <c r="AU117" s="175"/>
      <c r="AV117" s="166">
        <f t="shared" si="61"/>
        <v>0</v>
      </c>
      <c r="AW117" s="167">
        <f t="shared" si="62"/>
        <v>0</v>
      </c>
      <c r="AX117" s="166">
        <f t="shared" si="63"/>
        <v>0</v>
      </c>
      <c r="AY117" s="167">
        <f t="shared" si="64"/>
        <v>0</v>
      </c>
      <c r="AZ117" s="1"/>
      <c r="BA117" s="1"/>
      <c r="BB117" s="174"/>
      <c r="BC117" s="175"/>
      <c r="BD117" s="174"/>
      <c r="BE117" s="175"/>
      <c r="BF117" s="174"/>
      <c r="BG117" s="175"/>
      <c r="BH117" s="174"/>
      <c r="BI117" s="175"/>
      <c r="BJ117" s="174"/>
      <c r="BK117" s="175"/>
      <c r="BL117" s="174"/>
      <c r="BM117" s="175"/>
      <c r="BN117" s="174"/>
      <c r="BO117" s="175"/>
      <c r="BP117" s="174"/>
      <c r="BQ117" s="175"/>
      <c r="BR117" s="174"/>
      <c r="BS117" s="175"/>
      <c r="BT117" s="174"/>
      <c r="BU117" s="175"/>
      <c r="BV117" s="174"/>
      <c r="BW117" s="175"/>
      <c r="BX117" s="174"/>
      <c r="BY117" s="175"/>
      <c r="BZ117" s="166">
        <f t="shared" si="65"/>
        <v>0</v>
      </c>
      <c r="CA117" s="167">
        <f t="shared" si="66"/>
        <v>0</v>
      </c>
      <c r="CB117" s="166">
        <f t="shared" si="67"/>
        <v>0</v>
      </c>
      <c r="CC117" s="167">
        <f t="shared" si="68"/>
        <v>0</v>
      </c>
      <c r="CD117" s="1"/>
      <c r="CE117" s="1"/>
      <c r="CF117" s="174"/>
      <c r="CG117" s="175"/>
      <c r="CH117" s="174"/>
      <c r="CI117" s="175"/>
      <c r="CJ117" s="174"/>
      <c r="CK117" s="175"/>
      <c r="CL117" s="174"/>
      <c r="CM117" s="175"/>
      <c r="CN117" s="174"/>
      <c r="CO117" s="175"/>
      <c r="CP117" s="174"/>
      <c r="CQ117" s="175"/>
      <c r="CR117" s="174"/>
      <c r="CS117" s="175"/>
      <c r="CT117" s="174"/>
      <c r="CU117" s="175"/>
      <c r="CV117" s="174"/>
      <c r="CW117" s="175"/>
      <c r="CX117" s="174"/>
      <c r="CY117" s="175"/>
      <c r="CZ117" s="174"/>
      <c r="DA117" s="175"/>
      <c r="DB117" s="174"/>
      <c r="DC117" s="175"/>
      <c r="DD117" s="166">
        <f t="shared" si="69"/>
        <v>0</v>
      </c>
      <c r="DE117" s="167">
        <f t="shared" si="70"/>
        <v>0</v>
      </c>
      <c r="DF117" s="166">
        <f t="shared" si="71"/>
        <v>0</v>
      </c>
      <c r="DG117" s="167">
        <f t="shared" si="72"/>
        <v>0</v>
      </c>
      <c r="DH117" s="1"/>
      <c r="DI117" s="1"/>
      <c r="DJ117" s="174"/>
      <c r="DK117" s="175"/>
      <c r="DL117" s="174"/>
      <c r="DM117" s="175"/>
      <c r="DN117" s="174"/>
      <c r="DO117" s="175"/>
      <c r="DP117" s="174"/>
      <c r="DQ117" s="175"/>
      <c r="DR117" s="174"/>
      <c r="DS117" s="175"/>
      <c r="DT117" s="174"/>
      <c r="DU117" s="175"/>
      <c r="DV117" s="174"/>
      <c r="DW117" s="175"/>
      <c r="DX117" s="174"/>
      <c r="DY117" s="175"/>
      <c r="DZ117" s="174"/>
      <c r="EA117" s="175"/>
      <c r="EB117" s="174"/>
      <c r="EC117" s="175"/>
      <c r="ED117" s="174"/>
      <c r="EE117" s="175"/>
      <c r="EF117" s="174"/>
      <c r="EG117" s="175"/>
      <c r="EH117" s="166">
        <f t="shared" si="73"/>
        <v>0</v>
      </c>
      <c r="EI117" s="167">
        <f t="shared" si="74"/>
        <v>0</v>
      </c>
      <c r="EJ117" s="166">
        <f t="shared" si="75"/>
        <v>0</v>
      </c>
      <c r="EK117" s="167">
        <f t="shared" si="76"/>
        <v>0</v>
      </c>
      <c r="EL117" s="1"/>
      <c r="EM117" s="1"/>
      <c r="EN117" s="174"/>
      <c r="EO117" s="175"/>
      <c r="EP117" s="174"/>
      <c r="EQ117" s="175"/>
      <c r="ER117" s="174"/>
      <c r="ES117" s="175"/>
      <c r="ET117" s="174"/>
      <c r="EU117" s="175"/>
      <c r="EV117" s="174"/>
      <c r="EW117" s="175"/>
      <c r="EX117" s="174"/>
      <c r="EY117" s="175"/>
      <c r="EZ117" s="174"/>
      <c r="FA117" s="175"/>
      <c r="FB117" s="174"/>
      <c r="FC117" s="175"/>
      <c r="FD117" s="174"/>
      <c r="FE117" s="175"/>
      <c r="FF117" s="174"/>
      <c r="FG117" s="175"/>
      <c r="FH117" s="174"/>
      <c r="FI117" s="175"/>
      <c r="FJ117" s="174"/>
      <c r="FK117" s="175"/>
      <c r="FL117" s="166">
        <f t="shared" si="77"/>
        <v>0</v>
      </c>
      <c r="FM117" s="167">
        <f t="shared" si="78"/>
        <v>0</v>
      </c>
      <c r="FN117" s="166">
        <f t="shared" si="79"/>
        <v>0</v>
      </c>
      <c r="FO117" s="167">
        <f t="shared" si="80"/>
        <v>0</v>
      </c>
      <c r="FP117" s="1"/>
      <c r="FQ117" s="1"/>
      <c r="FR117" s="174"/>
      <c r="FS117" s="175"/>
      <c r="FT117" s="174"/>
      <c r="FU117" s="175"/>
      <c r="FV117" s="174"/>
      <c r="FW117" s="175"/>
      <c r="FX117" s="174"/>
      <c r="FY117" s="175"/>
      <c r="FZ117" s="174"/>
      <c r="GA117" s="175"/>
      <c r="GB117" s="174"/>
      <c r="GC117" s="175"/>
      <c r="GD117" s="174"/>
      <c r="GE117" s="175"/>
      <c r="GF117" s="174"/>
      <c r="GG117" s="175"/>
      <c r="GH117" s="174"/>
      <c r="GI117" s="175"/>
      <c r="GJ117" s="174"/>
      <c r="GK117" s="175"/>
      <c r="GL117" s="174"/>
      <c r="GM117" s="175"/>
      <c r="GN117" s="174"/>
      <c r="GO117" s="175"/>
      <c r="GP117" s="166">
        <f t="shared" si="81"/>
        <v>0</v>
      </c>
      <c r="GQ117" s="167">
        <f t="shared" si="82"/>
        <v>0</v>
      </c>
      <c r="GR117" s="166">
        <f t="shared" si="83"/>
        <v>0</v>
      </c>
      <c r="GS117" s="167">
        <f t="shared" si="84"/>
        <v>0</v>
      </c>
      <c r="GT117" s="1"/>
      <c r="GU117" s="1"/>
      <c r="GV117" s="174"/>
      <c r="GW117" s="175"/>
      <c r="GX117" s="174"/>
      <c r="GY117" s="175"/>
      <c r="GZ117" s="174"/>
      <c r="HA117" s="175"/>
      <c r="HB117" s="174"/>
      <c r="HC117" s="175"/>
      <c r="HD117" s="174"/>
      <c r="HE117" s="175"/>
      <c r="HF117" s="174"/>
      <c r="HG117" s="175"/>
      <c r="HH117" s="174"/>
      <c r="HI117" s="175"/>
      <c r="HJ117" s="174"/>
      <c r="HK117" s="175"/>
      <c r="HL117" s="174"/>
      <c r="HM117" s="175"/>
      <c r="HN117" s="174"/>
      <c r="HO117" s="175"/>
      <c r="HP117" s="174"/>
      <c r="HQ117" s="175"/>
      <c r="HR117" s="174"/>
      <c r="HS117" s="175"/>
      <c r="HT117" s="166">
        <f t="shared" si="85"/>
        <v>0</v>
      </c>
      <c r="HU117" s="167">
        <f t="shared" si="86"/>
        <v>0</v>
      </c>
      <c r="HV117" s="166">
        <f t="shared" si="87"/>
        <v>0</v>
      </c>
      <c r="HW117" s="167">
        <f t="shared" si="88"/>
        <v>0</v>
      </c>
      <c r="HX117" s="1"/>
      <c r="HY117" s="1"/>
      <c r="HZ117" s="174"/>
      <c r="IA117" s="175"/>
      <c r="IB117" s="174"/>
      <c r="IC117" s="175"/>
      <c r="ID117" s="174"/>
      <c r="IE117" s="175"/>
      <c r="IF117" s="174"/>
      <c r="IG117" s="175"/>
      <c r="IH117" s="174"/>
      <c r="II117" s="175"/>
      <c r="IJ117" s="174"/>
      <c r="IK117" s="175"/>
      <c r="IL117" s="174"/>
      <c r="IM117" s="175"/>
      <c r="IN117" s="174"/>
      <c r="IO117" s="175"/>
      <c r="IP117" s="174"/>
      <c r="IQ117" s="175"/>
      <c r="IR117" s="174"/>
      <c r="IS117" s="175"/>
      <c r="IT117" s="174"/>
      <c r="IU117" s="175"/>
      <c r="IV117" s="174"/>
      <c r="IW117" s="175"/>
      <c r="IX117" s="166">
        <f t="shared" si="89"/>
        <v>0</v>
      </c>
      <c r="IY117" s="167">
        <f t="shared" si="90"/>
        <v>0</v>
      </c>
      <c r="IZ117" s="166">
        <f t="shared" si="91"/>
        <v>0</v>
      </c>
      <c r="JA117" s="167">
        <f t="shared" si="92"/>
        <v>0</v>
      </c>
      <c r="JB117" s="1"/>
      <c r="JC117" s="1"/>
      <c r="JD117" s="174"/>
      <c r="JE117" s="175"/>
      <c r="JF117" s="174"/>
      <c r="JG117" s="175"/>
      <c r="JH117" s="174"/>
      <c r="JI117" s="175"/>
      <c r="JJ117" s="174"/>
      <c r="JK117" s="175"/>
      <c r="JL117" s="174"/>
      <c r="JM117" s="175"/>
      <c r="JN117" s="174"/>
      <c r="JO117" s="175"/>
      <c r="JP117" s="174"/>
      <c r="JQ117" s="175"/>
      <c r="JR117" s="174"/>
      <c r="JS117" s="175"/>
      <c r="JT117" s="174"/>
      <c r="JU117" s="175"/>
      <c r="JV117" s="174"/>
      <c r="JW117" s="175"/>
      <c r="JX117" s="174"/>
      <c r="JY117" s="175"/>
      <c r="JZ117" s="174"/>
      <c r="KA117" s="175"/>
      <c r="KB117" s="166">
        <f t="shared" si="93"/>
        <v>0</v>
      </c>
      <c r="KC117" s="167">
        <f t="shared" si="94"/>
        <v>0</v>
      </c>
      <c r="KD117" s="166">
        <f t="shared" si="95"/>
        <v>0</v>
      </c>
      <c r="KE117" s="167">
        <f t="shared" si="96"/>
        <v>0</v>
      </c>
      <c r="KF117" s="1"/>
      <c r="KG117" s="1"/>
      <c r="KH117" s="197">
        <f t="shared" si="118"/>
        <v>0</v>
      </c>
      <c r="KI117" s="198">
        <f t="shared" si="119"/>
        <v>0</v>
      </c>
      <c r="KJ117" s="166">
        <f t="shared" si="120"/>
        <v>0</v>
      </c>
      <c r="KK117" s="167">
        <f t="shared" si="121"/>
        <v>0</v>
      </c>
      <c r="KL117" s="199">
        <f t="shared" si="122"/>
        <v>0</v>
      </c>
      <c r="KM117" s="198">
        <f t="shared" si="123"/>
        <v>0</v>
      </c>
      <c r="KN117" s="166">
        <f t="shared" si="124"/>
        <v>0</v>
      </c>
      <c r="KO117" s="427">
        <f t="shared" si="125"/>
        <v>0</v>
      </c>
      <c r="KP117" s="420">
        <f t="shared" si="126"/>
        <v>0</v>
      </c>
      <c r="KQ117" s="422">
        <f t="shared" si="127"/>
        <v>0</v>
      </c>
      <c r="KR117" s="421" t="s">
        <v>338</v>
      </c>
      <c r="KS117" s="422" t="s">
        <v>338</v>
      </c>
      <c r="KT117" s="1"/>
    </row>
    <row r="118" spans="2:306" s="4" customFormat="1" ht="16.5" hidden="1" customHeight="1" x14ac:dyDescent="0.2">
      <c r="B118" s="73"/>
      <c r="C118" s="902"/>
      <c r="D118" s="903"/>
      <c r="E118" s="128"/>
      <c r="F118" s="651"/>
      <c r="G118" s="128"/>
      <c r="H118" s="128"/>
      <c r="I118" s="80">
        <f>INT(ROUND(F118,2)*(IF(E118&gt;0,data!$J$4,0)))</f>
        <v>0</v>
      </c>
      <c r="J118" s="80"/>
      <c r="K118" s="550"/>
      <c r="L118" s="128"/>
      <c r="M118" s="80">
        <f>INT(ROUND(F118,2)*(IF(E118&gt;0,(IF(K118="ano",data!$J$6,0)),0)))</f>
        <v>0</v>
      </c>
      <c r="N118" s="82"/>
      <c r="O118" s="84"/>
      <c r="Q118" s="85"/>
      <c r="R118" s="611" t="s">
        <v>338</v>
      </c>
      <c r="T118" s="4">
        <f t="shared" si="103"/>
        <v>0</v>
      </c>
      <c r="U118" s="173" t="s">
        <v>297</v>
      </c>
      <c r="V118" s="10"/>
      <c r="W118" s="10"/>
      <c r="X118" s="174"/>
      <c r="Y118" s="175"/>
      <c r="Z118" s="174"/>
      <c r="AA118" s="175"/>
      <c r="AB118" s="174"/>
      <c r="AC118" s="175"/>
      <c r="AD118" s="174"/>
      <c r="AE118" s="175"/>
      <c r="AF118" s="174"/>
      <c r="AG118" s="175"/>
      <c r="AH118" s="174"/>
      <c r="AI118" s="175"/>
      <c r="AJ118" s="174"/>
      <c r="AK118" s="175"/>
      <c r="AL118" s="174"/>
      <c r="AM118" s="175"/>
      <c r="AN118" s="174"/>
      <c r="AO118" s="175"/>
      <c r="AP118" s="174"/>
      <c r="AQ118" s="175"/>
      <c r="AR118" s="174"/>
      <c r="AS118" s="175"/>
      <c r="AT118" s="174"/>
      <c r="AU118" s="175"/>
      <c r="AV118" s="166">
        <f t="shared" si="61"/>
        <v>0</v>
      </c>
      <c r="AW118" s="167">
        <f t="shared" si="62"/>
        <v>0</v>
      </c>
      <c r="AX118" s="166">
        <f t="shared" si="63"/>
        <v>0</v>
      </c>
      <c r="AY118" s="167">
        <f t="shared" si="64"/>
        <v>0</v>
      </c>
      <c r="AZ118" s="1"/>
      <c r="BA118" s="1"/>
      <c r="BB118" s="174"/>
      <c r="BC118" s="175"/>
      <c r="BD118" s="174"/>
      <c r="BE118" s="175"/>
      <c r="BF118" s="174"/>
      <c r="BG118" s="175"/>
      <c r="BH118" s="174"/>
      <c r="BI118" s="175"/>
      <c r="BJ118" s="174"/>
      <c r="BK118" s="175"/>
      <c r="BL118" s="174"/>
      <c r="BM118" s="175"/>
      <c r="BN118" s="174"/>
      <c r="BO118" s="175"/>
      <c r="BP118" s="174"/>
      <c r="BQ118" s="175"/>
      <c r="BR118" s="174"/>
      <c r="BS118" s="175"/>
      <c r="BT118" s="174"/>
      <c r="BU118" s="175"/>
      <c r="BV118" s="174"/>
      <c r="BW118" s="175"/>
      <c r="BX118" s="174"/>
      <c r="BY118" s="175"/>
      <c r="BZ118" s="166">
        <f t="shared" si="65"/>
        <v>0</v>
      </c>
      <c r="CA118" s="167">
        <f t="shared" si="66"/>
        <v>0</v>
      </c>
      <c r="CB118" s="166">
        <f t="shared" si="67"/>
        <v>0</v>
      </c>
      <c r="CC118" s="167">
        <f t="shared" si="68"/>
        <v>0</v>
      </c>
      <c r="CD118" s="1"/>
      <c r="CE118" s="1"/>
      <c r="CF118" s="174"/>
      <c r="CG118" s="175"/>
      <c r="CH118" s="174"/>
      <c r="CI118" s="175"/>
      <c r="CJ118" s="174"/>
      <c r="CK118" s="175"/>
      <c r="CL118" s="174"/>
      <c r="CM118" s="175"/>
      <c r="CN118" s="174"/>
      <c r="CO118" s="175"/>
      <c r="CP118" s="174"/>
      <c r="CQ118" s="175"/>
      <c r="CR118" s="174"/>
      <c r="CS118" s="175"/>
      <c r="CT118" s="174"/>
      <c r="CU118" s="175"/>
      <c r="CV118" s="174"/>
      <c r="CW118" s="175"/>
      <c r="CX118" s="174"/>
      <c r="CY118" s="175"/>
      <c r="CZ118" s="174"/>
      <c r="DA118" s="175"/>
      <c r="DB118" s="174"/>
      <c r="DC118" s="175"/>
      <c r="DD118" s="166">
        <f t="shared" si="69"/>
        <v>0</v>
      </c>
      <c r="DE118" s="167">
        <f t="shared" si="70"/>
        <v>0</v>
      </c>
      <c r="DF118" s="166">
        <f t="shared" si="71"/>
        <v>0</v>
      </c>
      <c r="DG118" s="167">
        <f t="shared" si="72"/>
        <v>0</v>
      </c>
      <c r="DH118" s="1"/>
      <c r="DI118" s="1"/>
      <c r="DJ118" s="174"/>
      <c r="DK118" s="175"/>
      <c r="DL118" s="174"/>
      <c r="DM118" s="175"/>
      <c r="DN118" s="174"/>
      <c r="DO118" s="175"/>
      <c r="DP118" s="174"/>
      <c r="DQ118" s="175"/>
      <c r="DR118" s="174"/>
      <c r="DS118" s="175"/>
      <c r="DT118" s="174"/>
      <c r="DU118" s="175"/>
      <c r="DV118" s="174"/>
      <c r="DW118" s="175"/>
      <c r="DX118" s="174"/>
      <c r="DY118" s="175"/>
      <c r="DZ118" s="174"/>
      <c r="EA118" s="175"/>
      <c r="EB118" s="174"/>
      <c r="EC118" s="175"/>
      <c r="ED118" s="174"/>
      <c r="EE118" s="175"/>
      <c r="EF118" s="174"/>
      <c r="EG118" s="175"/>
      <c r="EH118" s="166">
        <f t="shared" si="73"/>
        <v>0</v>
      </c>
      <c r="EI118" s="167">
        <f t="shared" si="74"/>
        <v>0</v>
      </c>
      <c r="EJ118" s="166">
        <f t="shared" si="75"/>
        <v>0</v>
      </c>
      <c r="EK118" s="167">
        <f t="shared" si="76"/>
        <v>0</v>
      </c>
      <c r="EL118" s="1"/>
      <c r="EM118" s="1"/>
      <c r="EN118" s="174"/>
      <c r="EO118" s="175"/>
      <c r="EP118" s="174"/>
      <c r="EQ118" s="175"/>
      <c r="ER118" s="174"/>
      <c r="ES118" s="175"/>
      <c r="ET118" s="174"/>
      <c r="EU118" s="175"/>
      <c r="EV118" s="174"/>
      <c r="EW118" s="175"/>
      <c r="EX118" s="174"/>
      <c r="EY118" s="175"/>
      <c r="EZ118" s="174"/>
      <c r="FA118" s="175"/>
      <c r="FB118" s="174"/>
      <c r="FC118" s="175"/>
      <c r="FD118" s="174"/>
      <c r="FE118" s="175"/>
      <c r="FF118" s="174"/>
      <c r="FG118" s="175"/>
      <c r="FH118" s="174"/>
      <c r="FI118" s="175"/>
      <c r="FJ118" s="174"/>
      <c r="FK118" s="175"/>
      <c r="FL118" s="166">
        <f t="shared" si="77"/>
        <v>0</v>
      </c>
      <c r="FM118" s="167">
        <f t="shared" si="78"/>
        <v>0</v>
      </c>
      <c r="FN118" s="166">
        <f t="shared" si="79"/>
        <v>0</v>
      </c>
      <c r="FO118" s="167">
        <f t="shared" si="80"/>
        <v>0</v>
      </c>
      <c r="FP118" s="1"/>
      <c r="FQ118" s="1"/>
      <c r="FR118" s="174"/>
      <c r="FS118" s="175"/>
      <c r="FT118" s="174"/>
      <c r="FU118" s="175"/>
      <c r="FV118" s="174"/>
      <c r="FW118" s="175"/>
      <c r="FX118" s="174"/>
      <c r="FY118" s="175"/>
      <c r="FZ118" s="174"/>
      <c r="GA118" s="175"/>
      <c r="GB118" s="174"/>
      <c r="GC118" s="175"/>
      <c r="GD118" s="174"/>
      <c r="GE118" s="175"/>
      <c r="GF118" s="174"/>
      <c r="GG118" s="175"/>
      <c r="GH118" s="174"/>
      <c r="GI118" s="175"/>
      <c r="GJ118" s="174"/>
      <c r="GK118" s="175"/>
      <c r="GL118" s="174"/>
      <c r="GM118" s="175"/>
      <c r="GN118" s="174"/>
      <c r="GO118" s="175"/>
      <c r="GP118" s="166">
        <f t="shared" si="81"/>
        <v>0</v>
      </c>
      <c r="GQ118" s="167">
        <f t="shared" si="82"/>
        <v>0</v>
      </c>
      <c r="GR118" s="166">
        <f t="shared" si="83"/>
        <v>0</v>
      </c>
      <c r="GS118" s="167">
        <f t="shared" si="84"/>
        <v>0</v>
      </c>
      <c r="GT118" s="1"/>
      <c r="GU118" s="1"/>
      <c r="GV118" s="174"/>
      <c r="GW118" s="175"/>
      <c r="GX118" s="174"/>
      <c r="GY118" s="175"/>
      <c r="GZ118" s="174"/>
      <c r="HA118" s="175"/>
      <c r="HB118" s="174"/>
      <c r="HC118" s="175"/>
      <c r="HD118" s="174"/>
      <c r="HE118" s="175"/>
      <c r="HF118" s="174"/>
      <c r="HG118" s="175"/>
      <c r="HH118" s="174"/>
      <c r="HI118" s="175"/>
      <c r="HJ118" s="174"/>
      <c r="HK118" s="175"/>
      <c r="HL118" s="174"/>
      <c r="HM118" s="175"/>
      <c r="HN118" s="174"/>
      <c r="HO118" s="175"/>
      <c r="HP118" s="174"/>
      <c r="HQ118" s="175"/>
      <c r="HR118" s="174"/>
      <c r="HS118" s="175"/>
      <c r="HT118" s="166">
        <f t="shared" si="85"/>
        <v>0</v>
      </c>
      <c r="HU118" s="167">
        <f t="shared" si="86"/>
        <v>0</v>
      </c>
      <c r="HV118" s="166">
        <f t="shared" si="87"/>
        <v>0</v>
      </c>
      <c r="HW118" s="167">
        <f t="shared" si="88"/>
        <v>0</v>
      </c>
      <c r="HX118" s="1"/>
      <c r="HY118" s="1"/>
      <c r="HZ118" s="174"/>
      <c r="IA118" s="175"/>
      <c r="IB118" s="174"/>
      <c r="IC118" s="175"/>
      <c r="ID118" s="174"/>
      <c r="IE118" s="175"/>
      <c r="IF118" s="174"/>
      <c r="IG118" s="175"/>
      <c r="IH118" s="174"/>
      <c r="II118" s="175"/>
      <c r="IJ118" s="174"/>
      <c r="IK118" s="175"/>
      <c r="IL118" s="174"/>
      <c r="IM118" s="175"/>
      <c r="IN118" s="174"/>
      <c r="IO118" s="175"/>
      <c r="IP118" s="174"/>
      <c r="IQ118" s="175"/>
      <c r="IR118" s="174"/>
      <c r="IS118" s="175"/>
      <c r="IT118" s="174"/>
      <c r="IU118" s="175"/>
      <c r="IV118" s="174"/>
      <c r="IW118" s="175"/>
      <c r="IX118" s="166">
        <f t="shared" si="89"/>
        <v>0</v>
      </c>
      <c r="IY118" s="167">
        <f t="shared" si="90"/>
        <v>0</v>
      </c>
      <c r="IZ118" s="166">
        <f t="shared" si="91"/>
        <v>0</v>
      </c>
      <c r="JA118" s="167">
        <f t="shared" si="92"/>
        <v>0</v>
      </c>
      <c r="JB118" s="1"/>
      <c r="JC118" s="1"/>
      <c r="JD118" s="174"/>
      <c r="JE118" s="175"/>
      <c r="JF118" s="174"/>
      <c r="JG118" s="175"/>
      <c r="JH118" s="174"/>
      <c r="JI118" s="175"/>
      <c r="JJ118" s="174"/>
      <c r="JK118" s="175"/>
      <c r="JL118" s="174"/>
      <c r="JM118" s="175"/>
      <c r="JN118" s="174"/>
      <c r="JO118" s="175"/>
      <c r="JP118" s="174"/>
      <c r="JQ118" s="175"/>
      <c r="JR118" s="174"/>
      <c r="JS118" s="175"/>
      <c r="JT118" s="174"/>
      <c r="JU118" s="175"/>
      <c r="JV118" s="174"/>
      <c r="JW118" s="175"/>
      <c r="JX118" s="174"/>
      <c r="JY118" s="175"/>
      <c r="JZ118" s="174"/>
      <c r="KA118" s="175"/>
      <c r="KB118" s="166">
        <f t="shared" si="93"/>
        <v>0</v>
      </c>
      <c r="KC118" s="167">
        <f t="shared" si="94"/>
        <v>0</v>
      </c>
      <c r="KD118" s="166">
        <f t="shared" si="95"/>
        <v>0</v>
      </c>
      <c r="KE118" s="167">
        <f t="shared" si="96"/>
        <v>0</v>
      </c>
      <c r="KF118" s="1"/>
      <c r="KG118" s="1"/>
      <c r="KH118" s="197">
        <f t="shared" si="118"/>
        <v>0</v>
      </c>
      <c r="KI118" s="198">
        <f t="shared" si="119"/>
        <v>0</v>
      </c>
      <c r="KJ118" s="166">
        <f t="shared" si="120"/>
        <v>0</v>
      </c>
      <c r="KK118" s="167">
        <f t="shared" si="121"/>
        <v>0</v>
      </c>
      <c r="KL118" s="199">
        <f t="shared" si="122"/>
        <v>0</v>
      </c>
      <c r="KM118" s="198">
        <f t="shared" si="123"/>
        <v>0</v>
      </c>
      <c r="KN118" s="166">
        <f t="shared" si="124"/>
        <v>0</v>
      </c>
      <c r="KO118" s="427">
        <f t="shared" si="125"/>
        <v>0</v>
      </c>
      <c r="KP118" s="420">
        <f t="shared" si="126"/>
        <v>0</v>
      </c>
      <c r="KQ118" s="422">
        <f t="shared" si="127"/>
        <v>0</v>
      </c>
      <c r="KR118" s="421" t="s">
        <v>338</v>
      </c>
      <c r="KS118" s="422" t="s">
        <v>338</v>
      </c>
      <c r="KT118" s="1"/>
    </row>
    <row r="119" spans="2:306" s="4" customFormat="1" ht="16.5" customHeight="1" x14ac:dyDescent="0.2">
      <c r="B119" s="73" t="s">
        <v>267</v>
      </c>
      <c r="C119" s="900"/>
      <c r="D119" s="901"/>
      <c r="E119" s="312"/>
      <c r="F119" s="655">
        <v>1</v>
      </c>
      <c r="G119" s="14"/>
      <c r="H119" s="14"/>
      <c r="I119" s="80">
        <f>INT(ROUND(F119,2)*(IF(E119&gt;0,data!$J$4,0)))</f>
        <v>0</v>
      </c>
      <c r="J119" s="80">
        <f t="shared" ref="J119" si="136">IF(E119&gt;0,I119*E119,0)</f>
        <v>0</v>
      </c>
      <c r="K119" s="314"/>
      <c r="L119" s="312"/>
      <c r="M119" s="80">
        <f>INT(ROUND(F119,2)*(IF(E119&gt;0,(IF(K119="ano",data!$J$6,0)),0)))</f>
        <v>0</v>
      </c>
      <c r="N119" s="82">
        <f t="shared" ref="N119" si="137">IF(L119&gt;E119,M119*E119,M119*L119)</f>
        <v>0</v>
      </c>
      <c r="O119" s="84">
        <f t="shared" ref="O119" si="138">J119+N119</f>
        <v>0</v>
      </c>
      <c r="Q119" s="85" t="str">
        <f t="shared" ref="Q119" si="139">IF(O119&gt;0,1,"")</f>
        <v/>
      </c>
      <c r="R119" s="611" t="s">
        <v>338</v>
      </c>
      <c r="T119" s="4">
        <f t="shared" si="103"/>
        <v>0</v>
      </c>
      <c r="U119" s="176" t="s">
        <v>297</v>
      </c>
      <c r="V119" s="10"/>
      <c r="W119" s="10"/>
      <c r="X119" s="164"/>
      <c r="Y119" s="177"/>
      <c r="Z119" s="164"/>
      <c r="AA119" s="177"/>
      <c r="AB119" s="164"/>
      <c r="AC119" s="177"/>
      <c r="AD119" s="164"/>
      <c r="AE119" s="177"/>
      <c r="AF119" s="164"/>
      <c r="AG119" s="177"/>
      <c r="AH119" s="164"/>
      <c r="AI119" s="177"/>
      <c r="AJ119" s="164"/>
      <c r="AK119" s="177"/>
      <c r="AL119" s="164"/>
      <c r="AM119" s="177"/>
      <c r="AN119" s="164"/>
      <c r="AO119" s="177"/>
      <c r="AP119" s="164"/>
      <c r="AQ119" s="177"/>
      <c r="AR119" s="164"/>
      <c r="AS119" s="177"/>
      <c r="AT119" s="164"/>
      <c r="AU119" s="177"/>
      <c r="AV119" s="166">
        <f t="shared" si="61"/>
        <v>0</v>
      </c>
      <c r="AW119" s="167">
        <f t="shared" si="62"/>
        <v>0</v>
      </c>
      <c r="AX119" s="166">
        <f t="shared" si="63"/>
        <v>0</v>
      </c>
      <c r="AY119" s="167">
        <f t="shared" si="64"/>
        <v>0</v>
      </c>
      <c r="AZ119" s="1"/>
      <c r="BA119" s="1"/>
      <c r="BB119" s="164"/>
      <c r="BC119" s="177"/>
      <c r="BD119" s="164"/>
      <c r="BE119" s="177"/>
      <c r="BF119" s="164"/>
      <c r="BG119" s="177"/>
      <c r="BH119" s="164"/>
      <c r="BI119" s="177"/>
      <c r="BJ119" s="164"/>
      <c r="BK119" s="177"/>
      <c r="BL119" s="164"/>
      <c r="BM119" s="177"/>
      <c r="BN119" s="164"/>
      <c r="BO119" s="177"/>
      <c r="BP119" s="164"/>
      <c r="BQ119" s="177"/>
      <c r="BR119" s="164"/>
      <c r="BS119" s="177"/>
      <c r="BT119" s="164"/>
      <c r="BU119" s="177"/>
      <c r="BV119" s="164"/>
      <c r="BW119" s="177"/>
      <c r="BX119" s="164"/>
      <c r="BY119" s="177"/>
      <c r="BZ119" s="166">
        <f t="shared" si="65"/>
        <v>0</v>
      </c>
      <c r="CA119" s="167">
        <f t="shared" si="66"/>
        <v>0</v>
      </c>
      <c r="CB119" s="166">
        <f t="shared" si="67"/>
        <v>0</v>
      </c>
      <c r="CC119" s="167">
        <f t="shared" si="68"/>
        <v>0</v>
      </c>
      <c r="CD119" s="1"/>
      <c r="CE119" s="1"/>
      <c r="CF119" s="164"/>
      <c r="CG119" s="177"/>
      <c r="CH119" s="164"/>
      <c r="CI119" s="177"/>
      <c r="CJ119" s="164"/>
      <c r="CK119" s="177"/>
      <c r="CL119" s="164"/>
      <c r="CM119" s="177"/>
      <c r="CN119" s="164"/>
      <c r="CO119" s="177"/>
      <c r="CP119" s="164"/>
      <c r="CQ119" s="177"/>
      <c r="CR119" s="164"/>
      <c r="CS119" s="177"/>
      <c r="CT119" s="164"/>
      <c r="CU119" s="177"/>
      <c r="CV119" s="164"/>
      <c r="CW119" s="177"/>
      <c r="CX119" s="164"/>
      <c r="CY119" s="177"/>
      <c r="CZ119" s="164"/>
      <c r="DA119" s="177"/>
      <c r="DB119" s="164"/>
      <c r="DC119" s="177"/>
      <c r="DD119" s="166">
        <f t="shared" si="69"/>
        <v>0</v>
      </c>
      <c r="DE119" s="167">
        <f t="shared" si="70"/>
        <v>0</v>
      </c>
      <c r="DF119" s="166">
        <f t="shared" si="71"/>
        <v>0</v>
      </c>
      <c r="DG119" s="167">
        <f t="shared" si="72"/>
        <v>0</v>
      </c>
      <c r="DH119" s="1"/>
      <c r="DI119" s="1"/>
      <c r="DJ119" s="164"/>
      <c r="DK119" s="177"/>
      <c r="DL119" s="164"/>
      <c r="DM119" s="177"/>
      <c r="DN119" s="164"/>
      <c r="DO119" s="177"/>
      <c r="DP119" s="164"/>
      <c r="DQ119" s="177"/>
      <c r="DR119" s="164"/>
      <c r="DS119" s="177"/>
      <c r="DT119" s="164"/>
      <c r="DU119" s="177"/>
      <c r="DV119" s="164"/>
      <c r="DW119" s="177"/>
      <c r="DX119" s="164"/>
      <c r="DY119" s="177"/>
      <c r="DZ119" s="164"/>
      <c r="EA119" s="177"/>
      <c r="EB119" s="164"/>
      <c r="EC119" s="177"/>
      <c r="ED119" s="164"/>
      <c r="EE119" s="177"/>
      <c r="EF119" s="164"/>
      <c r="EG119" s="177"/>
      <c r="EH119" s="166">
        <f t="shared" si="73"/>
        <v>0</v>
      </c>
      <c r="EI119" s="167">
        <f t="shared" si="74"/>
        <v>0</v>
      </c>
      <c r="EJ119" s="166">
        <f t="shared" si="75"/>
        <v>0</v>
      </c>
      <c r="EK119" s="167">
        <f t="shared" si="76"/>
        <v>0</v>
      </c>
      <c r="EL119" s="1"/>
      <c r="EM119" s="1"/>
      <c r="EN119" s="164"/>
      <c r="EO119" s="177"/>
      <c r="EP119" s="164"/>
      <c r="EQ119" s="177"/>
      <c r="ER119" s="164"/>
      <c r="ES119" s="177"/>
      <c r="ET119" s="164"/>
      <c r="EU119" s="177"/>
      <c r="EV119" s="164"/>
      <c r="EW119" s="177"/>
      <c r="EX119" s="164"/>
      <c r="EY119" s="177"/>
      <c r="EZ119" s="164"/>
      <c r="FA119" s="177"/>
      <c r="FB119" s="164"/>
      <c r="FC119" s="177"/>
      <c r="FD119" s="164"/>
      <c r="FE119" s="177"/>
      <c r="FF119" s="164"/>
      <c r="FG119" s="177"/>
      <c r="FH119" s="164"/>
      <c r="FI119" s="177"/>
      <c r="FJ119" s="164"/>
      <c r="FK119" s="177"/>
      <c r="FL119" s="166">
        <f t="shared" si="77"/>
        <v>0</v>
      </c>
      <c r="FM119" s="167">
        <f t="shared" si="78"/>
        <v>0</v>
      </c>
      <c r="FN119" s="166">
        <f t="shared" si="79"/>
        <v>0</v>
      </c>
      <c r="FO119" s="167">
        <f t="shared" si="80"/>
        <v>0</v>
      </c>
      <c r="FP119" s="1"/>
      <c r="FQ119" s="1"/>
      <c r="FR119" s="164"/>
      <c r="FS119" s="177"/>
      <c r="FT119" s="164"/>
      <c r="FU119" s="177"/>
      <c r="FV119" s="164"/>
      <c r="FW119" s="177"/>
      <c r="FX119" s="164"/>
      <c r="FY119" s="177"/>
      <c r="FZ119" s="164"/>
      <c r="GA119" s="177"/>
      <c r="GB119" s="164"/>
      <c r="GC119" s="177"/>
      <c r="GD119" s="164"/>
      <c r="GE119" s="177"/>
      <c r="GF119" s="164"/>
      <c r="GG119" s="177"/>
      <c r="GH119" s="164"/>
      <c r="GI119" s="177"/>
      <c r="GJ119" s="164"/>
      <c r="GK119" s="177"/>
      <c r="GL119" s="164"/>
      <c r="GM119" s="177"/>
      <c r="GN119" s="164"/>
      <c r="GO119" s="177"/>
      <c r="GP119" s="166">
        <f t="shared" si="81"/>
        <v>0</v>
      </c>
      <c r="GQ119" s="167">
        <f t="shared" si="82"/>
        <v>0</v>
      </c>
      <c r="GR119" s="166">
        <f t="shared" si="83"/>
        <v>0</v>
      </c>
      <c r="GS119" s="167">
        <f t="shared" si="84"/>
        <v>0</v>
      </c>
      <c r="GT119" s="1"/>
      <c r="GU119" s="1"/>
      <c r="GV119" s="164"/>
      <c r="GW119" s="177"/>
      <c r="GX119" s="164"/>
      <c r="GY119" s="177"/>
      <c r="GZ119" s="164"/>
      <c r="HA119" s="177"/>
      <c r="HB119" s="164"/>
      <c r="HC119" s="177"/>
      <c r="HD119" s="164"/>
      <c r="HE119" s="177"/>
      <c r="HF119" s="164"/>
      <c r="HG119" s="177"/>
      <c r="HH119" s="164"/>
      <c r="HI119" s="177"/>
      <c r="HJ119" s="164"/>
      <c r="HK119" s="177"/>
      <c r="HL119" s="164"/>
      <c r="HM119" s="177"/>
      <c r="HN119" s="164"/>
      <c r="HO119" s="177"/>
      <c r="HP119" s="164"/>
      <c r="HQ119" s="177"/>
      <c r="HR119" s="164"/>
      <c r="HS119" s="177"/>
      <c r="HT119" s="166">
        <f t="shared" si="85"/>
        <v>0</v>
      </c>
      <c r="HU119" s="167">
        <f t="shared" si="86"/>
        <v>0</v>
      </c>
      <c r="HV119" s="166">
        <f t="shared" si="87"/>
        <v>0</v>
      </c>
      <c r="HW119" s="167">
        <f t="shared" si="88"/>
        <v>0</v>
      </c>
      <c r="HX119" s="1"/>
      <c r="HY119" s="1"/>
      <c r="HZ119" s="164"/>
      <c r="IA119" s="177"/>
      <c r="IB119" s="164"/>
      <c r="IC119" s="177"/>
      <c r="ID119" s="164"/>
      <c r="IE119" s="177"/>
      <c r="IF119" s="164"/>
      <c r="IG119" s="177"/>
      <c r="IH119" s="164"/>
      <c r="II119" s="177"/>
      <c r="IJ119" s="164"/>
      <c r="IK119" s="177"/>
      <c r="IL119" s="164"/>
      <c r="IM119" s="177"/>
      <c r="IN119" s="164"/>
      <c r="IO119" s="177"/>
      <c r="IP119" s="164"/>
      <c r="IQ119" s="177"/>
      <c r="IR119" s="164"/>
      <c r="IS119" s="177"/>
      <c r="IT119" s="164"/>
      <c r="IU119" s="177"/>
      <c r="IV119" s="164"/>
      <c r="IW119" s="177"/>
      <c r="IX119" s="166">
        <f t="shared" si="89"/>
        <v>0</v>
      </c>
      <c r="IY119" s="167">
        <f t="shared" si="90"/>
        <v>0</v>
      </c>
      <c r="IZ119" s="166">
        <f t="shared" si="91"/>
        <v>0</v>
      </c>
      <c r="JA119" s="167">
        <f t="shared" si="92"/>
        <v>0</v>
      </c>
      <c r="JB119" s="1"/>
      <c r="JC119" s="1"/>
      <c r="JD119" s="164"/>
      <c r="JE119" s="177"/>
      <c r="JF119" s="164"/>
      <c r="JG119" s="177"/>
      <c r="JH119" s="164"/>
      <c r="JI119" s="177"/>
      <c r="JJ119" s="164"/>
      <c r="JK119" s="177"/>
      <c r="JL119" s="164"/>
      <c r="JM119" s="177"/>
      <c r="JN119" s="164"/>
      <c r="JO119" s="177"/>
      <c r="JP119" s="164"/>
      <c r="JQ119" s="177"/>
      <c r="JR119" s="164"/>
      <c r="JS119" s="177"/>
      <c r="JT119" s="164"/>
      <c r="JU119" s="177"/>
      <c r="JV119" s="164"/>
      <c r="JW119" s="177"/>
      <c r="JX119" s="164"/>
      <c r="JY119" s="177"/>
      <c r="JZ119" s="164"/>
      <c r="KA119" s="177"/>
      <c r="KB119" s="166">
        <f t="shared" si="93"/>
        <v>0</v>
      </c>
      <c r="KC119" s="167">
        <f t="shared" si="94"/>
        <v>0</v>
      </c>
      <c r="KD119" s="166">
        <f t="shared" si="95"/>
        <v>0</v>
      </c>
      <c r="KE119" s="167">
        <f t="shared" si="96"/>
        <v>0</v>
      </c>
      <c r="KF119" s="1"/>
      <c r="KG119" s="1"/>
      <c r="KH119" s="197">
        <f t="shared" si="118"/>
        <v>0</v>
      </c>
      <c r="KI119" s="198">
        <f t="shared" si="119"/>
        <v>0</v>
      </c>
      <c r="KJ119" s="166">
        <f t="shared" si="120"/>
        <v>0</v>
      </c>
      <c r="KK119" s="167">
        <f t="shared" si="121"/>
        <v>0</v>
      </c>
      <c r="KL119" s="199">
        <f t="shared" si="122"/>
        <v>0</v>
      </c>
      <c r="KM119" s="198">
        <f t="shared" si="123"/>
        <v>0</v>
      </c>
      <c r="KN119" s="166">
        <f t="shared" si="124"/>
        <v>0</v>
      </c>
      <c r="KO119" s="427">
        <f t="shared" si="125"/>
        <v>0</v>
      </c>
      <c r="KP119" s="420">
        <f t="shared" si="126"/>
        <v>0</v>
      </c>
      <c r="KQ119" s="422">
        <f t="shared" si="127"/>
        <v>0</v>
      </c>
      <c r="KR119" s="421" t="s">
        <v>338</v>
      </c>
      <c r="KS119" s="422" t="s">
        <v>338</v>
      </c>
      <c r="KT119" s="1"/>
    </row>
    <row r="120" spans="2:306" s="4" customFormat="1" ht="16.5" hidden="1" customHeight="1" x14ac:dyDescent="0.2">
      <c r="B120" s="73"/>
      <c r="C120" s="902"/>
      <c r="D120" s="903"/>
      <c r="E120" s="128"/>
      <c r="F120" s="651"/>
      <c r="G120" s="128"/>
      <c r="H120" s="128"/>
      <c r="I120" s="80">
        <f>INT(ROUND(F120,2)*(IF(E120&gt;0,data!$J$4,0)))</f>
        <v>0</v>
      </c>
      <c r="J120" s="80"/>
      <c r="K120" s="550"/>
      <c r="L120" s="128"/>
      <c r="M120" s="80">
        <f>INT(ROUND(F120,2)*(IF(E120&gt;0,(IF(K120="ano",data!$J$6,0)),0)))</f>
        <v>0</v>
      </c>
      <c r="N120" s="82"/>
      <c r="O120" s="84"/>
      <c r="Q120" s="85"/>
      <c r="R120" s="611" t="s">
        <v>338</v>
      </c>
      <c r="T120" s="4">
        <f t="shared" si="103"/>
        <v>0</v>
      </c>
      <c r="U120" s="173" t="s">
        <v>297</v>
      </c>
      <c r="V120" s="10"/>
      <c r="W120" s="10"/>
      <c r="X120" s="174"/>
      <c r="Y120" s="175"/>
      <c r="Z120" s="174"/>
      <c r="AA120" s="175"/>
      <c r="AB120" s="174"/>
      <c r="AC120" s="175"/>
      <c r="AD120" s="174"/>
      <c r="AE120" s="175"/>
      <c r="AF120" s="174"/>
      <c r="AG120" s="175"/>
      <c r="AH120" s="174"/>
      <c r="AI120" s="175"/>
      <c r="AJ120" s="174"/>
      <c r="AK120" s="175"/>
      <c r="AL120" s="174"/>
      <c r="AM120" s="175"/>
      <c r="AN120" s="174"/>
      <c r="AO120" s="175"/>
      <c r="AP120" s="174"/>
      <c r="AQ120" s="175"/>
      <c r="AR120" s="174"/>
      <c r="AS120" s="175"/>
      <c r="AT120" s="174"/>
      <c r="AU120" s="175"/>
      <c r="AV120" s="166">
        <f t="shared" si="61"/>
        <v>0</v>
      </c>
      <c r="AW120" s="167">
        <f t="shared" si="62"/>
        <v>0</v>
      </c>
      <c r="AX120" s="166">
        <f t="shared" si="63"/>
        <v>0</v>
      </c>
      <c r="AY120" s="167">
        <f t="shared" si="64"/>
        <v>0</v>
      </c>
      <c r="AZ120" s="1"/>
      <c r="BA120" s="1"/>
      <c r="BB120" s="174"/>
      <c r="BC120" s="175"/>
      <c r="BD120" s="174"/>
      <c r="BE120" s="175"/>
      <c r="BF120" s="174"/>
      <c r="BG120" s="175"/>
      <c r="BH120" s="174"/>
      <c r="BI120" s="175"/>
      <c r="BJ120" s="174"/>
      <c r="BK120" s="175"/>
      <c r="BL120" s="174"/>
      <c r="BM120" s="175"/>
      <c r="BN120" s="174"/>
      <c r="BO120" s="175"/>
      <c r="BP120" s="174"/>
      <c r="BQ120" s="175"/>
      <c r="BR120" s="174"/>
      <c r="BS120" s="175"/>
      <c r="BT120" s="174"/>
      <c r="BU120" s="175"/>
      <c r="BV120" s="174"/>
      <c r="BW120" s="175"/>
      <c r="BX120" s="174"/>
      <c r="BY120" s="175"/>
      <c r="BZ120" s="166">
        <f t="shared" si="65"/>
        <v>0</v>
      </c>
      <c r="CA120" s="167">
        <f t="shared" si="66"/>
        <v>0</v>
      </c>
      <c r="CB120" s="166">
        <f t="shared" si="67"/>
        <v>0</v>
      </c>
      <c r="CC120" s="167">
        <f t="shared" si="68"/>
        <v>0</v>
      </c>
      <c r="CD120" s="1"/>
      <c r="CE120" s="1"/>
      <c r="CF120" s="174"/>
      <c r="CG120" s="175"/>
      <c r="CH120" s="174"/>
      <c r="CI120" s="175"/>
      <c r="CJ120" s="174"/>
      <c r="CK120" s="175"/>
      <c r="CL120" s="174"/>
      <c r="CM120" s="175"/>
      <c r="CN120" s="174"/>
      <c r="CO120" s="175"/>
      <c r="CP120" s="174"/>
      <c r="CQ120" s="175"/>
      <c r="CR120" s="174"/>
      <c r="CS120" s="175"/>
      <c r="CT120" s="174"/>
      <c r="CU120" s="175"/>
      <c r="CV120" s="174"/>
      <c r="CW120" s="175"/>
      <c r="CX120" s="174"/>
      <c r="CY120" s="175"/>
      <c r="CZ120" s="174"/>
      <c r="DA120" s="175"/>
      <c r="DB120" s="174"/>
      <c r="DC120" s="175"/>
      <c r="DD120" s="166">
        <f t="shared" si="69"/>
        <v>0</v>
      </c>
      <c r="DE120" s="167">
        <f t="shared" si="70"/>
        <v>0</v>
      </c>
      <c r="DF120" s="166">
        <f t="shared" si="71"/>
        <v>0</v>
      </c>
      <c r="DG120" s="167">
        <f t="shared" si="72"/>
        <v>0</v>
      </c>
      <c r="DH120" s="1"/>
      <c r="DI120" s="1"/>
      <c r="DJ120" s="174"/>
      <c r="DK120" s="175"/>
      <c r="DL120" s="174"/>
      <c r="DM120" s="175"/>
      <c r="DN120" s="174"/>
      <c r="DO120" s="175"/>
      <c r="DP120" s="174"/>
      <c r="DQ120" s="175"/>
      <c r="DR120" s="174"/>
      <c r="DS120" s="175"/>
      <c r="DT120" s="174"/>
      <c r="DU120" s="175"/>
      <c r="DV120" s="174"/>
      <c r="DW120" s="175"/>
      <c r="DX120" s="174"/>
      <c r="DY120" s="175"/>
      <c r="DZ120" s="174"/>
      <c r="EA120" s="175"/>
      <c r="EB120" s="174"/>
      <c r="EC120" s="175"/>
      <c r="ED120" s="174"/>
      <c r="EE120" s="175"/>
      <c r="EF120" s="174"/>
      <c r="EG120" s="175"/>
      <c r="EH120" s="166">
        <f t="shared" si="73"/>
        <v>0</v>
      </c>
      <c r="EI120" s="167">
        <f t="shared" si="74"/>
        <v>0</v>
      </c>
      <c r="EJ120" s="166">
        <f t="shared" si="75"/>
        <v>0</v>
      </c>
      <c r="EK120" s="167">
        <f t="shared" si="76"/>
        <v>0</v>
      </c>
      <c r="EL120" s="1"/>
      <c r="EM120" s="1"/>
      <c r="EN120" s="174"/>
      <c r="EO120" s="175"/>
      <c r="EP120" s="174"/>
      <c r="EQ120" s="175"/>
      <c r="ER120" s="174"/>
      <c r="ES120" s="175"/>
      <c r="ET120" s="174"/>
      <c r="EU120" s="175"/>
      <c r="EV120" s="174"/>
      <c r="EW120" s="175"/>
      <c r="EX120" s="174"/>
      <c r="EY120" s="175"/>
      <c r="EZ120" s="174"/>
      <c r="FA120" s="175"/>
      <c r="FB120" s="174"/>
      <c r="FC120" s="175"/>
      <c r="FD120" s="174"/>
      <c r="FE120" s="175"/>
      <c r="FF120" s="174"/>
      <c r="FG120" s="175"/>
      <c r="FH120" s="174"/>
      <c r="FI120" s="175"/>
      <c r="FJ120" s="174"/>
      <c r="FK120" s="175"/>
      <c r="FL120" s="166">
        <f t="shared" si="77"/>
        <v>0</v>
      </c>
      <c r="FM120" s="167">
        <f t="shared" si="78"/>
        <v>0</v>
      </c>
      <c r="FN120" s="166">
        <f t="shared" si="79"/>
        <v>0</v>
      </c>
      <c r="FO120" s="167">
        <f t="shared" si="80"/>
        <v>0</v>
      </c>
      <c r="FP120" s="1"/>
      <c r="FQ120" s="1"/>
      <c r="FR120" s="174"/>
      <c r="FS120" s="175"/>
      <c r="FT120" s="174"/>
      <c r="FU120" s="175"/>
      <c r="FV120" s="174"/>
      <c r="FW120" s="175"/>
      <c r="FX120" s="174"/>
      <c r="FY120" s="175"/>
      <c r="FZ120" s="174"/>
      <c r="GA120" s="175"/>
      <c r="GB120" s="174"/>
      <c r="GC120" s="175"/>
      <c r="GD120" s="174"/>
      <c r="GE120" s="175"/>
      <c r="GF120" s="174"/>
      <c r="GG120" s="175"/>
      <c r="GH120" s="174"/>
      <c r="GI120" s="175"/>
      <c r="GJ120" s="174"/>
      <c r="GK120" s="175"/>
      <c r="GL120" s="174"/>
      <c r="GM120" s="175"/>
      <c r="GN120" s="174"/>
      <c r="GO120" s="175"/>
      <c r="GP120" s="166">
        <f t="shared" si="81"/>
        <v>0</v>
      </c>
      <c r="GQ120" s="167">
        <f t="shared" si="82"/>
        <v>0</v>
      </c>
      <c r="GR120" s="166">
        <f t="shared" si="83"/>
        <v>0</v>
      </c>
      <c r="GS120" s="167">
        <f t="shared" si="84"/>
        <v>0</v>
      </c>
      <c r="GT120" s="1"/>
      <c r="GU120" s="1"/>
      <c r="GV120" s="174"/>
      <c r="GW120" s="175"/>
      <c r="GX120" s="174"/>
      <c r="GY120" s="175"/>
      <c r="GZ120" s="174"/>
      <c r="HA120" s="175"/>
      <c r="HB120" s="174"/>
      <c r="HC120" s="175"/>
      <c r="HD120" s="174"/>
      <c r="HE120" s="175"/>
      <c r="HF120" s="174"/>
      <c r="HG120" s="175"/>
      <c r="HH120" s="174"/>
      <c r="HI120" s="175"/>
      <c r="HJ120" s="174"/>
      <c r="HK120" s="175"/>
      <c r="HL120" s="174"/>
      <c r="HM120" s="175"/>
      <c r="HN120" s="174"/>
      <c r="HO120" s="175"/>
      <c r="HP120" s="174"/>
      <c r="HQ120" s="175"/>
      <c r="HR120" s="174"/>
      <c r="HS120" s="175"/>
      <c r="HT120" s="166">
        <f t="shared" si="85"/>
        <v>0</v>
      </c>
      <c r="HU120" s="167">
        <f t="shared" si="86"/>
        <v>0</v>
      </c>
      <c r="HV120" s="166">
        <f t="shared" si="87"/>
        <v>0</v>
      </c>
      <c r="HW120" s="167">
        <f t="shared" si="88"/>
        <v>0</v>
      </c>
      <c r="HX120" s="1"/>
      <c r="HY120" s="1"/>
      <c r="HZ120" s="174"/>
      <c r="IA120" s="175"/>
      <c r="IB120" s="174"/>
      <c r="IC120" s="175"/>
      <c r="ID120" s="174"/>
      <c r="IE120" s="175"/>
      <c r="IF120" s="174"/>
      <c r="IG120" s="175"/>
      <c r="IH120" s="174"/>
      <c r="II120" s="175"/>
      <c r="IJ120" s="174"/>
      <c r="IK120" s="175"/>
      <c r="IL120" s="174"/>
      <c r="IM120" s="175"/>
      <c r="IN120" s="174"/>
      <c r="IO120" s="175"/>
      <c r="IP120" s="174"/>
      <c r="IQ120" s="175"/>
      <c r="IR120" s="174"/>
      <c r="IS120" s="175"/>
      <c r="IT120" s="174"/>
      <c r="IU120" s="175"/>
      <c r="IV120" s="174"/>
      <c r="IW120" s="175"/>
      <c r="IX120" s="166">
        <f t="shared" si="89"/>
        <v>0</v>
      </c>
      <c r="IY120" s="167">
        <f t="shared" si="90"/>
        <v>0</v>
      </c>
      <c r="IZ120" s="166">
        <f t="shared" si="91"/>
        <v>0</v>
      </c>
      <c r="JA120" s="167">
        <f t="shared" si="92"/>
        <v>0</v>
      </c>
      <c r="JB120" s="1"/>
      <c r="JC120" s="1"/>
      <c r="JD120" s="174"/>
      <c r="JE120" s="175"/>
      <c r="JF120" s="174"/>
      <c r="JG120" s="175"/>
      <c r="JH120" s="174"/>
      <c r="JI120" s="175"/>
      <c r="JJ120" s="174"/>
      <c r="JK120" s="175"/>
      <c r="JL120" s="174"/>
      <c r="JM120" s="175"/>
      <c r="JN120" s="174"/>
      <c r="JO120" s="175"/>
      <c r="JP120" s="174"/>
      <c r="JQ120" s="175"/>
      <c r="JR120" s="174"/>
      <c r="JS120" s="175"/>
      <c r="JT120" s="174"/>
      <c r="JU120" s="175"/>
      <c r="JV120" s="174"/>
      <c r="JW120" s="175"/>
      <c r="JX120" s="174"/>
      <c r="JY120" s="175"/>
      <c r="JZ120" s="174"/>
      <c r="KA120" s="175"/>
      <c r="KB120" s="166">
        <f t="shared" si="93"/>
        <v>0</v>
      </c>
      <c r="KC120" s="167">
        <f t="shared" si="94"/>
        <v>0</v>
      </c>
      <c r="KD120" s="166">
        <f t="shared" si="95"/>
        <v>0</v>
      </c>
      <c r="KE120" s="167">
        <f t="shared" si="96"/>
        <v>0</v>
      </c>
      <c r="KF120" s="1"/>
      <c r="KG120" s="1"/>
      <c r="KH120" s="197">
        <f t="shared" si="118"/>
        <v>0</v>
      </c>
      <c r="KI120" s="198">
        <f t="shared" si="119"/>
        <v>0</v>
      </c>
      <c r="KJ120" s="166">
        <f t="shared" si="120"/>
        <v>0</v>
      </c>
      <c r="KK120" s="167">
        <f t="shared" si="121"/>
        <v>0</v>
      </c>
      <c r="KL120" s="199">
        <f t="shared" si="122"/>
        <v>0</v>
      </c>
      <c r="KM120" s="198">
        <f t="shared" si="123"/>
        <v>0</v>
      </c>
      <c r="KN120" s="166">
        <f t="shared" si="124"/>
        <v>0</v>
      </c>
      <c r="KO120" s="427">
        <f t="shared" si="125"/>
        <v>0</v>
      </c>
      <c r="KP120" s="420">
        <f t="shared" si="126"/>
        <v>0</v>
      </c>
      <c r="KQ120" s="422">
        <f t="shared" si="127"/>
        <v>0</v>
      </c>
      <c r="KR120" s="421" t="s">
        <v>338</v>
      </c>
      <c r="KS120" s="422" t="s">
        <v>338</v>
      </c>
      <c r="KT120" s="1"/>
    </row>
    <row r="121" spans="2:306" s="4" customFormat="1" ht="16.5" customHeight="1" x14ac:dyDescent="0.2">
      <c r="B121" s="73" t="s">
        <v>268</v>
      </c>
      <c r="C121" s="900"/>
      <c r="D121" s="901"/>
      <c r="E121" s="312"/>
      <c r="F121" s="655">
        <v>1</v>
      </c>
      <c r="G121" s="14"/>
      <c r="H121" s="14"/>
      <c r="I121" s="80">
        <f>INT(ROUND(F121,2)*(IF(E121&gt;0,data!$J$4,0)))</f>
        <v>0</v>
      </c>
      <c r="J121" s="80">
        <f t="shared" ref="J121" si="140">IF(E121&gt;0,I121*E121,0)</f>
        <v>0</v>
      </c>
      <c r="K121" s="314"/>
      <c r="L121" s="312"/>
      <c r="M121" s="80">
        <f>INT(ROUND(F121,2)*(IF(E121&gt;0,(IF(K121="ano",data!$J$6,0)),0)))</f>
        <v>0</v>
      </c>
      <c r="N121" s="82">
        <f t="shared" ref="N121" si="141">IF(L121&gt;E121,M121*E121,M121*L121)</f>
        <v>0</v>
      </c>
      <c r="O121" s="84">
        <f t="shared" ref="O121" si="142">J121+N121</f>
        <v>0</v>
      </c>
      <c r="Q121" s="85" t="str">
        <f t="shared" ref="Q121" si="143">IF(O121&gt;0,1,"")</f>
        <v/>
      </c>
      <c r="R121" s="611" t="s">
        <v>338</v>
      </c>
      <c r="T121" s="4">
        <f t="shared" si="103"/>
        <v>0</v>
      </c>
      <c r="U121" s="176" t="s">
        <v>297</v>
      </c>
      <c r="V121" s="10"/>
      <c r="W121" s="10"/>
      <c r="X121" s="164"/>
      <c r="Y121" s="177"/>
      <c r="Z121" s="164"/>
      <c r="AA121" s="177"/>
      <c r="AB121" s="164"/>
      <c r="AC121" s="177"/>
      <c r="AD121" s="164"/>
      <c r="AE121" s="177"/>
      <c r="AF121" s="164"/>
      <c r="AG121" s="177"/>
      <c r="AH121" s="164"/>
      <c r="AI121" s="177"/>
      <c r="AJ121" s="164"/>
      <c r="AK121" s="177"/>
      <c r="AL121" s="164"/>
      <c r="AM121" s="177"/>
      <c r="AN121" s="164"/>
      <c r="AO121" s="177"/>
      <c r="AP121" s="164"/>
      <c r="AQ121" s="177"/>
      <c r="AR121" s="164"/>
      <c r="AS121" s="177"/>
      <c r="AT121" s="164"/>
      <c r="AU121" s="177"/>
      <c r="AV121" s="166">
        <f t="shared" si="61"/>
        <v>0</v>
      </c>
      <c r="AW121" s="167">
        <f t="shared" si="62"/>
        <v>0</v>
      </c>
      <c r="AX121" s="166">
        <f t="shared" si="63"/>
        <v>0</v>
      </c>
      <c r="AY121" s="167">
        <f t="shared" si="64"/>
        <v>0</v>
      </c>
      <c r="AZ121" s="1"/>
      <c r="BA121" s="1"/>
      <c r="BB121" s="164"/>
      <c r="BC121" s="177"/>
      <c r="BD121" s="164"/>
      <c r="BE121" s="177"/>
      <c r="BF121" s="164"/>
      <c r="BG121" s="177"/>
      <c r="BH121" s="164"/>
      <c r="BI121" s="177"/>
      <c r="BJ121" s="164"/>
      <c r="BK121" s="177"/>
      <c r="BL121" s="164"/>
      <c r="BM121" s="177"/>
      <c r="BN121" s="164"/>
      <c r="BO121" s="177"/>
      <c r="BP121" s="164"/>
      <c r="BQ121" s="177"/>
      <c r="BR121" s="164"/>
      <c r="BS121" s="177"/>
      <c r="BT121" s="164"/>
      <c r="BU121" s="177"/>
      <c r="BV121" s="164"/>
      <c r="BW121" s="177"/>
      <c r="BX121" s="164"/>
      <c r="BY121" s="177"/>
      <c r="BZ121" s="166">
        <f t="shared" si="65"/>
        <v>0</v>
      </c>
      <c r="CA121" s="167">
        <f t="shared" si="66"/>
        <v>0</v>
      </c>
      <c r="CB121" s="166">
        <f t="shared" si="67"/>
        <v>0</v>
      </c>
      <c r="CC121" s="167">
        <f t="shared" si="68"/>
        <v>0</v>
      </c>
      <c r="CD121" s="1"/>
      <c r="CE121" s="1"/>
      <c r="CF121" s="164"/>
      <c r="CG121" s="177"/>
      <c r="CH121" s="164"/>
      <c r="CI121" s="177"/>
      <c r="CJ121" s="164"/>
      <c r="CK121" s="177"/>
      <c r="CL121" s="164"/>
      <c r="CM121" s="177"/>
      <c r="CN121" s="164"/>
      <c r="CO121" s="177"/>
      <c r="CP121" s="164"/>
      <c r="CQ121" s="177"/>
      <c r="CR121" s="164"/>
      <c r="CS121" s="177"/>
      <c r="CT121" s="164"/>
      <c r="CU121" s="177"/>
      <c r="CV121" s="164"/>
      <c r="CW121" s="177"/>
      <c r="CX121" s="164"/>
      <c r="CY121" s="177"/>
      <c r="CZ121" s="164"/>
      <c r="DA121" s="177"/>
      <c r="DB121" s="164"/>
      <c r="DC121" s="177"/>
      <c r="DD121" s="166">
        <f t="shared" si="69"/>
        <v>0</v>
      </c>
      <c r="DE121" s="167">
        <f t="shared" si="70"/>
        <v>0</v>
      </c>
      <c r="DF121" s="166">
        <f t="shared" si="71"/>
        <v>0</v>
      </c>
      <c r="DG121" s="167">
        <f t="shared" si="72"/>
        <v>0</v>
      </c>
      <c r="DH121" s="1"/>
      <c r="DI121" s="1"/>
      <c r="DJ121" s="164"/>
      <c r="DK121" s="177"/>
      <c r="DL121" s="164"/>
      <c r="DM121" s="177"/>
      <c r="DN121" s="164"/>
      <c r="DO121" s="177"/>
      <c r="DP121" s="164"/>
      <c r="DQ121" s="177"/>
      <c r="DR121" s="164"/>
      <c r="DS121" s="177"/>
      <c r="DT121" s="164"/>
      <c r="DU121" s="177"/>
      <c r="DV121" s="164"/>
      <c r="DW121" s="177"/>
      <c r="DX121" s="164"/>
      <c r="DY121" s="177"/>
      <c r="DZ121" s="164"/>
      <c r="EA121" s="177"/>
      <c r="EB121" s="164"/>
      <c r="EC121" s="177"/>
      <c r="ED121" s="164"/>
      <c r="EE121" s="177"/>
      <c r="EF121" s="164"/>
      <c r="EG121" s="177"/>
      <c r="EH121" s="166">
        <f t="shared" si="73"/>
        <v>0</v>
      </c>
      <c r="EI121" s="167">
        <f t="shared" si="74"/>
        <v>0</v>
      </c>
      <c r="EJ121" s="166">
        <f t="shared" si="75"/>
        <v>0</v>
      </c>
      <c r="EK121" s="167">
        <f t="shared" si="76"/>
        <v>0</v>
      </c>
      <c r="EL121" s="1"/>
      <c r="EM121" s="1"/>
      <c r="EN121" s="164"/>
      <c r="EO121" s="177"/>
      <c r="EP121" s="164"/>
      <c r="EQ121" s="177"/>
      <c r="ER121" s="164"/>
      <c r="ES121" s="177"/>
      <c r="ET121" s="164"/>
      <c r="EU121" s="177"/>
      <c r="EV121" s="164"/>
      <c r="EW121" s="177"/>
      <c r="EX121" s="164"/>
      <c r="EY121" s="177"/>
      <c r="EZ121" s="164"/>
      <c r="FA121" s="177"/>
      <c r="FB121" s="164"/>
      <c r="FC121" s="177"/>
      <c r="FD121" s="164"/>
      <c r="FE121" s="177"/>
      <c r="FF121" s="164"/>
      <c r="FG121" s="177"/>
      <c r="FH121" s="164"/>
      <c r="FI121" s="177"/>
      <c r="FJ121" s="164"/>
      <c r="FK121" s="177"/>
      <c r="FL121" s="166">
        <f t="shared" si="77"/>
        <v>0</v>
      </c>
      <c r="FM121" s="167">
        <f t="shared" si="78"/>
        <v>0</v>
      </c>
      <c r="FN121" s="166">
        <f t="shared" si="79"/>
        <v>0</v>
      </c>
      <c r="FO121" s="167">
        <f t="shared" si="80"/>
        <v>0</v>
      </c>
      <c r="FP121" s="1"/>
      <c r="FQ121" s="1"/>
      <c r="FR121" s="164"/>
      <c r="FS121" s="177"/>
      <c r="FT121" s="164"/>
      <c r="FU121" s="177"/>
      <c r="FV121" s="164"/>
      <c r="FW121" s="177"/>
      <c r="FX121" s="164"/>
      <c r="FY121" s="177"/>
      <c r="FZ121" s="164"/>
      <c r="GA121" s="177"/>
      <c r="GB121" s="164"/>
      <c r="GC121" s="177"/>
      <c r="GD121" s="164"/>
      <c r="GE121" s="177"/>
      <c r="GF121" s="164"/>
      <c r="GG121" s="177"/>
      <c r="GH121" s="164"/>
      <c r="GI121" s="177"/>
      <c r="GJ121" s="164"/>
      <c r="GK121" s="177"/>
      <c r="GL121" s="164"/>
      <c r="GM121" s="177"/>
      <c r="GN121" s="164"/>
      <c r="GO121" s="177"/>
      <c r="GP121" s="166">
        <f t="shared" si="81"/>
        <v>0</v>
      </c>
      <c r="GQ121" s="167">
        <f t="shared" si="82"/>
        <v>0</v>
      </c>
      <c r="GR121" s="166">
        <f t="shared" si="83"/>
        <v>0</v>
      </c>
      <c r="GS121" s="167">
        <f t="shared" si="84"/>
        <v>0</v>
      </c>
      <c r="GT121" s="1"/>
      <c r="GU121" s="1"/>
      <c r="GV121" s="164"/>
      <c r="GW121" s="177"/>
      <c r="GX121" s="164"/>
      <c r="GY121" s="177"/>
      <c r="GZ121" s="164"/>
      <c r="HA121" s="177"/>
      <c r="HB121" s="164"/>
      <c r="HC121" s="177"/>
      <c r="HD121" s="164"/>
      <c r="HE121" s="177"/>
      <c r="HF121" s="164"/>
      <c r="HG121" s="177"/>
      <c r="HH121" s="164"/>
      <c r="HI121" s="177"/>
      <c r="HJ121" s="164"/>
      <c r="HK121" s="177"/>
      <c r="HL121" s="164"/>
      <c r="HM121" s="177"/>
      <c r="HN121" s="164"/>
      <c r="HO121" s="177"/>
      <c r="HP121" s="164"/>
      <c r="HQ121" s="177"/>
      <c r="HR121" s="164"/>
      <c r="HS121" s="177"/>
      <c r="HT121" s="166">
        <f t="shared" si="85"/>
        <v>0</v>
      </c>
      <c r="HU121" s="167">
        <f t="shared" si="86"/>
        <v>0</v>
      </c>
      <c r="HV121" s="166">
        <f t="shared" si="87"/>
        <v>0</v>
      </c>
      <c r="HW121" s="167">
        <f t="shared" si="88"/>
        <v>0</v>
      </c>
      <c r="HX121" s="1"/>
      <c r="HY121" s="1"/>
      <c r="HZ121" s="164"/>
      <c r="IA121" s="177"/>
      <c r="IB121" s="164"/>
      <c r="IC121" s="177"/>
      <c r="ID121" s="164"/>
      <c r="IE121" s="177"/>
      <c r="IF121" s="164"/>
      <c r="IG121" s="177"/>
      <c r="IH121" s="164"/>
      <c r="II121" s="177"/>
      <c r="IJ121" s="164"/>
      <c r="IK121" s="177"/>
      <c r="IL121" s="164"/>
      <c r="IM121" s="177"/>
      <c r="IN121" s="164"/>
      <c r="IO121" s="177"/>
      <c r="IP121" s="164"/>
      <c r="IQ121" s="177"/>
      <c r="IR121" s="164"/>
      <c r="IS121" s="177"/>
      <c r="IT121" s="164"/>
      <c r="IU121" s="177"/>
      <c r="IV121" s="164"/>
      <c r="IW121" s="177"/>
      <c r="IX121" s="166">
        <f t="shared" si="89"/>
        <v>0</v>
      </c>
      <c r="IY121" s="167">
        <f t="shared" si="90"/>
        <v>0</v>
      </c>
      <c r="IZ121" s="166">
        <f t="shared" si="91"/>
        <v>0</v>
      </c>
      <c r="JA121" s="167">
        <f t="shared" si="92"/>
        <v>0</v>
      </c>
      <c r="JB121" s="1"/>
      <c r="JC121" s="1"/>
      <c r="JD121" s="164"/>
      <c r="JE121" s="177"/>
      <c r="JF121" s="164"/>
      <c r="JG121" s="177"/>
      <c r="JH121" s="164"/>
      <c r="JI121" s="177"/>
      <c r="JJ121" s="164"/>
      <c r="JK121" s="177"/>
      <c r="JL121" s="164"/>
      <c r="JM121" s="177"/>
      <c r="JN121" s="164"/>
      <c r="JO121" s="177"/>
      <c r="JP121" s="164"/>
      <c r="JQ121" s="177"/>
      <c r="JR121" s="164"/>
      <c r="JS121" s="177"/>
      <c r="JT121" s="164"/>
      <c r="JU121" s="177"/>
      <c r="JV121" s="164"/>
      <c r="JW121" s="177"/>
      <c r="JX121" s="164"/>
      <c r="JY121" s="177"/>
      <c r="JZ121" s="164"/>
      <c r="KA121" s="177"/>
      <c r="KB121" s="166">
        <f t="shared" si="93"/>
        <v>0</v>
      </c>
      <c r="KC121" s="167">
        <f t="shared" si="94"/>
        <v>0</v>
      </c>
      <c r="KD121" s="166">
        <f t="shared" si="95"/>
        <v>0</v>
      </c>
      <c r="KE121" s="167">
        <f t="shared" si="96"/>
        <v>0</v>
      </c>
      <c r="KF121" s="1"/>
      <c r="KG121" s="1"/>
      <c r="KH121" s="197">
        <f t="shared" si="118"/>
        <v>0</v>
      </c>
      <c r="KI121" s="198">
        <f t="shared" si="119"/>
        <v>0</v>
      </c>
      <c r="KJ121" s="166">
        <f t="shared" si="120"/>
        <v>0</v>
      </c>
      <c r="KK121" s="167">
        <f t="shared" si="121"/>
        <v>0</v>
      </c>
      <c r="KL121" s="199">
        <f t="shared" si="122"/>
        <v>0</v>
      </c>
      <c r="KM121" s="198">
        <f t="shared" si="123"/>
        <v>0</v>
      </c>
      <c r="KN121" s="166">
        <f t="shared" si="124"/>
        <v>0</v>
      </c>
      <c r="KO121" s="427">
        <f t="shared" si="125"/>
        <v>0</v>
      </c>
      <c r="KP121" s="420">
        <f t="shared" si="126"/>
        <v>0</v>
      </c>
      <c r="KQ121" s="422">
        <f t="shared" si="127"/>
        <v>0</v>
      </c>
      <c r="KR121" s="421" t="s">
        <v>338</v>
      </c>
      <c r="KS121" s="422" t="s">
        <v>338</v>
      </c>
      <c r="KT121" s="1"/>
    </row>
    <row r="122" spans="2:306" s="4" customFormat="1" ht="16.5" hidden="1" customHeight="1" x14ac:dyDescent="0.2">
      <c r="B122" s="73"/>
      <c r="C122" s="902"/>
      <c r="D122" s="903"/>
      <c r="E122" s="128"/>
      <c r="F122" s="651"/>
      <c r="G122" s="128"/>
      <c r="H122" s="128"/>
      <c r="I122" s="80">
        <f>INT(ROUND(F122,2)*(IF(E122&gt;0,data!$J$4,0)))</f>
        <v>0</v>
      </c>
      <c r="J122" s="80"/>
      <c r="K122" s="550"/>
      <c r="L122" s="128"/>
      <c r="M122" s="80">
        <f>INT(ROUND(F122,2)*(IF(E122&gt;0,(IF(K122="ano",data!$J$6,0)),0)))</f>
        <v>0</v>
      </c>
      <c r="N122" s="82"/>
      <c r="O122" s="84"/>
      <c r="Q122" s="85"/>
      <c r="R122" s="611" t="s">
        <v>338</v>
      </c>
      <c r="T122" s="4">
        <f t="shared" si="103"/>
        <v>0</v>
      </c>
      <c r="U122" s="173" t="s">
        <v>297</v>
      </c>
      <c r="V122" s="10"/>
      <c r="W122" s="10"/>
      <c r="X122" s="174"/>
      <c r="Y122" s="175"/>
      <c r="Z122" s="174"/>
      <c r="AA122" s="175"/>
      <c r="AB122" s="174"/>
      <c r="AC122" s="175"/>
      <c r="AD122" s="174"/>
      <c r="AE122" s="175"/>
      <c r="AF122" s="174"/>
      <c r="AG122" s="175"/>
      <c r="AH122" s="174"/>
      <c r="AI122" s="175"/>
      <c r="AJ122" s="174"/>
      <c r="AK122" s="175"/>
      <c r="AL122" s="174"/>
      <c r="AM122" s="175"/>
      <c r="AN122" s="174"/>
      <c r="AO122" s="175"/>
      <c r="AP122" s="174"/>
      <c r="AQ122" s="175"/>
      <c r="AR122" s="174"/>
      <c r="AS122" s="175"/>
      <c r="AT122" s="174"/>
      <c r="AU122" s="175"/>
      <c r="AV122" s="166">
        <f t="shared" si="61"/>
        <v>0</v>
      </c>
      <c r="AW122" s="167">
        <f t="shared" si="62"/>
        <v>0</v>
      </c>
      <c r="AX122" s="166">
        <f t="shared" si="63"/>
        <v>0</v>
      </c>
      <c r="AY122" s="167">
        <f t="shared" si="64"/>
        <v>0</v>
      </c>
      <c r="AZ122" s="1"/>
      <c r="BA122" s="1"/>
      <c r="BB122" s="174"/>
      <c r="BC122" s="175"/>
      <c r="BD122" s="174"/>
      <c r="BE122" s="175"/>
      <c r="BF122" s="174"/>
      <c r="BG122" s="175"/>
      <c r="BH122" s="174"/>
      <c r="BI122" s="175"/>
      <c r="BJ122" s="174"/>
      <c r="BK122" s="175"/>
      <c r="BL122" s="174"/>
      <c r="BM122" s="175"/>
      <c r="BN122" s="174"/>
      <c r="BO122" s="175"/>
      <c r="BP122" s="174"/>
      <c r="BQ122" s="175"/>
      <c r="BR122" s="174"/>
      <c r="BS122" s="175"/>
      <c r="BT122" s="174"/>
      <c r="BU122" s="175"/>
      <c r="BV122" s="174"/>
      <c r="BW122" s="175"/>
      <c r="BX122" s="174"/>
      <c r="BY122" s="175"/>
      <c r="BZ122" s="166">
        <f t="shared" si="65"/>
        <v>0</v>
      </c>
      <c r="CA122" s="167">
        <f t="shared" si="66"/>
        <v>0</v>
      </c>
      <c r="CB122" s="166">
        <f t="shared" si="67"/>
        <v>0</v>
      </c>
      <c r="CC122" s="167">
        <f t="shared" si="68"/>
        <v>0</v>
      </c>
      <c r="CD122" s="1"/>
      <c r="CE122" s="1"/>
      <c r="CF122" s="174"/>
      <c r="CG122" s="175"/>
      <c r="CH122" s="174"/>
      <c r="CI122" s="175"/>
      <c r="CJ122" s="174"/>
      <c r="CK122" s="175"/>
      <c r="CL122" s="174"/>
      <c r="CM122" s="175"/>
      <c r="CN122" s="174"/>
      <c r="CO122" s="175"/>
      <c r="CP122" s="174"/>
      <c r="CQ122" s="175"/>
      <c r="CR122" s="174"/>
      <c r="CS122" s="175"/>
      <c r="CT122" s="174"/>
      <c r="CU122" s="175"/>
      <c r="CV122" s="174"/>
      <c r="CW122" s="175"/>
      <c r="CX122" s="174"/>
      <c r="CY122" s="175"/>
      <c r="CZ122" s="174"/>
      <c r="DA122" s="175"/>
      <c r="DB122" s="174"/>
      <c r="DC122" s="175"/>
      <c r="DD122" s="166">
        <f t="shared" si="69"/>
        <v>0</v>
      </c>
      <c r="DE122" s="167">
        <f t="shared" si="70"/>
        <v>0</v>
      </c>
      <c r="DF122" s="166">
        <f t="shared" si="71"/>
        <v>0</v>
      </c>
      <c r="DG122" s="167">
        <f t="shared" si="72"/>
        <v>0</v>
      </c>
      <c r="DH122" s="1"/>
      <c r="DI122" s="1"/>
      <c r="DJ122" s="174"/>
      <c r="DK122" s="175"/>
      <c r="DL122" s="174"/>
      <c r="DM122" s="175"/>
      <c r="DN122" s="174"/>
      <c r="DO122" s="175"/>
      <c r="DP122" s="174"/>
      <c r="DQ122" s="175"/>
      <c r="DR122" s="174"/>
      <c r="DS122" s="175"/>
      <c r="DT122" s="174"/>
      <c r="DU122" s="175"/>
      <c r="DV122" s="174"/>
      <c r="DW122" s="175"/>
      <c r="DX122" s="174"/>
      <c r="DY122" s="175"/>
      <c r="DZ122" s="174"/>
      <c r="EA122" s="175"/>
      <c r="EB122" s="174"/>
      <c r="EC122" s="175"/>
      <c r="ED122" s="174"/>
      <c r="EE122" s="175"/>
      <c r="EF122" s="174"/>
      <c r="EG122" s="175"/>
      <c r="EH122" s="166">
        <f t="shared" si="73"/>
        <v>0</v>
      </c>
      <c r="EI122" s="167">
        <f t="shared" si="74"/>
        <v>0</v>
      </c>
      <c r="EJ122" s="166">
        <f t="shared" si="75"/>
        <v>0</v>
      </c>
      <c r="EK122" s="167">
        <f t="shared" si="76"/>
        <v>0</v>
      </c>
      <c r="EL122" s="1"/>
      <c r="EM122" s="1"/>
      <c r="EN122" s="174"/>
      <c r="EO122" s="175"/>
      <c r="EP122" s="174"/>
      <c r="EQ122" s="175"/>
      <c r="ER122" s="174"/>
      <c r="ES122" s="175"/>
      <c r="ET122" s="174"/>
      <c r="EU122" s="175"/>
      <c r="EV122" s="174"/>
      <c r="EW122" s="175"/>
      <c r="EX122" s="174"/>
      <c r="EY122" s="175"/>
      <c r="EZ122" s="174"/>
      <c r="FA122" s="175"/>
      <c r="FB122" s="174"/>
      <c r="FC122" s="175"/>
      <c r="FD122" s="174"/>
      <c r="FE122" s="175"/>
      <c r="FF122" s="174"/>
      <c r="FG122" s="175"/>
      <c r="FH122" s="174"/>
      <c r="FI122" s="175"/>
      <c r="FJ122" s="174"/>
      <c r="FK122" s="175"/>
      <c r="FL122" s="166">
        <f t="shared" si="77"/>
        <v>0</v>
      </c>
      <c r="FM122" s="167">
        <f t="shared" si="78"/>
        <v>0</v>
      </c>
      <c r="FN122" s="166">
        <f t="shared" si="79"/>
        <v>0</v>
      </c>
      <c r="FO122" s="167">
        <f t="shared" si="80"/>
        <v>0</v>
      </c>
      <c r="FP122" s="1"/>
      <c r="FQ122" s="1"/>
      <c r="FR122" s="174"/>
      <c r="FS122" s="175"/>
      <c r="FT122" s="174"/>
      <c r="FU122" s="175"/>
      <c r="FV122" s="174"/>
      <c r="FW122" s="175"/>
      <c r="FX122" s="174"/>
      <c r="FY122" s="175"/>
      <c r="FZ122" s="174"/>
      <c r="GA122" s="175"/>
      <c r="GB122" s="174"/>
      <c r="GC122" s="175"/>
      <c r="GD122" s="174"/>
      <c r="GE122" s="175"/>
      <c r="GF122" s="174"/>
      <c r="GG122" s="175"/>
      <c r="GH122" s="174"/>
      <c r="GI122" s="175"/>
      <c r="GJ122" s="174"/>
      <c r="GK122" s="175"/>
      <c r="GL122" s="174"/>
      <c r="GM122" s="175"/>
      <c r="GN122" s="174"/>
      <c r="GO122" s="175"/>
      <c r="GP122" s="166">
        <f t="shared" si="81"/>
        <v>0</v>
      </c>
      <c r="GQ122" s="167">
        <f t="shared" si="82"/>
        <v>0</v>
      </c>
      <c r="GR122" s="166">
        <f t="shared" si="83"/>
        <v>0</v>
      </c>
      <c r="GS122" s="167">
        <f t="shared" si="84"/>
        <v>0</v>
      </c>
      <c r="GT122" s="1"/>
      <c r="GU122" s="1"/>
      <c r="GV122" s="174"/>
      <c r="GW122" s="175"/>
      <c r="GX122" s="174"/>
      <c r="GY122" s="175"/>
      <c r="GZ122" s="174"/>
      <c r="HA122" s="175"/>
      <c r="HB122" s="174"/>
      <c r="HC122" s="175"/>
      <c r="HD122" s="174"/>
      <c r="HE122" s="175"/>
      <c r="HF122" s="174"/>
      <c r="HG122" s="175"/>
      <c r="HH122" s="174"/>
      <c r="HI122" s="175"/>
      <c r="HJ122" s="174"/>
      <c r="HK122" s="175"/>
      <c r="HL122" s="174"/>
      <c r="HM122" s="175"/>
      <c r="HN122" s="174"/>
      <c r="HO122" s="175"/>
      <c r="HP122" s="174"/>
      <c r="HQ122" s="175"/>
      <c r="HR122" s="174"/>
      <c r="HS122" s="175"/>
      <c r="HT122" s="166">
        <f t="shared" si="85"/>
        <v>0</v>
      </c>
      <c r="HU122" s="167">
        <f t="shared" si="86"/>
        <v>0</v>
      </c>
      <c r="HV122" s="166">
        <f t="shared" si="87"/>
        <v>0</v>
      </c>
      <c r="HW122" s="167">
        <f t="shared" si="88"/>
        <v>0</v>
      </c>
      <c r="HX122" s="1"/>
      <c r="HY122" s="1"/>
      <c r="HZ122" s="174"/>
      <c r="IA122" s="175"/>
      <c r="IB122" s="174"/>
      <c r="IC122" s="175"/>
      <c r="ID122" s="174"/>
      <c r="IE122" s="175"/>
      <c r="IF122" s="174"/>
      <c r="IG122" s="175"/>
      <c r="IH122" s="174"/>
      <c r="II122" s="175"/>
      <c r="IJ122" s="174"/>
      <c r="IK122" s="175"/>
      <c r="IL122" s="174"/>
      <c r="IM122" s="175"/>
      <c r="IN122" s="174"/>
      <c r="IO122" s="175"/>
      <c r="IP122" s="174"/>
      <c r="IQ122" s="175"/>
      <c r="IR122" s="174"/>
      <c r="IS122" s="175"/>
      <c r="IT122" s="174"/>
      <c r="IU122" s="175"/>
      <c r="IV122" s="174"/>
      <c r="IW122" s="175"/>
      <c r="IX122" s="166">
        <f t="shared" si="89"/>
        <v>0</v>
      </c>
      <c r="IY122" s="167">
        <f t="shared" si="90"/>
        <v>0</v>
      </c>
      <c r="IZ122" s="166">
        <f t="shared" si="91"/>
        <v>0</v>
      </c>
      <c r="JA122" s="167">
        <f t="shared" si="92"/>
        <v>0</v>
      </c>
      <c r="JB122" s="1"/>
      <c r="JC122" s="1"/>
      <c r="JD122" s="174"/>
      <c r="JE122" s="175"/>
      <c r="JF122" s="174"/>
      <c r="JG122" s="175"/>
      <c r="JH122" s="174"/>
      <c r="JI122" s="175"/>
      <c r="JJ122" s="174"/>
      <c r="JK122" s="175"/>
      <c r="JL122" s="174"/>
      <c r="JM122" s="175"/>
      <c r="JN122" s="174"/>
      <c r="JO122" s="175"/>
      <c r="JP122" s="174"/>
      <c r="JQ122" s="175"/>
      <c r="JR122" s="174"/>
      <c r="JS122" s="175"/>
      <c r="JT122" s="174"/>
      <c r="JU122" s="175"/>
      <c r="JV122" s="174"/>
      <c r="JW122" s="175"/>
      <c r="JX122" s="174"/>
      <c r="JY122" s="175"/>
      <c r="JZ122" s="174"/>
      <c r="KA122" s="175"/>
      <c r="KB122" s="166">
        <f t="shared" si="93"/>
        <v>0</v>
      </c>
      <c r="KC122" s="167">
        <f t="shared" si="94"/>
        <v>0</v>
      </c>
      <c r="KD122" s="166">
        <f t="shared" si="95"/>
        <v>0</v>
      </c>
      <c r="KE122" s="167">
        <f t="shared" si="96"/>
        <v>0</v>
      </c>
      <c r="KF122" s="1"/>
      <c r="KG122" s="1"/>
      <c r="KH122" s="197">
        <f t="shared" si="118"/>
        <v>0</v>
      </c>
      <c r="KI122" s="198">
        <f t="shared" si="119"/>
        <v>0</v>
      </c>
      <c r="KJ122" s="166">
        <f t="shared" si="120"/>
        <v>0</v>
      </c>
      <c r="KK122" s="167">
        <f t="shared" si="121"/>
        <v>0</v>
      </c>
      <c r="KL122" s="199">
        <f t="shared" si="122"/>
        <v>0</v>
      </c>
      <c r="KM122" s="198">
        <f t="shared" si="123"/>
        <v>0</v>
      </c>
      <c r="KN122" s="166">
        <f t="shared" si="124"/>
        <v>0</v>
      </c>
      <c r="KO122" s="427">
        <f t="shared" si="125"/>
        <v>0</v>
      </c>
      <c r="KP122" s="420">
        <f t="shared" si="126"/>
        <v>0</v>
      </c>
      <c r="KQ122" s="422">
        <f t="shared" si="127"/>
        <v>0</v>
      </c>
      <c r="KR122" s="421" t="s">
        <v>338</v>
      </c>
      <c r="KS122" s="422" t="s">
        <v>338</v>
      </c>
      <c r="KT122" s="1"/>
    </row>
    <row r="123" spans="2:306" s="4" customFormat="1" ht="16.5" customHeight="1" x14ac:dyDescent="0.2">
      <c r="B123" s="73" t="s">
        <v>269</v>
      </c>
      <c r="C123" s="900"/>
      <c r="D123" s="901"/>
      <c r="E123" s="312"/>
      <c r="F123" s="655">
        <v>1</v>
      </c>
      <c r="G123" s="14"/>
      <c r="H123" s="14"/>
      <c r="I123" s="80">
        <f>INT(ROUND(F123,2)*(IF(E123&gt;0,data!$J$4,0)))</f>
        <v>0</v>
      </c>
      <c r="J123" s="80">
        <f t="shared" ref="J123" si="144">IF(E123&gt;0,I123*E123,0)</f>
        <v>0</v>
      </c>
      <c r="K123" s="314"/>
      <c r="L123" s="312"/>
      <c r="M123" s="80">
        <f>INT(ROUND(F123,2)*(IF(E123&gt;0,(IF(K123="ano",data!$J$6,0)),0)))</f>
        <v>0</v>
      </c>
      <c r="N123" s="82">
        <f t="shared" ref="N123" si="145">IF(L123&gt;E123,M123*E123,M123*L123)</f>
        <v>0</v>
      </c>
      <c r="O123" s="84">
        <f t="shared" ref="O123" si="146">J123+N123</f>
        <v>0</v>
      </c>
      <c r="Q123" s="85" t="str">
        <f t="shared" ref="Q123" si="147">IF(O123&gt;0,1,"")</f>
        <v/>
      </c>
      <c r="R123" s="611" t="s">
        <v>338</v>
      </c>
      <c r="T123" s="4">
        <f t="shared" si="103"/>
        <v>0</v>
      </c>
      <c r="U123" s="176" t="s">
        <v>297</v>
      </c>
      <c r="V123" s="10"/>
      <c r="W123" s="10"/>
      <c r="X123" s="164"/>
      <c r="Y123" s="177"/>
      <c r="Z123" s="164"/>
      <c r="AA123" s="177"/>
      <c r="AB123" s="164"/>
      <c r="AC123" s="177"/>
      <c r="AD123" s="164"/>
      <c r="AE123" s="177"/>
      <c r="AF123" s="164"/>
      <c r="AG123" s="177"/>
      <c r="AH123" s="164"/>
      <c r="AI123" s="177"/>
      <c r="AJ123" s="164"/>
      <c r="AK123" s="177"/>
      <c r="AL123" s="164"/>
      <c r="AM123" s="177"/>
      <c r="AN123" s="164"/>
      <c r="AO123" s="177"/>
      <c r="AP123" s="164"/>
      <c r="AQ123" s="177"/>
      <c r="AR123" s="164"/>
      <c r="AS123" s="177"/>
      <c r="AT123" s="164"/>
      <c r="AU123" s="177"/>
      <c r="AV123" s="166">
        <f t="shared" si="61"/>
        <v>0</v>
      </c>
      <c r="AW123" s="167">
        <f t="shared" si="62"/>
        <v>0</v>
      </c>
      <c r="AX123" s="166">
        <f t="shared" si="63"/>
        <v>0</v>
      </c>
      <c r="AY123" s="167">
        <f t="shared" si="64"/>
        <v>0</v>
      </c>
      <c r="AZ123" s="1"/>
      <c r="BA123" s="1"/>
      <c r="BB123" s="164"/>
      <c r="BC123" s="177"/>
      <c r="BD123" s="164"/>
      <c r="BE123" s="177"/>
      <c r="BF123" s="164"/>
      <c r="BG123" s="177"/>
      <c r="BH123" s="164"/>
      <c r="BI123" s="177"/>
      <c r="BJ123" s="164"/>
      <c r="BK123" s="177"/>
      <c r="BL123" s="164"/>
      <c r="BM123" s="177"/>
      <c r="BN123" s="164"/>
      <c r="BO123" s="177"/>
      <c r="BP123" s="164"/>
      <c r="BQ123" s="177"/>
      <c r="BR123" s="164"/>
      <c r="BS123" s="177"/>
      <c r="BT123" s="164"/>
      <c r="BU123" s="177"/>
      <c r="BV123" s="164"/>
      <c r="BW123" s="177"/>
      <c r="BX123" s="164"/>
      <c r="BY123" s="177"/>
      <c r="BZ123" s="166">
        <f t="shared" si="65"/>
        <v>0</v>
      </c>
      <c r="CA123" s="167">
        <f t="shared" si="66"/>
        <v>0</v>
      </c>
      <c r="CB123" s="166">
        <f t="shared" si="67"/>
        <v>0</v>
      </c>
      <c r="CC123" s="167">
        <f t="shared" si="68"/>
        <v>0</v>
      </c>
      <c r="CD123" s="1"/>
      <c r="CE123" s="1"/>
      <c r="CF123" s="164"/>
      <c r="CG123" s="177"/>
      <c r="CH123" s="164"/>
      <c r="CI123" s="177"/>
      <c r="CJ123" s="164"/>
      <c r="CK123" s="177"/>
      <c r="CL123" s="164"/>
      <c r="CM123" s="177"/>
      <c r="CN123" s="164"/>
      <c r="CO123" s="177"/>
      <c r="CP123" s="164"/>
      <c r="CQ123" s="177"/>
      <c r="CR123" s="164"/>
      <c r="CS123" s="177"/>
      <c r="CT123" s="164"/>
      <c r="CU123" s="177"/>
      <c r="CV123" s="164"/>
      <c r="CW123" s="177"/>
      <c r="CX123" s="164"/>
      <c r="CY123" s="177"/>
      <c r="CZ123" s="164"/>
      <c r="DA123" s="177"/>
      <c r="DB123" s="164"/>
      <c r="DC123" s="177"/>
      <c r="DD123" s="166">
        <f t="shared" si="69"/>
        <v>0</v>
      </c>
      <c r="DE123" s="167">
        <f t="shared" si="70"/>
        <v>0</v>
      </c>
      <c r="DF123" s="166">
        <f t="shared" si="71"/>
        <v>0</v>
      </c>
      <c r="DG123" s="167">
        <f t="shared" si="72"/>
        <v>0</v>
      </c>
      <c r="DH123" s="1"/>
      <c r="DI123" s="1"/>
      <c r="DJ123" s="164"/>
      <c r="DK123" s="177"/>
      <c r="DL123" s="164"/>
      <c r="DM123" s="177"/>
      <c r="DN123" s="164"/>
      <c r="DO123" s="177"/>
      <c r="DP123" s="164"/>
      <c r="DQ123" s="177"/>
      <c r="DR123" s="164"/>
      <c r="DS123" s="177"/>
      <c r="DT123" s="164"/>
      <c r="DU123" s="177"/>
      <c r="DV123" s="164"/>
      <c r="DW123" s="177"/>
      <c r="DX123" s="164"/>
      <c r="DY123" s="177"/>
      <c r="DZ123" s="164"/>
      <c r="EA123" s="177"/>
      <c r="EB123" s="164"/>
      <c r="EC123" s="177"/>
      <c r="ED123" s="164"/>
      <c r="EE123" s="177"/>
      <c r="EF123" s="164"/>
      <c r="EG123" s="177"/>
      <c r="EH123" s="166">
        <f t="shared" si="73"/>
        <v>0</v>
      </c>
      <c r="EI123" s="167">
        <f t="shared" si="74"/>
        <v>0</v>
      </c>
      <c r="EJ123" s="166">
        <f t="shared" si="75"/>
        <v>0</v>
      </c>
      <c r="EK123" s="167">
        <f t="shared" si="76"/>
        <v>0</v>
      </c>
      <c r="EL123" s="1"/>
      <c r="EM123" s="1"/>
      <c r="EN123" s="164"/>
      <c r="EO123" s="177"/>
      <c r="EP123" s="164"/>
      <c r="EQ123" s="177"/>
      <c r="ER123" s="164"/>
      <c r="ES123" s="177"/>
      <c r="ET123" s="164"/>
      <c r="EU123" s="177"/>
      <c r="EV123" s="164"/>
      <c r="EW123" s="177"/>
      <c r="EX123" s="164"/>
      <c r="EY123" s="177"/>
      <c r="EZ123" s="164"/>
      <c r="FA123" s="177"/>
      <c r="FB123" s="164"/>
      <c r="FC123" s="177"/>
      <c r="FD123" s="164"/>
      <c r="FE123" s="177"/>
      <c r="FF123" s="164"/>
      <c r="FG123" s="177"/>
      <c r="FH123" s="164"/>
      <c r="FI123" s="177"/>
      <c r="FJ123" s="164"/>
      <c r="FK123" s="177"/>
      <c r="FL123" s="166">
        <f t="shared" si="77"/>
        <v>0</v>
      </c>
      <c r="FM123" s="167">
        <f t="shared" si="78"/>
        <v>0</v>
      </c>
      <c r="FN123" s="166">
        <f t="shared" si="79"/>
        <v>0</v>
      </c>
      <c r="FO123" s="167">
        <f t="shared" si="80"/>
        <v>0</v>
      </c>
      <c r="FP123" s="1"/>
      <c r="FQ123" s="1"/>
      <c r="FR123" s="164"/>
      <c r="FS123" s="177"/>
      <c r="FT123" s="164"/>
      <c r="FU123" s="177"/>
      <c r="FV123" s="164"/>
      <c r="FW123" s="177"/>
      <c r="FX123" s="164"/>
      <c r="FY123" s="177"/>
      <c r="FZ123" s="164"/>
      <c r="GA123" s="177"/>
      <c r="GB123" s="164"/>
      <c r="GC123" s="177"/>
      <c r="GD123" s="164"/>
      <c r="GE123" s="177"/>
      <c r="GF123" s="164"/>
      <c r="GG123" s="177"/>
      <c r="GH123" s="164"/>
      <c r="GI123" s="177"/>
      <c r="GJ123" s="164"/>
      <c r="GK123" s="177"/>
      <c r="GL123" s="164"/>
      <c r="GM123" s="177"/>
      <c r="GN123" s="164"/>
      <c r="GO123" s="177"/>
      <c r="GP123" s="166">
        <f t="shared" si="81"/>
        <v>0</v>
      </c>
      <c r="GQ123" s="167">
        <f t="shared" si="82"/>
        <v>0</v>
      </c>
      <c r="GR123" s="166">
        <f t="shared" si="83"/>
        <v>0</v>
      </c>
      <c r="GS123" s="167">
        <f t="shared" si="84"/>
        <v>0</v>
      </c>
      <c r="GT123" s="1"/>
      <c r="GU123" s="1"/>
      <c r="GV123" s="164"/>
      <c r="GW123" s="177"/>
      <c r="GX123" s="164"/>
      <c r="GY123" s="177"/>
      <c r="GZ123" s="164"/>
      <c r="HA123" s="177"/>
      <c r="HB123" s="164"/>
      <c r="HC123" s="177"/>
      <c r="HD123" s="164"/>
      <c r="HE123" s="177"/>
      <c r="HF123" s="164"/>
      <c r="HG123" s="177"/>
      <c r="HH123" s="164"/>
      <c r="HI123" s="177"/>
      <c r="HJ123" s="164"/>
      <c r="HK123" s="177"/>
      <c r="HL123" s="164"/>
      <c r="HM123" s="177"/>
      <c r="HN123" s="164"/>
      <c r="HO123" s="177"/>
      <c r="HP123" s="164"/>
      <c r="HQ123" s="177"/>
      <c r="HR123" s="164"/>
      <c r="HS123" s="177"/>
      <c r="HT123" s="166">
        <f t="shared" si="85"/>
        <v>0</v>
      </c>
      <c r="HU123" s="167">
        <f t="shared" si="86"/>
        <v>0</v>
      </c>
      <c r="HV123" s="166">
        <f t="shared" si="87"/>
        <v>0</v>
      </c>
      <c r="HW123" s="167">
        <f t="shared" si="88"/>
        <v>0</v>
      </c>
      <c r="HX123" s="1"/>
      <c r="HY123" s="1"/>
      <c r="HZ123" s="164"/>
      <c r="IA123" s="177"/>
      <c r="IB123" s="164"/>
      <c r="IC123" s="177"/>
      <c r="ID123" s="164"/>
      <c r="IE123" s="177"/>
      <c r="IF123" s="164"/>
      <c r="IG123" s="177"/>
      <c r="IH123" s="164"/>
      <c r="II123" s="177"/>
      <c r="IJ123" s="164"/>
      <c r="IK123" s="177"/>
      <c r="IL123" s="164"/>
      <c r="IM123" s="177"/>
      <c r="IN123" s="164"/>
      <c r="IO123" s="177"/>
      <c r="IP123" s="164"/>
      <c r="IQ123" s="177"/>
      <c r="IR123" s="164"/>
      <c r="IS123" s="177"/>
      <c r="IT123" s="164"/>
      <c r="IU123" s="177"/>
      <c r="IV123" s="164"/>
      <c r="IW123" s="177"/>
      <c r="IX123" s="166">
        <f t="shared" si="89"/>
        <v>0</v>
      </c>
      <c r="IY123" s="167">
        <f t="shared" si="90"/>
        <v>0</v>
      </c>
      <c r="IZ123" s="166">
        <f t="shared" si="91"/>
        <v>0</v>
      </c>
      <c r="JA123" s="167">
        <f t="shared" si="92"/>
        <v>0</v>
      </c>
      <c r="JB123" s="1"/>
      <c r="JC123" s="1"/>
      <c r="JD123" s="164"/>
      <c r="JE123" s="177"/>
      <c r="JF123" s="164"/>
      <c r="JG123" s="177"/>
      <c r="JH123" s="164"/>
      <c r="JI123" s="177"/>
      <c r="JJ123" s="164"/>
      <c r="JK123" s="177"/>
      <c r="JL123" s="164"/>
      <c r="JM123" s="177"/>
      <c r="JN123" s="164"/>
      <c r="JO123" s="177"/>
      <c r="JP123" s="164"/>
      <c r="JQ123" s="177"/>
      <c r="JR123" s="164"/>
      <c r="JS123" s="177"/>
      <c r="JT123" s="164"/>
      <c r="JU123" s="177"/>
      <c r="JV123" s="164"/>
      <c r="JW123" s="177"/>
      <c r="JX123" s="164"/>
      <c r="JY123" s="177"/>
      <c r="JZ123" s="164"/>
      <c r="KA123" s="177"/>
      <c r="KB123" s="166">
        <f t="shared" si="93"/>
        <v>0</v>
      </c>
      <c r="KC123" s="167">
        <f t="shared" si="94"/>
        <v>0</v>
      </c>
      <c r="KD123" s="166">
        <f t="shared" si="95"/>
        <v>0</v>
      </c>
      <c r="KE123" s="167">
        <f t="shared" si="96"/>
        <v>0</v>
      </c>
      <c r="KF123" s="1"/>
      <c r="KG123" s="1"/>
      <c r="KH123" s="197">
        <f t="shared" si="118"/>
        <v>0</v>
      </c>
      <c r="KI123" s="198">
        <f t="shared" si="119"/>
        <v>0</v>
      </c>
      <c r="KJ123" s="166">
        <f t="shared" si="120"/>
        <v>0</v>
      </c>
      <c r="KK123" s="167">
        <f t="shared" si="121"/>
        <v>0</v>
      </c>
      <c r="KL123" s="199">
        <f t="shared" si="122"/>
        <v>0</v>
      </c>
      <c r="KM123" s="198">
        <f t="shared" si="123"/>
        <v>0</v>
      </c>
      <c r="KN123" s="166">
        <f t="shared" si="124"/>
        <v>0</v>
      </c>
      <c r="KO123" s="427">
        <f t="shared" si="125"/>
        <v>0</v>
      </c>
      <c r="KP123" s="420">
        <f t="shared" si="126"/>
        <v>0</v>
      </c>
      <c r="KQ123" s="422">
        <f t="shared" si="127"/>
        <v>0</v>
      </c>
      <c r="KR123" s="421" t="s">
        <v>338</v>
      </c>
      <c r="KS123" s="422" t="s">
        <v>338</v>
      </c>
      <c r="KT123" s="1"/>
    </row>
    <row r="124" spans="2:306" s="4" customFormat="1" ht="16.5" hidden="1" customHeight="1" x14ac:dyDescent="0.2">
      <c r="B124" s="73"/>
      <c r="C124" s="902"/>
      <c r="D124" s="903"/>
      <c r="E124" s="128"/>
      <c r="F124" s="651"/>
      <c r="G124" s="128"/>
      <c r="H124" s="128"/>
      <c r="I124" s="80">
        <f>INT(ROUND(F124,2)*(IF(E124&gt;0,data!$J$4,0)))</f>
        <v>0</v>
      </c>
      <c r="J124" s="80"/>
      <c r="K124" s="550"/>
      <c r="L124" s="128"/>
      <c r="M124" s="80">
        <f>INT(ROUND(F124,2)*(IF(E124&gt;0,(IF(K124="ano",data!$J$6,0)),0)))</f>
        <v>0</v>
      </c>
      <c r="N124" s="82"/>
      <c r="O124" s="84"/>
      <c r="Q124" s="85"/>
      <c r="R124" s="611" t="s">
        <v>338</v>
      </c>
      <c r="T124" s="4">
        <f t="shared" si="103"/>
        <v>0</v>
      </c>
      <c r="U124" s="173" t="s">
        <v>297</v>
      </c>
      <c r="V124" s="10"/>
      <c r="W124" s="10"/>
      <c r="X124" s="174"/>
      <c r="Y124" s="175"/>
      <c r="Z124" s="174"/>
      <c r="AA124" s="175"/>
      <c r="AB124" s="174"/>
      <c r="AC124" s="175"/>
      <c r="AD124" s="174"/>
      <c r="AE124" s="175"/>
      <c r="AF124" s="174"/>
      <c r="AG124" s="175"/>
      <c r="AH124" s="174"/>
      <c r="AI124" s="175"/>
      <c r="AJ124" s="174"/>
      <c r="AK124" s="175"/>
      <c r="AL124" s="174"/>
      <c r="AM124" s="175"/>
      <c r="AN124" s="174"/>
      <c r="AO124" s="175"/>
      <c r="AP124" s="174"/>
      <c r="AQ124" s="175"/>
      <c r="AR124" s="174"/>
      <c r="AS124" s="175"/>
      <c r="AT124" s="174"/>
      <c r="AU124" s="175"/>
      <c r="AV124" s="166">
        <f t="shared" si="61"/>
        <v>0</v>
      </c>
      <c r="AW124" s="167">
        <f t="shared" si="62"/>
        <v>0</v>
      </c>
      <c r="AX124" s="166">
        <f t="shared" si="63"/>
        <v>0</v>
      </c>
      <c r="AY124" s="167">
        <f t="shared" si="64"/>
        <v>0</v>
      </c>
      <c r="AZ124" s="1"/>
      <c r="BA124" s="1"/>
      <c r="BB124" s="174"/>
      <c r="BC124" s="175"/>
      <c r="BD124" s="174"/>
      <c r="BE124" s="175"/>
      <c r="BF124" s="174"/>
      <c r="BG124" s="175"/>
      <c r="BH124" s="174"/>
      <c r="BI124" s="175"/>
      <c r="BJ124" s="174"/>
      <c r="BK124" s="175"/>
      <c r="BL124" s="174"/>
      <c r="BM124" s="175"/>
      <c r="BN124" s="174"/>
      <c r="BO124" s="175"/>
      <c r="BP124" s="174"/>
      <c r="BQ124" s="175"/>
      <c r="BR124" s="174"/>
      <c r="BS124" s="175"/>
      <c r="BT124" s="174"/>
      <c r="BU124" s="175"/>
      <c r="BV124" s="174"/>
      <c r="BW124" s="175"/>
      <c r="BX124" s="174"/>
      <c r="BY124" s="175"/>
      <c r="BZ124" s="166">
        <f t="shared" si="65"/>
        <v>0</v>
      </c>
      <c r="CA124" s="167">
        <f t="shared" si="66"/>
        <v>0</v>
      </c>
      <c r="CB124" s="166">
        <f t="shared" si="67"/>
        <v>0</v>
      </c>
      <c r="CC124" s="167">
        <f t="shared" si="68"/>
        <v>0</v>
      </c>
      <c r="CD124" s="1"/>
      <c r="CE124" s="1"/>
      <c r="CF124" s="174"/>
      <c r="CG124" s="175"/>
      <c r="CH124" s="174"/>
      <c r="CI124" s="175"/>
      <c r="CJ124" s="174"/>
      <c r="CK124" s="175"/>
      <c r="CL124" s="174"/>
      <c r="CM124" s="175"/>
      <c r="CN124" s="174"/>
      <c r="CO124" s="175"/>
      <c r="CP124" s="174"/>
      <c r="CQ124" s="175"/>
      <c r="CR124" s="174"/>
      <c r="CS124" s="175"/>
      <c r="CT124" s="174"/>
      <c r="CU124" s="175"/>
      <c r="CV124" s="174"/>
      <c r="CW124" s="175"/>
      <c r="CX124" s="174"/>
      <c r="CY124" s="175"/>
      <c r="CZ124" s="174"/>
      <c r="DA124" s="175"/>
      <c r="DB124" s="174"/>
      <c r="DC124" s="175"/>
      <c r="DD124" s="166">
        <f t="shared" si="69"/>
        <v>0</v>
      </c>
      <c r="DE124" s="167">
        <f t="shared" si="70"/>
        <v>0</v>
      </c>
      <c r="DF124" s="166">
        <f t="shared" si="71"/>
        <v>0</v>
      </c>
      <c r="DG124" s="167">
        <f t="shared" si="72"/>
        <v>0</v>
      </c>
      <c r="DH124" s="1"/>
      <c r="DI124" s="1"/>
      <c r="DJ124" s="174"/>
      <c r="DK124" s="175"/>
      <c r="DL124" s="174"/>
      <c r="DM124" s="175"/>
      <c r="DN124" s="174"/>
      <c r="DO124" s="175"/>
      <c r="DP124" s="174"/>
      <c r="DQ124" s="175"/>
      <c r="DR124" s="174"/>
      <c r="DS124" s="175"/>
      <c r="DT124" s="174"/>
      <c r="DU124" s="175"/>
      <c r="DV124" s="174"/>
      <c r="DW124" s="175"/>
      <c r="DX124" s="174"/>
      <c r="DY124" s="175"/>
      <c r="DZ124" s="174"/>
      <c r="EA124" s="175"/>
      <c r="EB124" s="174"/>
      <c r="EC124" s="175"/>
      <c r="ED124" s="174"/>
      <c r="EE124" s="175"/>
      <c r="EF124" s="174"/>
      <c r="EG124" s="175"/>
      <c r="EH124" s="166">
        <f t="shared" si="73"/>
        <v>0</v>
      </c>
      <c r="EI124" s="167">
        <f t="shared" si="74"/>
        <v>0</v>
      </c>
      <c r="EJ124" s="166">
        <f t="shared" si="75"/>
        <v>0</v>
      </c>
      <c r="EK124" s="167">
        <f t="shared" si="76"/>
        <v>0</v>
      </c>
      <c r="EL124" s="1"/>
      <c r="EM124" s="1"/>
      <c r="EN124" s="174"/>
      <c r="EO124" s="175"/>
      <c r="EP124" s="174"/>
      <c r="EQ124" s="175"/>
      <c r="ER124" s="174"/>
      <c r="ES124" s="175"/>
      <c r="ET124" s="174"/>
      <c r="EU124" s="175"/>
      <c r="EV124" s="174"/>
      <c r="EW124" s="175"/>
      <c r="EX124" s="174"/>
      <c r="EY124" s="175"/>
      <c r="EZ124" s="174"/>
      <c r="FA124" s="175"/>
      <c r="FB124" s="174"/>
      <c r="FC124" s="175"/>
      <c r="FD124" s="174"/>
      <c r="FE124" s="175"/>
      <c r="FF124" s="174"/>
      <c r="FG124" s="175"/>
      <c r="FH124" s="174"/>
      <c r="FI124" s="175"/>
      <c r="FJ124" s="174"/>
      <c r="FK124" s="175"/>
      <c r="FL124" s="166">
        <f t="shared" si="77"/>
        <v>0</v>
      </c>
      <c r="FM124" s="167">
        <f t="shared" si="78"/>
        <v>0</v>
      </c>
      <c r="FN124" s="166">
        <f t="shared" si="79"/>
        <v>0</v>
      </c>
      <c r="FO124" s="167">
        <f t="shared" si="80"/>
        <v>0</v>
      </c>
      <c r="FP124" s="1"/>
      <c r="FQ124" s="1"/>
      <c r="FR124" s="174"/>
      <c r="FS124" s="175"/>
      <c r="FT124" s="174"/>
      <c r="FU124" s="175"/>
      <c r="FV124" s="174"/>
      <c r="FW124" s="175"/>
      <c r="FX124" s="174"/>
      <c r="FY124" s="175"/>
      <c r="FZ124" s="174"/>
      <c r="GA124" s="175"/>
      <c r="GB124" s="174"/>
      <c r="GC124" s="175"/>
      <c r="GD124" s="174"/>
      <c r="GE124" s="175"/>
      <c r="GF124" s="174"/>
      <c r="GG124" s="175"/>
      <c r="GH124" s="174"/>
      <c r="GI124" s="175"/>
      <c r="GJ124" s="174"/>
      <c r="GK124" s="175"/>
      <c r="GL124" s="174"/>
      <c r="GM124" s="175"/>
      <c r="GN124" s="174"/>
      <c r="GO124" s="175"/>
      <c r="GP124" s="166">
        <f t="shared" si="81"/>
        <v>0</v>
      </c>
      <c r="GQ124" s="167">
        <f t="shared" si="82"/>
        <v>0</v>
      </c>
      <c r="GR124" s="166">
        <f t="shared" si="83"/>
        <v>0</v>
      </c>
      <c r="GS124" s="167">
        <f t="shared" si="84"/>
        <v>0</v>
      </c>
      <c r="GT124" s="1"/>
      <c r="GU124" s="1"/>
      <c r="GV124" s="174"/>
      <c r="GW124" s="175"/>
      <c r="GX124" s="174"/>
      <c r="GY124" s="175"/>
      <c r="GZ124" s="174"/>
      <c r="HA124" s="175"/>
      <c r="HB124" s="174"/>
      <c r="HC124" s="175"/>
      <c r="HD124" s="174"/>
      <c r="HE124" s="175"/>
      <c r="HF124" s="174"/>
      <c r="HG124" s="175"/>
      <c r="HH124" s="174"/>
      <c r="HI124" s="175"/>
      <c r="HJ124" s="174"/>
      <c r="HK124" s="175"/>
      <c r="HL124" s="174"/>
      <c r="HM124" s="175"/>
      <c r="HN124" s="174"/>
      <c r="HO124" s="175"/>
      <c r="HP124" s="174"/>
      <c r="HQ124" s="175"/>
      <c r="HR124" s="174"/>
      <c r="HS124" s="175"/>
      <c r="HT124" s="166">
        <f t="shared" si="85"/>
        <v>0</v>
      </c>
      <c r="HU124" s="167">
        <f t="shared" si="86"/>
        <v>0</v>
      </c>
      <c r="HV124" s="166">
        <f t="shared" si="87"/>
        <v>0</v>
      </c>
      <c r="HW124" s="167">
        <f t="shared" si="88"/>
        <v>0</v>
      </c>
      <c r="HX124" s="1"/>
      <c r="HY124" s="1"/>
      <c r="HZ124" s="174"/>
      <c r="IA124" s="175"/>
      <c r="IB124" s="174"/>
      <c r="IC124" s="175"/>
      <c r="ID124" s="174"/>
      <c r="IE124" s="175"/>
      <c r="IF124" s="174"/>
      <c r="IG124" s="175"/>
      <c r="IH124" s="174"/>
      <c r="II124" s="175"/>
      <c r="IJ124" s="174"/>
      <c r="IK124" s="175"/>
      <c r="IL124" s="174"/>
      <c r="IM124" s="175"/>
      <c r="IN124" s="174"/>
      <c r="IO124" s="175"/>
      <c r="IP124" s="174"/>
      <c r="IQ124" s="175"/>
      <c r="IR124" s="174"/>
      <c r="IS124" s="175"/>
      <c r="IT124" s="174"/>
      <c r="IU124" s="175"/>
      <c r="IV124" s="174"/>
      <c r="IW124" s="175"/>
      <c r="IX124" s="166">
        <f t="shared" si="89"/>
        <v>0</v>
      </c>
      <c r="IY124" s="167">
        <f t="shared" si="90"/>
        <v>0</v>
      </c>
      <c r="IZ124" s="166">
        <f t="shared" si="91"/>
        <v>0</v>
      </c>
      <c r="JA124" s="167">
        <f t="shared" si="92"/>
        <v>0</v>
      </c>
      <c r="JB124" s="1"/>
      <c r="JC124" s="1"/>
      <c r="JD124" s="174"/>
      <c r="JE124" s="175"/>
      <c r="JF124" s="174"/>
      <c r="JG124" s="175"/>
      <c r="JH124" s="174"/>
      <c r="JI124" s="175"/>
      <c r="JJ124" s="174"/>
      <c r="JK124" s="175"/>
      <c r="JL124" s="174"/>
      <c r="JM124" s="175"/>
      <c r="JN124" s="174"/>
      <c r="JO124" s="175"/>
      <c r="JP124" s="174"/>
      <c r="JQ124" s="175"/>
      <c r="JR124" s="174"/>
      <c r="JS124" s="175"/>
      <c r="JT124" s="174"/>
      <c r="JU124" s="175"/>
      <c r="JV124" s="174"/>
      <c r="JW124" s="175"/>
      <c r="JX124" s="174"/>
      <c r="JY124" s="175"/>
      <c r="JZ124" s="174"/>
      <c r="KA124" s="175"/>
      <c r="KB124" s="166">
        <f t="shared" si="93"/>
        <v>0</v>
      </c>
      <c r="KC124" s="167">
        <f t="shared" si="94"/>
        <v>0</v>
      </c>
      <c r="KD124" s="166">
        <f t="shared" si="95"/>
        <v>0</v>
      </c>
      <c r="KE124" s="167">
        <f t="shared" si="96"/>
        <v>0</v>
      </c>
      <c r="KF124" s="1"/>
      <c r="KG124" s="1"/>
      <c r="KH124" s="197">
        <f t="shared" si="118"/>
        <v>0</v>
      </c>
      <c r="KI124" s="198">
        <f t="shared" si="119"/>
        <v>0</v>
      </c>
      <c r="KJ124" s="166">
        <f t="shared" si="120"/>
        <v>0</v>
      </c>
      <c r="KK124" s="167">
        <f t="shared" si="121"/>
        <v>0</v>
      </c>
      <c r="KL124" s="199">
        <f t="shared" si="122"/>
        <v>0</v>
      </c>
      <c r="KM124" s="198">
        <f t="shared" si="123"/>
        <v>0</v>
      </c>
      <c r="KN124" s="166">
        <f t="shared" si="124"/>
        <v>0</v>
      </c>
      <c r="KO124" s="427">
        <f t="shared" si="125"/>
        <v>0</v>
      </c>
      <c r="KP124" s="420">
        <f t="shared" si="126"/>
        <v>0</v>
      </c>
      <c r="KQ124" s="422">
        <f t="shared" si="127"/>
        <v>0</v>
      </c>
      <c r="KR124" s="421" t="s">
        <v>338</v>
      </c>
      <c r="KS124" s="422" t="s">
        <v>338</v>
      </c>
      <c r="KT124" s="1"/>
    </row>
    <row r="125" spans="2:306" s="4" customFormat="1" ht="16.5" customHeight="1" x14ac:dyDescent="0.2">
      <c r="B125" s="73" t="s">
        <v>270</v>
      </c>
      <c r="C125" s="900"/>
      <c r="D125" s="901"/>
      <c r="E125" s="312"/>
      <c r="F125" s="655">
        <v>1</v>
      </c>
      <c r="G125" s="14"/>
      <c r="H125" s="14"/>
      <c r="I125" s="80">
        <f>INT(ROUND(F125,2)*(IF(E125&gt;0,data!$J$4,0)))</f>
        <v>0</v>
      </c>
      <c r="J125" s="80">
        <f t="shared" ref="J125" si="148">IF(E125&gt;0,I125*E125,0)</f>
        <v>0</v>
      </c>
      <c r="K125" s="314"/>
      <c r="L125" s="312"/>
      <c r="M125" s="80">
        <f>INT(ROUND(F125,2)*(IF(E125&gt;0,(IF(K125="ano",data!$J$6,0)),0)))</f>
        <v>0</v>
      </c>
      <c r="N125" s="82">
        <f t="shared" ref="N125" si="149">IF(L125&gt;E125,M125*E125,M125*L125)</f>
        <v>0</v>
      </c>
      <c r="O125" s="84">
        <f t="shared" ref="O125" si="150">J125+N125</f>
        <v>0</v>
      </c>
      <c r="Q125" s="85" t="str">
        <f t="shared" ref="Q125" si="151">IF(O125&gt;0,1,"")</f>
        <v/>
      </c>
      <c r="R125" s="611" t="s">
        <v>338</v>
      </c>
      <c r="T125" s="4">
        <f t="shared" si="103"/>
        <v>0</v>
      </c>
      <c r="U125" s="176" t="s">
        <v>297</v>
      </c>
      <c r="V125" s="10"/>
      <c r="W125" s="10"/>
      <c r="X125" s="164"/>
      <c r="Y125" s="177"/>
      <c r="Z125" s="164"/>
      <c r="AA125" s="177"/>
      <c r="AB125" s="164"/>
      <c r="AC125" s="177"/>
      <c r="AD125" s="164"/>
      <c r="AE125" s="177"/>
      <c r="AF125" s="164"/>
      <c r="AG125" s="177"/>
      <c r="AH125" s="164"/>
      <c r="AI125" s="177"/>
      <c r="AJ125" s="164"/>
      <c r="AK125" s="177"/>
      <c r="AL125" s="164"/>
      <c r="AM125" s="177"/>
      <c r="AN125" s="164"/>
      <c r="AO125" s="177"/>
      <c r="AP125" s="164"/>
      <c r="AQ125" s="177"/>
      <c r="AR125" s="164"/>
      <c r="AS125" s="177"/>
      <c r="AT125" s="164"/>
      <c r="AU125" s="177"/>
      <c r="AV125" s="166">
        <f t="shared" si="61"/>
        <v>0</v>
      </c>
      <c r="AW125" s="167">
        <f t="shared" si="62"/>
        <v>0</v>
      </c>
      <c r="AX125" s="166">
        <f t="shared" si="63"/>
        <v>0</v>
      </c>
      <c r="AY125" s="167">
        <f t="shared" si="64"/>
        <v>0</v>
      </c>
      <c r="AZ125" s="1"/>
      <c r="BA125" s="1"/>
      <c r="BB125" s="164"/>
      <c r="BC125" s="177"/>
      <c r="BD125" s="164"/>
      <c r="BE125" s="177"/>
      <c r="BF125" s="164"/>
      <c r="BG125" s="177"/>
      <c r="BH125" s="164"/>
      <c r="BI125" s="177"/>
      <c r="BJ125" s="164"/>
      <c r="BK125" s="177"/>
      <c r="BL125" s="164"/>
      <c r="BM125" s="177"/>
      <c r="BN125" s="164"/>
      <c r="BO125" s="177"/>
      <c r="BP125" s="164"/>
      <c r="BQ125" s="177"/>
      <c r="BR125" s="164"/>
      <c r="BS125" s="177"/>
      <c r="BT125" s="164"/>
      <c r="BU125" s="177"/>
      <c r="BV125" s="164"/>
      <c r="BW125" s="177"/>
      <c r="BX125" s="164"/>
      <c r="BY125" s="177"/>
      <c r="BZ125" s="166">
        <f t="shared" si="65"/>
        <v>0</v>
      </c>
      <c r="CA125" s="167">
        <f t="shared" si="66"/>
        <v>0</v>
      </c>
      <c r="CB125" s="166">
        <f t="shared" si="67"/>
        <v>0</v>
      </c>
      <c r="CC125" s="167">
        <f t="shared" si="68"/>
        <v>0</v>
      </c>
      <c r="CD125" s="1"/>
      <c r="CE125" s="1"/>
      <c r="CF125" s="164"/>
      <c r="CG125" s="177"/>
      <c r="CH125" s="164"/>
      <c r="CI125" s="177"/>
      <c r="CJ125" s="164"/>
      <c r="CK125" s="177"/>
      <c r="CL125" s="164"/>
      <c r="CM125" s="177"/>
      <c r="CN125" s="164"/>
      <c r="CO125" s="177"/>
      <c r="CP125" s="164"/>
      <c r="CQ125" s="177"/>
      <c r="CR125" s="164"/>
      <c r="CS125" s="177"/>
      <c r="CT125" s="164"/>
      <c r="CU125" s="177"/>
      <c r="CV125" s="164"/>
      <c r="CW125" s="177"/>
      <c r="CX125" s="164"/>
      <c r="CY125" s="177"/>
      <c r="CZ125" s="164"/>
      <c r="DA125" s="177"/>
      <c r="DB125" s="164"/>
      <c r="DC125" s="177"/>
      <c r="DD125" s="166">
        <f t="shared" si="69"/>
        <v>0</v>
      </c>
      <c r="DE125" s="167">
        <f t="shared" si="70"/>
        <v>0</v>
      </c>
      <c r="DF125" s="166">
        <f t="shared" si="71"/>
        <v>0</v>
      </c>
      <c r="DG125" s="167">
        <f t="shared" si="72"/>
        <v>0</v>
      </c>
      <c r="DH125" s="1"/>
      <c r="DI125" s="1"/>
      <c r="DJ125" s="164"/>
      <c r="DK125" s="177"/>
      <c r="DL125" s="164"/>
      <c r="DM125" s="177"/>
      <c r="DN125" s="164"/>
      <c r="DO125" s="177"/>
      <c r="DP125" s="164"/>
      <c r="DQ125" s="177"/>
      <c r="DR125" s="164"/>
      <c r="DS125" s="177"/>
      <c r="DT125" s="164"/>
      <c r="DU125" s="177"/>
      <c r="DV125" s="164"/>
      <c r="DW125" s="177"/>
      <c r="DX125" s="164"/>
      <c r="DY125" s="177"/>
      <c r="DZ125" s="164"/>
      <c r="EA125" s="177"/>
      <c r="EB125" s="164"/>
      <c r="EC125" s="177"/>
      <c r="ED125" s="164"/>
      <c r="EE125" s="177"/>
      <c r="EF125" s="164"/>
      <c r="EG125" s="177"/>
      <c r="EH125" s="166">
        <f t="shared" si="73"/>
        <v>0</v>
      </c>
      <c r="EI125" s="167">
        <f t="shared" si="74"/>
        <v>0</v>
      </c>
      <c r="EJ125" s="166">
        <f t="shared" si="75"/>
        <v>0</v>
      </c>
      <c r="EK125" s="167">
        <f t="shared" si="76"/>
        <v>0</v>
      </c>
      <c r="EL125" s="1"/>
      <c r="EM125" s="1"/>
      <c r="EN125" s="164"/>
      <c r="EO125" s="177"/>
      <c r="EP125" s="164"/>
      <c r="EQ125" s="177"/>
      <c r="ER125" s="164"/>
      <c r="ES125" s="177"/>
      <c r="ET125" s="164"/>
      <c r="EU125" s="177"/>
      <c r="EV125" s="164"/>
      <c r="EW125" s="177"/>
      <c r="EX125" s="164"/>
      <c r="EY125" s="177"/>
      <c r="EZ125" s="164"/>
      <c r="FA125" s="177"/>
      <c r="FB125" s="164"/>
      <c r="FC125" s="177"/>
      <c r="FD125" s="164"/>
      <c r="FE125" s="177"/>
      <c r="FF125" s="164"/>
      <c r="FG125" s="177"/>
      <c r="FH125" s="164"/>
      <c r="FI125" s="177"/>
      <c r="FJ125" s="164"/>
      <c r="FK125" s="177"/>
      <c r="FL125" s="166">
        <f t="shared" si="77"/>
        <v>0</v>
      </c>
      <c r="FM125" s="167">
        <f t="shared" si="78"/>
        <v>0</v>
      </c>
      <c r="FN125" s="166">
        <f t="shared" si="79"/>
        <v>0</v>
      </c>
      <c r="FO125" s="167">
        <f t="shared" si="80"/>
        <v>0</v>
      </c>
      <c r="FP125" s="1"/>
      <c r="FQ125" s="1"/>
      <c r="FR125" s="164"/>
      <c r="FS125" s="177"/>
      <c r="FT125" s="164"/>
      <c r="FU125" s="177"/>
      <c r="FV125" s="164"/>
      <c r="FW125" s="177"/>
      <c r="FX125" s="164"/>
      <c r="FY125" s="177"/>
      <c r="FZ125" s="164"/>
      <c r="GA125" s="177"/>
      <c r="GB125" s="164"/>
      <c r="GC125" s="177"/>
      <c r="GD125" s="164"/>
      <c r="GE125" s="177"/>
      <c r="GF125" s="164"/>
      <c r="GG125" s="177"/>
      <c r="GH125" s="164"/>
      <c r="GI125" s="177"/>
      <c r="GJ125" s="164"/>
      <c r="GK125" s="177"/>
      <c r="GL125" s="164"/>
      <c r="GM125" s="177"/>
      <c r="GN125" s="164"/>
      <c r="GO125" s="177"/>
      <c r="GP125" s="166">
        <f t="shared" si="81"/>
        <v>0</v>
      </c>
      <c r="GQ125" s="167">
        <f t="shared" si="82"/>
        <v>0</v>
      </c>
      <c r="GR125" s="166">
        <f t="shared" si="83"/>
        <v>0</v>
      </c>
      <c r="GS125" s="167">
        <f t="shared" si="84"/>
        <v>0</v>
      </c>
      <c r="GT125" s="1"/>
      <c r="GU125" s="1"/>
      <c r="GV125" s="164"/>
      <c r="GW125" s="177"/>
      <c r="GX125" s="164"/>
      <c r="GY125" s="177"/>
      <c r="GZ125" s="164"/>
      <c r="HA125" s="177"/>
      <c r="HB125" s="164"/>
      <c r="HC125" s="177"/>
      <c r="HD125" s="164"/>
      <c r="HE125" s="177"/>
      <c r="HF125" s="164"/>
      <c r="HG125" s="177"/>
      <c r="HH125" s="164"/>
      <c r="HI125" s="177"/>
      <c r="HJ125" s="164"/>
      <c r="HK125" s="177"/>
      <c r="HL125" s="164"/>
      <c r="HM125" s="177"/>
      <c r="HN125" s="164"/>
      <c r="HO125" s="177"/>
      <c r="HP125" s="164"/>
      <c r="HQ125" s="177"/>
      <c r="HR125" s="164"/>
      <c r="HS125" s="177"/>
      <c r="HT125" s="166">
        <f t="shared" si="85"/>
        <v>0</v>
      </c>
      <c r="HU125" s="167">
        <f t="shared" si="86"/>
        <v>0</v>
      </c>
      <c r="HV125" s="166">
        <f t="shared" si="87"/>
        <v>0</v>
      </c>
      <c r="HW125" s="167">
        <f t="shared" si="88"/>
        <v>0</v>
      </c>
      <c r="HX125" s="1"/>
      <c r="HY125" s="1"/>
      <c r="HZ125" s="164"/>
      <c r="IA125" s="177"/>
      <c r="IB125" s="164"/>
      <c r="IC125" s="177"/>
      <c r="ID125" s="164"/>
      <c r="IE125" s="177"/>
      <c r="IF125" s="164"/>
      <c r="IG125" s="177"/>
      <c r="IH125" s="164"/>
      <c r="II125" s="177"/>
      <c r="IJ125" s="164"/>
      <c r="IK125" s="177"/>
      <c r="IL125" s="164"/>
      <c r="IM125" s="177"/>
      <c r="IN125" s="164"/>
      <c r="IO125" s="177"/>
      <c r="IP125" s="164"/>
      <c r="IQ125" s="177"/>
      <c r="IR125" s="164"/>
      <c r="IS125" s="177"/>
      <c r="IT125" s="164"/>
      <c r="IU125" s="177"/>
      <c r="IV125" s="164"/>
      <c r="IW125" s="177"/>
      <c r="IX125" s="166">
        <f t="shared" si="89"/>
        <v>0</v>
      </c>
      <c r="IY125" s="167">
        <f t="shared" si="90"/>
        <v>0</v>
      </c>
      <c r="IZ125" s="166">
        <f t="shared" si="91"/>
        <v>0</v>
      </c>
      <c r="JA125" s="167">
        <f t="shared" si="92"/>
        <v>0</v>
      </c>
      <c r="JB125" s="1"/>
      <c r="JC125" s="1"/>
      <c r="JD125" s="164"/>
      <c r="JE125" s="177"/>
      <c r="JF125" s="164"/>
      <c r="JG125" s="177"/>
      <c r="JH125" s="164"/>
      <c r="JI125" s="177"/>
      <c r="JJ125" s="164"/>
      <c r="JK125" s="177"/>
      <c r="JL125" s="164"/>
      <c r="JM125" s="177"/>
      <c r="JN125" s="164"/>
      <c r="JO125" s="177"/>
      <c r="JP125" s="164"/>
      <c r="JQ125" s="177"/>
      <c r="JR125" s="164"/>
      <c r="JS125" s="177"/>
      <c r="JT125" s="164"/>
      <c r="JU125" s="177"/>
      <c r="JV125" s="164"/>
      <c r="JW125" s="177"/>
      <c r="JX125" s="164"/>
      <c r="JY125" s="177"/>
      <c r="JZ125" s="164"/>
      <c r="KA125" s="177"/>
      <c r="KB125" s="166">
        <f t="shared" si="93"/>
        <v>0</v>
      </c>
      <c r="KC125" s="167">
        <f t="shared" si="94"/>
        <v>0</v>
      </c>
      <c r="KD125" s="166">
        <f t="shared" si="95"/>
        <v>0</v>
      </c>
      <c r="KE125" s="167">
        <f t="shared" si="96"/>
        <v>0</v>
      </c>
      <c r="KF125" s="1"/>
      <c r="KG125" s="1"/>
      <c r="KH125" s="197">
        <f t="shared" si="118"/>
        <v>0</v>
      </c>
      <c r="KI125" s="198">
        <f t="shared" si="119"/>
        <v>0</v>
      </c>
      <c r="KJ125" s="166">
        <f t="shared" si="120"/>
        <v>0</v>
      </c>
      <c r="KK125" s="167">
        <f t="shared" si="121"/>
        <v>0</v>
      </c>
      <c r="KL125" s="199">
        <f t="shared" si="122"/>
        <v>0</v>
      </c>
      <c r="KM125" s="198">
        <f t="shared" si="123"/>
        <v>0</v>
      </c>
      <c r="KN125" s="166">
        <f t="shared" si="124"/>
        <v>0</v>
      </c>
      <c r="KO125" s="427">
        <f t="shared" si="125"/>
        <v>0</v>
      </c>
      <c r="KP125" s="420">
        <f t="shared" si="126"/>
        <v>0</v>
      </c>
      <c r="KQ125" s="422">
        <f t="shared" si="127"/>
        <v>0</v>
      </c>
      <c r="KR125" s="421" t="s">
        <v>338</v>
      </c>
      <c r="KS125" s="422" t="s">
        <v>338</v>
      </c>
      <c r="KT125" s="1"/>
    </row>
    <row r="126" spans="2:306" s="4" customFormat="1" ht="16.5" hidden="1" customHeight="1" x14ac:dyDescent="0.2">
      <c r="B126" s="73"/>
      <c r="C126" s="902"/>
      <c r="D126" s="903"/>
      <c r="E126" s="128"/>
      <c r="F126" s="651"/>
      <c r="G126" s="128"/>
      <c r="H126" s="128"/>
      <c r="I126" s="80">
        <f>INT(ROUND(F126,2)*(IF(E126&gt;0,data!$J$4,0)))</f>
        <v>0</v>
      </c>
      <c r="J126" s="80"/>
      <c r="K126" s="550"/>
      <c r="L126" s="128"/>
      <c r="M126" s="80">
        <f>INT(ROUND(F126,2)*(IF(E126&gt;0,(IF(K126="ano",data!$J$6,0)),0)))</f>
        <v>0</v>
      </c>
      <c r="N126" s="82"/>
      <c r="O126" s="84"/>
      <c r="Q126" s="85"/>
      <c r="R126" s="611" t="s">
        <v>338</v>
      </c>
      <c r="T126" s="4">
        <f t="shared" si="103"/>
        <v>0</v>
      </c>
      <c r="U126" s="173" t="s">
        <v>297</v>
      </c>
      <c r="V126" s="10"/>
      <c r="W126" s="10"/>
      <c r="X126" s="174"/>
      <c r="Y126" s="175"/>
      <c r="Z126" s="174"/>
      <c r="AA126" s="175"/>
      <c r="AB126" s="174"/>
      <c r="AC126" s="175"/>
      <c r="AD126" s="174"/>
      <c r="AE126" s="175"/>
      <c r="AF126" s="174"/>
      <c r="AG126" s="175"/>
      <c r="AH126" s="174"/>
      <c r="AI126" s="175"/>
      <c r="AJ126" s="174"/>
      <c r="AK126" s="175"/>
      <c r="AL126" s="174"/>
      <c r="AM126" s="175"/>
      <c r="AN126" s="174"/>
      <c r="AO126" s="175"/>
      <c r="AP126" s="174"/>
      <c r="AQ126" s="175"/>
      <c r="AR126" s="174"/>
      <c r="AS126" s="175"/>
      <c r="AT126" s="174"/>
      <c r="AU126" s="175"/>
      <c r="AV126" s="166">
        <f t="shared" si="61"/>
        <v>0</v>
      </c>
      <c r="AW126" s="167">
        <f t="shared" si="62"/>
        <v>0</v>
      </c>
      <c r="AX126" s="166">
        <f t="shared" si="63"/>
        <v>0</v>
      </c>
      <c r="AY126" s="167">
        <f t="shared" si="64"/>
        <v>0</v>
      </c>
      <c r="AZ126" s="1"/>
      <c r="BA126" s="1"/>
      <c r="BB126" s="174"/>
      <c r="BC126" s="175"/>
      <c r="BD126" s="174"/>
      <c r="BE126" s="175"/>
      <c r="BF126" s="174"/>
      <c r="BG126" s="175"/>
      <c r="BH126" s="174"/>
      <c r="BI126" s="175"/>
      <c r="BJ126" s="174"/>
      <c r="BK126" s="175"/>
      <c r="BL126" s="174"/>
      <c r="BM126" s="175"/>
      <c r="BN126" s="174"/>
      <c r="BO126" s="175"/>
      <c r="BP126" s="174"/>
      <c r="BQ126" s="175"/>
      <c r="BR126" s="174"/>
      <c r="BS126" s="175"/>
      <c r="BT126" s="174"/>
      <c r="BU126" s="175"/>
      <c r="BV126" s="174"/>
      <c r="BW126" s="175"/>
      <c r="BX126" s="174"/>
      <c r="BY126" s="175"/>
      <c r="BZ126" s="166">
        <f t="shared" si="65"/>
        <v>0</v>
      </c>
      <c r="CA126" s="167">
        <f t="shared" si="66"/>
        <v>0</v>
      </c>
      <c r="CB126" s="166">
        <f t="shared" si="67"/>
        <v>0</v>
      </c>
      <c r="CC126" s="167">
        <f t="shared" si="68"/>
        <v>0</v>
      </c>
      <c r="CD126" s="1"/>
      <c r="CE126" s="1"/>
      <c r="CF126" s="174"/>
      <c r="CG126" s="175"/>
      <c r="CH126" s="174"/>
      <c r="CI126" s="175"/>
      <c r="CJ126" s="174"/>
      <c r="CK126" s="175"/>
      <c r="CL126" s="174"/>
      <c r="CM126" s="175"/>
      <c r="CN126" s="174"/>
      <c r="CO126" s="175"/>
      <c r="CP126" s="174"/>
      <c r="CQ126" s="175"/>
      <c r="CR126" s="174"/>
      <c r="CS126" s="175"/>
      <c r="CT126" s="174"/>
      <c r="CU126" s="175"/>
      <c r="CV126" s="174"/>
      <c r="CW126" s="175"/>
      <c r="CX126" s="174"/>
      <c r="CY126" s="175"/>
      <c r="CZ126" s="174"/>
      <c r="DA126" s="175"/>
      <c r="DB126" s="174"/>
      <c r="DC126" s="175"/>
      <c r="DD126" s="166">
        <f t="shared" si="69"/>
        <v>0</v>
      </c>
      <c r="DE126" s="167">
        <f t="shared" si="70"/>
        <v>0</v>
      </c>
      <c r="DF126" s="166">
        <f t="shared" si="71"/>
        <v>0</v>
      </c>
      <c r="DG126" s="167">
        <f t="shared" si="72"/>
        <v>0</v>
      </c>
      <c r="DH126" s="1"/>
      <c r="DI126" s="1"/>
      <c r="DJ126" s="174"/>
      <c r="DK126" s="175"/>
      <c r="DL126" s="174"/>
      <c r="DM126" s="175"/>
      <c r="DN126" s="174"/>
      <c r="DO126" s="175"/>
      <c r="DP126" s="174"/>
      <c r="DQ126" s="175"/>
      <c r="DR126" s="174"/>
      <c r="DS126" s="175"/>
      <c r="DT126" s="174"/>
      <c r="DU126" s="175"/>
      <c r="DV126" s="174"/>
      <c r="DW126" s="175"/>
      <c r="DX126" s="174"/>
      <c r="DY126" s="175"/>
      <c r="DZ126" s="174"/>
      <c r="EA126" s="175"/>
      <c r="EB126" s="174"/>
      <c r="EC126" s="175"/>
      <c r="ED126" s="174"/>
      <c r="EE126" s="175"/>
      <c r="EF126" s="174"/>
      <c r="EG126" s="175"/>
      <c r="EH126" s="166">
        <f t="shared" si="73"/>
        <v>0</v>
      </c>
      <c r="EI126" s="167">
        <f t="shared" si="74"/>
        <v>0</v>
      </c>
      <c r="EJ126" s="166">
        <f t="shared" si="75"/>
        <v>0</v>
      </c>
      <c r="EK126" s="167">
        <f t="shared" si="76"/>
        <v>0</v>
      </c>
      <c r="EL126" s="1"/>
      <c r="EM126" s="1"/>
      <c r="EN126" s="174"/>
      <c r="EO126" s="175"/>
      <c r="EP126" s="174"/>
      <c r="EQ126" s="175"/>
      <c r="ER126" s="174"/>
      <c r="ES126" s="175"/>
      <c r="ET126" s="174"/>
      <c r="EU126" s="175"/>
      <c r="EV126" s="174"/>
      <c r="EW126" s="175"/>
      <c r="EX126" s="174"/>
      <c r="EY126" s="175"/>
      <c r="EZ126" s="174"/>
      <c r="FA126" s="175"/>
      <c r="FB126" s="174"/>
      <c r="FC126" s="175"/>
      <c r="FD126" s="174"/>
      <c r="FE126" s="175"/>
      <c r="FF126" s="174"/>
      <c r="FG126" s="175"/>
      <c r="FH126" s="174"/>
      <c r="FI126" s="175"/>
      <c r="FJ126" s="174"/>
      <c r="FK126" s="175"/>
      <c r="FL126" s="166">
        <f t="shared" si="77"/>
        <v>0</v>
      </c>
      <c r="FM126" s="167">
        <f t="shared" si="78"/>
        <v>0</v>
      </c>
      <c r="FN126" s="166">
        <f t="shared" si="79"/>
        <v>0</v>
      </c>
      <c r="FO126" s="167">
        <f t="shared" si="80"/>
        <v>0</v>
      </c>
      <c r="FP126" s="1"/>
      <c r="FQ126" s="1"/>
      <c r="FR126" s="174"/>
      <c r="FS126" s="175"/>
      <c r="FT126" s="174"/>
      <c r="FU126" s="175"/>
      <c r="FV126" s="174"/>
      <c r="FW126" s="175"/>
      <c r="FX126" s="174"/>
      <c r="FY126" s="175"/>
      <c r="FZ126" s="174"/>
      <c r="GA126" s="175"/>
      <c r="GB126" s="174"/>
      <c r="GC126" s="175"/>
      <c r="GD126" s="174"/>
      <c r="GE126" s="175"/>
      <c r="GF126" s="174"/>
      <c r="GG126" s="175"/>
      <c r="GH126" s="174"/>
      <c r="GI126" s="175"/>
      <c r="GJ126" s="174"/>
      <c r="GK126" s="175"/>
      <c r="GL126" s="174"/>
      <c r="GM126" s="175"/>
      <c r="GN126" s="174"/>
      <c r="GO126" s="175"/>
      <c r="GP126" s="166">
        <f t="shared" si="81"/>
        <v>0</v>
      </c>
      <c r="GQ126" s="167">
        <f t="shared" si="82"/>
        <v>0</v>
      </c>
      <c r="GR126" s="166">
        <f t="shared" si="83"/>
        <v>0</v>
      </c>
      <c r="GS126" s="167">
        <f t="shared" si="84"/>
        <v>0</v>
      </c>
      <c r="GT126" s="1"/>
      <c r="GU126" s="1"/>
      <c r="GV126" s="174"/>
      <c r="GW126" s="175"/>
      <c r="GX126" s="174"/>
      <c r="GY126" s="175"/>
      <c r="GZ126" s="174"/>
      <c r="HA126" s="175"/>
      <c r="HB126" s="174"/>
      <c r="HC126" s="175"/>
      <c r="HD126" s="174"/>
      <c r="HE126" s="175"/>
      <c r="HF126" s="174"/>
      <c r="HG126" s="175"/>
      <c r="HH126" s="174"/>
      <c r="HI126" s="175"/>
      <c r="HJ126" s="174"/>
      <c r="HK126" s="175"/>
      <c r="HL126" s="174"/>
      <c r="HM126" s="175"/>
      <c r="HN126" s="174"/>
      <c r="HO126" s="175"/>
      <c r="HP126" s="174"/>
      <c r="HQ126" s="175"/>
      <c r="HR126" s="174"/>
      <c r="HS126" s="175"/>
      <c r="HT126" s="166">
        <f t="shared" si="85"/>
        <v>0</v>
      </c>
      <c r="HU126" s="167">
        <f t="shared" si="86"/>
        <v>0</v>
      </c>
      <c r="HV126" s="166">
        <f t="shared" si="87"/>
        <v>0</v>
      </c>
      <c r="HW126" s="167">
        <f t="shared" si="88"/>
        <v>0</v>
      </c>
      <c r="HX126" s="1"/>
      <c r="HY126" s="1"/>
      <c r="HZ126" s="174"/>
      <c r="IA126" s="175"/>
      <c r="IB126" s="174"/>
      <c r="IC126" s="175"/>
      <c r="ID126" s="174"/>
      <c r="IE126" s="175"/>
      <c r="IF126" s="174"/>
      <c r="IG126" s="175"/>
      <c r="IH126" s="174"/>
      <c r="II126" s="175"/>
      <c r="IJ126" s="174"/>
      <c r="IK126" s="175"/>
      <c r="IL126" s="174"/>
      <c r="IM126" s="175"/>
      <c r="IN126" s="174"/>
      <c r="IO126" s="175"/>
      <c r="IP126" s="174"/>
      <c r="IQ126" s="175"/>
      <c r="IR126" s="174"/>
      <c r="IS126" s="175"/>
      <c r="IT126" s="174"/>
      <c r="IU126" s="175"/>
      <c r="IV126" s="174"/>
      <c r="IW126" s="175"/>
      <c r="IX126" s="166">
        <f t="shared" si="89"/>
        <v>0</v>
      </c>
      <c r="IY126" s="167">
        <f t="shared" si="90"/>
        <v>0</v>
      </c>
      <c r="IZ126" s="166">
        <f t="shared" si="91"/>
        <v>0</v>
      </c>
      <c r="JA126" s="167">
        <f t="shared" si="92"/>
        <v>0</v>
      </c>
      <c r="JB126" s="1"/>
      <c r="JC126" s="1"/>
      <c r="JD126" s="174"/>
      <c r="JE126" s="175"/>
      <c r="JF126" s="174"/>
      <c r="JG126" s="175"/>
      <c r="JH126" s="174"/>
      <c r="JI126" s="175"/>
      <c r="JJ126" s="174"/>
      <c r="JK126" s="175"/>
      <c r="JL126" s="174"/>
      <c r="JM126" s="175"/>
      <c r="JN126" s="174"/>
      <c r="JO126" s="175"/>
      <c r="JP126" s="174"/>
      <c r="JQ126" s="175"/>
      <c r="JR126" s="174"/>
      <c r="JS126" s="175"/>
      <c r="JT126" s="174"/>
      <c r="JU126" s="175"/>
      <c r="JV126" s="174"/>
      <c r="JW126" s="175"/>
      <c r="JX126" s="174"/>
      <c r="JY126" s="175"/>
      <c r="JZ126" s="174"/>
      <c r="KA126" s="175"/>
      <c r="KB126" s="166">
        <f t="shared" si="93"/>
        <v>0</v>
      </c>
      <c r="KC126" s="167">
        <f t="shared" si="94"/>
        <v>0</v>
      </c>
      <c r="KD126" s="166">
        <f t="shared" si="95"/>
        <v>0</v>
      </c>
      <c r="KE126" s="167">
        <f t="shared" si="96"/>
        <v>0</v>
      </c>
      <c r="KF126" s="1"/>
      <c r="KG126" s="1"/>
      <c r="KH126" s="197">
        <f t="shared" si="118"/>
        <v>0</v>
      </c>
      <c r="KI126" s="198">
        <f t="shared" si="119"/>
        <v>0</v>
      </c>
      <c r="KJ126" s="166">
        <f t="shared" si="120"/>
        <v>0</v>
      </c>
      <c r="KK126" s="167">
        <f t="shared" si="121"/>
        <v>0</v>
      </c>
      <c r="KL126" s="199">
        <f t="shared" si="122"/>
        <v>0</v>
      </c>
      <c r="KM126" s="198">
        <f t="shared" si="123"/>
        <v>0</v>
      </c>
      <c r="KN126" s="166">
        <f t="shared" si="124"/>
        <v>0</v>
      </c>
      <c r="KO126" s="427">
        <f t="shared" si="125"/>
        <v>0</v>
      </c>
      <c r="KP126" s="420">
        <f t="shared" si="126"/>
        <v>0</v>
      </c>
      <c r="KQ126" s="422">
        <f t="shared" si="127"/>
        <v>0</v>
      </c>
      <c r="KR126" s="421" t="s">
        <v>338</v>
      </c>
      <c r="KS126" s="422" t="s">
        <v>338</v>
      </c>
      <c r="KT126" s="1"/>
    </row>
    <row r="127" spans="2:306" s="4" customFormat="1" ht="16.5" customHeight="1" x14ac:dyDescent="0.2">
      <c r="B127" s="73" t="s">
        <v>339</v>
      </c>
      <c r="C127" s="900"/>
      <c r="D127" s="901"/>
      <c r="E127" s="312"/>
      <c r="F127" s="655">
        <v>1</v>
      </c>
      <c r="G127" s="14"/>
      <c r="H127" s="14"/>
      <c r="I127" s="80">
        <f>INT(ROUND(F127,2)*(IF(E127&gt;0,data!$J$4,0)))</f>
        <v>0</v>
      </c>
      <c r="J127" s="80">
        <f t="shared" ref="J127" si="152">IF(E127&gt;0,I127*E127,0)</f>
        <v>0</v>
      </c>
      <c r="K127" s="314"/>
      <c r="L127" s="312"/>
      <c r="M127" s="80">
        <f>INT(ROUND(F127,2)*(IF(E127&gt;0,(IF(K127="ano",data!$J$6,0)),0)))</f>
        <v>0</v>
      </c>
      <c r="N127" s="82">
        <f t="shared" ref="N127" si="153">IF(L127&gt;E127,M127*E127,M127*L127)</f>
        <v>0</v>
      </c>
      <c r="O127" s="84">
        <f t="shared" ref="O127" si="154">J127+N127</f>
        <v>0</v>
      </c>
      <c r="Q127" s="85" t="str">
        <f t="shared" ref="Q127" si="155">IF(O127&gt;0,1,"")</f>
        <v/>
      </c>
      <c r="R127" s="611" t="s">
        <v>338</v>
      </c>
      <c r="T127" s="4">
        <f t="shared" si="103"/>
        <v>0</v>
      </c>
      <c r="U127" s="176" t="s">
        <v>297</v>
      </c>
      <c r="V127" s="10"/>
      <c r="W127" s="10"/>
      <c r="X127" s="164"/>
      <c r="Y127" s="177"/>
      <c r="Z127" s="164"/>
      <c r="AA127" s="177"/>
      <c r="AB127" s="164"/>
      <c r="AC127" s="177"/>
      <c r="AD127" s="164"/>
      <c r="AE127" s="177"/>
      <c r="AF127" s="164"/>
      <c r="AG127" s="177"/>
      <c r="AH127" s="164"/>
      <c r="AI127" s="177"/>
      <c r="AJ127" s="164"/>
      <c r="AK127" s="177"/>
      <c r="AL127" s="164"/>
      <c r="AM127" s="177"/>
      <c r="AN127" s="164"/>
      <c r="AO127" s="177"/>
      <c r="AP127" s="164"/>
      <c r="AQ127" s="177"/>
      <c r="AR127" s="164"/>
      <c r="AS127" s="177"/>
      <c r="AT127" s="164"/>
      <c r="AU127" s="177"/>
      <c r="AV127" s="166">
        <f t="shared" si="61"/>
        <v>0</v>
      </c>
      <c r="AW127" s="167">
        <f t="shared" si="62"/>
        <v>0</v>
      </c>
      <c r="AX127" s="166">
        <f t="shared" si="63"/>
        <v>0</v>
      </c>
      <c r="AY127" s="167">
        <f t="shared" si="64"/>
        <v>0</v>
      </c>
      <c r="AZ127" s="1"/>
      <c r="BA127" s="1"/>
      <c r="BB127" s="164"/>
      <c r="BC127" s="177"/>
      <c r="BD127" s="164"/>
      <c r="BE127" s="177"/>
      <c r="BF127" s="164"/>
      <c r="BG127" s="177"/>
      <c r="BH127" s="164"/>
      <c r="BI127" s="177"/>
      <c r="BJ127" s="164"/>
      <c r="BK127" s="177"/>
      <c r="BL127" s="164"/>
      <c r="BM127" s="177"/>
      <c r="BN127" s="164"/>
      <c r="BO127" s="177"/>
      <c r="BP127" s="164"/>
      <c r="BQ127" s="177"/>
      <c r="BR127" s="164"/>
      <c r="BS127" s="177"/>
      <c r="BT127" s="164"/>
      <c r="BU127" s="177"/>
      <c r="BV127" s="164"/>
      <c r="BW127" s="177"/>
      <c r="BX127" s="164"/>
      <c r="BY127" s="177"/>
      <c r="BZ127" s="166">
        <f t="shared" si="65"/>
        <v>0</v>
      </c>
      <c r="CA127" s="167">
        <f t="shared" si="66"/>
        <v>0</v>
      </c>
      <c r="CB127" s="166">
        <f t="shared" si="67"/>
        <v>0</v>
      </c>
      <c r="CC127" s="167">
        <f t="shared" si="68"/>
        <v>0</v>
      </c>
      <c r="CD127" s="1"/>
      <c r="CE127" s="1"/>
      <c r="CF127" s="164"/>
      <c r="CG127" s="177"/>
      <c r="CH127" s="164"/>
      <c r="CI127" s="177"/>
      <c r="CJ127" s="164"/>
      <c r="CK127" s="177"/>
      <c r="CL127" s="164"/>
      <c r="CM127" s="177"/>
      <c r="CN127" s="164"/>
      <c r="CO127" s="177"/>
      <c r="CP127" s="164"/>
      <c r="CQ127" s="177"/>
      <c r="CR127" s="164"/>
      <c r="CS127" s="177"/>
      <c r="CT127" s="164"/>
      <c r="CU127" s="177"/>
      <c r="CV127" s="164"/>
      <c r="CW127" s="177"/>
      <c r="CX127" s="164"/>
      <c r="CY127" s="177"/>
      <c r="CZ127" s="164"/>
      <c r="DA127" s="177"/>
      <c r="DB127" s="164"/>
      <c r="DC127" s="177"/>
      <c r="DD127" s="166">
        <f t="shared" si="69"/>
        <v>0</v>
      </c>
      <c r="DE127" s="167">
        <f t="shared" si="70"/>
        <v>0</v>
      </c>
      <c r="DF127" s="166">
        <f t="shared" si="71"/>
        <v>0</v>
      </c>
      <c r="DG127" s="167">
        <f t="shared" si="72"/>
        <v>0</v>
      </c>
      <c r="DH127" s="1"/>
      <c r="DI127" s="1"/>
      <c r="DJ127" s="164"/>
      <c r="DK127" s="177"/>
      <c r="DL127" s="164"/>
      <c r="DM127" s="177"/>
      <c r="DN127" s="164"/>
      <c r="DO127" s="177"/>
      <c r="DP127" s="164"/>
      <c r="DQ127" s="177"/>
      <c r="DR127" s="164"/>
      <c r="DS127" s="177"/>
      <c r="DT127" s="164"/>
      <c r="DU127" s="177"/>
      <c r="DV127" s="164"/>
      <c r="DW127" s="177"/>
      <c r="DX127" s="164"/>
      <c r="DY127" s="177"/>
      <c r="DZ127" s="164"/>
      <c r="EA127" s="177"/>
      <c r="EB127" s="164"/>
      <c r="EC127" s="177"/>
      <c r="ED127" s="164"/>
      <c r="EE127" s="177"/>
      <c r="EF127" s="164"/>
      <c r="EG127" s="177"/>
      <c r="EH127" s="166">
        <f t="shared" si="73"/>
        <v>0</v>
      </c>
      <c r="EI127" s="167">
        <f t="shared" si="74"/>
        <v>0</v>
      </c>
      <c r="EJ127" s="166">
        <f t="shared" si="75"/>
        <v>0</v>
      </c>
      <c r="EK127" s="167">
        <f t="shared" si="76"/>
        <v>0</v>
      </c>
      <c r="EL127" s="1"/>
      <c r="EM127" s="1"/>
      <c r="EN127" s="164"/>
      <c r="EO127" s="177"/>
      <c r="EP127" s="164"/>
      <c r="EQ127" s="177"/>
      <c r="ER127" s="164"/>
      <c r="ES127" s="177"/>
      <c r="ET127" s="164"/>
      <c r="EU127" s="177"/>
      <c r="EV127" s="164"/>
      <c r="EW127" s="177"/>
      <c r="EX127" s="164"/>
      <c r="EY127" s="177"/>
      <c r="EZ127" s="164"/>
      <c r="FA127" s="177"/>
      <c r="FB127" s="164"/>
      <c r="FC127" s="177"/>
      <c r="FD127" s="164"/>
      <c r="FE127" s="177"/>
      <c r="FF127" s="164"/>
      <c r="FG127" s="177"/>
      <c r="FH127" s="164"/>
      <c r="FI127" s="177"/>
      <c r="FJ127" s="164"/>
      <c r="FK127" s="177"/>
      <c r="FL127" s="166">
        <f t="shared" si="77"/>
        <v>0</v>
      </c>
      <c r="FM127" s="167">
        <f t="shared" si="78"/>
        <v>0</v>
      </c>
      <c r="FN127" s="166">
        <f t="shared" si="79"/>
        <v>0</v>
      </c>
      <c r="FO127" s="167">
        <f t="shared" si="80"/>
        <v>0</v>
      </c>
      <c r="FP127" s="1"/>
      <c r="FQ127" s="1"/>
      <c r="FR127" s="164"/>
      <c r="FS127" s="177"/>
      <c r="FT127" s="164"/>
      <c r="FU127" s="177"/>
      <c r="FV127" s="164"/>
      <c r="FW127" s="177"/>
      <c r="FX127" s="164"/>
      <c r="FY127" s="177"/>
      <c r="FZ127" s="164"/>
      <c r="GA127" s="177"/>
      <c r="GB127" s="164"/>
      <c r="GC127" s="177"/>
      <c r="GD127" s="164"/>
      <c r="GE127" s="177"/>
      <c r="GF127" s="164"/>
      <c r="GG127" s="177"/>
      <c r="GH127" s="164"/>
      <c r="GI127" s="177"/>
      <c r="GJ127" s="164"/>
      <c r="GK127" s="177"/>
      <c r="GL127" s="164"/>
      <c r="GM127" s="177"/>
      <c r="GN127" s="164"/>
      <c r="GO127" s="177"/>
      <c r="GP127" s="166">
        <f t="shared" si="81"/>
        <v>0</v>
      </c>
      <c r="GQ127" s="167">
        <f t="shared" si="82"/>
        <v>0</v>
      </c>
      <c r="GR127" s="166">
        <f t="shared" si="83"/>
        <v>0</v>
      </c>
      <c r="GS127" s="167">
        <f t="shared" si="84"/>
        <v>0</v>
      </c>
      <c r="GT127" s="1"/>
      <c r="GU127" s="1"/>
      <c r="GV127" s="164"/>
      <c r="GW127" s="177"/>
      <c r="GX127" s="164"/>
      <c r="GY127" s="177"/>
      <c r="GZ127" s="164"/>
      <c r="HA127" s="177"/>
      <c r="HB127" s="164"/>
      <c r="HC127" s="177"/>
      <c r="HD127" s="164"/>
      <c r="HE127" s="177"/>
      <c r="HF127" s="164"/>
      <c r="HG127" s="177"/>
      <c r="HH127" s="164"/>
      <c r="HI127" s="177"/>
      <c r="HJ127" s="164"/>
      <c r="HK127" s="177"/>
      <c r="HL127" s="164"/>
      <c r="HM127" s="177"/>
      <c r="HN127" s="164"/>
      <c r="HO127" s="177"/>
      <c r="HP127" s="164"/>
      <c r="HQ127" s="177"/>
      <c r="HR127" s="164"/>
      <c r="HS127" s="177"/>
      <c r="HT127" s="166">
        <f t="shared" si="85"/>
        <v>0</v>
      </c>
      <c r="HU127" s="167">
        <f t="shared" si="86"/>
        <v>0</v>
      </c>
      <c r="HV127" s="166">
        <f t="shared" si="87"/>
        <v>0</v>
      </c>
      <c r="HW127" s="167">
        <f t="shared" si="88"/>
        <v>0</v>
      </c>
      <c r="HX127" s="1"/>
      <c r="HY127" s="1"/>
      <c r="HZ127" s="164"/>
      <c r="IA127" s="177"/>
      <c r="IB127" s="164"/>
      <c r="IC127" s="177"/>
      <c r="ID127" s="164"/>
      <c r="IE127" s="177"/>
      <c r="IF127" s="164"/>
      <c r="IG127" s="177"/>
      <c r="IH127" s="164"/>
      <c r="II127" s="177"/>
      <c r="IJ127" s="164"/>
      <c r="IK127" s="177"/>
      <c r="IL127" s="164"/>
      <c r="IM127" s="177"/>
      <c r="IN127" s="164"/>
      <c r="IO127" s="177"/>
      <c r="IP127" s="164"/>
      <c r="IQ127" s="177"/>
      <c r="IR127" s="164"/>
      <c r="IS127" s="177"/>
      <c r="IT127" s="164"/>
      <c r="IU127" s="177"/>
      <c r="IV127" s="164"/>
      <c r="IW127" s="177"/>
      <c r="IX127" s="166">
        <f t="shared" si="89"/>
        <v>0</v>
      </c>
      <c r="IY127" s="167">
        <f t="shared" si="90"/>
        <v>0</v>
      </c>
      <c r="IZ127" s="166">
        <f t="shared" si="91"/>
        <v>0</v>
      </c>
      <c r="JA127" s="167">
        <f t="shared" si="92"/>
        <v>0</v>
      </c>
      <c r="JB127" s="1"/>
      <c r="JC127" s="1"/>
      <c r="JD127" s="164"/>
      <c r="JE127" s="177"/>
      <c r="JF127" s="164"/>
      <c r="JG127" s="177"/>
      <c r="JH127" s="164"/>
      <c r="JI127" s="177"/>
      <c r="JJ127" s="164"/>
      <c r="JK127" s="177"/>
      <c r="JL127" s="164"/>
      <c r="JM127" s="177"/>
      <c r="JN127" s="164"/>
      <c r="JO127" s="177"/>
      <c r="JP127" s="164"/>
      <c r="JQ127" s="177"/>
      <c r="JR127" s="164"/>
      <c r="JS127" s="177"/>
      <c r="JT127" s="164"/>
      <c r="JU127" s="177"/>
      <c r="JV127" s="164"/>
      <c r="JW127" s="177"/>
      <c r="JX127" s="164"/>
      <c r="JY127" s="177"/>
      <c r="JZ127" s="164"/>
      <c r="KA127" s="177"/>
      <c r="KB127" s="166">
        <f t="shared" si="93"/>
        <v>0</v>
      </c>
      <c r="KC127" s="167">
        <f t="shared" si="94"/>
        <v>0</v>
      </c>
      <c r="KD127" s="166">
        <f t="shared" si="95"/>
        <v>0</v>
      </c>
      <c r="KE127" s="167">
        <f t="shared" si="96"/>
        <v>0</v>
      </c>
      <c r="KF127" s="1"/>
      <c r="KG127" s="1"/>
      <c r="KH127" s="197">
        <f t="shared" si="118"/>
        <v>0</v>
      </c>
      <c r="KI127" s="198">
        <f t="shared" si="119"/>
        <v>0</v>
      </c>
      <c r="KJ127" s="166">
        <f t="shared" si="120"/>
        <v>0</v>
      </c>
      <c r="KK127" s="167">
        <f t="shared" si="121"/>
        <v>0</v>
      </c>
      <c r="KL127" s="199">
        <f t="shared" si="122"/>
        <v>0</v>
      </c>
      <c r="KM127" s="198">
        <f t="shared" si="123"/>
        <v>0</v>
      </c>
      <c r="KN127" s="166">
        <f t="shared" si="124"/>
        <v>0</v>
      </c>
      <c r="KO127" s="427">
        <f t="shared" si="125"/>
        <v>0</v>
      </c>
      <c r="KP127" s="420">
        <f t="shared" si="126"/>
        <v>0</v>
      </c>
      <c r="KQ127" s="422">
        <f t="shared" si="127"/>
        <v>0</v>
      </c>
      <c r="KR127" s="421" t="s">
        <v>338</v>
      </c>
      <c r="KS127" s="422" t="s">
        <v>338</v>
      </c>
      <c r="KT127" s="1"/>
    </row>
    <row r="128" spans="2:306" s="4" customFormat="1" ht="16.5" hidden="1" customHeight="1" x14ac:dyDescent="0.2">
      <c r="B128" s="73"/>
      <c r="C128" s="902"/>
      <c r="D128" s="903"/>
      <c r="E128" s="128"/>
      <c r="F128" s="651"/>
      <c r="G128" s="128"/>
      <c r="H128" s="128"/>
      <c r="I128" s="80">
        <f>INT(ROUND(F128,2)*(IF(E128&gt;0,data!$J$4,0)))</f>
        <v>0</v>
      </c>
      <c r="J128" s="80"/>
      <c r="K128" s="550"/>
      <c r="L128" s="128"/>
      <c r="M128" s="80">
        <f>INT(ROUND(F128,2)*(IF(E128&gt;0,(IF(K128="ano",data!$J$6,0)),0)))</f>
        <v>0</v>
      </c>
      <c r="N128" s="82"/>
      <c r="O128" s="84"/>
      <c r="Q128" s="85"/>
      <c r="R128" s="611" t="s">
        <v>338</v>
      </c>
      <c r="T128" s="4">
        <f t="shared" si="103"/>
        <v>0</v>
      </c>
      <c r="U128" s="173" t="s">
        <v>297</v>
      </c>
      <c r="V128" s="10"/>
      <c r="W128" s="10"/>
      <c r="X128" s="174"/>
      <c r="Y128" s="175"/>
      <c r="Z128" s="174"/>
      <c r="AA128" s="175"/>
      <c r="AB128" s="174"/>
      <c r="AC128" s="175"/>
      <c r="AD128" s="174"/>
      <c r="AE128" s="175"/>
      <c r="AF128" s="174"/>
      <c r="AG128" s="175"/>
      <c r="AH128" s="174"/>
      <c r="AI128" s="175"/>
      <c r="AJ128" s="174"/>
      <c r="AK128" s="175"/>
      <c r="AL128" s="174"/>
      <c r="AM128" s="175"/>
      <c r="AN128" s="174"/>
      <c r="AO128" s="175"/>
      <c r="AP128" s="174"/>
      <c r="AQ128" s="175"/>
      <c r="AR128" s="174"/>
      <c r="AS128" s="175"/>
      <c r="AT128" s="174"/>
      <c r="AU128" s="175"/>
      <c r="AV128" s="166">
        <f t="shared" si="61"/>
        <v>0</v>
      </c>
      <c r="AW128" s="167">
        <f t="shared" si="62"/>
        <v>0</v>
      </c>
      <c r="AX128" s="166">
        <f t="shared" si="63"/>
        <v>0</v>
      </c>
      <c r="AY128" s="167">
        <f t="shared" si="64"/>
        <v>0</v>
      </c>
      <c r="AZ128" s="1"/>
      <c r="BA128" s="1"/>
      <c r="BB128" s="174"/>
      <c r="BC128" s="175"/>
      <c r="BD128" s="174"/>
      <c r="BE128" s="175"/>
      <c r="BF128" s="174"/>
      <c r="BG128" s="175"/>
      <c r="BH128" s="174"/>
      <c r="BI128" s="175"/>
      <c r="BJ128" s="174"/>
      <c r="BK128" s="175"/>
      <c r="BL128" s="174"/>
      <c r="BM128" s="175"/>
      <c r="BN128" s="174"/>
      <c r="BO128" s="175"/>
      <c r="BP128" s="174"/>
      <c r="BQ128" s="175"/>
      <c r="BR128" s="174"/>
      <c r="BS128" s="175"/>
      <c r="BT128" s="174"/>
      <c r="BU128" s="175"/>
      <c r="BV128" s="174"/>
      <c r="BW128" s="175"/>
      <c r="BX128" s="174"/>
      <c r="BY128" s="175"/>
      <c r="BZ128" s="166">
        <f t="shared" si="65"/>
        <v>0</v>
      </c>
      <c r="CA128" s="167">
        <f t="shared" si="66"/>
        <v>0</v>
      </c>
      <c r="CB128" s="166">
        <f t="shared" si="67"/>
        <v>0</v>
      </c>
      <c r="CC128" s="167">
        <f t="shared" si="68"/>
        <v>0</v>
      </c>
      <c r="CD128" s="1"/>
      <c r="CE128" s="1"/>
      <c r="CF128" s="174"/>
      <c r="CG128" s="175"/>
      <c r="CH128" s="174"/>
      <c r="CI128" s="175"/>
      <c r="CJ128" s="174"/>
      <c r="CK128" s="175"/>
      <c r="CL128" s="174"/>
      <c r="CM128" s="175"/>
      <c r="CN128" s="174"/>
      <c r="CO128" s="175"/>
      <c r="CP128" s="174"/>
      <c r="CQ128" s="175"/>
      <c r="CR128" s="174"/>
      <c r="CS128" s="175"/>
      <c r="CT128" s="174"/>
      <c r="CU128" s="175"/>
      <c r="CV128" s="174"/>
      <c r="CW128" s="175"/>
      <c r="CX128" s="174"/>
      <c r="CY128" s="175"/>
      <c r="CZ128" s="174"/>
      <c r="DA128" s="175"/>
      <c r="DB128" s="174"/>
      <c r="DC128" s="175"/>
      <c r="DD128" s="166">
        <f t="shared" si="69"/>
        <v>0</v>
      </c>
      <c r="DE128" s="167">
        <f t="shared" si="70"/>
        <v>0</v>
      </c>
      <c r="DF128" s="166">
        <f t="shared" si="71"/>
        <v>0</v>
      </c>
      <c r="DG128" s="167">
        <f t="shared" si="72"/>
        <v>0</v>
      </c>
      <c r="DH128" s="1"/>
      <c r="DI128" s="1"/>
      <c r="DJ128" s="174"/>
      <c r="DK128" s="175"/>
      <c r="DL128" s="174"/>
      <c r="DM128" s="175"/>
      <c r="DN128" s="174"/>
      <c r="DO128" s="175"/>
      <c r="DP128" s="174"/>
      <c r="DQ128" s="175"/>
      <c r="DR128" s="174"/>
      <c r="DS128" s="175"/>
      <c r="DT128" s="174"/>
      <c r="DU128" s="175"/>
      <c r="DV128" s="174"/>
      <c r="DW128" s="175"/>
      <c r="DX128" s="174"/>
      <c r="DY128" s="175"/>
      <c r="DZ128" s="174"/>
      <c r="EA128" s="175"/>
      <c r="EB128" s="174"/>
      <c r="EC128" s="175"/>
      <c r="ED128" s="174"/>
      <c r="EE128" s="175"/>
      <c r="EF128" s="174"/>
      <c r="EG128" s="175"/>
      <c r="EH128" s="166">
        <f t="shared" si="73"/>
        <v>0</v>
      </c>
      <c r="EI128" s="167">
        <f t="shared" si="74"/>
        <v>0</v>
      </c>
      <c r="EJ128" s="166">
        <f t="shared" si="75"/>
        <v>0</v>
      </c>
      <c r="EK128" s="167">
        <f t="shared" si="76"/>
        <v>0</v>
      </c>
      <c r="EL128" s="1"/>
      <c r="EM128" s="1"/>
      <c r="EN128" s="174"/>
      <c r="EO128" s="175"/>
      <c r="EP128" s="174"/>
      <c r="EQ128" s="175"/>
      <c r="ER128" s="174"/>
      <c r="ES128" s="175"/>
      <c r="ET128" s="174"/>
      <c r="EU128" s="175"/>
      <c r="EV128" s="174"/>
      <c r="EW128" s="175"/>
      <c r="EX128" s="174"/>
      <c r="EY128" s="175"/>
      <c r="EZ128" s="174"/>
      <c r="FA128" s="175"/>
      <c r="FB128" s="174"/>
      <c r="FC128" s="175"/>
      <c r="FD128" s="174"/>
      <c r="FE128" s="175"/>
      <c r="FF128" s="174"/>
      <c r="FG128" s="175"/>
      <c r="FH128" s="174"/>
      <c r="FI128" s="175"/>
      <c r="FJ128" s="174"/>
      <c r="FK128" s="175"/>
      <c r="FL128" s="166">
        <f t="shared" si="77"/>
        <v>0</v>
      </c>
      <c r="FM128" s="167">
        <f t="shared" si="78"/>
        <v>0</v>
      </c>
      <c r="FN128" s="166">
        <f t="shared" si="79"/>
        <v>0</v>
      </c>
      <c r="FO128" s="167">
        <f t="shared" si="80"/>
        <v>0</v>
      </c>
      <c r="FP128" s="1"/>
      <c r="FQ128" s="1"/>
      <c r="FR128" s="174"/>
      <c r="FS128" s="175"/>
      <c r="FT128" s="174"/>
      <c r="FU128" s="175"/>
      <c r="FV128" s="174"/>
      <c r="FW128" s="175"/>
      <c r="FX128" s="174"/>
      <c r="FY128" s="175"/>
      <c r="FZ128" s="174"/>
      <c r="GA128" s="175"/>
      <c r="GB128" s="174"/>
      <c r="GC128" s="175"/>
      <c r="GD128" s="174"/>
      <c r="GE128" s="175"/>
      <c r="GF128" s="174"/>
      <c r="GG128" s="175"/>
      <c r="GH128" s="174"/>
      <c r="GI128" s="175"/>
      <c r="GJ128" s="174"/>
      <c r="GK128" s="175"/>
      <c r="GL128" s="174"/>
      <c r="GM128" s="175"/>
      <c r="GN128" s="174"/>
      <c r="GO128" s="175"/>
      <c r="GP128" s="166">
        <f t="shared" si="81"/>
        <v>0</v>
      </c>
      <c r="GQ128" s="167">
        <f t="shared" si="82"/>
        <v>0</v>
      </c>
      <c r="GR128" s="166">
        <f t="shared" si="83"/>
        <v>0</v>
      </c>
      <c r="GS128" s="167">
        <f t="shared" si="84"/>
        <v>0</v>
      </c>
      <c r="GT128" s="1"/>
      <c r="GU128" s="1"/>
      <c r="GV128" s="174"/>
      <c r="GW128" s="175"/>
      <c r="GX128" s="174"/>
      <c r="GY128" s="175"/>
      <c r="GZ128" s="174"/>
      <c r="HA128" s="175"/>
      <c r="HB128" s="174"/>
      <c r="HC128" s="175"/>
      <c r="HD128" s="174"/>
      <c r="HE128" s="175"/>
      <c r="HF128" s="174"/>
      <c r="HG128" s="175"/>
      <c r="HH128" s="174"/>
      <c r="HI128" s="175"/>
      <c r="HJ128" s="174"/>
      <c r="HK128" s="175"/>
      <c r="HL128" s="174"/>
      <c r="HM128" s="175"/>
      <c r="HN128" s="174"/>
      <c r="HO128" s="175"/>
      <c r="HP128" s="174"/>
      <c r="HQ128" s="175"/>
      <c r="HR128" s="174"/>
      <c r="HS128" s="175"/>
      <c r="HT128" s="166">
        <f t="shared" si="85"/>
        <v>0</v>
      </c>
      <c r="HU128" s="167">
        <f t="shared" si="86"/>
        <v>0</v>
      </c>
      <c r="HV128" s="166">
        <f t="shared" si="87"/>
        <v>0</v>
      </c>
      <c r="HW128" s="167">
        <f t="shared" si="88"/>
        <v>0</v>
      </c>
      <c r="HX128" s="1"/>
      <c r="HY128" s="1"/>
      <c r="HZ128" s="174"/>
      <c r="IA128" s="175"/>
      <c r="IB128" s="174"/>
      <c r="IC128" s="175"/>
      <c r="ID128" s="174"/>
      <c r="IE128" s="175"/>
      <c r="IF128" s="174"/>
      <c r="IG128" s="175"/>
      <c r="IH128" s="174"/>
      <c r="II128" s="175"/>
      <c r="IJ128" s="174"/>
      <c r="IK128" s="175"/>
      <c r="IL128" s="174"/>
      <c r="IM128" s="175"/>
      <c r="IN128" s="174"/>
      <c r="IO128" s="175"/>
      <c r="IP128" s="174"/>
      <c r="IQ128" s="175"/>
      <c r="IR128" s="174"/>
      <c r="IS128" s="175"/>
      <c r="IT128" s="174"/>
      <c r="IU128" s="175"/>
      <c r="IV128" s="174"/>
      <c r="IW128" s="175"/>
      <c r="IX128" s="166">
        <f t="shared" si="89"/>
        <v>0</v>
      </c>
      <c r="IY128" s="167">
        <f t="shared" si="90"/>
        <v>0</v>
      </c>
      <c r="IZ128" s="166">
        <f t="shared" si="91"/>
        <v>0</v>
      </c>
      <c r="JA128" s="167">
        <f t="shared" si="92"/>
        <v>0</v>
      </c>
      <c r="JB128" s="1"/>
      <c r="JC128" s="1"/>
      <c r="JD128" s="174"/>
      <c r="JE128" s="175"/>
      <c r="JF128" s="174"/>
      <c r="JG128" s="175"/>
      <c r="JH128" s="174"/>
      <c r="JI128" s="175"/>
      <c r="JJ128" s="174"/>
      <c r="JK128" s="175"/>
      <c r="JL128" s="174"/>
      <c r="JM128" s="175"/>
      <c r="JN128" s="174"/>
      <c r="JO128" s="175"/>
      <c r="JP128" s="174"/>
      <c r="JQ128" s="175"/>
      <c r="JR128" s="174"/>
      <c r="JS128" s="175"/>
      <c r="JT128" s="174"/>
      <c r="JU128" s="175"/>
      <c r="JV128" s="174"/>
      <c r="JW128" s="175"/>
      <c r="JX128" s="174"/>
      <c r="JY128" s="175"/>
      <c r="JZ128" s="174"/>
      <c r="KA128" s="175"/>
      <c r="KB128" s="166">
        <f t="shared" si="93"/>
        <v>0</v>
      </c>
      <c r="KC128" s="167">
        <f t="shared" si="94"/>
        <v>0</v>
      </c>
      <c r="KD128" s="166">
        <f t="shared" si="95"/>
        <v>0</v>
      </c>
      <c r="KE128" s="167">
        <f t="shared" si="96"/>
        <v>0</v>
      </c>
      <c r="KF128" s="1"/>
      <c r="KG128" s="1"/>
      <c r="KH128" s="197">
        <f t="shared" si="118"/>
        <v>0</v>
      </c>
      <c r="KI128" s="198">
        <f t="shared" si="119"/>
        <v>0</v>
      </c>
      <c r="KJ128" s="166">
        <f t="shared" si="120"/>
        <v>0</v>
      </c>
      <c r="KK128" s="167">
        <f t="shared" si="121"/>
        <v>0</v>
      </c>
      <c r="KL128" s="199">
        <f t="shared" si="122"/>
        <v>0</v>
      </c>
      <c r="KM128" s="198">
        <f t="shared" si="123"/>
        <v>0</v>
      </c>
      <c r="KN128" s="166">
        <f t="shared" si="124"/>
        <v>0</v>
      </c>
      <c r="KO128" s="427">
        <f t="shared" si="125"/>
        <v>0</v>
      </c>
      <c r="KP128" s="420">
        <f t="shared" si="126"/>
        <v>0</v>
      </c>
      <c r="KQ128" s="422">
        <f t="shared" si="127"/>
        <v>0</v>
      </c>
      <c r="KR128" s="421" t="s">
        <v>338</v>
      </c>
      <c r="KS128" s="422" t="s">
        <v>338</v>
      </c>
      <c r="KT128" s="1"/>
    </row>
    <row r="129" spans="2:306" s="4" customFormat="1" ht="16.5" customHeight="1" x14ac:dyDescent="0.2">
      <c r="B129" s="73" t="s">
        <v>340</v>
      </c>
      <c r="C129" s="900"/>
      <c r="D129" s="901"/>
      <c r="E129" s="312"/>
      <c r="F129" s="655">
        <v>1</v>
      </c>
      <c r="G129" s="14"/>
      <c r="H129" s="14"/>
      <c r="I129" s="80">
        <f>INT(ROUND(F129,2)*(IF(E129&gt;0,data!$J$4,0)))</f>
        <v>0</v>
      </c>
      <c r="J129" s="80">
        <f t="shared" ref="J129" si="156">IF(E129&gt;0,I129*E129,0)</f>
        <v>0</v>
      </c>
      <c r="K129" s="314"/>
      <c r="L129" s="312"/>
      <c r="M129" s="80">
        <f>INT(ROUND(F129,2)*(IF(E129&gt;0,(IF(K129="ano",data!$J$6,0)),0)))</f>
        <v>0</v>
      </c>
      <c r="N129" s="82">
        <f t="shared" ref="N129" si="157">IF(L129&gt;E129,M129*E129,M129*L129)</f>
        <v>0</v>
      </c>
      <c r="O129" s="84">
        <f t="shared" ref="O129" si="158">J129+N129</f>
        <v>0</v>
      </c>
      <c r="Q129" s="85" t="str">
        <f t="shared" ref="Q129" si="159">IF(O129&gt;0,1,"")</f>
        <v/>
      </c>
      <c r="R129" s="611" t="s">
        <v>338</v>
      </c>
      <c r="T129" s="4">
        <f t="shared" si="103"/>
        <v>0</v>
      </c>
      <c r="U129" s="176" t="s">
        <v>297</v>
      </c>
      <c r="V129" s="10"/>
      <c r="W129" s="10"/>
      <c r="X129" s="164"/>
      <c r="Y129" s="177"/>
      <c r="Z129" s="164"/>
      <c r="AA129" s="177"/>
      <c r="AB129" s="164"/>
      <c r="AC129" s="177"/>
      <c r="AD129" s="164"/>
      <c r="AE129" s="177"/>
      <c r="AF129" s="164"/>
      <c r="AG129" s="177"/>
      <c r="AH129" s="164"/>
      <c r="AI129" s="177"/>
      <c r="AJ129" s="164"/>
      <c r="AK129" s="177"/>
      <c r="AL129" s="164"/>
      <c r="AM129" s="177"/>
      <c r="AN129" s="164"/>
      <c r="AO129" s="177"/>
      <c r="AP129" s="164"/>
      <c r="AQ129" s="177"/>
      <c r="AR129" s="164"/>
      <c r="AS129" s="177"/>
      <c r="AT129" s="164"/>
      <c r="AU129" s="177"/>
      <c r="AV129" s="166">
        <f t="shared" si="61"/>
        <v>0</v>
      </c>
      <c r="AW129" s="167">
        <f t="shared" si="62"/>
        <v>0</v>
      </c>
      <c r="AX129" s="166">
        <f t="shared" si="63"/>
        <v>0</v>
      </c>
      <c r="AY129" s="167">
        <f t="shared" si="64"/>
        <v>0</v>
      </c>
      <c r="AZ129" s="1"/>
      <c r="BA129" s="1"/>
      <c r="BB129" s="164"/>
      <c r="BC129" s="177"/>
      <c r="BD129" s="164"/>
      <c r="BE129" s="177"/>
      <c r="BF129" s="164"/>
      <c r="BG129" s="177"/>
      <c r="BH129" s="164"/>
      <c r="BI129" s="177"/>
      <c r="BJ129" s="164"/>
      <c r="BK129" s="177"/>
      <c r="BL129" s="164"/>
      <c r="BM129" s="177"/>
      <c r="BN129" s="164"/>
      <c r="BO129" s="177"/>
      <c r="BP129" s="164"/>
      <c r="BQ129" s="177"/>
      <c r="BR129" s="164"/>
      <c r="BS129" s="177"/>
      <c r="BT129" s="164"/>
      <c r="BU129" s="177"/>
      <c r="BV129" s="164"/>
      <c r="BW129" s="177"/>
      <c r="BX129" s="164"/>
      <c r="BY129" s="177"/>
      <c r="BZ129" s="166">
        <f t="shared" si="65"/>
        <v>0</v>
      </c>
      <c r="CA129" s="167">
        <f t="shared" si="66"/>
        <v>0</v>
      </c>
      <c r="CB129" s="166">
        <f t="shared" si="67"/>
        <v>0</v>
      </c>
      <c r="CC129" s="167">
        <f t="shared" si="68"/>
        <v>0</v>
      </c>
      <c r="CD129" s="1"/>
      <c r="CE129" s="1"/>
      <c r="CF129" s="164"/>
      <c r="CG129" s="177"/>
      <c r="CH129" s="164"/>
      <c r="CI129" s="177"/>
      <c r="CJ129" s="164"/>
      <c r="CK129" s="177"/>
      <c r="CL129" s="164"/>
      <c r="CM129" s="177"/>
      <c r="CN129" s="164"/>
      <c r="CO129" s="177"/>
      <c r="CP129" s="164"/>
      <c r="CQ129" s="177"/>
      <c r="CR129" s="164"/>
      <c r="CS129" s="177"/>
      <c r="CT129" s="164"/>
      <c r="CU129" s="177"/>
      <c r="CV129" s="164"/>
      <c r="CW129" s="177"/>
      <c r="CX129" s="164"/>
      <c r="CY129" s="177"/>
      <c r="CZ129" s="164"/>
      <c r="DA129" s="177"/>
      <c r="DB129" s="164"/>
      <c r="DC129" s="177"/>
      <c r="DD129" s="166">
        <f t="shared" si="69"/>
        <v>0</v>
      </c>
      <c r="DE129" s="167">
        <f t="shared" si="70"/>
        <v>0</v>
      </c>
      <c r="DF129" s="166">
        <f t="shared" si="71"/>
        <v>0</v>
      </c>
      <c r="DG129" s="167">
        <f t="shared" si="72"/>
        <v>0</v>
      </c>
      <c r="DH129" s="1"/>
      <c r="DI129" s="1"/>
      <c r="DJ129" s="164"/>
      <c r="DK129" s="177"/>
      <c r="DL129" s="164"/>
      <c r="DM129" s="177"/>
      <c r="DN129" s="164"/>
      <c r="DO129" s="177"/>
      <c r="DP129" s="164"/>
      <c r="DQ129" s="177"/>
      <c r="DR129" s="164"/>
      <c r="DS129" s="177"/>
      <c r="DT129" s="164"/>
      <c r="DU129" s="177"/>
      <c r="DV129" s="164"/>
      <c r="DW129" s="177"/>
      <c r="DX129" s="164"/>
      <c r="DY129" s="177"/>
      <c r="DZ129" s="164"/>
      <c r="EA129" s="177"/>
      <c r="EB129" s="164"/>
      <c r="EC129" s="177"/>
      <c r="ED129" s="164"/>
      <c r="EE129" s="177"/>
      <c r="EF129" s="164"/>
      <c r="EG129" s="177"/>
      <c r="EH129" s="166">
        <f t="shared" si="73"/>
        <v>0</v>
      </c>
      <c r="EI129" s="167">
        <f t="shared" si="74"/>
        <v>0</v>
      </c>
      <c r="EJ129" s="166">
        <f t="shared" si="75"/>
        <v>0</v>
      </c>
      <c r="EK129" s="167">
        <f t="shared" si="76"/>
        <v>0</v>
      </c>
      <c r="EL129" s="1"/>
      <c r="EM129" s="1"/>
      <c r="EN129" s="164"/>
      <c r="EO129" s="177"/>
      <c r="EP129" s="164"/>
      <c r="EQ129" s="177"/>
      <c r="ER129" s="164"/>
      <c r="ES129" s="177"/>
      <c r="ET129" s="164"/>
      <c r="EU129" s="177"/>
      <c r="EV129" s="164"/>
      <c r="EW129" s="177"/>
      <c r="EX129" s="164"/>
      <c r="EY129" s="177"/>
      <c r="EZ129" s="164"/>
      <c r="FA129" s="177"/>
      <c r="FB129" s="164"/>
      <c r="FC129" s="177"/>
      <c r="FD129" s="164"/>
      <c r="FE129" s="177"/>
      <c r="FF129" s="164"/>
      <c r="FG129" s="177"/>
      <c r="FH129" s="164"/>
      <c r="FI129" s="177"/>
      <c r="FJ129" s="164"/>
      <c r="FK129" s="177"/>
      <c r="FL129" s="166">
        <f t="shared" si="77"/>
        <v>0</v>
      </c>
      <c r="FM129" s="167">
        <f t="shared" si="78"/>
        <v>0</v>
      </c>
      <c r="FN129" s="166">
        <f t="shared" si="79"/>
        <v>0</v>
      </c>
      <c r="FO129" s="167">
        <f t="shared" si="80"/>
        <v>0</v>
      </c>
      <c r="FP129" s="1"/>
      <c r="FQ129" s="1"/>
      <c r="FR129" s="164"/>
      <c r="FS129" s="177"/>
      <c r="FT129" s="164"/>
      <c r="FU129" s="177"/>
      <c r="FV129" s="164"/>
      <c r="FW129" s="177"/>
      <c r="FX129" s="164"/>
      <c r="FY129" s="177"/>
      <c r="FZ129" s="164"/>
      <c r="GA129" s="177"/>
      <c r="GB129" s="164"/>
      <c r="GC129" s="177"/>
      <c r="GD129" s="164"/>
      <c r="GE129" s="177"/>
      <c r="GF129" s="164"/>
      <c r="GG129" s="177"/>
      <c r="GH129" s="164"/>
      <c r="GI129" s="177"/>
      <c r="GJ129" s="164"/>
      <c r="GK129" s="177"/>
      <c r="GL129" s="164"/>
      <c r="GM129" s="177"/>
      <c r="GN129" s="164"/>
      <c r="GO129" s="177"/>
      <c r="GP129" s="166">
        <f t="shared" si="81"/>
        <v>0</v>
      </c>
      <c r="GQ129" s="167">
        <f t="shared" si="82"/>
        <v>0</v>
      </c>
      <c r="GR129" s="166">
        <f t="shared" si="83"/>
        <v>0</v>
      </c>
      <c r="GS129" s="167">
        <f t="shared" si="84"/>
        <v>0</v>
      </c>
      <c r="GT129" s="1"/>
      <c r="GU129" s="1"/>
      <c r="GV129" s="164"/>
      <c r="GW129" s="177"/>
      <c r="GX129" s="164"/>
      <c r="GY129" s="177"/>
      <c r="GZ129" s="164"/>
      <c r="HA129" s="177"/>
      <c r="HB129" s="164"/>
      <c r="HC129" s="177"/>
      <c r="HD129" s="164"/>
      <c r="HE129" s="177"/>
      <c r="HF129" s="164"/>
      <c r="HG129" s="177"/>
      <c r="HH129" s="164"/>
      <c r="HI129" s="177"/>
      <c r="HJ129" s="164"/>
      <c r="HK129" s="177"/>
      <c r="HL129" s="164"/>
      <c r="HM129" s="177"/>
      <c r="HN129" s="164"/>
      <c r="HO129" s="177"/>
      <c r="HP129" s="164"/>
      <c r="HQ129" s="177"/>
      <c r="HR129" s="164"/>
      <c r="HS129" s="177"/>
      <c r="HT129" s="166">
        <f t="shared" si="85"/>
        <v>0</v>
      </c>
      <c r="HU129" s="167">
        <f t="shared" si="86"/>
        <v>0</v>
      </c>
      <c r="HV129" s="166">
        <f t="shared" si="87"/>
        <v>0</v>
      </c>
      <c r="HW129" s="167">
        <f t="shared" si="88"/>
        <v>0</v>
      </c>
      <c r="HX129" s="1"/>
      <c r="HY129" s="1"/>
      <c r="HZ129" s="164"/>
      <c r="IA129" s="177"/>
      <c r="IB129" s="164"/>
      <c r="IC129" s="177"/>
      <c r="ID129" s="164"/>
      <c r="IE129" s="177"/>
      <c r="IF129" s="164"/>
      <c r="IG129" s="177"/>
      <c r="IH129" s="164"/>
      <c r="II129" s="177"/>
      <c r="IJ129" s="164"/>
      <c r="IK129" s="177"/>
      <c r="IL129" s="164"/>
      <c r="IM129" s="177"/>
      <c r="IN129" s="164"/>
      <c r="IO129" s="177"/>
      <c r="IP129" s="164"/>
      <c r="IQ129" s="177"/>
      <c r="IR129" s="164"/>
      <c r="IS129" s="177"/>
      <c r="IT129" s="164"/>
      <c r="IU129" s="177"/>
      <c r="IV129" s="164"/>
      <c r="IW129" s="177"/>
      <c r="IX129" s="166">
        <f t="shared" si="89"/>
        <v>0</v>
      </c>
      <c r="IY129" s="167">
        <f t="shared" si="90"/>
        <v>0</v>
      </c>
      <c r="IZ129" s="166">
        <f t="shared" si="91"/>
        <v>0</v>
      </c>
      <c r="JA129" s="167">
        <f t="shared" si="92"/>
        <v>0</v>
      </c>
      <c r="JB129" s="1"/>
      <c r="JC129" s="1"/>
      <c r="JD129" s="164"/>
      <c r="JE129" s="177"/>
      <c r="JF129" s="164"/>
      <c r="JG129" s="177"/>
      <c r="JH129" s="164"/>
      <c r="JI129" s="177"/>
      <c r="JJ129" s="164"/>
      <c r="JK129" s="177"/>
      <c r="JL129" s="164"/>
      <c r="JM129" s="177"/>
      <c r="JN129" s="164"/>
      <c r="JO129" s="177"/>
      <c r="JP129" s="164"/>
      <c r="JQ129" s="177"/>
      <c r="JR129" s="164"/>
      <c r="JS129" s="177"/>
      <c r="JT129" s="164"/>
      <c r="JU129" s="177"/>
      <c r="JV129" s="164"/>
      <c r="JW129" s="177"/>
      <c r="JX129" s="164"/>
      <c r="JY129" s="177"/>
      <c r="JZ129" s="164"/>
      <c r="KA129" s="177"/>
      <c r="KB129" s="166">
        <f t="shared" si="93"/>
        <v>0</v>
      </c>
      <c r="KC129" s="167">
        <f t="shared" si="94"/>
        <v>0</v>
      </c>
      <c r="KD129" s="166">
        <f t="shared" si="95"/>
        <v>0</v>
      </c>
      <c r="KE129" s="167">
        <f t="shared" si="96"/>
        <v>0</v>
      </c>
      <c r="KF129" s="1"/>
      <c r="KG129" s="1"/>
      <c r="KH129" s="197">
        <f t="shared" si="118"/>
        <v>0</v>
      </c>
      <c r="KI129" s="198">
        <f t="shared" si="119"/>
        <v>0</v>
      </c>
      <c r="KJ129" s="166">
        <f t="shared" si="120"/>
        <v>0</v>
      </c>
      <c r="KK129" s="167">
        <f t="shared" si="121"/>
        <v>0</v>
      </c>
      <c r="KL129" s="199">
        <f t="shared" si="122"/>
        <v>0</v>
      </c>
      <c r="KM129" s="198">
        <f t="shared" si="123"/>
        <v>0</v>
      </c>
      <c r="KN129" s="166">
        <f t="shared" si="124"/>
        <v>0</v>
      </c>
      <c r="KO129" s="427">
        <f t="shared" si="125"/>
        <v>0</v>
      </c>
      <c r="KP129" s="420">
        <f t="shared" si="126"/>
        <v>0</v>
      </c>
      <c r="KQ129" s="422">
        <f t="shared" si="127"/>
        <v>0</v>
      </c>
      <c r="KR129" s="421" t="s">
        <v>338</v>
      </c>
      <c r="KS129" s="422" t="s">
        <v>338</v>
      </c>
      <c r="KT129" s="1"/>
    </row>
    <row r="130" spans="2:306" s="4" customFormat="1" ht="16.5" hidden="1" customHeight="1" x14ac:dyDescent="0.2">
      <c r="B130" s="73"/>
      <c r="C130" s="902"/>
      <c r="D130" s="903"/>
      <c r="E130" s="128"/>
      <c r="F130" s="651"/>
      <c r="G130" s="128"/>
      <c r="H130" s="128"/>
      <c r="I130" s="80">
        <f>INT(ROUND(F130,2)*(IF(E130&gt;0,data!$J$4,0)))</f>
        <v>0</v>
      </c>
      <c r="J130" s="80"/>
      <c r="K130" s="550"/>
      <c r="L130" s="128"/>
      <c r="M130" s="80">
        <f>INT(ROUND(F130,2)*(IF(E130&gt;0,(IF(K130="ano",data!$J$6,0)),0)))</f>
        <v>0</v>
      </c>
      <c r="N130" s="82"/>
      <c r="O130" s="84"/>
      <c r="Q130" s="85"/>
      <c r="R130" s="611" t="s">
        <v>338</v>
      </c>
      <c r="T130" s="4">
        <f t="shared" si="103"/>
        <v>0</v>
      </c>
      <c r="U130" s="173" t="s">
        <v>297</v>
      </c>
      <c r="V130" s="10"/>
      <c r="W130" s="10"/>
      <c r="X130" s="174"/>
      <c r="Y130" s="175"/>
      <c r="Z130" s="174"/>
      <c r="AA130" s="175"/>
      <c r="AB130" s="174"/>
      <c r="AC130" s="175"/>
      <c r="AD130" s="174"/>
      <c r="AE130" s="175"/>
      <c r="AF130" s="174"/>
      <c r="AG130" s="175"/>
      <c r="AH130" s="174"/>
      <c r="AI130" s="175"/>
      <c r="AJ130" s="174"/>
      <c r="AK130" s="175"/>
      <c r="AL130" s="174"/>
      <c r="AM130" s="175"/>
      <c r="AN130" s="174"/>
      <c r="AO130" s="175"/>
      <c r="AP130" s="174"/>
      <c r="AQ130" s="175"/>
      <c r="AR130" s="174"/>
      <c r="AS130" s="175"/>
      <c r="AT130" s="174"/>
      <c r="AU130" s="175"/>
      <c r="AV130" s="166">
        <f t="shared" si="61"/>
        <v>0</v>
      </c>
      <c r="AW130" s="167">
        <f t="shared" si="62"/>
        <v>0</v>
      </c>
      <c r="AX130" s="166">
        <f t="shared" si="63"/>
        <v>0</v>
      </c>
      <c r="AY130" s="167">
        <f t="shared" si="64"/>
        <v>0</v>
      </c>
      <c r="AZ130" s="1"/>
      <c r="BA130" s="1"/>
      <c r="BB130" s="174"/>
      <c r="BC130" s="175"/>
      <c r="BD130" s="174"/>
      <c r="BE130" s="175"/>
      <c r="BF130" s="174"/>
      <c r="BG130" s="175"/>
      <c r="BH130" s="174"/>
      <c r="BI130" s="175"/>
      <c r="BJ130" s="174"/>
      <c r="BK130" s="175"/>
      <c r="BL130" s="174"/>
      <c r="BM130" s="175"/>
      <c r="BN130" s="174"/>
      <c r="BO130" s="175"/>
      <c r="BP130" s="174"/>
      <c r="BQ130" s="175"/>
      <c r="BR130" s="174"/>
      <c r="BS130" s="175"/>
      <c r="BT130" s="174"/>
      <c r="BU130" s="175"/>
      <c r="BV130" s="174"/>
      <c r="BW130" s="175"/>
      <c r="BX130" s="174"/>
      <c r="BY130" s="175"/>
      <c r="BZ130" s="166">
        <f t="shared" si="65"/>
        <v>0</v>
      </c>
      <c r="CA130" s="167">
        <f t="shared" si="66"/>
        <v>0</v>
      </c>
      <c r="CB130" s="166">
        <f t="shared" si="67"/>
        <v>0</v>
      </c>
      <c r="CC130" s="167">
        <f t="shared" si="68"/>
        <v>0</v>
      </c>
      <c r="CD130" s="1"/>
      <c r="CE130" s="1"/>
      <c r="CF130" s="174"/>
      <c r="CG130" s="175"/>
      <c r="CH130" s="174"/>
      <c r="CI130" s="175"/>
      <c r="CJ130" s="174"/>
      <c r="CK130" s="175"/>
      <c r="CL130" s="174"/>
      <c r="CM130" s="175"/>
      <c r="CN130" s="174"/>
      <c r="CO130" s="175"/>
      <c r="CP130" s="174"/>
      <c r="CQ130" s="175"/>
      <c r="CR130" s="174"/>
      <c r="CS130" s="175"/>
      <c r="CT130" s="174"/>
      <c r="CU130" s="175"/>
      <c r="CV130" s="174"/>
      <c r="CW130" s="175"/>
      <c r="CX130" s="174"/>
      <c r="CY130" s="175"/>
      <c r="CZ130" s="174"/>
      <c r="DA130" s="175"/>
      <c r="DB130" s="174"/>
      <c r="DC130" s="175"/>
      <c r="DD130" s="166">
        <f t="shared" si="69"/>
        <v>0</v>
      </c>
      <c r="DE130" s="167">
        <f t="shared" si="70"/>
        <v>0</v>
      </c>
      <c r="DF130" s="166">
        <f t="shared" si="71"/>
        <v>0</v>
      </c>
      <c r="DG130" s="167">
        <f t="shared" si="72"/>
        <v>0</v>
      </c>
      <c r="DH130" s="1"/>
      <c r="DI130" s="1"/>
      <c r="DJ130" s="174"/>
      <c r="DK130" s="175"/>
      <c r="DL130" s="174"/>
      <c r="DM130" s="175"/>
      <c r="DN130" s="174"/>
      <c r="DO130" s="175"/>
      <c r="DP130" s="174"/>
      <c r="DQ130" s="175"/>
      <c r="DR130" s="174"/>
      <c r="DS130" s="175"/>
      <c r="DT130" s="174"/>
      <c r="DU130" s="175"/>
      <c r="DV130" s="174"/>
      <c r="DW130" s="175"/>
      <c r="DX130" s="174"/>
      <c r="DY130" s="175"/>
      <c r="DZ130" s="174"/>
      <c r="EA130" s="175"/>
      <c r="EB130" s="174"/>
      <c r="EC130" s="175"/>
      <c r="ED130" s="174"/>
      <c r="EE130" s="175"/>
      <c r="EF130" s="174"/>
      <c r="EG130" s="175"/>
      <c r="EH130" s="166">
        <f t="shared" si="73"/>
        <v>0</v>
      </c>
      <c r="EI130" s="167">
        <f t="shared" si="74"/>
        <v>0</v>
      </c>
      <c r="EJ130" s="166">
        <f t="shared" si="75"/>
        <v>0</v>
      </c>
      <c r="EK130" s="167">
        <f t="shared" si="76"/>
        <v>0</v>
      </c>
      <c r="EL130" s="1"/>
      <c r="EM130" s="1"/>
      <c r="EN130" s="174"/>
      <c r="EO130" s="175"/>
      <c r="EP130" s="174"/>
      <c r="EQ130" s="175"/>
      <c r="ER130" s="174"/>
      <c r="ES130" s="175"/>
      <c r="ET130" s="174"/>
      <c r="EU130" s="175"/>
      <c r="EV130" s="174"/>
      <c r="EW130" s="175"/>
      <c r="EX130" s="174"/>
      <c r="EY130" s="175"/>
      <c r="EZ130" s="174"/>
      <c r="FA130" s="175"/>
      <c r="FB130" s="174"/>
      <c r="FC130" s="175"/>
      <c r="FD130" s="174"/>
      <c r="FE130" s="175"/>
      <c r="FF130" s="174"/>
      <c r="FG130" s="175"/>
      <c r="FH130" s="174"/>
      <c r="FI130" s="175"/>
      <c r="FJ130" s="174"/>
      <c r="FK130" s="175"/>
      <c r="FL130" s="166">
        <f t="shared" si="77"/>
        <v>0</v>
      </c>
      <c r="FM130" s="167">
        <f t="shared" si="78"/>
        <v>0</v>
      </c>
      <c r="FN130" s="166">
        <f t="shared" si="79"/>
        <v>0</v>
      </c>
      <c r="FO130" s="167">
        <f t="shared" si="80"/>
        <v>0</v>
      </c>
      <c r="FP130" s="1"/>
      <c r="FQ130" s="1"/>
      <c r="FR130" s="174"/>
      <c r="FS130" s="175"/>
      <c r="FT130" s="174"/>
      <c r="FU130" s="175"/>
      <c r="FV130" s="174"/>
      <c r="FW130" s="175"/>
      <c r="FX130" s="174"/>
      <c r="FY130" s="175"/>
      <c r="FZ130" s="174"/>
      <c r="GA130" s="175"/>
      <c r="GB130" s="174"/>
      <c r="GC130" s="175"/>
      <c r="GD130" s="174"/>
      <c r="GE130" s="175"/>
      <c r="GF130" s="174"/>
      <c r="GG130" s="175"/>
      <c r="GH130" s="174"/>
      <c r="GI130" s="175"/>
      <c r="GJ130" s="174"/>
      <c r="GK130" s="175"/>
      <c r="GL130" s="174"/>
      <c r="GM130" s="175"/>
      <c r="GN130" s="174"/>
      <c r="GO130" s="175"/>
      <c r="GP130" s="166">
        <f t="shared" si="81"/>
        <v>0</v>
      </c>
      <c r="GQ130" s="167">
        <f t="shared" si="82"/>
        <v>0</v>
      </c>
      <c r="GR130" s="166">
        <f t="shared" si="83"/>
        <v>0</v>
      </c>
      <c r="GS130" s="167">
        <f t="shared" si="84"/>
        <v>0</v>
      </c>
      <c r="GT130" s="1"/>
      <c r="GU130" s="1"/>
      <c r="GV130" s="174"/>
      <c r="GW130" s="175"/>
      <c r="GX130" s="174"/>
      <c r="GY130" s="175"/>
      <c r="GZ130" s="174"/>
      <c r="HA130" s="175"/>
      <c r="HB130" s="174"/>
      <c r="HC130" s="175"/>
      <c r="HD130" s="174"/>
      <c r="HE130" s="175"/>
      <c r="HF130" s="174"/>
      <c r="HG130" s="175"/>
      <c r="HH130" s="174"/>
      <c r="HI130" s="175"/>
      <c r="HJ130" s="174"/>
      <c r="HK130" s="175"/>
      <c r="HL130" s="174"/>
      <c r="HM130" s="175"/>
      <c r="HN130" s="174"/>
      <c r="HO130" s="175"/>
      <c r="HP130" s="174"/>
      <c r="HQ130" s="175"/>
      <c r="HR130" s="174"/>
      <c r="HS130" s="175"/>
      <c r="HT130" s="166">
        <f t="shared" si="85"/>
        <v>0</v>
      </c>
      <c r="HU130" s="167">
        <f t="shared" si="86"/>
        <v>0</v>
      </c>
      <c r="HV130" s="166">
        <f t="shared" si="87"/>
        <v>0</v>
      </c>
      <c r="HW130" s="167">
        <f t="shared" si="88"/>
        <v>0</v>
      </c>
      <c r="HX130" s="1"/>
      <c r="HY130" s="1"/>
      <c r="HZ130" s="174"/>
      <c r="IA130" s="175"/>
      <c r="IB130" s="174"/>
      <c r="IC130" s="175"/>
      <c r="ID130" s="174"/>
      <c r="IE130" s="175"/>
      <c r="IF130" s="174"/>
      <c r="IG130" s="175"/>
      <c r="IH130" s="174"/>
      <c r="II130" s="175"/>
      <c r="IJ130" s="174"/>
      <c r="IK130" s="175"/>
      <c r="IL130" s="174"/>
      <c r="IM130" s="175"/>
      <c r="IN130" s="174"/>
      <c r="IO130" s="175"/>
      <c r="IP130" s="174"/>
      <c r="IQ130" s="175"/>
      <c r="IR130" s="174"/>
      <c r="IS130" s="175"/>
      <c r="IT130" s="174"/>
      <c r="IU130" s="175"/>
      <c r="IV130" s="174"/>
      <c r="IW130" s="175"/>
      <c r="IX130" s="166">
        <f t="shared" si="89"/>
        <v>0</v>
      </c>
      <c r="IY130" s="167">
        <f t="shared" si="90"/>
        <v>0</v>
      </c>
      <c r="IZ130" s="166">
        <f t="shared" si="91"/>
        <v>0</v>
      </c>
      <c r="JA130" s="167">
        <f t="shared" si="92"/>
        <v>0</v>
      </c>
      <c r="JB130" s="1"/>
      <c r="JC130" s="1"/>
      <c r="JD130" s="174"/>
      <c r="JE130" s="175"/>
      <c r="JF130" s="174"/>
      <c r="JG130" s="175"/>
      <c r="JH130" s="174"/>
      <c r="JI130" s="175"/>
      <c r="JJ130" s="174"/>
      <c r="JK130" s="175"/>
      <c r="JL130" s="174"/>
      <c r="JM130" s="175"/>
      <c r="JN130" s="174"/>
      <c r="JO130" s="175"/>
      <c r="JP130" s="174"/>
      <c r="JQ130" s="175"/>
      <c r="JR130" s="174"/>
      <c r="JS130" s="175"/>
      <c r="JT130" s="174"/>
      <c r="JU130" s="175"/>
      <c r="JV130" s="174"/>
      <c r="JW130" s="175"/>
      <c r="JX130" s="174"/>
      <c r="JY130" s="175"/>
      <c r="JZ130" s="174"/>
      <c r="KA130" s="175"/>
      <c r="KB130" s="166">
        <f t="shared" si="93"/>
        <v>0</v>
      </c>
      <c r="KC130" s="167">
        <f t="shared" si="94"/>
        <v>0</v>
      </c>
      <c r="KD130" s="166">
        <f t="shared" si="95"/>
        <v>0</v>
      </c>
      <c r="KE130" s="167">
        <f t="shared" si="96"/>
        <v>0</v>
      </c>
      <c r="KF130" s="1"/>
      <c r="KG130" s="1"/>
      <c r="KH130" s="197">
        <f t="shared" si="118"/>
        <v>0</v>
      </c>
      <c r="KI130" s="198">
        <f t="shared" si="119"/>
        <v>0</v>
      </c>
      <c r="KJ130" s="166">
        <f t="shared" si="120"/>
        <v>0</v>
      </c>
      <c r="KK130" s="167">
        <f t="shared" si="121"/>
        <v>0</v>
      </c>
      <c r="KL130" s="199">
        <f t="shared" si="122"/>
        <v>0</v>
      </c>
      <c r="KM130" s="198">
        <f t="shared" si="123"/>
        <v>0</v>
      </c>
      <c r="KN130" s="166">
        <f t="shared" si="124"/>
        <v>0</v>
      </c>
      <c r="KO130" s="427">
        <f t="shared" si="125"/>
        <v>0</v>
      </c>
      <c r="KP130" s="420">
        <f t="shared" si="126"/>
        <v>0</v>
      </c>
      <c r="KQ130" s="422">
        <f t="shared" si="127"/>
        <v>0</v>
      </c>
      <c r="KR130" s="421" t="s">
        <v>338</v>
      </c>
      <c r="KS130" s="422" t="s">
        <v>338</v>
      </c>
      <c r="KT130" s="1"/>
    </row>
    <row r="131" spans="2:306" s="4" customFormat="1" ht="16.5" customHeight="1" x14ac:dyDescent="0.2">
      <c r="B131" s="73" t="s">
        <v>341</v>
      </c>
      <c r="C131" s="900"/>
      <c r="D131" s="901"/>
      <c r="E131" s="312"/>
      <c r="F131" s="655">
        <v>1</v>
      </c>
      <c r="G131" s="14"/>
      <c r="H131" s="14"/>
      <c r="I131" s="80">
        <f>INT(ROUND(F131,2)*(IF(E131&gt;0,data!$J$4,0)))</f>
        <v>0</v>
      </c>
      <c r="J131" s="80">
        <f t="shared" ref="J131" si="160">IF(E131&gt;0,I131*E131,0)</f>
        <v>0</v>
      </c>
      <c r="K131" s="314"/>
      <c r="L131" s="312"/>
      <c r="M131" s="80">
        <f>INT(ROUND(F131,2)*(IF(E131&gt;0,(IF(K131="ano",data!$J$6,0)),0)))</f>
        <v>0</v>
      </c>
      <c r="N131" s="82">
        <f t="shared" ref="N131" si="161">IF(L131&gt;E131,M131*E131,M131*L131)</f>
        <v>0</v>
      </c>
      <c r="O131" s="84">
        <f t="shared" ref="O131" si="162">J131+N131</f>
        <v>0</v>
      </c>
      <c r="Q131" s="85" t="str">
        <f t="shared" ref="Q131" si="163">IF(O131&gt;0,1,"")</f>
        <v/>
      </c>
      <c r="R131" s="611" t="s">
        <v>338</v>
      </c>
      <c r="T131" s="4">
        <f t="shared" si="103"/>
        <v>0</v>
      </c>
      <c r="U131" s="176" t="s">
        <v>297</v>
      </c>
      <c r="V131" s="10"/>
      <c r="W131" s="10"/>
      <c r="X131" s="164"/>
      <c r="Y131" s="177"/>
      <c r="Z131" s="164"/>
      <c r="AA131" s="177"/>
      <c r="AB131" s="164"/>
      <c r="AC131" s="177"/>
      <c r="AD131" s="164"/>
      <c r="AE131" s="177"/>
      <c r="AF131" s="164"/>
      <c r="AG131" s="177"/>
      <c r="AH131" s="164"/>
      <c r="AI131" s="177"/>
      <c r="AJ131" s="164"/>
      <c r="AK131" s="177"/>
      <c r="AL131" s="164"/>
      <c r="AM131" s="177"/>
      <c r="AN131" s="164"/>
      <c r="AO131" s="177"/>
      <c r="AP131" s="164"/>
      <c r="AQ131" s="177"/>
      <c r="AR131" s="164"/>
      <c r="AS131" s="177"/>
      <c r="AT131" s="164"/>
      <c r="AU131" s="177"/>
      <c r="AV131" s="166">
        <f t="shared" si="61"/>
        <v>0</v>
      </c>
      <c r="AW131" s="167">
        <f t="shared" si="62"/>
        <v>0</v>
      </c>
      <c r="AX131" s="166">
        <f t="shared" si="63"/>
        <v>0</v>
      </c>
      <c r="AY131" s="167">
        <f t="shared" si="64"/>
        <v>0</v>
      </c>
      <c r="AZ131" s="1"/>
      <c r="BA131" s="1"/>
      <c r="BB131" s="164"/>
      <c r="BC131" s="177"/>
      <c r="BD131" s="164"/>
      <c r="BE131" s="177"/>
      <c r="BF131" s="164"/>
      <c r="BG131" s="177"/>
      <c r="BH131" s="164"/>
      <c r="BI131" s="177"/>
      <c r="BJ131" s="164"/>
      <c r="BK131" s="177"/>
      <c r="BL131" s="164"/>
      <c r="BM131" s="177"/>
      <c r="BN131" s="164"/>
      <c r="BO131" s="177"/>
      <c r="BP131" s="164"/>
      <c r="BQ131" s="177"/>
      <c r="BR131" s="164"/>
      <c r="BS131" s="177"/>
      <c r="BT131" s="164"/>
      <c r="BU131" s="177"/>
      <c r="BV131" s="164"/>
      <c r="BW131" s="177"/>
      <c r="BX131" s="164"/>
      <c r="BY131" s="177"/>
      <c r="BZ131" s="166">
        <f t="shared" si="65"/>
        <v>0</v>
      </c>
      <c r="CA131" s="167">
        <f t="shared" si="66"/>
        <v>0</v>
      </c>
      <c r="CB131" s="166">
        <f t="shared" si="67"/>
        <v>0</v>
      </c>
      <c r="CC131" s="167">
        <f t="shared" si="68"/>
        <v>0</v>
      </c>
      <c r="CD131" s="1"/>
      <c r="CE131" s="1"/>
      <c r="CF131" s="164"/>
      <c r="CG131" s="177"/>
      <c r="CH131" s="164"/>
      <c r="CI131" s="177"/>
      <c r="CJ131" s="164"/>
      <c r="CK131" s="177"/>
      <c r="CL131" s="164"/>
      <c r="CM131" s="177"/>
      <c r="CN131" s="164"/>
      <c r="CO131" s="177"/>
      <c r="CP131" s="164"/>
      <c r="CQ131" s="177"/>
      <c r="CR131" s="164"/>
      <c r="CS131" s="177"/>
      <c r="CT131" s="164"/>
      <c r="CU131" s="177"/>
      <c r="CV131" s="164"/>
      <c r="CW131" s="177"/>
      <c r="CX131" s="164"/>
      <c r="CY131" s="177"/>
      <c r="CZ131" s="164"/>
      <c r="DA131" s="177"/>
      <c r="DB131" s="164"/>
      <c r="DC131" s="177"/>
      <c r="DD131" s="166">
        <f t="shared" si="69"/>
        <v>0</v>
      </c>
      <c r="DE131" s="167">
        <f t="shared" si="70"/>
        <v>0</v>
      </c>
      <c r="DF131" s="166">
        <f t="shared" si="71"/>
        <v>0</v>
      </c>
      <c r="DG131" s="167">
        <f t="shared" si="72"/>
        <v>0</v>
      </c>
      <c r="DH131" s="1"/>
      <c r="DI131" s="1"/>
      <c r="DJ131" s="164"/>
      <c r="DK131" s="177"/>
      <c r="DL131" s="164"/>
      <c r="DM131" s="177"/>
      <c r="DN131" s="164"/>
      <c r="DO131" s="177"/>
      <c r="DP131" s="164"/>
      <c r="DQ131" s="177"/>
      <c r="DR131" s="164"/>
      <c r="DS131" s="177"/>
      <c r="DT131" s="164"/>
      <c r="DU131" s="177"/>
      <c r="DV131" s="164"/>
      <c r="DW131" s="177"/>
      <c r="DX131" s="164"/>
      <c r="DY131" s="177"/>
      <c r="DZ131" s="164"/>
      <c r="EA131" s="177"/>
      <c r="EB131" s="164"/>
      <c r="EC131" s="177"/>
      <c r="ED131" s="164"/>
      <c r="EE131" s="177"/>
      <c r="EF131" s="164"/>
      <c r="EG131" s="177"/>
      <c r="EH131" s="166">
        <f t="shared" si="73"/>
        <v>0</v>
      </c>
      <c r="EI131" s="167">
        <f t="shared" si="74"/>
        <v>0</v>
      </c>
      <c r="EJ131" s="166">
        <f t="shared" si="75"/>
        <v>0</v>
      </c>
      <c r="EK131" s="167">
        <f t="shared" si="76"/>
        <v>0</v>
      </c>
      <c r="EL131" s="1"/>
      <c r="EM131" s="1"/>
      <c r="EN131" s="164"/>
      <c r="EO131" s="177"/>
      <c r="EP131" s="164"/>
      <c r="EQ131" s="177"/>
      <c r="ER131" s="164"/>
      <c r="ES131" s="177"/>
      <c r="ET131" s="164"/>
      <c r="EU131" s="177"/>
      <c r="EV131" s="164"/>
      <c r="EW131" s="177"/>
      <c r="EX131" s="164"/>
      <c r="EY131" s="177"/>
      <c r="EZ131" s="164"/>
      <c r="FA131" s="177"/>
      <c r="FB131" s="164"/>
      <c r="FC131" s="177"/>
      <c r="FD131" s="164"/>
      <c r="FE131" s="177"/>
      <c r="FF131" s="164"/>
      <c r="FG131" s="177"/>
      <c r="FH131" s="164"/>
      <c r="FI131" s="177"/>
      <c r="FJ131" s="164"/>
      <c r="FK131" s="177"/>
      <c r="FL131" s="166">
        <f t="shared" si="77"/>
        <v>0</v>
      </c>
      <c r="FM131" s="167">
        <f t="shared" si="78"/>
        <v>0</v>
      </c>
      <c r="FN131" s="166">
        <f t="shared" si="79"/>
        <v>0</v>
      </c>
      <c r="FO131" s="167">
        <f t="shared" si="80"/>
        <v>0</v>
      </c>
      <c r="FP131" s="1"/>
      <c r="FQ131" s="1"/>
      <c r="FR131" s="164"/>
      <c r="FS131" s="177"/>
      <c r="FT131" s="164"/>
      <c r="FU131" s="177"/>
      <c r="FV131" s="164"/>
      <c r="FW131" s="177"/>
      <c r="FX131" s="164"/>
      <c r="FY131" s="177"/>
      <c r="FZ131" s="164"/>
      <c r="GA131" s="177"/>
      <c r="GB131" s="164"/>
      <c r="GC131" s="177"/>
      <c r="GD131" s="164"/>
      <c r="GE131" s="177"/>
      <c r="GF131" s="164"/>
      <c r="GG131" s="177"/>
      <c r="GH131" s="164"/>
      <c r="GI131" s="177"/>
      <c r="GJ131" s="164"/>
      <c r="GK131" s="177"/>
      <c r="GL131" s="164"/>
      <c r="GM131" s="177"/>
      <c r="GN131" s="164"/>
      <c r="GO131" s="177"/>
      <c r="GP131" s="166">
        <f t="shared" si="81"/>
        <v>0</v>
      </c>
      <c r="GQ131" s="167">
        <f t="shared" si="82"/>
        <v>0</v>
      </c>
      <c r="GR131" s="166">
        <f t="shared" si="83"/>
        <v>0</v>
      </c>
      <c r="GS131" s="167">
        <f t="shared" si="84"/>
        <v>0</v>
      </c>
      <c r="GT131" s="1"/>
      <c r="GU131" s="1"/>
      <c r="GV131" s="164"/>
      <c r="GW131" s="177"/>
      <c r="GX131" s="164"/>
      <c r="GY131" s="177"/>
      <c r="GZ131" s="164"/>
      <c r="HA131" s="177"/>
      <c r="HB131" s="164"/>
      <c r="HC131" s="177"/>
      <c r="HD131" s="164"/>
      <c r="HE131" s="177"/>
      <c r="HF131" s="164"/>
      <c r="HG131" s="177"/>
      <c r="HH131" s="164"/>
      <c r="HI131" s="177"/>
      <c r="HJ131" s="164"/>
      <c r="HK131" s="177"/>
      <c r="HL131" s="164"/>
      <c r="HM131" s="177"/>
      <c r="HN131" s="164"/>
      <c r="HO131" s="177"/>
      <c r="HP131" s="164"/>
      <c r="HQ131" s="177"/>
      <c r="HR131" s="164"/>
      <c r="HS131" s="177"/>
      <c r="HT131" s="166">
        <f t="shared" si="85"/>
        <v>0</v>
      </c>
      <c r="HU131" s="167">
        <f t="shared" si="86"/>
        <v>0</v>
      </c>
      <c r="HV131" s="166">
        <f t="shared" si="87"/>
        <v>0</v>
      </c>
      <c r="HW131" s="167">
        <f t="shared" si="88"/>
        <v>0</v>
      </c>
      <c r="HX131" s="1"/>
      <c r="HY131" s="1"/>
      <c r="HZ131" s="164"/>
      <c r="IA131" s="177"/>
      <c r="IB131" s="164"/>
      <c r="IC131" s="177"/>
      <c r="ID131" s="164"/>
      <c r="IE131" s="177"/>
      <c r="IF131" s="164"/>
      <c r="IG131" s="177"/>
      <c r="IH131" s="164"/>
      <c r="II131" s="177"/>
      <c r="IJ131" s="164"/>
      <c r="IK131" s="177"/>
      <c r="IL131" s="164"/>
      <c r="IM131" s="177"/>
      <c r="IN131" s="164"/>
      <c r="IO131" s="177"/>
      <c r="IP131" s="164"/>
      <c r="IQ131" s="177"/>
      <c r="IR131" s="164"/>
      <c r="IS131" s="177"/>
      <c r="IT131" s="164"/>
      <c r="IU131" s="177"/>
      <c r="IV131" s="164"/>
      <c r="IW131" s="177"/>
      <c r="IX131" s="166">
        <f t="shared" si="89"/>
        <v>0</v>
      </c>
      <c r="IY131" s="167">
        <f t="shared" si="90"/>
        <v>0</v>
      </c>
      <c r="IZ131" s="166">
        <f t="shared" si="91"/>
        <v>0</v>
      </c>
      <c r="JA131" s="167">
        <f t="shared" si="92"/>
        <v>0</v>
      </c>
      <c r="JB131" s="1"/>
      <c r="JC131" s="1"/>
      <c r="JD131" s="164"/>
      <c r="JE131" s="177"/>
      <c r="JF131" s="164"/>
      <c r="JG131" s="177"/>
      <c r="JH131" s="164"/>
      <c r="JI131" s="177"/>
      <c r="JJ131" s="164"/>
      <c r="JK131" s="177"/>
      <c r="JL131" s="164"/>
      <c r="JM131" s="177"/>
      <c r="JN131" s="164"/>
      <c r="JO131" s="177"/>
      <c r="JP131" s="164"/>
      <c r="JQ131" s="177"/>
      <c r="JR131" s="164"/>
      <c r="JS131" s="177"/>
      <c r="JT131" s="164"/>
      <c r="JU131" s="177"/>
      <c r="JV131" s="164"/>
      <c r="JW131" s="177"/>
      <c r="JX131" s="164"/>
      <c r="JY131" s="177"/>
      <c r="JZ131" s="164"/>
      <c r="KA131" s="177"/>
      <c r="KB131" s="166">
        <f t="shared" si="93"/>
        <v>0</v>
      </c>
      <c r="KC131" s="167">
        <f t="shared" si="94"/>
        <v>0</v>
      </c>
      <c r="KD131" s="166">
        <f t="shared" si="95"/>
        <v>0</v>
      </c>
      <c r="KE131" s="167">
        <f t="shared" si="96"/>
        <v>0</v>
      </c>
      <c r="KF131" s="1"/>
      <c r="KG131" s="1"/>
      <c r="KH131" s="197">
        <f t="shared" si="118"/>
        <v>0</v>
      </c>
      <c r="KI131" s="198">
        <f t="shared" si="119"/>
        <v>0</v>
      </c>
      <c r="KJ131" s="166">
        <f t="shared" si="120"/>
        <v>0</v>
      </c>
      <c r="KK131" s="167">
        <f t="shared" si="121"/>
        <v>0</v>
      </c>
      <c r="KL131" s="199">
        <f t="shared" si="122"/>
        <v>0</v>
      </c>
      <c r="KM131" s="198">
        <f t="shared" si="123"/>
        <v>0</v>
      </c>
      <c r="KN131" s="166">
        <f t="shared" si="124"/>
        <v>0</v>
      </c>
      <c r="KO131" s="427">
        <f t="shared" si="125"/>
        <v>0</v>
      </c>
      <c r="KP131" s="420">
        <f t="shared" si="126"/>
        <v>0</v>
      </c>
      <c r="KQ131" s="422">
        <f t="shared" si="127"/>
        <v>0</v>
      </c>
      <c r="KR131" s="421" t="s">
        <v>338</v>
      </c>
      <c r="KS131" s="422" t="s">
        <v>338</v>
      </c>
      <c r="KT131" s="1"/>
    </row>
    <row r="132" spans="2:306" s="4" customFormat="1" ht="16.5" hidden="1" customHeight="1" x14ac:dyDescent="0.2">
      <c r="B132" s="73"/>
      <c r="C132" s="902"/>
      <c r="D132" s="903"/>
      <c r="E132" s="128"/>
      <c r="F132" s="651"/>
      <c r="G132" s="128"/>
      <c r="H132" s="128"/>
      <c r="I132" s="80">
        <f>INT(ROUND(F132,2)*(IF(E132&gt;0,data!$J$4,0)))</f>
        <v>0</v>
      </c>
      <c r="J132" s="80"/>
      <c r="K132" s="550"/>
      <c r="L132" s="128"/>
      <c r="M132" s="80">
        <f>INT(ROUND(F132,2)*(IF(E132&gt;0,(IF(K132="ano",data!$J$6,0)),0)))</f>
        <v>0</v>
      </c>
      <c r="N132" s="82"/>
      <c r="O132" s="84"/>
      <c r="Q132" s="85"/>
      <c r="R132" s="611" t="s">
        <v>338</v>
      </c>
      <c r="T132" s="4">
        <f t="shared" si="103"/>
        <v>0</v>
      </c>
      <c r="U132" s="173" t="s">
        <v>297</v>
      </c>
      <c r="V132" s="10"/>
      <c r="W132" s="10"/>
      <c r="X132" s="174"/>
      <c r="Y132" s="175"/>
      <c r="Z132" s="174"/>
      <c r="AA132" s="175"/>
      <c r="AB132" s="174"/>
      <c r="AC132" s="175"/>
      <c r="AD132" s="174"/>
      <c r="AE132" s="175"/>
      <c r="AF132" s="174"/>
      <c r="AG132" s="175"/>
      <c r="AH132" s="174"/>
      <c r="AI132" s="175"/>
      <c r="AJ132" s="174"/>
      <c r="AK132" s="175"/>
      <c r="AL132" s="174"/>
      <c r="AM132" s="175"/>
      <c r="AN132" s="174"/>
      <c r="AO132" s="175"/>
      <c r="AP132" s="174"/>
      <c r="AQ132" s="175"/>
      <c r="AR132" s="174"/>
      <c r="AS132" s="175"/>
      <c r="AT132" s="174"/>
      <c r="AU132" s="175"/>
      <c r="AV132" s="166">
        <f t="shared" si="61"/>
        <v>0</v>
      </c>
      <c r="AW132" s="167">
        <f t="shared" si="62"/>
        <v>0</v>
      </c>
      <c r="AX132" s="166">
        <f t="shared" si="63"/>
        <v>0</v>
      </c>
      <c r="AY132" s="167">
        <f t="shared" si="64"/>
        <v>0</v>
      </c>
      <c r="AZ132" s="1"/>
      <c r="BA132" s="1"/>
      <c r="BB132" s="174"/>
      <c r="BC132" s="175"/>
      <c r="BD132" s="174"/>
      <c r="BE132" s="175"/>
      <c r="BF132" s="174"/>
      <c r="BG132" s="175"/>
      <c r="BH132" s="174"/>
      <c r="BI132" s="175"/>
      <c r="BJ132" s="174"/>
      <c r="BK132" s="175"/>
      <c r="BL132" s="174"/>
      <c r="BM132" s="175"/>
      <c r="BN132" s="174"/>
      <c r="BO132" s="175"/>
      <c r="BP132" s="174"/>
      <c r="BQ132" s="175"/>
      <c r="BR132" s="174"/>
      <c r="BS132" s="175"/>
      <c r="BT132" s="174"/>
      <c r="BU132" s="175"/>
      <c r="BV132" s="174"/>
      <c r="BW132" s="175"/>
      <c r="BX132" s="174"/>
      <c r="BY132" s="175"/>
      <c r="BZ132" s="166">
        <f t="shared" si="65"/>
        <v>0</v>
      </c>
      <c r="CA132" s="167">
        <f t="shared" si="66"/>
        <v>0</v>
      </c>
      <c r="CB132" s="166">
        <f t="shared" si="67"/>
        <v>0</v>
      </c>
      <c r="CC132" s="167">
        <f t="shared" si="68"/>
        <v>0</v>
      </c>
      <c r="CD132" s="1"/>
      <c r="CE132" s="1"/>
      <c r="CF132" s="174"/>
      <c r="CG132" s="175"/>
      <c r="CH132" s="174"/>
      <c r="CI132" s="175"/>
      <c r="CJ132" s="174"/>
      <c r="CK132" s="175"/>
      <c r="CL132" s="174"/>
      <c r="CM132" s="175"/>
      <c r="CN132" s="174"/>
      <c r="CO132" s="175"/>
      <c r="CP132" s="174"/>
      <c r="CQ132" s="175"/>
      <c r="CR132" s="174"/>
      <c r="CS132" s="175"/>
      <c r="CT132" s="174"/>
      <c r="CU132" s="175"/>
      <c r="CV132" s="174"/>
      <c r="CW132" s="175"/>
      <c r="CX132" s="174"/>
      <c r="CY132" s="175"/>
      <c r="CZ132" s="174"/>
      <c r="DA132" s="175"/>
      <c r="DB132" s="174"/>
      <c r="DC132" s="175"/>
      <c r="DD132" s="166">
        <f t="shared" si="69"/>
        <v>0</v>
      </c>
      <c r="DE132" s="167">
        <f t="shared" si="70"/>
        <v>0</v>
      </c>
      <c r="DF132" s="166">
        <f t="shared" si="71"/>
        <v>0</v>
      </c>
      <c r="DG132" s="167">
        <f t="shared" si="72"/>
        <v>0</v>
      </c>
      <c r="DH132" s="1"/>
      <c r="DI132" s="1"/>
      <c r="DJ132" s="174"/>
      <c r="DK132" s="175"/>
      <c r="DL132" s="174"/>
      <c r="DM132" s="175"/>
      <c r="DN132" s="174"/>
      <c r="DO132" s="175"/>
      <c r="DP132" s="174"/>
      <c r="DQ132" s="175"/>
      <c r="DR132" s="174"/>
      <c r="DS132" s="175"/>
      <c r="DT132" s="174"/>
      <c r="DU132" s="175"/>
      <c r="DV132" s="174"/>
      <c r="DW132" s="175"/>
      <c r="DX132" s="174"/>
      <c r="DY132" s="175"/>
      <c r="DZ132" s="174"/>
      <c r="EA132" s="175"/>
      <c r="EB132" s="174"/>
      <c r="EC132" s="175"/>
      <c r="ED132" s="174"/>
      <c r="EE132" s="175"/>
      <c r="EF132" s="174"/>
      <c r="EG132" s="175"/>
      <c r="EH132" s="166">
        <f t="shared" si="73"/>
        <v>0</v>
      </c>
      <c r="EI132" s="167">
        <f t="shared" si="74"/>
        <v>0</v>
      </c>
      <c r="EJ132" s="166">
        <f t="shared" si="75"/>
        <v>0</v>
      </c>
      <c r="EK132" s="167">
        <f t="shared" si="76"/>
        <v>0</v>
      </c>
      <c r="EL132" s="1"/>
      <c r="EM132" s="1"/>
      <c r="EN132" s="174"/>
      <c r="EO132" s="175"/>
      <c r="EP132" s="174"/>
      <c r="EQ132" s="175"/>
      <c r="ER132" s="174"/>
      <c r="ES132" s="175"/>
      <c r="ET132" s="174"/>
      <c r="EU132" s="175"/>
      <c r="EV132" s="174"/>
      <c r="EW132" s="175"/>
      <c r="EX132" s="174"/>
      <c r="EY132" s="175"/>
      <c r="EZ132" s="174"/>
      <c r="FA132" s="175"/>
      <c r="FB132" s="174"/>
      <c r="FC132" s="175"/>
      <c r="FD132" s="174"/>
      <c r="FE132" s="175"/>
      <c r="FF132" s="174"/>
      <c r="FG132" s="175"/>
      <c r="FH132" s="174"/>
      <c r="FI132" s="175"/>
      <c r="FJ132" s="174"/>
      <c r="FK132" s="175"/>
      <c r="FL132" s="166">
        <f t="shared" si="77"/>
        <v>0</v>
      </c>
      <c r="FM132" s="167">
        <f t="shared" si="78"/>
        <v>0</v>
      </c>
      <c r="FN132" s="166">
        <f t="shared" si="79"/>
        <v>0</v>
      </c>
      <c r="FO132" s="167">
        <f t="shared" si="80"/>
        <v>0</v>
      </c>
      <c r="FP132" s="1"/>
      <c r="FQ132" s="1"/>
      <c r="FR132" s="174"/>
      <c r="FS132" s="175"/>
      <c r="FT132" s="174"/>
      <c r="FU132" s="175"/>
      <c r="FV132" s="174"/>
      <c r="FW132" s="175"/>
      <c r="FX132" s="174"/>
      <c r="FY132" s="175"/>
      <c r="FZ132" s="174"/>
      <c r="GA132" s="175"/>
      <c r="GB132" s="174"/>
      <c r="GC132" s="175"/>
      <c r="GD132" s="174"/>
      <c r="GE132" s="175"/>
      <c r="GF132" s="174"/>
      <c r="GG132" s="175"/>
      <c r="GH132" s="174"/>
      <c r="GI132" s="175"/>
      <c r="GJ132" s="174"/>
      <c r="GK132" s="175"/>
      <c r="GL132" s="174"/>
      <c r="GM132" s="175"/>
      <c r="GN132" s="174"/>
      <c r="GO132" s="175"/>
      <c r="GP132" s="166">
        <f t="shared" si="81"/>
        <v>0</v>
      </c>
      <c r="GQ132" s="167">
        <f t="shared" si="82"/>
        <v>0</v>
      </c>
      <c r="GR132" s="166">
        <f t="shared" si="83"/>
        <v>0</v>
      </c>
      <c r="GS132" s="167">
        <f t="shared" si="84"/>
        <v>0</v>
      </c>
      <c r="GT132" s="1"/>
      <c r="GU132" s="1"/>
      <c r="GV132" s="174"/>
      <c r="GW132" s="175"/>
      <c r="GX132" s="174"/>
      <c r="GY132" s="175"/>
      <c r="GZ132" s="174"/>
      <c r="HA132" s="175"/>
      <c r="HB132" s="174"/>
      <c r="HC132" s="175"/>
      <c r="HD132" s="174"/>
      <c r="HE132" s="175"/>
      <c r="HF132" s="174"/>
      <c r="HG132" s="175"/>
      <c r="HH132" s="174"/>
      <c r="HI132" s="175"/>
      <c r="HJ132" s="174"/>
      <c r="HK132" s="175"/>
      <c r="HL132" s="174"/>
      <c r="HM132" s="175"/>
      <c r="HN132" s="174"/>
      <c r="HO132" s="175"/>
      <c r="HP132" s="174"/>
      <c r="HQ132" s="175"/>
      <c r="HR132" s="174"/>
      <c r="HS132" s="175"/>
      <c r="HT132" s="166">
        <f t="shared" si="85"/>
        <v>0</v>
      </c>
      <c r="HU132" s="167">
        <f t="shared" si="86"/>
        <v>0</v>
      </c>
      <c r="HV132" s="166">
        <f t="shared" si="87"/>
        <v>0</v>
      </c>
      <c r="HW132" s="167">
        <f t="shared" si="88"/>
        <v>0</v>
      </c>
      <c r="HX132" s="1"/>
      <c r="HY132" s="1"/>
      <c r="HZ132" s="174"/>
      <c r="IA132" s="175"/>
      <c r="IB132" s="174"/>
      <c r="IC132" s="175"/>
      <c r="ID132" s="174"/>
      <c r="IE132" s="175"/>
      <c r="IF132" s="174"/>
      <c r="IG132" s="175"/>
      <c r="IH132" s="174"/>
      <c r="II132" s="175"/>
      <c r="IJ132" s="174"/>
      <c r="IK132" s="175"/>
      <c r="IL132" s="174"/>
      <c r="IM132" s="175"/>
      <c r="IN132" s="174"/>
      <c r="IO132" s="175"/>
      <c r="IP132" s="174"/>
      <c r="IQ132" s="175"/>
      <c r="IR132" s="174"/>
      <c r="IS132" s="175"/>
      <c r="IT132" s="174"/>
      <c r="IU132" s="175"/>
      <c r="IV132" s="174"/>
      <c r="IW132" s="175"/>
      <c r="IX132" s="166">
        <f t="shared" si="89"/>
        <v>0</v>
      </c>
      <c r="IY132" s="167">
        <f t="shared" si="90"/>
        <v>0</v>
      </c>
      <c r="IZ132" s="166">
        <f t="shared" si="91"/>
        <v>0</v>
      </c>
      <c r="JA132" s="167">
        <f t="shared" si="92"/>
        <v>0</v>
      </c>
      <c r="JB132" s="1"/>
      <c r="JC132" s="1"/>
      <c r="JD132" s="174"/>
      <c r="JE132" s="175"/>
      <c r="JF132" s="174"/>
      <c r="JG132" s="175"/>
      <c r="JH132" s="174"/>
      <c r="JI132" s="175"/>
      <c r="JJ132" s="174"/>
      <c r="JK132" s="175"/>
      <c r="JL132" s="174"/>
      <c r="JM132" s="175"/>
      <c r="JN132" s="174"/>
      <c r="JO132" s="175"/>
      <c r="JP132" s="174"/>
      <c r="JQ132" s="175"/>
      <c r="JR132" s="174"/>
      <c r="JS132" s="175"/>
      <c r="JT132" s="174"/>
      <c r="JU132" s="175"/>
      <c r="JV132" s="174"/>
      <c r="JW132" s="175"/>
      <c r="JX132" s="174"/>
      <c r="JY132" s="175"/>
      <c r="JZ132" s="174"/>
      <c r="KA132" s="175"/>
      <c r="KB132" s="166">
        <f t="shared" si="93"/>
        <v>0</v>
      </c>
      <c r="KC132" s="167">
        <f t="shared" si="94"/>
        <v>0</v>
      </c>
      <c r="KD132" s="166">
        <f t="shared" si="95"/>
        <v>0</v>
      </c>
      <c r="KE132" s="167">
        <f t="shared" si="96"/>
        <v>0</v>
      </c>
      <c r="KF132" s="1"/>
      <c r="KG132" s="1"/>
      <c r="KH132" s="197">
        <f t="shared" si="118"/>
        <v>0</v>
      </c>
      <c r="KI132" s="198">
        <f t="shared" si="119"/>
        <v>0</v>
      </c>
      <c r="KJ132" s="166">
        <f t="shared" si="120"/>
        <v>0</v>
      </c>
      <c r="KK132" s="167">
        <f t="shared" si="121"/>
        <v>0</v>
      </c>
      <c r="KL132" s="199">
        <f t="shared" si="122"/>
        <v>0</v>
      </c>
      <c r="KM132" s="198">
        <f t="shared" si="123"/>
        <v>0</v>
      </c>
      <c r="KN132" s="166">
        <f t="shared" si="124"/>
        <v>0</v>
      </c>
      <c r="KO132" s="427">
        <f t="shared" si="125"/>
        <v>0</v>
      </c>
      <c r="KP132" s="420">
        <f t="shared" si="126"/>
        <v>0</v>
      </c>
      <c r="KQ132" s="422">
        <f t="shared" si="127"/>
        <v>0</v>
      </c>
      <c r="KR132" s="421" t="s">
        <v>338</v>
      </c>
      <c r="KS132" s="422" t="s">
        <v>338</v>
      </c>
      <c r="KT132" s="1"/>
    </row>
    <row r="133" spans="2:306" s="4" customFormat="1" ht="16.5" customHeight="1" x14ac:dyDescent="0.2">
      <c r="B133" s="73" t="s">
        <v>342</v>
      </c>
      <c r="C133" s="900"/>
      <c r="D133" s="901"/>
      <c r="E133" s="312"/>
      <c r="F133" s="655">
        <v>1</v>
      </c>
      <c r="G133" s="14"/>
      <c r="H133" s="14"/>
      <c r="I133" s="80">
        <f>INT(ROUND(F133,2)*(IF(E133&gt;0,data!$J$4,0)))</f>
        <v>0</v>
      </c>
      <c r="J133" s="80">
        <f t="shared" ref="J133" si="164">IF(E133&gt;0,I133*E133,0)</f>
        <v>0</v>
      </c>
      <c r="K133" s="314"/>
      <c r="L133" s="312"/>
      <c r="M133" s="80">
        <f>INT(ROUND(F133,2)*(IF(E133&gt;0,(IF(K133="ano",data!$J$6,0)),0)))</f>
        <v>0</v>
      </c>
      <c r="N133" s="82">
        <f t="shared" ref="N133" si="165">IF(L133&gt;E133,M133*E133,M133*L133)</f>
        <v>0</v>
      </c>
      <c r="O133" s="84">
        <f t="shared" ref="O133" si="166">J133+N133</f>
        <v>0</v>
      </c>
      <c r="Q133" s="85" t="str">
        <f t="shared" ref="Q133" si="167">IF(O133&gt;0,1,"")</f>
        <v/>
      </c>
      <c r="R133" s="611" t="s">
        <v>338</v>
      </c>
      <c r="T133" s="4">
        <f t="shared" si="103"/>
        <v>0</v>
      </c>
      <c r="U133" s="176" t="s">
        <v>297</v>
      </c>
      <c r="V133" s="10"/>
      <c r="W133" s="10"/>
      <c r="X133" s="164"/>
      <c r="Y133" s="177"/>
      <c r="Z133" s="164"/>
      <c r="AA133" s="177"/>
      <c r="AB133" s="164"/>
      <c r="AC133" s="177"/>
      <c r="AD133" s="164"/>
      <c r="AE133" s="177"/>
      <c r="AF133" s="164"/>
      <c r="AG133" s="177"/>
      <c r="AH133" s="164"/>
      <c r="AI133" s="177"/>
      <c r="AJ133" s="164"/>
      <c r="AK133" s="177"/>
      <c r="AL133" s="164"/>
      <c r="AM133" s="177"/>
      <c r="AN133" s="164"/>
      <c r="AO133" s="177"/>
      <c r="AP133" s="164"/>
      <c r="AQ133" s="177"/>
      <c r="AR133" s="164"/>
      <c r="AS133" s="177"/>
      <c r="AT133" s="164"/>
      <c r="AU133" s="177"/>
      <c r="AV133" s="166">
        <f t="shared" si="61"/>
        <v>0</v>
      </c>
      <c r="AW133" s="167">
        <f t="shared" si="62"/>
        <v>0</v>
      </c>
      <c r="AX133" s="166">
        <f t="shared" si="63"/>
        <v>0</v>
      </c>
      <c r="AY133" s="167">
        <f t="shared" si="64"/>
        <v>0</v>
      </c>
      <c r="AZ133" s="1"/>
      <c r="BA133" s="1"/>
      <c r="BB133" s="164"/>
      <c r="BC133" s="177"/>
      <c r="BD133" s="164"/>
      <c r="BE133" s="177"/>
      <c r="BF133" s="164"/>
      <c r="BG133" s="177"/>
      <c r="BH133" s="164"/>
      <c r="BI133" s="177"/>
      <c r="BJ133" s="164"/>
      <c r="BK133" s="177"/>
      <c r="BL133" s="164"/>
      <c r="BM133" s="177"/>
      <c r="BN133" s="164"/>
      <c r="BO133" s="177"/>
      <c r="BP133" s="164"/>
      <c r="BQ133" s="177"/>
      <c r="BR133" s="164"/>
      <c r="BS133" s="177"/>
      <c r="BT133" s="164"/>
      <c r="BU133" s="177"/>
      <c r="BV133" s="164"/>
      <c r="BW133" s="177"/>
      <c r="BX133" s="164"/>
      <c r="BY133" s="177"/>
      <c r="BZ133" s="166">
        <f t="shared" si="65"/>
        <v>0</v>
      </c>
      <c r="CA133" s="167">
        <f t="shared" si="66"/>
        <v>0</v>
      </c>
      <c r="CB133" s="166">
        <f t="shared" si="67"/>
        <v>0</v>
      </c>
      <c r="CC133" s="167">
        <f t="shared" si="68"/>
        <v>0</v>
      </c>
      <c r="CD133" s="1"/>
      <c r="CE133" s="1"/>
      <c r="CF133" s="164"/>
      <c r="CG133" s="177"/>
      <c r="CH133" s="164"/>
      <c r="CI133" s="177"/>
      <c r="CJ133" s="164"/>
      <c r="CK133" s="177"/>
      <c r="CL133" s="164"/>
      <c r="CM133" s="177"/>
      <c r="CN133" s="164"/>
      <c r="CO133" s="177"/>
      <c r="CP133" s="164"/>
      <c r="CQ133" s="177"/>
      <c r="CR133" s="164"/>
      <c r="CS133" s="177"/>
      <c r="CT133" s="164"/>
      <c r="CU133" s="177"/>
      <c r="CV133" s="164"/>
      <c r="CW133" s="177"/>
      <c r="CX133" s="164"/>
      <c r="CY133" s="177"/>
      <c r="CZ133" s="164"/>
      <c r="DA133" s="177"/>
      <c r="DB133" s="164"/>
      <c r="DC133" s="177"/>
      <c r="DD133" s="166">
        <f t="shared" si="69"/>
        <v>0</v>
      </c>
      <c r="DE133" s="167">
        <f t="shared" si="70"/>
        <v>0</v>
      </c>
      <c r="DF133" s="166">
        <f t="shared" si="71"/>
        <v>0</v>
      </c>
      <c r="DG133" s="167">
        <f t="shared" si="72"/>
        <v>0</v>
      </c>
      <c r="DH133" s="1"/>
      <c r="DI133" s="1"/>
      <c r="DJ133" s="164"/>
      <c r="DK133" s="177"/>
      <c r="DL133" s="164"/>
      <c r="DM133" s="177"/>
      <c r="DN133" s="164"/>
      <c r="DO133" s="177"/>
      <c r="DP133" s="164"/>
      <c r="DQ133" s="177"/>
      <c r="DR133" s="164"/>
      <c r="DS133" s="177"/>
      <c r="DT133" s="164"/>
      <c r="DU133" s="177"/>
      <c r="DV133" s="164"/>
      <c r="DW133" s="177"/>
      <c r="DX133" s="164"/>
      <c r="DY133" s="177"/>
      <c r="DZ133" s="164"/>
      <c r="EA133" s="177"/>
      <c r="EB133" s="164"/>
      <c r="EC133" s="177"/>
      <c r="ED133" s="164"/>
      <c r="EE133" s="177"/>
      <c r="EF133" s="164"/>
      <c r="EG133" s="177"/>
      <c r="EH133" s="166">
        <f t="shared" si="73"/>
        <v>0</v>
      </c>
      <c r="EI133" s="167">
        <f t="shared" si="74"/>
        <v>0</v>
      </c>
      <c r="EJ133" s="166">
        <f t="shared" si="75"/>
        <v>0</v>
      </c>
      <c r="EK133" s="167">
        <f t="shared" si="76"/>
        <v>0</v>
      </c>
      <c r="EL133" s="1"/>
      <c r="EM133" s="1"/>
      <c r="EN133" s="164"/>
      <c r="EO133" s="177"/>
      <c r="EP133" s="164"/>
      <c r="EQ133" s="177"/>
      <c r="ER133" s="164"/>
      <c r="ES133" s="177"/>
      <c r="ET133" s="164"/>
      <c r="EU133" s="177"/>
      <c r="EV133" s="164"/>
      <c r="EW133" s="177"/>
      <c r="EX133" s="164"/>
      <c r="EY133" s="177"/>
      <c r="EZ133" s="164"/>
      <c r="FA133" s="177"/>
      <c r="FB133" s="164"/>
      <c r="FC133" s="177"/>
      <c r="FD133" s="164"/>
      <c r="FE133" s="177"/>
      <c r="FF133" s="164"/>
      <c r="FG133" s="177"/>
      <c r="FH133" s="164"/>
      <c r="FI133" s="177"/>
      <c r="FJ133" s="164"/>
      <c r="FK133" s="177"/>
      <c r="FL133" s="166">
        <f t="shared" si="77"/>
        <v>0</v>
      </c>
      <c r="FM133" s="167">
        <f t="shared" si="78"/>
        <v>0</v>
      </c>
      <c r="FN133" s="166">
        <f t="shared" si="79"/>
        <v>0</v>
      </c>
      <c r="FO133" s="167">
        <f t="shared" si="80"/>
        <v>0</v>
      </c>
      <c r="FP133" s="1"/>
      <c r="FQ133" s="1"/>
      <c r="FR133" s="164"/>
      <c r="FS133" s="177"/>
      <c r="FT133" s="164"/>
      <c r="FU133" s="177"/>
      <c r="FV133" s="164"/>
      <c r="FW133" s="177"/>
      <c r="FX133" s="164"/>
      <c r="FY133" s="177"/>
      <c r="FZ133" s="164"/>
      <c r="GA133" s="177"/>
      <c r="GB133" s="164"/>
      <c r="GC133" s="177"/>
      <c r="GD133" s="164"/>
      <c r="GE133" s="177"/>
      <c r="GF133" s="164"/>
      <c r="GG133" s="177"/>
      <c r="GH133" s="164"/>
      <c r="GI133" s="177"/>
      <c r="GJ133" s="164"/>
      <c r="GK133" s="177"/>
      <c r="GL133" s="164"/>
      <c r="GM133" s="177"/>
      <c r="GN133" s="164"/>
      <c r="GO133" s="177"/>
      <c r="GP133" s="166">
        <f t="shared" si="81"/>
        <v>0</v>
      </c>
      <c r="GQ133" s="167">
        <f t="shared" si="82"/>
        <v>0</v>
      </c>
      <c r="GR133" s="166">
        <f t="shared" si="83"/>
        <v>0</v>
      </c>
      <c r="GS133" s="167">
        <f t="shared" si="84"/>
        <v>0</v>
      </c>
      <c r="GT133" s="1"/>
      <c r="GU133" s="1"/>
      <c r="GV133" s="164"/>
      <c r="GW133" s="177"/>
      <c r="GX133" s="164"/>
      <c r="GY133" s="177"/>
      <c r="GZ133" s="164"/>
      <c r="HA133" s="177"/>
      <c r="HB133" s="164"/>
      <c r="HC133" s="177"/>
      <c r="HD133" s="164"/>
      <c r="HE133" s="177"/>
      <c r="HF133" s="164"/>
      <c r="HG133" s="177"/>
      <c r="HH133" s="164"/>
      <c r="HI133" s="177"/>
      <c r="HJ133" s="164"/>
      <c r="HK133" s="177"/>
      <c r="HL133" s="164"/>
      <c r="HM133" s="177"/>
      <c r="HN133" s="164"/>
      <c r="HO133" s="177"/>
      <c r="HP133" s="164"/>
      <c r="HQ133" s="177"/>
      <c r="HR133" s="164"/>
      <c r="HS133" s="177"/>
      <c r="HT133" s="166">
        <f t="shared" si="85"/>
        <v>0</v>
      </c>
      <c r="HU133" s="167">
        <f t="shared" si="86"/>
        <v>0</v>
      </c>
      <c r="HV133" s="166">
        <f t="shared" si="87"/>
        <v>0</v>
      </c>
      <c r="HW133" s="167">
        <f t="shared" si="88"/>
        <v>0</v>
      </c>
      <c r="HX133" s="1"/>
      <c r="HY133" s="1"/>
      <c r="HZ133" s="164"/>
      <c r="IA133" s="177"/>
      <c r="IB133" s="164"/>
      <c r="IC133" s="177"/>
      <c r="ID133" s="164"/>
      <c r="IE133" s="177"/>
      <c r="IF133" s="164"/>
      <c r="IG133" s="177"/>
      <c r="IH133" s="164"/>
      <c r="II133" s="177"/>
      <c r="IJ133" s="164"/>
      <c r="IK133" s="177"/>
      <c r="IL133" s="164"/>
      <c r="IM133" s="177"/>
      <c r="IN133" s="164"/>
      <c r="IO133" s="177"/>
      <c r="IP133" s="164"/>
      <c r="IQ133" s="177"/>
      <c r="IR133" s="164"/>
      <c r="IS133" s="177"/>
      <c r="IT133" s="164"/>
      <c r="IU133" s="177"/>
      <c r="IV133" s="164"/>
      <c r="IW133" s="177"/>
      <c r="IX133" s="166">
        <f t="shared" si="89"/>
        <v>0</v>
      </c>
      <c r="IY133" s="167">
        <f t="shared" si="90"/>
        <v>0</v>
      </c>
      <c r="IZ133" s="166">
        <f t="shared" si="91"/>
        <v>0</v>
      </c>
      <c r="JA133" s="167">
        <f t="shared" si="92"/>
        <v>0</v>
      </c>
      <c r="JB133" s="1"/>
      <c r="JC133" s="1"/>
      <c r="JD133" s="164"/>
      <c r="JE133" s="177"/>
      <c r="JF133" s="164"/>
      <c r="JG133" s="177"/>
      <c r="JH133" s="164"/>
      <c r="JI133" s="177"/>
      <c r="JJ133" s="164"/>
      <c r="JK133" s="177"/>
      <c r="JL133" s="164"/>
      <c r="JM133" s="177"/>
      <c r="JN133" s="164"/>
      <c r="JO133" s="177"/>
      <c r="JP133" s="164"/>
      <c r="JQ133" s="177"/>
      <c r="JR133" s="164"/>
      <c r="JS133" s="177"/>
      <c r="JT133" s="164"/>
      <c r="JU133" s="177"/>
      <c r="JV133" s="164"/>
      <c r="JW133" s="177"/>
      <c r="JX133" s="164"/>
      <c r="JY133" s="177"/>
      <c r="JZ133" s="164"/>
      <c r="KA133" s="177"/>
      <c r="KB133" s="166">
        <f t="shared" si="93"/>
        <v>0</v>
      </c>
      <c r="KC133" s="167">
        <f t="shared" si="94"/>
        <v>0</v>
      </c>
      <c r="KD133" s="166">
        <f t="shared" si="95"/>
        <v>0</v>
      </c>
      <c r="KE133" s="167">
        <f t="shared" si="96"/>
        <v>0</v>
      </c>
      <c r="KF133" s="1"/>
      <c r="KG133" s="1"/>
      <c r="KH133" s="197">
        <f t="shared" si="118"/>
        <v>0</v>
      </c>
      <c r="KI133" s="198">
        <f t="shared" si="119"/>
        <v>0</v>
      </c>
      <c r="KJ133" s="166">
        <f t="shared" si="120"/>
        <v>0</v>
      </c>
      <c r="KK133" s="167">
        <f t="shared" si="121"/>
        <v>0</v>
      </c>
      <c r="KL133" s="199">
        <f t="shared" si="122"/>
        <v>0</v>
      </c>
      <c r="KM133" s="198">
        <f t="shared" si="123"/>
        <v>0</v>
      </c>
      <c r="KN133" s="166">
        <f t="shared" si="124"/>
        <v>0</v>
      </c>
      <c r="KO133" s="427">
        <f t="shared" si="125"/>
        <v>0</v>
      </c>
      <c r="KP133" s="420">
        <f t="shared" si="126"/>
        <v>0</v>
      </c>
      <c r="KQ133" s="422">
        <f t="shared" si="127"/>
        <v>0</v>
      </c>
      <c r="KR133" s="421" t="s">
        <v>338</v>
      </c>
      <c r="KS133" s="422" t="s">
        <v>338</v>
      </c>
      <c r="KT133" s="1"/>
    </row>
    <row r="134" spans="2:306" s="4" customFormat="1" ht="16.5" hidden="1" customHeight="1" x14ac:dyDescent="0.2">
      <c r="B134" s="73"/>
      <c r="C134" s="902"/>
      <c r="D134" s="903"/>
      <c r="E134" s="128"/>
      <c r="F134" s="651"/>
      <c r="G134" s="128"/>
      <c r="H134" s="128"/>
      <c r="I134" s="80">
        <f>INT(ROUND(F134,2)*(IF(E134&gt;0,data!$J$4,0)))</f>
        <v>0</v>
      </c>
      <c r="J134" s="80"/>
      <c r="K134" s="550"/>
      <c r="L134" s="128"/>
      <c r="M134" s="80">
        <f>INT(ROUND(F134,2)*(IF(E134&gt;0,(IF(K134="ano",data!$J$6,0)),0)))</f>
        <v>0</v>
      </c>
      <c r="N134" s="82"/>
      <c r="O134" s="84"/>
      <c r="Q134" s="85"/>
      <c r="R134" s="611" t="s">
        <v>338</v>
      </c>
      <c r="T134" s="4">
        <f t="shared" si="103"/>
        <v>0</v>
      </c>
      <c r="U134" s="173" t="s">
        <v>297</v>
      </c>
      <c r="V134" s="10"/>
      <c r="W134" s="10"/>
      <c r="X134" s="174"/>
      <c r="Y134" s="175"/>
      <c r="Z134" s="174"/>
      <c r="AA134" s="175"/>
      <c r="AB134" s="174"/>
      <c r="AC134" s="175"/>
      <c r="AD134" s="174"/>
      <c r="AE134" s="175"/>
      <c r="AF134" s="174"/>
      <c r="AG134" s="175"/>
      <c r="AH134" s="174"/>
      <c r="AI134" s="175"/>
      <c r="AJ134" s="174"/>
      <c r="AK134" s="175"/>
      <c r="AL134" s="174"/>
      <c r="AM134" s="175"/>
      <c r="AN134" s="174"/>
      <c r="AO134" s="175"/>
      <c r="AP134" s="174"/>
      <c r="AQ134" s="175"/>
      <c r="AR134" s="174"/>
      <c r="AS134" s="175"/>
      <c r="AT134" s="174"/>
      <c r="AU134" s="175"/>
      <c r="AV134" s="166">
        <f t="shared" si="61"/>
        <v>0</v>
      </c>
      <c r="AW134" s="167">
        <f t="shared" si="62"/>
        <v>0</v>
      </c>
      <c r="AX134" s="166">
        <f t="shared" si="63"/>
        <v>0</v>
      </c>
      <c r="AY134" s="167">
        <f t="shared" si="64"/>
        <v>0</v>
      </c>
      <c r="AZ134" s="1"/>
      <c r="BA134" s="1"/>
      <c r="BB134" s="174"/>
      <c r="BC134" s="175"/>
      <c r="BD134" s="174"/>
      <c r="BE134" s="175"/>
      <c r="BF134" s="174"/>
      <c r="BG134" s="175"/>
      <c r="BH134" s="174"/>
      <c r="BI134" s="175"/>
      <c r="BJ134" s="174"/>
      <c r="BK134" s="175"/>
      <c r="BL134" s="174"/>
      <c r="BM134" s="175"/>
      <c r="BN134" s="174"/>
      <c r="BO134" s="175"/>
      <c r="BP134" s="174"/>
      <c r="BQ134" s="175"/>
      <c r="BR134" s="174"/>
      <c r="BS134" s="175"/>
      <c r="BT134" s="174"/>
      <c r="BU134" s="175"/>
      <c r="BV134" s="174"/>
      <c r="BW134" s="175"/>
      <c r="BX134" s="174"/>
      <c r="BY134" s="175"/>
      <c r="BZ134" s="166">
        <f t="shared" si="65"/>
        <v>0</v>
      </c>
      <c r="CA134" s="167">
        <f t="shared" si="66"/>
        <v>0</v>
      </c>
      <c r="CB134" s="166">
        <f t="shared" si="67"/>
        <v>0</v>
      </c>
      <c r="CC134" s="167">
        <f t="shared" si="68"/>
        <v>0</v>
      </c>
      <c r="CD134" s="1"/>
      <c r="CE134" s="1"/>
      <c r="CF134" s="174"/>
      <c r="CG134" s="175"/>
      <c r="CH134" s="174"/>
      <c r="CI134" s="175"/>
      <c r="CJ134" s="174"/>
      <c r="CK134" s="175"/>
      <c r="CL134" s="174"/>
      <c r="CM134" s="175"/>
      <c r="CN134" s="174"/>
      <c r="CO134" s="175"/>
      <c r="CP134" s="174"/>
      <c r="CQ134" s="175"/>
      <c r="CR134" s="174"/>
      <c r="CS134" s="175"/>
      <c r="CT134" s="174"/>
      <c r="CU134" s="175"/>
      <c r="CV134" s="174"/>
      <c r="CW134" s="175"/>
      <c r="CX134" s="174"/>
      <c r="CY134" s="175"/>
      <c r="CZ134" s="174"/>
      <c r="DA134" s="175"/>
      <c r="DB134" s="174"/>
      <c r="DC134" s="175"/>
      <c r="DD134" s="166">
        <f t="shared" si="69"/>
        <v>0</v>
      </c>
      <c r="DE134" s="167">
        <f t="shared" si="70"/>
        <v>0</v>
      </c>
      <c r="DF134" s="166">
        <f t="shared" si="71"/>
        <v>0</v>
      </c>
      <c r="DG134" s="167">
        <f t="shared" si="72"/>
        <v>0</v>
      </c>
      <c r="DH134" s="1"/>
      <c r="DI134" s="1"/>
      <c r="DJ134" s="174"/>
      <c r="DK134" s="175"/>
      <c r="DL134" s="174"/>
      <c r="DM134" s="175"/>
      <c r="DN134" s="174"/>
      <c r="DO134" s="175"/>
      <c r="DP134" s="174"/>
      <c r="DQ134" s="175"/>
      <c r="DR134" s="174"/>
      <c r="DS134" s="175"/>
      <c r="DT134" s="174"/>
      <c r="DU134" s="175"/>
      <c r="DV134" s="174"/>
      <c r="DW134" s="175"/>
      <c r="DX134" s="174"/>
      <c r="DY134" s="175"/>
      <c r="DZ134" s="174"/>
      <c r="EA134" s="175"/>
      <c r="EB134" s="174"/>
      <c r="EC134" s="175"/>
      <c r="ED134" s="174"/>
      <c r="EE134" s="175"/>
      <c r="EF134" s="174"/>
      <c r="EG134" s="175"/>
      <c r="EH134" s="166">
        <f t="shared" si="73"/>
        <v>0</v>
      </c>
      <c r="EI134" s="167">
        <f t="shared" si="74"/>
        <v>0</v>
      </c>
      <c r="EJ134" s="166">
        <f t="shared" si="75"/>
        <v>0</v>
      </c>
      <c r="EK134" s="167">
        <f t="shared" si="76"/>
        <v>0</v>
      </c>
      <c r="EL134" s="1"/>
      <c r="EM134" s="1"/>
      <c r="EN134" s="174"/>
      <c r="EO134" s="175"/>
      <c r="EP134" s="174"/>
      <c r="EQ134" s="175"/>
      <c r="ER134" s="174"/>
      <c r="ES134" s="175"/>
      <c r="ET134" s="174"/>
      <c r="EU134" s="175"/>
      <c r="EV134" s="174"/>
      <c r="EW134" s="175"/>
      <c r="EX134" s="174"/>
      <c r="EY134" s="175"/>
      <c r="EZ134" s="174"/>
      <c r="FA134" s="175"/>
      <c r="FB134" s="174"/>
      <c r="FC134" s="175"/>
      <c r="FD134" s="174"/>
      <c r="FE134" s="175"/>
      <c r="FF134" s="174"/>
      <c r="FG134" s="175"/>
      <c r="FH134" s="174"/>
      <c r="FI134" s="175"/>
      <c r="FJ134" s="174"/>
      <c r="FK134" s="175"/>
      <c r="FL134" s="166">
        <f t="shared" si="77"/>
        <v>0</v>
      </c>
      <c r="FM134" s="167">
        <f t="shared" si="78"/>
        <v>0</v>
      </c>
      <c r="FN134" s="166">
        <f t="shared" si="79"/>
        <v>0</v>
      </c>
      <c r="FO134" s="167">
        <f t="shared" si="80"/>
        <v>0</v>
      </c>
      <c r="FP134" s="1"/>
      <c r="FQ134" s="1"/>
      <c r="FR134" s="174"/>
      <c r="FS134" s="175"/>
      <c r="FT134" s="174"/>
      <c r="FU134" s="175"/>
      <c r="FV134" s="174"/>
      <c r="FW134" s="175"/>
      <c r="FX134" s="174"/>
      <c r="FY134" s="175"/>
      <c r="FZ134" s="174"/>
      <c r="GA134" s="175"/>
      <c r="GB134" s="174"/>
      <c r="GC134" s="175"/>
      <c r="GD134" s="174"/>
      <c r="GE134" s="175"/>
      <c r="GF134" s="174"/>
      <c r="GG134" s="175"/>
      <c r="GH134" s="174"/>
      <c r="GI134" s="175"/>
      <c r="GJ134" s="174"/>
      <c r="GK134" s="175"/>
      <c r="GL134" s="174"/>
      <c r="GM134" s="175"/>
      <c r="GN134" s="174"/>
      <c r="GO134" s="175"/>
      <c r="GP134" s="166">
        <f t="shared" si="81"/>
        <v>0</v>
      </c>
      <c r="GQ134" s="167">
        <f t="shared" si="82"/>
        <v>0</v>
      </c>
      <c r="GR134" s="166">
        <f t="shared" si="83"/>
        <v>0</v>
      </c>
      <c r="GS134" s="167">
        <f t="shared" si="84"/>
        <v>0</v>
      </c>
      <c r="GT134" s="1"/>
      <c r="GU134" s="1"/>
      <c r="GV134" s="174"/>
      <c r="GW134" s="175"/>
      <c r="GX134" s="174"/>
      <c r="GY134" s="175"/>
      <c r="GZ134" s="174"/>
      <c r="HA134" s="175"/>
      <c r="HB134" s="174"/>
      <c r="HC134" s="175"/>
      <c r="HD134" s="174"/>
      <c r="HE134" s="175"/>
      <c r="HF134" s="174"/>
      <c r="HG134" s="175"/>
      <c r="HH134" s="174"/>
      <c r="HI134" s="175"/>
      <c r="HJ134" s="174"/>
      <c r="HK134" s="175"/>
      <c r="HL134" s="174"/>
      <c r="HM134" s="175"/>
      <c r="HN134" s="174"/>
      <c r="HO134" s="175"/>
      <c r="HP134" s="174"/>
      <c r="HQ134" s="175"/>
      <c r="HR134" s="174"/>
      <c r="HS134" s="175"/>
      <c r="HT134" s="166">
        <f t="shared" si="85"/>
        <v>0</v>
      </c>
      <c r="HU134" s="167">
        <f t="shared" si="86"/>
        <v>0</v>
      </c>
      <c r="HV134" s="166">
        <f t="shared" si="87"/>
        <v>0</v>
      </c>
      <c r="HW134" s="167">
        <f t="shared" si="88"/>
        <v>0</v>
      </c>
      <c r="HX134" s="1"/>
      <c r="HY134" s="1"/>
      <c r="HZ134" s="174"/>
      <c r="IA134" s="175"/>
      <c r="IB134" s="174"/>
      <c r="IC134" s="175"/>
      <c r="ID134" s="174"/>
      <c r="IE134" s="175"/>
      <c r="IF134" s="174"/>
      <c r="IG134" s="175"/>
      <c r="IH134" s="174"/>
      <c r="II134" s="175"/>
      <c r="IJ134" s="174"/>
      <c r="IK134" s="175"/>
      <c r="IL134" s="174"/>
      <c r="IM134" s="175"/>
      <c r="IN134" s="174"/>
      <c r="IO134" s="175"/>
      <c r="IP134" s="174"/>
      <c r="IQ134" s="175"/>
      <c r="IR134" s="174"/>
      <c r="IS134" s="175"/>
      <c r="IT134" s="174"/>
      <c r="IU134" s="175"/>
      <c r="IV134" s="174"/>
      <c r="IW134" s="175"/>
      <c r="IX134" s="166">
        <f t="shared" si="89"/>
        <v>0</v>
      </c>
      <c r="IY134" s="167">
        <f t="shared" si="90"/>
        <v>0</v>
      </c>
      <c r="IZ134" s="166">
        <f t="shared" si="91"/>
        <v>0</v>
      </c>
      <c r="JA134" s="167">
        <f t="shared" si="92"/>
        <v>0</v>
      </c>
      <c r="JB134" s="1"/>
      <c r="JC134" s="1"/>
      <c r="JD134" s="174"/>
      <c r="JE134" s="175"/>
      <c r="JF134" s="174"/>
      <c r="JG134" s="175"/>
      <c r="JH134" s="174"/>
      <c r="JI134" s="175"/>
      <c r="JJ134" s="174"/>
      <c r="JK134" s="175"/>
      <c r="JL134" s="174"/>
      <c r="JM134" s="175"/>
      <c r="JN134" s="174"/>
      <c r="JO134" s="175"/>
      <c r="JP134" s="174"/>
      <c r="JQ134" s="175"/>
      <c r="JR134" s="174"/>
      <c r="JS134" s="175"/>
      <c r="JT134" s="174"/>
      <c r="JU134" s="175"/>
      <c r="JV134" s="174"/>
      <c r="JW134" s="175"/>
      <c r="JX134" s="174"/>
      <c r="JY134" s="175"/>
      <c r="JZ134" s="174"/>
      <c r="KA134" s="175"/>
      <c r="KB134" s="166">
        <f t="shared" si="93"/>
        <v>0</v>
      </c>
      <c r="KC134" s="167">
        <f t="shared" si="94"/>
        <v>0</v>
      </c>
      <c r="KD134" s="166">
        <f t="shared" si="95"/>
        <v>0</v>
      </c>
      <c r="KE134" s="167">
        <f t="shared" si="96"/>
        <v>0</v>
      </c>
      <c r="KF134" s="1"/>
      <c r="KG134" s="1"/>
      <c r="KH134" s="197">
        <f t="shared" si="118"/>
        <v>0</v>
      </c>
      <c r="KI134" s="198">
        <f t="shared" si="119"/>
        <v>0</v>
      </c>
      <c r="KJ134" s="166">
        <f t="shared" si="120"/>
        <v>0</v>
      </c>
      <c r="KK134" s="167">
        <f t="shared" si="121"/>
        <v>0</v>
      </c>
      <c r="KL134" s="199">
        <f t="shared" si="122"/>
        <v>0</v>
      </c>
      <c r="KM134" s="198">
        <f t="shared" si="123"/>
        <v>0</v>
      </c>
      <c r="KN134" s="166">
        <f t="shared" si="124"/>
        <v>0</v>
      </c>
      <c r="KO134" s="427">
        <f t="shared" si="125"/>
        <v>0</v>
      </c>
      <c r="KP134" s="420">
        <f t="shared" si="126"/>
        <v>0</v>
      </c>
      <c r="KQ134" s="422">
        <f t="shared" si="127"/>
        <v>0</v>
      </c>
      <c r="KR134" s="421" t="s">
        <v>338</v>
      </c>
      <c r="KS134" s="422" t="s">
        <v>338</v>
      </c>
      <c r="KT134" s="1"/>
    </row>
    <row r="135" spans="2:306" s="4" customFormat="1" ht="16.5" customHeight="1" x14ac:dyDescent="0.2">
      <c r="B135" s="73" t="s">
        <v>343</v>
      </c>
      <c r="C135" s="900"/>
      <c r="D135" s="901"/>
      <c r="E135" s="312"/>
      <c r="F135" s="655">
        <v>1</v>
      </c>
      <c r="G135" s="14"/>
      <c r="H135" s="14"/>
      <c r="I135" s="80">
        <f>INT(ROUND(F135,2)*(IF(E135&gt;0,data!$J$4,0)))</f>
        <v>0</v>
      </c>
      <c r="J135" s="80">
        <f t="shared" ref="J135" si="168">IF(E135&gt;0,I135*E135,0)</f>
        <v>0</v>
      </c>
      <c r="K135" s="314"/>
      <c r="L135" s="312"/>
      <c r="M135" s="80">
        <f>INT(ROUND(F135,2)*(IF(E135&gt;0,(IF(K135="ano",data!$J$6,0)),0)))</f>
        <v>0</v>
      </c>
      <c r="N135" s="82">
        <f t="shared" ref="N135" si="169">IF(L135&gt;E135,M135*E135,M135*L135)</f>
        <v>0</v>
      </c>
      <c r="O135" s="84">
        <f t="shared" ref="O135" si="170">J135+N135</f>
        <v>0</v>
      </c>
      <c r="Q135" s="85" t="str">
        <f t="shared" ref="Q135" si="171">IF(O135&gt;0,1,"")</f>
        <v/>
      </c>
      <c r="R135" s="611" t="s">
        <v>338</v>
      </c>
      <c r="T135" s="4">
        <f t="shared" si="103"/>
        <v>0</v>
      </c>
      <c r="U135" s="176" t="s">
        <v>297</v>
      </c>
      <c r="V135" s="10"/>
      <c r="W135" s="10"/>
      <c r="X135" s="164"/>
      <c r="Y135" s="177"/>
      <c r="Z135" s="164"/>
      <c r="AA135" s="177"/>
      <c r="AB135" s="164"/>
      <c r="AC135" s="177"/>
      <c r="AD135" s="164"/>
      <c r="AE135" s="177"/>
      <c r="AF135" s="164"/>
      <c r="AG135" s="177"/>
      <c r="AH135" s="164"/>
      <c r="AI135" s="177"/>
      <c r="AJ135" s="164"/>
      <c r="AK135" s="177"/>
      <c r="AL135" s="164"/>
      <c r="AM135" s="177"/>
      <c r="AN135" s="164"/>
      <c r="AO135" s="177"/>
      <c r="AP135" s="164"/>
      <c r="AQ135" s="177"/>
      <c r="AR135" s="164"/>
      <c r="AS135" s="177"/>
      <c r="AT135" s="164"/>
      <c r="AU135" s="177"/>
      <c r="AV135" s="166">
        <f t="shared" si="61"/>
        <v>0</v>
      </c>
      <c r="AW135" s="167">
        <f t="shared" si="62"/>
        <v>0</v>
      </c>
      <c r="AX135" s="166">
        <f t="shared" si="63"/>
        <v>0</v>
      </c>
      <c r="AY135" s="167">
        <f t="shared" si="64"/>
        <v>0</v>
      </c>
      <c r="AZ135" s="1"/>
      <c r="BA135" s="1"/>
      <c r="BB135" s="164"/>
      <c r="BC135" s="177"/>
      <c r="BD135" s="164"/>
      <c r="BE135" s="177"/>
      <c r="BF135" s="164"/>
      <c r="BG135" s="177"/>
      <c r="BH135" s="164"/>
      <c r="BI135" s="177"/>
      <c r="BJ135" s="164"/>
      <c r="BK135" s="177"/>
      <c r="BL135" s="164"/>
      <c r="BM135" s="177"/>
      <c r="BN135" s="164"/>
      <c r="BO135" s="177"/>
      <c r="BP135" s="164"/>
      <c r="BQ135" s="177"/>
      <c r="BR135" s="164"/>
      <c r="BS135" s="177"/>
      <c r="BT135" s="164"/>
      <c r="BU135" s="177"/>
      <c r="BV135" s="164"/>
      <c r="BW135" s="177"/>
      <c r="BX135" s="164"/>
      <c r="BY135" s="177"/>
      <c r="BZ135" s="166">
        <f t="shared" si="65"/>
        <v>0</v>
      </c>
      <c r="CA135" s="167">
        <f t="shared" si="66"/>
        <v>0</v>
      </c>
      <c r="CB135" s="166">
        <f t="shared" si="67"/>
        <v>0</v>
      </c>
      <c r="CC135" s="167">
        <f t="shared" si="68"/>
        <v>0</v>
      </c>
      <c r="CD135" s="1"/>
      <c r="CE135" s="1"/>
      <c r="CF135" s="164"/>
      <c r="CG135" s="177"/>
      <c r="CH135" s="164"/>
      <c r="CI135" s="177"/>
      <c r="CJ135" s="164"/>
      <c r="CK135" s="177"/>
      <c r="CL135" s="164"/>
      <c r="CM135" s="177"/>
      <c r="CN135" s="164"/>
      <c r="CO135" s="177"/>
      <c r="CP135" s="164"/>
      <c r="CQ135" s="177"/>
      <c r="CR135" s="164"/>
      <c r="CS135" s="177"/>
      <c r="CT135" s="164"/>
      <c r="CU135" s="177"/>
      <c r="CV135" s="164"/>
      <c r="CW135" s="177"/>
      <c r="CX135" s="164"/>
      <c r="CY135" s="177"/>
      <c r="CZ135" s="164"/>
      <c r="DA135" s="177"/>
      <c r="DB135" s="164"/>
      <c r="DC135" s="177"/>
      <c r="DD135" s="166">
        <f t="shared" si="69"/>
        <v>0</v>
      </c>
      <c r="DE135" s="167">
        <f t="shared" si="70"/>
        <v>0</v>
      </c>
      <c r="DF135" s="166">
        <f t="shared" si="71"/>
        <v>0</v>
      </c>
      <c r="DG135" s="167">
        <f t="shared" si="72"/>
        <v>0</v>
      </c>
      <c r="DH135" s="1"/>
      <c r="DI135" s="1"/>
      <c r="DJ135" s="164"/>
      <c r="DK135" s="177"/>
      <c r="DL135" s="164"/>
      <c r="DM135" s="177"/>
      <c r="DN135" s="164"/>
      <c r="DO135" s="177"/>
      <c r="DP135" s="164"/>
      <c r="DQ135" s="177"/>
      <c r="DR135" s="164"/>
      <c r="DS135" s="177"/>
      <c r="DT135" s="164"/>
      <c r="DU135" s="177"/>
      <c r="DV135" s="164"/>
      <c r="DW135" s="177"/>
      <c r="DX135" s="164"/>
      <c r="DY135" s="177"/>
      <c r="DZ135" s="164"/>
      <c r="EA135" s="177"/>
      <c r="EB135" s="164"/>
      <c r="EC135" s="177"/>
      <c r="ED135" s="164"/>
      <c r="EE135" s="177"/>
      <c r="EF135" s="164"/>
      <c r="EG135" s="177"/>
      <c r="EH135" s="166">
        <f t="shared" si="73"/>
        <v>0</v>
      </c>
      <c r="EI135" s="167">
        <f t="shared" si="74"/>
        <v>0</v>
      </c>
      <c r="EJ135" s="166">
        <f t="shared" si="75"/>
        <v>0</v>
      </c>
      <c r="EK135" s="167">
        <f t="shared" si="76"/>
        <v>0</v>
      </c>
      <c r="EL135" s="1"/>
      <c r="EM135" s="1"/>
      <c r="EN135" s="164"/>
      <c r="EO135" s="177"/>
      <c r="EP135" s="164"/>
      <c r="EQ135" s="177"/>
      <c r="ER135" s="164"/>
      <c r="ES135" s="177"/>
      <c r="ET135" s="164"/>
      <c r="EU135" s="177"/>
      <c r="EV135" s="164"/>
      <c r="EW135" s="177"/>
      <c r="EX135" s="164"/>
      <c r="EY135" s="177"/>
      <c r="EZ135" s="164"/>
      <c r="FA135" s="177"/>
      <c r="FB135" s="164"/>
      <c r="FC135" s="177"/>
      <c r="FD135" s="164"/>
      <c r="FE135" s="177"/>
      <c r="FF135" s="164"/>
      <c r="FG135" s="177"/>
      <c r="FH135" s="164"/>
      <c r="FI135" s="177"/>
      <c r="FJ135" s="164"/>
      <c r="FK135" s="177"/>
      <c r="FL135" s="166">
        <f t="shared" si="77"/>
        <v>0</v>
      </c>
      <c r="FM135" s="167">
        <f t="shared" si="78"/>
        <v>0</v>
      </c>
      <c r="FN135" s="166">
        <f t="shared" si="79"/>
        <v>0</v>
      </c>
      <c r="FO135" s="167">
        <f t="shared" si="80"/>
        <v>0</v>
      </c>
      <c r="FP135" s="1"/>
      <c r="FQ135" s="1"/>
      <c r="FR135" s="164"/>
      <c r="FS135" s="177"/>
      <c r="FT135" s="164"/>
      <c r="FU135" s="177"/>
      <c r="FV135" s="164"/>
      <c r="FW135" s="177"/>
      <c r="FX135" s="164"/>
      <c r="FY135" s="177"/>
      <c r="FZ135" s="164"/>
      <c r="GA135" s="177"/>
      <c r="GB135" s="164"/>
      <c r="GC135" s="177"/>
      <c r="GD135" s="164"/>
      <c r="GE135" s="177"/>
      <c r="GF135" s="164"/>
      <c r="GG135" s="177"/>
      <c r="GH135" s="164"/>
      <c r="GI135" s="177"/>
      <c r="GJ135" s="164"/>
      <c r="GK135" s="177"/>
      <c r="GL135" s="164"/>
      <c r="GM135" s="177"/>
      <c r="GN135" s="164"/>
      <c r="GO135" s="177"/>
      <c r="GP135" s="166">
        <f t="shared" si="81"/>
        <v>0</v>
      </c>
      <c r="GQ135" s="167">
        <f t="shared" si="82"/>
        <v>0</v>
      </c>
      <c r="GR135" s="166">
        <f t="shared" si="83"/>
        <v>0</v>
      </c>
      <c r="GS135" s="167">
        <f t="shared" si="84"/>
        <v>0</v>
      </c>
      <c r="GT135" s="1"/>
      <c r="GU135" s="1"/>
      <c r="GV135" s="164"/>
      <c r="GW135" s="177"/>
      <c r="GX135" s="164"/>
      <c r="GY135" s="177"/>
      <c r="GZ135" s="164"/>
      <c r="HA135" s="177"/>
      <c r="HB135" s="164"/>
      <c r="HC135" s="177"/>
      <c r="HD135" s="164"/>
      <c r="HE135" s="177"/>
      <c r="HF135" s="164"/>
      <c r="HG135" s="177"/>
      <c r="HH135" s="164"/>
      <c r="HI135" s="177"/>
      <c r="HJ135" s="164"/>
      <c r="HK135" s="177"/>
      <c r="HL135" s="164"/>
      <c r="HM135" s="177"/>
      <c r="HN135" s="164"/>
      <c r="HO135" s="177"/>
      <c r="HP135" s="164"/>
      <c r="HQ135" s="177"/>
      <c r="HR135" s="164"/>
      <c r="HS135" s="177"/>
      <c r="HT135" s="166">
        <f t="shared" si="85"/>
        <v>0</v>
      </c>
      <c r="HU135" s="167">
        <f t="shared" si="86"/>
        <v>0</v>
      </c>
      <c r="HV135" s="166">
        <f t="shared" si="87"/>
        <v>0</v>
      </c>
      <c r="HW135" s="167">
        <f t="shared" si="88"/>
        <v>0</v>
      </c>
      <c r="HX135" s="1"/>
      <c r="HY135" s="1"/>
      <c r="HZ135" s="164"/>
      <c r="IA135" s="177"/>
      <c r="IB135" s="164"/>
      <c r="IC135" s="177"/>
      <c r="ID135" s="164"/>
      <c r="IE135" s="177"/>
      <c r="IF135" s="164"/>
      <c r="IG135" s="177"/>
      <c r="IH135" s="164"/>
      <c r="II135" s="177"/>
      <c r="IJ135" s="164"/>
      <c r="IK135" s="177"/>
      <c r="IL135" s="164"/>
      <c r="IM135" s="177"/>
      <c r="IN135" s="164"/>
      <c r="IO135" s="177"/>
      <c r="IP135" s="164"/>
      <c r="IQ135" s="177"/>
      <c r="IR135" s="164"/>
      <c r="IS135" s="177"/>
      <c r="IT135" s="164"/>
      <c r="IU135" s="177"/>
      <c r="IV135" s="164"/>
      <c r="IW135" s="177"/>
      <c r="IX135" s="166">
        <f t="shared" si="89"/>
        <v>0</v>
      </c>
      <c r="IY135" s="167">
        <f t="shared" si="90"/>
        <v>0</v>
      </c>
      <c r="IZ135" s="166">
        <f t="shared" si="91"/>
        <v>0</v>
      </c>
      <c r="JA135" s="167">
        <f t="shared" si="92"/>
        <v>0</v>
      </c>
      <c r="JB135" s="1"/>
      <c r="JC135" s="1"/>
      <c r="JD135" s="164"/>
      <c r="JE135" s="177"/>
      <c r="JF135" s="164"/>
      <c r="JG135" s="177"/>
      <c r="JH135" s="164"/>
      <c r="JI135" s="177"/>
      <c r="JJ135" s="164"/>
      <c r="JK135" s="177"/>
      <c r="JL135" s="164"/>
      <c r="JM135" s="177"/>
      <c r="JN135" s="164"/>
      <c r="JO135" s="177"/>
      <c r="JP135" s="164"/>
      <c r="JQ135" s="177"/>
      <c r="JR135" s="164"/>
      <c r="JS135" s="177"/>
      <c r="JT135" s="164"/>
      <c r="JU135" s="177"/>
      <c r="JV135" s="164"/>
      <c r="JW135" s="177"/>
      <c r="JX135" s="164"/>
      <c r="JY135" s="177"/>
      <c r="JZ135" s="164"/>
      <c r="KA135" s="177"/>
      <c r="KB135" s="166">
        <f t="shared" si="93"/>
        <v>0</v>
      </c>
      <c r="KC135" s="167">
        <f t="shared" si="94"/>
        <v>0</v>
      </c>
      <c r="KD135" s="166">
        <f t="shared" si="95"/>
        <v>0</v>
      </c>
      <c r="KE135" s="167">
        <f t="shared" si="96"/>
        <v>0</v>
      </c>
      <c r="KF135" s="1"/>
      <c r="KG135" s="1"/>
      <c r="KH135" s="197">
        <f t="shared" si="118"/>
        <v>0</v>
      </c>
      <c r="KI135" s="198">
        <f t="shared" si="119"/>
        <v>0</v>
      </c>
      <c r="KJ135" s="166">
        <f t="shared" si="120"/>
        <v>0</v>
      </c>
      <c r="KK135" s="167">
        <f t="shared" si="121"/>
        <v>0</v>
      </c>
      <c r="KL135" s="199">
        <f t="shared" si="122"/>
        <v>0</v>
      </c>
      <c r="KM135" s="198">
        <f t="shared" si="123"/>
        <v>0</v>
      </c>
      <c r="KN135" s="166">
        <f t="shared" si="124"/>
        <v>0</v>
      </c>
      <c r="KO135" s="427">
        <f t="shared" si="125"/>
        <v>0</v>
      </c>
      <c r="KP135" s="420">
        <f t="shared" si="126"/>
        <v>0</v>
      </c>
      <c r="KQ135" s="422">
        <f t="shared" si="127"/>
        <v>0</v>
      </c>
      <c r="KR135" s="421" t="s">
        <v>338</v>
      </c>
      <c r="KS135" s="422" t="s">
        <v>338</v>
      </c>
      <c r="KT135" s="1"/>
    </row>
    <row r="136" spans="2:306" s="4" customFormat="1" ht="16.5" hidden="1" customHeight="1" x14ac:dyDescent="0.2">
      <c r="B136" s="73"/>
      <c r="C136" s="902"/>
      <c r="D136" s="903"/>
      <c r="E136" s="128"/>
      <c r="F136" s="651"/>
      <c r="G136" s="128"/>
      <c r="H136" s="128"/>
      <c r="I136" s="80">
        <f>INT(ROUND(F136,2)*(IF(E136&gt;0,data!$J$4,0)))</f>
        <v>0</v>
      </c>
      <c r="J136" s="80"/>
      <c r="K136" s="550"/>
      <c r="L136" s="128"/>
      <c r="M136" s="80">
        <f>INT(ROUND(F136,2)*(IF(E136&gt;0,(IF(K136="ano",data!$J$6,0)),0)))</f>
        <v>0</v>
      </c>
      <c r="N136" s="82"/>
      <c r="O136" s="84"/>
      <c r="Q136" s="85"/>
      <c r="R136" s="611" t="s">
        <v>338</v>
      </c>
      <c r="T136" s="4">
        <f t="shared" si="103"/>
        <v>0</v>
      </c>
      <c r="U136" s="173" t="s">
        <v>297</v>
      </c>
      <c r="V136" s="10"/>
      <c r="W136" s="10"/>
      <c r="X136" s="174"/>
      <c r="Y136" s="175"/>
      <c r="Z136" s="174"/>
      <c r="AA136" s="175"/>
      <c r="AB136" s="174"/>
      <c r="AC136" s="175"/>
      <c r="AD136" s="174"/>
      <c r="AE136" s="175"/>
      <c r="AF136" s="174"/>
      <c r="AG136" s="175"/>
      <c r="AH136" s="174"/>
      <c r="AI136" s="175"/>
      <c r="AJ136" s="174"/>
      <c r="AK136" s="175"/>
      <c r="AL136" s="174"/>
      <c r="AM136" s="175"/>
      <c r="AN136" s="174"/>
      <c r="AO136" s="175"/>
      <c r="AP136" s="174"/>
      <c r="AQ136" s="175"/>
      <c r="AR136" s="174"/>
      <c r="AS136" s="175"/>
      <c r="AT136" s="174"/>
      <c r="AU136" s="175"/>
      <c r="AV136" s="166">
        <f t="shared" ref="AV136:AV199" si="172">FLOOR(IF($U136="Ne",0,IF(IF(X136="",0,((30/(Y$4*$F136)*(Y$4*$F136-X136))/30))+IF(Z136="",0,((30/(AA$4*$F136)*(AA$4*$F136-Z136))/30))+IF(AB136="",0,((30/(AC$4*$F136)*(AC$4*$F136-AB136))/30))+IF(AD136="",0,((30/(AE$4*$F136)*(AE$4*$F136-AD136))/30))+IF(AF136="",0,((30/(AG$4*$F136)*(AG$4*$F136-AF136))/30))+IF(AH136="",0,((30/(AI$4*$F136)*(AI$4*$F136-AH136))/30))+IF(AJ136="",0,((30/(AK$4*$F136)*(AK$4*$F136-AJ136))/30))+IF(AL136="",0,((30/(AM$4*$F136)*(AM$4*$F136-AL136))/30))+IF(AN136="",0,((30/(AO$4*$F136)*(AO$4*$F136-AN136))/30))+IF(AP136="",0,((30/(AQ$4*$F136)*(AQ$4*$F136-AP136))/30))+IF(AR136="",0,((30/(AS$4*$F136)*(AS$4*$F136-AR136))/30))+IF(AT136="",0,((30/(AU$4*$F136)*(AU$4*$F136-AT136))/30))&gt;($E136),$E136,IF(X136="",0,((30/(Y$4*$F136)*(Y$4*$F136-X136))/30))+IF(Z136="",0,((30/(AA$4*$F136)*(AA$4*$F136-Z136))/30))+IF(AB136="",0,((30/(AC$4*$F136)*(AC$4*$F136-AB136))/30))+IF(AD136="",0,((30/(AE$4*$F136)*(AE$4*$F136-AD136))/30))+IF(AF136="",0,((30/(AG$4*$F136)*(AG$4*$F136-AF136))/30))+IF(AH136="",0,((30/(AI$4*$F136)*(AI$4*$F136-AH136))/30))+IF(AJ136="",0,((30/(AK$4*$F136)*(AK$4*$F136-AJ136))/30))+IF(AL136="",0,((30/(AM$4*$F136)*(AM$4*$F136-AL136))/30))+IF(AN136="",0,((30/(AO$4*$F136)*(AO$4*$F136-AN136))/30))+IF(AP136="",0,((30/(AQ$4*$F136)*(AQ$4*$F136-AP136))/30))+IF(AR136="",0,((30/(AS$4*$F136)*(AS$4*$F136-AR136))/30))+IF(AT136="",0,((30/(AU$4*$F136)*(AU$4*$F136-AT136))/30)))),0.01)</f>
        <v>0</v>
      </c>
      <c r="AW136" s="167">
        <f t="shared" ref="AW136:AW199" si="173">ROUND(AV136*$I136,2)</f>
        <v>0</v>
      </c>
      <c r="AX136" s="166">
        <f t="shared" ref="AX136:AX199" si="174">FLOOR(IF($U136="Ne",0,IF(OR($L136=0,$L136=""),0,IF(IF(Y136="Ano",IF(X136="",0,((30/(Y$4*$F136)*(Y$4*$F136-X136))/30)),0)+IF(AA136="Ano",IF(Z136="",0,((30/(AA$4*$F136)*(AA$4*$F136-Z136))/30)),0)+IF(AC136="Ano",IF(AB136="",0,((30/(AC$4*$F136)*(AC$4*$F136-AB136))/30)),0)+IF(AE136="Ano",IF(AD136="",0,((30/(AE$4*$F136)*(AE$4*$F136-AD136))/30)),0)+IF(AG136="Ano",IF(AF136="",0,((30/(AG$4*$F136)*(AG$4*$F136-AF136))/30)),0)+IF(AI136="Ano",IF(AH136="",0,((30/(AI$4*$F136)*(AI$4*$F136-AH136))/30)),0)+IF(AK136="Ano",IF(AJ136="",0,((30/(AK$4*$F136)*(AK$4*$F136-AJ136))/30)),0)+IF(AM136="Ano",IF(AL136="",0,((30/(AM$4*$F136)*(AM$4*$F136-AL136))/30)),0)+IF(AO136="Ano",IF(AN136="",0,((30/(AO$4*$F136)*(AO$4*$F136-AN136))/30)),0)+IF(AQ136="Ano",IF(AP136="",0,((30/(AQ$4*$F136)*(AQ$4*$F136-AP136))/30)),0)+IF(AS136="Ano",IF(AR136="",0,((30/(AS$4*$F136)*(AS$4*$F136-AR136))/30)),0)+IF(AU136="Ano",IF(AT136="",0,((30/(AU$4*$F136)*(AU$4*$F136-AT136))/30)),0)&gt;($L136),$L136,IF(Y136="Ano",IF(X136="",0,((30/(Y$4*$F136)*(Y$4*$F136-X136))/30)),0)+IF(AA136="Ano",IF(Z136="",0,((30/(AA$4*$F136)*(AA$4*$F136-Z136))/30)),0)+IF(AC136="Ano",IF(AB136="",0,((30/(AC$4*$F136)*(AC$4*$F136-AB136))/30)),0)+IF(AE136="Ano",IF(AD136="",0,((30/(AE$4*$F136)*(AE$4*$F136-AD136))/30)),0)+IF(AG136="Ano",IF(AF136="",0,((30/(AG$4*$F136)*(AG$4*$F136-AF136))/30)),0)+IF(AI136="Ano",IF(AH136="",0,((30/(AI$4*$F136)*(AI$4*$F136-AH136))/30)),0)+IF(AK136="Ano",IF(AJ136="",0,((30/(AK$4*$F136)*(AK$4*$F136-AJ136))/30)),0)+IF(AM136="Ano",IF(AL136="",0,((30/(AM$4*$F136)*(AM$4*$F136-AL136))/30)),0)+IF(AO136="Ano",IF(AN136="",0,((30/(AO$4*$F136)*(AO$4*$F136-AN136))/30)),0)+IF(AQ136="Ano",IF(AP136="",0,((30/(AQ$4*$F136)*(AQ$4*$F136-AP136))/30)),0)+IF(AS136="Ano",IF(AR136="",0,((30/(AS$4*$F136)*(AS$4*$F136-AR136))/30)),0)+IF(AU136="Ano",IF(AT136="",0,((30/(AU$4*$F136)*(AU$4*$F136-AT136))/30)),0)))),0.01)</f>
        <v>0</v>
      </c>
      <c r="AY136" s="167">
        <f t="shared" ref="AY136:AY199" si="175">ROUND(AX136*$M136,2)</f>
        <v>0</v>
      </c>
      <c r="AZ136" s="1"/>
      <c r="BA136" s="1"/>
      <c r="BB136" s="174"/>
      <c r="BC136" s="175"/>
      <c r="BD136" s="174"/>
      <c r="BE136" s="175"/>
      <c r="BF136" s="174"/>
      <c r="BG136" s="175"/>
      <c r="BH136" s="174"/>
      <c r="BI136" s="175"/>
      <c r="BJ136" s="174"/>
      <c r="BK136" s="175"/>
      <c r="BL136" s="174"/>
      <c r="BM136" s="175"/>
      <c r="BN136" s="174"/>
      <c r="BO136" s="175"/>
      <c r="BP136" s="174"/>
      <c r="BQ136" s="175"/>
      <c r="BR136" s="174"/>
      <c r="BS136" s="175"/>
      <c r="BT136" s="174"/>
      <c r="BU136" s="175"/>
      <c r="BV136" s="174"/>
      <c r="BW136" s="175"/>
      <c r="BX136" s="174"/>
      <c r="BY136" s="175"/>
      <c r="BZ136" s="166">
        <f t="shared" ref="BZ136:BZ199" si="176">FLOOR(IF($U136="Ne",0,IF(IF(BB136="",0,((30/(BC$4*$F136)*(BC$4*$F136-BB136))/30))+IF(BD136="",0,((30/(BE$4*$F136)*(BE$4*$F136-BD136))/30))+IF(BF136="",0,((30/(BG$4*$F136)*(BG$4*$F136-BF136))/30))+IF(BH136="",0,((30/(BI$4*$F136)*(BI$4*$F136-BH136))/30))+IF(BJ136="",0,((30/(BK$4*$F136)*(BK$4*$F136-BJ136))/30))+IF(BL136="",0,((30/(BM$4*$F136)*(BM$4*$F136-BL136))/30))+IF(BN136="",0,((30/(BO$4*$F136)*(BO$4*$F136-BN136))/30))+IF(BP136="",0,((30/(BQ$4*$F136)*(BQ$4*$F136-BP136))/30))+IF(BR136="",0,((30/(BS$4*$F136)*(BS$4*$F136-BR136))/30))+IF(BT136="",0,((30/(BU$4*$F136)*(BU$4*$F136-BT136))/30))+IF(BV136="",0,((30/(BW$4*$F136)*(BW$4*$F136-BV136))/30))+IF(BX136="",0,((30/(BY$4*$F136)*(BY$4*$F136-BX136))/30))&gt;($E136-$AV136),$E136-$AV136,IF(BB136="",0,((30/(BC$4*$F136)*(BC$4*$F136-BB136))/30))+IF(BD136="",0,((30/(BE$4*$F136)*(BE$4*$F136-BD136))/30))+IF(BF136="",0,((30/(BG$4*$F136)*(BG$4*$F136-BF136))/30))+IF(BH136="",0,((30/(BI$4*$F136)*(BI$4*$F136-BH136))/30))+IF(BJ136="",0,((30/(BK$4*$F136)*(BK$4*$F136-BJ136))/30))+IF(BL136="",0,((30/(BM$4*$F136)*(BM$4*$F136-BL136))/30))+IF(BN136="",0,((30/(BO$4*$F136)*(BO$4*$F136-BN136))/30))+IF(BP136="",0,((30/(BQ$4*$F136)*(BQ$4*$F136-BP136))/30))+IF(BR136="",0,((30/(BS$4*$F136)*(BS$4*$F136-BR136))/30))+IF(BT136="",0,((30/(BU$4*$F136)*(BU$4*$F136-BT136))/30))+IF(BV136="",0,((30/(BW$4*$F136)*(BW$4*$F136-BV136))/30))+IF(BX136="",0,((30/(BY$4*$F136)*(BY$4*$F136-BX136))/30)))),0.01)</f>
        <v>0</v>
      </c>
      <c r="CA136" s="167">
        <f t="shared" ref="CA136:CA199" si="177">ROUND(BZ136*$I136,2)</f>
        <v>0</v>
      </c>
      <c r="CB136" s="166">
        <f t="shared" ref="CB136:CB199" si="178">FLOOR(IF($U136="Ne",0,IF(OR($L136=0,$L136=""),0,IF(IF(BC136="Ano",IF(BB136="",0,((30/(BC$4*$F136)*(BC$4*$F136-BB136))/30)),0)+IF(BE136="Ano",IF(BD136="",0,((30/(BE$4*$F136)*(BE$4*$F136-BD136))/30)),0)+IF(BG136="Ano",IF(BF136="",0,((30/(BG$4*$F136)*(BG$4*$F136-BF136))/30)),0)+IF(BI136="Ano",IF(BH136="",0,((30/(BI$4*$F136)*(BI$4*$F136-BH136))/30)),0)+IF(BK136="Ano",IF(BJ136="",0,((30/(BK$4*$F136)*(BK$4*$F136-BJ136))/30)),0)+IF(BM136="Ano",IF(BL136="",0,((30/(BM$4*$F136)*(BM$4*$F136-BL136))/30)),0)+IF(BO136="Ano",IF(BN136="",0,((30/(BO$4*$F136)*(BO$4*$F136-BN136))/30)),0)+IF(BQ136="Ano",IF(BP136="",0,((30/(BQ$4*$F136)*(BQ$4*$F136-BP136))/30)),0)+IF(BS136="Ano",IF(BR136="",0,((30/(BS$4*$F136)*(BS$4*$F136-BR136))/30)),0)+IF(BU136="Ano",IF(BT136="",0,((30/(BU$4*$F136)*(BU$4*$F136-BT136))/30)),0)+IF(BW136="Ano",IF(BV136="",0,((30/(BW$4*$F136)*(BW$4*$F136-BV136))/30)),0)+IF(BY136="Ano",IF(BX136="",0,((30/(BY$4*$F136)*(BY$4*$F136-BX136))/30)),0)&gt;($L136-$AX136),$L136-$AX136,IF(BC136="Ano",IF(BB136="",0,((30/(BC$4*$F136)*(BC$4*$F136-BB136))/30)),0)+IF(BE136="Ano",IF(BD136="",0,((30/(BE$4*$F136)*(BE$4*$F136-BD136))/30)),0)+IF(BG136="Ano",IF(BF136="",0,((30/(BG$4*$F136)*(BG$4*$F136-BF136))/30)),0)+IF(BI136="Ano",IF(BH136="",0,((30/(BI$4*$F136)*(BI$4*$F136-BH136))/30)),0)+IF(BK136="Ano",IF(BJ136="",0,((30/(BK$4*$F136)*(BK$4*$F136-BJ136))/30)),0)+IF(BM136="Ano",IF(BL136="",0,((30/(BM$4*$F136)*(BM$4*$F136-BL136))/30)),0)+IF(BO136="Ano",IF(BN136="",0,((30/(BO$4*$F136)*(BO$4*$F136-BN136))/30)),0)+IF(BQ136="Ano",IF(BP136="",0,((30/(BQ$4*$F136)*(BQ$4*$F136-BP136))/30)),0)+IF(BS136="Ano",IF(BR136="",0,((30/(BS$4*$F136)*(BS$4*$F136-BR136))/30)),0)+IF(BU136="Ano",IF(BT136="",0,((30/(BU$4*$F136)*(BU$4*$F136-BT136))/30)),0)+IF(BW136="Ano",IF(BV136="",0,((30/(BW$4*$F136)*(BW$4*$F136-BV136))/30)),0)+IF(BY136="Ano",IF(BX136="",0,((30/(BY$4*$F136)*(BY$4*$F136-BX136))/30)),0)))),0.01)</f>
        <v>0</v>
      </c>
      <c r="CC136" s="167">
        <f t="shared" ref="CC136:CC199" si="179">ROUND(CB136*$M136,2)</f>
        <v>0</v>
      </c>
      <c r="CD136" s="1"/>
      <c r="CE136" s="1"/>
      <c r="CF136" s="174"/>
      <c r="CG136" s="175"/>
      <c r="CH136" s="174"/>
      <c r="CI136" s="175"/>
      <c r="CJ136" s="174"/>
      <c r="CK136" s="175"/>
      <c r="CL136" s="174"/>
      <c r="CM136" s="175"/>
      <c r="CN136" s="174"/>
      <c r="CO136" s="175"/>
      <c r="CP136" s="174"/>
      <c r="CQ136" s="175"/>
      <c r="CR136" s="174"/>
      <c r="CS136" s="175"/>
      <c r="CT136" s="174"/>
      <c r="CU136" s="175"/>
      <c r="CV136" s="174"/>
      <c r="CW136" s="175"/>
      <c r="CX136" s="174"/>
      <c r="CY136" s="175"/>
      <c r="CZ136" s="174"/>
      <c r="DA136" s="175"/>
      <c r="DB136" s="174"/>
      <c r="DC136" s="175"/>
      <c r="DD136" s="166">
        <f t="shared" ref="DD136:DD199" si="180">FLOOR(IF($U136="Ne",0,IF(IF(CF136="",0,((30/(CG$4*$F136)*(CG$4*$F136-CF136))/30))+IF(CH136="",0,((30/(CI$4*$F136)*(CI$4*$F136-CH136))/30))+IF(CJ136="",0,((30/(CK$4*$F136)*(CK$4*$F136-CJ136))/30))+IF(CL136="",0,((30/(CM$4*$F136)*(CM$4*$F136-CL136))/30))+IF(CN136="",0,((30/(CO$4*$F136)*(CO$4*$F136-CN136))/30))+IF(CP136="",0,((30/(CQ$4*$F136)*(CQ$4*$F136-CP136))/30))+IF(CR136="",0,((30/(CS$4*$F136)*(CS$4*$F136-CR136))/30))+IF(CT136="",0,((30/(CU$4*$F136)*(CU$4*$F136-CT136))/30))+IF(CV136="",0,((30/(CW$4*$F136)*(CW$4*$F136-CV136))/30))+IF(CX136="",0,((30/(CY$4*$F136)*(CY$4*$F136-CX136))/30))+IF(CZ136="",0,((30/(DA$4*$F136)*(DA$4*$F136-CZ136))/30))+IF(DB136="",0,((30/(DC$4*$F136)*(DC$4*$F136-DB136))/30))&gt;($E136-$AV136-$BZ136),$E136-$AV136-$BZ136,IF(CF136="",0,((30/(CG$4*$F136)*(CG$4*$F136-CF136))/30))+IF(CH136="",0,((30/(CI$4*$F136)*(CI$4*$F136-CH136))/30))+IF(CJ136="",0,((30/(CK$4*$F136)*(CK$4*$F136-CJ136))/30))+IF(CL136="",0,((30/(CM$4*$F136)*(CM$4*$F136-CL136))/30))+IF(CN136="",0,((30/(CO$4*$F136)*(CO$4*$F136-CN136))/30))+IF(CP136="",0,((30/(CQ$4*$F136)*(CQ$4*$F136-CP136))/30))+IF(CR136="",0,((30/(CS$4*$F136)*(CS$4*$F136-CR136))/30))+IF(CT136="",0,((30/(CU$4*$F136)*(CU$4*$F136-CT136))/30))+IF(CV136="",0,((30/(CW$4*$F136)*(CW$4*$F136-CV136))/30))+IF(CX136="",0,((30/(CY$4*$F136)*(CY$4*$F136-CX136))/30))+IF(CZ136="",0,((30/(DA$4*$F136)*(DA$4*$F136-CZ136))/30))+IF(DB136="",0,((30/(DC$4*$F136)*(DC$4*$F136-DB136))/30)))),0.01)</f>
        <v>0</v>
      </c>
      <c r="DE136" s="167">
        <f t="shared" ref="DE136:DE199" si="181">ROUND(DD136*$I136,2)</f>
        <v>0</v>
      </c>
      <c r="DF136" s="166">
        <f t="shared" ref="DF136:DF199" si="182">FLOOR(IF($U136="Ne",0,IF(OR($L136=0,$L136=""),0,IF(IF(CG136="Ano",IF(CF136="",0,((30/(CG$4*$F136)*(CG$4*$F136-CF136))/30)),0)+IF(CI136="Ano",IF(CH136="",0,((30/(CI$4*$F136)*(CI$4*$F136-CH136))/30)),0)+IF(CK136="Ano",IF(CJ136="",0,((30/(CK$4*$F136)*(CK$4*$F136-CJ136))/30)),0)+IF(CM136="Ano",IF(CL136="",0,((30/(CM$4*$F136)*(CM$4*$F136-CL136))/30)),0)+IF(CO136="Ano",IF(CN136="",0,((30/(CO$4*$F136)*(CO$4*$F136-CN136))/30)),0)+IF(CQ136="Ano",IF(CP136="",0,((30/(CQ$4*$F136)*(CQ$4*$F136-CP136))/30)),0)+IF(CS136="Ano",IF(CR136="",0,((30/(CS$4*$F136)*(CS$4*$F136-CR136))/30)),0)+IF(CU136="Ano",IF(CT136="",0,((30/(CU$4*$F136)*(CU$4*$F136-CT136))/30)),0)+IF(CW136="Ano",IF(CV136="",0,((30/(CW$4*$F136)*(CW$4*$F136-CV136))/30)),0)+IF(CY136="Ano",IF(CX136="",0,((30/(CY$4*$F136)*(CY$4*$F136-CX136))/30)),0)+IF(DA136="Ano",IF(CZ136="",0,((30/(DA$4*$F136)*(DA$4*$F136-CZ136))/30)),0)+IF(DC136="Ano",IF(DB136="",0,((30/(DC$4*$F136)*(DC$4*$F136-DB136))/30)),0)&gt;($L136-$AX136-$CB136),$L136-$AX136-$CB136,IF(CG136="Ano",IF(CF136="",0,((30/(CG$4*$F136)*(CG$4*$F136-CF136))/30)),0)+IF(CI136="Ano",IF(CH136="",0,((30/(CI$4*$F136)*(CI$4*$F136-CH136))/30)),0)+IF(CK136="Ano",IF(CJ136="",0,((30/(CK$4*$F136)*(CK$4*$F136-CJ136))/30)),0)+IF(CM136="Ano",IF(CL136="",0,((30/(CM$4*$F136)*(CM$4*$F136-CL136))/30)),0)+IF(CO136="Ano",IF(CN136="",0,((30/(CO$4*$F136)*(CO$4*$F136-CN136))/30)),0)+IF(CQ136="Ano",IF(CP136="",0,((30/(CQ$4*$F136)*(CQ$4*$F136-CP136))/30)),0)+IF(CS136="Ano",IF(CR136="",0,((30/(CS$4*$F136)*(CS$4*$F136-CR136))/30)),0)+IF(CU136="Ano",IF(CT136="",0,((30/(CU$4*$F136)*(CU$4*$F136-CT136))/30)),0)+IF(CW136="Ano",IF(CV136="",0,((30/(CW$4*$F136)*(CW$4*$F136-CV136))/30)),0)+IF(CY136="Ano",IF(CX136="",0,((30/(CY$4*$F136)*(CY$4*$F136-CX136))/30)),0)+IF(DA136="Ano",IF(CZ136="",0,((30/(DA$4*$F136)*(DA$4*$F136-CZ136))/30)),0)+IF(DC136="Ano",IF(DB136="",0,((30/(DC$4*$F136)*(DC$4*$F136-DB136))/30)),0)))),0.01)</f>
        <v>0</v>
      </c>
      <c r="DG136" s="167">
        <f t="shared" ref="DG136:DG199" si="183">ROUND(DF136*$M136,2)</f>
        <v>0</v>
      </c>
      <c r="DH136" s="1"/>
      <c r="DI136" s="1"/>
      <c r="DJ136" s="174"/>
      <c r="DK136" s="175"/>
      <c r="DL136" s="174"/>
      <c r="DM136" s="175"/>
      <c r="DN136" s="174"/>
      <c r="DO136" s="175"/>
      <c r="DP136" s="174"/>
      <c r="DQ136" s="175"/>
      <c r="DR136" s="174"/>
      <c r="DS136" s="175"/>
      <c r="DT136" s="174"/>
      <c r="DU136" s="175"/>
      <c r="DV136" s="174"/>
      <c r="DW136" s="175"/>
      <c r="DX136" s="174"/>
      <c r="DY136" s="175"/>
      <c r="DZ136" s="174"/>
      <c r="EA136" s="175"/>
      <c r="EB136" s="174"/>
      <c r="EC136" s="175"/>
      <c r="ED136" s="174"/>
      <c r="EE136" s="175"/>
      <c r="EF136" s="174"/>
      <c r="EG136" s="175"/>
      <c r="EH136" s="166">
        <f t="shared" ref="EH136:EH199" si="184">FLOOR(IF($U136="Ne",0,IF(IF(DJ136="",0,((30/(DK$4*$F136)*(DK$4*$F136-DJ136))/30))+IF(DL136="",0,((30/(DM$4*$F136)*(DM$4*$F136-DL136))/30))+IF(DN136="",0,((30/(DO$4*$F136)*(DO$4*$F136-DN136))/30))+IF(DP136="",0,((30/(DQ$4*$F136)*(DQ$4*$F136-DP136))/30))+IF(DR136="",0,((30/(DS$4*$F136)*(DS$4*$F136-DR136))/30))+IF(DT136="",0,((30/(DU$4*$F136)*(DU$4*$F136-DT136))/30))+IF(DV136="",0,((30/(DW$4*$F136)*(DW$4*$F136-DV136))/30))+IF(DX136="",0,((30/(DY$4*$F136)*(DY$4*$F136-DX136))/30))+IF(DZ136="",0,((30/(EA$4*$F136)*(EA$4*$F136-DZ136))/30))+IF(EB136="",0,((30/(EC$4*$F136)*(EC$4*$F136-EB136))/30))+IF(ED136="",0,((30/(EE$4*$F136)*(EE$4*$F136-ED136))/30))+IF(EF136="",0,((30/(EG$4*$F136)*(EG$4*$F136-EF136))/30))&gt;($E136-$AV136-$BZ136-$DD136),$E136-$AV136-$BZ136-$DD136,IF(DJ136="",0,((30/(DK$4*$F136)*(DK$4*$F136-DJ136))/30))+IF(DL136="",0,((30/(DM$4*$F136)*(DM$4*$F136-DL136))/30))+IF(DN136="",0,((30/(DO$4*$F136)*(DO$4*$F136-DN136))/30))+IF(DP136="",0,((30/(DQ$4*$F136)*(DQ$4*$F136-DP136))/30))+IF(DR136="",0,((30/(DS$4*$F136)*(DS$4*$F136-DR136))/30))+IF(DT136="",0,((30/(DU$4*$F136)*(DU$4*$F136-DT136))/30))+IF(DV136="",0,((30/(DW$4*$F136)*(DW$4*$F136-DV136))/30))+IF(DX136="",0,((30/(DY$4*$F136)*(DY$4*$F136-DX136))/30))+IF(DZ136="",0,((30/(EA$4*$F136)*(EA$4*$F136-DZ136))/30))+IF(EB136="",0,((30/(EC$4*$F136)*(EC$4*$F136-EB136))/30))+IF(ED136="",0,((30/(EE$4*$F136)*(EE$4*$F136-ED136))/30))+IF(EF136="",0,((30/(EG$4*$F136)*(EG$4*$F136-EF136))/30)))),0.01)</f>
        <v>0</v>
      </c>
      <c r="EI136" s="167">
        <f t="shared" ref="EI136:EI199" si="185">ROUND(EH136*$I136,2)</f>
        <v>0</v>
      </c>
      <c r="EJ136" s="166">
        <f t="shared" ref="EJ136:EJ199" si="186">FLOOR(IF($U136="Ne",0,IF(OR($L136=0,$L136=""),0,IF(IF(DK136="Ano",IF(DJ136="",0,((30/(DK$4*$F136)*(DK$4*$F136-DJ136))/30)),0)+IF(DM136="Ano",IF(DL136="",0,((30/(DM$4*$F136)*(DM$4*$F136-DL136))/30)),0)+IF(DO136="Ano",IF(DN136="",0,((30/(DO$4*$F136)*(DO$4*$F136-DN136))/30)),0)+IF(DQ136="Ano",IF(DP136="",0,((30/(DQ$4*$F136)*(DQ$4*$F136-DP136))/30)),0)+IF(DS136="Ano",IF(DR136="",0,((30/(DS$4*$F136)*(DS$4*$F136-DR136))/30)),0)+IF(DU136="Ano",IF(DT136="",0,((30/(DU$4*$F136)*(DU$4*$F136-DT136))/30)),0)+IF(DW136="Ano",IF(DV136="",0,((30/(DW$4*$F136)*(DW$4*$F136-DV136))/30)),0)+IF(DY136="Ano",IF(DX136="",0,((30/(DY$4*$F136)*(DY$4*$F136-DX136))/30)),0)+IF(EA136="Ano",IF(DZ136="",0,((30/(EA$4*$F136)*(EA$4*$F136-DZ136))/30)),0)+IF(EC136="Ano",IF(EB136="",0,((30/(EC$4*$F136)*(EC$4*$F136-EB136))/30)),0)+IF(EE136="Ano",IF(ED136="",0,((30/(EE$4*$F136)*(EE$4*$F136-ED136))/30)),0)+IF(EG136="Ano",IF(EF136="",0,((30/(EG$4*$F136)*(EG$4*$F136-EF136))/30)),0)&gt;($L136-$AX136-$CB136-$DF136),$L136-$AX136-$CB136-$DF136,IF(DK136="Ano",IF(DJ136="",0,((30/(DK$4*$F136)*(DK$4*$F136-DJ136))/30)),0)+IF(DM136="Ano",IF(DL136="",0,((30/(DM$4*$F136)*(DM$4*$F136-DL136))/30)),0)+IF(DO136="Ano",IF(DN136="",0,((30/(DO$4*$F136)*(DO$4*$F136-DN136))/30)),0)+IF(DQ136="Ano",IF(DP136="",0,((30/(DQ$4*$F136)*(DQ$4*$F136-DP136))/30)),0)+IF(DS136="Ano",IF(DR136="",0,((30/(DS$4*$F136)*(DS$4*$F136-DR136))/30)),0)+IF(DU136="Ano",IF(DT136="",0,((30/(DU$4*$F136)*(DU$4*$F136-DT136))/30)),0)+IF(DW136="Ano",IF(DV136="",0,((30/(DW$4*$F136)*(DW$4*$F136-DV136))/30)),0)+IF(DY136="Ano",IF(DX136="",0,((30/(DY$4*$F136)*(DY$4*$F136-DX136))/30)),0)+IF(EA136="Ano",IF(DZ136="",0,((30/(EA$4*$F136)*(EA$4*$F136-DZ136))/30)),0)+IF(EC136="Ano",IF(EB136="",0,((30/(EC$4*$F136)*(EC$4*$F136-EB136))/30)),0)+IF(EE136="Ano",IF(ED136="",0,((30/(EE$4*$F136)*(EE$4*$F136-ED136))/30)),0)+IF(EG136="Ano",IF(EF136="",0,((30/(EG$4*$F136)*(EG$4*$F136-EF136))/30)),0)))),0.01)</f>
        <v>0</v>
      </c>
      <c r="EK136" s="167">
        <f t="shared" ref="EK136:EK199" si="187">ROUND(EJ136*$M136,2)</f>
        <v>0</v>
      </c>
      <c r="EL136" s="1"/>
      <c r="EM136" s="1"/>
      <c r="EN136" s="174"/>
      <c r="EO136" s="175"/>
      <c r="EP136" s="174"/>
      <c r="EQ136" s="175"/>
      <c r="ER136" s="174"/>
      <c r="ES136" s="175"/>
      <c r="ET136" s="174"/>
      <c r="EU136" s="175"/>
      <c r="EV136" s="174"/>
      <c r="EW136" s="175"/>
      <c r="EX136" s="174"/>
      <c r="EY136" s="175"/>
      <c r="EZ136" s="174"/>
      <c r="FA136" s="175"/>
      <c r="FB136" s="174"/>
      <c r="FC136" s="175"/>
      <c r="FD136" s="174"/>
      <c r="FE136" s="175"/>
      <c r="FF136" s="174"/>
      <c r="FG136" s="175"/>
      <c r="FH136" s="174"/>
      <c r="FI136" s="175"/>
      <c r="FJ136" s="174"/>
      <c r="FK136" s="175"/>
      <c r="FL136" s="166">
        <f t="shared" ref="FL136:FL199" si="188">FLOOR(IF($U136="Ne",0,IF(IF(EN136="",0,((30/(EO$4*$F136)*(EO$4*$F136-EN136))/30))+IF(EP136="",0,((30/(EQ$4*$F136)*(EQ$4*$F136-EP136))/30))+IF(ER136="",0,((30/(ES$4*$F136)*(ES$4*$F136-ER136))/30))+IF(ET136="",0,((30/(EU$4*$F136)*(EU$4*$F136-ET136))/30))+IF(EV136="",0,((30/(EW$4*$F136)*(EW$4*$F136-EV136))/30))+IF(EX136="",0,((30/(EY$4*$F136)*(EY$4*$F136-EX136))/30))+IF(EZ136="",0,((30/(FA$4*$F136)*(FA$4*$F136-EZ136))/30))+IF(FB136="",0,((30/(FC$4*$F136)*(FC$4*$F136-FB136))/30))+IF(FD136="",0,((30/(FE$4*$F136)*(FE$4*$F136-FD136))/30))+IF(FF136="",0,((30/(FG$4*$F136)*(FG$4*$F136-FF136))/30))+IF(FH136="",0,((30/(FI$4*$F136)*(FI$4*$F136-FH136))/30))+IF(FJ136="",0,((30/(FK$4*$F136)*(FK$4*$F136-FJ136))/30))&gt;($E136-$AV136-$BZ136-$DD136-$EH136),$E136-$AV136-$BZ136-$DD136-$EH136,IF(EN136="",0,((30/(EO$4*$F136)*(EO$4*$F136-EN136))/30))+IF(EP136="",0,((30/(EQ$4*$F136)*(EQ$4*$F136-EP136))/30))+IF(ER136="",0,((30/(ES$4*$F136)*(ES$4*$F136-ER136))/30))+IF(ET136="",0,((30/(EU$4*$F136)*(EU$4*$F136-ET136))/30))+IF(EV136="",0,((30/(EW$4*$F136)*(EW$4*$F136-EV136))/30))+IF(EX136="",0,((30/(EY$4*$F136)*(EY$4*$F136-EX136))/30))+IF(EZ136="",0,((30/(FA$4*$F136)*(FA$4*$F136-EZ136))/30))+IF(FB136="",0,((30/(FC$4*$F136)*(FC$4*$F136-FB136))/30))+IF(FD136="",0,((30/(FE$4*$F136)*(FE$4*$F136-FD136))/30))+IF(FF136="",0,((30/(FG$4*$F136)*(FG$4*$F136-FF136))/30))+IF(FH136="",0,((30/(FI$4*$F136)*(FI$4*$F136-FH136))/30))+IF(FJ136="",0,((30/(FK$4*$F136)*(FK$4*$F136-FJ136))/30)))),0.01)</f>
        <v>0</v>
      </c>
      <c r="FM136" s="167">
        <f t="shared" ref="FM136:FM199" si="189">ROUND(FL136*$I136,2)</f>
        <v>0</v>
      </c>
      <c r="FN136" s="166">
        <f t="shared" ref="FN136:FN199" si="190">FLOOR(IF($U136="Ne",0,IF(OR($L136=0,$L136=""),0,IF(IF(EO136="Ano",IF(EN136="",0,((30/(EO$4*$F136)*(EO$4*$F136-EN136))/30)),0)+IF(EQ136="Ano",IF(EP136="",0,((30/(EQ$4*$F136)*(EQ$4*$F136-EP136))/30)),0)+IF(ES136="Ano",IF(ER136="",0,((30/(ES$4*$F136)*(ES$4*$F136-ER136))/30)),0)+IF(EU136="Ano",IF(ET136="",0,((30/(EU$4*$F136)*(EU$4*$F136-ET136))/30)),0)+IF(EW136="Ano",IF(EV136="",0,((30/(EW$4*$F136)*(EW$4*$F136-EV136))/30)),0)+IF(EY136="Ano",IF(EX136="",0,((30/(EY$4*$F136)*(EY$4*$F136-EX136))/30)),0)+IF(FA136="Ano",IF(EZ136="",0,((30/(FA$4*$F136)*(FA$4*$F136-EZ136))/30)),0)+IF(FC136="Ano",IF(FB136="",0,((30/(FC$4*$F136)*(FC$4*$F136-FB136))/30)),0)+IF(FE136="Ano",IF(FD136="",0,((30/(FE$4*$F136)*(FE$4*$F136-FD136))/30)),0)+IF(FG136="Ano",IF(FF136="",0,((30/(FG$4*$F136)*(FG$4*$F136-FF136))/30)),0)+IF(FI136="Ano",IF(FH136="",0,((30/(FI$4*$F136)*(FI$4*$F136-FH136))/30)),0)+IF(FK136="Ano",IF(FJ136="",0,((30/(FK$4*$F136)*(FK$4*$F136-FJ136))/30)),0)&gt;($L136-$AX136-$CB136-$DF136-$EJ136),$L136-$AX136-$CB136-$DF136-$EJ136,IF(EO136="Ano",IF(EN136="",0,((30/(EO$4*$F136)*(EO$4*$F136-EN136))/30)),0)+IF(EQ136="Ano",IF(EP136="",0,((30/(EQ$4*$F136)*(EQ$4*$F136-EP136))/30)),0)+IF(ES136="Ano",IF(ER136="",0,((30/(ES$4*$F136)*(ES$4*$F136-ER136))/30)),0)+IF(EU136="Ano",IF(ET136="",0,((30/(EU$4*$F136)*(EU$4*$F136-ET136))/30)),0)+IF(EW136="Ano",IF(EV136="",0,((30/(EW$4*$F136)*(EW$4*$F136-EV136))/30)),0)+IF(EY136="Ano",IF(EX136="",0,((30/(EY$4*$F136)*(EY$4*$F136-EX136))/30)),0)+IF(FA136="Ano",IF(EZ136="",0,((30/(FA$4*$F136)*(FA$4*$F136-EZ136))/30)),0)+IF(FC136="Ano",IF(FB136="",0,((30/(FC$4*$F136)*(FC$4*$F136-FB136))/30)),0)+IF(FE136="Ano",IF(FD136="",0,((30/(FE$4*$F136)*(FE$4*$F136-FD136))/30)),0)+IF(FG136="Ano",IF(FF136="",0,((30/(FG$4*$F136)*(FG$4*$F136-FF136))/30)),0)+IF(FI136="Ano",IF(FH136="",0,((30/(FI$4*$F136)*(FI$4*$F136-FH136))/30)),0)+IF(FK136="Ano",IF(FJ136="",0,((30/(FK$4*$F136)*(FK$4*$F136-FJ136))/30)),0)))),0.01)</f>
        <v>0</v>
      </c>
      <c r="FO136" s="167">
        <f t="shared" ref="FO136:FO199" si="191">ROUND(FN136*$M136,2)</f>
        <v>0</v>
      </c>
      <c r="FP136" s="1"/>
      <c r="FQ136" s="1"/>
      <c r="FR136" s="174"/>
      <c r="FS136" s="175"/>
      <c r="FT136" s="174"/>
      <c r="FU136" s="175"/>
      <c r="FV136" s="174"/>
      <c r="FW136" s="175"/>
      <c r="FX136" s="174"/>
      <c r="FY136" s="175"/>
      <c r="FZ136" s="174"/>
      <c r="GA136" s="175"/>
      <c r="GB136" s="174"/>
      <c r="GC136" s="175"/>
      <c r="GD136" s="174"/>
      <c r="GE136" s="175"/>
      <c r="GF136" s="174"/>
      <c r="GG136" s="175"/>
      <c r="GH136" s="174"/>
      <c r="GI136" s="175"/>
      <c r="GJ136" s="174"/>
      <c r="GK136" s="175"/>
      <c r="GL136" s="174"/>
      <c r="GM136" s="175"/>
      <c r="GN136" s="174"/>
      <c r="GO136" s="175"/>
      <c r="GP136" s="166">
        <f t="shared" ref="GP136:GP199" si="192">FLOOR(IF($U136="Ne",0,IF(IF(FR136="",0,((30/(FS$4*$F136)*(FS$4*$F136-FR136))/30))+IF(FT136="",0,((30/(FU$4*$F136)*(FU$4*$F136-FT136))/30))+IF(FV136="",0,((30/(FW$4*$F136)*(FW$4*$F136-FV136))/30))+IF(FX136="",0,((30/(FY$4*$F136)*(FY$4*$F136-FX136))/30))+IF(FZ136="",0,((30/(GA$4*$F136)*(GA$4*$F136-FZ136))/30))+IF(GB136="",0,((30/(GC$4*$F136)*(GC$4*$F136-GB136))/30))+IF(GD136="",0,((30/(GE$4*$F136)*(GE$4*$F136-GD136))/30))+IF(GF136="",0,((30/(GG$4*$F136)*(GG$4*$F136-GF136))/30))+IF(GH136="",0,((30/(GI$4*$F136)*(GI$4*$F136-GH136))/30))+IF(GJ136="",0,((30/(GK$4*$F136)*(GK$4*$F136-GJ136))/30))+IF(GL136="",0,((30/(GM$4*$F136)*(GM$4*$F136-GL136))/30))+IF(GN136="",0,((30/(GO$4*$F136)*(GO$4*$F136-GN136))/30))&gt;($E136-$AV136-$BZ136-$DD136-$EH136-$FL136),$E136-$AV136-$BZ136-$DD136-$EH136-$FL136,IF(FR136="",0,((30/(FS$4*$F136)*(FS$4*$F136-FR136))/30))+IF(FT136="",0,((30/(FU$4*$F136)*(FU$4*$F136-FT136))/30))+IF(FV136="",0,((30/(FW$4*$F136)*(FW$4*$F136-FV136))/30))+IF(FX136="",0,((30/(FY$4*$F136)*(FY$4*$F136-FX136))/30))+IF(FZ136="",0,((30/(GA$4*$F136)*(GA$4*$F136-FZ136))/30))+IF(GB136="",0,((30/(GC$4*$F136)*(GC$4*$F136-GB136))/30))+IF(GD136="",0,((30/(GE$4*$F136)*(GE$4*$F136-GD136))/30))+IF(GF136="",0,((30/(GG$4*$F136)*(GG$4*$F136-GF136))/30))+IF(GH136="",0,((30/(GI$4*$F136)*(GI$4*$F136-GH136))/30))+IF(GJ136="",0,((30/(GK$4*$F136)*(GK$4*$F136-GJ136))/30))+IF(GL136="",0,((30/(GM$4*$F136)*(GM$4*$F136-GL136))/30))+IF(GN136="",0,((30/(GO$4*$F136)*(GO$4*$F136-GN136))/30)))),0.01)</f>
        <v>0</v>
      </c>
      <c r="GQ136" s="167">
        <f t="shared" ref="GQ136:GQ199" si="193">ROUND(GP136*$I136,2)</f>
        <v>0</v>
      </c>
      <c r="GR136" s="166">
        <f t="shared" ref="GR136:GR199" si="194">FLOOR(IF($U136="Ne",0,IF(OR($L136=0,$L136=""),0,IF(IF(FS136="Ano",IF(FR136="",0,((30/(FS$4*$F136)*(FS$4*$F136-FR136))/30)),0)+IF(FU136="Ano",IF(FT136="",0,((30/(FU$4*$F136)*(FU$4*$F136-FT136))/30)),0)+IF(FW136="Ano",IF(FV136="",0,((30/(FW$4*$F136)*(FW$4*$F136-FV136))/30)),0)+IF(FY136="Ano",IF(FX136="",0,((30/(FY$4*$F136)*(FY$4*$F136-FX136))/30)),0)+IF(GA136="Ano",IF(FZ136="",0,((30/(GA$4*$F136)*(GA$4*$F136-FZ136))/30)),0)+IF(GC136="Ano",IF(GB136="",0,((30/(GC$4*$F136)*(GC$4*$F136-GB136))/30)),0)+IF(GE136="Ano",IF(GD136="",0,((30/(GE$4*$F136)*(GE$4*$F136-GD136))/30)),0)+IF(GG136="Ano",IF(GF136="",0,((30/(GG$4*$F136)*(GG$4*$F136-GF136))/30)),0)+IF(GI136="Ano",IF(GH136="",0,((30/(GI$4*$F136)*(GI$4*$F136-GH136))/30)),0)+IF(GK136="Ano",IF(GJ136="",0,((30/(GK$4*$F136)*(GK$4*$F136-GJ136))/30)),0)+IF(GM136="Ano",IF(GL136="",0,((30/(GM$4*$F136)*(GM$4*$F136-GL136))/30)),0)+IF(GO136="Ano",IF(GN136="",0,((30/(GO$4*$F136)*(GO$4*$F136-GN136))/30)),0)&gt;($L136-$AX136-$CB136-$DF136-$EJ136-$FN136),$L136-$AX136-$CB136-$DF136-$EJ136-$FN136,IF(FS136="Ano",IF(FR136="",0,((30/(FS$4*$F136)*(FS$4*$F136-FR136))/30)),0)+IF(FU136="Ano",IF(FT136="",0,((30/(FU$4*$F136)*(FU$4*$F136-FT136))/30)),0)+IF(FW136="Ano",IF(FV136="",0,((30/(FW$4*$F136)*(FW$4*$F136-FV136))/30)),0)+IF(FY136="Ano",IF(FX136="",0,((30/(FY$4*$F136)*(FY$4*$F136-FX136))/30)),0)+IF(GA136="Ano",IF(FZ136="",0,((30/(GA$4*$F136)*(GA$4*$F136-FZ136))/30)),0)+IF(GC136="Ano",IF(GB136="",0,((30/(GC$4*$F136)*(GC$4*$F136-GB136))/30)),0)+IF(GE136="Ano",IF(GD136="",0,((30/(GE$4*$F136)*(GE$4*$F136-GD136))/30)),0)+IF(GG136="Ano",IF(GF136="",0,((30/(GG$4*$F136)*(GG$4*$F136-GF136))/30)),0)+IF(GI136="Ano",IF(GH136="",0,((30/(GI$4*$F136)*(GI$4*$F136-GH136))/30)),0)+IF(GK136="Ano",IF(GJ136="",0,((30/(GK$4*$F136)*(GK$4*$F136-GJ136))/30)),0)+IF(GM136="Ano",IF(GL136="",0,((30/(GM$4*$F136)*(GM$4*$F136-GL136))/30)),0)+IF(GO136="Ano",IF(GN136="",0,((30/(GO$4*$F136)*(GO$4*$F136-GN136))/30)),0)))),0.01)</f>
        <v>0</v>
      </c>
      <c r="GS136" s="167">
        <f t="shared" ref="GS136:GS199" si="195">ROUND(GR136*$M136,2)</f>
        <v>0</v>
      </c>
      <c r="GT136" s="1"/>
      <c r="GU136" s="1"/>
      <c r="GV136" s="174"/>
      <c r="GW136" s="175"/>
      <c r="GX136" s="174"/>
      <c r="GY136" s="175"/>
      <c r="GZ136" s="174"/>
      <c r="HA136" s="175"/>
      <c r="HB136" s="174"/>
      <c r="HC136" s="175"/>
      <c r="HD136" s="174"/>
      <c r="HE136" s="175"/>
      <c r="HF136" s="174"/>
      <c r="HG136" s="175"/>
      <c r="HH136" s="174"/>
      <c r="HI136" s="175"/>
      <c r="HJ136" s="174"/>
      <c r="HK136" s="175"/>
      <c r="HL136" s="174"/>
      <c r="HM136" s="175"/>
      <c r="HN136" s="174"/>
      <c r="HO136" s="175"/>
      <c r="HP136" s="174"/>
      <c r="HQ136" s="175"/>
      <c r="HR136" s="174"/>
      <c r="HS136" s="175"/>
      <c r="HT136" s="166">
        <f t="shared" ref="HT136:HT199" si="196">FLOOR(IF($U136="Ne",0,IF(IF(GV136="",0,((30/(GW$4*$F136)*(GW$4*$F136-GV136))/30))+IF(GX136="",0,((30/(GY$4*$F136)*(GY$4*$F136-GX136))/30))+IF(GZ136="",0,((30/(HA$4*$F136)*(HA$4*$F136-GZ136))/30))+IF(HB136="",0,((30/(HC$4*$F136)*(HC$4*$F136-HB136))/30))+IF(HD136="",0,((30/(HE$4*$F136)*(HE$4*$F136-HD136))/30))+IF(HF136="",0,((30/(HG$4*$F136)*(HG$4*$F136-HF136))/30))+IF(HH136="",0,((30/(HI$4*$F136)*(HI$4*$F136-HH136))/30))+IF(HJ136="",0,((30/(HK$4*$F136)*(HK$4*$F136-HJ136))/30))+IF(HL136="",0,((30/(HM$4*$F136)*(HM$4*$F136-HL136))/30))+IF(HN136="",0,((30/(HO$4*$F136)*(HO$4*$F136-HN136))/30))+IF(HP136="",0,((30/(HQ$4*$F136)*(HQ$4*$F136-HP136))/30))+IF(HR136="",0,((30/(HS$4*$F136)*(HS$4*$F136-HR136))/30))&gt;($E136-$AV136-$BZ136-$DD136-$EH136-$FL136-$GP136),$E136-$AV136-$BZ136-$DD136-$EH136-$FL136-$GP136,IF(GV136="",0,((30/(GW$4*$F136)*(GW$4*$F136-GV136))/30))+IF(GX136="",0,((30/(GY$4*$F136)*(GY$4*$F136-GX136))/30))+IF(GZ136="",0,((30/(HA$4*$F136)*(HA$4*$F136-GZ136))/30))+IF(HB136="",0,((30/(HC$4*$F136)*(HC$4*$F136-HB136))/30))+IF(HD136="",0,((30/(HE$4*$F136)*(HE$4*$F136-HD136))/30))+IF(HF136="",0,((30/(HG$4*$F136)*(HG$4*$F136-HF136))/30))+IF(HH136="",0,((30/(HI$4*$F136)*(HI$4*$F136-HH136))/30))+IF(HJ136="",0,((30/(HK$4*$F136)*(HK$4*$F136-HJ136))/30))+IF(HL136="",0,((30/(HM$4*$F136)*(HM$4*$F136-HL136))/30))+IF(HN136="",0,((30/(HO$4*$F136)*(HO$4*$F136-HN136))/30))+IF(HP136="",0,((30/(HQ$4*$F136)*(HQ$4*$F136-HP136))/30))+IF(HR136="",0,((30/(HS$4*$F136)*(HS$4*$F136-HR136))/30)))),0.01)</f>
        <v>0</v>
      </c>
      <c r="HU136" s="167">
        <f t="shared" ref="HU136:HU199" si="197">ROUND(HT136*$I136,2)</f>
        <v>0</v>
      </c>
      <c r="HV136" s="166">
        <f t="shared" ref="HV136:HV199" si="198">FLOOR(IF($U136="Ne",0,IF(OR($L136=0,$L136=""),0,IF(IF(GW136="Ano",IF(GV136="",0,((30/(GW$4*$F136)*(GW$4*$F136-GV136))/30)),0)+IF(GY136="Ano",IF(GX136="",0,((30/(GY$4*$F136)*(GY$4*$F136-GX136))/30)),0)+IF(HA136="Ano",IF(GZ136="",0,((30/(HA$4*$F136)*(HA$4*$F136-GZ136))/30)),0)+IF(HC136="Ano",IF(HB136="",0,((30/(HC$4*$F136)*(HC$4*$F136-HB136))/30)),0)+IF(HE136="Ano",IF(HD136="",0,((30/(HE$4*$F136)*(HE$4*$F136-HD136))/30)),0)+IF(HG136="Ano",IF(HF136="",0,((30/(HG$4*$F136)*(HG$4*$F136-HF136))/30)),0)+IF(HI136="Ano",IF(HH136="",0,((30/(HI$4*$F136)*(HI$4*$F136-HH136))/30)),0)+IF(HK136="Ano",IF(HJ136="",0,((30/(HK$4*$F136)*(HK$4*$F136-HJ136))/30)),0)+IF(HM136="Ano",IF(HL136="",0,((30/(HM$4*$F136)*(HM$4*$F136-HL136))/30)),0)+IF(HO136="Ano",IF(HN136="",0,((30/(HO$4*$F136)*(HO$4*$F136-HN136))/30)),0)+IF(HQ136="Ano",IF(HP136="",0,((30/(HQ$4*$F136)*(HQ$4*$F136-HP136))/30)),0)+IF(HS136="Ano",IF(HR136="",0,((30/(HS$4*$F136)*(HS$4*$F136-HR136))/30)),0)&gt;($L136-$AX136-$CB136-$DF136-$EJ136-$FN136-$GR136),$L136-$AX136-$CB136-$DF136-$EJ136-$FN136-$GR136,IF(GW136="Ano",IF(GV136="",0,((30/(GW$4*$F136)*(GW$4*$F136-GV136))/30)),0)+IF(GY136="Ano",IF(GX136="",0,((30/(GY$4*$F136)*(GY$4*$F136-GX136))/30)),0)+IF(HA136="Ano",IF(GZ136="",0,((30/(HA$4*$F136)*(HA$4*$F136-GZ136))/30)),0)+IF(HC136="Ano",IF(HB136="",0,((30/(HC$4*$F136)*(HC$4*$F136-HB136))/30)),0)+IF(HE136="Ano",IF(HD136="",0,((30/(HE$4*$F136)*(HE$4*$F136-HD136))/30)),0)+IF(HG136="Ano",IF(HF136="",0,((30/(HG$4*$F136)*(HG$4*$F136-HF136))/30)),0)+IF(HI136="Ano",IF(HH136="",0,((30/(HI$4*$F136)*(HI$4*$F136-HH136))/30)),0)+IF(HK136="Ano",IF(HJ136="",0,((30/(HK$4*$F136)*(HK$4*$F136-HJ136))/30)),0)+IF(HM136="Ano",IF(HL136="",0,((30/(HM$4*$F136)*(HM$4*$F136-HL136))/30)),0)+IF(HO136="Ano",IF(HN136="",0,((30/(HO$4*$F136)*(HO$4*$F136-HN136))/30)),0)+IF(HQ136="Ano",IF(HP136="",0,((30/(HQ$4*$F136)*(HQ$4*$F136-HP136))/30)),0)+IF(HS136="Ano",IF(HR136="",0,((30/(HS$4*$F136)*(HS$4*$F136-HR136))/30)),0)))),0.01)</f>
        <v>0</v>
      </c>
      <c r="HW136" s="167">
        <f t="shared" ref="HW136:HW199" si="199">ROUND(HV136*$M136,2)</f>
        <v>0</v>
      </c>
      <c r="HX136" s="1"/>
      <c r="HY136" s="1"/>
      <c r="HZ136" s="174"/>
      <c r="IA136" s="175"/>
      <c r="IB136" s="174"/>
      <c r="IC136" s="175"/>
      <c r="ID136" s="174"/>
      <c r="IE136" s="175"/>
      <c r="IF136" s="174"/>
      <c r="IG136" s="175"/>
      <c r="IH136" s="174"/>
      <c r="II136" s="175"/>
      <c r="IJ136" s="174"/>
      <c r="IK136" s="175"/>
      <c r="IL136" s="174"/>
      <c r="IM136" s="175"/>
      <c r="IN136" s="174"/>
      <c r="IO136" s="175"/>
      <c r="IP136" s="174"/>
      <c r="IQ136" s="175"/>
      <c r="IR136" s="174"/>
      <c r="IS136" s="175"/>
      <c r="IT136" s="174"/>
      <c r="IU136" s="175"/>
      <c r="IV136" s="174"/>
      <c r="IW136" s="175"/>
      <c r="IX136" s="166">
        <f t="shared" ref="IX136:IX199" si="200">FLOOR(IF($U136="Ne",0,IF(IF(HZ136="",0,((30/(IA$4*$F136)*(IA$4*$F136-HZ136))/30))+IF(IB136="",0,((30/(IC$4*$F136)*(IC$4*$F136-IB136))/30))+IF(ID136="",0,((30/(IE$4*$F136)*(IE$4*$F136-ID136))/30))+IF(IF136="",0,((30/(IG$4*$F136)*(IG$4*$F136-IF136))/30))+IF(IH136="",0,((30/(II$4*$F136)*(II$4*$F136-IH136))/30))+IF(IJ136="",0,((30/(IK$4*$F136)*(IK$4*$F136-IJ136))/30))+IF(IL136="",0,((30/(IM$4*$F136)*(IM$4*$F136-IL136))/30))+IF(IN136="",0,((30/(IO$4*$F136)*(IO$4*$F136-IN136))/30))+IF(IP136="",0,((30/(IQ$4*$F136)*(IQ$4*$F136-IP136))/30))+IF(IR136="",0,((30/(IS$4*$F136)*(IS$4*$F136-IR136))/30))+IF(IT136="",0,((30/(IU$4*$F136)*(IU$4*$F136-IT136))/30))+IF(IV136="",0,((30/(IW$4*$F136)*(IW$4*$F136-IV136))/30))&gt;($E136-$AV136-$BZ136-$DD136-$EH136-$FL136-$GP136-$HT136),$E136-$AV136-$BZ136-$DD136-$EH136-$FL136-$GP136-$HT136,IF(HZ136="",0,((30/(IA$4*$F136)*(IA$4*$F136-HZ136))/30))+IF(IB136="",0,((30/(IC$4*$F136)*(IC$4*$F136-IB136))/30))+IF(ID136="",0,((30/(IE$4*$F136)*(IE$4*$F136-ID136))/30))+IF(IF136="",0,((30/(IG$4*$F136)*(IG$4*$F136-IF136))/30))+IF(IH136="",0,((30/(II$4*$F136)*(II$4*$F136-IH136))/30))+IF(IJ136="",0,((30/(IK$4*$F136)*(IK$4*$F136-IJ136))/30))+IF(IL136="",0,((30/(IM$4*$F136)*(IM$4*$F136-IL136))/30))+IF(IN136="",0,((30/(IO$4*$F136)*(IO$4*$F136-IN136))/30))+IF(IP136="",0,((30/(IQ$4*$F136)*(IQ$4*$F136-IP136))/30))+IF(IR136="",0,((30/(IS$4*$F136)*(IS$4*$F136-IR136))/30))+IF(IT136="",0,((30/(IU$4*$F136)*(IU$4*$F136-IT136))/30))+IF(IV136="",0,((30/(IW$4*$F136)*(IW$4*$F136-IV136))/30)))),0.01)</f>
        <v>0</v>
      </c>
      <c r="IY136" s="167">
        <f t="shared" ref="IY136:IY199" si="201">ROUND(IX136*$I136,2)</f>
        <v>0</v>
      </c>
      <c r="IZ136" s="166">
        <f t="shared" ref="IZ136:IZ199" si="202">FLOOR(IF($U136="Ne",0,IF(OR($L136=0,$L136=""),0,IF(IF(IA136="Ano",IF(HZ136="",0,((30/(IA$4*$F136)*(IA$4*$F136-HZ136))/30)),0)+IF(IC136="Ano",IF(IB136="",0,((30/(IC$4*$F136)*(IC$4*$F136-IB136))/30)),0)+IF(IE136="Ano",IF(ID136="",0,((30/(IE$4*$F136)*(IE$4*$F136-ID136))/30)),0)+IF(IG136="Ano",IF(IF136="",0,((30/(IG$4*$F136)*(IG$4*$F136-IF136))/30)),0)+IF(II136="Ano",IF(IH136="",0,((30/(II$4*$F136)*(II$4*$F136-IH136))/30)),0)+IF(IK136="Ano",IF(IJ136="",0,((30/(IK$4*$F136)*(IK$4*$F136-IJ136))/30)),0)+IF(IM136="Ano",IF(IL136="",0,((30/(IM$4*$F136)*(IM$4*$F136-IL136))/30)),0)+IF(IO136="Ano",IF(IN136="",0,((30/(IO$4*$F136)*(IO$4*$F136-IN136))/30)),0)+IF(IQ136="Ano",IF(IP136="",0,((30/(IQ$4*$F136)*(IQ$4*$F136-IP136))/30)),0)+IF(IS136="Ano",IF(IR136="",0,((30/(IS$4*$F136)*(IS$4*$F136-IR136))/30)),0)+IF(IU136="Ano",IF(IT136="",0,((30/(IU$4*$F136)*(IU$4*$F136-IT136))/30)),0)+IF(IW136="Ano",IF(IV136="",0,((30/(IW$4*$F136)*(IW$4*$F136-IV136))/30)),0)&gt;($L136-$AX136-$CB136-$DF136-$EJ136-$FN136-$GR136-$HV136),$L136-$AX136-$CB136-$DF136-$EJ136-$FN136-$GR136-$HV136,IF(IA136="Ano",IF(HZ136="",0,((30/(IA$4*$F136)*(IA$4*$F136-HZ136))/30)),0)+IF(IC136="Ano",IF(IB136="",0,((30/(IC$4*$F136)*(IC$4*$F136-IB136))/30)),0)+IF(IE136="Ano",IF(ID136="",0,((30/(IE$4*$F136)*(IE$4*$F136-ID136))/30)),0)+IF(IG136="Ano",IF(IF136="",0,((30/(IG$4*$F136)*(IG$4*$F136-IF136))/30)),0)+IF(II136="Ano",IF(IH136="",0,((30/(II$4*$F136)*(II$4*$F136-IH136))/30)),0)+IF(IK136="Ano",IF(IJ136="",0,((30/(IK$4*$F136)*(IK$4*$F136-IJ136))/30)),0)+IF(IM136="Ano",IF(IL136="",0,((30/(IM$4*$F136)*(IM$4*$F136-IL136))/30)),0)+IF(IO136="Ano",IF(IN136="",0,((30/(IO$4*$F136)*(IO$4*$F136-IN136))/30)),0)+IF(IQ136="Ano",IF(IP136="",0,((30/(IQ$4*$F136)*(IQ$4*$F136-IP136))/30)),0)+IF(IS136="Ano",IF(IR136="",0,((30/(IS$4*$F136)*(IS$4*$F136-IR136))/30)),0)+IF(IU136="Ano",IF(IT136="",0,((30/(IU$4*$F136)*(IU$4*$F136-IT136))/30)),0)+IF(IW136="Ano",IF(IV136="",0,((30/(IW$4*$F136)*(IW$4*$F136-IV136))/30)),0)))),0.01)</f>
        <v>0</v>
      </c>
      <c r="JA136" s="167">
        <f t="shared" ref="JA136:JA199" si="203">ROUND(IZ136*$M136,2)</f>
        <v>0</v>
      </c>
      <c r="JB136" s="1"/>
      <c r="JC136" s="1"/>
      <c r="JD136" s="174"/>
      <c r="JE136" s="175"/>
      <c r="JF136" s="174"/>
      <c r="JG136" s="175"/>
      <c r="JH136" s="174"/>
      <c r="JI136" s="175"/>
      <c r="JJ136" s="174"/>
      <c r="JK136" s="175"/>
      <c r="JL136" s="174"/>
      <c r="JM136" s="175"/>
      <c r="JN136" s="174"/>
      <c r="JO136" s="175"/>
      <c r="JP136" s="174"/>
      <c r="JQ136" s="175"/>
      <c r="JR136" s="174"/>
      <c r="JS136" s="175"/>
      <c r="JT136" s="174"/>
      <c r="JU136" s="175"/>
      <c r="JV136" s="174"/>
      <c r="JW136" s="175"/>
      <c r="JX136" s="174"/>
      <c r="JY136" s="175"/>
      <c r="JZ136" s="174"/>
      <c r="KA136" s="175"/>
      <c r="KB136" s="166">
        <f t="shared" ref="KB136:KB199" si="204">FLOOR(IF($U136="Ne",0,IF(IF(JD136="",0,((30/(JE$4*$F136)*(JE$4*$F136-JD136))/30))+IF(JF136="",0,((30/(JG$4*$F136)*(JG$4*$F136-JF136))/30))+IF(JH136="",0,((30/(JI$4*$F136)*(JI$4*$F136-JH136))/30))+IF(JJ136="",0,((30/(JK$4*$F136)*(JK$4*$F136-JJ136))/30))+IF(JL136="",0,((30/(JM$4*$F136)*(JM$4*$F136-JL136))/30))+IF(JN136="",0,((30/(JO$4*$F136)*(JO$4*$F136-JN136))/30))+IF(JP136="",0,((30/(JQ$4*$F136)*(JQ$4*$F136-JP136))/30))+IF(JR136="",0,((30/(JS$4*$F136)*(JS$4*$F136-JR136))/30))+IF(JT136="",0,((30/(JU$4*$F136)*(JU$4*$F136-JT136))/30))+IF(JV136="",0,((30/(JW$4*$F136)*(JW$4*$F136-JV136))/30))+IF(JX136="",0,((30/(JY$4*$F136)*(JY$4*$F136-JX136))/30))+IF(JZ136="",0,((30/(KA$4*$F136)*(KA$4*$F136-JZ136))/30))&gt;($E136-$AV136-$BZ136-$DD136-$EH136-$FL136-$GP136-$HT136-$IX136),$E136-$AV136-$BZ136-$DD136-$EH136-$FL136-$GP136-$HT136-$IX136,IF(JD136="",0,((30/(JE$4*$F136)*(JE$4*$F136-JD136))/30))+IF(JF136="",0,((30/(JG$4*$F136)*(JG$4*$F136-JF136))/30))+IF(JH136="",0,((30/(JI$4*$F136)*(JI$4*$F136-JH136))/30))+IF(JJ136="",0,((30/(JK$4*$F136)*(JK$4*$F136-JJ136))/30))+IF(JL136="",0,((30/(JM$4*$F136)*(JM$4*$F136-JL136))/30))+IF(JN136="",0,((30/(JO$4*$F136)*(JO$4*$F136-JN136))/30))+IF(JP136="",0,((30/(JQ$4*$F136)*(JQ$4*$F136-JP136))/30))+IF(JR136="",0,((30/(JS$4*$F136)*(JS$4*$F136-JR136))/30))+IF(JT136="",0,((30/(JU$4*$F136)*(JU$4*$F136-JT136))/30))+IF(JV136="",0,((30/(JW$4*$F136)*(JW$4*$F136-JV136))/30))+IF(JX136="",0,((30/(JY$4*$F136)*(JY$4*$F136-JX136))/30))+IF(JZ136="",0,((30/(KA$4*$F136)*(KA$4*$F136-JZ136))/30)))),0.01)</f>
        <v>0</v>
      </c>
      <c r="KC136" s="167">
        <f t="shared" ref="KC136:KC199" si="205">ROUND(KB136*$I136,2)</f>
        <v>0</v>
      </c>
      <c r="KD136" s="166">
        <f t="shared" ref="KD136:KD199" si="206">FLOOR(IF($U136="Ne",0,IF(OR($L136=0,$L136=""),0,IF(IF(JE136="Ano",IF(JD136="",0,((30/(JE$4*$F136)*(JE$4*$F136-JD136))/30)),0)+IF(JG136="Ano",IF(JF136="",0,((30/(JG$4*$F136)*(JG$4*$F136-JF136))/30)),0)+IF(JI136="Ano",IF(JH136="",0,((30/(JI$4*$F136)*(JI$4*$F136-JH136))/30)),0)+IF(JK136="Ano",IF(JJ136="",0,((30/(JK$4*$F136)*(JK$4*$F136-JJ136))/30)),0)+IF(JM136="Ano",IF(JL136="",0,((30/(JM$4*$F136)*(JM$4*$F136-JL136))/30)),0)+IF(JO136="Ano",IF(JN136="",0,((30/(JO$4*$F136)*(JO$4*$F136-JN136))/30)),0)+IF(JQ136="Ano",IF(JP136="",0,((30/(JQ$4*$F136)*(JQ$4*$F136-JP136))/30)),0)+IF(JS136="Ano",IF(JR136="",0,((30/(JS$4*$F136)*(JS$4*$F136-JR136))/30)),0)+IF(JU136="Ano",IF(JT136="",0,((30/(JU$4*$F136)*(JU$4*$F136-JT136))/30)),0)+IF(JW136="Ano",IF(JV136="",0,((30/(JW$4*$F136)*(JW$4*$F136-JV136))/30)),0)+IF(JY136="Ano",IF(JX136="",0,((30/(JY$4*$F136)*(JY$4*$F136-JX136))/30)),0)+IF(KA136="Ano",IF(JZ136="",0,((30/(KA$4*$F136)*(KA$4*$F136-JZ136))/30)),0)&gt;($L136-$AX136-$CB136-$DF136-$EJ136-$FN136-$GR136-$HV136-$IZ136),$L136-$AX136-$CB136-$DF136-$EJ136-$FN136-$GR136-$HV136-$IZ136,IF(JE136="Ano",IF(JD136="",0,((30/(JE$4*$F136)*(JE$4*$F136-JD136))/30)),0)+IF(JG136="Ano",IF(JF136="",0,((30/(JG$4*$F136)*(JG$4*$F136-JF136))/30)),0)+IF(JI136="Ano",IF(JH136="",0,((30/(JI$4*$F136)*(JI$4*$F136-JH136))/30)),0)+IF(JK136="Ano",IF(JJ136="",0,((30/(JK$4*$F136)*(JK$4*$F136-JJ136))/30)),0)+IF(JM136="Ano",IF(JL136="",0,((30/(JM$4*$F136)*(JM$4*$F136-JL136))/30)),0)+IF(JO136="Ano",IF(JN136="",0,((30/(JO$4*$F136)*(JO$4*$F136-JN136))/30)),0)+IF(JQ136="Ano",IF(JP136="",0,((30/(JQ$4*$F136)*(JQ$4*$F136-JP136))/30)),0)+IF(JS136="Ano",IF(JR136="",0,((30/(JS$4*$F136)*(JS$4*$F136-JR136))/30)),0)+IF(JU136="Ano",IF(JT136="",0,((30/(JU$4*$F136)*(JU$4*$F136-JT136))/30)),0)+IF(JW136="Ano",IF(JV136="",0,((30/(JW$4*$F136)*(JW$4*$F136-JV136))/30)),0)+IF(JY136="Ano",IF(JX136="",0,((30/(JY$4*$F136)*(JY$4*$F136-JX136))/30)),0)+IF(KA136="Ano",IF(JZ136="",0,((30/(KA$4*$F136)*(KA$4*$F136-JZ136))/30)),0)))),0.01)</f>
        <v>0</v>
      </c>
      <c r="KE136" s="167">
        <f t="shared" ref="KE136:KE199" si="207">ROUND(KD136*$M136,2)</f>
        <v>0</v>
      </c>
      <c r="KF136" s="1"/>
      <c r="KG136" s="1"/>
      <c r="KH136" s="197">
        <f t="shared" si="118"/>
        <v>0</v>
      </c>
      <c r="KI136" s="198">
        <f t="shared" si="119"/>
        <v>0</v>
      </c>
      <c r="KJ136" s="166">
        <f t="shared" si="120"/>
        <v>0</v>
      </c>
      <c r="KK136" s="167">
        <f t="shared" si="121"/>
        <v>0</v>
      </c>
      <c r="KL136" s="199">
        <f t="shared" si="122"/>
        <v>0</v>
      </c>
      <c r="KM136" s="198">
        <f t="shared" si="123"/>
        <v>0</v>
      </c>
      <c r="KN136" s="166">
        <f t="shared" si="124"/>
        <v>0</v>
      </c>
      <c r="KO136" s="427">
        <f t="shared" si="125"/>
        <v>0</v>
      </c>
      <c r="KP136" s="420">
        <f t="shared" si="126"/>
        <v>0</v>
      </c>
      <c r="KQ136" s="422">
        <f t="shared" si="127"/>
        <v>0</v>
      </c>
      <c r="KR136" s="421" t="s">
        <v>338</v>
      </c>
      <c r="KS136" s="422" t="s">
        <v>338</v>
      </c>
      <c r="KT136" s="1"/>
    </row>
    <row r="137" spans="2:306" s="4" customFormat="1" ht="16.5" customHeight="1" x14ac:dyDescent="0.2">
      <c r="B137" s="73" t="s">
        <v>344</v>
      </c>
      <c r="C137" s="900"/>
      <c r="D137" s="901"/>
      <c r="E137" s="312"/>
      <c r="F137" s="655">
        <v>1</v>
      </c>
      <c r="G137" s="14"/>
      <c r="H137" s="14"/>
      <c r="I137" s="80">
        <f>INT(ROUND(F137,2)*(IF(E137&gt;0,data!$J$4,0)))</f>
        <v>0</v>
      </c>
      <c r="J137" s="80">
        <f t="shared" ref="J137" si="208">IF(E137&gt;0,I137*E137,0)</f>
        <v>0</v>
      </c>
      <c r="K137" s="314"/>
      <c r="L137" s="312"/>
      <c r="M137" s="80">
        <f>INT(ROUND(F137,2)*(IF(E137&gt;0,(IF(K137="ano",data!$J$6,0)),0)))</f>
        <v>0</v>
      </c>
      <c r="N137" s="82">
        <f t="shared" ref="N137" si="209">IF(L137&gt;E137,M137*E137,M137*L137)</f>
        <v>0</v>
      </c>
      <c r="O137" s="84">
        <f t="shared" ref="O137" si="210">J137+N137</f>
        <v>0</v>
      </c>
      <c r="Q137" s="85" t="str">
        <f t="shared" ref="Q137" si="211">IF(O137&gt;0,1,"")</f>
        <v/>
      </c>
      <c r="R137" s="611" t="s">
        <v>338</v>
      </c>
      <c r="T137" s="4">
        <f t="shared" si="103"/>
        <v>0</v>
      </c>
      <c r="U137" s="176" t="s">
        <v>297</v>
      </c>
      <c r="V137" s="10"/>
      <c r="W137" s="10"/>
      <c r="X137" s="164"/>
      <c r="Y137" s="177"/>
      <c r="Z137" s="164"/>
      <c r="AA137" s="177"/>
      <c r="AB137" s="164"/>
      <c r="AC137" s="177"/>
      <c r="AD137" s="164"/>
      <c r="AE137" s="177"/>
      <c r="AF137" s="164"/>
      <c r="AG137" s="177"/>
      <c r="AH137" s="164"/>
      <c r="AI137" s="177"/>
      <c r="AJ137" s="164"/>
      <c r="AK137" s="177"/>
      <c r="AL137" s="164"/>
      <c r="AM137" s="177"/>
      <c r="AN137" s="164"/>
      <c r="AO137" s="177"/>
      <c r="AP137" s="164"/>
      <c r="AQ137" s="177"/>
      <c r="AR137" s="164"/>
      <c r="AS137" s="177"/>
      <c r="AT137" s="164"/>
      <c r="AU137" s="177"/>
      <c r="AV137" s="166">
        <f t="shared" si="172"/>
        <v>0</v>
      </c>
      <c r="AW137" s="167">
        <f t="shared" si="173"/>
        <v>0</v>
      </c>
      <c r="AX137" s="166">
        <f t="shared" si="174"/>
        <v>0</v>
      </c>
      <c r="AY137" s="167">
        <f t="shared" si="175"/>
        <v>0</v>
      </c>
      <c r="AZ137" s="1"/>
      <c r="BA137" s="1"/>
      <c r="BB137" s="164"/>
      <c r="BC137" s="177"/>
      <c r="BD137" s="164"/>
      <c r="BE137" s="177"/>
      <c r="BF137" s="164"/>
      <c r="BG137" s="177"/>
      <c r="BH137" s="164"/>
      <c r="BI137" s="177"/>
      <c r="BJ137" s="164"/>
      <c r="BK137" s="177"/>
      <c r="BL137" s="164"/>
      <c r="BM137" s="177"/>
      <c r="BN137" s="164"/>
      <c r="BO137" s="177"/>
      <c r="BP137" s="164"/>
      <c r="BQ137" s="177"/>
      <c r="BR137" s="164"/>
      <c r="BS137" s="177"/>
      <c r="BT137" s="164"/>
      <c r="BU137" s="177"/>
      <c r="BV137" s="164"/>
      <c r="BW137" s="177"/>
      <c r="BX137" s="164"/>
      <c r="BY137" s="177"/>
      <c r="BZ137" s="166">
        <f t="shared" si="176"/>
        <v>0</v>
      </c>
      <c r="CA137" s="167">
        <f t="shared" si="177"/>
        <v>0</v>
      </c>
      <c r="CB137" s="166">
        <f t="shared" si="178"/>
        <v>0</v>
      </c>
      <c r="CC137" s="167">
        <f t="shared" si="179"/>
        <v>0</v>
      </c>
      <c r="CD137" s="1"/>
      <c r="CE137" s="1"/>
      <c r="CF137" s="164"/>
      <c r="CG137" s="177"/>
      <c r="CH137" s="164"/>
      <c r="CI137" s="177"/>
      <c r="CJ137" s="164"/>
      <c r="CK137" s="177"/>
      <c r="CL137" s="164"/>
      <c r="CM137" s="177"/>
      <c r="CN137" s="164"/>
      <c r="CO137" s="177"/>
      <c r="CP137" s="164"/>
      <c r="CQ137" s="177"/>
      <c r="CR137" s="164"/>
      <c r="CS137" s="177"/>
      <c r="CT137" s="164"/>
      <c r="CU137" s="177"/>
      <c r="CV137" s="164"/>
      <c r="CW137" s="177"/>
      <c r="CX137" s="164"/>
      <c r="CY137" s="177"/>
      <c r="CZ137" s="164"/>
      <c r="DA137" s="177"/>
      <c r="DB137" s="164"/>
      <c r="DC137" s="177"/>
      <c r="DD137" s="166">
        <f t="shared" si="180"/>
        <v>0</v>
      </c>
      <c r="DE137" s="167">
        <f t="shared" si="181"/>
        <v>0</v>
      </c>
      <c r="DF137" s="166">
        <f t="shared" si="182"/>
        <v>0</v>
      </c>
      <c r="DG137" s="167">
        <f t="shared" si="183"/>
        <v>0</v>
      </c>
      <c r="DH137" s="1"/>
      <c r="DI137" s="1"/>
      <c r="DJ137" s="164"/>
      <c r="DK137" s="177"/>
      <c r="DL137" s="164"/>
      <c r="DM137" s="177"/>
      <c r="DN137" s="164"/>
      <c r="DO137" s="177"/>
      <c r="DP137" s="164"/>
      <c r="DQ137" s="177"/>
      <c r="DR137" s="164"/>
      <c r="DS137" s="177"/>
      <c r="DT137" s="164"/>
      <c r="DU137" s="177"/>
      <c r="DV137" s="164"/>
      <c r="DW137" s="177"/>
      <c r="DX137" s="164"/>
      <c r="DY137" s="177"/>
      <c r="DZ137" s="164"/>
      <c r="EA137" s="177"/>
      <c r="EB137" s="164"/>
      <c r="EC137" s="177"/>
      <c r="ED137" s="164"/>
      <c r="EE137" s="177"/>
      <c r="EF137" s="164"/>
      <c r="EG137" s="177"/>
      <c r="EH137" s="166">
        <f t="shared" si="184"/>
        <v>0</v>
      </c>
      <c r="EI137" s="167">
        <f t="shared" si="185"/>
        <v>0</v>
      </c>
      <c r="EJ137" s="166">
        <f t="shared" si="186"/>
        <v>0</v>
      </c>
      <c r="EK137" s="167">
        <f t="shared" si="187"/>
        <v>0</v>
      </c>
      <c r="EL137" s="1"/>
      <c r="EM137" s="1"/>
      <c r="EN137" s="164"/>
      <c r="EO137" s="177"/>
      <c r="EP137" s="164"/>
      <c r="EQ137" s="177"/>
      <c r="ER137" s="164"/>
      <c r="ES137" s="177"/>
      <c r="ET137" s="164"/>
      <c r="EU137" s="177"/>
      <c r="EV137" s="164"/>
      <c r="EW137" s="177"/>
      <c r="EX137" s="164"/>
      <c r="EY137" s="177"/>
      <c r="EZ137" s="164"/>
      <c r="FA137" s="177"/>
      <c r="FB137" s="164"/>
      <c r="FC137" s="177"/>
      <c r="FD137" s="164"/>
      <c r="FE137" s="177"/>
      <c r="FF137" s="164"/>
      <c r="FG137" s="177"/>
      <c r="FH137" s="164"/>
      <c r="FI137" s="177"/>
      <c r="FJ137" s="164"/>
      <c r="FK137" s="177"/>
      <c r="FL137" s="166">
        <f t="shared" si="188"/>
        <v>0</v>
      </c>
      <c r="FM137" s="167">
        <f t="shared" si="189"/>
        <v>0</v>
      </c>
      <c r="FN137" s="166">
        <f t="shared" si="190"/>
        <v>0</v>
      </c>
      <c r="FO137" s="167">
        <f t="shared" si="191"/>
        <v>0</v>
      </c>
      <c r="FP137" s="1"/>
      <c r="FQ137" s="1"/>
      <c r="FR137" s="164"/>
      <c r="FS137" s="177"/>
      <c r="FT137" s="164"/>
      <c r="FU137" s="177"/>
      <c r="FV137" s="164"/>
      <c r="FW137" s="177"/>
      <c r="FX137" s="164"/>
      <c r="FY137" s="177"/>
      <c r="FZ137" s="164"/>
      <c r="GA137" s="177"/>
      <c r="GB137" s="164"/>
      <c r="GC137" s="177"/>
      <c r="GD137" s="164"/>
      <c r="GE137" s="177"/>
      <c r="GF137" s="164"/>
      <c r="GG137" s="177"/>
      <c r="GH137" s="164"/>
      <c r="GI137" s="177"/>
      <c r="GJ137" s="164"/>
      <c r="GK137" s="177"/>
      <c r="GL137" s="164"/>
      <c r="GM137" s="177"/>
      <c r="GN137" s="164"/>
      <c r="GO137" s="177"/>
      <c r="GP137" s="166">
        <f t="shared" si="192"/>
        <v>0</v>
      </c>
      <c r="GQ137" s="167">
        <f t="shared" si="193"/>
        <v>0</v>
      </c>
      <c r="GR137" s="166">
        <f t="shared" si="194"/>
        <v>0</v>
      </c>
      <c r="GS137" s="167">
        <f t="shared" si="195"/>
        <v>0</v>
      </c>
      <c r="GT137" s="1"/>
      <c r="GU137" s="1"/>
      <c r="GV137" s="164"/>
      <c r="GW137" s="177"/>
      <c r="GX137" s="164"/>
      <c r="GY137" s="177"/>
      <c r="GZ137" s="164"/>
      <c r="HA137" s="177"/>
      <c r="HB137" s="164"/>
      <c r="HC137" s="177"/>
      <c r="HD137" s="164"/>
      <c r="HE137" s="177"/>
      <c r="HF137" s="164"/>
      <c r="HG137" s="177"/>
      <c r="HH137" s="164"/>
      <c r="HI137" s="177"/>
      <c r="HJ137" s="164"/>
      <c r="HK137" s="177"/>
      <c r="HL137" s="164"/>
      <c r="HM137" s="177"/>
      <c r="HN137" s="164"/>
      <c r="HO137" s="177"/>
      <c r="HP137" s="164"/>
      <c r="HQ137" s="177"/>
      <c r="HR137" s="164"/>
      <c r="HS137" s="177"/>
      <c r="HT137" s="166">
        <f t="shared" si="196"/>
        <v>0</v>
      </c>
      <c r="HU137" s="167">
        <f t="shared" si="197"/>
        <v>0</v>
      </c>
      <c r="HV137" s="166">
        <f t="shared" si="198"/>
        <v>0</v>
      </c>
      <c r="HW137" s="167">
        <f t="shared" si="199"/>
        <v>0</v>
      </c>
      <c r="HX137" s="1"/>
      <c r="HY137" s="1"/>
      <c r="HZ137" s="164"/>
      <c r="IA137" s="177"/>
      <c r="IB137" s="164"/>
      <c r="IC137" s="177"/>
      <c r="ID137" s="164"/>
      <c r="IE137" s="177"/>
      <c r="IF137" s="164"/>
      <c r="IG137" s="177"/>
      <c r="IH137" s="164"/>
      <c r="II137" s="177"/>
      <c r="IJ137" s="164"/>
      <c r="IK137" s="177"/>
      <c r="IL137" s="164"/>
      <c r="IM137" s="177"/>
      <c r="IN137" s="164"/>
      <c r="IO137" s="177"/>
      <c r="IP137" s="164"/>
      <c r="IQ137" s="177"/>
      <c r="IR137" s="164"/>
      <c r="IS137" s="177"/>
      <c r="IT137" s="164"/>
      <c r="IU137" s="177"/>
      <c r="IV137" s="164"/>
      <c r="IW137" s="177"/>
      <c r="IX137" s="166">
        <f t="shared" si="200"/>
        <v>0</v>
      </c>
      <c r="IY137" s="167">
        <f t="shared" si="201"/>
        <v>0</v>
      </c>
      <c r="IZ137" s="166">
        <f t="shared" si="202"/>
        <v>0</v>
      </c>
      <c r="JA137" s="167">
        <f t="shared" si="203"/>
        <v>0</v>
      </c>
      <c r="JB137" s="1"/>
      <c r="JC137" s="1"/>
      <c r="JD137" s="164"/>
      <c r="JE137" s="177"/>
      <c r="JF137" s="164"/>
      <c r="JG137" s="177"/>
      <c r="JH137" s="164"/>
      <c r="JI137" s="177"/>
      <c r="JJ137" s="164"/>
      <c r="JK137" s="177"/>
      <c r="JL137" s="164"/>
      <c r="JM137" s="177"/>
      <c r="JN137" s="164"/>
      <c r="JO137" s="177"/>
      <c r="JP137" s="164"/>
      <c r="JQ137" s="177"/>
      <c r="JR137" s="164"/>
      <c r="JS137" s="177"/>
      <c r="JT137" s="164"/>
      <c r="JU137" s="177"/>
      <c r="JV137" s="164"/>
      <c r="JW137" s="177"/>
      <c r="JX137" s="164"/>
      <c r="JY137" s="177"/>
      <c r="JZ137" s="164"/>
      <c r="KA137" s="177"/>
      <c r="KB137" s="166">
        <f t="shared" si="204"/>
        <v>0</v>
      </c>
      <c r="KC137" s="167">
        <f t="shared" si="205"/>
        <v>0</v>
      </c>
      <c r="KD137" s="166">
        <f t="shared" si="206"/>
        <v>0</v>
      </c>
      <c r="KE137" s="167">
        <f t="shared" si="207"/>
        <v>0</v>
      </c>
      <c r="KF137" s="1"/>
      <c r="KG137" s="1"/>
      <c r="KH137" s="197">
        <f t="shared" si="118"/>
        <v>0</v>
      </c>
      <c r="KI137" s="198">
        <f t="shared" si="119"/>
        <v>0</v>
      </c>
      <c r="KJ137" s="166">
        <f t="shared" si="120"/>
        <v>0</v>
      </c>
      <c r="KK137" s="167">
        <f t="shared" si="121"/>
        <v>0</v>
      </c>
      <c r="KL137" s="199">
        <f t="shared" si="122"/>
        <v>0</v>
      </c>
      <c r="KM137" s="198">
        <f t="shared" si="123"/>
        <v>0</v>
      </c>
      <c r="KN137" s="166">
        <f t="shared" si="124"/>
        <v>0</v>
      </c>
      <c r="KO137" s="427">
        <f t="shared" si="125"/>
        <v>0</v>
      </c>
      <c r="KP137" s="420">
        <f t="shared" si="126"/>
        <v>0</v>
      </c>
      <c r="KQ137" s="422">
        <f t="shared" si="127"/>
        <v>0</v>
      </c>
      <c r="KR137" s="421" t="s">
        <v>338</v>
      </c>
      <c r="KS137" s="422" t="s">
        <v>338</v>
      </c>
      <c r="KT137" s="1"/>
    </row>
    <row r="138" spans="2:306" s="4" customFormat="1" ht="16.5" hidden="1" customHeight="1" x14ac:dyDescent="0.2">
      <c r="B138" s="73"/>
      <c r="C138" s="902"/>
      <c r="D138" s="903"/>
      <c r="E138" s="128"/>
      <c r="F138" s="651"/>
      <c r="G138" s="128"/>
      <c r="H138" s="128"/>
      <c r="I138" s="80">
        <f>INT(ROUND(F138,2)*(IF(E138&gt;0,data!$J$4,0)))</f>
        <v>0</v>
      </c>
      <c r="J138" s="80"/>
      <c r="K138" s="550"/>
      <c r="L138" s="128"/>
      <c r="M138" s="80">
        <f>INT(ROUND(F138,2)*(IF(E138&gt;0,(IF(K138="ano",data!$J$6,0)),0)))</f>
        <v>0</v>
      </c>
      <c r="N138" s="82"/>
      <c r="O138" s="84"/>
      <c r="Q138" s="85"/>
      <c r="R138" s="611" t="s">
        <v>338</v>
      </c>
      <c r="T138" s="4">
        <f t="shared" si="103"/>
        <v>0</v>
      </c>
      <c r="U138" s="173" t="s">
        <v>297</v>
      </c>
      <c r="V138" s="10"/>
      <c r="W138" s="10"/>
      <c r="X138" s="174"/>
      <c r="Y138" s="175"/>
      <c r="Z138" s="174"/>
      <c r="AA138" s="175"/>
      <c r="AB138" s="174"/>
      <c r="AC138" s="175"/>
      <c r="AD138" s="174"/>
      <c r="AE138" s="175"/>
      <c r="AF138" s="174"/>
      <c r="AG138" s="175"/>
      <c r="AH138" s="174"/>
      <c r="AI138" s="175"/>
      <c r="AJ138" s="174"/>
      <c r="AK138" s="175"/>
      <c r="AL138" s="174"/>
      <c r="AM138" s="175"/>
      <c r="AN138" s="174"/>
      <c r="AO138" s="175"/>
      <c r="AP138" s="174"/>
      <c r="AQ138" s="175"/>
      <c r="AR138" s="174"/>
      <c r="AS138" s="175"/>
      <c r="AT138" s="174"/>
      <c r="AU138" s="175"/>
      <c r="AV138" s="166">
        <f t="shared" si="172"/>
        <v>0</v>
      </c>
      <c r="AW138" s="167">
        <f t="shared" si="173"/>
        <v>0</v>
      </c>
      <c r="AX138" s="166">
        <f t="shared" si="174"/>
        <v>0</v>
      </c>
      <c r="AY138" s="167">
        <f t="shared" si="175"/>
        <v>0</v>
      </c>
      <c r="AZ138" s="1"/>
      <c r="BA138" s="1"/>
      <c r="BB138" s="174"/>
      <c r="BC138" s="175"/>
      <c r="BD138" s="174"/>
      <c r="BE138" s="175"/>
      <c r="BF138" s="174"/>
      <c r="BG138" s="175"/>
      <c r="BH138" s="174"/>
      <c r="BI138" s="175"/>
      <c r="BJ138" s="174"/>
      <c r="BK138" s="175"/>
      <c r="BL138" s="174"/>
      <c r="BM138" s="175"/>
      <c r="BN138" s="174"/>
      <c r="BO138" s="175"/>
      <c r="BP138" s="174"/>
      <c r="BQ138" s="175"/>
      <c r="BR138" s="174"/>
      <c r="BS138" s="175"/>
      <c r="BT138" s="174"/>
      <c r="BU138" s="175"/>
      <c r="BV138" s="174"/>
      <c r="BW138" s="175"/>
      <c r="BX138" s="174"/>
      <c r="BY138" s="175"/>
      <c r="BZ138" s="166">
        <f t="shared" si="176"/>
        <v>0</v>
      </c>
      <c r="CA138" s="167">
        <f t="shared" si="177"/>
        <v>0</v>
      </c>
      <c r="CB138" s="166">
        <f t="shared" si="178"/>
        <v>0</v>
      </c>
      <c r="CC138" s="167">
        <f t="shared" si="179"/>
        <v>0</v>
      </c>
      <c r="CD138" s="1"/>
      <c r="CE138" s="1"/>
      <c r="CF138" s="174"/>
      <c r="CG138" s="175"/>
      <c r="CH138" s="174"/>
      <c r="CI138" s="175"/>
      <c r="CJ138" s="174"/>
      <c r="CK138" s="175"/>
      <c r="CL138" s="174"/>
      <c r="CM138" s="175"/>
      <c r="CN138" s="174"/>
      <c r="CO138" s="175"/>
      <c r="CP138" s="174"/>
      <c r="CQ138" s="175"/>
      <c r="CR138" s="174"/>
      <c r="CS138" s="175"/>
      <c r="CT138" s="174"/>
      <c r="CU138" s="175"/>
      <c r="CV138" s="174"/>
      <c r="CW138" s="175"/>
      <c r="CX138" s="174"/>
      <c r="CY138" s="175"/>
      <c r="CZ138" s="174"/>
      <c r="DA138" s="175"/>
      <c r="DB138" s="174"/>
      <c r="DC138" s="175"/>
      <c r="DD138" s="166">
        <f t="shared" si="180"/>
        <v>0</v>
      </c>
      <c r="DE138" s="167">
        <f t="shared" si="181"/>
        <v>0</v>
      </c>
      <c r="DF138" s="166">
        <f t="shared" si="182"/>
        <v>0</v>
      </c>
      <c r="DG138" s="167">
        <f t="shared" si="183"/>
        <v>0</v>
      </c>
      <c r="DH138" s="1"/>
      <c r="DI138" s="1"/>
      <c r="DJ138" s="174"/>
      <c r="DK138" s="175"/>
      <c r="DL138" s="174"/>
      <c r="DM138" s="175"/>
      <c r="DN138" s="174"/>
      <c r="DO138" s="175"/>
      <c r="DP138" s="174"/>
      <c r="DQ138" s="175"/>
      <c r="DR138" s="174"/>
      <c r="DS138" s="175"/>
      <c r="DT138" s="174"/>
      <c r="DU138" s="175"/>
      <c r="DV138" s="174"/>
      <c r="DW138" s="175"/>
      <c r="DX138" s="174"/>
      <c r="DY138" s="175"/>
      <c r="DZ138" s="174"/>
      <c r="EA138" s="175"/>
      <c r="EB138" s="174"/>
      <c r="EC138" s="175"/>
      <c r="ED138" s="174"/>
      <c r="EE138" s="175"/>
      <c r="EF138" s="174"/>
      <c r="EG138" s="175"/>
      <c r="EH138" s="166">
        <f t="shared" si="184"/>
        <v>0</v>
      </c>
      <c r="EI138" s="167">
        <f t="shared" si="185"/>
        <v>0</v>
      </c>
      <c r="EJ138" s="166">
        <f t="shared" si="186"/>
        <v>0</v>
      </c>
      <c r="EK138" s="167">
        <f t="shared" si="187"/>
        <v>0</v>
      </c>
      <c r="EL138" s="1"/>
      <c r="EM138" s="1"/>
      <c r="EN138" s="174"/>
      <c r="EO138" s="175"/>
      <c r="EP138" s="174"/>
      <c r="EQ138" s="175"/>
      <c r="ER138" s="174"/>
      <c r="ES138" s="175"/>
      <c r="ET138" s="174"/>
      <c r="EU138" s="175"/>
      <c r="EV138" s="174"/>
      <c r="EW138" s="175"/>
      <c r="EX138" s="174"/>
      <c r="EY138" s="175"/>
      <c r="EZ138" s="174"/>
      <c r="FA138" s="175"/>
      <c r="FB138" s="174"/>
      <c r="FC138" s="175"/>
      <c r="FD138" s="174"/>
      <c r="FE138" s="175"/>
      <c r="FF138" s="174"/>
      <c r="FG138" s="175"/>
      <c r="FH138" s="174"/>
      <c r="FI138" s="175"/>
      <c r="FJ138" s="174"/>
      <c r="FK138" s="175"/>
      <c r="FL138" s="166">
        <f t="shared" si="188"/>
        <v>0</v>
      </c>
      <c r="FM138" s="167">
        <f t="shared" si="189"/>
        <v>0</v>
      </c>
      <c r="FN138" s="166">
        <f t="shared" si="190"/>
        <v>0</v>
      </c>
      <c r="FO138" s="167">
        <f t="shared" si="191"/>
        <v>0</v>
      </c>
      <c r="FP138" s="1"/>
      <c r="FQ138" s="1"/>
      <c r="FR138" s="174"/>
      <c r="FS138" s="175"/>
      <c r="FT138" s="174"/>
      <c r="FU138" s="175"/>
      <c r="FV138" s="174"/>
      <c r="FW138" s="175"/>
      <c r="FX138" s="174"/>
      <c r="FY138" s="175"/>
      <c r="FZ138" s="174"/>
      <c r="GA138" s="175"/>
      <c r="GB138" s="174"/>
      <c r="GC138" s="175"/>
      <c r="GD138" s="174"/>
      <c r="GE138" s="175"/>
      <c r="GF138" s="174"/>
      <c r="GG138" s="175"/>
      <c r="GH138" s="174"/>
      <c r="GI138" s="175"/>
      <c r="GJ138" s="174"/>
      <c r="GK138" s="175"/>
      <c r="GL138" s="174"/>
      <c r="GM138" s="175"/>
      <c r="GN138" s="174"/>
      <c r="GO138" s="175"/>
      <c r="GP138" s="166">
        <f t="shared" si="192"/>
        <v>0</v>
      </c>
      <c r="GQ138" s="167">
        <f t="shared" si="193"/>
        <v>0</v>
      </c>
      <c r="GR138" s="166">
        <f t="shared" si="194"/>
        <v>0</v>
      </c>
      <c r="GS138" s="167">
        <f t="shared" si="195"/>
        <v>0</v>
      </c>
      <c r="GT138" s="1"/>
      <c r="GU138" s="1"/>
      <c r="GV138" s="174"/>
      <c r="GW138" s="175"/>
      <c r="GX138" s="174"/>
      <c r="GY138" s="175"/>
      <c r="GZ138" s="174"/>
      <c r="HA138" s="175"/>
      <c r="HB138" s="174"/>
      <c r="HC138" s="175"/>
      <c r="HD138" s="174"/>
      <c r="HE138" s="175"/>
      <c r="HF138" s="174"/>
      <c r="HG138" s="175"/>
      <c r="HH138" s="174"/>
      <c r="HI138" s="175"/>
      <c r="HJ138" s="174"/>
      <c r="HK138" s="175"/>
      <c r="HL138" s="174"/>
      <c r="HM138" s="175"/>
      <c r="HN138" s="174"/>
      <c r="HO138" s="175"/>
      <c r="HP138" s="174"/>
      <c r="HQ138" s="175"/>
      <c r="HR138" s="174"/>
      <c r="HS138" s="175"/>
      <c r="HT138" s="166">
        <f t="shared" si="196"/>
        <v>0</v>
      </c>
      <c r="HU138" s="167">
        <f t="shared" si="197"/>
        <v>0</v>
      </c>
      <c r="HV138" s="166">
        <f t="shared" si="198"/>
        <v>0</v>
      </c>
      <c r="HW138" s="167">
        <f t="shared" si="199"/>
        <v>0</v>
      </c>
      <c r="HX138" s="1"/>
      <c r="HY138" s="1"/>
      <c r="HZ138" s="174"/>
      <c r="IA138" s="175"/>
      <c r="IB138" s="174"/>
      <c r="IC138" s="175"/>
      <c r="ID138" s="174"/>
      <c r="IE138" s="175"/>
      <c r="IF138" s="174"/>
      <c r="IG138" s="175"/>
      <c r="IH138" s="174"/>
      <c r="II138" s="175"/>
      <c r="IJ138" s="174"/>
      <c r="IK138" s="175"/>
      <c r="IL138" s="174"/>
      <c r="IM138" s="175"/>
      <c r="IN138" s="174"/>
      <c r="IO138" s="175"/>
      <c r="IP138" s="174"/>
      <c r="IQ138" s="175"/>
      <c r="IR138" s="174"/>
      <c r="IS138" s="175"/>
      <c r="IT138" s="174"/>
      <c r="IU138" s="175"/>
      <c r="IV138" s="174"/>
      <c r="IW138" s="175"/>
      <c r="IX138" s="166">
        <f t="shared" si="200"/>
        <v>0</v>
      </c>
      <c r="IY138" s="167">
        <f t="shared" si="201"/>
        <v>0</v>
      </c>
      <c r="IZ138" s="166">
        <f t="shared" si="202"/>
        <v>0</v>
      </c>
      <c r="JA138" s="167">
        <f t="shared" si="203"/>
        <v>0</v>
      </c>
      <c r="JB138" s="1"/>
      <c r="JC138" s="1"/>
      <c r="JD138" s="174"/>
      <c r="JE138" s="175"/>
      <c r="JF138" s="174"/>
      <c r="JG138" s="175"/>
      <c r="JH138" s="174"/>
      <c r="JI138" s="175"/>
      <c r="JJ138" s="174"/>
      <c r="JK138" s="175"/>
      <c r="JL138" s="174"/>
      <c r="JM138" s="175"/>
      <c r="JN138" s="174"/>
      <c r="JO138" s="175"/>
      <c r="JP138" s="174"/>
      <c r="JQ138" s="175"/>
      <c r="JR138" s="174"/>
      <c r="JS138" s="175"/>
      <c r="JT138" s="174"/>
      <c r="JU138" s="175"/>
      <c r="JV138" s="174"/>
      <c r="JW138" s="175"/>
      <c r="JX138" s="174"/>
      <c r="JY138" s="175"/>
      <c r="JZ138" s="174"/>
      <c r="KA138" s="175"/>
      <c r="KB138" s="166">
        <f t="shared" si="204"/>
        <v>0</v>
      </c>
      <c r="KC138" s="167">
        <f t="shared" si="205"/>
        <v>0</v>
      </c>
      <c r="KD138" s="166">
        <f t="shared" si="206"/>
        <v>0</v>
      </c>
      <c r="KE138" s="167">
        <f t="shared" si="207"/>
        <v>0</v>
      </c>
      <c r="KF138" s="1"/>
      <c r="KG138" s="1"/>
      <c r="KH138" s="197">
        <f t="shared" si="118"/>
        <v>0</v>
      </c>
      <c r="KI138" s="198">
        <f t="shared" si="119"/>
        <v>0</v>
      </c>
      <c r="KJ138" s="166">
        <f t="shared" si="120"/>
        <v>0</v>
      </c>
      <c r="KK138" s="167">
        <f t="shared" si="121"/>
        <v>0</v>
      </c>
      <c r="KL138" s="199">
        <f t="shared" si="122"/>
        <v>0</v>
      </c>
      <c r="KM138" s="198">
        <f t="shared" si="123"/>
        <v>0</v>
      </c>
      <c r="KN138" s="166">
        <f t="shared" si="124"/>
        <v>0</v>
      </c>
      <c r="KO138" s="427">
        <f t="shared" si="125"/>
        <v>0</v>
      </c>
      <c r="KP138" s="420">
        <f t="shared" si="126"/>
        <v>0</v>
      </c>
      <c r="KQ138" s="422">
        <f t="shared" si="127"/>
        <v>0</v>
      </c>
      <c r="KR138" s="421" t="s">
        <v>338</v>
      </c>
      <c r="KS138" s="422" t="s">
        <v>338</v>
      </c>
      <c r="KT138" s="1"/>
    </row>
    <row r="139" spans="2:306" s="4" customFormat="1" ht="16.5" customHeight="1" x14ac:dyDescent="0.2">
      <c r="B139" s="73" t="s">
        <v>345</v>
      </c>
      <c r="C139" s="900"/>
      <c r="D139" s="901"/>
      <c r="E139" s="312"/>
      <c r="F139" s="655">
        <v>1</v>
      </c>
      <c r="G139" s="14"/>
      <c r="H139" s="14"/>
      <c r="I139" s="80">
        <f>INT(ROUND(F139,2)*(IF(E139&gt;0,data!$J$4,0)))</f>
        <v>0</v>
      </c>
      <c r="J139" s="80">
        <f t="shared" ref="J139" si="212">IF(E139&gt;0,I139*E139,0)</f>
        <v>0</v>
      </c>
      <c r="K139" s="314"/>
      <c r="L139" s="312"/>
      <c r="M139" s="80">
        <f>INT(ROUND(F139,2)*(IF(E139&gt;0,(IF(K139="ano",data!$J$6,0)),0)))</f>
        <v>0</v>
      </c>
      <c r="N139" s="82">
        <f t="shared" ref="N139" si="213">IF(L139&gt;E139,M139*E139,M139*L139)</f>
        <v>0</v>
      </c>
      <c r="O139" s="84">
        <f t="shared" ref="O139" si="214">J139+N139</f>
        <v>0</v>
      </c>
      <c r="Q139" s="85" t="str">
        <f t="shared" ref="Q139" si="215">IF(O139&gt;0,1,"")</f>
        <v/>
      </c>
      <c r="R139" s="611" t="s">
        <v>338</v>
      </c>
      <c r="T139" s="4">
        <f t="shared" si="103"/>
        <v>0</v>
      </c>
      <c r="U139" s="176" t="s">
        <v>297</v>
      </c>
      <c r="V139" s="10"/>
      <c r="W139" s="10"/>
      <c r="X139" s="164"/>
      <c r="Y139" s="177"/>
      <c r="Z139" s="164"/>
      <c r="AA139" s="177"/>
      <c r="AB139" s="164"/>
      <c r="AC139" s="177"/>
      <c r="AD139" s="164"/>
      <c r="AE139" s="177"/>
      <c r="AF139" s="164"/>
      <c r="AG139" s="177"/>
      <c r="AH139" s="164"/>
      <c r="AI139" s="177"/>
      <c r="AJ139" s="164"/>
      <c r="AK139" s="177"/>
      <c r="AL139" s="164"/>
      <c r="AM139" s="177"/>
      <c r="AN139" s="164"/>
      <c r="AO139" s="177"/>
      <c r="AP139" s="164"/>
      <c r="AQ139" s="177"/>
      <c r="AR139" s="164"/>
      <c r="AS139" s="177"/>
      <c r="AT139" s="164"/>
      <c r="AU139" s="177"/>
      <c r="AV139" s="166">
        <f t="shared" si="172"/>
        <v>0</v>
      </c>
      <c r="AW139" s="167">
        <f t="shared" si="173"/>
        <v>0</v>
      </c>
      <c r="AX139" s="166">
        <f t="shared" si="174"/>
        <v>0</v>
      </c>
      <c r="AY139" s="167">
        <f t="shared" si="175"/>
        <v>0</v>
      </c>
      <c r="AZ139" s="1"/>
      <c r="BA139" s="1"/>
      <c r="BB139" s="164"/>
      <c r="BC139" s="177"/>
      <c r="BD139" s="164"/>
      <c r="BE139" s="177"/>
      <c r="BF139" s="164"/>
      <c r="BG139" s="177"/>
      <c r="BH139" s="164"/>
      <c r="BI139" s="177"/>
      <c r="BJ139" s="164"/>
      <c r="BK139" s="177"/>
      <c r="BL139" s="164"/>
      <c r="BM139" s="177"/>
      <c r="BN139" s="164"/>
      <c r="BO139" s="177"/>
      <c r="BP139" s="164"/>
      <c r="BQ139" s="177"/>
      <c r="BR139" s="164"/>
      <c r="BS139" s="177"/>
      <c r="BT139" s="164"/>
      <c r="BU139" s="177"/>
      <c r="BV139" s="164"/>
      <c r="BW139" s="177"/>
      <c r="BX139" s="164"/>
      <c r="BY139" s="177"/>
      <c r="BZ139" s="166">
        <f t="shared" si="176"/>
        <v>0</v>
      </c>
      <c r="CA139" s="167">
        <f t="shared" si="177"/>
        <v>0</v>
      </c>
      <c r="CB139" s="166">
        <f t="shared" si="178"/>
        <v>0</v>
      </c>
      <c r="CC139" s="167">
        <f t="shared" si="179"/>
        <v>0</v>
      </c>
      <c r="CD139" s="1"/>
      <c r="CE139" s="1"/>
      <c r="CF139" s="164"/>
      <c r="CG139" s="177"/>
      <c r="CH139" s="164"/>
      <c r="CI139" s="177"/>
      <c r="CJ139" s="164"/>
      <c r="CK139" s="177"/>
      <c r="CL139" s="164"/>
      <c r="CM139" s="177"/>
      <c r="CN139" s="164"/>
      <c r="CO139" s="177"/>
      <c r="CP139" s="164"/>
      <c r="CQ139" s="177"/>
      <c r="CR139" s="164"/>
      <c r="CS139" s="177"/>
      <c r="CT139" s="164"/>
      <c r="CU139" s="177"/>
      <c r="CV139" s="164"/>
      <c r="CW139" s="177"/>
      <c r="CX139" s="164"/>
      <c r="CY139" s="177"/>
      <c r="CZ139" s="164"/>
      <c r="DA139" s="177"/>
      <c r="DB139" s="164"/>
      <c r="DC139" s="177"/>
      <c r="DD139" s="166">
        <f t="shared" si="180"/>
        <v>0</v>
      </c>
      <c r="DE139" s="167">
        <f t="shared" si="181"/>
        <v>0</v>
      </c>
      <c r="DF139" s="166">
        <f t="shared" si="182"/>
        <v>0</v>
      </c>
      <c r="DG139" s="167">
        <f t="shared" si="183"/>
        <v>0</v>
      </c>
      <c r="DH139" s="1"/>
      <c r="DI139" s="1"/>
      <c r="DJ139" s="164"/>
      <c r="DK139" s="177"/>
      <c r="DL139" s="164"/>
      <c r="DM139" s="177"/>
      <c r="DN139" s="164"/>
      <c r="DO139" s="177"/>
      <c r="DP139" s="164"/>
      <c r="DQ139" s="177"/>
      <c r="DR139" s="164"/>
      <c r="DS139" s="177"/>
      <c r="DT139" s="164"/>
      <c r="DU139" s="177"/>
      <c r="DV139" s="164"/>
      <c r="DW139" s="177"/>
      <c r="DX139" s="164"/>
      <c r="DY139" s="177"/>
      <c r="DZ139" s="164"/>
      <c r="EA139" s="177"/>
      <c r="EB139" s="164"/>
      <c r="EC139" s="177"/>
      <c r="ED139" s="164"/>
      <c r="EE139" s="177"/>
      <c r="EF139" s="164"/>
      <c r="EG139" s="177"/>
      <c r="EH139" s="166">
        <f t="shared" si="184"/>
        <v>0</v>
      </c>
      <c r="EI139" s="167">
        <f t="shared" si="185"/>
        <v>0</v>
      </c>
      <c r="EJ139" s="166">
        <f t="shared" si="186"/>
        <v>0</v>
      </c>
      <c r="EK139" s="167">
        <f t="shared" si="187"/>
        <v>0</v>
      </c>
      <c r="EL139" s="1"/>
      <c r="EM139" s="1"/>
      <c r="EN139" s="164"/>
      <c r="EO139" s="177"/>
      <c r="EP139" s="164"/>
      <c r="EQ139" s="177"/>
      <c r="ER139" s="164"/>
      <c r="ES139" s="177"/>
      <c r="ET139" s="164"/>
      <c r="EU139" s="177"/>
      <c r="EV139" s="164"/>
      <c r="EW139" s="177"/>
      <c r="EX139" s="164"/>
      <c r="EY139" s="177"/>
      <c r="EZ139" s="164"/>
      <c r="FA139" s="177"/>
      <c r="FB139" s="164"/>
      <c r="FC139" s="177"/>
      <c r="FD139" s="164"/>
      <c r="FE139" s="177"/>
      <c r="FF139" s="164"/>
      <c r="FG139" s="177"/>
      <c r="FH139" s="164"/>
      <c r="FI139" s="177"/>
      <c r="FJ139" s="164"/>
      <c r="FK139" s="177"/>
      <c r="FL139" s="166">
        <f t="shared" si="188"/>
        <v>0</v>
      </c>
      <c r="FM139" s="167">
        <f t="shared" si="189"/>
        <v>0</v>
      </c>
      <c r="FN139" s="166">
        <f t="shared" si="190"/>
        <v>0</v>
      </c>
      <c r="FO139" s="167">
        <f t="shared" si="191"/>
        <v>0</v>
      </c>
      <c r="FP139" s="1"/>
      <c r="FQ139" s="1"/>
      <c r="FR139" s="164"/>
      <c r="FS139" s="177"/>
      <c r="FT139" s="164"/>
      <c r="FU139" s="177"/>
      <c r="FV139" s="164"/>
      <c r="FW139" s="177"/>
      <c r="FX139" s="164"/>
      <c r="FY139" s="177"/>
      <c r="FZ139" s="164"/>
      <c r="GA139" s="177"/>
      <c r="GB139" s="164"/>
      <c r="GC139" s="177"/>
      <c r="GD139" s="164"/>
      <c r="GE139" s="177"/>
      <c r="GF139" s="164"/>
      <c r="GG139" s="177"/>
      <c r="GH139" s="164"/>
      <c r="GI139" s="177"/>
      <c r="GJ139" s="164"/>
      <c r="GK139" s="177"/>
      <c r="GL139" s="164"/>
      <c r="GM139" s="177"/>
      <c r="GN139" s="164"/>
      <c r="GO139" s="177"/>
      <c r="GP139" s="166">
        <f t="shared" si="192"/>
        <v>0</v>
      </c>
      <c r="GQ139" s="167">
        <f t="shared" si="193"/>
        <v>0</v>
      </c>
      <c r="GR139" s="166">
        <f t="shared" si="194"/>
        <v>0</v>
      </c>
      <c r="GS139" s="167">
        <f t="shared" si="195"/>
        <v>0</v>
      </c>
      <c r="GT139" s="1"/>
      <c r="GU139" s="1"/>
      <c r="GV139" s="164"/>
      <c r="GW139" s="177"/>
      <c r="GX139" s="164"/>
      <c r="GY139" s="177"/>
      <c r="GZ139" s="164"/>
      <c r="HA139" s="177"/>
      <c r="HB139" s="164"/>
      <c r="HC139" s="177"/>
      <c r="HD139" s="164"/>
      <c r="HE139" s="177"/>
      <c r="HF139" s="164"/>
      <c r="HG139" s="177"/>
      <c r="HH139" s="164"/>
      <c r="HI139" s="177"/>
      <c r="HJ139" s="164"/>
      <c r="HK139" s="177"/>
      <c r="HL139" s="164"/>
      <c r="HM139" s="177"/>
      <c r="HN139" s="164"/>
      <c r="HO139" s="177"/>
      <c r="HP139" s="164"/>
      <c r="HQ139" s="177"/>
      <c r="HR139" s="164"/>
      <c r="HS139" s="177"/>
      <c r="HT139" s="166">
        <f t="shared" si="196"/>
        <v>0</v>
      </c>
      <c r="HU139" s="167">
        <f t="shared" si="197"/>
        <v>0</v>
      </c>
      <c r="HV139" s="166">
        <f t="shared" si="198"/>
        <v>0</v>
      </c>
      <c r="HW139" s="167">
        <f t="shared" si="199"/>
        <v>0</v>
      </c>
      <c r="HX139" s="1"/>
      <c r="HY139" s="1"/>
      <c r="HZ139" s="164"/>
      <c r="IA139" s="177"/>
      <c r="IB139" s="164"/>
      <c r="IC139" s="177"/>
      <c r="ID139" s="164"/>
      <c r="IE139" s="177"/>
      <c r="IF139" s="164"/>
      <c r="IG139" s="177"/>
      <c r="IH139" s="164"/>
      <c r="II139" s="177"/>
      <c r="IJ139" s="164"/>
      <c r="IK139" s="177"/>
      <c r="IL139" s="164"/>
      <c r="IM139" s="177"/>
      <c r="IN139" s="164"/>
      <c r="IO139" s="177"/>
      <c r="IP139" s="164"/>
      <c r="IQ139" s="177"/>
      <c r="IR139" s="164"/>
      <c r="IS139" s="177"/>
      <c r="IT139" s="164"/>
      <c r="IU139" s="177"/>
      <c r="IV139" s="164"/>
      <c r="IW139" s="177"/>
      <c r="IX139" s="166">
        <f t="shared" si="200"/>
        <v>0</v>
      </c>
      <c r="IY139" s="167">
        <f t="shared" si="201"/>
        <v>0</v>
      </c>
      <c r="IZ139" s="166">
        <f t="shared" si="202"/>
        <v>0</v>
      </c>
      <c r="JA139" s="167">
        <f t="shared" si="203"/>
        <v>0</v>
      </c>
      <c r="JB139" s="1"/>
      <c r="JC139" s="1"/>
      <c r="JD139" s="164"/>
      <c r="JE139" s="177"/>
      <c r="JF139" s="164"/>
      <c r="JG139" s="177"/>
      <c r="JH139" s="164"/>
      <c r="JI139" s="177"/>
      <c r="JJ139" s="164"/>
      <c r="JK139" s="177"/>
      <c r="JL139" s="164"/>
      <c r="JM139" s="177"/>
      <c r="JN139" s="164"/>
      <c r="JO139" s="177"/>
      <c r="JP139" s="164"/>
      <c r="JQ139" s="177"/>
      <c r="JR139" s="164"/>
      <c r="JS139" s="177"/>
      <c r="JT139" s="164"/>
      <c r="JU139" s="177"/>
      <c r="JV139" s="164"/>
      <c r="JW139" s="177"/>
      <c r="JX139" s="164"/>
      <c r="JY139" s="177"/>
      <c r="JZ139" s="164"/>
      <c r="KA139" s="177"/>
      <c r="KB139" s="166">
        <f t="shared" si="204"/>
        <v>0</v>
      </c>
      <c r="KC139" s="167">
        <f t="shared" si="205"/>
        <v>0</v>
      </c>
      <c r="KD139" s="166">
        <f t="shared" si="206"/>
        <v>0</v>
      </c>
      <c r="KE139" s="167">
        <f t="shared" si="207"/>
        <v>0</v>
      </c>
      <c r="KF139" s="1"/>
      <c r="KG139" s="1"/>
      <c r="KH139" s="197">
        <f t="shared" si="118"/>
        <v>0</v>
      </c>
      <c r="KI139" s="198">
        <f t="shared" si="119"/>
        <v>0</v>
      </c>
      <c r="KJ139" s="166">
        <f t="shared" si="120"/>
        <v>0</v>
      </c>
      <c r="KK139" s="167">
        <f t="shared" si="121"/>
        <v>0</v>
      </c>
      <c r="KL139" s="199">
        <f t="shared" si="122"/>
        <v>0</v>
      </c>
      <c r="KM139" s="198">
        <f t="shared" si="123"/>
        <v>0</v>
      </c>
      <c r="KN139" s="166">
        <f t="shared" si="124"/>
        <v>0</v>
      </c>
      <c r="KO139" s="427">
        <f t="shared" si="125"/>
        <v>0</v>
      </c>
      <c r="KP139" s="420">
        <f t="shared" si="126"/>
        <v>0</v>
      </c>
      <c r="KQ139" s="422">
        <f t="shared" si="127"/>
        <v>0</v>
      </c>
      <c r="KR139" s="421" t="s">
        <v>338</v>
      </c>
      <c r="KS139" s="422" t="s">
        <v>338</v>
      </c>
      <c r="KT139" s="1"/>
    </row>
    <row r="140" spans="2:306" s="4" customFormat="1" ht="16.5" hidden="1" customHeight="1" x14ac:dyDescent="0.2">
      <c r="B140" s="73"/>
      <c r="C140" s="902"/>
      <c r="D140" s="903"/>
      <c r="E140" s="128"/>
      <c r="F140" s="651"/>
      <c r="G140" s="128"/>
      <c r="H140" s="128"/>
      <c r="I140" s="80">
        <f>INT(ROUND(F140,2)*(IF(E140&gt;0,data!$J$4,0)))</f>
        <v>0</v>
      </c>
      <c r="J140" s="80"/>
      <c r="K140" s="550"/>
      <c r="L140" s="128"/>
      <c r="M140" s="80">
        <f>INT(ROUND(F140,2)*(IF(E140&gt;0,(IF(K140="ano",data!$J$6,0)),0)))</f>
        <v>0</v>
      </c>
      <c r="N140" s="82"/>
      <c r="O140" s="84"/>
      <c r="Q140" s="85"/>
      <c r="R140" s="611" t="s">
        <v>338</v>
      </c>
      <c r="T140" s="4">
        <f t="shared" si="103"/>
        <v>0</v>
      </c>
      <c r="U140" s="173" t="s">
        <v>297</v>
      </c>
      <c r="V140" s="10"/>
      <c r="W140" s="10"/>
      <c r="X140" s="174"/>
      <c r="Y140" s="175"/>
      <c r="Z140" s="174"/>
      <c r="AA140" s="175"/>
      <c r="AB140" s="174"/>
      <c r="AC140" s="175"/>
      <c r="AD140" s="174"/>
      <c r="AE140" s="175"/>
      <c r="AF140" s="174"/>
      <c r="AG140" s="175"/>
      <c r="AH140" s="174"/>
      <c r="AI140" s="175"/>
      <c r="AJ140" s="174"/>
      <c r="AK140" s="175"/>
      <c r="AL140" s="174"/>
      <c r="AM140" s="175"/>
      <c r="AN140" s="174"/>
      <c r="AO140" s="175"/>
      <c r="AP140" s="174"/>
      <c r="AQ140" s="175"/>
      <c r="AR140" s="174"/>
      <c r="AS140" s="175"/>
      <c r="AT140" s="174"/>
      <c r="AU140" s="175"/>
      <c r="AV140" s="166">
        <f t="shared" si="172"/>
        <v>0</v>
      </c>
      <c r="AW140" s="167">
        <f t="shared" si="173"/>
        <v>0</v>
      </c>
      <c r="AX140" s="166">
        <f t="shared" si="174"/>
        <v>0</v>
      </c>
      <c r="AY140" s="167">
        <f t="shared" si="175"/>
        <v>0</v>
      </c>
      <c r="AZ140" s="1"/>
      <c r="BA140" s="1"/>
      <c r="BB140" s="174"/>
      <c r="BC140" s="175"/>
      <c r="BD140" s="174"/>
      <c r="BE140" s="175"/>
      <c r="BF140" s="174"/>
      <c r="BG140" s="175"/>
      <c r="BH140" s="174"/>
      <c r="BI140" s="175"/>
      <c r="BJ140" s="174"/>
      <c r="BK140" s="175"/>
      <c r="BL140" s="174"/>
      <c r="BM140" s="175"/>
      <c r="BN140" s="174"/>
      <c r="BO140" s="175"/>
      <c r="BP140" s="174"/>
      <c r="BQ140" s="175"/>
      <c r="BR140" s="174"/>
      <c r="BS140" s="175"/>
      <c r="BT140" s="174"/>
      <c r="BU140" s="175"/>
      <c r="BV140" s="174"/>
      <c r="BW140" s="175"/>
      <c r="BX140" s="174"/>
      <c r="BY140" s="175"/>
      <c r="BZ140" s="166">
        <f t="shared" si="176"/>
        <v>0</v>
      </c>
      <c r="CA140" s="167">
        <f t="shared" si="177"/>
        <v>0</v>
      </c>
      <c r="CB140" s="166">
        <f t="shared" si="178"/>
        <v>0</v>
      </c>
      <c r="CC140" s="167">
        <f t="shared" si="179"/>
        <v>0</v>
      </c>
      <c r="CD140" s="1"/>
      <c r="CE140" s="1"/>
      <c r="CF140" s="174"/>
      <c r="CG140" s="175"/>
      <c r="CH140" s="174"/>
      <c r="CI140" s="175"/>
      <c r="CJ140" s="174"/>
      <c r="CK140" s="175"/>
      <c r="CL140" s="174"/>
      <c r="CM140" s="175"/>
      <c r="CN140" s="174"/>
      <c r="CO140" s="175"/>
      <c r="CP140" s="174"/>
      <c r="CQ140" s="175"/>
      <c r="CR140" s="174"/>
      <c r="CS140" s="175"/>
      <c r="CT140" s="174"/>
      <c r="CU140" s="175"/>
      <c r="CV140" s="174"/>
      <c r="CW140" s="175"/>
      <c r="CX140" s="174"/>
      <c r="CY140" s="175"/>
      <c r="CZ140" s="174"/>
      <c r="DA140" s="175"/>
      <c r="DB140" s="174"/>
      <c r="DC140" s="175"/>
      <c r="DD140" s="166">
        <f t="shared" si="180"/>
        <v>0</v>
      </c>
      <c r="DE140" s="167">
        <f t="shared" si="181"/>
        <v>0</v>
      </c>
      <c r="DF140" s="166">
        <f t="shared" si="182"/>
        <v>0</v>
      </c>
      <c r="DG140" s="167">
        <f t="shared" si="183"/>
        <v>0</v>
      </c>
      <c r="DH140" s="1"/>
      <c r="DI140" s="1"/>
      <c r="DJ140" s="174"/>
      <c r="DK140" s="175"/>
      <c r="DL140" s="174"/>
      <c r="DM140" s="175"/>
      <c r="DN140" s="174"/>
      <c r="DO140" s="175"/>
      <c r="DP140" s="174"/>
      <c r="DQ140" s="175"/>
      <c r="DR140" s="174"/>
      <c r="DS140" s="175"/>
      <c r="DT140" s="174"/>
      <c r="DU140" s="175"/>
      <c r="DV140" s="174"/>
      <c r="DW140" s="175"/>
      <c r="DX140" s="174"/>
      <c r="DY140" s="175"/>
      <c r="DZ140" s="174"/>
      <c r="EA140" s="175"/>
      <c r="EB140" s="174"/>
      <c r="EC140" s="175"/>
      <c r="ED140" s="174"/>
      <c r="EE140" s="175"/>
      <c r="EF140" s="174"/>
      <c r="EG140" s="175"/>
      <c r="EH140" s="166">
        <f t="shared" si="184"/>
        <v>0</v>
      </c>
      <c r="EI140" s="167">
        <f t="shared" si="185"/>
        <v>0</v>
      </c>
      <c r="EJ140" s="166">
        <f t="shared" si="186"/>
        <v>0</v>
      </c>
      <c r="EK140" s="167">
        <f t="shared" si="187"/>
        <v>0</v>
      </c>
      <c r="EL140" s="1"/>
      <c r="EM140" s="1"/>
      <c r="EN140" s="174"/>
      <c r="EO140" s="175"/>
      <c r="EP140" s="174"/>
      <c r="EQ140" s="175"/>
      <c r="ER140" s="174"/>
      <c r="ES140" s="175"/>
      <c r="ET140" s="174"/>
      <c r="EU140" s="175"/>
      <c r="EV140" s="174"/>
      <c r="EW140" s="175"/>
      <c r="EX140" s="174"/>
      <c r="EY140" s="175"/>
      <c r="EZ140" s="174"/>
      <c r="FA140" s="175"/>
      <c r="FB140" s="174"/>
      <c r="FC140" s="175"/>
      <c r="FD140" s="174"/>
      <c r="FE140" s="175"/>
      <c r="FF140" s="174"/>
      <c r="FG140" s="175"/>
      <c r="FH140" s="174"/>
      <c r="FI140" s="175"/>
      <c r="FJ140" s="174"/>
      <c r="FK140" s="175"/>
      <c r="FL140" s="166">
        <f t="shared" si="188"/>
        <v>0</v>
      </c>
      <c r="FM140" s="167">
        <f t="shared" si="189"/>
        <v>0</v>
      </c>
      <c r="FN140" s="166">
        <f t="shared" si="190"/>
        <v>0</v>
      </c>
      <c r="FO140" s="167">
        <f t="shared" si="191"/>
        <v>0</v>
      </c>
      <c r="FP140" s="1"/>
      <c r="FQ140" s="1"/>
      <c r="FR140" s="174"/>
      <c r="FS140" s="175"/>
      <c r="FT140" s="174"/>
      <c r="FU140" s="175"/>
      <c r="FV140" s="174"/>
      <c r="FW140" s="175"/>
      <c r="FX140" s="174"/>
      <c r="FY140" s="175"/>
      <c r="FZ140" s="174"/>
      <c r="GA140" s="175"/>
      <c r="GB140" s="174"/>
      <c r="GC140" s="175"/>
      <c r="GD140" s="174"/>
      <c r="GE140" s="175"/>
      <c r="GF140" s="174"/>
      <c r="GG140" s="175"/>
      <c r="GH140" s="174"/>
      <c r="GI140" s="175"/>
      <c r="GJ140" s="174"/>
      <c r="GK140" s="175"/>
      <c r="GL140" s="174"/>
      <c r="GM140" s="175"/>
      <c r="GN140" s="174"/>
      <c r="GO140" s="175"/>
      <c r="GP140" s="166">
        <f t="shared" si="192"/>
        <v>0</v>
      </c>
      <c r="GQ140" s="167">
        <f t="shared" si="193"/>
        <v>0</v>
      </c>
      <c r="GR140" s="166">
        <f t="shared" si="194"/>
        <v>0</v>
      </c>
      <c r="GS140" s="167">
        <f t="shared" si="195"/>
        <v>0</v>
      </c>
      <c r="GT140" s="1"/>
      <c r="GU140" s="1"/>
      <c r="GV140" s="174"/>
      <c r="GW140" s="175"/>
      <c r="GX140" s="174"/>
      <c r="GY140" s="175"/>
      <c r="GZ140" s="174"/>
      <c r="HA140" s="175"/>
      <c r="HB140" s="174"/>
      <c r="HC140" s="175"/>
      <c r="HD140" s="174"/>
      <c r="HE140" s="175"/>
      <c r="HF140" s="174"/>
      <c r="HG140" s="175"/>
      <c r="HH140" s="174"/>
      <c r="HI140" s="175"/>
      <c r="HJ140" s="174"/>
      <c r="HK140" s="175"/>
      <c r="HL140" s="174"/>
      <c r="HM140" s="175"/>
      <c r="HN140" s="174"/>
      <c r="HO140" s="175"/>
      <c r="HP140" s="174"/>
      <c r="HQ140" s="175"/>
      <c r="HR140" s="174"/>
      <c r="HS140" s="175"/>
      <c r="HT140" s="166">
        <f t="shared" si="196"/>
        <v>0</v>
      </c>
      <c r="HU140" s="167">
        <f t="shared" si="197"/>
        <v>0</v>
      </c>
      <c r="HV140" s="166">
        <f t="shared" si="198"/>
        <v>0</v>
      </c>
      <c r="HW140" s="167">
        <f t="shared" si="199"/>
        <v>0</v>
      </c>
      <c r="HX140" s="1"/>
      <c r="HY140" s="1"/>
      <c r="HZ140" s="174"/>
      <c r="IA140" s="175"/>
      <c r="IB140" s="174"/>
      <c r="IC140" s="175"/>
      <c r="ID140" s="174"/>
      <c r="IE140" s="175"/>
      <c r="IF140" s="174"/>
      <c r="IG140" s="175"/>
      <c r="IH140" s="174"/>
      <c r="II140" s="175"/>
      <c r="IJ140" s="174"/>
      <c r="IK140" s="175"/>
      <c r="IL140" s="174"/>
      <c r="IM140" s="175"/>
      <c r="IN140" s="174"/>
      <c r="IO140" s="175"/>
      <c r="IP140" s="174"/>
      <c r="IQ140" s="175"/>
      <c r="IR140" s="174"/>
      <c r="IS140" s="175"/>
      <c r="IT140" s="174"/>
      <c r="IU140" s="175"/>
      <c r="IV140" s="174"/>
      <c r="IW140" s="175"/>
      <c r="IX140" s="166">
        <f t="shared" si="200"/>
        <v>0</v>
      </c>
      <c r="IY140" s="167">
        <f t="shared" si="201"/>
        <v>0</v>
      </c>
      <c r="IZ140" s="166">
        <f t="shared" si="202"/>
        <v>0</v>
      </c>
      <c r="JA140" s="167">
        <f t="shared" si="203"/>
        <v>0</v>
      </c>
      <c r="JB140" s="1"/>
      <c r="JC140" s="1"/>
      <c r="JD140" s="174"/>
      <c r="JE140" s="175"/>
      <c r="JF140" s="174"/>
      <c r="JG140" s="175"/>
      <c r="JH140" s="174"/>
      <c r="JI140" s="175"/>
      <c r="JJ140" s="174"/>
      <c r="JK140" s="175"/>
      <c r="JL140" s="174"/>
      <c r="JM140" s="175"/>
      <c r="JN140" s="174"/>
      <c r="JO140" s="175"/>
      <c r="JP140" s="174"/>
      <c r="JQ140" s="175"/>
      <c r="JR140" s="174"/>
      <c r="JS140" s="175"/>
      <c r="JT140" s="174"/>
      <c r="JU140" s="175"/>
      <c r="JV140" s="174"/>
      <c r="JW140" s="175"/>
      <c r="JX140" s="174"/>
      <c r="JY140" s="175"/>
      <c r="JZ140" s="174"/>
      <c r="KA140" s="175"/>
      <c r="KB140" s="166">
        <f t="shared" si="204"/>
        <v>0</v>
      </c>
      <c r="KC140" s="167">
        <f t="shared" si="205"/>
        <v>0</v>
      </c>
      <c r="KD140" s="166">
        <f t="shared" si="206"/>
        <v>0</v>
      </c>
      <c r="KE140" s="167">
        <f t="shared" si="207"/>
        <v>0</v>
      </c>
      <c r="KF140" s="1"/>
      <c r="KG140" s="1"/>
      <c r="KH140" s="197">
        <f t="shared" si="118"/>
        <v>0</v>
      </c>
      <c r="KI140" s="198">
        <f t="shared" si="119"/>
        <v>0</v>
      </c>
      <c r="KJ140" s="166">
        <f t="shared" si="120"/>
        <v>0</v>
      </c>
      <c r="KK140" s="167">
        <f t="shared" si="121"/>
        <v>0</v>
      </c>
      <c r="KL140" s="199">
        <f t="shared" si="122"/>
        <v>0</v>
      </c>
      <c r="KM140" s="198">
        <f t="shared" si="123"/>
        <v>0</v>
      </c>
      <c r="KN140" s="166">
        <f t="shared" si="124"/>
        <v>0</v>
      </c>
      <c r="KO140" s="427">
        <f t="shared" si="125"/>
        <v>0</v>
      </c>
      <c r="KP140" s="420">
        <f t="shared" si="126"/>
        <v>0</v>
      </c>
      <c r="KQ140" s="422">
        <f t="shared" si="127"/>
        <v>0</v>
      </c>
      <c r="KR140" s="421" t="s">
        <v>338</v>
      </c>
      <c r="KS140" s="422" t="s">
        <v>338</v>
      </c>
      <c r="KT140" s="1"/>
    </row>
    <row r="141" spans="2:306" s="4" customFormat="1" ht="16.5" customHeight="1" x14ac:dyDescent="0.2">
      <c r="B141" s="73" t="s">
        <v>346</v>
      </c>
      <c r="C141" s="900"/>
      <c r="D141" s="901"/>
      <c r="E141" s="312"/>
      <c r="F141" s="655">
        <v>1</v>
      </c>
      <c r="G141" s="14"/>
      <c r="H141" s="14"/>
      <c r="I141" s="80">
        <f>INT(ROUND(F141,2)*(IF(E141&gt;0,data!$J$4,0)))</f>
        <v>0</v>
      </c>
      <c r="J141" s="80">
        <f t="shared" ref="J141" si="216">IF(E141&gt;0,I141*E141,0)</f>
        <v>0</v>
      </c>
      <c r="K141" s="314"/>
      <c r="L141" s="312"/>
      <c r="M141" s="80">
        <f>INT(ROUND(F141,2)*(IF(E141&gt;0,(IF(K141="ano",data!$J$6,0)),0)))</f>
        <v>0</v>
      </c>
      <c r="N141" s="82">
        <f t="shared" ref="N141" si="217">IF(L141&gt;E141,M141*E141,M141*L141)</f>
        <v>0</v>
      </c>
      <c r="O141" s="84">
        <f t="shared" ref="O141" si="218">J141+N141</f>
        <v>0</v>
      </c>
      <c r="Q141" s="85" t="str">
        <f t="shared" ref="Q141" si="219">IF(O141&gt;0,1,"")</f>
        <v/>
      </c>
      <c r="R141" s="611" t="s">
        <v>338</v>
      </c>
      <c r="T141" s="4">
        <f t="shared" si="103"/>
        <v>0</v>
      </c>
      <c r="U141" s="176" t="s">
        <v>297</v>
      </c>
      <c r="V141" s="10"/>
      <c r="W141" s="10"/>
      <c r="X141" s="164"/>
      <c r="Y141" s="177"/>
      <c r="Z141" s="164"/>
      <c r="AA141" s="177"/>
      <c r="AB141" s="164"/>
      <c r="AC141" s="177"/>
      <c r="AD141" s="164"/>
      <c r="AE141" s="177"/>
      <c r="AF141" s="164"/>
      <c r="AG141" s="177"/>
      <c r="AH141" s="164"/>
      <c r="AI141" s="177"/>
      <c r="AJ141" s="164"/>
      <c r="AK141" s="177"/>
      <c r="AL141" s="164"/>
      <c r="AM141" s="177"/>
      <c r="AN141" s="164"/>
      <c r="AO141" s="177"/>
      <c r="AP141" s="164"/>
      <c r="AQ141" s="177"/>
      <c r="AR141" s="164"/>
      <c r="AS141" s="177"/>
      <c r="AT141" s="164"/>
      <c r="AU141" s="177"/>
      <c r="AV141" s="166">
        <f t="shared" si="172"/>
        <v>0</v>
      </c>
      <c r="AW141" s="167">
        <f t="shared" si="173"/>
        <v>0</v>
      </c>
      <c r="AX141" s="166">
        <f t="shared" si="174"/>
        <v>0</v>
      </c>
      <c r="AY141" s="167">
        <f t="shared" si="175"/>
        <v>0</v>
      </c>
      <c r="AZ141" s="1"/>
      <c r="BA141" s="1"/>
      <c r="BB141" s="164"/>
      <c r="BC141" s="177"/>
      <c r="BD141" s="164"/>
      <c r="BE141" s="177"/>
      <c r="BF141" s="164"/>
      <c r="BG141" s="177"/>
      <c r="BH141" s="164"/>
      <c r="BI141" s="177"/>
      <c r="BJ141" s="164"/>
      <c r="BK141" s="177"/>
      <c r="BL141" s="164"/>
      <c r="BM141" s="177"/>
      <c r="BN141" s="164"/>
      <c r="BO141" s="177"/>
      <c r="BP141" s="164"/>
      <c r="BQ141" s="177"/>
      <c r="BR141" s="164"/>
      <c r="BS141" s="177"/>
      <c r="BT141" s="164"/>
      <c r="BU141" s="177"/>
      <c r="BV141" s="164"/>
      <c r="BW141" s="177"/>
      <c r="BX141" s="164"/>
      <c r="BY141" s="177"/>
      <c r="BZ141" s="166">
        <f t="shared" si="176"/>
        <v>0</v>
      </c>
      <c r="CA141" s="167">
        <f t="shared" si="177"/>
        <v>0</v>
      </c>
      <c r="CB141" s="166">
        <f t="shared" si="178"/>
        <v>0</v>
      </c>
      <c r="CC141" s="167">
        <f t="shared" si="179"/>
        <v>0</v>
      </c>
      <c r="CD141" s="1"/>
      <c r="CE141" s="1"/>
      <c r="CF141" s="164"/>
      <c r="CG141" s="177"/>
      <c r="CH141" s="164"/>
      <c r="CI141" s="177"/>
      <c r="CJ141" s="164"/>
      <c r="CK141" s="177"/>
      <c r="CL141" s="164"/>
      <c r="CM141" s="177"/>
      <c r="CN141" s="164"/>
      <c r="CO141" s="177"/>
      <c r="CP141" s="164"/>
      <c r="CQ141" s="177"/>
      <c r="CR141" s="164"/>
      <c r="CS141" s="177"/>
      <c r="CT141" s="164"/>
      <c r="CU141" s="177"/>
      <c r="CV141" s="164"/>
      <c r="CW141" s="177"/>
      <c r="CX141" s="164"/>
      <c r="CY141" s="177"/>
      <c r="CZ141" s="164"/>
      <c r="DA141" s="177"/>
      <c r="DB141" s="164"/>
      <c r="DC141" s="177"/>
      <c r="DD141" s="166">
        <f t="shared" si="180"/>
        <v>0</v>
      </c>
      <c r="DE141" s="167">
        <f t="shared" si="181"/>
        <v>0</v>
      </c>
      <c r="DF141" s="166">
        <f t="shared" si="182"/>
        <v>0</v>
      </c>
      <c r="DG141" s="167">
        <f t="shared" si="183"/>
        <v>0</v>
      </c>
      <c r="DH141" s="1"/>
      <c r="DI141" s="1"/>
      <c r="DJ141" s="164"/>
      <c r="DK141" s="177"/>
      <c r="DL141" s="164"/>
      <c r="DM141" s="177"/>
      <c r="DN141" s="164"/>
      <c r="DO141" s="177"/>
      <c r="DP141" s="164"/>
      <c r="DQ141" s="177"/>
      <c r="DR141" s="164"/>
      <c r="DS141" s="177"/>
      <c r="DT141" s="164"/>
      <c r="DU141" s="177"/>
      <c r="DV141" s="164"/>
      <c r="DW141" s="177"/>
      <c r="DX141" s="164"/>
      <c r="DY141" s="177"/>
      <c r="DZ141" s="164"/>
      <c r="EA141" s="177"/>
      <c r="EB141" s="164"/>
      <c r="EC141" s="177"/>
      <c r="ED141" s="164"/>
      <c r="EE141" s="177"/>
      <c r="EF141" s="164"/>
      <c r="EG141" s="177"/>
      <c r="EH141" s="166">
        <f t="shared" si="184"/>
        <v>0</v>
      </c>
      <c r="EI141" s="167">
        <f t="shared" si="185"/>
        <v>0</v>
      </c>
      <c r="EJ141" s="166">
        <f t="shared" si="186"/>
        <v>0</v>
      </c>
      <c r="EK141" s="167">
        <f t="shared" si="187"/>
        <v>0</v>
      </c>
      <c r="EL141" s="1"/>
      <c r="EM141" s="1"/>
      <c r="EN141" s="164"/>
      <c r="EO141" s="177"/>
      <c r="EP141" s="164"/>
      <c r="EQ141" s="177"/>
      <c r="ER141" s="164"/>
      <c r="ES141" s="177"/>
      <c r="ET141" s="164"/>
      <c r="EU141" s="177"/>
      <c r="EV141" s="164"/>
      <c r="EW141" s="177"/>
      <c r="EX141" s="164"/>
      <c r="EY141" s="177"/>
      <c r="EZ141" s="164"/>
      <c r="FA141" s="177"/>
      <c r="FB141" s="164"/>
      <c r="FC141" s="177"/>
      <c r="FD141" s="164"/>
      <c r="FE141" s="177"/>
      <c r="FF141" s="164"/>
      <c r="FG141" s="177"/>
      <c r="FH141" s="164"/>
      <c r="FI141" s="177"/>
      <c r="FJ141" s="164"/>
      <c r="FK141" s="177"/>
      <c r="FL141" s="166">
        <f t="shared" si="188"/>
        <v>0</v>
      </c>
      <c r="FM141" s="167">
        <f t="shared" si="189"/>
        <v>0</v>
      </c>
      <c r="FN141" s="166">
        <f t="shared" si="190"/>
        <v>0</v>
      </c>
      <c r="FO141" s="167">
        <f t="shared" si="191"/>
        <v>0</v>
      </c>
      <c r="FP141" s="1"/>
      <c r="FQ141" s="1"/>
      <c r="FR141" s="164"/>
      <c r="FS141" s="177"/>
      <c r="FT141" s="164"/>
      <c r="FU141" s="177"/>
      <c r="FV141" s="164"/>
      <c r="FW141" s="177"/>
      <c r="FX141" s="164"/>
      <c r="FY141" s="177"/>
      <c r="FZ141" s="164"/>
      <c r="GA141" s="177"/>
      <c r="GB141" s="164"/>
      <c r="GC141" s="177"/>
      <c r="GD141" s="164"/>
      <c r="GE141" s="177"/>
      <c r="GF141" s="164"/>
      <c r="GG141" s="177"/>
      <c r="GH141" s="164"/>
      <c r="GI141" s="177"/>
      <c r="GJ141" s="164"/>
      <c r="GK141" s="177"/>
      <c r="GL141" s="164"/>
      <c r="GM141" s="177"/>
      <c r="GN141" s="164"/>
      <c r="GO141" s="177"/>
      <c r="GP141" s="166">
        <f t="shared" si="192"/>
        <v>0</v>
      </c>
      <c r="GQ141" s="167">
        <f t="shared" si="193"/>
        <v>0</v>
      </c>
      <c r="GR141" s="166">
        <f t="shared" si="194"/>
        <v>0</v>
      </c>
      <c r="GS141" s="167">
        <f t="shared" si="195"/>
        <v>0</v>
      </c>
      <c r="GT141" s="1"/>
      <c r="GU141" s="1"/>
      <c r="GV141" s="164"/>
      <c r="GW141" s="177"/>
      <c r="GX141" s="164"/>
      <c r="GY141" s="177"/>
      <c r="GZ141" s="164"/>
      <c r="HA141" s="177"/>
      <c r="HB141" s="164"/>
      <c r="HC141" s="177"/>
      <c r="HD141" s="164"/>
      <c r="HE141" s="177"/>
      <c r="HF141" s="164"/>
      <c r="HG141" s="177"/>
      <c r="HH141" s="164"/>
      <c r="HI141" s="177"/>
      <c r="HJ141" s="164"/>
      <c r="HK141" s="177"/>
      <c r="HL141" s="164"/>
      <c r="HM141" s="177"/>
      <c r="HN141" s="164"/>
      <c r="HO141" s="177"/>
      <c r="HP141" s="164"/>
      <c r="HQ141" s="177"/>
      <c r="HR141" s="164"/>
      <c r="HS141" s="177"/>
      <c r="HT141" s="166">
        <f t="shared" si="196"/>
        <v>0</v>
      </c>
      <c r="HU141" s="167">
        <f t="shared" si="197"/>
        <v>0</v>
      </c>
      <c r="HV141" s="166">
        <f t="shared" si="198"/>
        <v>0</v>
      </c>
      <c r="HW141" s="167">
        <f t="shared" si="199"/>
        <v>0</v>
      </c>
      <c r="HX141" s="1"/>
      <c r="HY141" s="1"/>
      <c r="HZ141" s="164"/>
      <c r="IA141" s="177"/>
      <c r="IB141" s="164"/>
      <c r="IC141" s="177"/>
      <c r="ID141" s="164"/>
      <c r="IE141" s="177"/>
      <c r="IF141" s="164"/>
      <c r="IG141" s="177"/>
      <c r="IH141" s="164"/>
      <c r="II141" s="177"/>
      <c r="IJ141" s="164"/>
      <c r="IK141" s="177"/>
      <c r="IL141" s="164"/>
      <c r="IM141" s="177"/>
      <c r="IN141" s="164"/>
      <c r="IO141" s="177"/>
      <c r="IP141" s="164"/>
      <c r="IQ141" s="177"/>
      <c r="IR141" s="164"/>
      <c r="IS141" s="177"/>
      <c r="IT141" s="164"/>
      <c r="IU141" s="177"/>
      <c r="IV141" s="164"/>
      <c r="IW141" s="177"/>
      <c r="IX141" s="166">
        <f t="shared" si="200"/>
        <v>0</v>
      </c>
      <c r="IY141" s="167">
        <f t="shared" si="201"/>
        <v>0</v>
      </c>
      <c r="IZ141" s="166">
        <f t="shared" si="202"/>
        <v>0</v>
      </c>
      <c r="JA141" s="167">
        <f t="shared" si="203"/>
        <v>0</v>
      </c>
      <c r="JB141" s="1"/>
      <c r="JC141" s="1"/>
      <c r="JD141" s="164"/>
      <c r="JE141" s="177"/>
      <c r="JF141" s="164"/>
      <c r="JG141" s="177"/>
      <c r="JH141" s="164"/>
      <c r="JI141" s="177"/>
      <c r="JJ141" s="164"/>
      <c r="JK141" s="177"/>
      <c r="JL141" s="164"/>
      <c r="JM141" s="177"/>
      <c r="JN141" s="164"/>
      <c r="JO141" s="177"/>
      <c r="JP141" s="164"/>
      <c r="JQ141" s="177"/>
      <c r="JR141" s="164"/>
      <c r="JS141" s="177"/>
      <c r="JT141" s="164"/>
      <c r="JU141" s="177"/>
      <c r="JV141" s="164"/>
      <c r="JW141" s="177"/>
      <c r="JX141" s="164"/>
      <c r="JY141" s="177"/>
      <c r="JZ141" s="164"/>
      <c r="KA141" s="177"/>
      <c r="KB141" s="166">
        <f t="shared" si="204"/>
        <v>0</v>
      </c>
      <c r="KC141" s="167">
        <f t="shared" si="205"/>
        <v>0</v>
      </c>
      <c r="KD141" s="166">
        <f t="shared" si="206"/>
        <v>0</v>
      </c>
      <c r="KE141" s="167">
        <f t="shared" si="207"/>
        <v>0</v>
      </c>
      <c r="KF141" s="1"/>
      <c r="KG141" s="1"/>
      <c r="KH141" s="197">
        <f t="shared" si="118"/>
        <v>0</v>
      </c>
      <c r="KI141" s="198">
        <f t="shared" si="119"/>
        <v>0</v>
      </c>
      <c r="KJ141" s="166">
        <f t="shared" si="120"/>
        <v>0</v>
      </c>
      <c r="KK141" s="167">
        <f t="shared" si="121"/>
        <v>0</v>
      </c>
      <c r="KL141" s="199">
        <f t="shared" si="122"/>
        <v>0</v>
      </c>
      <c r="KM141" s="198">
        <f t="shared" si="123"/>
        <v>0</v>
      </c>
      <c r="KN141" s="166">
        <f t="shared" si="124"/>
        <v>0</v>
      </c>
      <c r="KO141" s="427">
        <f t="shared" si="125"/>
        <v>0</v>
      </c>
      <c r="KP141" s="420">
        <f t="shared" si="126"/>
        <v>0</v>
      </c>
      <c r="KQ141" s="422">
        <f t="shared" si="127"/>
        <v>0</v>
      </c>
      <c r="KR141" s="421" t="s">
        <v>338</v>
      </c>
      <c r="KS141" s="422" t="s">
        <v>338</v>
      </c>
      <c r="KT141" s="1"/>
    </row>
    <row r="142" spans="2:306" s="4" customFormat="1" ht="16.5" hidden="1" customHeight="1" x14ac:dyDescent="0.2">
      <c r="B142" s="73"/>
      <c r="C142" s="902"/>
      <c r="D142" s="903"/>
      <c r="E142" s="128"/>
      <c r="F142" s="651"/>
      <c r="G142" s="128"/>
      <c r="H142" s="128"/>
      <c r="I142" s="80">
        <f>INT(ROUND(F142,2)*(IF(E142&gt;0,data!$J$4,0)))</f>
        <v>0</v>
      </c>
      <c r="J142" s="80"/>
      <c r="K142" s="550"/>
      <c r="L142" s="128"/>
      <c r="M142" s="80">
        <f>INT(ROUND(F142,2)*(IF(E142&gt;0,(IF(K142="ano",data!$J$6,0)),0)))</f>
        <v>0</v>
      </c>
      <c r="N142" s="82"/>
      <c r="O142" s="84"/>
      <c r="Q142" s="85"/>
      <c r="R142" s="611" t="s">
        <v>338</v>
      </c>
      <c r="T142" s="4">
        <f t="shared" si="103"/>
        <v>0</v>
      </c>
      <c r="U142" s="173" t="s">
        <v>297</v>
      </c>
      <c r="V142" s="10"/>
      <c r="W142" s="10"/>
      <c r="X142" s="174"/>
      <c r="Y142" s="175"/>
      <c r="Z142" s="174"/>
      <c r="AA142" s="175"/>
      <c r="AB142" s="174"/>
      <c r="AC142" s="175"/>
      <c r="AD142" s="174"/>
      <c r="AE142" s="175"/>
      <c r="AF142" s="174"/>
      <c r="AG142" s="175"/>
      <c r="AH142" s="174"/>
      <c r="AI142" s="175"/>
      <c r="AJ142" s="174"/>
      <c r="AK142" s="175"/>
      <c r="AL142" s="174"/>
      <c r="AM142" s="175"/>
      <c r="AN142" s="174"/>
      <c r="AO142" s="175"/>
      <c r="AP142" s="174"/>
      <c r="AQ142" s="175"/>
      <c r="AR142" s="174"/>
      <c r="AS142" s="175"/>
      <c r="AT142" s="174"/>
      <c r="AU142" s="175"/>
      <c r="AV142" s="166">
        <f t="shared" si="172"/>
        <v>0</v>
      </c>
      <c r="AW142" s="167">
        <f t="shared" si="173"/>
        <v>0</v>
      </c>
      <c r="AX142" s="166">
        <f t="shared" si="174"/>
        <v>0</v>
      </c>
      <c r="AY142" s="167">
        <f t="shared" si="175"/>
        <v>0</v>
      </c>
      <c r="AZ142" s="1"/>
      <c r="BA142" s="1"/>
      <c r="BB142" s="174"/>
      <c r="BC142" s="175"/>
      <c r="BD142" s="174"/>
      <c r="BE142" s="175"/>
      <c r="BF142" s="174"/>
      <c r="BG142" s="175"/>
      <c r="BH142" s="174"/>
      <c r="BI142" s="175"/>
      <c r="BJ142" s="174"/>
      <c r="BK142" s="175"/>
      <c r="BL142" s="174"/>
      <c r="BM142" s="175"/>
      <c r="BN142" s="174"/>
      <c r="BO142" s="175"/>
      <c r="BP142" s="174"/>
      <c r="BQ142" s="175"/>
      <c r="BR142" s="174"/>
      <c r="BS142" s="175"/>
      <c r="BT142" s="174"/>
      <c r="BU142" s="175"/>
      <c r="BV142" s="174"/>
      <c r="BW142" s="175"/>
      <c r="BX142" s="174"/>
      <c r="BY142" s="175"/>
      <c r="BZ142" s="166">
        <f t="shared" si="176"/>
        <v>0</v>
      </c>
      <c r="CA142" s="167">
        <f t="shared" si="177"/>
        <v>0</v>
      </c>
      <c r="CB142" s="166">
        <f t="shared" si="178"/>
        <v>0</v>
      </c>
      <c r="CC142" s="167">
        <f t="shared" si="179"/>
        <v>0</v>
      </c>
      <c r="CD142" s="1"/>
      <c r="CE142" s="1"/>
      <c r="CF142" s="174"/>
      <c r="CG142" s="175"/>
      <c r="CH142" s="174"/>
      <c r="CI142" s="175"/>
      <c r="CJ142" s="174"/>
      <c r="CK142" s="175"/>
      <c r="CL142" s="174"/>
      <c r="CM142" s="175"/>
      <c r="CN142" s="174"/>
      <c r="CO142" s="175"/>
      <c r="CP142" s="174"/>
      <c r="CQ142" s="175"/>
      <c r="CR142" s="174"/>
      <c r="CS142" s="175"/>
      <c r="CT142" s="174"/>
      <c r="CU142" s="175"/>
      <c r="CV142" s="174"/>
      <c r="CW142" s="175"/>
      <c r="CX142" s="174"/>
      <c r="CY142" s="175"/>
      <c r="CZ142" s="174"/>
      <c r="DA142" s="175"/>
      <c r="DB142" s="174"/>
      <c r="DC142" s="175"/>
      <c r="DD142" s="166">
        <f t="shared" si="180"/>
        <v>0</v>
      </c>
      <c r="DE142" s="167">
        <f t="shared" si="181"/>
        <v>0</v>
      </c>
      <c r="DF142" s="166">
        <f t="shared" si="182"/>
        <v>0</v>
      </c>
      <c r="DG142" s="167">
        <f t="shared" si="183"/>
        <v>0</v>
      </c>
      <c r="DH142" s="1"/>
      <c r="DI142" s="1"/>
      <c r="DJ142" s="174"/>
      <c r="DK142" s="175"/>
      <c r="DL142" s="174"/>
      <c r="DM142" s="175"/>
      <c r="DN142" s="174"/>
      <c r="DO142" s="175"/>
      <c r="DP142" s="174"/>
      <c r="DQ142" s="175"/>
      <c r="DR142" s="174"/>
      <c r="DS142" s="175"/>
      <c r="DT142" s="174"/>
      <c r="DU142" s="175"/>
      <c r="DV142" s="174"/>
      <c r="DW142" s="175"/>
      <c r="DX142" s="174"/>
      <c r="DY142" s="175"/>
      <c r="DZ142" s="174"/>
      <c r="EA142" s="175"/>
      <c r="EB142" s="174"/>
      <c r="EC142" s="175"/>
      <c r="ED142" s="174"/>
      <c r="EE142" s="175"/>
      <c r="EF142" s="174"/>
      <c r="EG142" s="175"/>
      <c r="EH142" s="166">
        <f t="shared" si="184"/>
        <v>0</v>
      </c>
      <c r="EI142" s="167">
        <f t="shared" si="185"/>
        <v>0</v>
      </c>
      <c r="EJ142" s="166">
        <f t="shared" si="186"/>
        <v>0</v>
      </c>
      <c r="EK142" s="167">
        <f t="shared" si="187"/>
        <v>0</v>
      </c>
      <c r="EL142" s="1"/>
      <c r="EM142" s="1"/>
      <c r="EN142" s="174"/>
      <c r="EO142" s="175"/>
      <c r="EP142" s="174"/>
      <c r="EQ142" s="175"/>
      <c r="ER142" s="174"/>
      <c r="ES142" s="175"/>
      <c r="ET142" s="174"/>
      <c r="EU142" s="175"/>
      <c r="EV142" s="174"/>
      <c r="EW142" s="175"/>
      <c r="EX142" s="174"/>
      <c r="EY142" s="175"/>
      <c r="EZ142" s="174"/>
      <c r="FA142" s="175"/>
      <c r="FB142" s="174"/>
      <c r="FC142" s="175"/>
      <c r="FD142" s="174"/>
      <c r="FE142" s="175"/>
      <c r="FF142" s="174"/>
      <c r="FG142" s="175"/>
      <c r="FH142" s="174"/>
      <c r="FI142" s="175"/>
      <c r="FJ142" s="174"/>
      <c r="FK142" s="175"/>
      <c r="FL142" s="166">
        <f t="shared" si="188"/>
        <v>0</v>
      </c>
      <c r="FM142" s="167">
        <f t="shared" si="189"/>
        <v>0</v>
      </c>
      <c r="FN142" s="166">
        <f t="shared" si="190"/>
        <v>0</v>
      </c>
      <c r="FO142" s="167">
        <f t="shared" si="191"/>
        <v>0</v>
      </c>
      <c r="FP142" s="1"/>
      <c r="FQ142" s="1"/>
      <c r="FR142" s="174"/>
      <c r="FS142" s="175"/>
      <c r="FT142" s="174"/>
      <c r="FU142" s="175"/>
      <c r="FV142" s="174"/>
      <c r="FW142" s="175"/>
      <c r="FX142" s="174"/>
      <c r="FY142" s="175"/>
      <c r="FZ142" s="174"/>
      <c r="GA142" s="175"/>
      <c r="GB142" s="174"/>
      <c r="GC142" s="175"/>
      <c r="GD142" s="174"/>
      <c r="GE142" s="175"/>
      <c r="GF142" s="174"/>
      <c r="GG142" s="175"/>
      <c r="GH142" s="174"/>
      <c r="GI142" s="175"/>
      <c r="GJ142" s="174"/>
      <c r="GK142" s="175"/>
      <c r="GL142" s="174"/>
      <c r="GM142" s="175"/>
      <c r="GN142" s="174"/>
      <c r="GO142" s="175"/>
      <c r="GP142" s="166">
        <f t="shared" si="192"/>
        <v>0</v>
      </c>
      <c r="GQ142" s="167">
        <f t="shared" si="193"/>
        <v>0</v>
      </c>
      <c r="GR142" s="166">
        <f t="shared" si="194"/>
        <v>0</v>
      </c>
      <c r="GS142" s="167">
        <f t="shared" si="195"/>
        <v>0</v>
      </c>
      <c r="GT142" s="1"/>
      <c r="GU142" s="1"/>
      <c r="GV142" s="174"/>
      <c r="GW142" s="175"/>
      <c r="GX142" s="174"/>
      <c r="GY142" s="175"/>
      <c r="GZ142" s="174"/>
      <c r="HA142" s="175"/>
      <c r="HB142" s="174"/>
      <c r="HC142" s="175"/>
      <c r="HD142" s="174"/>
      <c r="HE142" s="175"/>
      <c r="HF142" s="174"/>
      <c r="HG142" s="175"/>
      <c r="HH142" s="174"/>
      <c r="HI142" s="175"/>
      <c r="HJ142" s="174"/>
      <c r="HK142" s="175"/>
      <c r="HL142" s="174"/>
      <c r="HM142" s="175"/>
      <c r="HN142" s="174"/>
      <c r="HO142" s="175"/>
      <c r="HP142" s="174"/>
      <c r="HQ142" s="175"/>
      <c r="HR142" s="174"/>
      <c r="HS142" s="175"/>
      <c r="HT142" s="166">
        <f t="shared" si="196"/>
        <v>0</v>
      </c>
      <c r="HU142" s="167">
        <f t="shared" si="197"/>
        <v>0</v>
      </c>
      <c r="HV142" s="166">
        <f t="shared" si="198"/>
        <v>0</v>
      </c>
      <c r="HW142" s="167">
        <f t="shared" si="199"/>
        <v>0</v>
      </c>
      <c r="HX142" s="1"/>
      <c r="HY142" s="1"/>
      <c r="HZ142" s="174"/>
      <c r="IA142" s="175"/>
      <c r="IB142" s="174"/>
      <c r="IC142" s="175"/>
      <c r="ID142" s="174"/>
      <c r="IE142" s="175"/>
      <c r="IF142" s="174"/>
      <c r="IG142" s="175"/>
      <c r="IH142" s="174"/>
      <c r="II142" s="175"/>
      <c r="IJ142" s="174"/>
      <c r="IK142" s="175"/>
      <c r="IL142" s="174"/>
      <c r="IM142" s="175"/>
      <c r="IN142" s="174"/>
      <c r="IO142" s="175"/>
      <c r="IP142" s="174"/>
      <c r="IQ142" s="175"/>
      <c r="IR142" s="174"/>
      <c r="IS142" s="175"/>
      <c r="IT142" s="174"/>
      <c r="IU142" s="175"/>
      <c r="IV142" s="174"/>
      <c r="IW142" s="175"/>
      <c r="IX142" s="166">
        <f t="shared" si="200"/>
        <v>0</v>
      </c>
      <c r="IY142" s="167">
        <f t="shared" si="201"/>
        <v>0</v>
      </c>
      <c r="IZ142" s="166">
        <f t="shared" si="202"/>
        <v>0</v>
      </c>
      <c r="JA142" s="167">
        <f t="shared" si="203"/>
        <v>0</v>
      </c>
      <c r="JB142" s="1"/>
      <c r="JC142" s="1"/>
      <c r="JD142" s="174"/>
      <c r="JE142" s="175"/>
      <c r="JF142" s="174"/>
      <c r="JG142" s="175"/>
      <c r="JH142" s="174"/>
      <c r="JI142" s="175"/>
      <c r="JJ142" s="174"/>
      <c r="JK142" s="175"/>
      <c r="JL142" s="174"/>
      <c r="JM142" s="175"/>
      <c r="JN142" s="174"/>
      <c r="JO142" s="175"/>
      <c r="JP142" s="174"/>
      <c r="JQ142" s="175"/>
      <c r="JR142" s="174"/>
      <c r="JS142" s="175"/>
      <c r="JT142" s="174"/>
      <c r="JU142" s="175"/>
      <c r="JV142" s="174"/>
      <c r="JW142" s="175"/>
      <c r="JX142" s="174"/>
      <c r="JY142" s="175"/>
      <c r="JZ142" s="174"/>
      <c r="KA142" s="175"/>
      <c r="KB142" s="166">
        <f t="shared" si="204"/>
        <v>0</v>
      </c>
      <c r="KC142" s="167">
        <f t="shared" si="205"/>
        <v>0</v>
      </c>
      <c r="KD142" s="166">
        <f t="shared" si="206"/>
        <v>0</v>
      </c>
      <c r="KE142" s="167">
        <f t="shared" si="207"/>
        <v>0</v>
      </c>
      <c r="KF142" s="1"/>
      <c r="KG142" s="1"/>
      <c r="KH142" s="197">
        <f t="shared" si="118"/>
        <v>0</v>
      </c>
      <c r="KI142" s="198">
        <f t="shared" si="119"/>
        <v>0</v>
      </c>
      <c r="KJ142" s="166">
        <f t="shared" si="120"/>
        <v>0</v>
      </c>
      <c r="KK142" s="167">
        <f t="shared" si="121"/>
        <v>0</v>
      </c>
      <c r="KL142" s="199">
        <f t="shared" si="122"/>
        <v>0</v>
      </c>
      <c r="KM142" s="198">
        <f t="shared" si="123"/>
        <v>0</v>
      </c>
      <c r="KN142" s="166">
        <f t="shared" si="124"/>
        <v>0</v>
      </c>
      <c r="KO142" s="427">
        <f t="shared" si="125"/>
        <v>0</v>
      </c>
      <c r="KP142" s="420">
        <f t="shared" si="126"/>
        <v>0</v>
      </c>
      <c r="KQ142" s="422">
        <f t="shared" si="127"/>
        <v>0</v>
      </c>
      <c r="KR142" s="421" t="s">
        <v>338</v>
      </c>
      <c r="KS142" s="422" t="s">
        <v>338</v>
      </c>
      <c r="KT142" s="1"/>
    </row>
    <row r="143" spans="2:306" s="4" customFormat="1" ht="16.5" customHeight="1" x14ac:dyDescent="0.2">
      <c r="B143" s="73" t="s">
        <v>347</v>
      </c>
      <c r="C143" s="900"/>
      <c r="D143" s="901"/>
      <c r="E143" s="312"/>
      <c r="F143" s="655">
        <v>1</v>
      </c>
      <c r="G143" s="14"/>
      <c r="H143" s="14"/>
      <c r="I143" s="80">
        <f>INT(ROUND(F143,2)*(IF(E143&gt;0,data!$J$4,0)))</f>
        <v>0</v>
      </c>
      <c r="J143" s="80">
        <f t="shared" ref="J143" si="220">IF(E143&gt;0,I143*E143,0)</f>
        <v>0</v>
      </c>
      <c r="K143" s="314"/>
      <c r="L143" s="312"/>
      <c r="M143" s="80">
        <f>INT(ROUND(F143,2)*(IF(E143&gt;0,(IF(K143="ano",data!$J$6,0)),0)))</f>
        <v>0</v>
      </c>
      <c r="N143" s="82">
        <f t="shared" ref="N143" si="221">IF(L143&gt;E143,M143*E143,M143*L143)</f>
        <v>0</v>
      </c>
      <c r="O143" s="84">
        <f t="shared" ref="O143" si="222">J143+N143</f>
        <v>0</v>
      </c>
      <c r="Q143" s="85" t="str">
        <f t="shared" ref="Q143" si="223">IF(O143&gt;0,1,"")</f>
        <v/>
      </c>
      <c r="R143" s="611" t="s">
        <v>338</v>
      </c>
      <c r="T143" s="4">
        <f t="shared" si="103"/>
        <v>0</v>
      </c>
      <c r="U143" s="176" t="s">
        <v>297</v>
      </c>
      <c r="V143" s="10"/>
      <c r="W143" s="10"/>
      <c r="X143" s="164"/>
      <c r="Y143" s="177"/>
      <c r="Z143" s="164"/>
      <c r="AA143" s="177"/>
      <c r="AB143" s="164"/>
      <c r="AC143" s="177"/>
      <c r="AD143" s="164"/>
      <c r="AE143" s="177"/>
      <c r="AF143" s="164"/>
      <c r="AG143" s="177"/>
      <c r="AH143" s="164"/>
      <c r="AI143" s="177"/>
      <c r="AJ143" s="164"/>
      <c r="AK143" s="177"/>
      <c r="AL143" s="164"/>
      <c r="AM143" s="177"/>
      <c r="AN143" s="164"/>
      <c r="AO143" s="177"/>
      <c r="AP143" s="164"/>
      <c r="AQ143" s="177"/>
      <c r="AR143" s="164"/>
      <c r="AS143" s="177"/>
      <c r="AT143" s="164"/>
      <c r="AU143" s="177"/>
      <c r="AV143" s="166">
        <f t="shared" si="172"/>
        <v>0</v>
      </c>
      <c r="AW143" s="167">
        <f t="shared" si="173"/>
        <v>0</v>
      </c>
      <c r="AX143" s="166">
        <f t="shared" si="174"/>
        <v>0</v>
      </c>
      <c r="AY143" s="167">
        <f t="shared" si="175"/>
        <v>0</v>
      </c>
      <c r="AZ143" s="1"/>
      <c r="BA143" s="1"/>
      <c r="BB143" s="164"/>
      <c r="BC143" s="177"/>
      <c r="BD143" s="164"/>
      <c r="BE143" s="177"/>
      <c r="BF143" s="164"/>
      <c r="BG143" s="177"/>
      <c r="BH143" s="164"/>
      <c r="BI143" s="177"/>
      <c r="BJ143" s="164"/>
      <c r="BK143" s="177"/>
      <c r="BL143" s="164"/>
      <c r="BM143" s="177"/>
      <c r="BN143" s="164"/>
      <c r="BO143" s="177"/>
      <c r="BP143" s="164"/>
      <c r="BQ143" s="177"/>
      <c r="BR143" s="164"/>
      <c r="BS143" s="177"/>
      <c r="BT143" s="164"/>
      <c r="BU143" s="177"/>
      <c r="BV143" s="164"/>
      <c r="BW143" s="177"/>
      <c r="BX143" s="164"/>
      <c r="BY143" s="177"/>
      <c r="BZ143" s="166">
        <f t="shared" si="176"/>
        <v>0</v>
      </c>
      <c r="CA143" s="167">
        <f t="shared" si="177"/>
        <v>0</v>
      </c>
      <c r="CB143" s="166">
        <f t="shared" si="178"/>
        <v>0</v>
      </c>
      <c r="CC143" s="167">
        <f t="shared" si="179"/>
        <v>0</v>
      </c>
      <c r="CD143" s="1"/>
      <c r="CE143" s="1"/>
      <c r="CF143" s="164"/>
      <c r="CG143" s="177"/>
      <c r="CH143" s="164"/>
      <c r="CI143" s="177"/>
      <c r="CJ143" s="164"/>
      <c r="CK143" s="177"/>
      <c r="CL143" s="164"/>
      <c r="CM143" s="177"/>
      <c r="CN143" s="164"/>
      <c r="CO143" s="177"/>
      <c r="CP143" s="164"/>
      <c r="CQ143" s="177"/>
      <c r="CR143" s="164"/>
      <c r="CS143" s="177"/>
      <c r="CT143" s="164"/>
      <c r="CU143" s="177"/>
      <c r="CV143" s="164"/>
      <c r="CW143" s="177"/>
      <c r="CX143" s="164"/>
      <c r="CY143" s="177"/>
      <c r="CZ143" s="164"/>
      <c r="DA143" s="177"/>
      <c r="DB143" s="164"/>
      <c r="DC143" s="177"/>
      <c r="DD143" s="166">
        <f t="shared" si="180"/>
        <v>0</v>
      </c>
      <c r="DE143" s="167">
        <f t="shared" si="181"/>
        <v>0</v>
      </c>
      <c r="DF143" s="166">
        <f t="shared" si="182"/>
        <v>0</v>
      </c>
      <c r="DG143" s="167">
        <f t="shared" si="183"/>
        <v>0</v>
      </c>
      <c r="DH143" s="1"/>
      <c r="DI143" s="1"/>
      <c r="DJ143" s="164"/>
      <c r="DK143" s="177"/>
      <c r="DL143" s="164"/>
      <c r="DM143" s="177"/>
      <c r="DN143" s="164"/>
      <c r="DO143" s="177"/>
      <c r="DP143" s="164"/>
      <c r="DQ143" s="177"/>
      <c r="DR143" s="164"/>
      <c r="DS143" s="177"/>
      <c r="DT143" s="164"/>
      <c r="DU143" s="177"/>
      <c r="DV143" s="164"/>
      <c r="DW143" s="177"/>
      <c r="DX143" s="164"/>
      <c r="DY143" s="177"/>
      <c r="DZ143" s="164"/>
      <c r="EA143" s="177"/>
      <c r="EB143" s="164"/>
      <c r="EC143" s="177"/>
      <c r="ED143" s="164"/>
      <c r="EE143" s="177"/>
      <c r="EF143" s="164"/>
      <c r="EG143" s="177"/>
      <c r="EH143" s="166">
        <f t="shared" si="184"/>
        <v>0</v>
      </c>
      <c r="EI143" s="167">
        <f t="shared" si="185"/>
        <v>0</v>
      </c>
      <c r="EJ143" s="166">
        <f t="shared" si="186"/>
        <v>0</v>
      </c>
      <c r="EK143" s="167">
        <f t="shared" si="187"/>
        <v>0</v>
      </c>
      <c r="EL143" s="1"/>
      <c r="EM143" s="1"/>
      <c r="EN143" s="164"/>
      <c r="EO143" s="177"/>
      <c r="EP143" s="164"/>
      <c r="EQ143" s="177"/>
      <c r="ER143" s="164"/>
      <c r="ES143" s="177"/>
      <c r="ET143" s="164"/>
      <c r="EU143" s="177"/>
      <c r="EV143" s="164"/>
      <c r="EW143" s="177"/>
      <c r="EX143" s="164"/>
      <c r="EY143" s="177"/>
      <c r="EZ143" s="164"/>
      <c r="FA143" s="177"/>
      <c r="FB143" s="164"/>
      <c r="FC143" s="177"/>
      <c r="FD143" s="164"/>
      <c r="FE143" s="177"/>
      <c r="FF143" s="164"/>
      <c r="FG143" s="177"/>
      <c r="FH143" s="164"/>
      <c r="FI143" s="177"/>
      <c r="FJ143" s="164"/>
      <c r="FK143" s="177"/>
      <c r="FL143" s="166">
        <f t="shared" si="188"/>
        <v>0</v>
      </c>
      <c r="FM143" s="167">
        <f t="shared" si="189"/>
        <v>0</v>
      </c>
      <c r="FN143" s="166">
        <f t="shared" si="190"/>
        <v>0</v>
      </c>
      <c r="FO143" s="167">
        <f t="shared" si="191"/>
        <v>0</v>
      </c>
      <c r="FP143" s="1"/>
      <c r="FQ143" s="1"/>
      <c r="FR143" s="164"/>
      <c r="FS143" s="177"/>
      <c r="FT143" s="164"/>
      <c r="FU143" s="177"/>
      <c r="FV143" s="164"/>
      <c r="FW143" s="177"/>
      <c r="FX143" s="164"/>
      <c r="FY143" s="177"/>
      <c r="FZ143" s="164"/>
      <c r="GA143" s="177"/>
      <c r="GB143" s="164"/>
      <c r="GC143" s="177"/>
      <c r="GD143" s="164"/>
      <c r="GE143" s="177"/>
      <c r="GF143" s="164"/>
      <c r="GG143" s="177"/>
      <c r="GH143" s="164"/>
      <c r="GI143" s="177"/>
      <c r="GJ143" s="164"/>
      <c r="GK143" s="177"/>
      <c r="GL143" s="164"/>
      <c r="GM143" s="177"/>
      <c r="GN143" s="164"/>
      <c r="GO143" s="177"/>
      <c r="GP143" s="166">
        <f t="shared" si="192"/>
        <v>0</v>
      </c>
      <c r="GQ143" s="167">
        <f t="shared" si="193"/>
        <v>0</v>
      </c>
      <c r="GR143" s="166">
        <f t="shared" si="194"/>
        <v>0</v>
      </c>
      <c r="GS143" s="167">
        <f t="shared" si="195"/>
        <v>0</v>
      </c>
      <c r="GT143" s="1"/>
      <c r="GU143" s="1"/>
      <c r="GV143" s="164"/>
      <c r="GW143" s="177"/>
      <c r="GX143" s="164"/>
      <c r="GY143" s="177"/>
      <c r="GZ143" s="164"/>
      <c r="HA143" s="177"/>
      <c r="HB143" s="164"/>
      <c r="HC143" s="177"/>
      <c r="HD143" s="164"/>
      <c r="HE143" s="177"/>
      <c r="HF143" s="164"/>
      <c r="HG143" s="177"/>
      <c r="HH143" s="164"/>
      <c r="HI143" s="177"/>
      <c r="HJ143" s="164"/>
      <c r="HK143" s="177"/>
      <c r="HL143" s="164"/>
      <c r="HM143" s="177"/>
      <c r="HN143" s="164"/>
      <c r="HO143" s="177"/>
      <c r="HP143" s="164"/>
      <c r="HQ143" s="177"/>
      <c r="HR143" s="164"/>
      <c r="HS143" s="177"/>
      <c r="HT143" s="166">
        <f t="shared" si="196"/>
        <v>0</v>
      </c>
      <c r="HU143" s="167">
        <f t="shared" si="197"/>
        <v>0</v>
      </c>
      <c r="HV143" s="166">
        <f t="shared" si="198"/>
        <v>0</v>
      </c>
      <c r="HW143" s="167">
        <f t="shared" si="199"/>
        <v>0</v>
      </c>
      <c r="HX143" s="1"/>
      <c r="HY143" s="1"/>
      <c r="HZ143" s="164"/>
      <c r="IA143" s="177"/>
      <c r="IB143" s="164"/>
      <c r="IC143" s="177"/>
      <c r="ID143" s="164"/>
      <c r="IE143" s="177"/>
      <c r="IF143" s="164"/>
      <c r="IG143" s="177"/>
      <c r="IH143" s="164"/>
      <c r="II143" s="177"/>
      <c r="IJ143" s="164"/>
      <c r="IK143" s="177"/>
      <c r="IL143" s="164"/>
      <c r="IM143" s="177"/>
      <c r="IN143" s="164"/>
      <c r="IO143" s="177"/>
      <c r="IP143" s="164"/>
      <c r="IQ143" s="177"/>
      <c r="IR143" s="164"/>
      <c r="IS143" s="177"/>
      <c r="IT143" s="164"/>
      <c r="IU143" s="177"/>
      <c r="IV143" s="164"/>
      <c r="IW143" s="177"/>
      <c r="IX143" s="166">
        <f t="shared" si="200"/>
        <v>0</v>
      </c>
      <c r="IY143" s="167">
        <f t="shared" si="201"/>
        <v>0</v>
      </c>
      <c r="IZ143" s="166">
        <f t="shared" si="202"/>
        <v>0</v>
      </c>
      <c r="JA143" s="167">
        <f t="shared" si="203"/>
        <v>0</v>
      </c>
      <c r="JB143" s="1"/>
      <c r="JC143" s="1"/>
      <c r="JD143" s="164"/>
      <c r="JE143" s="177"/>
      <c r="JF143" s="164"/>
      <c r="JG143" s="177"/>
      <c r="JH143" s="164"/>
      <c r="JI143" s="177"/>
      <c r="JJ143" s="164"/>
      <c r="JK143" s="177"/>
      <c r="JL143" s="164"/>
      <c r="JM143" s="177"/>
      <c r="JN143" s="164"/>
      <c r="JO143" s="177"/>
      <c r="JP143" s="164"/>
      <c r="JQ143" s="177"/>
      <c r="JR143" s="164"/>
      <c r="JS143" s="177"/>
      <c r="JT143" s="164"/>
      <c r="JU143" s="177"/>
      <c r="JV143" s="164"/>
      <c r="JW143" s="177"/>
      <c r="JX143" s="164"/>
      <c r="JY143" s="177"/>
      <c r="JZ143" s="164"/>
      <c r="KA143" s="177"/>
      <c r="KB143" s="166">
        <f t="shared" si="204"/>
        <v>0</v>
      </c>
      <c r="KC143" s="167">
        <f t="shared" si="205"/>
        <v>0</v>
      </c>
      <c r="KD143" s="166">
        <f t="shared" si="206"/>
        <v>0</v>
      </c>
      <c r="KE143" s="167">
        <f t="shared" si="207"/>
        <v>0</v>
      </c>
      <c r="KF143" s="1"/>
      <c r="KG143" s="1"/>
      <c r="KH143" s="197">
        <f t="shared" si="118"/>
        <v>0</v>
      </c>
      <c r="KI143" s="198">
        <f t="shared" si="119"/>
        <v>0</v>
      </c>
      <c r="KJ143" s="166">
        <f t="shared" si="120"/>
        <v>0</v>
      </c>
      <c r="KK143" s="167">
        <f t="shared" si="121"/>
        <v>0</v>
      </c>
      <c r="KL143" s="199">
        <f t="shared" si="122"/>
        <v>0</v>
      </c>
      <c r="KM143" s="198">
        <f t="shared" si="123"/>
        <v>0</v>
      </c>
      <c r="KN143" s="166">
        <f t="shared" si="124"/>
        <v>0</v>
      </c>
      <c r="KO143" s="427">
        <f t="shared" si="125"/>
        <v>0</v>
      </c>
      <c r="KP143" s="420">
        <f t="shared" si="126"/>
        <v>0</v>
      </c>
      <c r="KQ143" s="422">
        <f t="shared" si="127"/>
        <v>0</v>
      </c>
      <c r="KR143" s="421" t="s">
        <v>338</v>
      </c>
      <c r="KS143" s="422" t="s">
        <v>338</v>
      </c>
      <c r="KT143" s="1"/>
    </row>
    <row r="144" spans="2:306" s="4" customFormat="1" ht="16.5" hidden="1" customHeight="1" x14ac:dyDescent="0.2">
      <c r="B144" s="73"/>
      <c r="C144" s="902"/>
      <c r="D144" s="903"/>
      <c r="E144" s="128"/>
      <c r="F144" s="651"/>
      <c r="G144" s="128"/>
      <c r="H144" s="128"/>
      <c r="I144" s="80">
        <f>INT(ROUND(F144,2)*(IF(E144&gt;0,data!$J$4,0)))</f>
        <v>0</v>
      </c>
      <c r="J144" s="80"/>
      <c r="K144" s="550"/>
      <c r="L144" s="128"/>
      <c r="M144" s="80">
        <f>INT(ROUND(F144,2)*(IF(E144&gt;0,(IF(K144="ano",data!$J$6,0)),0)))</f>
        <v>0</v>
      </c>
      <c r="N144" s="82"/>
      <c r="O144" s="84"/>
      <c r="Q144" s="85"/>
      <c r="R144" s="611" t="s">
        <v>338</v>
      </c>
      <c r="T144" s="4">
        <f t="shared" si="103"/>
        <v>0</v>
      </c>
      <c r="U144" s="173" t="s">
        <v>297</v>
      </c>
      <c r="V144" s="10"/>
      <c r="W144" s="10"/>
      <c r="X144" s="174"/>
      <c r="Y144" s="175"/>
      <c r="Z144" s="174"/>
      <c r="AA144" s="175"/>
      <c r="AB144" s="174"/>
      <c r="AC144" s="175"/>
      <c r="AD144" s="174"/>
      <c r="AE144" s="175"/>
      <c r="AF144" s="174"/>
      <c r="AG144" s="175"/>
      <c r="AH144" s="174"/>
      <c r="AI144" s="175"/>
      <c r="AJ144" s="174"/>
      <c r="AK144" s="175"/>
      <c r="AL144" s="174"/>
      <c r="AM144" s="175"/>
      <c r="AN144" s="174"/>
      <c r="AO144" s="175"/>
      <c r="AP144" s="174"/>
      <c r="AQ144" s="175"/>
      <c r="AR144" s="174"/>
      <c r="AS144" s="175"/>
      <c r="AT144" s="174"/>
      <c r="AU144" s="175"/>
      <c r="AV144" s="166">
        <f t="shared" si="172"/>
        <v>0</v>
      </c>
      <c r="AW144" s="167">
        <f t="shared" si="173"/>
        <v>0</v>
      </c>
      <c r="AX144" s="166">
        <f t="shared" si="174"/>
        <v>0</v>
      </c>
      <c r="AY144" s="167">
        <f t="shared" si="175"/>
        <v>0</v>
      </c>
      <c r="AZ144" s="1"/>
      <c r="BA144" s="1"/>
      <c r="BB144" s="174"/>
      <c r="BC144" s="175"/>
      <c r="BD144" s="174"/>
      <c r="BE144" s="175"/>
      <c r="BF144" s="174"/>
      <c r="BG144" s="175"/>
      <c r="BH144" s="174"/>
      <c r="BI144" s="175"/>
      <c r="BJ144" s="174"/>
      <c r="BK144" s="175"/>
      <c r="BL144" s="174"/>
      <c r="BM144" s="175"/>
      <c r="BN144" s="174"/>
      <c r="BO144" s="175"/>
      <c r="BP144" s="174"/>
      <c r="BQ144" s="175"/>
      <c r="BR144" s="174"/>
      <c r="BS144" s="175"/>
      <c r="BT144" s="174"/>
      <c r="BU144" s="175"/>
      <c r="BV144" s="174"/>
      <c r="BW144" s="175"/>
      <c r="BX144" s="174"/>
      <c r="BY144" s="175"/>
      <c r="BZ144" s="166">
        <f t="shared" si="176"/>
        <v>0</v>
      </c>
      <c r="CA144" s="167">
        <f t="shared" si="177"/>
        <v>0</v>
      </c>
      <c r="CB144" s="166">
        <f t="shared" si="178"/>
        <v>0</v>
      </c>
      <c r="CC144" s="167">
        <f t="shared" si="179"/>
        <v>0</v>
      </c>
      <c r="CD144" s="1"/>
      <c r="CE144" s="1"/>
      <c r="CF144" s="174"/>
      <c r="CG144" s="175"/>
      <c r="CH144" s="174"/>
      <c r="CI144" s="175"/>
      <c r="CJ144" s="174"/>
      <c r="CK144" s="175"/>
      <c r="CL144" s="174"/>
      <c r="CM144" s="175"/>
      <c r="CN144" s="174"/>
      <c r="CO144" s="175"/>
      <c r="CP144" s="174"/>
      <c r="CQ144" s="175"/>
      <c r="CR144" s="174"/>
      <c r="CS144" s="175"/>
      <c r="CT144" s="174"/>
      <c r="CU144" s="175"/>
      <c r="CV144" s="174"/>
      <c r="CW144" s="175"/>
      <c r="CX144" s="174"/>
      <c r="CY144" s="175"/>
      <c r="CZ144" s="174"/>
      <c r="DA144" s="175"/>
      <c r="DB144" s="174"/>
      <c r="DC144" s="175"/>
      <c r="DD144" s="166">
        <f t="shared" si="180"/>
        <v>0</v>
      </c>
      <c r="DE144" s="167">
        <f t="shared" si="181"/>
        <v>0</v>
      </c>
      <c r="DF144" s="166">
        <f t="shared" si="182"/>
        <v>0</v>
      </c>
      <c r="DG144" s="167">
        <f t="shared" si="183"/>
        <v>0</v>
      </c>
      <c r="DH144" s="1"/>
      <c r="DI144" s="1"/>
      <c r="DJ144" s="174"/>
      <c r="DK144" s="175"/>
      <c r="DL144" s="174"/>
      <c r="DM144" s="175"/>
      <c r="DN144" s="174"/>
      <c r="DO144" s="175"/>
      <c r="DP144" s="174"/>
      <c r="DQ144" s="175"/>
      <c r="DR144" s="174"/>
      <c r="DS144" s="175"/>
      <c r="DT144" s="174"/>
      <c r="DU144" s="175"/>
      <c r="DV144" s="174"/>
      <c r="DW144" s="175"/>
      <c r="DX144" s="174"/>
      <c r="DY144" s="175"/>
      <c r="DZ144" s="174"/>
      <c r="EA144" s="175"/>
      <c r="EB144" s="174"/>
      <c r="EC144" s="175"/>
      <c r="ED144" s="174"/>
      <c r="EE144" s="175"/>
      <c r="EF144" s="174"/>
      <c r="EG144" s="175"/>
      <c r="EH144" s="166">
        <f t="shared" si="184"/>
        <v>0</v>
      </c>
      <c r="EI144" s="167">
        <f t="shared" si="185"/>
        <v>0</v>
      </c>
      <c r="EJ144" s="166">
        <f t="shared" si="186"/>
        <v>0</v>
      </c>
      <c r="EK144" s="167">
        <f t="shared" si="187"/>
        <v>0</v>
      </c>
      <c r="EL144" s="1"/>
      <c r="EM144" s="1"/>
      <c r="EN144" s="174"/>
      <c r="EO144" s="175"/>
      <c r="EP144" s="174"/>
      <c r="EQ144" s="175"/>
      <c r="ER144" s="174"/>
      <c r="ES144" s="175"/>
      <c r="ET144" s="174"/>
      <c r="EU144" s="175"/>
      <c r="EV144" s="174"/>
      <c r="EW144" s="175"/>
      <c r="EX144" s="174"/>
      <c r="EY144" s="175"/>
      <c r="EZ144" s="174"/>
      <c r="FA144" s="175"/>
      <c r="FB144" s="174"/>
      <c r="FC144" s="175"/>
      <c r="FD144" s="174"/>
      <c r="FE144" s="175"/>
      <c r="FF144" s="174"/>
      <c r="FG144" s="175"/>
      <c r="FH144" s="174"/>
      <c r="FI144" s="175"/>
      <c r="FJ144" s="174"/>
      <c r="FK144" s="175"/>
      <c r="FL144" s="166">
        <f t="shared" si="188"/>
        <v>0</v>
      </c>
      <c r="FM144" s="167">
        <f t="shared" si="189"/>
        <v>0</v>
      </c>
      <c r="FN144" s="166">
        <f t="shared" si="190"/>
        <v>0</v>
      </c>
      <c r="FO144" s="167">
        <f t="shared" si="191"/>
        <v>0</v>
      </c>
      <c r="FP144" s="1"/>
      <c r="FQ144" s="1"/>
      <c r="FR144" s="174"/>
      <c r="FS144" s="175"/>
      <c r="FT144" s="174"/>
      <c r="FU144" s="175"/>
      <c r="FV144" s="174"/>
      <c r="FW144" s="175"/>
      <c r="FX144" s="174"/>
      <c r="FY144" s="175"/>
      <c r="FZ144" s="174"/>
      <c r="GA144" s="175"/>
      <c r="GB144" s="174"/>
      <c r="GC144" s="175"/>
      <c r="GD144" s="174"/>
      <c r="GE144" s="175"/>
      <c r="GF144" s="174"/>
      <c r="GG144" s="175"/>
      <c r="GH144" s="174"/>
      <c r="GI144" s="175"/>
      <c r="GJ144" s="174"/>
      <c r="GK144" s="175"/>
      <c r="GL144" s="174"/>
      <c r="GM144" s="175"/>
      <c r="GN144" s="174"/>
      <c r="GO144" s="175"/>
      <c r="GP144" s="166">
        <f t="shared" si="192"/>
        <v>0</v>
      </c>
      <c r="GQ144" s="167">
        <f t="shared" si="193"/>
        <v>0</v>
      </c>
      <c r="GR144" s="166">
        <f t="shared" si="194"/>
        <v>0</v>
      </c>
      <c r="GS144" s="167">
        <f t="shared" si="195"/>
        <v>0</v>
      </c>
      <c r="GT144" s="1"/>
      <c r="GU144" s="1"/>
      <c r="GV144" s="174"/>
      <c r="GW144" s="175"/>
      <c r="GX144" s="174"/>
      <c r="GY144" s="175"/>
      <c r="GZ144" s="174"/>
      <c r="HA144" s="175"/>
      <c r="HB144" s="174"/>
      <c r="HC144" s="175"/>
      <c r="HD144" s="174"/>
      <c r="HE144" s="175"/>
      <c r="HF144" s="174"/>
      <c r="HG144" s="175"/>
      <c r="HH144" s="174"/>
      <c r="HI144" s="175"/>
      <c r="HJ144" s="174"/>
      <c r="HK144" s="175"/>
      <c r="HL144" s="174"/>
      <c r="HM144" s="175"/>
      <c r="HN144" s="174"/>
      <c r="HO144" s="175"/>
      <c r="HP144" s="174"/>
      <c r="HQ144" s="175"/>
      <c r="HR144" s="174"/>
      <c r="HS144" s="175"/>
      <c r="HT144" s="166">
        <f t="shared" si="196"/>
        <v>0</v>
      </c>
      <c r="HU144" s="167">
        <f t="shared" si="197"/>
        <v>0</v>
      </c>
      <c r="HV144" s="166">
        <f t="shared" si="198"/>
        <v>0</v>
      </c>
      <c r="HW144" s="167">
        <f t="shared" si="199"/>
        <v>0</v>
      </c>
      <c r="HX144" s="1"/>
      <c r="HY144" s="1"/>
      <c r="HZ144" s="174"/>
      <c r="IA144" s="175"/>
      <c r="IB144" s="174"/>
      <c r="IC144" s="175"/>
      <c r="ID144" s="174"/>
      <c r="IE144" s="175"/>
      <c r="IF144" s="174"/>
      <c r="IG144" s="175"/>
      <c r="IH144" s="174"/>
      <c r="II144" s="175"/>
      <c r="IJ144" s="174"/>
      <c r="IK144" s="175"/>
      <c r="IL144" s="174"/>
      <c r="IM144" s="175"/>
      <c r="IN144" s="174"/>
      <c r="IO144" s="175"/>
      <c r="IP144" s="174"/>
      <c r="IQ144" s="175"/>
      <c r="IR144" s="174"/>
      <c r="IS144" s="175"/>
      <c r="IT144" s="174"/>
      <c r="IU144" s="175"/>
      <c r="IV144" s="174"/>
      <c r="IW144" s="175"/>
      <c r="IX144" s="166">
        <f t="shared" si="200"/>
        <v>0</v>
      </c>
      <c r="IY144" s="167">
        <f t="shared" si="201"/>
        <v>0</v>
      </c>
      <c r="IZ144" s="166">
        <f t="shared" si="202"/>
        <v>0</v>
      </c>
      <c r="JA144" s="167">
        <f t="shared" si="203"/>
        <v>0</v>
      </c>
      <c r="JB144" s="1"/>
      <c r="JC144" s="1"/>
      <c r="JD144" s="174"/>
      <c r="JE144" s="175"/>
      <c r="JF144" s="174"/>
      <c r="JG144" s="175"/>
      <c r="JH144" s="174"/>
      <c r="JI144" s="175"/>
      <c r="JJ144" s="174"/>
      <c r="JK144" s="175"/>
      <c r="JL144" s="174"/>
      <c r="JM144" s="175"/>
      <c r="JN144" s="174"/>
      <c r="JO144" s="175"/>
      <c r="JP144" s="174"/>
      <c r="JQ144" s="175"/>
      <c r="JR144" s="174"/>
      <c r="JS144" s="175"/>
      <c r="JT144" s="174"/>
      <c r="JU144" s="175"/>
      <c r="JV144" s="174"/>
      <c r="JW144" s="175"/>
      <c r="JX144" s="174"/>
      <c r="JY144" s="175"/>
      <c r="JZ144" s="174"/>
      <c r="KA144" s="175"/>
      <c r="KB144" s="166">
        <f t="shared" si="204"/>
        <v>0</v>
      </c>
      <c r="KC144" s="167">
        <f t="shared" si="205"/>
        <v>0</v>
      </c>
      <c r="KD144" s="166">
        <f t="shared" si="206"/>
        <v>0</v>
      </c>
      <c r="KE144" s="167">
        <f t="shared" si="207"/>
        <v>0</v>
      </c>
      <c r="KF144" s="1"/>
      <c r="KG144" s="1"/>
      <c r="KH144" s="197">
        <f t="shared" si="118"/>
        <v>0</v>
      </c>
      <c r="KI144" s="198">
        <f t="shared" si="119"/>
        <v>0</v>
      </c>
      <c r="KJ144" s="166">
        <f t="shared" si="120"/>
        <v>0</v>
      </c>
      <c r="KK144" s="167">
        <f t="shared" si="121"/>
        <v>0</v>
      </c>
      <c r="KL144" s="199">
        <f t="shared" si="122"/>
        <v>0</v>
      </c>
      <c r="KM144" s="198">
        <f t="shared" si="123"/>
        <v>0</v>
      </c>
      <c r="KN144" s="166">
        <f t="shared" si="124"/>
        <v>0</v>
      </c>
      <c r="KO144" s="427">
        <f t="shared" si="125"/>
        <v>0</v>
      </c>
      <c r="KP144" s="420">
        <f t="shared" si="126"/>
        <v>0</v>
      </c>
      <c r="KQ144" s="422">
        <f t="shared" si="127"/>
        <v>0</v>
      </c>
      <c r="KR144" s="421" t="s">
        <v>338</v>
      </c>
      <c r="KS144" s="422" t="s">
        <v>338</v>
      </c>
      <c r="KT144" s="1"/>
    </row>
    <row r="145" spans="2:306" s="4" customFormat="1" ht="16.5" customHeight="1" x14ac:dyDescent="0.2">
      <c r="B145" s="73" t="s">
        <v>348</v>
      </c>
      <c r="C145" s="900"/>
      <c r="D145" s="901"/>
      <c r="E145" s="312"/>
      <c r="F145" s="655">
        <v>1</v>
      </c>
      <c r="G145" s="14"/>
      <c r="H145" s="14"/>
      <c r="I145" s="80">
        <f>INT(ROUND(F145,2)*(IF(E145&gt;0,data!$J$4,0)))</f>
        <v>0</v>
      </c>
      <c r="J145" s="80">
        <f t="shared" ref="J145" si="224">IF(E145&gt;0,I145*E145,0)</f>
        <v>0</v>
      </c>
      <c r="K145" s="314"/>
      <c r="L145" s="312"/>
      <c r="M145" s="80">
        <f>INT(ROUND(F145,2)*(IF(E145&gt;0,(IF(K145="ano",data!$J$6,0)),0)))</f>
        <v>0</v>
      </c>
      <c r="N145" s="82">
        <f t="shared" ref="N145" si="225">IF(L145&gt;E145,M145*E145,M145*L145)</f>
        <v>0</v>
      </c>
      <c r="O145" s="84">
        <f t="shared" ref="O145" si="226">J145+N145</f>
        <v>0</v>
      </c>
      <c r="Q145" s="85" t="str">
        <f t="shared" ref="Q145" si="227">IF(O145&gt;0,1,"")</f>
        <v/>
      </c>
      <c r="R145" s="611" t="s">
        <v>338</v>
      </c>
      <c r="T145" s="4">
        <f t="shared" si="103"/>
        <v>0</v>
      </c>
      <c r="U145" s="176" t="s">
        <v>297</v>
      </c>
      <c r="V145" s="10"/>
      <c r="W145" s="10"/>
      <c r="X145" s="164"/>
      <c r="Y145" s="177"/>
      <c r="Z145" s="164"/>
      <c r="AA145" s="177"/>
      <c r="AB145" s="164"/>
      <c r="AC145" s="177"/>
      <c r="AD145" s="164"/>
      <c r="AE145" s="177"/>
      <c r="AF145" s="164"/>
      <c r="AG145" s="177"/>
      <c r="AH145" s="164"/>
      <c r="AI145" s="177"/>
      <c r="AJ145" s="164"/>
      <c r="AK145" s="177"/>
      <c r="AL145" s="164"/>
      <c r="AM145" s="177"/>
      <c r="AN145" s="164"/>
      <c r="AO145" s="177"/>
      <c r="AP145" s="164"/>
      <c r="AQ145" s="177"/>
      <c r="AR145" s="164"/>
      <c r="AS145" s="177"/>
      <c r="AT145" s="164"/>
      <c r="AU145" s="177"/>
      <c r="AV145" s="166">
        <f t="shared" si="172"/>
        <v>0</v>
      </c>
      <c r="AW145" s="167">
        <f t="shared" si="173"/>
        <v>0</v>
      </c>
      <c r="AX145" s="166">
        <f t="shared" si="174"/>
        <v>0</v>
      </c>
      <c r="AY145" s="167">
        <f t="shared" si="175"/>
        <v>0</v>
      </c>
      <c r="AZ145" s="1"/>
      <c r="BA145" s="1"/>
      <c r="BB145" s="164"/>
      <c r="BC145" s="177"/>
      <c r="BD145" s="164"/>
      <c r="BE145" s="177"/>
      <c r="BF145" s="164"/>
      <c r="BG145" s="177"/>
      <c r="BH145" s="164"/>
      <c r="BI145" s="177"/>
      <c r="BJ145" s="164"/>
      <c r="BK145" s="177"/>
      <c r="BL145" s="164"/>
      <c r="BM145" s="177"/>
      <c r="BN145" s="164"/>
      <c r="BO145" s="177"/>
      <c r="BP145" s="164"/>
      <c r="BQ145" s="177"/>
      <c r="BR145" s="164"/>
      <c r="BS145" s="177"/>
      <c r="BT145" s="164"/>
      <c r="BU145" s="177"/>
      <c r="BV145" s="164"/>
      <c r="BW145" s="177"/>
      <c r="BX145" s="164"/>
      <c r="BY145" s="177"/>
      <c r="BZ145" s="166">
        <f t="shared" si="176"/>
        <v>0</v>
      </c>
      <c r="CA145" s="167">
        <f t="shared" si="177"/>
        <v>0</v>
      </c>
      <c r="CB145" s="166">
        <f t="shared" si="178"/>
        <v>0</v>
      </c>
      <c r="CC145" s="167">
        <f t="shared" si="179"/>
        <v>0</v>
      </c>
      <c r="CD145" s="1"/>
      <c r="CE145" s="1"/>
      <c r="CF145" s="164"/>
      <c r="CG145" s="177"/>
      <c r="CH145" s="164"/>
      <c r="CI145" s="177"/>
      <c r="CJ145" s="164"/>
      <c r="CK145" s="177"/>
      <c r="CL145" s="164"/>
      <c r="CM145" s="177"/>
      <c r="CN145" s="164"/>
      <c r="CO145" s="177"/>
      <c r="CP145" s="164"/>
      <c r="CQ145" s="177"/>
      <c r="CR145" s="164"/>
      <c r="CS145" s="177"/>
      <c r="CT145" s="164"/>
      <c r="CU145" s="177"/>
      <c r="CV145" s="164"/>
      <c r="CW145" s="177"/>
      <c r="CX145" s="164"/>
      <c r="CY145" s="177"/>
      <c r="CZ145" s="164"/>
      <c r="DA145" s="177"/>
      <c r="DB145" s="164"/>
      <c r="DC145" s="177"/>
      <c r="DD145" s="166">
        <f t="shared" si="180"/>
        <v>0</v>
      </c>
      <c r="DE145" s="167">
        <f t="shared" si="181"/>
        <v>0</v>
      </c>
      <c r="DF145" s="166">
        <f t="shared" si="182"/>
        <v>0</v>
      </c>
      <c r="DG145" s="167">
        <f t="shared" si="183"/>
        <v>0</v>
      </c>
      <c r="DH145" s="1"/>
      <c r="DI145" s="1"/>
      <c r="DJ145" s="164"/>
      <c r="DK145" s="177"/>
      <c r="DL145" s="164"/>
      <c r="DM145" s="177"/>
      <c r="DN145" s="164"/>
      <c r="DO145" s="177"/>
      <c r="DP145" s="164"/>
      <c r="DQ145" s="177"/>
      <c r="DR145" s="164"/>
      <c r="DS145" s="177"/>
      <c r="DT145" s="164"/>
      <c r="DU145" s="177"/>
      <c r="DV145" s="164"/>
      <c r="DW145" s="177"/>
      <c r="DX145" s="164"/>
      <c r="DY145" s="177"/>
      <c r="DZ145" s="164"/>
      <c r="EA145" s="177"/>
      <c r="EB145" s="164"/>
      <c r="EC145" s="177"/>
      <c r="ED145" s="164"/>
      <c r="EE145" s="177"/>
      <c r="EF145" s="164"/>
      <c r="EG145" s="177"/>
      <c r="EH145" s="166">
        <f t="shared" si="184"/>
        <v>0</v>
      </c>
      <c r="EI145" s="167">
        <f t="shared" si="185"/>
        <v>0</v>
      </c>
      <c r="EJ145" s="166">
        <f t="shared" si="186"/>
        <v>0</v>
      </c>
      <c r="EK145" s="167">
        <f t="shared" si="187"/>
        <v>0</v>
      </c>
      <c r="EL145" s="1"/>
      <c r="EM145" s="1"/>
      <c r="EN145" s="164"/>
      <c r="EO145" s="177"/>
      <c r="EP145" s="164"/>
      <c r="EQ145" s="177"/>
      <c r="ER145" s="164"/>
      <c r="ES145" s="177"/>
      <c r="ET145" s="164"/>
      <c r="EU145" s="177"/>
      <c r="EV145" s="164"/>
      <c r="EW145" s="177"/>
      <c r="EX145" s="164"/>
      <c r="EY145" s="177"/>
      <c r="EZ145" s="164"/>
      <c r="FA145" s="177"/>
      <c r="FB145" s="164"/>
      <c r="FC145" s="177"/>
      <c r="FD145" s="164"/>
      <c r="FE145" s="177"/>
      <c r="FF145" s="164"/>
      <c r="FG145" s="177"/>
      <c r="FH145" s="164"/>
      <c r="FI145" s="177"/>
      <c r="FJ145" s="164"/>
      <c r="FK145" s="177"/>
      <c r="FL145" s="166">
        <f t="shared" si="188"/>
        <v>0</v>
      </c>
      <c r="FM145" s="167">
        <f t="shared" si="189"/>
        <v>0</v>
      </c>
      <c r="FN145" s="166">
        <f t="shared" si="190"/>
        <v>0</v>
      </c>
      <c r="FO145" s="167">
        <f t="shared" si="191"/>
        <v>0</v>
      </c>
      <c r="FP145" s="1"/>
      <c r="FQ145" s="1"/>
      <c r="FR145" s="164"/>
      <c r="FS145" s="177"/>
      <c r="FT145" s="164"/>
      <c r="FU145" s="177"/>
      <c r="FV145" s="164"/>
      <c r="FW145" s="177"/>
      <c r="FX145" s="164"/>
      <c r="FY145" s="177"/>
      <c r="FZ145" s="164"/>
      <c r="GA145" s="177"/>
      <c r="GB145" s="164"/>
      <c r="GC145" s="177"/>
      <c r="GD145" s="164"/>
      <c r="GE145" s="177"/>
      <c r="GF145" s="164"/>
      <c r="GG145" s="177"/>
      <c r="GH145" s="164"/>
      <c r="GI145" s="177"/>
      <c r="GJ145" s="164"/>
      <c r="GK145" s="177"/>
      <c r="GL145" s="164"/>
      <c r="GM145" s="177"/>
      <c r="GN145" s="164"/>
      <c r="GO145" s="177"/>
      <c r="GP145" s="166">
        <f t="shared" si="192"/>
        <v>0</v>
      </c>
      <c r="GQ145" s="167">
        <f t="shared" si="193"/>
        <v>0</v>
      </c>
      <c r="GR145" s="166">
        <f t="shared" si="194"/>
        <v>0</v>
      </c>
      <c r="GS145" s="167">
        <f t="shared" si="195"/>
        <v>0</v>
      </c>
      <c r="GT145" s="1"/>
      <c r="GU145" s="1"/>
      <c r="GV145" s="164"/>
      <c r="GW145" s="177"/>
      <c r="GX145" s="164"/>
      <c r="GY145" s="177"/>
      <c r="GZ145" s="164"/>
      <c r="HA145" s="177"/>
      <c r="HB145" s="164"/>
      <c r="HC145" s="177"/>
      <c r="HD145" s="164"/>
      <c r="HE145" s="177"/>
      <c r="HF145" s="164"/>
      <c r="HG145" s="177"/>
      <c r="HH145" s="164"/>
      <c r="HI145" s="177"/>
      <c r="HJ145" s="164"/>
      <c r="HK145" s="177"/>
      <c r="HL145" s="164"/>
      <c r="HM145" s="177"/>
      <c r="HN145" s="164"/>
      <c r="HO145" s="177"/>
      <c r="HP145" s="164"/>
      <c r="HQ145" s="177"/>
      <c r="HR145" s="164"/>
      <c r="HS145" s="177"/>
      <c r="HT145" s="166">
        <f t="shared" si="196"/>
        <v>0</v>
      </c>
      <c r="HU145" s="167">
        <f t="shared" si="197"/>
        <v>0</v>
      </c>
      <c r="HV145" s="166">
        <f t="shared" si="198"/>
        <v>0</v>
      </c>
      <c r="HW145" s="167">
        <f t="shared" si="199"/>
        <v>0</v>
      </c>
      <c r="HX145" s="1"/>
      <c r="HY145" s="1"/>
      <c r="HZ145" s="164"/>
      <c r="IA145" s="177"/>
      <c r="IB145" s="164"/>
      <c r="IC145" s="177"/>
      <c r="ID145" s="164"/>
      <c r="IE145" s="177"/>
      <c r="IF145" s="164"/>
      <c r="IG145" s="177"/>
      <c r="IH145" s="164"/>
      <c r="II145" s="177"/>
      <c r="IJ145" s="164"/>
      <c r="IK145" s="177"/>
      <c r="IL145" s="164"/>
      <c r="IM145" s="177"/>
      <c r="IN145" s="164"/>
      <c r="IO145" s="177"/>
      <c r="IP145" s="164"/>
      <c r="IQ145" s="177"/>
      <c r="IR145" s="164"/>
      <c r="IS145" s="177"/>
      <c r="IT145" s="164"/>
      <c r="IU145" s="177"/>
      <c r="IV145" s="164"/>
      <c r="IW145" s="177"/>
      <c r="IX145" s="166">
        <f t="shared" si="200"/>
        <v>0</v>
      </c>
      <c r="IY145" s="167">
        <f t="shared" si="201"/>
        <v>0</v>
      </c>
      <c r="IZ145" s="166">
        <f t="shared" si="202"/>
        <v>0</v>
      </c>
      <c r="JA145" s="167">
        <f t="shared" si="203"/>
        <v>0</v>
      </c>
      <c r="JB145" s="1"/>
      <c r="JC145" s="1"/>
      <c r="JD145" s="164"/>
      <c r="JE145" s="177"/>
      <c r="JF145" s="164"/>
      <c r="JG145" s="177"/>
      <c r="JH145" s="164"/>
      <c r="JI145" s="177"/>
      <c r="JJ145" s="164"/>
      <c r="JK145" s="177"/>
      <c r="JL145" s="164"/>
      <c r="JM145" s="177"/>
      <c r="JN145" s="164"/>
      <c r="JO145" s="177"/>
      <c r="JP145" s="164"/>
      <c r="JQ145" s="177"/>
      <c r="JR145" s="164"/>
      <c r="JS145" s="177"/>
      <c r="JT145" s="164"/>
      <c r="JU145" s="177"/>
      <c r="JV145" s="164"/>
      <c r="JW145" s="177"/>
      <c r="JX145" s="164"/>
      <c r="JY145" s="177"/>
      <c r="JZ145" s="164"/>
      <c r="KA145" s="177"/>
      <c r="KB145" s="166">
        <f t="shared" si="204"/>
        <v>0</v>
      </c>
      <c r="KC145" s="167">
        <f t="shared" si="205"/>
        <v>0</v>
      </c>
      <c r="KD145" s="166">
        <f t="shared" si="206"/>
        <v>0</v>
      </c>
      <c r="KE145" s="167">
        <f t="shared" si="207"/>
        <v>0</v>
      </c>
      <c r="KF145" s="1"/>
      <c r="KG145" s="1"/>
      <c r="KH145" s="197">
        <f t="shared" si="118"/>
        <v>0</v>
      </c>
      <c r="KI145" s="198">
        <f t="shared" si="119"/>
        <v>0</v>
      </c>
      <c r="KJ145" s="166">
        <f t="shared" si="120"/>
        <v>0</v>
      </c>
      <c r="KK145" s="167">
        <f t="shared" si="121"/>
        <v>0</v>
      </c>
      <c r="KL145" s="199">
        <f t="shared" si="122"/>
        <v>0</v>
      </c>
      <c r="KM145" s="198">
        <f t="shared" si="123"/>
        <v>0</v>
      </c>
      <c r="KN145" s="166">
        <f t="shared" si="124"/>
        <v>0</v>
      </c>
      <c r="KO145" s="427">
        <f t="shared" si="125"/>
        <v>0</v>
      </c>
      <c r="KP145" s="420">
        <f t="shared" si="126"/>
        <v>0</v>
      </c>
      <c r="KQ145" s="422">
        <f t="shared" si="127"/>
        <v>0</v>
      </c>
      <c r="KR145" s="421" t="s">
        <v>338</v>
      </c>
      <c r="KS145" s="422" t="s">
        <v>338</v>
      </c>
      <c r="KT145" s="1"/>
    </row>
    <row r="146" spans="2:306" s="4" customFormat="1" ht="16.5" hidden="1" customHeight="1" x14ac:dyDescent="0.2">
      <c r="B146" s="73"/>
      <c r="C146" s="902"/>
      <c r="D146" s="903"/>
      <c r="E146" s="128"/>
      <c r="F146" s="651"/>
      <c r="G146" s="128"/>
      <c r="H146" s="128"/>
      <c r="I146" s="80">
        <f>INT(ROUND(F146,2)*(IF(E146&gt;0,data!$J$4,0)))</f>
        <v>0</v>
      </c>
      <c r="J146" s="80"/>
      <c r="K146" s="550"/>
      <c r="L146" s="128"/>
      <c r="M146" s="80">
        <f>INT(ROUND(F146,2)*(IF(E146&gt;0,(IF(K146="ano",data!$J$6,0)),0)))</f>
        <v>0</v>
      </c>
      <c r="N146" s="82"/>
      <c r="O146" s="84"/>
      <c r="Q146" s="85"/>
      <c r="R146" s="611" t="s">
        <v>338</v>
      </c>
      <c r="T146" s="4">
        <f t="shared" si="103"/>
        <v>0</v>
      </c>
      <c r="U146" s="173" t="s">
        <v>297</v>
      </c>
      <c r="V146" s="10"/>
      <c r="W146" s="10"/>
      <c r="X146" s="174"/>
      <c r="Y146" s="175"/>
      <c r="Z146" s="174"/>
      <c r="AA146" s="175"/>
      <c r="AB146" s="174"/>
      <c r="AC146" s="175"/>
      <c r="AD146" s="174"/>
      <c r="AE146" s="175"/>
      <c r="AF146" s="174"/>
      <c r="AG146" s="175"/>
      <c r="AH146" s="174"/>
      <c r="AI146" s="175"/>
      <c r="AJ146" s="174"/>
      <c r="AK146" s="175"/>
      <c r="AL146" s="174"/>
      <c r="AM146" s="175"/>
      <c r="AN146" s="174"/>
      <c r="AO146" s="175"/>
      <c r="AP146" s="174"/>
      <c r="AQ146" s="175"/>
      <c r="AR146" s="174"/>
      <c r="AS146" s="175"/>
      <c r="AT146" s="174"/>
      <c r="AU146" s="175"/>
      <c r="AV146" s="166">
        <f t="shared" si="172"/>
        <v>0</v>
      </c>
      <c r="AW146" s="167">
        <f t="shared" si="173"/>
        <v>0</v>
      </c>
      <c r="AX146" s="166">
        <f t="shared" si="174"/>
        <v>0</v>
      </c>
      <c r="AY146" s="167">
        <f t="shared" si="175"/>
        <v>0</v>
      </c>
      <c r="AZ146" s="1"/>
      <c r="BA146" s="1"/>
      <c r="BB146" s="174"/>
      <c r="BC146" s="175"/>
      <c r="BD146" s="174"/>
      <c r="BE146" s="175"/>
      <c r="BF146" s="174"/>
      <c r="BG146" s="175"/>
      <c r="BH146" s="174"/>
      <c r="BI146" s="175"/>
      <c r="BJ146" s="174"/>
      <c r="BK146" s="175"/>
      <c r="BL146" s="174"/>
      <c r="BM146" s="175"/>
      <c r="BN146" s="174"/>
      <c r="BO146" s="175"/>
      <c r="BP146" s="174"/>
      <c r="BQ146" s="175"/>
      <c r="BR146" s="174"/>
      <c r="BS146" s="175"/>
      <c r="BT146" s="174"/>
      <c r="BU146" s="175"/>
      <c r="BV146" s="174"/>
      <c r="BW146" s="175"/>
      <c r="BX146" s="174"/>
      <c r="BY146" s="175"/>
      <c r="BZ146" s="166">
        <f t="shared" si="176"/>
        <v>0</v>
      </c>
      <c r="CA146" s="167">
        <f t="shared" si="177"/>
        <v>0</v>
      </c>
      <c r="CB146" s="166">
        <f t="shared" si="178"/>
        <v>0</v>
      </c>
      <c r="CC146" s="167">
        <f t="shared" si="179"/>
        <v>0</v>
      </c>
      <c r="CD146" s="1"/>
      <c r="CE146" s="1"/>
      <c r="CF146" s="174"/>
      <c r="CG146" s="175"/>
      <c r="CH146" s="174"/>
      <c r="CI146" s="175"/>
      <c r="CJ146" s="174"/>
      <c r="CK146" s="175"/>
      <c r="CL146" s="174"/>
      <c r="CM146" s="175"/>
      <c r="CN146" s="174"/>
      <c r="CO146" s="175"/>
      <c r="CP146" s="174"/>
      <c r="CQ146" s="175"/>
      <c r="CR146" s="174"/>
      <c r="CS146" s="175"/>
      <c r="CT146" s="174"/>
      <c r="CU146" s="175"/>
      <c r="CV146" s="174"/>
      <c r="CW146" s="175"/>
      <c r="CX146" s="174"/>
      <c r="CY146" s="175"/>
      <c r="CZ146" s="174"/>
      <c r="DA146" s="175"/>
      <c r="DB146" s="174"/>
      <c r="DC146" s="175"/>
      <c r="DD146" s="166">
        <f t="shared" si="180"/>
        <v>0</v>
      </c>
      <c r="DE146" s="167">
        <f t="shared" si="181"/>
        <v>0</v>
      </c>
      <c r="DF146" s="166">
        <f t="shared" si="182"/>
        <v>0</v>
      </c>
      <c r="DG146" s="167">
        <f t="shared" si="183"/>
        <v>0</v>
      </c>
      <c r="DH146" s="1"/>
      <c r="DI146" s="1"/>
      <c r="DJ146" s="174"/>
      <c r="DK146" s="175"/>
      <c r="DL146" s="174"/>
      <c r="DM146" s="175"/>
      <c r="DN146" s="174"/>
      <c r="DO146" s="175"/>
      <c r="DP146" s="174"/>
      <c r="DQ146" s="175"/>
      <c r="DR146" s="174"/>
      <c r="DS146" s="175"/>
      <c r="DT146" s="174"/>
      <c r="DU146" s="175"/>
      <c r="DV146" s="174"/>
      <c r="DW146" s="175"/>
      <c r="DX146" s="174"/>
      <c r="DY146" s="175"/>
      <c r="DZ146" s="174"/>
      <c r="EA146" s="175"/>
      <c r="EB146" s="174"/>
      <c r="EC146" s="175"/>
      <c r="ED146" s="174"/>
      <c r="EE146" s="175"/>
      <c r="EF146" s="174"/>
      <c r="EG146" s="175"/>
      <c r="EH146" s="166">
        <f t="shared" si="184"/>
        <v>0</v>
      </c>
      <c r="EI146" s="167">
        <f t="shared" si="185"/>
        <v>0</v>
      </c>
      <c r="EJ146" s="166">
        <f t="shared" si="186"/>
        <v>0</v>
      </c>
      <c r="EK146" s="167">
        <f t="shared" si="187"/>
        <v>0</v>
      </c>
      <c r="EL146" s="1"/>
      <c r="EM146" s="1"/>
      <c r="EN146" s="174"/>
      <c r="EO146" s="175"/>
      <c r="EP146" s="174"/>
      <c r="EQ146" s="175"/>
      <c r="ER146" s="174"/>
      <c r="ES146" s="175"/>
      <c r="ET146" s="174"/>
      <c r="EU146" s="175"/>
      <c r="EV146" s="174"/>
      <c r="EW146" s="175"/>
      <c r="EX146" s="174"/>
      <c r="EY146" s="175"/>
      <c r="EZ146" s="174"/>
      <c r="FA146" s="175"/>
      <c r="FB146" s="174"/>
      <c r="FC146" s="175"/>
      <c r="FD146" s="174"/>
      <c r="FE146" s="175"/>
      <c r="FF146" s="174"/>
      <c r="FG146" s="175"/>
      <c r="FH146" s="174"/>
      <c r="FI146" s="175"/>
      <c r="FJ146" s="174"/>
      <c r="FK146" s="175"/>
      <c r="FL146" s="166">
        <f t="shared" si="188"/>
        <v>0</v>
      </c>
      <c r="FM146" s="167">
        <f t="shared" si="189"/>
        <v>0</v>
      </c>
      <c r="FN146" s="166">
        <f t="shared" si="190"/>
        <v>0</v>
      </c>
      <c r="FO146" s="167">
        <f t="shared" si="191"/>
        <v>0</v>
      </c>
      <c r="FP146" s="1"/>
      <c r="FQ146" s="1"/>
      <c r="FR146" s="174"/>
      <c r="FS146" s="175"/>
      <c r="FT146" s="174"/>
      <c r="FU146" s="175"/>
      <c r="FV146" s="174"/>
      <c r="FW146" s="175"/>
      <c r="FX146" s="174"/>
      <c r="FY146" s="175"/>
      <c r="FZ146" s="174"/>
      <c r="GA146" s="175"/>
      <c r="GB146" s="174"/>
      <c r="GC146" s="175"/>
      <c r="GD146" s="174"/>
      <c r="GE146" s="175"/>
      <c r="GF146" s="174"/>
      <c r="GG146" s="175"/>
      <c r="GH146" s="174"/>
      <c r="GI146" s="175"/>
      <c r="GJ146" s="174"/>
      <c r="GK146" s="175"/>
      <c r="GL146" s="174"/>
      <c r="GM146" s="175"/>
      <c r="GN146" s="174"/>
      <c r="GO146" s="175"/>
      <c r="GP146" s="166">
        <f t="shared" si="192"/>
        <v>0</v>
      </c>
      <c r="GQ146" s="167">
        <f t="shared" si="193"/>
        <v>0</v>
      </c>
      <c r="GR146" s="166">
        <f t="shared" si="194"/>
        <v>0</v>
      </c>
      <c r="GS146" s="167">
        <f t="shared" si="195"/>
        <v>0</v>
      </c>
      <c r="GT146" s="1"/>
      <c r="GU146" s="1"/>
      <c r="GV146" s="174"/>
      <c r="GW146" s="175"/>
      <c r="GX146" s="174"/>
      <c r="GY146" s="175"/>
      <c r="GZ146" s="174"/>
      <c r="HA146" s="175"/>
      <c r="HB146" s="174"/>
      <c r="HC146" s="175"/>
      <c r="HD146" s="174"/>
      <c r="HE146" s="175"/>
      <c r="HF146" s="174"/>
      <c r="HG146" s="175"/>
      <c r="HH146" s="174"/>
      <c r="HI146" s="175"/>
      <c r="HJ146" s="174"/>
      <c r="HK146" s="175"/>
      <c r="HL146" s="174"/>
      <c r="HM146" s="175"/>
      <c r="HN146" s="174"/>
      <c r="HO146" s="175"/>
      <c r="HP146" s="174"/>
      <c r="HQ146" s="175"/>
      <c r="HR146" s="174"/>
      <c r="HS146" s="175"/>
      <c r="HT146" s="166">
        <f t="shared" si="196"/>
        <v>0</v>
      </c>
      <c r="HU146" s="167">
        <f t="shared" si="197"/>
        <v>0</v>
      </c>
      <c r="HV146" s="166">
        <f t="shared" si="198"/>
        <v>0</v>
      </c>
      <c r="HW146" s="167">
        <f t="shared" si="199"/>
        <v>0</v>
      </c>
      <c r="HX146" s="1"/>
      <c r="HY146" s="1"/>
      <c r="HZ146" s="174"/>
      <c r="IA146" s="175"/>
      <c r="IB146" s="174"/>
      <c r="IC146" s="175"/>
      <c r="ID146" s="174"/>
      <c r="IE146" s="175"/>
      <c r="IF146" s="174"/>
      <c r="IG146" s="175"/>
      <c r="IH146" s="174"/>
      <c r="II146" s="175"/>
      <c r="IJ146" s="174"/>
      <c r="IK146" s="175"/>
      <c r="IL146" s="174"/>
      <c r="IM146" s="175"/>
      <c r="IN146" s="174"/>
      <c r="IO146" s="175"/>
      <c r="IP146" s="174"/>
      <c r="IQ146" s="175"/>
      <c r="IR146" s="174"/>
      <c r="IS146" s="175"/>
      <c r="IT146" s="174"/>
      <c r="IU146" s="175"/>
      <c r="IV146" s="174"/>
      <c r="IW146" s="175"/>
      <c r="IX146" s="166">
        <f t="shared" si="200"/>
        <v>0</v>
      </c>
      <c r="IY146" s="167">
        <f t="shared" si="201"/>
        <v>0</v>
      </c>
      <c r="IZ146" s="166">
        <f t="shared" si="202"/>
        <v>0</v>
      </c>
      <c r="JA146" s="167">
        <f t="shared" si="203"/>
        <v>0</v>
      </c>
      <c r="JB146" s="1"/>
      <c r="JC146" s="1"/>
      <c r="JD146" s="174"/>
      <c r="JE146" s="175"/>
      <c r="JF146" s="174"/>
      <c r="JG146" s="175"/>
      <c r="JH146" s="174"/>
      <c r="JI146" s="175"/>
      <c r="JJ146" s="174"/>
      <c r="JK146" s="175"/>
      <c r="JL146" s="174"/>
      <c r="JM146" s="175"/>
      <c r="JN146" s="174"/>
      <c r="JO146" s="175"/>
      <c r="JP146" s="174"/>
      <c r="JQ146" s="175"/>
      <c r="JR146" s="174"/>
      <c r="JS146" s="175"/>
      <c r="JT146" s="174"/>
      <c r="JU146" s="175"/>
      <c r="JV146" s="174"/>
      <c r="JW146" s="175"/>
      <c r="JX146" s="174"/>
      <c r="JY146" s="175"/>
      <c r="JZ146" s="174"/>
      <c r="KA146" s="175"/>
      <c r="KB146" s="166">
        <f t="shared" si="204"/>
        <v>0</v>
      </c>
      <c r="KC146" s="167">
        <f t="shared" si="205"/>
        <v>0</v>
      </c>
      <c r="KD146" s="166">
        <f t="shared" si="206"/>
        <v>0</v>
      </c>
      <c r="KE146" s="167">
        <f t="shared" si="207"/>
        <v>0</v>
      </c>
      <c r="KF146" s="1"/>
      <c r="KG146" s="1"/>
      <c r="KH146" s="197">
        <f t="shared" si="118"/>
        <v>0</v>
      </c>
      <c r="KI146" s="198">
        <f t="shared" si="119"/>
        <v>0</v>
      </c>
      <c r="KJ146" s="166">
        <f t="shared" si="120"/>
        <v>0</v>
      </c>
      <c r="KK146" s="167">
        <f t="shared" si="121"/>
        <v>0</v>
      </c>
      <c r="KL146" s="199">
        <f t="shared" si="122"/>
        <v>0</v>
      </c>
      <c r="KM146" s="198">
        <f t="shared" si="123"/>
        <v>0</v>
      </c>
      <c r="KN146" s="166">
        <f t="shared" si="124"/>
        <v>0</v>
      </c>
      <c r="KO146" s="427">
        <f t="shared" si="125"/>
        <v>0</v>
      </c>
      <c r="KP146" s="420">
        <f t="shared" si="126"/>
        <v>0</v>
      </c>
      <c r="KQ146" s="422">
        <f t="shared" si="127"/>
        <v>0</v>
      </c>
      <c r="KR146" s="421" t="s">
        <v>338</v>
      </c>
      <c r="KS146" s="422" t="s">
        <v>338</v>
      </c>
      <c r="KT146" s="1"/>
    </row>
    <row r="147" spans="2:306" s="4" customFormat="1" ht="16.5" customHeight="1" x14ac:dyDescent="0.2">
      <c r="B147" s="73" t="s">
        <v>349</v>
      </c>
      <c r="C147" s="900"/>
      <c r="D147" s="901"/>
      <c r="E147" s="312"/>
      <c r="F147" s="655">
        <v>1</v>
      </c>
      <c r="G147" s="14"/>
      <c r="H147" s="14"/>
      <c r="I147" s="80">
        <f>INT(ROUND(F147,2)*(IF(E147&gt;0,data!$J$4,0)))</f>
        <v>0</v>
      </c>
      <c r="J147" s="80">
        <f t="shared" ref="J147" si="228">IF(E147&gt;0,I147*E147,0)</f>
        <v>0</v>
      </c>
      <c r="K147" s="314"/>
      <c r="L147" s="312"/>
      <c r="M147" s="80">
        <f>INT(ROUND(F147,2)*(IF(E147&gt;0,(IF(K147="ano",data!$J$6,0)),0)))</f>
        <v>0</v>
      </c>
      <c r="N147" s="82">
        <f t="shared" ref="N147" si="229">IF(L147&gt;E147,M147*E147,M147*L147)</f>
        <v>0</v>
      </c>
      <c r="O147" s="84">
        <f t="shared" ref="O147" si="230">J147+N147</f>
        <v>0</v>
      </c>
      <c r="Q147" s="85" t="str">
        <f t="shared" ref="Q147" si="231">IF(O147&gt;0,1,"")</f>
        <v/>
      </c>
      <c r="R147" s="611" t="s">
        <v>338</v>
      </c>
      <c r="T147" s="4">
        <f t="shared" si="103"/>
        <v>0</v>
      </c>
      <c r="U147" s="176" t="s">
        <v>297</v>
      </c>
      <c r="V147" s="10"/>
      <c r="W147" s="10"/>
      <c r="X147" s="164"/>
      <c r="Y147" s="177"/>
      <c r="Z147" s="164"/>
      <c r="AA147" s="177"/>
      <c r="AB147" s="164"/>
      <c r="AC147" s="177"/>
      <c r="AD147" s="164"/>
      <c r="AE147" s="177"/>
      <c r="AF147" s="164"/>
      <c r="AG147" s="177"/>
      <c r="AH147" s="164"/>
      <c r="AI147" s="177"/>
      <c r="AJ147" s="164"/>
      <c r="AK147" s="177"/>
      <c r="AL147" s="164"/>
      <c r="AM147" s="177"/>
      <c r="AN147" s="164"/>
      <c r="AO147" s="177"/>
      <c r="AP147" s="164"/>
      <c r="AQ147" s="177"/>
      <c r="AR147" s="164"/>
      <c r="AS147" s="177"/>
      <c r="AT147" s="164"/>
      <c r="AU147" s="177"/>
      <c r="AV147" s="166">
        <f t="shared" si="172"/>
        <v>0</v>
      </c>
      <c r="AW147" s="167">
        <f t="shared" si="173"/>
        <v>0</v>
      </c>
      <c r="AX147" s="166">
        <f t="shared" si="174"/>
        <v>0</v>
      </c>
      <c r="AY147" s="167">
        <f t="shared" si="175"/>
        <v>0</v>
      </c>
      <c r="AZ147" s="1"/>
      <c r="BA147" s="1"/>
      <c r="BB147" s="164"/>
      <c r="BC147" s="177"/>
      <c r="BD147" s="164"/>
      <c r="BE147" s="177"/>
      <c r="BF147" s="164"/>
      <c r="BG147" s="177"/>
      <c r="BH147" s="164"/>
      <c r="BI147" s="177"/>
      <c r="BJ147" s="164"/>
      <c r="BK147" s="177"/>
      <c r="BL147" s="164"/>
      <c r="BM147" s="177"/>
      <c r="BN147" s="164"/>
      <c r="BO147" s="177"/>
      <c r="BP147" s="164"/>
      <c r="BQ147" s="177"/>
      <c r="BR147" s="164"/>
      <c r="BS147" s="177"/>
      <c r="BT147" s="164"/>
      <c r="BU147" s="177"/>
      <c r="BV147" s="164"/>
      <c r="BW147" s="177"/>
      <c r="BX147" s="164"/>
      <c r="BY147" s="177"/>
      <c r="BZ147" s="166">
        <f t="shared" si="176"/>
        <v>0</v>
      </c>
      <c r="CA147" s="167">
        <f t="shared" si="177"/>
        <v>0</v>
      </c>
      <c r="CB147" s="166">
        <f t="shared" si="178"/>
        <v>0</v>
      </c>
      <c r="CC147" s="167">
        <f t="shared" si="179"/>
        <v>0</v>
      </c>
      <c r="CD147" s="1"/>
      <c r="CE147" s="1"/>
      <c r="CF147" s="164"/>
      <c r="CG147" s="177"/>
      <c r="CH147" s="164"/>
      <c r="CI147" s="177"/>
      <c r="CJ147" s="164"/>
      <c r="CK147" s="177"/>
      <c r="CL147" s="164"/>
      <c r="CM147" s="177"/>
      <c r="CN147" s="164"/>
      <c r="CO147" s="177"/>
      <c r="CP147" s="164"/>
      <c r="CQ147" s="177"/>
      <c r="CR147" s="164"/>
      <c r="CS147" s="177"/>
      <c r="CT147" s="164"/>
      <c r="CU147" s="177"/>
      <c r="CV147" s="164"/>
      <c r="CW147" s="177"/>
      <c r="CX147" s="164"/>
      <c r="CY147" s="177"/>
      <c r="CZ147" s="164"/>
      <c r="DA147" s="177"/>
      <c r="DB147" s="164"/>
      <c r="DC147" s="177"/>
      <c r="DD147" s="166">
        <f t="shared" si="180"/>
        <v>0</v>
      </c>
      <c r="DE147" s="167">
        <f t="shared" si="181"/>
        <v>0</v>
      </c>
      <c r="DF147" s="166">
        <f t="shared" si="182"/>
        <v>0</v>
      </c>
      <c r="DG147" s="167">
        <f t="shared" si="183"/>
        <v>0</v>
      </c>
      <c r="DH147" s="1"/>
      <c r="DI147" s="1"/>
      <c r="DJ147" s="164"/>
      <c r="DK147" s="177"/>
      <c r="DL147" s="164"/>
      <c r="DM147" s="177"/>
      <c r="DN147" s="164"/>
      <c r="DO147" s="177"/>
      <c r="DP147" s="164"/>
      <c r="DQ147" s="177"/>
      <c r="DR147" s="164"/>
      <c r="DS147" s="177"/>
      <c r="DT147" s="164"/>
      <c r="DU147" s="177"/>
      <c r="DV147" s="164"/>
      <c r="DW147" s="177"/>
      <c r="DX147" s="164"/>
      <c r="DY147" s="177"/>
      <c r="DZ147" s="164"/>
      <c r="EA147" s="177"/>
      <c r="EB147" s="164"/>
      <c r="EC147" s="177"/>
      <c r="ED147" s="164"/>
      <c r="EE147" s="177"/>
      <c r="EF147" s="164"/>
      <c r="EG147" s="177"/>
      <c r="EH147" s="166">
        <f t="shared" si="184"/>
        <v>0</v>
      </c>
      <c r="EI147" s="167">
        <f t="shared" si="185"/>
        <v>0</v>
      </c>
      <c r="EJ147" s="166">
        <f t="shared" si="186"/>
        <v>0</v>
      </c>
      <c r="EK147" s="167">
        <f t="shared" si="187"/>
        <v>0</v>
      </c>
      <c r="EL147" s="1"/>
      <c r="EM147" s="1"/>
      <c r="EN147" s="164"/>
      <c r="EO147" s="177"/>
      <c r="EP147" s="164"/>
      <c r="EQ147" s="177"/>
      <c r="ER147" s="164"/>
      <c r="ES147" s="177"/>
      <c r="ET147" s="164"/>
      <c r="EU147" s="177"/>
      <c r="EV147" s="164"/>
      <c r="EW147" s="177"/>
      <c r="EX147" s="164"/>
      <c r="EY147" s="177"/>
      <c r="EZ147" s="164"/>
      <c r="FA147" s="177"/>
      <c r="FB147" s="164"/>
      <c r="FC147" s="177"/>
      <c r="FD147" s="164"/>
      <c r="FE147" s="177"/>
      <c r="FF147" s="164"/>
      <c r="FG147" s="177"/>
      <c r="FH147" s="164"/>
      <c r="FI147" s="177"/>
      <c r="FJ147" s="164"/>
      <c r="FK147" s="177"/>
      <c r="FL147" s="166">
        <f t="shared" si="188"/>
        <v>0</v>
      </c>
      <c r="FM147" s="167">
        <f t="shared" si="189"/>
        <v>0</v>
      </c>
      <c r="FN147" s="166">
        <f t="shared" si="190"/>
        <v>0</v>
      </c>
      <c r="FO147" s="167">
        <f t="shared" si="191"/>
        <v>0</v>
      </c>
      <c r="FP147" s="1"/>
      <c r="FQ147" s="1"/>
      <c r="FR147" s="164"/>
      <c r="FS147" s="177"/>
      <c r="FT147" s="164"/>
      <c r="FU147" s="177"/>
      <c r="FV147" s="164"/>
      <c r="FW147" s="177"/>
      <c r="FX147" s="164"/>
      <c r="FY147" s="177"/>
      <c r="FZ147" s="164"/>
      <c r="GA147" s="177"/>
      <c r="GB147" s="164"/>
      <c r="GC147" s="177"/>
      <c r="GD147" s="164"/>
      <c r="GE147" s="177"/>
      <c r="GF147" s="164"/>
      <c r="GG147" s="177"/>
      <c r="GH147" s="164"/>
      <c r="GI147" s="177"/>
      <c r="GJ147" s="164"/>
      <c r="GK147" s="177"/>
      <c r="GL147" s="164"/>
      <c r="GM147" s="177"/>
      <c r="GN147" s="164"/>
      <c r="GO147" s="177"/>
      <c r="GP147" s="166">
        <f t="shared" si="192"/>
        <v>0</v>
      </c>
      <c r="GQ147" s="167">
        <f t="shared" si="193"/>
        <v>0</v>
      </c>
      <c r="GR147" s="166">
        <f t="shared" si="194"/>
        <v>0</v>
      </c>
      <c r="GS147" s="167">
        <f t="shared" si="195"/>
        <v>0</v>
      </c>
      <c r="GT147" s="1"/>
      <c r="GU147" s="1"/>
      <c r="GV147" s="164"/>
      <c r="GW147" s="177"/>
      <c r="GX147" s="164"/>
      <c r="GY147" s="177"/>
      <c r="GZ147" s="164"/>
      <c r="HA147" s="177"/>
      <c r="HB147" s="164"/>
      <c r="HC147" s="177"/>
      <c r="HD147" s="164"/>
      <c r="HE147" s="177"/>
      <c r="HF147" s="164"/>
      <c r="HG147" s="177"/>
      <c r="HH147" s="164"/>
      <c r="HI147" s="177"/>
      <c r="HJ147" s="164"/>
      <c r="HK147" s="177"/>
      <c r="HL147" s="164"/>
      <c r="HM147" s="177"/>
      <c r="HN147" s="164"/>
      <c r="HO147" s="177"/>
      <c r="HP147" s="164"/>
      <c r="HQ147" s="177"/>
      <c r="HR147" s="164"/>
      <c r="HS147" s="177"/>
      <c r="HT147" s="166">
        <f t="shared" si="196"/>
        <v>0</v>
      </c>
      <c r="HU147" s="167">
        <f t="shared" si="197"/>
        <v>0</v>
      </c>
      <c r="HV147" s="166">
        <f t="shared" si="198"/>
        <v>0</v>
      </c>
      <c r="HW147" s="167">
        <f t="shared" si="199"/>
        <v>0</v>
      </c>
      <c r="HX147" s="1"/>
      <c r="HY147" s="1"/>
      <c r="HZ147" s="164"/>
      <c r="IA147" s="177"/>
      <c r="IB147" s="164"/>
      <c r="IC147" s="177"/>
      <c r="ID147" s="164"/>
      <c r="IE147" s="177"/>
      <c r="IF147" s="164"/>
      <c r="IG147" s="177"/>
      <c r="IH147" s="164"/>
      <c r="II147" s="177"/>
      <c r="IJ147" s="164"/>
      <c r="IK147" s="177"/>
      <c r="IL147" s="164"/>
      <c r="IM147" s="177"/>
      <c r="IN147" s="164"/>
      <c r="IO147" s="177"/>
      <c r="IP147" s="164"/>
      <c r="IQ147" s="177"/>
      <c r="IR147" s="164"/>
      <c r="IS147" s="177"/>
      <c r="IT147" s="164"/>
      <c r="IU147" s="177"/>
      <c r="IV147" s="164"/>
      <c r="IW147" s="177"/>
      <c r="IX147" s="166">
        <f t="shared" si="200"/>
        <v>0</v>
      </c>
      <c r="IY147" s="167">
        <f t="shared" si="201"/>
        <v>0</v>
      </c>
      <c r="IZ147" s="166">
        <f t="shared" si="202"/>
        <v>0</v>
      </c>
      <c r="JA147" s="167">
        <f t="shared" si="203"/>
        <v>0</v>
      </c>
      <c r="JB147" s="1"/>
      <c r="JC147" s="1"/>
      <c r="JD147" s="164"/>
      <c r="JE147" s="177"/>
      <c r="JF147" s="164"/>
      <c r="JG147" s="177"/>
      <c r="JH147" s="164"/>
      <c r="JI147" s="177"/>
      <c r="JJ147" s="164"/>
      <c r="JK147" s="177"/>
      <c r="JL147" s="164"/>
      <c r="JM147" s="177"/>
      <c r="JN147" s="164"/>
      <c r="JO147" s="177"/>
      <c r="JP147" s="164"/>
      <c r="JQ147" s="177"/>
      <c r="JR147" s="164"/>
      <c r="JS147" s="177"/>
      <c r="JT147" s="164"/>
      <c r="JU147" s="177"/>
      <c r="JV147" s="164"/>
      <c r="JW147" s="177"/>
      <c r="JX147" s="164"/>
      <c r="JY147" s="177"/>
      <c r="JZ147" s="164"/>
      <c r="KA147" s="177"/>
      <c r="KB147" s="166">
        <f t="shared" si="204"/>
        <v>0</v>
      </c>
      <c r="KC147" s="167">
        <f t="shared" si="205"/>
        <v>0</v>
      </c>
      <c r="KD147" s="166">
        <f t="shared" si="206"/>
        <v>0</v>
      </c>
      <c r="KE147" s="167">
        <f t="shared" si="207"/>
        <v>0</v>
      </c>
      <c r="KF147" s="1"/>
      <c r="KG147" s="1"/>
      <c r="KH147" s="197">
        <f t="shared" si="118"/>
        <v>0</v>
      </c>
      <c r="KI147" s="198">
        <f t="shared" si="119"/>
        <v>0</v>
      </c>
      <c r="KJ147" s="166">
        <f t="shared" si="120"/>
        <v>0</v>
      </c>
      <c r="KK147" s="167">
        <f t="shared" si="121"/>
        <v>0</v>
      </c>
      <c r="KL147" s="199">
        <f t="shared" si="122"/>
        <v>0</v>
      </c>
      <c r="KM147" s="198">
        <f t="shared" si="123"/>
        <v>0</v>
      </c>
      <c r="KN147" s="166">
        <f t="shared" si="124"/>
        <v>0</v>
      </c>
      <c r="KO147" s="427">
        <f t="shared" si="125"/>
        <v>0</v>
      </c>
      <c r="KP147" s="420">
        <f t="shared" si="126"/>
        <v>0</v>
      </c>
      <c r="KQ147" s="422">
        <f t="shared" si="127"/>
        <v>0</v>
      </c>
      <c r="KR147" s="421" t="s">
        <v>338</v>
      </c>
      <c r="KS147" s="422" t="s">
        <v>338</v>
      </c>
      <c r="KT147" s="1"/>
    </row>
    <row r="148" spans="2:306" s="4" customFormat="1" ht="16.5" hidden="1" customHeight="1" x14ac:dyDescent="0.2">
      <c r="B148" s="73"/>
      <c r="C148" s="902"/>
      <c r="D148" s="903"/>
      <c r="E148" s="128"/>
      <c r="F148" s="651"/>
      <c r="G148" s="128"/>
      <c r="H148" s="128"/>
      <c r="I148" s="80">
        <f>INT(ROUND(F148,2)*(IF(E148&gt;0,data!$J$4,0)))</f>
        <v>0</v>
      </c>
      <c r="J148" s="80"/>
      <c r="K148" s="550"/>
      <c r="L148" s="128"/>
      <c r="M148" s="80">
        <f>INT(ROUND(F148,2)*(IF(E148&gt;0,(IF(K148="ano",data!$J$6,0)),0)))</f>
        <v>0</v>
      </c>
      <c r="N148" s="82"/>
      <c r="O148" s="84"/>
      <c r="Q148" s="85"/>
      <c r="R148" s="611" t="s">
        <v>338</v>
      </c>
      <c r="T148" s="4">
        <f t="shared" si="103"/>
        <v>0</v>
      </c>
      <c r="U148" s="173" t="s">
        <v>297</v>
      </c>
      <c r="V148" s="10"/>
      <c r="W148" s="10"/>
      <c r="X148" s="174"/>
      <c r="Y148" s="175"/>
      <c r="Z148" s="174"/>
      <c r="AA148" s="175"/>
      <c r="AB148" s="174"/>
      <c r="AC148" s="175"/>
      <c r="AD148" s="174"/>
      <c r="AE148" s="175"/>
      <c r="AF148" s="174"/>
      <c r="AG148" s="175"/>
      <c r="AH148" s="174"/>
      <c r="AI148" s="175"/>
      <c r="AJ148" s="174"/>
      <c r="AK148" s="175"/>
      <c r="AL148" s="174"/>
      <c r="AM148" s="175"/>
      <c r="AN148" s="174"/>
      <c r="AO148" s="175"/>
      <c r="AP148" s="174"/>
      <c r="AQ148" s="175"/>
      <c r="AR148" s="174"/>
      <c r="AS148" s="175"/>
      <c r="AT148" s="174"/>
      <c r="AU148" s="175"/>
      <c r="AV148" s="166">
        <f t="shared" si="172"/>
        <v>0</v>
      </c>
      <c r="AW148" s="167">
        <f t="shared" si="173"/>
        <v>0</v>
      </c>
      <c r="AX148" s="166">
        <f t="shared" si="174"/>
        <v>0</v>
      </c>
      <c r="AY148" s="167">
        <f t="shared" si="175"/>
        <v>0</v>
      </c>
      <c r="AZ148" s="1"/>
      <c r="BA148" s="1"/>
      <c r="BB148" s="174"/>
      <c r="BC148" s="175"/>
      <c r="BD148" s="174"/>
      <c r="BE148" s="175"/>
      <c r="BF148" s="174"/>
      <c r="BG148" s="175"/>
      <c r="BH148" s="174"/>
      <c r="BI148" s="175"/>
      <c r="BJ148" s="174"/>
      <c r="BK148" s="175"/>
      <c r="BL148" s="174"/>
      <c r="BM148" s="175"/>
      <c r="BN148" s="174"/>
      <c r="BO148" s="175"/>
      <c r="BP148" s="174"/>
      <c r="BQ148" s="175"/>
      <c r="BR148" s="174"/>
      <c r="BS148" s="175"/>
      <c r="BT148" s="174"/>
      <c r="BU148" s="175"/>
      <c r="BV148" s="174"/>
      <c r="BW148" s="175"/>
      <c r="BX148" s="174"/>
      <c r="BY148" s="175"/>
      <c r="BZ148" s="166">
        <f t="shared" si="176"/>
        <v>0</v>
      </c>
      <c r="CA148" s="167">
        <f t="shared" si="177"/>
        <v>0</v>
      </c>
      <c r="CB148" s="166">
        <f t="shared" si="178"/>
        <v>0</v>
      </c>
      <c r="CC148" s="167">
        <f t="shared" si="179"/>
        <v>0</v>
      </c>
      <c r="CD148" s="1"/>
      <c r="CE148" s="1"/>
      <c r="CF148" s="174"/>
      <c r="CG148" s="175"/>
      <c r="CH148" s="174"/>
      <c r="CI148" s="175"/>
      <c r="CJ148" s="174"/>
      <c r="CK148" s="175"/>
      <c r="CL148" s="174"/>
      <c r="CM148" s="175"/>
      <c r="CN148" s="174"/>
      <c r="CO148" s="175"/>
      <c r="CP148" s="174"/>
      <c r="CQ148" s="175"/>
      <c r="CR148" s="174"/>
      <c r="CS148" s="175"/>
      <c r="CT148" s="174"/>
      <c r="CU148" s="175"/>
      <c r="CV148" s="174"/>
      <c r="CW148" s="175"/>
      <c r="CX148" s="174"/>
      <c r="CY148" s="175"/>
      <c r="CZ148" s="174"/>
      <c r="DA148" s="175"/>
      <c r="DB148" s="174"/>
      <c r="DC148" s="175"/>
      <c r="DD148" s="166">
        <f t="shared" si="180"/>
        <v>0</v>
      </c>
      <c r="DE148" s="167">
        <f t="shared" si="181"/>
        <v>0</v>
      </c>
      <c r="DF148" s="166">
        <f t="shared" si="182"/>
        <v>0</v>
      </c>
      <c r="DG148" s="167">
        <f t="shared" si="183"/>
        <v>0</v>
      </c>
      <c r="DH148" s="1"/>
      <c r="DI148" s="1"/>
      <c r="DJ148" s="174"/>
      <c r="DK148" s="175"/>
      <c r="DL148" s="174"/>
      <c r="DM148" s="175"/>
      <c r="DN148" s="174"/>
      <c r="DO148" s="175"/>
      <c r="DP148" s="174"/>
      <c r="DQ148" s="175"/>
      <c r="DR148" s="174"/>
      <c r="DS148" s="175"/>
      <c r="DT148" s="174"/>
      <c r="DU148" s="175"/>
      <c r="DV148" s="174"/>
      <c r="DW148" s="175"/>
      <c r="DX148" s="174"/>
      <c r="DY148" s="175"/>
      <c r="DZ148" s="174"/>
      <c r="EA148" s="175"/>
      <c r="EB148" s="174"/>
      <c r="EC148" s="175"/>
      <c r="ED148" s="174"/>
      <c r="EE148" s="175"/>
      <c r="EF148" s="174"/>
      <c r="EG148" s="175"/>
      <c r="EH148" s="166">
        <f t="shared" si="184"/>
        <v>0</v>
      </c>
      <c r="EI148" s="167">
        <f t="shared" si="185"/>
        <v>0</v>
      </c>
      <c r="EJ148" s="166">
        <f t="shared" si="186"/>
        <v>0</v>
      </c>
      <c r="EK148" s="167">
        <f t="shared" si="187"/>
        <v>0</v>
      </c>
      <c r="EL148" s="1"/>
      <c r="EM148" s="1"/>
      <c r="EN148" s="174"/>
      <c r="EO148" s="175"/>
      <c r="EP148" s="174"/>
      <c r="EQ148" s="175"/>
      <c r="ER148" s="174"/>
      <c r="ES148" s="175"/>
      <c r="ET148" s="174"/>
      <c r="EU148" s="175"/>
      <c r="EV148" s="174"/>
      <c r="EW148" s="175"/>
      <c r="EX148" s="174"/>
      <c r="EY148" s="175"/>
      <c r="EZ148" s="174"/>
      <c r="FA148" s="175"/>
      <c r="FB148" s="174"/>
      <c r="FC148" s="175"/>
      <c r="FD148" s="174"/>
      <c r="FE148" s="175"/>
      <c r="FF148" s="174"/>
      <c r="FG148" s="175"/>
      <c r="FH148" s="174"/>
      <c r="FI148" s="175"/>
      <c r="FJ148" s="174"/>
      <c r="FK148" s="175"/>
      <c r="FL148" s="166">
        <f t="shared" si="188"/>
        <v>0</v>
      </c>
      <c r="FM148" s="167">
        <f t="shared" si="189"/>
        <v>0</v>
      </c>
      <c r="FN148" s="166">
        <f t="shared" si="190"/>
        <v>0</v>
      </c>
      <c r="FO148" s="167">
        <f t="shared" si="191"/>
        <v>0</v>
      </c>
      <c r="FP148" s="1"/>
      <c r="FQ148" s="1"/>
      <c r="FR148" s="174"/>
      <c r="FS148" s="175"/>
      <c r="FT148" s="174"/>
      <c r="FU148" s="175"/>
      <c r="FV148" s="174"/>
      <c r="FW148" s="175"/>
      <c r="FX148" s="174"/>
      <c r="FY148" s="175"/>
      <c r="FZ148" s="174"/>
      <c r="GA148" s="175"/>
      <c r="GB148" s="174"/>
      <c r="GC148" s="175"/>
      <c r="GD148" s="174"/>
      <c r="GE148" s="175"/>
      <c r="GF148" s="174"/>
      <c r="GG148" s="175"/>
      <c r="GH148" s="174"/>
      <c r="GI148" s="175"/>
      <c r="GJ148" s="174"/>
      <c r="GK148" s="175"/>
      <c r="GL148" s="174"/>
      <c r="GM148" s="175"/>
      <c r="GN148" s="174"/>
      <c r="GO148" s="175"/>
      <c r="GP148" s="166">
        <f t="shared" si="192"/>
        <v>0</v>
      </c>
      <c r="GQ148" s="167">
        <f t="shared" si="193"/>
        <v>0</v>
      </c>
      <c r="GR148" s="166">
        <f t="shared" si="194"/>
        <v>0</v>
      </c>
      <c r="GS148" s="167">
        <f t="shared" si="195"/>
        <v>0</v>
      </c>
      <c r="GT148" s="1"/>
      <c r="GU148" s="1"/>
      <c r="GV148" s="174"/>
      <c r="GW148" s="175"/>
      <c r="GX148" s="174"/>
      <c r="GY148" s="175"/>
      <c r="GZ148" s="174"/>
      <c r="HA148" s="175"/>
      <c r="HB148" s="174"/>
      <c r="HC148" s="175"/>
      <c r="HD148" s="174"/>
      <c r="HE148" s="175"/>
      <c r="HF148" s="174"/>
      <c r="HG148" s="175"/>
      <c r="HH148" s="174"/>
      <c r="HI148" s="175"/>
      <c r="HJ148" s="174"/>
      <c r="HK148" s="175"/>
      <c r="HL148" s="174"/>
      <c r="HM148" s="175"/>
      <c r="HN148" s="174"/>
      <c r="HO148" s="175"/>
      <c r="HP148" s="174"/>
      <c r="HQ148" s="175"/>
      <c r="HR148" s="174"/>
      <c r="HS148" s="175"/>
      <c r="HT148" s="166">
        <f t="shared" si="196"/>
        <v>0</v>
      </c>
      <c r="HU148" s="167">
        <f t="shared" si="197"/>
        <v>0</v>
      </c>
      <c r="HV148" s="166">
        <f t="shared" si="198"/>
        <v>0</v>
      </c>
      <c r="HW148" s="167">
        <f t="shared" si="199"/>
        <v>0</v>
      </c>
      <c r="HX148" s="1"/>
      <c r="HY148" s="1"/>
      <c r="HZ148" s="174"/>
      <c r="IA148" s="175"/>
      <c r="IB148" s="174"/>
      <c r="IC148" s="175"/>
      <c r="ID148" s="174"/>
      <c r="IE148" s="175"/>
      <c r="IF148" s="174"/>
      <c r="IG148" s="175"/>
      <c r="IH148" s="174"/>
      <c r="II148" s="175"/>
      <c r="IJ148" s="174"/>
      <c r="IK148" s="175"/>
      <c r="IL148" s="174"/>
      <c r="IM148" s="175"/>
      <c r="IN148" s="174"/>
      <c r="IO148" s="175"/>
      <c r="IP148" s="174"/>
      <c r="IQ148" s="175"/>
      <c r="IR148" s="174"/>
      <c r="IS148" s="175"/>
      <c r="IT148" s="174"/>
      <c r="IU148" s="175"/>
      <c r="IV148" s="174"/>
      <c r="IW148" s="175"/>
      <c r="IX148" s="166">
        <f t="shared" si="200"/>
        <v>0</v>
      </c>
      <c r="IY148" s="167">
        <f t="shared" si="201"/>
        <v>0</v>
      </c>
      <c r="IZ148" s="166">
        <f t="shared" si="202"/>
        <v>0</v>
      </c>
      <c r="JA148" s="167">
        <f t="shared" si="203"/>
        <v>0</v>
      </c>
      <c r="JB148" s="1"/>
      <c r="JC148" s="1"/>
      <c r="JD148" s="174"/>
      <c r="JE148" s="175"/>
      <c r="JF148" s="174"/>
      <c r="JG148" s="175"/>
      <c r="JH148" s="174"/>
      <c r="JI148" s="175"/>
      <c r="JJ148" s="174"/>
      <c r="JK148" s="175"/>
      <c r="JL148" s="174"/>
      <c r="JM148" s="175"/>
      <c r="JN148" s="174"/>
      <c r="JO148" s="175"/>
      <c r="JP148" s="174"/>
      <c r="JQ148" s="175"/>
      <c r="JR148" s="174"/>
      <c r="JS148" s="175"/>
      <c r="JT148" s="174"/>
      <c r="JU148" s="175"/>
      <c r="JV148" s="174"/>
      <c r="JW148" s="175"/>
      <c r="JX148" s="174"/>
      <c r="JY148" s="175"/>
      <c r="JZ148" s="174"/>
      <c r="KA148" s="175"/>
      <c r="KB148" s="166">
        <f t="shared" si="204"/>
        <v>0</v>
      </c>
      <c r="KC148" s="167">
        <f t="shared" si="205"/>
        <v>0</v>
      </c>
      <c r="KD148" s="166">
        <f t="shared" si="206"/>
        <v>0</v>
      </c>
      <c r="KE148" s="167">
        <f t="shared" si="207"/>
        <v>0</v>
      </c>
      <c r="KF148" s="1"/>
      <c r="KG148" s="1"/>
      <c r="KH148" s="197">
        <f t="shared" si="118"/>
        <v>0</v>
      </c>
      <c r="KI148" s="198">
        <f t="shared" si="119"/>
        <v>0</v>
      </c>
      <c r="KJ148" s="166">
        <f t="shared" si="120"/>
        <v>0</v>
      </c>
      <c r="KK148" s="167">
        <f t="shared" si="121"/>
        <v>0</v>
      </c>
      <c r="KL148" s="199">
        <f t="shared" si="122"/>
        <v>0</v>
      </c>
      <c r="KM148" s="198">
        <f t="shared" si="123"/>
        <v>0</v>
      </c>
      <c r="KN148" s="166">
        <f t="shared" si="124"/>
        <v>0</v>
      </c>
      <c r="KO148" s="427">
        <f t="shared" si="125"/>
        <v>0</v>
      </c>
      <c r="KP148" s="420">
        <f t="shared" si="126"/>
        <v>0</v>
      </c>
      <c r="KQ148" s="422">
        <f t="shared" si="127"/>
        <v>0</v>
      </c>
      <c r="KR148" s="421" t="s">
        <v>338</v>
      </c>
      <c r="KS148" s="422" t="s">
        <v>338</v>
      </c>
      <c r="KT148" s="1"/>
    </row>
    <row r="149" spans="2:306" s="4" customFormat="1" ht="16.5" customHeight="1" x14ac:dyDescent="0.2">
      <c r="B149" s="73" t="s">
        <v>350</v>
      </c>
      <c r="C149" s="900"/>
      <c r="D149" s="901"/>
      <c r="E149" s="312"/>
      <c r="F149" s="655">
        <v>1</v>
      </c>
      <c r="G149" s="14"/>
      <c r="H149" s="14"/>
      <c r="I149" s="80">
        <f>INT(ROUND(F149,2)*(IF(E149&gt;0,data!$J$4,0)))</f>
        <v>0</v>
      </c>
      <c r="J149" s="80">
        <f t="shared" ref="J149" si="232">IF(E149&gt;0,I149*E149,0)</f>
        <v>0</v>
      </c>
      <c r="K149" s="314"/>
      <c r="L149" s="312"/>
      <c r="M149" s="80">
        <f>INT(ROUND(F149,2)*(IF(E149&gt;0,(IF(K149="ano",data!$J$6,0)),0)))</f>
        <v>0</v>
      </c>
      <c r="N149" s="82">
        <f t="shared" ref="N149" si="233">IF(L149&gt;E149,M149*E149,M149*L149)</f>
        <v>0</v>
      </c>
      <c r="O149" s="84">
        <f t="shared" ref="O149" si="234">J149+N149</f>
        <v>0</v>
      </c>
      <c r="Q149" s="85" t="str">
        <f t="shared" ref="Q149" si="235">IF(O149&gt;0,1,"")</f>
        <v/>
      </c>
      <c r="R149" s="611" t="s">
        <v>338</v>
      </c>
      <c r="T149" s="4">
        <f t="shared" si="103"/>
        <v>0</v>
      </c>
      <c r="U149" s="176" t="s">
        <v>297</v>
      </c>
      <c r="V149" s="10"/>
      <c r="W149" s="10"/>
      <c r="X149" s="164"/>
      <c r="Y149" s="177"/>
      <c r="Z149" s="164"/>
      <c r="AA149" s="177"/>
      <c r="AB149" s="164"/>
      <c r="AC149" s="177"/>
      <c r="AD149" s="164"/>
      <c r="AE149" s="177"/>
      <c r="AF149" s="164"/>
      <c r="AG149" s="177"/>
      <c r="AH149" s="164"/>
      <c r="AI149" s="177"/>
      <c r="AJ149" s="164"/>
      <c r="AK149" s="177"/>
      <c r="AL149" s="164"/>
      <c r="AM149" s="177"/>
      <c r="AN149" s="164"/>
      <c r="AO149" s="177"/>
      <c r="AP149" s="164"/>
      <c r="AQ149" s="177"/>
      <c r="AR149" s="164"/>
      <c r="AS149" s="177"/>
      <c r="AT149" s="164"/>
      <c r="AU149" s="177"/>
      <c r="AV149" s="166">
        <f t="shared" si="172"/>
        <v>0</v>
      </c>
      <c r="AW149" s="167">
        <f t="shared" si="173"/>
        <v>0</v>
      </c>
      <c r="AX149" s="166">
        <f t="shared" si="174"/>
        <v>0</v>
      </c>
      <c r="AY149" s="167">
        <f t="shared" si="175"/>
        <v>0</v>
      </c>
      <c r="AZ149" s="1"/>
      <c r="BA149" s="1"/>
      <c r="BB149" s="164"/>
      <c r="BC149" s="177"/>
      <c r="BD149" s="164"/>
      <c r="BE149" s="177"/>
      <c r="BF149" s="164"/>
      <c r="BG149" s="177"/>
      <c r="BH149" s="164"/>
      <c r="BI149" s="177"/>
      <c r="BJ149" s="164"/>
      <c r="BK149" s="177"/>
      <c r="BL149" s="164"/>
      <c r="BM149" s="177"/>
      <c r="BN149" s="164"/>
      <c r="BO149" s="177"/>
      <c r="BP149" s="164"/>
      <c r="BQ149" s="177"/>
      <c r="BR149" s="164"/>
      <c r="BS149" s="177"/>
      <c r="BT149" s="164"/>
      <c r="BU149" s="177"/>
      <c r="BV149" s="164"/>
      <c r="BW149" s="177"/>
      <c r="BX149" s="164"/>
      <c r="BY149" s="177"/>
      <c r="BZ149" s="166">
        <f t="shared" si="176"/>
        <v>0</v>
      </c>
      <c r="CA149" s="167">
        <f t="shared" si="177"/>
        <v>0</v>
      </c>
      <c r="CB149" s="166">
        <f t="shared" si="178"/>
        <v>0</v>
      </c>
      <c r="CC149" s="167">
        <f t="shared" si="179"/>
        <v>0</v>
      </c>
      <c r="CD149" s="1"/>
      <c r="CE149" s="1"/>
      <c r="CF149" s="164"/>
      <c r="CG149" s="177"/>
      <c r="CH149" s="164"/>
      <c r="CI149" s="177"/>
      <c r="CJ149" s="164"/>
      <c r="CK149" s="177"/>
      <c r="CL149" s="164"/>
      <c r="CM149" s="177"/>
      <c r="CN149" s="164"/>
      <c r="CO149" s="177"/>
      <c r="CP149" s="164"/>
      <c r="CQ149" s="177"/>
      <c r="CR149" s="164"/>
      <c r="CS149" s="177"/>
      <c r="CT149" s="164"/>
      <c r="CU149" s="177"/>
      <c r="CV149" s="164"/>
      <c r="CW149" s="177"/>
      <c r="CX149" s="164"/>
      <c r="CY149" s="177"/>
      <c r="CZ149" s="164"/>
      <c r="DA149" s="177"/>
      <c r="DB149" s="164"/>
      <c r="DC149" s="177"/>
      <c r="DD149" s="166">
        <f t="shared" si="180"/>
        <v>0</v>
      </c>
      <c r="DE149" s="167">
        <f t="shared" si="181"/>
        <v>0</v>
      </c>
      <c r="DF149" s="166">
        <f t="shared" si="182"/>
        <v>0</v>
      </c>
      <c r="DG149" s="167">
        <f t="shared" si="183"/>
        <v>0</v>
      </c>
      <c r="DH149" s="1"/>
      <c r="DI149" s="1"/>
      <c r="DJ149" s="164"/>
      <c r="DK149" s="177"/>
      <c r="DL149" s="164"/>
      <c r="DM149" s="177"/>
      <c r="DN149" s="164"/>
      <c r="DO149" s="177"/>
      <c r="DP149" s="164"/>
      <c r="DQ149" s="177"/>
      <c r="DR149" s="164"/>
      <c r="DS149" s="177"/>
      <c r="DT149" s="164"/>
      <c r="DU149" s="177"/>
      <c r="DV149" s="164"/>
      <c r="DW149" s="177"/>
      <c r="DX149" s="164"/>
      <c r="DY149" s="177"/>
      <c r="DZ149" s="164"/>
      <c r="EA149" s="177"/>
      <c r="EB149" s="164"/>
      <c r="EC149" s="177"/>
      <c r="ED149" s="164"/>
      <c r="EE149" s="177"/>
      <c r="EF149" s="164"/>
      <c r="EG149" s="177"/>
      <c r="EH149" s="166">
        <f t="shared" si="184"/>
        <v>0</v>
      </c>
      <c r="EI149" s="167">
        <f t="shared" si="185"/>
        <v>0</v>
      </c>
      <c r="EJ149" s="166">
        <f t="shared" si="186"/>
        <v>0</v>
      </c>
      <c r="EK149" s="167">
        <f t="shared" si="187"/>
        <v>0</v>
      </c>
      <c r="EL149" s="1"/>
      <c r="EM149" s="1"/>
      <c r="EN149" s="164"/>
      <c r="EO149" s="177"/>
      <c r="EP149" s="164"/>
      <c r="EQ149" s="177"/>
      <c r="ER149" s="164"/>
      <c r="ES149" s="177"/>
      <c r="ET149" s="164"/>
      <c r="EU149" s="177"/>
      <c r="EV149" s="164"/>
      <c r="EW149" s="177"/>
      <c r="EX149" s="164"/>
      <c r="EY149" s="177"/>
      <c r="EZ149" s="164"/>
      <c r="FA149" s="177"/>
      <c r="FB149" s="164"/>
      <c r="FC149" s="177"/>
      <c r="FD149" s="164"/>
      <c r="FE149" s="177"/>
      <c r="FF149" s="164"/>
      <c r="FG149" s="177"/>
      <c r="FH149" s="164"/>
      <c r="FI149" s="177"/>
      <c r="FJ149" s="164"/>
      <c r="FK149" s="177"/>
      <c r="FL149" s="166">
        <f t="shared" si="188"/>
        <v>0</v>
      </c>
      <c r="FM149" s="167">
        <f t="shared" si="189"/>
        <v>0</v>
      </c>
      <c r="FN149" s="166">
        <f t="shared" si="190"/>
        <v>0</v>
      </c>
      <c r="FO149" s="167">
        <f t="shared" si="191"/>
        <v>0</v>
      </c>
      <c r="FP149" s="1"/>
      <c r="FQ149" s="1"/>
      <c r="FR149" s="164"/>
      <c r="FS149" s="177"/>
      <c r="FT149" s="164"/>
      <c r="FU149" s="177"/>
      <c r="FV149" s="164"/>
      <c r="FW149" s="177"/>
      <c r="FX149" s="164"/>
      <c r="FY149" s="177"/>
      <c r="FZ149" s="164"/>
      <c r="GA149" s="177"/>
      <c r="GB149" s="164"/>
      <c r="GC149" s="177"/>
      <c r="GD149" s="164"/>
      <c r="GE149" s="177"/>
      <c r="GF149" s="164"/>
      <c r="GG149" s="177"/>
      <c r="GH149" s="164"/>
      <c r="GI149" s="177"/>
      <c r="GJ149" s="164"/>
      <c r="GK149" s="177"/>
      <c r="GL149" s="164"/>
      <c r="GM149" s="177"/>
      <c r="GN149" s="164"/>
      <c r="GO149" s="177"/>
      <c r="GP149" s="166">
        <f t="shared" si="192"/>
        <v>0</v>
      </c>
      <c r="GQ149" s="167">
        <f t="shared" si="193"/>
        <v>0</v>
      </c>
      <c r="GR149" s="166">
        <f t="shared" si="194"/>
        <v>0</v>
      </c>
      <c r="GS149" s="167">
        <f t="shared" si="195"/>
        <v>0</v>
      </c>
      <c r="GT149" s="1"/>
      <c r="GU149" s="1"/>
      <c r="GV149" s="164"/>
      <c r="GW149" s="177"/>
      <c r="GX149" s="164"/>
      <c r="GY149" s="177"/>
      <c r="GZ149" s="164"/>
      <c r="HA149" s="177"/>
      <c r="HB149" s="164"/>
      <c r="HC149" s="177"/>
      <c r="HD149" s="164"/>
      <c r="HE149" s="177"/>
      <c r="HF149" s="164"/>
      <c r="HG149" s="177"/>
      <c r="HH149" s="164"/>
      <c r="HI149" s="177"/>
      <c r="HJ149" s="164"/>
      <c r="HK149" s="177"/>
      <c r="HL149" s="164"/>
      <c r="HM149" s="177"/>
      <c r="HN149" s="164"/>
      <c r="HO149" s="177"/>
      <c r="HP149" s="164"/>
      <c r="HQ149" s="177"/>
      <c r="HR149" s="164"/>
      <c r="HS149" s="177"/>
      <c r="HT149" s="166">
        <f t="shared" si="196"/>
        <v>0</v>
      </c>
      <c r="HU149" s="167">
        <f t="shared" si="197"/>
        <v>0</v>
      </c>
      <c r="HV149" s="166">
        <f t="shared" si="198"/>
        <v>0</v>
      </c>
      <c r="HW149" s="167">
        <f t="shared" si="199"/>
        <v>0</v>
      </c>
      <c r="HX149" s="1"/>
      <c r="HY149" s="1"/>
      <c r="HZ149" s="164"/>
      <c r="IA149" s="177"/>
      <c r="IB149" s="164"/>
      <c r="IC149" s="177"/>
      <c r="ID149" s="164"/>
      <c r="IE149" s="177"/>
      <c r="IF149" s="164"/>
      <c r="IG149" s="177"/>
      <c r="IH149" s="164"/>
      <c r="II149" s="177"/>
      <c r="IJ149" s="164"/>
      <c r="IK149" s="177"/>
      <c r="IL149" s="164"/>
      <c r="IM149" s="177"/>
      <c r="IN149" s="164"/>
      <c r="IO149" s="177"/>
      <c r="IP149" s="164"/>
      <c r="IQ149" s="177"/>
      <c r="IR149" s="164"/>
      <c r="IS149" s="177"/>
      <c r="IT149" s="164"/>
      <c r="IU149" s="177"/>
      <c r="IV149" s="164"/>
      <c r="IW149" s="177"/>
      <c r="IX149" s="166">
        <f t="shared" si="200"/>
        <v>0</v>
      </c>
      <c r="IY149" s="167">
        <f t="shared" si="201"/>
        <v>0</v>
      </c>
      <c r="IZ149" s="166">
        <f t="shared" si="202"/>
        <v>0</v>
      </c>
      <c r="JA149" s="167">
        <f t="shared" si="203"/>
        <v>0</v>
      </c>
      <c r="JB149" s="1"/>
      <c r="JC149" s="1"/>
      <c r="JD149" s="164"/>
      <c r="JE149" s="177"/>
      <c r="JF149" s="164"/>
      <c r="JG149" s="177"/>
      <c r="JH149" s="164"/>
      <c r="JI149" s="177"/>
      <c r="JJ149" s="164"/>
      <c r="JK149" s="177"/>
      <c r="JL149" s="164"/>
      <c r="JM149" s="177"/>
      <c r="JN149" s="164"/>
      <c r="JO149" s="177"/>
      <c r="JP149" s="164"/>
      <c r="JQ149" s="177"/>
      <c r="JR149" s="164"/>
      <c r="JS149" s="177"/>
      <c r="JT149" s="164"/>
      <c r="JU149" s="177"/>
      <c r="JV149" s="164"/>
      <c r="JW149" s="177"/>
      <c r="JX149" s="164"/>
      <c r="JY149" s="177"/>
      <c r="JZ149" s="164"/>
      <c r="KA149" s="177"/>
      <c r="KB149" s="166">
        <f t="shared" si="204"/>
        <v>0</v>
      </c>
      <c r="KC149" s="167">
        <f t="shared" si="205"/>
        <v>0</v>
      </c>
      <c r="KD149" s="166">
        <f t="shared" si="206"/>
        <v>0</v>
      </c>
      <c r="KE149" s="167">
        <f t="shared" si="207"/>
        <v>0</v>
      </c>
      <c r="KF149" s="1"/>
      <c r="KG149" s="1"/>
      <c r="KH149" s="197">
        <f t="shared" si="118"/>
        <v>0</v>
      </c>
      <c r="KI149" s="198">
        <f t="shared" si="119"/>
        <v>0</v>
      </c>
      <c r="KJ149" s="166">
        <f t="shared" si="120"/>
        <v>0</v>
      </c>
      <c r="KK149" s="167">
        <f t="shared" si="121"/>
        <v>0</v>
      </c>
      <c r="KL149" s="199">
        <f t="shared" si="122"/>
        <v>0</v>
      </c>
      <c r="KM149" s="198">
        <f t="shared" si="123"/>
        <v>0</v>
      </c>
      <c r="KN149" s="166">
        <f t="shared" si="124"/>
        <v>0</v>
      </c>
      <c r="KO149" s="427">
        <f t="shared" si="125"/>
        <v>0</v>
      </c>
      <c r="KP149" s="420">
        <f t="shared" si="126"/>
        <v>0</v>
      </c>
      <c r="KQ149" s="422">
        <f t="shared" si="127"/>
        <v>0</v>
      </c>
      <c r="KR149" s="421" t="s">
        <v>338</v>
      </c>
      <c r="KS149" s="422" t="s">
        <v>338</v>
      </c>
      <c r="KT149" s="1"/>
    </row>
    <row r="150" spans="2:306" s="4" customFormat="1" ht="16.5" hidden="1" customHeight="1" x14ac:dyDescent="0.2">
      <c r="B150" s="73"/>
      <c r="C150" s="902"/>
      <c r="D150" s="903"/>
      <c r="E150" s="128"/>
      <c r="F150" s="651"/>
      <c r="G150" s="128"/>
      <c r="H150" s="128"/>
      <c r="I150" s="80">
        <f>INT(ROUND(F150,2)*(IF(E150&gt;0,data!$J$4,0)))</f>
        <v>0</v>
      </c>
      <c r="J150" s="80"/>
      <c r="K150" s="550"/>
      <c r="L150" s="128"/>
      <c r="M150" s="80">
        <f>INT(ROUND(F150,2)*(IF(E150&gt;0,(IF(K150="ano",data!$J$6,0)),0)))</f>
        <v>0</v>
      </c>
      <c r="N150" s="82"/>
      <c r="O150" s="84"/>
      <c r="Q150" s="85"/>
      <c r="R150" s="611" t="s">
        <v>338</v>
      </c>
      <c r="T150" s="4">
        <f t="shared" si="103"/>
        <v>0</v>
      </c>
      <c r="U150" s="173" t="s">
        <v>297</v>
      </c>
      <c r="V150" s="10"/>
      <c r="W150" s="10"/>
      <c r="X150" s="174"/>
      <c r="Y150" s="175"/>
      <c r="Z150" s="174"/>
      <c r="AA150" s="175"/>
      <c r="AB150" s="174"/>
      <c r="AC150" s="175"/>
      <c r="AD150" s="174"/>
      <c r="AE150" s="175"/>
      <c r="AF150" s="174"/>
      <c r="AG150" s="175"/>
      <c r="AH150" s="174"/>
      <c r="AI150" s="175"/>
      <c r="AJ150" s="174"/>
      <c r="AK150" s="175"/>
      <c r="AL150" s="174"/>
      <c r="AM150" s="175"/>
      <c r="AN150" s="174"/>
      <c r="AO150" s="175"/>
      <c r="AP150" s="174"/>
      <c r="AQ150" s="175"/>
      <c r="AR150" s="174"/>
      <c r="AS150" s="175"/>
      <c r="AT150" s="174"/>
      <c r="AU150" s="175"/>
      <c r="AV150" s="166">
        <f t="shared" si="172"/>
        <v>0</v>
      </c>
      <c r="AW150" s="167">
        <f t="shared" si="173"/>
        <v>0</v>
      </c>
      <c r="AX150" s="166">
        <f t="shared" si="174"/>
        <v>0</v>
      </c>
      <c r="AY150" s="167">
        <f t="shared" si="175"/>
        <v>0</v>
      </c>
      <c r="AZ150" s="1"/>
      <c r="BA150" s="1"/>
      <c r="BB150" s="174"/>
      <c r="BC150" s="175"/>
      <c r="BD150" s="174"/>
      <c r="BE150" s="175"/>
      <c r="BF150" s="174"/>
      <c r="BG150" s="175"/>
      <c r="BH150" s="174"/>
      <c r="BI150" s="175"/>
      <c r="BJ150" s="174"/>
      <c r="BK150" s="175"/>
      <c r="BL150" s="174"/>
      <c r="BM150" s="175"/>
      <c r="BN150" s="174"/>
      <c r="BO150" s="175"/>
      <c r="BP150" s="174"/>
      <c r="BQ150" s="175"/>
      <c r="BR150" s="174"/>
      <c r="BS150" s="175"/>
      <c r="BT150" s="174"/>
      <c r="BU150" s="175"/>
      <c r="BV150" s="174"/>
      <c r="BW150" s="175"/>
      <c r="BX150" s="174"/>
      <c r="BY150" s="175"/>
      <c r="BZ150" s="166">
        <f t="shared" si="176"/>
        <v>0</v>
      </c>
      <c r="CA150" s="167">
        <f t="shared" si="177"/>
        <v>0</v>
      </c>
      <c r="CB150" s="166">
        <f t="shared" si="178"/>
        <v>0</v>
      </c>
      <c r="CC150" s="167">
        <f t="shared" si="179"/>
        <v>0</v>
      </c>
      <c r="CD150" s="1"/>
      <c r="CE150" s="1"/>
      <c r="CF150" s="174"/>
      <c r="CG150" s="175"/>
      <c r="CH150" s="174"/>
      <c r="CI150" s="175"/>
      <c r="CJ150" s="174"/>
      <c r="CK150" s="175"/>
      <c r="CL150" s="174"/>
      <c r="CM150" s="175"/>
      <c r="CN150" s="174"/>
      <c r="CO150" s="175"/>
      <c r="CP150" s="174"/>
      <c r="CQ150" s="175"/>
      <c r="CR150" s="174"/>
      <c r="CS150" s="175"/>
      <c r="CT150" s="174"/>
      <c r="CU150" s="175"/>
      <c r="CV150" s="174"/>
      <c r="CW150" s="175"/>
      <c r="CX150" s="174"/>
      <c r="CY150" s="175"/>
      <c r="CZ150" s="174"/>
      <c r="DA150" s="175"/>
      <c r="DB150" s="174"/>
      <c r="DC150" s="175"/>
      <c r="DD150" s="166">
        <f t="shared" si="180"/>
        <v>0</v>
      </c>
      <c r="DE150" s="167">
        <f t="shared" si="181"/>
        <v>0</v>
      </c>
      <c r="DF150" s="166">
        <f t="shared" si="182"/>
        <v>0</v>
      </c>
      <c r="DG150" s="167">
        <f t="shared" si="183"/>
        <v>0</v>
      </c>
      <c r="DH150" s="1"/>
      <c r="DI150" s="1"/>
      <c r="DJ150" s="174"/>
      <c r="DK150" s="175"/>
      <c r="DL150" s="174"/>
      <c r="DM150" s="175"/>
      <c r="DN150" s="174"/>
      <c r="DO150" s="175"/>
      <c r="DP150" s="174"/>
      <c r="DQ150" s="175"/>
      <c r="DR150" s="174"/>
      <c r="DS150" s="175"/>
      <c r="DT150" s="174"/>
      <c r="DU150" s="175"/>
      <c r="DV150" s="174"/>
      <c r="DW150" s="175"/>
      <c r="DX150" s="174"/>
      <c r="DY150" s="175"/>
      <c r="DZ150" s="174"/>
      <c r="EA150" s="175"/>
      <c r="EB150" s="174"/>
      <c r="EC150" s="175"/>
      <c r="ED150" s="174"/>
      <c r="EE150" s="175"/>
      <c r="EF150" s="174"/>
      <c r="EG150" s="175"/>
      <c r="EH150" s="166">
        <f t="shared" si="184"/>
        <v>0</v>
      </c>
      <c r="EI150" s="167">
        <f t="shared" si="185"/>
        <v>0</v>
      </c>
      <c r="EJ150" s="166">
        <f t="shared" si="186"/>
        <v>0</v>
      </c>
      <c r="EK150" s="167">
        <f t="shared" si="187"/>
        <v>0</v>
      </c>
      <c r="EL150" s="1"/>
      <c r="EM150" s="1"/>
      <c r="EN150" s="174"/>
      <c r="EO150" s="175"/>
      <c r="EP150" s="174"/>
      <c r="EQ150" s="175"/>
      <c r="ER150" s="174"/>
      <c r="ES150" s="175"/>
      <c r="ET150" s="174"/>
      <c r="EU150" s="175"/>
      <c r="EV150" s="174"/>
      <c r="EW150" s="175"/>
      <c r="EX150" s="174"/>
      <c r="EY150" s="175"/>
      <c r="EZ150" s="174"/>
      <c r="FA150" s="175"/>
      <c r="FB150" s="174"/>
      <c r="FC150" s="175"/>
      <c r="FD150" s="174"/>
      <c r="FE150" s="175"/>
      <c r="FF150" s="174"/>
      <c r="FG150" s="175"/>
      <c r="FH150" s="174"/>
      <c r="FI150" s="175"/>
      <c r="FJ150" s="174"/>
      <c r="FK150" s="175"/>
      <c r="FL150" s="166">
        <f t="shared" si="188"/>
        <v>0</v>
      </c>
      <c r="FM150" s="167">
        <f t="shared" si="189"/>
        <v>0</v>
      </c>
      <c r="FN150" s="166">
        <f t="shared" si="190"/>
        <v>0</v>
      </c>
      <c r="FO150" s="167">
        <f t="shared" si="191"/>
        <v>0</v>
      </c>
      <c r="FP150" s="1"/>
      <c r="FQ150" s="1"/>
      <c r="FR150" s="174"/>
      <c r="FS150" s="175"/>
      <c r="FT150" s="174"/>
      <c r="FU150" s="175"/>
      <c r="FV150" s="174"/>
      <c r="FW150" s="175"/>
      <c r="FX150" s="174"/>
      <c r="FY150" s="175"/>
      <c r="FZ150" s="174"/>
      <c r="GA150" s="175"/>
      <c r="GB150" s="174"/>
      <c r="GC150" s="175"/>
      <c r="GD150" s="174"/>
      <c r="GE150" s="175"/>
      <c r="GF150" s="174"/>
      <c r="GG150" s="175"/>
      <c r="GH150" s="174"/>
      <c r="GI150" s="175"/>
      <c r="GJ150" s="174"/>
      <c r="GK150" s="175"/>
      <c r="GL150" s="174"/>
      <c r="GM150" s="175"/>
      <c r="GN150" s="174"/>
      <c r="GO150" s="175"/>
      <c r="GP150" s="166">
        <f t="shared" si="192"/>
        <v>0</v>
      </c>
      <c r="GQ150" s="167">
        <f t="shared" si="193"/>
        <v>0</v>
      </c>
      <c r="GR150" s="166">
        <f t="shared" si="194"/>
        <v>0</v>
      </c>
      <c r="GS150" s="167">
        <f t="shared" si="195"/>
        <v>0</v>
      </c>
      <c r="GT150" s="1"/>
      <c r="GU150" s="1"/>
      <c r="GV150" s="174"/>
      <c r="GW150" s="175"/>
      <c r="GX150" s="174"/>
      <c r="GY150" s="175"/>
      <c r="GZ150" s="174"/>
      <c r="HA150" s="175"/>
      <c r="HB150" s="174"/>
      <c r="HC150" s="175"/>
      <c r="HD150" s="174"/>
      <c r="HE150" s="175"/>
      <c r="HF150" s="174"/>
      <c r="HG150" s="175"/>
      <c r="HH150" s="174"/>
      <c r="HI150" s="175"/>
      <c r="HJ150" s="174"/>
      <c r="HK150" s="175"/>
      <c r="HL150" s="174"/>
      <c r="HM150" s="175"/>
      <c r="HN150" s="174"/>
      <c r="HO150" s="175"/>
      <c r="HP150" s="174"/>
      <c r="HQ150" s="175"/>
      <c r="HR150" s="174"/>
      <c r="HS150" s="175"/>
      <c r="HT150" s="166">
        <f t="shared" si="196"/>
        <v>0</v>
      </c>
      <c r="HU150" s="167">
        <f t="shared" si="197"/>
        <v>0</v>
      </c>
      <c r="HV150" s="166">
        <f t="shared" si="198"/>
        <v>0</v>
      </c>
      <c r="HW150" s="167">
        <f t="shared" si="199"/>
        <v>0</v>
      </c>
      <c r="HX150" s="1"/>
      <c r="HY150" s="1"/>
      <c r="HZ150" s="174"/>
      <c r="IA150" s="175"/>
      <c r="IB150" s="174"/>
      <c r="IC150" s="175"/>
      <c r="ID150" s="174"/>
      <c r="IE150" s="175"/>
      <c r="IF150" s="174"/>
      <c r="IG150" s="175"/>
      <c r="IH150" s="174"/>
      <c r="II150" s="175"/>
      <c r="IJ150" s="174"/>
      <c r="IK150" s="175"/>
      <c r="IL150" s="174"/>
      <c r="IM150" s="175"/>
      <c r="IN150" s="174"/>
      <c r="IO150" s="175"/>
      <c r="IP150" s="174"/>
      <c r="IQ150" s="175"/>
      <c r="IR150" s="174"/>
      <c r="IS150" s="175"/>
      <c r="IT150" s="174"/>
      <c r="IU150" s="175"/>
      <c r="IV150" s="174"/>
      <c r="IW150" s="175"/>
      <c r="IX150" s="166">
        <f t="shared" si="200"/>
        <v>0</v>
      </c>
      <c r="IY150" s="167">
        <f t="shared" si="201"/>
        <v>0</v>
      </c>
      <c r="IZ150" s="166">
        <f t="shared" si="202"/>
        <v>0</v>
      </c>
      <c r="JA150" s="167">
        <f t="shared" si="203"/>
        <v>0</v>
      </c>
      <c r="JB150" s="1"/>
      <c r="JC150" s="1"/>
      <c r="JD150" s="174"/>
      <c r="JE150" s="175"/>
      <c r="JF150" s="174"/>
      <c r="JG150" s="175"/>
      <c r="JH150" s="174"/>
      <c r="JI150" s="175"/>
      <c r="JJ150" s="174"/>
      <c r="JK150" s="175"/>
      <c r="JL150" s="174"/>
      <c r="JM150" s="175"/>
      <c r="JN150" s="174"/>
      <c r="JO150" s="175"/>
      <c r="JP150" s="174"/>
      <c r="JQ150" s="175"/>
      <c r="JR150" s="174"/>
      <c r="JS150" s="175"/>
      <c r="JT150" s="174"/>
      <c r="JU150" s="175"/>
      <c r="JV150" s="174"/>
      <c r="JW150" s="175"/>
      <c r="JX150" s="174"/>
      <c r="JY150" s="175"/>
      <c r="JZ150" s="174"/>
      <c r="KA150" s="175"/>
      <c r="KB150" s="166">
        <f t="shared" si="204"/>
        <v>0</v>
      </c>
      <c r="KC150" s="167">
        <f t="shared" si="205"/>
        <v>0</v>
      </c>
      <c r="KD150" s="166">
        <f t="shared" si="206"/>
        <v>0</v>
      </c>
      <c r="KE150" s="167">
        <f t="shared" si="207"/>
        <v>0</v>
      </c>
      <c r="KF150" s="1"/>
      <c r="KG150" s="1"/>
      <c r="KH150" s="197">
        <f t="shared" si="118"/>
        <v>0</v>
      </c>
      <c r="KI150" s="198">
        <f t="shared" si="119"/>
        <v>0</v>
      </c>
      <c r="KJ150" s="166">
        <f t="shared" si="120"/>
        <v>0</v>
      </c>
      <c r="KK150" s="167">
        <f t="shared" si="121"/>
        <v>0</v>
      </c>
      <c r="KL150" s="199">
        <f t="shared" si="122"/>
        <v>0</v>
      </c>
      <c r="KM150" s="198">
        <f t="shared" si="123"/>
        <v>0</v>
      </c>
      <c r="KN150" s="166">
        <f t="shared" si="124"/>
        <v>0</v>
      </c>
      <c r="KO150" s="427">
        <f t="shared" si="125"/>
        <v>0</v>
      </c>
      <c r="KP150" s="420">
        <f t="shared" si="126"/>
        <v>0</v>
      </c>
      <c r="KQ150" s="422">
        <f t="shared" si="127"/>
        <v>0</v>
      </c>
      <c r="KR150" s="421" t="s">
        <v>338</v>
      </c>
      <c r="KS150" s="422" t="s">
        <v>338</v>
      </c>
      <c r="KT150" s="1"/>
    </row>
    <row r="151" spans="2:306" s="4" customFormat="1" ht="16.5" customHeight="1" x14ac:dyDescent="0.2">
      <c r="B151" s="73" t="s">
        <v>351</v>
      </c>
      <c r="C151" s="900"/>
      <c r="D151" s="901"/>
      <c r="E151" s="312"/>
      <c r="F151" s="655">
        <v>1</v>
      </c>
      <c r="G151" s="14"/>
      <c r="H151" s="14"/>
      <c r="I151" s="80">
        <f>INT(ROUND(F151,2)*(IF(E151&gt;0,data!$J$4,0)))</f>
        <v>0</v>
      </c>
      <c r="J151" s="80">
        <f t="shared" ref="J151" si="236">IF(E151&gt;0,I151*E151,0)</f>
        <v>0</v>
      </c>
      <c r="K151" s="314"/>
      <c r="L151" s="312"/>
      <c r="M151" s="80">
        <f>INT(ROUND(F151,2)*(IF(E151&gt;0,(IF(K151="ano",data!$J$6,0)),0)))</f>
        <v>0</v>
      </c>
      <c r="N151" s="82">
        <f t="shared" ref="N151" si="237">IF(L151&gt;E151,M151*E151,M151*L151)</f>
        <v>0</v>
      </c>
      <c r="O151" s="84">
        <f t="shared" ref="O151" si="238">J151+N151</f>
        <v>0</v>
      </c>
      <c r="Q151" s="85" t="str">
        <f t="shared" ref="Q151" si="239">IF(O151&gt;0,1,"")</f>
        <v/>
      </c>
      <c r="R151" s="611" t="s">
        <v>338</v>
      </c>
      <c r="T151" s="4">
        <f t="shared" si="103"/>
        <v>0</v>
      </c>
      <c r="U151" s="176" t="s">
        <v>297</v>
      </c>
      <c r="V151" s="10"/>
      <c r="W151" s="10"/>
      <c r="X151" s="164"/>
      <c r="Y151" s="177"/>
      <c r="Z151" s="164"/>
      <c r="AA151" s="177"/>
      <c r="AB151" s="164"/>
      <c r="AC151" s="177"/>
      <c r="AD151" s="164"/>
      <c r="AE151" s="177"/>
      <c r="AF151" s="164"/>
      <c r="AG151" s="177"/>
      <c r="AH151" s="164"/>
      <c r="AI151" s="177"/>
      <c r="AJ151" s="164"/>
      <c r="AK151" s="177"/>
      <c r="AL151" s="164"/>
      <c r="AM151" s="177"/>
      <c r="AN151" s="164"/>
      <c r="AO151" s="177"/>
      <c r="AP151" s="164"/>
      <c r="AQ151" s="177"/>
      <c r="AR151" s="164"/>
      <c r="AS151" s="177"/>
      <c r="AT151" s="164"/>
      <c r="AU151" s="177"/>
      <c r="AV151" s="166">
        <f t="shared" si="172"/>
        <v>0</v>
      </c>
      <c r="AW151" s="167">
        <f t="shared" si="173"/>
        <v>0</v>
      </c>
      <c r="AX151" s="166">
        <f t="shared" si="174"/>
        <v>0</v>
      </c>
      <c r="AY151" s="167">
        <f t="shared" si="175"/>
        <v>0</v>
      </c>
      <c r="AZ151" s="1"/>
      <c r="BA151" s="1"/>
      <c r="BB151" s="164"/>
      <c r="BC151" s="177"/>
      <c r="BD151" s="164"/>
      <c r="BE151" s="177"/>
      <c r="BF151" s="164"/>
      <c r="BG151" s="177"/>
      <c r="BH151" s="164"/>
      <c r="BI151" s="177"/>
      <c r="BJ151" s="164"/>
      <c r="BK151" s="177"/>
      <c r="BL151" s="164"/>
      <c r="BM151" s="177"/>
      <c r="BN151" s="164"/>
      <c r="BO151" s="177"/>
      <c r="BP151" s="164"/>
      <c r="BQ151" s="177"/>
      <c r="BR151" s="164"/>
      <c r="BS151" s="177"/>
      <c r="BT151" s="164"/>
      <c r="BU151" s="177"/>
      <c r="BV151" s="164"/>
      <c r="BW151" s="177"/>
      <c r="BX151" s="164"/>
      <c r="BY151" s="177"/>
      <c r="BZ151" s="166">
        <f t="shared" si="176"/>
        <v>0</v>
      </c>
      <c r="CA151" s="167">
        <f t="shared" si="177"/>
        <v>0</v>
      </c>
      <c r="CB151" s="166">
        <f t="shared" si="178"/>
        <v>0</v>
      </c>
      <c r="CC151" s="167">
        <f t="shared" si="179"/>
        <v>0</v>
      </c>
      <c r="CD151" s="1"/>
      <c r="CE151" s="1"/>
      <c r="CF151" s="164"/>
      <c r="CG151" s="177"/>
      <c r="CH151" s="164"/>
      <c r="CI151" s="177"/>
      <c r="CJ151" s="164"/>
      <c r="CK151" s="177"/>
      <c r="CL151" s="164"/>
      <c r="CM151" s="177"/>
      <c r="CN151" s="164"/>
      <c r="CO151" s="177"/>
      <c r="CP151" s="164"/>
      <c r="CQ151" s="177"/>
      <c r="CR151" s="164"/>
      <c r="CS151" s="177"/>
      <c r="CT151" s="164"/>
      <c r="CU151" s="177"/>
      <c r="CV151" s="164"/>
      <c r="CW151" s="177"/>
      <c r="CX151" s="164"/>
      <c r="CY151" s="177"/>
      <c r="CZ151" s="164"/>
      <c r="DA151" s="177"/>
      <c r="DB151" s="164"/>
      <c r="DC151" s="177"/>
      <c r="DD151" s="166">
        <f t="shared" si="180"/>
        <v>0</v>
      </c>
      <c r="DE151" s="167">
        <f t="shared" si="181"/>
        <v>0</v>
      </c>
      <c r="DF151" s="166">
        <f t="shared" si="182"/>
        <v>0</v>
      </c>
      <c r="DG151" s="167">
        <f t="shared" si="183"/>
        <v>0</v>
      </c>
      <c r="DH151" s="1"/>
      <c r="DI151" s="1"/>
      <c r="DJ151" s="164"/>
      <c r="DK151" s="177"/>
      <c r="DL151" s="164"/>
      <c r="DM151" s="177"/>
      <c r="DN151" s="164"/>
      <c r="DO151" s="177"/>
      <c r="DP151" s="164"/>
      <c r="DQ151" s="177"/>
      <c r="DR151" s="164"/>
      <c r="DS151" s="177"/>
      <c r="DT151" s="164"/>
      <c r="DU151" s="177"/>
      <c r="DV151" s="164"/>
      <c r="DW151" s="177"/>
      <c r="DX151" s="164"/>
      <c r="DY151" s="177"/>
      <c r="DZ151" s="164"/>
      <c r="EA151" s="177"/>
      <c r="EB151" s="164"/>
      <c r="EC151" s="177"/>
      <c r="ED151" s="164"/>
      <c r="EE151" s="177"/>
      <c r="EF151" s="164"/>
      <c r="EG151" s="177"/>
      <c r="EH151" s="166">
        <f t="shared" si="184"/>
        <v>0</v>
      </c>
      <c r="EI151" s="167">
        <f t="shared" si="185"/>
        <v>0</v>
      </c>
      <c r="EJ151" s="166">
        <f t="shared" si="186"/>
        <v>0</v>
      </c>
      <c r="EK151" s="167">
        <f t="shared" si="187"/>
        <v>0</v>
      </c>
      <c r="EL151" s="1"/>
      <c r="EM151" s="1"/>
      <c r="EN151" s="164"/>
      <c r="EO151" s="177"/>
      <c r="EP151" s="164"/>
      <c r="EQ151" s="177"/>
      <c r="ER151" s="164"/>
      <c r="ES151" s="177"/>
      <c r="ET151" s="164"/>
      <c r="EU151" s="177"/>
      <c r="EV151" s="164"/>
      <c r="EW151" s="177"/>
      <c r="EX151" s="164"/>
      <c r="EY151" s="177"/>
      <c r="EZ151" s="164"/>
      <c r="FA151" s="177"/>
      <c r="FB151" s="164"/>
      <c r="FC151" s="177"/>
      <c r="FD151" s="164"/>
      <c r="FE151" s="177"/>
      <c r="FF151" s="164"/>
      <c r="FG151" s="177"/>
      <c r="FH151" s="164"/>
      <c r="FI151" s="177"/>
      <c r="FJ151" s="164"/>
      <c r="FK151" s="177"/>
      <c r="FL151" s="166">
        <f t="shared" si="188"/>
        <v>0</v>
      </c>
      <c r="FM151" s="167">
        <f t="shared" si="189"/>
        <v>0</v>
      </c>
      <c r="FN151" s="166">
        <f t="shared" si="190"/>
        <v>0</v>
      </c>
      <c r="FO151" s="167">
        <f t="shared" si="191"/>
        <v>0</v>
      </c>
      <c r="FP151" s="1"/>
      <c r="FQ151" s="1"/>
      <c r="FR151" s="164"/>
      <c r="FS151" s="177"/>
      <c r="FT151" s="164"/>
      <c r="FU151" s="177"/>
      <c r="FV151" s="164"/>
      <c r="FW151" s="177"/>
      <c r="FX151" s="164"/>
      <c r="FY151" s="177"/>
      <c r="FZ151" s="164"/>
      <c r="GA151" s="177"/>
      <c r="GB151" s="164"/>
      <c r="GC151" s="177"/>
      <c r="GD151" s="164"/>
      <c r="GE151" s="177"/>
      <c r="GF151" s="164"/>
      <c r="GG151" s="177"/>
      <c r="GH151" s="164"/>
      <c r="GI151" s="177"/>
      <c r="GJ151" s="164"/>
      <c r="GK151" s="177"/>
      <c r="GL151" s="164"/>
      <c r="GM151" s="177"/>
      <c r="GN151" s="164"/>
      <c r="GO151" s="177"/>
      <c r="GP151" s="166">
        <f t="shared" si="192"/>
        <v>0</v>
      </c>
      <c r="GQ151" s="167">
        <f t="shared" si="193"/>
        <v>0</v>
      </c>
      <c r="GR151" s="166">
        <f t="shared" si="194"/>
        <v>0</v>
      </c>
      <c r="GS151" s="167">
        <f t="shared" si="195"/>
        <v>0</v>
      </c>
      <c r="GT151" s="1"/>
      <c r="GU151" s="1"/>
      <c r="GV151" s="164"/>
      <c r="GW151" s="177"/>
      <c r="GX151" s="164"/>
      <c r="GY151" s="177"/>
      <c r="GZ151" s="164"/>
      <c r="HA151" s="177"/>
      <c r="HB151" s="164"/>
      <c r="HC151" s="177"/>
      <c r="HD151" s="164"/>
      <c r="HE151" s="177"/>
      <c r="HF151" s="164"/>
      <c r="HG151" s="177"/>
      <c r="HH151" s="164"/>
      <c r="HI151" s="177"/>
      <c r="HJ151" s="164"/>
      <c r="HK151" s="177"/>
      <c r="HL151" s="164"/>
      <c r="HM151" s="177"/>
      <c r="HN151" s="164"/>
      <c r="HO151" s="177"/>
      <c r="HP151" s="164"/>
      <c r="HQ151" s="177"/>
      <c r="HR151" s="164"/>
      <c r="HS151" s="177"/>
      <c r="HT151" s="166">
        <f t="shared" si="196"/>
        <v>0</v>
      </c>
      <c r="HU151" s="167">
        <f t="shared" si="197"/>
        <v>0</v>
      </c>
      <c r="HV151" s="166">
        <f t="shared" si="198"/>
        <v>0</v>
      </c>
      <c r="HW151" s="167">
        <f t="shared" si="199"/>
        <v>0</v>
      </c>
      <c r="HX151" s="1"/>
      <c r="HY151" s="1"/>
      <c r="HZ151" s="164"/>
      <c r="IA151" s="177"/>
      <c r="IB151" s="164"/>
      <c r="IC151" s="177"/>
      <c r="ID151" s="164"/>
      <c r="IE151" s="177"/>
      <c r="IF151" s="164"/>
      <c r="IG151" s="177"/>
      <c r="IH151" s="164"/>
      <c r="II151" s="177"/>
      <c r="IJ151" s="164"/>
      <c r="IK151" s="177"/>
      <c r="IL151" s="164"/>
      <c r="IM151" s="177"/>
      <c r="IN151" s="164"/>
      <c r="IO151" s="177"/>
      <c r="IP151" s="164"/>
      <c r="IQ151" s="177"/>
      <c r="IR151" s="164"/>
      <c r="IS151" s="177"/>
      <c r="IT151" s="164"/>
      <c r="IU151" s="177"/>
      <c r="IV151" s="164"/>
      <c r="IW151" s="177"/>
      <c r="IX151" s="166">
        <f t="shared" si="200"/>
        <v>0</v>
      </c>
      <c r="IY151" s="167">
        <f t="shared" si="201"/>
        <v>0</v>
      </c>
      <c r="IZ151" s="166">
        <f t="shared" si="202"/>
        <v>0</v>
      </c>
      <c r="JA151" s="167">
        <f t="shared" si="203"/>
        <v>0</v>
      </c>
      <c r="JB151" s="1"/>
      <c r="JC151" s="1"/>
      <c r="JD151" s="164"/>
      <c r="JE151" s="177"/>
      <c r="JF151" s="164"/>
      <c r="JG151" s="177"/>
      <c r="JH151" s="164"/>
      <c r="JI151" s="177"/>
      <c r="JJ151" s="164"/>
      <c r="JK151" s="177"/>
      <c r="JL151" s="164"/>
      <c r="JM151" s="177"/>
      <c r="JN151" s="164"/>
      <c r="JO151" s="177"/>
      <c r="JP151" s="164"/>
      <c r="JQ151" s="177"/>
      <c r="JR151" s="164"/>
      <c r="JS151" s="177"/>
      <c r="JT151" s="164"/>
      <c r="JU151" s="177"/>
      <c r="JV151" s="164"/>
      <c r="JW151" s="177"/>
      <c r="JX151" s="164"/>
      <c r="JY151" s="177"/>
      <c r="JZ151" s="164"/>
      <c r="KA151" s="177"/>
      <c r="KB151" s="166">
        <f t="shared" si="204"/>
        <v>0</v>
      </c>
      <c r="KC151" s="167">
        <f t="shared" si="205"/>
        <v>0</v>
      </c>
      <c r="KD151" s="166">
        <f t="shared" si="206"/>
        <v>0</v>
      </c>
      <c r="KE151" s="167">
        <f t="shared" si="207"/>
        <v>0</v>
      </c>
      <c r="KF151" s="1"/>
      <c r="KG151" s="1"/>
      <c r="KH151" s="197">
        <f t="shared" si="118"/>
        <v>0</v>
      </c>
      <c r="KI151" s="198">
        <f t="shared" si="119"/>
        <v>0</v>
      </c>
      <c r="KJ151" s="166">
        <f t="shared" si="120"/>
        <v>0</v>
      </c>
      <c r="KK151" s="167">
        <f t="shared" si="121"/>
        <v>0</v>
      </c>
      <c r="KL151" s="199">
        <f t="shared" si="122"/>
        <v>0</v>
      </c>
      <c r="KM151" s="198">
        <f t="shared" si="123"/>
        <v>0</v>
      </c>
      <c r="KN151" s="166">
        <f t="shared" si="124"/>
        <v>0</v>
      </c>
      <c r="KO151" s="427">
        <f t="shared" si="125"/>
        <v>0</v>
      </c>
      <c r="KP151" s="420">
        <f t="shared" si="126"/>
        <v>0</v>
      </c>
      <c r="KQ151" s="422">
        <f t="shared" si="127"/>
        <v>0</v>
      </c>
      <c r="KR151" s="421" t="s">
        <v>338</v>
      </c>
      <c r="KS151" s="422" t="s">
        <v>338</v>
      </c>
      <c r="KT151" s="1"/>
    </row>
    <row r="152" spans="2:306" s="4" customFormat="1" ht="16.5" hidden="1" customHeight="1" x14ac:dyDescent="0.2">
      <c r="B152" s="73"/>
      <c r="C152" s="902"/>
      <c r="D152" s="903"/>
      <c r="E152" s="128"/>
      <c r="F152" s="651"/>
      <c r="G152" s="128"/>
      <c r="H152" s="128"/>
      <c r="I152" s="80">
        <f>INT(ROUND(F152,2)*(IF(E152&gt;0,data!$J$4,0)))</f>
        <v>0</v>
      </c>
      <c r="J152" s="80"/>
      <c r="K152" s="550"/>
      <c r="L152" s="128"/>
      <c r="M152" s="80">
        <f>INT(ROUND(F152,2)*(IF(E152&gt;0,(IF(K152="ano",data!$J$6,0)),0)))</f>
        <v>0</v>
      </c>
      <c r="N152" s="82"/>
      <c r="O152" s="84"/>
      <c r="Q152" s="85"/>
      <c r="R152" s="611" t="s">
        <v>338</v>
      </c>
      <c r="T152" s="4">
        <f t="shared" si="103"/>
        <v>0</v>
      </c>
      <c r="U152" s="173" t="s">
        <v>297</v>
      </c>
      <c r="V152" s="10"/>
      <c r="W152" s="10"/>
      <c r="X152" s="174"/>
      <c r="Y152" s="175"/>
      <c r="Z152" s="174"/>
      <c r="AA152" s="175"/>
      <c r="AB152" s="174"/>
      <c r="AC152" s="175"/>
      <c r="AD152" s="174"/>
      <c r="AE152" s="175"/>
      <c r="AF152" s="174"/>
      <c r="AG152" s="175"/>
      <c r="AH152" s="174"/>
      <c r="AI152" s="175"/>
      <c r="AJ152" s="174"/>
      <c r="AK152" s="175"/>
      <c r="AL152" s="174"/>
      <c r="AM152" s="175"/>
      <c r="AN152" s="174"/>
      <c r="AO152" s="175"/>
      <c r="AP152" s="174"/>
      <c r="AQ152" s="175"/>
      <c r="AR152" s="174"/>
      <c r="AS152" s="175"/>
      <c r="AT152" s="174"/>
      <c r="AU152" s="175"/>
      <c r="AV152" s="166">
        <f t="shared" si="172"/>
        <v>0</v>
      </c>
      <c r="AW152" s="167">
        <f t="shared" si="173"/>
        <v>0</v>
      </c>
      <c r="AX152" s="166">
        <f t="shared" si="174"/>
        <v>0</v>
      </c>
      <c r="AY152" s="167">
        <f t="shared" si="175"/>
        <v>0</v>
      </c>
      <c r="AZ152" s="1"/>
      <c r="BA152" s="1"/>
      <c r="BB152" s="174"/>
      <c r="BC152" s="175"/>
      <c r="BD152" s="174"/>
      <c r="BE152" s="175"/>
      <c r="BF152" s="174"/>
      <c r="BG152" s="175"/>
      <c r="BH152" s="174"/>
      <c r="BI152" s="175"/>
      <c r="BJ152" s="174"/>
      <c r="BK152" s="175"/>
      <c r="BL152" s="174"/>
      <c r="BM152" s="175"/>
      <c r="BN152" s="174"/>
      <c r="BO152" s="175"/>
      <c r="BP152" s="174"/>
      <c r="BQ152" s="175"/>
      <c r="BR152" s="174"/>
      <c r="BS152" s="175"/>
      <c r="BT152" s="174"/>
      <c r="BU152" s="175"/>
      <c r="BV152" s="174"/>
      <c r="BW152" s="175"/>
      <c r="BX152" s="174"/>
      <c r="BY152" s="175"/>
      <c r="BZ152" s="166">
        <f t="shared" si="176"/>
        <v>0</v>
      </c>
      <c r="CA152" s="167">
        <f t="shared" si="177"/>
        <v>0</v>
      </c>
      <c r="CB152" s="166">
        <f t="shared" si="178"/>
        <v>0</v>
      </c>
      <c r="CC152" s="167">
        <f t="shared" si="179"/>
        <v>0</v>
      </c>
      <c r="CD152" s="1"/>
      <c r="CE152" s="1"/>
      <c r="CF152" s="174"/>
      <c r="CG152" s="175"/>
      <c r="CH152" s="174"/>
      <c r="CI152" s="175"/>
      <c r="CJ152" s="174"/>
      <c r="CK152" s="175"/>
      <c r="CL152" s="174"/>
      <c r="CM152" s="175"/>
      <c r="CN152" s="174"/>
      <c r="CO152" s="175"/>
      <c r="CP152" s="174"/>
      <c r="CQ152" s="175"/>
      <c r="CR152" s="174"/>
      <c r="CS152" s="175"/>
      <c r="CT152" s="174"/>
      <c r="CU152" s="175"/>
      <c r="CV152" s="174"/>
      <c r="CW152" s="175"/>
      <c r="CX152" s="174"/>
      <c r="CY152" s="175"/>
      <c r="CZ152" s="174"/>
      <c r="DA152" s="175"/>
      <c r="DB152" s="174"/>
      <c r="DC152" s="175"/>
      <c r="DD152" s="166">
        <f t="shared" si="180"/>
        <v>0</v>
      </c>
      <c r="DE152" s="167">
        <f t="shared" si="181"/>
        <v>0</v>
      </c>
      <c r="DF152" s="166">
        <f t="shared" si="182"/>
        <v>0</v>
      </c>
      <c r="DG152" s="167">
        <f t="shared" si="183"/>
        <v>0</v>
      </c>
      <c r="DH152" s="1"/>
      <c r="DI152" s="1"/>
      <c r="DJ152" s="174"/>
      <c r="DK152" s="175"/>
      <c r="DL152" s="174"/>
      <c r="DM152" s="175"/>
      <c r="DN152" s="174"/>
      <c r="DO152" s="175"/>
      <c r="DP152" s="174"/>
      <c r="DQ152" s="175"/>
      <c r="DR152" s="174"/>
      <c r="DS152" s="175"/>
      <c r="DT152" s="174"/>
      <c r="DU152" s="175"/>
      <c r="DV152" s="174"/>
      <c r="DW152" s="175"/>
      <c r="DX152" s="174"/>
      <c r="DY152" s="175"/>
      <c r="DZ152" s="174"/>
      <c r="EA152" s="175"/>
      <c r="EB152" s="174"/>
      <c r="EC152" s="175"/>
      <c r="ED152" s="174"/>
      <c r="EE152" s="175"/>
      <c r="EF152" s="174"/>
      <c r="EG152" s="175"/>
      <c r="EH152" s="166">
        <f t="shared" si="184"/>
        <v>0</v>
      </c>
      <c r="EI152" s="167">
        <f t="shared" si="185"/>
        <v>0</v>
      </c>
      <c r="EJ152" s="166">
        <f t="shared" si="186"/>
        <v>0</v>
      </c>
      <c r="EK152" s="167">
        <f t="shared" si="187"/>
        <v>0</v>
      </c>
      <c r="EL152" s="1"/>
      <c r="EM152" s="1"/>
      <c r="EN152" s="174"/>
      <c r="EO152" s="175"/>
      <c r="EP152" s="174"/>
      <c r="EQ152" s="175"/>
      <c r="ER152" s="174"/>
      <c r="ES152" s="175"/>
      <c r="ET152" s="174"/>
      <c r="EU152" s="175"/>
      <c r="EV152" s="174"/>
      <c r="EW152" s="175"/>
      <c r="EX152" s="174"/>
      <c r="EY152" s="175"/>
      <c r="EZ152" s="174"/>
      <c r="FA152" s="175"/>
      <c r="FB152" s="174"/>
      <c r="FC152" s="175"/>
      <c r="FD152" s="174"/>
      <c r="FE152" s="175"/>
      <c r="FF152" s="174"/>
      <c r="FG152" s="175"/>
      <c r="FH152" s="174"/>
      <c r="FI152" s="175"/>
      <c r="FJ152" s="174"/>
      <c r="FK152" s="175"/>
      <c r="FL152" s="166">
        <f t="shared" si="188"/>
        <v>0</v>
      </c>
      <c r="FM152" s="167">
        <f t="shared" si="189"/>
        <v>0</v>
      </c>
      <c r="FN152" s="166">
        <f t="shared" si="190"/>
        <v>0</v>
      </c>
      <c r="FO152" s="167">
        <f t="shared" si="191"/>
        <v>0</v>
      </c>
      <c r="FP152" s="1"/>
      <c r="FQ152" s="1"/>
      <c r="FR152" s="174"/>
      <c r="FS152" s="175"/>
      <c r="FT152" s="174"/>
      <c r="FU152" s="175"/>
      <c r="FV152" s="174"/>
      <c r="FW152" s="175"/>
      <c r="FX152" s="174"/>
      <c r="FY152" s="175"/>
      <c r="FZ152" s="174"/>
      <c r="GA152" s="175"/>
      <c r="GB152" s="174"/>
      <c r="GC152" s="175"/>
      <c r="GD152" s="174"/>
      <c r="GE152" s="175"/>
      <c r="GF152" s="174"/>
      <c r="GG152" s="175"/>
      <c r="GH152" s="174"/>
      <c r="GI152" s="175"/>
      <c r="GJ152" s="174"/>
      <c r="GK152" s="175"/>
      <c r="GL152" s="174"/>
      <c r="GM152" s="175"/>
      <c r="GN152" s="174"/>
      <c r="GO152" s="175"/>
      <c r="GP152" s="166">
        <f t="shared" si="192"/>
        <v>0</v>
      </c>
      <c r="GQ152" s="167">
        <f t="shared" si="193"/>
        <v>0</v>
      </c>
      <c r="GR152" s="166">
        <f t="shared" si="194"/>
        <v>0</v>
      </c>
      <c r="GS152" s="167">
        <f t="shared" si="195"/>
        <v>0</v>
      </c>
      <c r="GT152" s="1"/>
      <c r="GU152" s="1"/>
      <c r="GV152" s="174"/>
      <c r="GW152" s="175"/>
      <c r="GX152" s="174"/>
      <c r="GY152" s="175"/>
      <c r="GZ152" s="174"/>
      <c r="HA152" s="175"/>
      <c r="HB152" s="174"/>
      <c r="HC152" s="175"/>
      <c r="HD152" s="174"/>
      <c r="HE152" s="175"/>
      <c r="HF152" s="174"/>
      <c r="HG152" s="175"/>
      <c r="HH152" s="174"/>
      <c r="HI152" s="175"/>
      <c r="HJ152" s="174"/>
      <c r="HK152" s="175"/>
      <c r="HL152" s="174"/>
      <c r="HM152" s="175"/>
      <c r="HN152" s="174"/>
      <c r="HO152" s="175"/>
      <c r="HP152" s="174"/>
      <c r="HQ152" s="175"/>
      <c r="HR152" s="174"/>
      <c r="HS152" s="175"/>
      <c r="HT152" s="166">
        <f t="shared" si="196"/>
        <v>0</v>
      </c>
      <c r="HU152" s="167">
        <f t="shared" si="197"/>
        <v>0</v>
      </c>
      <c r="HV152" s="166">
        <f t="shared" si="198"/>
        <v>0</v>
      </c>
      <c r="HW152" s="167">
        <f t="shared" si="199"/>
        <v>0</v>
      </c>
      <c r="HX152" s="1"/>
      <c r="HY152" s="1"/>
      <c r="HZ152" s="174"/>
      <c r="IA152" s="175"/>
      <c r="IB152" s="174"/>
      <c r="IC152" s="175"/>
      <c r="ID152" s="174"/>
      <c r="IE152" s="175"/>
      <c r="IF152" s="174"/>
      <c r="IG152" s="175"/>
      <c r="IH152" s="174"/>
      <c r="II152" s="175"/>
      <c r="IJ152" s="174"/>
      <c r="IK152" s="175"/>
      <c r="IL152" s="174"/>
      <c r="IM152" s="175"/>
      <c r="IN152" s="174"/>
      <c r="IO152" s="175"/>
      <c r="IP152" s="174"/>
      <c r="IQ152" s="175"/>
      <c r="IR152" s="174"/>
      <c r="IS152" s="175"/>
      <c r="IT152" s="174"/>
      <c r="IU152" s="175"/>
      <c r="IV152" s="174"/>
      <c r="IW152" s="175"/>
      <c r="IX152" s="166">
        <f t="shared" si="200"/>
        <v>0</v>
      </c>
      <c r="IY152" s="167">
        <f t="shared" si="201"/>
        <v>0</v>
      </c>
      <c r="IZ152" s="166">
        <f t="shared" si="202"/>
        <v>0</v>
      </c>
      <c r="JA152" s="167">
        <f t="shared" si="203"/>
        <v>0</v>
      </c>
      <c r="JB152" s="1"/>
      <c r="JC152" s="1"/>
      <c r="JD152" s="174"/>
      <c r="JE152" s="175"/>
      <c r="JF152" s="174"/>
      <c r="JG152" s="175"/>
      <c r="JH152" s="174"/>
      <c r="JI152" s="175"/>
      <c r="JJ152" s="174"/>
      <c r="JK152" s="175"/>
      <c r="JL152" s="174"/>
      <c r="JM152" s="175"/>
      <c r="JN152" s="174"/>
      <c r="JO152" s="175"/>
      <c r="JP152" s="174"/>
      <c r="JQ152" s="175"/>
      <c r="JR152" s="174"/>
      <c r="JS152" s="175"/>
      <c r="JT152" s="174"/>
      <c r="JU152" s="175"/>
      <c r="JV152" s="174"/>
      <c r="JW152" s="175"/>
      <c r="JX152" s="174"/>
      <c r="JY152" s="175"/>
      <c r="JZ152" s="174"/>
      <c r="KA152" s="175"/>
      <c r="KB152" s="166">
        <f t="shared" si="204"/>
        <v>0</v>
      </c>
      <c r="KC152" s="167">
        <f t="shared" si="205"/>
        <v>0</v>
      </c>
      <c r="KD152" s="166">
        <f t="shared" si="206"/>
        <v>0</v>
      </c>
      <c r="KE152" s="167">
        <f t="shared" si="207"/>
        <v>0</v>
      </c>
      <c r="KF152" s="1"/>
      <c r="KG152" s="1"/>
      <c r="KH152" s="197">
        <f t="shared" si="118"/>
        <v>0</v>
      </c>
      <c r="KI152" s="198">
        <f t="shared" si="119"/>
        <v>0</v>
      </c>
      <c r="KJ152" s="166">
        <f t="shared" si="120"/>
        <v>0</v>
      </c>
      <c r="KK152" s="167">
        <f t="shared" si="121"/>
        <v>0</v>
      </c>
      <c r="KL152" s="199">
        <f t="shared" si="122"/>
        <v>0</v>
      </c>
      <c r="KM152" s="198">
        <f t="shared" si="123"/>
        <v>0</v>
      </c>
      <c r="KN152" s="166">
        <f t="shared" si="124"/>
        <v>0</v>
      </c>
      <c r="KO152" s="427">
        <f t="shared" si="125"/>
        <v>0</v>
      </c>
      <c r="KP152" s="420">
        <f t="shared" si="126"/>
        <v>0</v>
      </c>
      <c r="KQ152" s="422">
        <f t="shared" si="127"/>
        <v>0</v>
      </c>
      <c r="KR152" s="421" t="s">
        <v>338</v>
      </c>
      <c r="KS152" s="422" t="s">
        <v>338</v>
      </c>
      <c r="KT152" s="1"/>
    </row>
    <row r="153" spans="2:306" s="4" customFormat="1" ht="16.5" customHeight="1" x14ac:dyDescent="0.2">
      <c r="B153" s="73" t="s">
        <v>352</v>
      </c>
      <c r="C153" s="900"/>
      <c r="D153" s="901"/>
      <c r="E153" s="312"/>
      <c r="F153" s="655">
        <v>1</v>
      </c>
      <c r="G153" s="14"/>
      <c r="H153" s="14"/>
      <c r="I153" s="80">
        <f>INT(ROUND(F153,2)*(IF(E153&gt;0,data!$J$4,0)))</f>
        <v>0</v>
      </c>
      <c r="J153" s="80">
        <f t="shared" ref="J153" si="240">IF(E153&gt;0,I153*E153,0)</f>
        <v>0</v>
      </c>
      <c r="K153" s="314"/>
      <c r="L153" s="312"/>
      <c r="M153" s="80">
        <f>INT(ROUND(F153,2)*(IF(E153&gt;0,(IF(K153="ano",data!$J$6,0)),0)))</f>
        <v>0</v>
      </c>
      <c r="N153" s="82">
        <f t="shared" ref="N153" si="241">IF(L153&gt;E153,M153*E153,M153*L153)</f>
        <v>0</v>
      </c>
      <c r="O153" s="84">
        <f t="shared" ref="O153" si="242">J153+N153</f>
        <v>0</v>
      </c>
      <c r="Q153" s="85" t="str">
        <f t="shared" ref="Q153" si="243">IF(O153&gt;0,1,"")</f>
        <v/>
      </c>
      <c r="R153" s="611" t="s">
        <v>338</v>
      </c>
      <c r="T153" s="4">
        <f t="shared" si="103"/>
        <v>0</v>
      </c>
      <c r="U153" s="176" t="s">
        <v>297</v>
      </c>
      <c r="V153" s="10"/>
      <c r="W153" s="10"/>
      <c r="X153" s="164"/>
      <c r="Y153" s="177"/>
      <c r="Z153" s="164"/>
      <c r="AA153" s="177"/>
      <c r="AB153" s="164"/>
      <c r="AC153" s="177"/>
      <c r="AD153" s="164"/>
      <c r="AE153" s="177"/>
      <c r="AF153" s="164"/>
      <c r="AG153" s="177"/>
      <c r="AH153" s="164"/>
      <c r="AI153" s="177"/>
      <c r="AJ153" s="164"/>
      <c r="AK153" s="177"/>
      <c r="AL153" s="164"/>
      <c r="AM153" s="177"/>
      <c r="AN153" s="164"/>
      <c r="AO153" s="177"/>
      <c r="AP153" s="164"/>
      <c r="AQ153" s="177"/>
      <c r="AR153" s="164"/>
      <c r="AS153" s="177"/>
      <c r="AT153" s="164"/>
      <c r="AU153" s="177"/>
      <c r="AV153" s="166">
        <f t="shared" si="172"/>
        <v>0</v>
      </c>
      <c r="AW153" s="167">
        <f t="shared" si="173"/>
        <v>0</v>
      </c>
      <c r="AX153" s="166">
        <f t="shared" si="174"/>
        <v>0</v>
      </c>
      <c r="AY153" s="167">
        <f t="shared" si="175"/>
        <v>0</v>
      </c>
      <c r="AZ153" s="1"/>
      <c r="BA153" s="1"/>
      <c r="BB153" s="164"/>
      <c r="BC153" s="177"/>
      <c r="BD153" s="164"/>
      <c r="BE153" s="177"/>
      <c r="BF153" s="164"/>
      <c r="BG153" s="177"/>
      <c r="BH153" s="164"/>
      <c r="BI153" s="177"/>
      <c r="BJ153" s="164"/>
      <c r="BK153" s="177"/>
      <c r="BL153" s="164"/>
      <c r="BM153" s="177"/>
      <c r="BN153" s="164"/>
      <c r="BO153" s="177"/>
      <c r="BP153" s="164"/>
      <c r="BQ153" s="177"/>
      <c r="BR153" s="164"/>
      <c r="BS153" s="177"/>
      <c r="BT153" s="164"/>
      <c r="BU153" s="177"/>
      <c r="BV153" s="164"/>
      <c r="BW153" s="177"/>
      <c r="BX153" s="164"/>
      <c r="BY153" s="177"/>
      <c r="BZ153" s="166">
        <f t="shared" si="176"/>
        <v>0</v>
      </c>
      <c r="CA153" s="167">
        <f t="shared" si="177"/>
        <v>0</v>
      </c>
      <c r="CB153" s="166">
        <f t="shared" si="178"/>
        <v>0</v>
      </c>
      <c r="CC153" s="167">
        <f t="shared" si="179"/>
        <v>0</v>
      </c>
      <c r="CD153" s="1"/>
      <c r="CE153" s="1"/>
      <c r="CF153" s="164"/>
      <c r="CG153" s="177"/>
      <c r="CH153" s="164"/>
      <c r="CI153" s="177"/>
      <c r="CJ153" s="164"/>
      <c r="CK153" s="177"/>
      <c r="CL153" s="164"/>
      <c r="CM153" s="177"/>
      <c r="CN153" s="164"/>
      <c r="CO153" s="177"/>
      <c r="CP153" s="164"/>
      <c r="CQ153" s="177"/>
      <c r="CR153" s="164"/>
      <c r="CS153" s="177"/>
      <c r="CT153" s="164"/>
      <c r="CU153" s="177"/>
      <c r="CV153" s="164"/>
      <c r="CW153" s="177"/>
      <c r="CX153" s="164"/>
      <c r="CY153" s="177"/>
      <c r="CZ153" s="164"/>
      <c r="DA153" s="177"/>
      <c r="DB153" s="164"/>
      <c r="DC153" s="177"/>
      <c r="DD153" s="166">
        <f t="shared" si="180"/>
        <v>0</v>
      </c>
      <c r="DE153" s="167">
        <f t="shared" si="181"/>
        <v>0</v>
      </c>
      <c r="DF153" s="166">
        <f t="shared" si="182"/>
        <v>0</v>
      </c>
      <c r="DG153" s="167">
        <f t="shared" si="183"/>
        <v>0</v>
      </c>
      <c r="DH153" s="1"/>
      <c r="DI153" s="1"/>
      <c r="DJ153" s="164"/>
      <c r="DK153" s="177"/>
      <c r="DL153" s="164"/>
      <c r="DM153" s="177"/>
      <c r="DN153" s="164"/>
      <c r="DO153" s="177"/>
      <c r="DP153" s="164"/>
      <c r="DQ153" s="177"/>
      <c r="DR153" s="164"/>
      <c r="DS153" s="177"/>
      <c r="DT153" s="164"/>
      <c r="DU153" s="177"/>
      <c r="DV153" s="164"/>
      <c r="DW153" s="177"/>
      <c r="DX153" s="164"/>
      <c r="DY153" s="177"/>
      <c r="DZ153" s="164"/>
      <c r="EA153" s="177"/>
      <c r="EB153" s="164"/>
      <c r="EC153" s="177"/>
      <c r="ED153" s="164"/>
      <c r="EE153" s="177"/>
      <c r="EF153" s="164"/>
      <c r="EG153" s="177"/>
      <c r="EH153" s="166">
        <f t="shared" si="184"/>
        <v>0</v>
      </c>
      <c r="EI153" s="167">
        <f t="shared" si="185"/>
        <v>0</v>
      </c>
      <c r="EJ153" s="166">
        <f t="shared" si="186"/>
        <v>0</v>
      </c>
      <c r="EK153" s="167">
        <f t="shared" si="187"/>
        <v>0</v>
      </c>
      <c r="EL153" s="1"/>
      <c r="EM153" s="1"/>
      <c r="EN153" s="164"/>
      <c r="EO153" s="177"/>
      <c r="EP153" s="164"/>
      <c r="EQ153" s="177"/>
      <c r="ER153" s="164"/>
      <c r="ES153" s="177"/>
      <c r="ET153" s="164"/>
      <c r="EU153" s="177"/>
      <c r="EV153" s="164"/>
      <c r="EW153" s="177"/>
      <c r="EX153" s="164"/>
      <c r="EY153" s="177"/>
      <c r="EZ153" s="164"/>
      <c r="FA153" s="177"/>
      <c r="FB153" s="164"/>
      <c r="FC153" s="177"/>
      <c r="FD153" s="164"/>
      <c r="FE153" s="177"/>
      <c r="FF153" s="164"/>
      <c r="FG153" s="177"/>
      <c r="FH153" s="164"/>
      <c r="FI153" s="177"/>
      <c r="FJ153" s="164"/>
      <c r="FK153" s="177"/>
      <c r="FL153" s="166">
        <f t="shared" si="188"/>
        <v>0</v>
      </c>
      <c r="FM153" s="167">
        <f t="shared" si="189"/>
        <v>0</v>
      </c>
      <c r="FN153" s="166">
        <f t="shared" si="190"/>
        <v>0</v>
      </c>
      <c r="FO153" s="167">
        <f t="shared" si="191"/>
        <v>0</v>
      </c>
      <c r="FP153" s="1"/>
      <c r="FQ153" s="1"/>
      <c r="FR153" s="164"/>
      <c r="FS153" s="177"/>
      <c r="FT153" s="164"/>
      <c r="FU153" s="177"/>
      <c r="FV153" s="164"/>
      <c r="FW153" s="177"/>
      <c r="FX153" s="164"/>
      <c r="FY153" s="177"/>
      <c r="FZ153" s="164"/>
      <c r="GA153" s="177"/>
      <c r="GB153" s="164"/>
      <c r="GC153" s="177"/>
      <c r="GD153" s="164"/>
      <c r="GE153" s="177"/>
      <c r="GF153" s="164"/>
      <c r="GG153" s="177"/>
      <c r="GH153" s="164"/>
      <c r="GI153" s="177"/>
      <c r="GJ153" s="164"/>
      <c r="GK153" s="177"/>
      <c r="GL153" s="164"/>
      <c r="GM153" s="177"/>
      <c r="GN153" s="164"/>
      <c r="GO153" s="177"/>
      <c r="GP153" s="166">
        <f t="shared" si="192"/>
        <v>0</v>
      </c>
      <c r="GQ153" s="167">
        <f t="shared" si="193"/>
        <v>0</v>
      </c>
      <c r="GR153" s="166">
        <f t="shared" si="194"/>
        <v>0</v>
      </c>
      <c r="GS153" s="167">
        <f t="shared" si="195"/>
        <v>0</v>
      </c>
      <c r="GT153" s="1"/>
      <c r="GU153" s="1"/>
      <c r="GV153" s="164"/>
      <c r="GW153" s="177"/>
      <c r="GX153" s="164"/>
      <c r="GY153" s="177"/>
      <c r="GZ153" s="164"/>
      <c r="HA153" s="177"/>
      <c r="HB153" s="164"/>
      <c r="HC153" s="177"/>
      <c r="HD153" s="164"/>
      <c r="HE153" s="177"/>
      <c r="HF153" s="164"/>
      <c r="HG153" s="177"/>
      <c r="HH153" s="164"/>
      <c r="HI153" s="177"/>
      <c r="HJ153" s="164"/>
      <c r="HK153" s="177"/>
      <c r="HL153" s="164"/>
      <c r="HM153" s="177"/>
      <c r="HN153" s="164"/>
      <c r="HO153" s="177"/>
      <c r="HP153" s="164"/>
      <c r="HQ153" s="177"/>
      <c r="HR153" s="164"/>
      <c r="HS153" s="177"/>
      <c r="HT153" s="166">
        <f t="shared" si="196"/>
        <v>0</v>
      </c>
      <c r="HU153" s="167">
        <f t="shared" si="197"/>
        <v>0</v>
      </c>
      <c r="HV153" s="166">
        <f t="shared" si="198"/>
        <v>0</v>
      </c>
      <c r="HW153" s="167">
        <f t="shared" si="199"/>
        <v>0</v>
      </c>
      <c r="HX153" s="1"/>
      <c r="HY153" s="1"/>
      <c r="HZ153" s="164"/>
      <c r="IA153" s="177"/>
      <c r="IB153" s="164"/>
      <c r="IC153" s="177"/>
      <c r="ID153" s="164"/>
      <c r="IE153" s="177"/>
      <c r="IF153" s="164"/>
      <c r="IG153" s="177"/>
      <c r="IH153" s="164"/>
      <c r="II153" s="177"/>
      <c r="IJ153" s="164"/>
      <c r="IK153" s="177"/>
      <c r="IL153" s="164"/>
      <c r="IM153" s="177"/>
      <c r="IN153" s="164"/>
      <c r="IO153" s="177"/>
      <c r="IP153" s="164"/>
      <c r="IQ153" s="177"/>
      <c r="IR153" s="164"/>
      <c r="IS153" s="177"/>
      <c r="IT153" s="164"/>
      <c r="IU153" s="177"/>
      <c r="IV153" s="164"/>
      <c r="IW153" s="177"/>
      <c r="IX153" s="166">
        <f t="shared" si="200"/>
        <v>0</v>
      </c>
      <c r="IY153" s="167">
        <f t="shared" si="201"/>
        <v>0</v>
      </c>
      <c r="IZ153" s="166">
        <f t="shared" si="202"/>
        <v>0</v>
      </c>
      <c r="JA153" s="167">
        <f t="shared" si="203"/>
        <v>0</v>
      </c>
      <c r="JB153" s="1"/>
      <c r="JC153" s="1"/>
      <c r="JD153" s="164"/>
      <c r="JE153" s="177"/>
      <c r="JF153" s="164"/>
      <c r="JG153" s="177"/>
      <c r="JH153" s="164"/>
      <c r="JI153" s="177"/>
      <c r="JJ153" s="164"/>
      <c r="JK153" s="177"/>
      <c r="JL153" s="164"/>
      <c r="JM153" s="177"/>
      <c r="JN153" s="164"/>
      <c r="JO153" s="177"/>
      <c r="JP153" s="164"/>
      <c r="JQ153" s="177"/>
      <c r="JR153" s="164"/>
      <c r="JS153" s="177"/>
      <c r="JT153" s="164"/>
      <c r="JU153" s="177"/>
      <c r="JV153" s="164"/>
      <c r="JW153" s="177"/>
      <c r="JX153" s="164"/>
      <c r="JY153" s="177"/>
      <c r="JZ153" s="164"/>
      <c r="KA153" s="177"/>
      <c r="KB153" s="166">
        <f t="shared" si="204"/>
        <v>0</v>
      </c>
      <c r="KC153" s="167">
        <f t="shared" si="205"/>
        <v>0</v>
      </c>
      <c r="KD153" s="166">
        <f t="shared" si="206"/>
        <v>0</v>
      </c>
      <c r="KE153" s="167">
        <f t="shared" si="207"/>
        <v>0</v>
      </c>
      <c r="KF153" s="1"/>
      <c r="KG153" s="1"/>
      <c r="KH153" s="197">
        <f t="shared" si="118"/>
        <v>0</v>
      </c>
      <c r="KI153" s="198">
        <f t="shared" si="119"/>
        <v>0</v>
      </c>
      <c r="KJ153" s="166">
        <f t="shared" si="120"/>
        <v>0</v>
      </c>
      <c r="KK153" s="167">
        <f t="shared" si="121"/>
        <v>0</v>
      </c>
      <c r="KL153" s="199">
        <f t="shared" si="122"/>
        <v>0</v>
      </c>
      <c r="KM153" s="198">
        <f t="shared" si="123"/>
        <v>0</v>
      </c>
      <c r="KN153" s="166">
        <f t="shared" si="124"/>
        <v>0</v>
      </c>
      <c r="KO153" s="427">
        <f t="shared" si="125"/>
        <v>0</v>
      </c>
      <c r="KP153" s="420">
        <f t="shared" si="126"/>
        <v>0</v>
      </c>
      <c r="KQ153" s="422">
        <f t="shared" si="127"/>
        <v>0</v>
      </c>
      <c r="KR153" s="421" t="s">
        <v>338</v>
      </c>
      <c r="KS153" s="422" t="s">
        <v>338</v>
      </c>
      <c r="KT153" s="1"/>
    </row>
    <row r="154" spans="2:306" s="4" customFormat="1" ht="16.5" hidden="1" customHeight="1" x14ac:dyDescent="0.2">
      <c r="B154" s="73"/>
      <c r="C154" s="902"/>
      <c r="D154" s="903"/>
      <c r="E154" s="128"/>
      <c r="F154" s="651"/>
      <c r="G154" s="128"/>
      <c r="H154" s="128"/>
      <c r="I154" s="80">
        <f>INT(ROUND(F154,2)*(IF(E154&gt;0,data!$J$4,0)))</f>
        <v>0</v>
      </c>
      <c r="J154" s="80"/>
      <c r="K154" s="550"/>
      <c r="L154" s="128"/>
      <c r="M154" s="80">
        <f>INT(ROUND(F154,2)*(IF(E154&gt;0,(IF(K154="ano",data!$J$6,0)),0)))</f>
        <v>0</v>
      </c>
      <c r="N154" s="82"/>
      <c r="O154" s="84"/>
      <c r="Q154" s="85"/>
      <c r="R154" s="611" t="s">
        <v>338</v>
      </c>
      <c r="T154" s="4">
        <f t="shared" si="103"/>
        <v>0</v>
      </c>
      <c r="U154" s="173" t="s">
        <v>297</v>
      </c>
      <c r="V154" s="10"/>
      <c r="W154" s="10"/>
      <c r="X154" s="174"/>
      <c r="Y154" s="175"/>
      <c r="Z154" s="174"/>
      <c r="AA154" s="175"/>
      <c r="AB154" s="174"/>
      <c r="AC154" s="175"/>
      <c r="AD154" s="174"/>
      <c r="AE154" s="175"/>
      <c r="AF154" s="174"/>
      <c r="AG154" s="175"/>
      <c r="AH154" s="174"/>
      <c r="AI154" s="175"/>
      <c r="AJ154" s="174"/>
      <c r="AK154" s="175"/>
      <c r="AL154" s="174"/>
      <c r="AM154" s="175"/>
      <c r="AN154" s="174"/>
      <c r="AO154" s="175"/>
      <c r="AP154" s="174"/>
      <c r="AQ154" s="175"/>
      <c r="AR154" s="174"/>
      <c r="AS154" s="175"/>
      <c r="AT154" s="174"/>
      <c r="AU154" s="175"/>
      <c r="AV154" s="166">
        <f t="shared" si="172"/>
        <v>0</v>
      </c>
      <c r="AW154" s="167">
        <f t="shared" si="173"/>
        <v>0</v>
      </c>
      <c r="AX154" s="166">
        <f t="shared" si="174"/>
        <v>0</v>
      </c>
      <c r="AY154" s="167">
        <f t="shared" si="175"/>
        <v>0</v>
      </c>
      <c r="AZ154" s="1"/>
      <c r="BA154" s="1"/>
      <c r="BB154" s="174"/>
      <c r="BC154" s="175"/>
      <c r="BD154" s="174"/>
      <c r="BE154" s="175"/>
      <c r="BF154" s="174"/>
      <c r="BG154" s="175"/>
      <c r="BH154" s="174"/>
      <c r="BI154" s="175"/>
      <c r="BJ154" s="174"/>
      <c r="BK154" s="175"/>
      <c r="BL154" s="174"/>
      <c r="BM154" s="175"/>
      <c r="BN154" s="174"/>
      <c r="BO154" s="175"/>
      <c r="BP154" s="174"/>
      <c r="BQ154" s="175"/>
      <c r="BR154" s="174"/>
      <c r="BS154" s="175"/>
      <c r="BT154" s="174"/>
      <c r="BU154" s="175"/>
      <c r="BV154" s="174"/>
      <c r="BW154" s="175"/>
      <c r="BX154" s="174"/>
      <c r="BY154" s="175"/>
      <c r="BZ154" s="166">
        <f t="shared" si="176"/>
        <v>0</v>
      </c>
      <c r="CA154" s="167">
        <f t="shared" si="177"/>
        <v>0</v>
      </c>
      <c r="CB154" s="166">
        <f t="shared" si="178"/>
        <v>0</v>
      </c>
      <c r="CC154" s="167">
        <f t="shared" si="179"/>
        <v>0</v>
      </c>
      <c r="CD154" s="1"/>
      <c r="CE154" s="1"/>
      <c r="CF154" s="174"/>
      <c r="CG154" s="175"/>
      <c r="CH154" s="174"/>
      <c r="CI154" s="175"/>
      <c r="CJ154" s="174"/>
      <c r="CK154" s="175"/>
      <c r="CL154" s="174"/>
      <c r="CM154" s="175"/>
      <c r="CN154" s="174"/>
      <c r="CO154" s="175"/>
      <c r="CP154" s="174"/>
      <c r="CQ154" s="175"/>
      <c r="CR154" s="174"/>
      <c r="CS154" s="175"/>
      <c r="CT154" s="174"/>
      <c r="CU154" s="175"/>
      <c r="CV154" s="174"/>
      <c r="CW154" s="175"/>
      <c r="CX154" s="174"/>
      <c r="CY154" s="175"/>
      <c r="CZ154" s="174"/>
      <c r="DA154" s="175"/>
      <c r="DB154" s="174"/>
      <c r="DC154" s="175"/>
      <c r="DD154" s="166">
        <f t="shared" si="180"/>
        <v>0</v>
      </c>
      <c r="DE154" s="167">
        <f t="shared" si="181"/>
        <v>0</v>
      </c>
      <c r="DF154" s="166">
        <f t="shared" si="182"/>
        <v>0</v>
      </c>
      <c r="DG154" s="167">
        <f t="shared" si="183"/>
        <v>0</v>
      </c>
      <c r="DH154" s="1"/>
      <c r="DI154" s="1"/>
      <c r="DJ154" s="174"/>
      <c r="DK154" s="175"/>
      <c r="DL154" s="174"/>
      <c r="DM154" s="175"/>
      <c r="DN154" s="174"/>
      <c r="DO154" s="175"/>
      <c r="DP154" s="174"/>
      <c r="DQ154" s="175"/>
      <c r="DR154" s="174"/>
      <c r="DS154" s="175"/>
      <c r="DT154" s="174"/>
      <c r="DU154" s="175"/>
      <c r="DV154" s="174"/>
      <c r="DW154" s="175"/>
      <c r="DX154" s="174"/>
      <c r="DY154" s="175"/>
      <c r="DZ154" s="174"/>
      <c r="EA154" s="175"/>
      <c r="EB154" s="174"/>
      <c r="EC154" s="175"/>
      <c r="ED154" s="174"/>
      <c r="EE154" s="175"/>
      <c r="EF154" s="174"/>
      <c r="EG154" s="175"/>
      <c r="EH154" s="166">
        <f t="shared" si="184"/>
        <v>0</v>
      </c>
      <c r="EI154" s="167">
        <f t="shared" si="185"/>
        <v>0</v>
      </c>
      <c r="EJ154" s="166">
        <f t="shared" si="186"/>
        <v>0</v>
      </c>
      <c r="EK154" s="167">
        <f t="shared" si="187"/>
        <v>0</v>
      </c>
      <c r="EL154" s="1"/>
      <c r="EM154" s="1"/>
      <c r="EN154" s="174"/>
      <c r="EO154" s="175"/>
      <c r="EP154" s="174"/>
      <c r="EQ154" s="175"/>
      <c r="ER154" s="174"/>
      <c r="ES154" s="175"/>
      <c r="ET154" s="174"/>
      <c r="EU154" s="175"/>
      <c r="EV154" s="174"/>
      <c r="EW154" s="175"/>
      <c r="EX154" s="174"/>
      <c r="EY154" s="175"/>
      <c r="EZ154" s="174"/>
      <c r="FA154" s="175"/>
      <c r="FB154" s="174"/>
      <c r="FC154" s="175"/>
      <c r="FD154" s="174"/>
      <c r="FE154" s="175"/>
      <c r="FF154" s="174"/>
      <c r="FG154" s="175"/>
      <c r="FH154" s="174"/>
      <c r="FI154" s="175"/>
      <c r="FJ154" s="174"/>
      <c r="FK154" s="175"/>
      <c r="FL154" s="166">
        <f t="shared" si="188"/>
        <v>0</v>
      </c>
      <c r="FM154" s="167">
        <f t="shared" si="189"/>
        <v>0</v>
      </c>
      <c r="FN154" s="166">
        <f t="shared" si="190"/>
        <v>0</v>
      </c>
      <c r="FO154" s="167">
        <f t="shared" si="191"/>
        <v>0</v>
      </c>
      <c r="FP154" s="1"/>
      <c r="FQ154" s="1"/>
      <c r="FR154" s="174"/>
      <c r="FS154" s="175"/>
      <c r="FT154" s="174"/>
      <c r="FU154" s="175"/>
      <c r="FV154" s="174"/>
      <c r="FW154" s="175"/>
      <c r="FX154" s="174"/>
      <c r="FY154" s="175"/>
      <c r="FZ154" s="174"/>
      <c r="GA154" s="175"/>
      <c r="GB154" s="174"/>
      <c r="GC154" s="175"/>
      <c r="GD154" s="174"/>
      <c r="GE154" s="175"/>
      <c r="GF154" s="174"/>
      <c r="GG154" s="175"/>
      <c r="GH154" s="174"/>
      <c r="GI154" s="175"/>
      <c r="GJ154" s="174"/>
      <c r="GK154" s="175"/>
      <c r="GL154" s="174"/>
      <c r="GM154" s="175"/>
      <c r="GN154" s="174"/>
      <c r="GO154" s="175"/>
      <c r="GP154" s="166">
        <f t="shared" si="192"/>
        <v>0</v>
      </c>
      <c r="GQ154" s="167">
        <f t="shared" si="193"/>
        <v>0</v>
      </c>
      <c r="GR154" s="166">
        <f t="shared" si="194"/>
        <v>0</v>
      </c>
      <c r="GS154" s="167">
        <f t="shared" si="195"/>
        <v>0</v>
      </c>
      <c r="GT154" s="1"/>
      <c r="GU154" s="1"/>
      <c r="GV154" s="174"/>
      <c r="GW154" s="175"/>
      <c r="GX154" s="174"/>
      <c r="GY154" s="175"/>
      <c r="GZ154" s="174"/>
      <c r="HA154" s="175"/>
      <c r="HB154" s="174"/>
      <c r="HC154" s="175"/>
      <c r="HD154" s="174"/>
      <c r="HE154" s="175"/>
      <c r="HF154" s="174"/>
      <c r="HG154" s="175"/>
      <c r="HH154" s="174"/>
      <c r="HI154" s="175"/>
      <c r="HJ154" s="174"/>
      <c r="HK154" s="175"/>
      <c r="HL154" s="174"/>
      <c r="HM154" s="175"/>
      <c r="HN154" s="174"/>
      <c r="HO154" s="175"/>
      <c r="HP154" s="174"/>
      <c r="HQ154" s="175"/>
      <c r="HR154" s="174"/>
      <c r="HS154" s="175"/>
      <c r="HT154" s="166">
        <f t="shared" si="196"/>
        <v>0</v>
      </c>
      <c r="HU154" s="167">
        <f t="shared" si="197"/>
        <v>0</v>
      </c>
      <c r="HV154" s="166">
        <f t="shared" si="198"/>
        <v>0</v>
      </c>
      <c r="HW154" s="167">
        <f t="shared" si="199"/>
        <v>0</v>
      </c>
      <c r="HX154" s="1"/>
      <c r="HY154" s="1"/>
      <c r="HZ154" s="174"/>
      <c r="IA154" s="175"/>
      <c r="IB154" s="174"/>
      <c r="IC154" s="175"/>
      <c r="ID154" s="174"/>
      <c r="IE154" s="175"/>
      <c r="IF154" s="174"/>
      <c r="IG154" s="175"/>
      <c r="IH154" s="174"/>
      <c r="II154" s="175"/>
      <c r="IJ154" s="174"/>
      <c r="IK154" s="175"/>
      <c r="IL154" s="174"/>
      <c r="IM154" s="175"/>
      <c r="IN154" s="174"/>
      <c r="IO154" s="175"/>
      <c r="IP154" s="174"/>
      <c r="IQ154" s="175"/>
      <c r="IR154" s="174"/>
      <c r="IS154" s="175"/>
      <c r="IT154" s="174"/>
      <c r="IU154" s="175"/>
      <c r="IV154" s="174"/>
      <c r="IW154" s="175"/>
      <c r="IX154" s="166">
        <f t="shared" si="200"/>
        <v>0</v>
      </c>
      <c r="IY154" s="167">
        <f t="shared" si="201"/>
        <v>0</v>
      </c>
      <c r="IZ154" s="166">
        <f t="shared" si="202"/>
        <v>0</v>
      </c>
      <c r="JA154" s="167">
        <f t="shared" si="203"/>
        <v>0</v>
      </c>
      <c r="JB154" s="1"/>
      <c r="JC154" s="1"/>
      <c r="JD154" s="174"/>
      <c r="JE154" s="175"/>
      <c r="JF154" s="174"/>
      <c r="JG154" s="175"/>
      <c r="JH154" s="174"/>
      <c r="JI154" s="175"/>
      <c r="JJ154" s="174"/>
      <c r="JK154" s="175"/>
      <c r="JL154" s="174"/>
      <c r="JM154" s="175"/>
      <c r="JN154" s="174"/>
      <c r="JO154" s="175"/>
      <c r="JP154" s="174"/>
      <c r="JQ154" s="175"/>
      <c r="JR154" s="174"/>
      <c r="JS154" s="175"/>
      <c r="JT154" s="174"/>
      <c r="JU154" s="175"/>
      <c r="JV154" s="174"/>
      <c r="JW154" s="175"/>
      <c r="JX154" s="174"/>
      <c r="JY154" s="175"/>
      <c r="JZ154" s="174"/>
      <c r="KA154" s="175"/>
      <c r="KB154" s="166">
        <f t="shared" si="204"/>
        <v>0</v>
      </c>
      <c r="KC154" s="167">
        <f t="shared" si="205"/>
        <v>0</v>
      </c>
      <c r="KD154" s="166">
        <f t="shared" si="206"/>
        <v>0</v>
      </c>
      <c r="KE154" s="167">
        <f t="shared" si="207"/>
        <v>0</v>
      </c>
      <c r="KF154" s="1"/>
      <c r="KG154" s="1"/>
      <c r="KH154" s="197">
        <f t="shared" si="118"/>
        <v>0</v>
      </c>
      <c r="KI154" s="198">
        <f t="shared" si="119"/>
        <v>0</v>
      </c>
      <c r="KJ154" s="166">
        <f t="shared" si="120"/>
        <v>0</v>
      </c>
      <c r="KK154" s="167">
        <f t="shared" si="121"/>
        <v>0</v>
      </c>
      <c r="KL154" s="199">
        <f t="shared" si="122"/>
        <v>0</v>
      </c>
      <c r="KM154" s="198">
        <f t="shared" si="123"/>
        <v>0</v>
      </c>
      <c r="KN154" s="166">
        <f t="shared" si="124"/>
        <v>0</v>
      </c>
      <c r="KO154" s="427">
        <f t="shared" si="125"/>
        <v>0</v>
      </c>
      <c r="KP154" s="420">
        <f t="shared" si="126"/>
        <v>0</v>
      </c>
      <c r="KQ154" s="422">
        <f t="shared" si="127"/>
        <v>0</v>
      </c>
      <c r="KR154" s="421" t="s">
        <v>338</v>
      </c>
      <c r="KS154" s="422" t="s">
        <v>338</v>
      </c>
      <c r="KT154" s="1"/>
    </row>
    <row r="155" spans="2:306" s="4" customFormat="1" ht="16.5" customHeight="1" x14ac:dyDescent="0.2">
      <c r="B155" s="73" t="s">
        <v>353</v>
      </c>
      <c r="C155" s="900"/>
      <c r="D155" s="901"/>
      <c r="E155" s="312"/>
      <c r="F155" s="655">
        <v>1</v>
      </c>
      <c r="G155" s="14"/>
      <c r="H155" s="14"/>
      <c r="I155" s="80">
        <f>INT(ROUND(F155,2)*(IF(E155&gt;0,data!$J$4,0)))</f>
        <v>0</v>
      </c>
      <c r="J155" s="80">
        <f t="shared" ref="J155" si="244">IF(E155&gt;0,I155*E155,0)</f>
        <v>0</v>
      </c>
      <c r="K155" s="314"/>
      <c r="L155" s="312"/>
      <c r="M155" s="80">
        <f>INT(ROUND(F155,2)*(IF(E155&gt;0,(IF(K155="ano",data!$J$6,0)),0)))</f>
        <v>0</v>
      </c>
      <c r="N155" s="82">
        <f t="shared" ref="N155" si="245">IF(L155&gt;E155,M155*E155,M155*L155)</f>
        <v>0</v>
      </c>
      <c r="O155" s="84">
        <f t="shared" ref="O155" si="246">J155+N155</f>
        <v>0</v>
      </c>
      <c r="Q155" s="85" t="str">
        <f t="shared" ref="Q155" si="247">IF(O155&gt;0,1,"")</f>
        <v/>
      </c>
      <c r="R155" s="611" t="s">
        <v>338</v>
      </c>
      <c r="T155" s="4">
        <f t="shared" si="103"/>
        <v>0</v>
      </c>
      <c r="U155" s="176" t="s">
        <v>297</v>
      </c>
      <c r="V155" s="10"/>
      <c r="W155" s="10"/>
      <c r="X155" s="164"/>
      <c r="Y155" s="177"/>
      <c r="Z155" s="164"/>
      <c r="AA155" s="177"/>
      <c r="AB155" s="164"/>
      <c r="AC155" s="177"/>
      <c r="AD155" s="164"/>
      <c r="AE155" s="177"/>
      <c r="AF155" s="164"/>
      <c r="AG155" s="177"/>
      <c r="AH155" s="164"/>
      <c r="AI155" s="177"/>
      <c r="AJ155" s="164"/>
      <c r="AK155" s="177"/>
      <c r="AL155" s="164"/>
      <c r="AM155" s="177"/>
      <c r="AN155" s="164"/>
      <c r="AO155" s="177"/>
      <c r="AP155" s="164"/>
      <c r="AQ155" s="177"/>
      <c r="AR155" s="164"/>
      <c r="AS155" s="177"/>
      <c r="AT155" s="164"/>
      <c r="AU155" s="177"/>
      <c r="AV155" s="166">
        <f t="shared" si="172"/>
        <v>0</v>
      </c>
      <c r="AW155" s="167">
        <f t="shared" si="173"/>
        <v>0</v>
      </c>
      <c r="AX155" s="166">
        <f t="shared" si="174"/>
        <v>0</v>
      </c>
      <c r="AY155" s="167">
        <f t="shared" si="175"/>
        <v>0</v>
      </c>
      <c r="AZ155" s="1"/>
      <c r="BA155" s="1"/>
      <c r="BB155" s="164"/>
      <c r="BC155" s="177"/>
      <c r="BD155" s="164"/>
      <c r="BE155" s="177"/>
      <c r="BF155" s="164"/>
      <c r="BG155" s="177"/>
      <c r="BH155" s="164"/>
      <c r="BI155" s="177"/>
      <c r="BJ155" s="164"/>
      <c r="BK155" s="177"/>
      <c r="BL155" s="164"/>
      <c r="BM155" s="177"/>
      <c r="BN155" s="164"/>
      <c r="BO155" s="177"/>
      <c r="BP155" s="164"/>
      <c r="BQ155" s="177"/>
      <c r="BR155" s="164"/>
      <c r="BS155" s="177"/>
      <c r="BT155" s="164"/>
      <c r="BU155" s="177"/>
      <c r="BV155" s="164"/>
      <c r="BW155" s="177"/>
      <c r="BX155" s="164"/>
      <c r="BY155" s="177"/>
      <c r="BZ155" s="166">
        <f t="shared" si="176"/>
        <v>0</v>
      </c>
      <c r="CA155" s="167">
        <f t="shared" si="177"/>
        <v>0</v>
      </c>
      <c r="CB155" s="166">
        <f t="shared" si="178"/>
        <v>0</v>
      </c>
      <c r="CC155" s="167">
        <f t="shared" si="179"/>
        <v>0</v>
      </c>
      <c r="CD155" s="1"/>
      <c r="CE155" s="1"/>
      <c r="CF155" s="164"/>
      <c r="CG155" s="177"/>
      <c r="CH155" s="164"/>
      <c r="CI155" s="177"/>
      <c r="CJ155" s="164"/>
      <c r="CK155" s="177"/>
      <c r="CL155" s="164"/>
      <c r="CM155" s="177"/>
      <c r="CN155" s="164"/>
      <c r="CO155" s="177"/>
      <c r="CP155" s="164"/>
      <c r="CQ155" s="177"/>
      <c r="CR155" s="164"/>
      <c r="CS155" s="177"/>
      <c r="CT155" s="164"/>
      <c r="CU155" s="177"/>
      <c r="CV155" s="164"/>
      <c r="CW155" s="177"/>
      <c r="CX155" s="164"/>
      <c r="CY155" s="177"/>
      <c r="CZ155" s="164"/>
      <c r="DA155" s="177"/>
      <c r="DB155" s="164"/>
      <c r="DC155" s="177"/>
      <c r="DD155" s="166">
        <f t="shared" si="180"/>
        <v>0</v>
      </c>
      <c r="DE155" s="167">
        <f t="shared" si="181"/>
        <v>0</v>
      </c>
      <c r="DF155" s="166">
        <f t="shared" si="182"/>
        <v>0</v>
      </c>
      <c r="DG155" s="167">
        <f t="shared" si="183"/>
        <v>0</v>
      </c>
      <c r="DH155" s="1"/>
      <c r="DI155" s="1"/>
      <c r="DJ155" s="164"/>
      <c r="DK155" s="177"/>
      <c r="DL155" s="164"/>
      <c r="DM155" s="177"/>
      <c r="DN155" s="164"/>
      <c r="DO155" s="177"/>
      <c r="DP155" s="164"/>
      <c r="DQ155" s="177"/>
      <c r="DR155" s="164"/>
      <c r="DS155" s="177"/>
      <c r="DT155" s="164"/>
      <c r="DU155" s="177"/>
      <c r="DV155" s="164"/>
      <c r="DW155" s="177"/>
      <c r="DX155" s="164"/>
      <c r="DY155" s="177"/>
      <c r="DZ155" s="164"/>
      <c r="EA155" s="177"/>
      <c r="EB155" s="164"/>
      <c r="EC155" s="177"/>
      <c r="ED155" s="164"/>
      <c r="EE155" s="177"/>
      <c r="EF155" s="164"/>
      <c r="EG155" s="177"/>
      <c r="EH155" s="166">
        <f t="shared" si="184"/>
        <v>0</v>
      </c>
      <c r="EI155" s="167">
        <f t="shared" si="185"/>
        <v>0</v>
      </c>
      <c r="EJ155" s="166">
        <f t="shared" si="186"/>
        <v>0</v>
      </c>
      <c r="EK155" s="167">
        <f t="shared" si="187"/>
        <v>0</v>
      </c>
      <c r="EL155" s="1"/>
      <c r="EM155" s="1"/>
      <c r="EN155" s="164"/>
      <c r="EO155" s="177"/>
      <c r="EP155" s="164"/>
      <c r="EQ155" s="177"/>
      <c r="ER155" s="164"/>
      <c r="ES155" s="177"/>
      <c r="ET155" s="164"/>
      <c r="EU155" s="177"/>
      <c r="EV155" s="164"/>
      <c r="EW155" s="177"/>
      <c r="EX155" s="164"/>
      <c r="EY155" s="177"/>
      <c r="EZ155" s="164"/>
      <c r="FA155" s="177"/>
      <c r="FB155" s="164"/>
      <c r="FC155" s="177"/>
      <c r="FD155" s="164"/>
      <c r="FE155" s="177"/>
      <c r="FF155" s="164"/>
      <c r="FG155" s="177"/>
      <c r="FH155" s="164"/>
      <c r="FI155" s="177"/>
      <c r="FJ155" s="164"/>
      <c r="FK155" s="177"/>
      <c r="FL155" s="166">
        <f t="shared" si="188"/>
        <v>0</v>
      </c>
      <c r="FM155" s="167">
        <f t="shared" si="189"/>
        <v>0</v>
      </c>
      <c r="FN155" s="166">
        <f t="shared" si="190"/>
        <v>0</v>
      </c>
      <c r="FO155" s="167">
        <f t="shared" si="191"/>
        <v>0</v>
      </c>
      <c r="FP155" s="1"/>
      <c r="FQ155" s="1"/>
      <c r="FR155" s="164"/>
      <c r="FS155" s="177"/>
      <c r="FT155" s="164"/>
      <c r="FU155" s="177"/>
      <c r="FV155" s="164"/>
      <c r="FW155" s="177"/>
      <c r="FX155" s="164"/>
      <c r="FY155" s="177"/>
      <c r="FZ155" s="164"/>
      <c r="GA155" s="177"/>
      <c r="GB155" s="164"/>
      <c r="GC155" s="177"/>
      <c r="GD155" s="164"/>
      <c r="GE155" s="177"/>
      <c r="GF155" s="164"/>
      <c r="GG155" s="177"/>
      <c r="GH155" s="164"/>
      <c r="GI155" s="177"/>
      <c r="GJ155" s="164"/>
      <c r="GK155" s="177"/>
      <c r="GL155" s="164"/>
      <c r="GM155" s="177"/>
      <c r="GN155" s="164"/>
      <c r="GO155" s="177"/>
      <c r="GP155" s="166">
        <f t="shared" si="192"/>
        <v>0</v>
      </c>
      <c r="GQ155" s="167">
        <f t="shared" si="193"/>
        <v>0</v>
      </c>
      <c r="GR155" s="166">
        <f t="shared" si="194"/>
        <v>0</v>
      </c>
      <c r="GS155" s="167">
        <f t="shared" si="195"/>
        <v>0</v>
      </c>
      <c r="GT155" s="1"/>
      <c r="GU155" s="1"/>
      <c r="GV155" s="164"/>
      <c r="GW155" s="177"/>
      <c r="GX155" s="164"/>
      <c r="GY155" s="177"/>
      <c r="GZ155" s="164"/>
      <c r="HA155" s="177"/>
      <c r="HB155" s="164"/>
      <c r="HC155" s="177"/>
      <c r="HD155" s="164"/>
      <c r="HE155" s="177"/>
      <c r="HF155" s="164"/>
      <c r="HG155" s="177"/>
      <c r="HH155" s="164"/>
      <c r="HI155" s="177"/>
      <c r="HJ155" s="164"/>
      <c r="HK155" s="177"/>
      <c r="HL155" s="164"/>
      <c r="HM155" s="177"/>
      <c r="HN155" s="164"/>
      <c r="HO155" s="177"/>
      <c r="HP155" s="164"/>
      <c r="HQ155" s="177"/>
      <c r="HR155" s="164"/>
      <c r="HS155" s="177"/>
      <c r="HT155" s="166">
        <f t="shared" si="196"/>
        <v>0</v>
      </c>
      <c r="HU155" s="167">
        <f t="shared" si="197"/>
        <v>0</v>
      </c>
      <c r="HV155" s="166">
        <f t="shared" si="198"/>
        <v>0</v>
      </c>
      <c r="HW155" s="167">
        <f t="shared" si="199"/>
        <v>0</v>
      </c>
      <c r="HX155" s="1"/>
      <c r="HY155" s="1"/>
      <c r="HZ155" s="164"/>
      <c r="IA155" s="177"/>
      <c r="IB155" s="164"/>
      <c r="IC155" s="177"/>
      <c r="ID155" s="164"/>
      <c r="IE155" s="177"/>
      <c r="IF155" s="164"/>
      <c r="IG155" s="177"/>
      <c r="IH155" s="164"/>
      <c r="II155" s="177"/>
      <c r="IJ155" s="164"/>
      <c r="IK155" s="177"/>
      <c r="IL155" s="164"/>
      <c r="IM155" s="177"/>
      <c r="IN155" s="164"/>
      <c r="IO155" s="177"/>
      <c r="IP155" s="164"/>
      <c r="IQ155" s="177"/>
      <c r="IR155" s="164"/>
      <c r="IS155" s="177"/>
      <c r="IT155" s="164"/>
      <c r="IU155" s="177"/>
      <c r="IV155" s="164"/>
      <c r="IW155" s="177"/>
      <c r="IX155" s="166">
        <f t="shared" si="200"/>
        <v>0</v>
      </c>
      <c r="IY155" s="167">
        <f t="shared" si="201"/>
        <v>0</v>
      </c>
      <c r="IZ155" s="166">
        <f t="shared" si="202"/>
        <v>0</v>
      </c>
      <c r="JA155" s="167">
        <f t="shared" si="203"/>
        <v>0</v>
      </c>
      <c r="JB155" s="1"/>
      <c r="JC155" s="1"/>
      <c r="JD155" s="164"/>
      <c r="JE155" s="177"/>
      <c r="JF155" s="164"/>
      <c r="JG155" s="177"/>
      <c r="JH155" s="164"/>
      <c r="JI155" s="177"/>
      <c r="JJ155" s="164"/>
      <c r="JK155" s="177"/>
      <c r="JL155" s="164"/>
      <c r="JM155" s="177"/>
      <c r="JN155" s="164"/>
      <c r="JO155" s="177"/>
      <c r="JP155" s="164"/>
      <c r="JQ155" s="177"/>
      <c r="JR155" s="164"/>
      <c r="JS155" s="177"/>
      <c r="JT155" s="164"/>
      <c r="JU155" s="177"/>
      <c r="JV155" s="164"/>
      <c r="JW155" s="177"/>
      <c r="JX155" s="164"/>
      <c r="JY155" s="177"/>
      <c r="JZ155" s="164"/>
      <c r="KA155" s="177"/>
      <c r="KB155" s="166">
        <f t="shared" si="204"/>
        <v>0</v>
      </c>
      <c r="KC155" s="167">
        <f t="shared" si="205"/>
        <v>0</v>
      </c>
      <c r="KD155" s="166">
        <f t="shared" si="206"/>
        <v>0</v>
      </c>
      <c r="KE155" s="167">
        <f t="shared" si="207"/>
        <v>0</v>
      </c>
      <c r="KF155" s="1"/>
      <c r="KG155" s="1"/>
      <c r="KH155" s="197">
        <f t="shared" si="118"/>
        <v>0</v>
      </c>
      <c r="KI155" s="198">
        <f t="shared" si="119"/>
        <v>0</v>
      </c>
      <c r="KJ155" s="166">
        <f t="shared" si="120"/>
        <v>0</v>
      </c>
      <c r="KK155" s="167">
        <f t="shared" si="121"/>
        <v>0</v>
      </c>
      <c r="KL155" s="199">
        <f t="shared" si="122"/>
        <v>0</v>
      </c>
      <c r="KM155" s="198">
        <f t="shared" si="123"/>
        <v>0</v>
      </c>
      <c r="KN155" s="166">
        <f t="shared" si="124"/>
        <v>0</v>
      </c>
      <c r="KO155" s="427">
        <f t="shared" si="125"/>
        <v>0</v>
      </c>
      <c r="KP155" s="420">
        <f t="shared" si="126"/>
        <v>0</v>
      </c>
      <c r="KQ155" s="422">
        <f t="shared" si="127"/>
        <v>0</v>
      </c>
      <c r="KR155" s="421" t="s">
        <v>338</v>
      </c>
      <c r="KS155" s="422" t="s">
        <v>338</v>
      </c>
      <c r="KT155" s="1"/>
    </row>
    <row r="156" spans="2:306" s="4" customFormat="1" ht="16.5" hidden="1" customHeight="1" x14ac:dyDescent="0.2">
      <c r="B156" s="73"/>
      <c r="C156" s="902"/>
      <c r="D156" s="903"/>
      <c r="E156" s="128"/>
      <c r="F156" s="651"/>
      <c r="G156" s="128"/>
      <c r="H156" s="128"/>
      <c r="I156" s="80">
        <f>INT(ROUND(F156,2)*(IF(E156&gt;0,data!$J$4,0)))</f>
        <v>0</v>
      </c>
      <c r="J156" s="80"/>
      <c r="K156" s="550"/>
      <c r="L156" s="128"/>
      <c r="M156" s="80">
        <f>INT(ROUND(F156,2)*(IF(E156&gt;0,(IF(K156="ano",data!$J$6,0)),0)))</f>
        <v>0</v>
      </c>
      <c r="N156" s="82"/>
      <c r="O156" s="84"/>
      <c r="Q156" s="85"/>
      <c r="R156" s="611" t="s">
        <v>338</v>
      </c>
      <c r="T156" s="4">
        <f t="shared" si="103"/>
        <v>0</v>
      </c>
      <c r="U156" s="173" t="s">
        <v>297</v>
      </c>
      <c r="V156" s="10"/>
      <c r="W156" s="10"/>
      <c r="X156" s="174"/>
      <c r="Y156" s="175"/>
      <c r="Z156" s="174"/>
      <c r="AA156" s="175"/>
      <c r="AB156" s="174"/>
      <c r="AC156" s="175"/>
      <c r="AD156" s="174"/>
      <c r="AE156" s="175"/>
      <c r="AF156" s="174"/>
      <c r="AG156" s="175"/>
      <c r="AH156" s="174"/>
      <c r="AI156" s="175"/>
      <c r="AJ156" s="174"/>
      <c r="AK156" s="175"/>
      <c r="AL156" s="174"/>
      <c r="AM156" s="175"/>
      <c r="AN156" s="174"/>
      <c r="AO156" s="175"/>
      <c r="AP156" s="174"/>
      <c r="AQ156" s="175"/>
      <c r="AR156" s="174"/>
      <c r="AS156" s="175"/>
      <c r="AT156" s="174"/>
      <c r="AU156" s="175"/>
      <c r="AV156" s="166">
        <f t="shared" si="172"/>
        <v>0</v>
      </c>
      <c r="AW156" s="167">
        <f t="shared" si="173"/>
        <v>0</v>
      </c>
      <c r="AX156" s="166">
        <f t="shared" si="174"/>
        <v>0</v>
      </c>
      <c r="AY156" s="167">
        <f t="shared" si="175"/>
        <v>0</v>
      </c>
      <c r="AZ156" s="1"/>
      <c r="BA156" s="1"/>
      <c r="BB156" s="174"/>
      <c r="BC156" s="175"/>
      <c r="BD156" s="174"/>
      <c r="BE156" s="175"/>
      <c r="BF156" s="174"/>
      <c r="BG156" s="175"/>
      <c r="BH156" s="174"/>
      <c r="BI156" s="175"/>
      <c r="BJ156" s="174"/>
      <c r="BK156" s="175"/>
      <c r="BL156" s="174"/>
      <c r="BM156" s="175"/>
      <c r="BN156" s="174"/>
      <c r="BO156" s="175"/>
      <c r="BP156" s="174"/>
      <c r="BQ156" s="175"/>
      <c r="BR156" s="174"/>
      <c r="BS156" s="175"/>
      <c r="BT156" s="174"/>
      <c r="BU156" s="175"/>
      <c r="BV156" s="174"/>
      <c r="BW156" s="175"/>
      <c r="BX156" s="174"/>
      <c r="BY156" s="175"/>
      <c r="BZ156" s="166">
        <f t="shared" si="176"/>
        <v>0</v>
      </c>
      <c r="CA156" s="167">
        <f t="shared" si="177"/>
        <v>0</v>
      </c>
      <c r="CB156" s="166">
        <f t="shared" si="178"/>
        <v>0</v>
      </c>
      <c r="CC156" s="167">
        <f t="shared" si="179"/>
        <v>0</v>
      </c>
      <c r="CD156" s="1"/>
      <c r="CE156" s="1"/>
      <c r="CF156" s="174"/>
      <c r="CG156" s="175"/>
      <c r="CH156" s="174"/>
      <c r="CI156" s="175"/>
      <c r="CJ156" s="174"/>
      <c r="CK156" s="175"/>
      <c r="CL156" s="174"/>
      <c r="CM156" s="175"/>
      <c r="CN156" s="174"/>
      <c r="CO156" s="175"/>
      <c r="CP156" s="174"/>
      <c r="CQ156" s="175"/>
      <c r="CR156" s="174"/>
      <c r="CS156" s="175"/>
      <c r="CT156" s="174"/>
      <c r="CU156" s="175"/>
      <c r="CV156" s="174"/>
      <c r="CW156" s="175"/>
      <c r="CX156" s="174"/>
      <c r="CY156" s="175"/>
      <c r="CZ156" s="174"/>
      <c r="DA156" s="175"/>
      <c r="DB156" s="174"/>
      <c r="DC156" s="175"/>
      <c r="DD156" s="166">
        <f t="shared" si="180"/>
        <v>0</v>
      </c>
      <c r="DE156" s="167">
        <f t="shared" si="181"/>
        <v>0</v>
      </c>
      <c r="DF156" s="166">
        <f t="shared" si="182"/>
        <v>0</v>
      </c>
      <c r="DG156" s="167">
        <f t="shared" si="183"/>
        <v>0</v>
      </c>
      <c r="DH156" s="1"/>
      <c r="DI156" s="1"/>
      <c r="DJ156" s="174"/>
      <c r="DK156" s="175"/>
      <c r="DL156" s="174"/>
      <c r="DM156" s="175"/>
      <c r="DN156" s="174"/>
      <c r="DO156" s="175"/>
      <c r="DP156" s="174"/>
      <c r="DQ156" s="175"/>
      <c r="DR156" s="174"/>
      <c r="DS156" s="175"/>
      <c r="DT156" s="174"/>
      <c r="DU156" s="175"/>
      <c r="DV156" s="174"/>
      <c r="DW156" s="175"/>
      <c r="DX156" s="174"/>
      <c r="DY156" s="175"/>
      <c r="DZ156" s="174"/>
      <c r="EA156" s="175"/>
      <c r="EB156" s="174"/>
      <c r="EC156" s="175"/>
      <c r="ED156" s="174"/>
      <c r="EE156" s="175"/>
      <c r="EF156" s="174"/>
      <c r="EG156" s="175"/>
      <c r="EH156" s="166">
        <f t="shared" si="184"/>
        <v>0</v>
      </c>
      <c r="EI156" s="167">
        <f t="shared" si="185"/>
        <v>0</v>
      </c>
      <c r="EJ156" s="166">
        <f t="shared" si="186"/>
        <v>0</v>
      </c>
      <c r="EK156" s="167">
        <f t="shared" si="187"/>
        <v>0</v>
      </c>
      <c r="EL156" s="1"/>
      <c r="EM156" s="1"/>
      <c r="EN156" s="174"/>
      <c r="EO156" s="175"/>
      <c r="EP156" s="174"/>
      <c r="EQ156" s="175"/>
      <c r="ER156" s="174"/>
      <c r="ES156" s="175"/>
      <c r="ET156" s="174"/>
      <c r="EU156" s="175"/>
      <c r="EV156" s="174"/>
      <c r="EW156" s="175"/>
      <c r="EX156" s="174"/>
      <c r="EY156" s="175"/>
      <c r="EZ156" s="174"/>
      <c r="FA156" s="175"/>
      <c r="FB156" s="174"/>
      <c r="FC156" s="175"/>
      <c r="FD156" s="174"/>
      <c r="FE156" s="175"/>
      <c r="FF156" s="174"/>
      <c r="FG156" s="175"/>
      <c r="FH156" s="174"/>
      <c r="FI156" s="175"/>
      <c r="FJ156" s="174"/>
      <c r="FK156" s="175"/>
      <c r="FL156" s="166">
        <f t="shared" si="188"/>
        <v>0</v>
      </c>
      <c r="FM156" s="167">
        <f t="shared" si="189"/>
        <v>0</v>
      </c>
      <c r="FN156" s="166">
        <f t="shared" si="190"/>
        <v>0</v>
      </c>
      <c r="FO156" s="167">
        <f t="shared" si="191"/>
        <v>0</v>
      </c>
      <c r="FP156" s="1"/>
      <c r="FQ156" s="1"/>
      <c r="FR156" s="174"/>
      <c r="FS156" s="175"/>
      <c r="FT156" s="174"/>
      <c r="FU156" s="175"/>
      <c r="FV156" s="174"/>
      <c r="FW156" s="175"/>
      <c r="FX156" s="174"/>
      <c r="FY156" s="175"/>
      <c r="FZ156" s="174"/>
      <c r="GA156" s="175"/>
      <c r="GB156" s="174"/>
      <c r="GC156" s="175"/>
      <c r="GD156" s="174"/>
      <c r="GE156" s="175"/>
      <c r="GF156" s="174"/>
      <c r="GG156" s="175"/>
      <c r="GH156" s="174"/>
      <c r="GI156" s="175"/>
      <c r="GJ156" s="174"/>
      <c r="GK156" s="175"/>
      <c r="GL156" s="174"/>
      <c r="GM156" s="175"/>
      <c r="GN156" s="174"/>
      <c r="GO156" s="175"/>
      <c r="GP156" s="166">
        <f t="shared" si="192"/>
        <v>0</v>
      </c>
      <c r="GQ156" s="167">
        <f t="shared" si="193"/>
        <v>0</v>
      </c>
      <c r="GR156" s="166">
        <f t="shared" si="194"/>
        <v>0</v>
      </c>
      <c r="GS156" s="167">
        <f t="shared" si="195"/>
        <v>0</v>
      </c>
      <c r="GT156" s="1"/>
      <c r="GU156" s="1"/>
      <c r="GV156" s="174"/>
      <c r="GW156" s="175"/>
      <c r="GX156" s="174"/>
      <c r="GY156" s="175"/>
      <c r="GZ156" s="174"/>
      <c r="HA156" s="175"/>
      <c r="HB156" s="174"/>
      <c r="HC156" s="175"/>
      <c r="HD156" s="174"/>
      <c r="HE156" s="175"/>
      <c r="HF156" s="174"/>
      <c r="HG156" s="175"/>
      <c r="HH156" s="174"/>
      <c r="HI156" s="175"/>
      <c r="HJ156" s="174"/>
      <c r="HK156" s="175"/>
      <c r="HL156" s="174"/>
      <c r="HM156" s="175"/>
      <c r="HN156" s="174"/>
      <c r="HO156" s="175"/>
      <c r="HP156" s="174"/>
      <c r="HQ156" s="175"/>
      <c r="HR156" s="174"/>
      <c r="HS156" s="175"/>
      <c r="HT156" s="166">
        <f t="shared" si="196"/>
        <v>0</v>
      </c>
      <c r="HU156" s="167">
        <f t="shared" si="197"/>
        <v>0</v>
      </c>
      <c r="HV156" s="166">
        <f t="shared" si="198"/>
        <v>0</v>
      </c>
      <c r="HW156" s="167">
        <f t="shared" si="199"/>
        <v>0</v>
      </c>
      <c r="HX156" s="1"/>
      <c r="HY156" s="1"/>
      <c r="HZ156" s="174"/>
      <c r="IA156" s="175"/>
      <c r="IB156" s="174"/>
      <c r="IC156" s="175"/>
      <c r="ID156" s="174"/>
      <c r="IE156" s="175"/>
      <c r="IF156" s="174"/>
      <c r="IG156" s="175"/>
      <c r="IH156" s="174"/>
      <c r="II156" s="175"/>
      <c r="IJ156" s="174"/>
      <c r="IK156" s="175"/>
      <c r="IL156" s="174"/>
      <c r="IM156" s="175"/>
      <c r="IN156" s="174"/>
      <c r="IO156" s="175"/>
      <c r="IP156" s="174"/>
      <c r="IQ156" s="175"/>
      <c r="IR156" s="174"/>
      <c r="IS156" s="175"/>
      <c r="IT156" s="174"/>
      <c r="IU156" s="175"/>
      <c r="IV156" s="174"/>
      <c r="IW156" s="175"/>
      <c r="IX156" s="166">
        <f t="shared" si="200"/>
        <v>0</v>
      </c>
      <c r="IY156" s="167">
        <f t="shared" si="201"/>
        <v>0</v>
      </c>
      <c r="IZ156" s="166">
        <f t="shared" si="202"/>
        <v>0</v>
      </c>
      <c r="JA156" s="167">
        <f t="shared" si="203"/>
        <v>0</v>
      </c>
      <c r="JB156" s="1"/>
      <c r="JC156" s="1"/>
      <c r="JD156" s="174"/>
      <c r="JE156" s="175"/>
      <c r="JF156" s="174"/>
      <c r="JG156" s="175"/>
      <c r="JH156" s="174"/>
      <c r="JI156" s="175"/>
      <c r="JJ156" s="174"/>
      <c r="JK156" s="175"/>
      <c r="JL156" s="174"/>
      <c r="JM156" s="175"/>
      <c r="JN156" s="174"/>
      <c r="JO156" s="175"/>
      <c r="JP156" s="174"/>
      <c r="JQ156" s="175"/>
      <c r="JR156" s="174"/>
      <c r="JS156" s="175"/>
      <c r="JT156" s="174"/>
      <c r="JU156" s="175"/>
      <c r="JV156" s="174"/>
      <c r="JW156" s="175"/>
      <c r="JX156" s="174"/>
      <c r="JY156" s="175"/>
      <c r="JZ156" s="174"/>
      <c r="KA156" s="175"/>
      <c r="KB156" s="166">
        <f t="shared" si="204"/>
        <v>0</v>
      </c>
      <c r="KC156" s="167">
        <f t="shared" si="205"/>
        <v>0</v>
      </c>
      <c r="KD156" s="166">
        <f t="shared" si="206"/>
        <v>0</v>
      </c>
      <c r="KE156" s="167">
        <f t="shared" si="207"/>
        <v>0</v>
      </c>
      <c r="KF156" s="1"/>
      <c r="KG156" s="1"/>
      <c r="KH156" s="197">
        <f t="shared" si="118"/>
        <v>0</v>
      </c>
      <c r="KI156" s="198">
        <f t="shared" si="119"/>
        <v>0</v>
      </c>
      <c r="KJ156" s="166">
        <f t="shared" si="120"/>
        <v>0</v>
      </c>
      <c r="KK156" s="167">
        <f t="shared" si="121"/>
        <v>0</v>
      </c>
      <c r="KL156" s="199">
        <f t="shared" si="122"/>
        <v>0</v>
      </c>
      <c r="KM156" s="198">
        <f t="shared" si="123"/>
        <v>0</v>
      </c>
      <c r="KN156" s="166">
        <f t="shared" si="124"/>
        <v>0</v>
      </c>
      <c r="KO156" s="427">
        <f t="shared" si="125"/>
        <v>0</v>
      </c>
      <c r="KP156" s="420">
        <f t="shared" si="126"/>
        <v>0</v>
      </c>
      <c r="KQ156" s="422">
        <f t="shared" si="127"/>
        <v>0</v>
      </c>
      <c r="KR156" s="421" t="s">
        <v>338</v>
      </c>
      <c r="KS156" s="422" t="s">
        <v>338</v>
      </c>
      <c r="KT156" s="1"/>
    </row>
    <row r="157" spans="2:306" s="4" customFormat="1" ht="16.5" customHeight="1" x14ac:dyDescent="0.2">
      <c r="B157" s="73" t="s">
        <v>354</v>
      </c>
      <c r="C157" s="900"/>
      <c r="D157" s="901"/>
      <c r="E157" s="312"/>
      <c r="F157" s="655">
        <v>1</v>
      </c>
      <c r="G157" s="14"/>
      <c r="H157" s="14"/>
      <c r="I157" s="80">
        <f>INT(ROUND(F157,2)*(IF(E157&gt;0,data!$J$4,0)))</f>
        <v>0</v>
      </c>
      <c r="J157" s="80">
        <f t="shared" ref="J157" si="248">IF(E157&gt;0,I157*E157,0)</f>
        <v>0</v>
      </c>
      <c r="K157" s="314"/>
      <c r="L157" s="312"/>
      <c r="M157" s="80">
        <f>INT(ROUND(F157,2)*(IF(E157&gt;0,(IF(K157="ano",data!$J$6,0)),0)))</f>
        <v>0</v>
      </c>
      <c r="N157" s="82">
        <f t="shared" ref="N157" si="249">IF(L157&gt;E157,M157*E157,M157*L157)</f>
        <v>0</v>
      </c>
      <c r="O157" s="84">
        <f t="shared" ref="O157" si="250">J157+N157</f>
        <v>0</v>
      </c>
      <c r="Q157" s="85" t="str">
        <f t="shared" ref="Q157" si="251">IF(O157&gt;0,1,"")</f>
        <v/>
      </c>
      <c r="R157" s="611" t="s">
        <v>338</v>
      </c>
      <c r="T157" s="4">
        <f t="shared" si="103"/>
        <v>0</v>
      </c>
      <c r="U157" s="176" t="s">
        <v>297</v>
      </c>
      <c r="V157" s="10"/>
      <c r="W157" s="10"/>
      <c r="X157" s="164"/>
      <c r="Y157" s="177"/>
      <c r="Z157" s="164"/>
      <c r="AA157" s="177"/>
      <c r="AB157" s="164"/>
      <c r="AC157" s="177"/>
      <c r="AD157" s="164"/>
      <c r="AE157" s="177"/>
      <c r="AF157" s="164"/>
      <c r="AG157" s="177"/>
      <c r="AH157" s="164"/>
      <c r="AI157" s="177"/>
      <c r="AJ157" s="164"/>
      <c r="AK157" s="177"/>
      <c r="AL157" s="164"/>
      <c r="AM157" s="177"/>
      <c r="AN157" s="164"/>
      <c r="AO157" s="177"/>
      <c r="AP157" s="164"/>
      <c r="AQ157" s="177"/>
      <c r="AR157" s="164"/>
      <c r="AS157" s="177"/>
      <c r="AT157" s="164"/>
      <c r="AU157" s="177"/>
      <c r="AV157" s="166">
        <f t="shared" si="172"/>
        <v>0</v>
      </c>
      <c r="AW157" s="167">
        <f t="shared" si="173"/>
        <v>0</v>
      </c>
      <c r="AX157" s="166">
        <f t="shared" si="174"/>
        <v>0</v>
      </c>
      <c r="AY157" s="167">
        <f t="shared" si="175"/>
        <v>0</v>
      </c>
      <c r="AZ157" s="1"/>
      <c r="BA157" s="1"/>
      <c r="BB157" s="164"/>
      <c r="BC157" s="177"/>
      <c r="BD157" s="164"/>
      <c r="BE157" s="177"/>
      <c r="BF157" s="164"/>
      <c r="BG157" s="177"/>
      <c r="BH157" s="164"/>
      <c r="BI157" s="177"/>
      <c r="BJ157" s="164"/>
      <c r="BK157" s="177"/>
      <c r="BL157" s="164"/>
      <c r="BM157" s="177"/>
      <c r="BN157" s="164"/>
      <c r="BO157" s="177"/>
      <c r="BP157" s="164"/>
      <c r="BQ157" s="177"/>
      <c r="BR157" s="164"/>
      <c r="BS157" s="177"/>
      <c r="BT157" s="164"/>
      <c r="BU157" s="177"/>
      <c r="BV157" s="164"/>
      <c r="BW157" s="177"/>
      <c r="BX157" s="164"/>
      <c r="BY157" s="177"/>
      <c r="BZ157" s="166">
        <f t="shared" si="176"/>
        <v>0</v>
      </c>
      <c r="CA157" s="167">
        <f t="shared" si="177"/>
        <v>0</v>
      </c>
      <c r="CB157" s="166">
        <f t="shared" si="178"/>
        <v>0</v>
      </c>
      <c r="CC157" s="167">
        <f t="shared" si="179"/>
        <v>0</v>
      </c>
      <c r="CD157" s="1"/>
      <c r="CE157" s="1"/>
      <c r="CF157" s="164"/>
      <c r="CG157" s="177"/>
      <c r="CH157" s="164"/>
      <c r="CI157" s="177"/>
      <c r="CJ157" s="164"/>
      <c r="CK157" s="177"/>
      <c r="CL157" s="164"/>
      <c r="CM157" s="177"/>
      <c r="CN157" s="164"/>
      <c r="CO157" s="177"/>
      <c r="CP157" s="164"/>
      <c r="CQ157" s="177"/>
      <c r="CR157" s="164"/>
      <c r="CS157" s="177"/>
      <c r="CT157" s="164"/>
      <c r="CU157" s="177"/>
      <c r="CV157" s="164"/>
      <c r="CW157" s="177"/>
      <c r="CX157" s="164"/>
      <c r="CY157" s="177"/>
      <c r="CZ157" s="164"/>
      <c r="DA157" s="177"/>
      <c r="DB157" s="164"/>
      <c r="DC157" s="177"/>
      <c r="DD157" s="166">
        <f t="shared" si="180"/>
        <v>0</v>
      </c>
      <c r="DE157" s="167">
        <f t="shared" si="181"/>
        <v>0</v>
      </c>
      <c r="DF157" s="166">
        <f t="shared" si="182"/>
        <v>0</v>
      </c>
      <c r="DG157" s="167">
        <f t="shared" si="183"/>
        <v>0</v>
      </c>
      <c r="DH157" s="1"/>
      <c r="DI157" s="1"/>
      <c r="DJ157" s="164"/>
      <c r="DK157" s="177"/>
      <c r="DL157" s="164"/>
      <c r="DM157" s="177"/>
      <c r="DN157" s="164"/>
      <c r="DO157" s="177"/>
      <c r="DP157" s="164"/>
      <c r="DQ157" s="177"/>
      <c r="DR157" s="164"/>
      <c r="DS157" s="177"/>
      <c r="DT157" s="164"/>
      <c r="DU157" s="177"/>
      <c r="DV157" s="164"/>
      <c r="DW157" s="177"/>
      <c r="DX157" s="164"/>
      <c r="DY157" s="177"/>
      <c r="DZ157" s="164"/>
      <c r="EA157" s="177"/>
      <c r="EB157" s="164"/>
      <c r="EC157" s="177"/>
      <c r="ED157" s="164"/>
      <c r="EE157" s="177"/>
      <c r="EF157" s="164"/>
      <c r="EG157" s="177"/>
      <c r="EH157" s="166">
        <f t="shared" si="184"/>
        <v>0</v>
      </c>
      <c r="EI157" s="167">
        <f t="shared" si="185"/>
        <v>0</v>
      </c>
      <c r="EJ157" s="166">
        <f t="shared" si="186"/>
        <v>0</v>
      </c>
      <c r="EK157" s="167">
        <f t="shared" si="187"/>
        <v>0</v>
      </c>
      <c r="EL157" s="1"/>
      <c r="EM157" s="1"/>
      <c r="EN157" s="164"/>
      <c r="EO157" s="177"/>
      <c r="EP157" s="164"/>
      <c r="EQ157" s="177"/>
      <c r="ER157" s="164"/>
      <c r="ES157" s="177"/>
      <c r="ET157" s="164"/>
      <c r="EU157" s="177"/>
      <c r="EV157" s="164"/>
      <c r="EW157" s="177"/>
      <c r="EX157" s="164"/>
      <c r="EY157" s="177"/>
      <c r="EZ157" s="164"/>
      <c r="FA157" s="177"/>
      <c r="FB157" s="164"/>
      <c r="FC157" s="177"/>
      <c r="FD157" s="164"/>
      <c r="FE157" s="177"/>
      <c r="FF157" s="164"/>
      <c r="FG157" s="177"/>
      <c r="FH157" s="164"/>
      <c r="FI157" s="177"/>
      <c r="FJ157" s="164"/>
      <c r="FK157" s="177"/>
      <c r="FL157" s="166">
        <f t="shared" si="188"/>
        <v>0</v>
      </c>
      <c r="FM157" s="167">
        <f t="shared" si="189"/>
        <v>0</v>
      </c>
      <c r="FN157" s="166">
        <f t="shared" si="190"/>
        <v>0</v>
      </c>
      <c r="FO157" s="167">
        <f t="shared" si="191"/>
        <v>0</v>
      </c>
      <c r="FP157" s="1"/>
      <c r="FQ157" s="1"/>
      <c r="FR157" s="164"/>
      <c r="FS157" s="177"/>
      <c r="FT157" s="164"/>
      <c r="FU157" s="177"/>
      <c r="FV157" s="164"/>
      <c r="FW157" s="177"/>
      <c r="FX157" s="164"/>
      <c r="FY157" s="177"/>
      <c r="FZ157" s="164"/>
      <c r="GA157" s="177"/>
      <c r="GB157" s="164"/>
      <c r="GC157" s="177"/>
      <c r="GD157" s="164"/>
      <c r="GE157" s="177"/>
      <c r="GF157" s="164"/>
      <c r="GG157" s="177"/>
      <c r="GH157" s="164"/>
      <c r="GI157" s="177"/>
      <c r="GJ157" s="164"/>
      <c r="GK157" s="177"/>
      <c r="GL157" s="164"/>
      <c r="GM157" s="177"/>
      <c r="GN157" s="164"/>
      <c r="GO157" s="177"/>
      <c r="GP157" s="166">
        <f t="shared" si="192"/>
        <v>0</v>
      </c>
      <c r="GQ157" s="167">
        <f t="shared" si="193"/>
        <v>0</v>
      </c>
      <c r="GR157" s="166">
        <f t="shared" si="194"/>
        <v>0</v>
      </c>
      <c r="GS157" s="167">
        <f t="shared" si="195"/>
        <v>0</v>
      </c>
      <c r="GT157" s="1"/>
      <c r="GU157" s="1"/>
      <c r="GV157" s="164"/>
      <c r="GW157" s="177"/>
      <c r="GX157" s="164"/>
      <c r="GY157" s="177"/>
      <c r="GZ157" s="164"/>
      <c r="HA157" s="177"/>
      <c r="HB157" s="164"/>
      <c r="HC157" s="177"/>
      <c r="HD157" s="164"/>
      <c r="HE157" s="177"/>
      <c r="HF157" s="164"/>
      <c r="HG157" s="177"/>
      <c r="HH157" s="164"/>
      <c r="HI157" s="177"/>
      <c r="HJ157" s="164"/>
      <c r="HK157" s="177"/>
      <c r="HL157" s="164"/>
      <c r="HM157" s="177"/>
      <c r="HN157" s="164"/>
      <c r="HO157" s="177"/>
      <c r="HP157" s="164"/>
      <c r="HQ157" s="177"/>
      <c r="HR157" s="164"/>
      <c r="HS157" s="177"/>
      <c r="HT157" s="166">
        <f t="shared" si="196"/>
        <v>0</v>
      </c>
      <c r="HU157" s="167">
        <f t="shared" si="197"/>
        <v>0</v>
      </c>
      <c r="HV157" s="166">
        <f t="shared" si="198"/>
        <v>0</v>
      </c>
      <c r="HW157" s="167">
        <f t="shared" si="199"/>
        <v>0</v>
      </c>
      <c r="HX157" s="1"/>
      <c r="HY157" s="1"/>
      <c r="HZ157" s="164"/>
      <c r="IA157" s="177"/>
      <c r="IB157" s="164"/>
      <c r="IC157" s="177"/>
      <c r="ID157" s="164"/>
      <c r="IE157" s="177"/>
      <c r="IF157" s="164"/>
      <c r="IG157" s="177"/>
      <c r="IH157" s="164"/>
      <c r="II157" s="177"/>
      <c r="IJ157" s="164"/>
      <c r="IK157" s="177"/>
      <c r="IL157" s="164"/>
      <c r="IM157" s="177"/>
      <c r="IN157" s="164"/>
      <c r="IO157" s="177"/>
      <c r="IP157" s="164"/>
      <c r="IQ157" s="177"/>
      <c r="IR157" s="164"/>
      <c r="IS157" s="177"/>
      <c r="IT157" s="164"/>
      <c r="IU157" s="177"/>
      <c r="IV157" s="164"/>
      <c r="IW157" s="177"/>
      <c r="IX157" s="166">
        <f t="shared" si="200"/>
        <v>0</v>
      </c>
      <c r="IY157" s="167">
        <f t="shared" si="201"/>
        <v>0</v>
      </c>
      <c r="IZ157" s="166">
        <f t="shared" si="202"/>
        <v>0</v>
      </c>
      <c r="JA157" s="167">
        <f t="shared" si="203"/>
        <v>0</v>
      </c>
      <c r="JB157" s="1"/>
      <c r="JC157" s="1"/>
      <c r="JD157" s="164"/>
      <c r="JE157" s="177"/>
      <c r="JF157" s="164"/>
      <c r="JG157" s="177"/>
      <c r="JH157" s="164"/>
      <c r="JI157" s="177"/>
      <c r="JJ157" s="164"/>
      <c r="JK157" s="177"/>
      <c r="JL157" s="164"/>
      <c r="JM157" s="177"/>
      <c r="JN157" s="164"/>
      <c r="JO157" s="177"/>
      <c r="JP157" s="164"/>
      <c r="JQ157" s="177"/>
      <c r="JR157" s="164"/>
      <c r="JS157" s="177"/>
      <c r="JT157" s="164"/>
      <c r="JU157" s="177"/>
      <c r="JV157" s="164"/>
      <c r="JW157" s="177"/>
      <c r="JX157" s="164"/>
      <c r="JY157" s="177"/>
      <c r="JZ157" s="164"/>
      <c r="KA157" s="177"/>
      <c r="KB157" s="166">
        <f t="shared" si="204"/>
        <v>0</v>
      </c>
      <c r="KC157" s="167">
        <f t="shared" si="205"/>
        <v>0</v>
      </c>
      <c r="KD157" s="166">
        <f t="shared" si="206"/>
        <v>0</v>
      </c>
      <c r="KE157" s="167">
        <f t="shared" si="207"/>
        <v>0</v>
      </c>
      <c r="KF157" s="1"/>
      <c r="KG157" s="1"/>
      <c r="KH157" s="197">
        <f t="shared" si="118"/>
        <v>0</v>
      </c>
      <c r="KI157" s="198">
        <f t="shared" si="119"/>
        <v>0</v>
      </c>
      <c r="KJ157" s="166">
        <f t="shared" si="120"/>
        <v>0</v>
      </c>
      <c r="KK157" s="167">
        <f t="shared" si="121"/>
        <v>0</v>
      </c>
      <c r="KL157" s="199">
        <f t="shared" si="122"/>
        <v>0</v>
      </c>
      <c r="KM157" s="198">
        <f t="shared" si="123"/>
        <v>0</v>
      </c>
      <c r="KN157" s="166">
        <f t="shared" si="124"/>
        <v>0</v>
      </c>
      <c r="KO157" s="427">
        <f t="shared" si="125"/>
        <v>0</v>
      </c>
      <c r="KP157" s="420">
        <f t="shared" si="126"/>
        <v>0</v>
      </c>
      <c r="KQ157" s="422">
        <f t="shared" si="127"/>
        <v>0</v>
      </c>
      <c r="KR157" s="421" t="s">
        <v>338</v>
      </c>
      <c r="KS157" s="422" t="s">
        <v>338</v>
      </c>
      <c r="KT157" s="1"/>
    </row>
    <row r="158" spans="2:306" s="4" customFormat="1" ht="16.5" hidden="1" customHeight="1" x14ac:dyDescent="0.2">
      <c r="B158" s="73"/>
      <c r="C158" s="902"/>
      <c r="D158" s="903"/>
      <c r="E158" s="128"/>
      <c r="F158" s="651"/>
      <c r="G158" s="128"/>
      <c r="H158" s="128"/>
      <c r="I158" s="80">
        <f>INT(ROUND(F158,2)*(IF(E158&gt;0,data!$J$4,0)))</f>
        <v>0</v>
      </c>
      <c r="J158" s="80"/>
      <c r="K158" s="550"/>
      <c r="L158" s="128"/>
      <c r="M158" s="80">
        <f>INT(ROUND(F158,2)*(IF(E158&gt;0,(IF(K158="ano",data!$J$6,0)),0)))</f>
        <v>0</v>
      </c>
      <c r="N158" s="82"/>
      <c r="O158" s="84"/>
      <c r="Q158" s="85"/>
      <c r="R158" s="611" t="s">
        <v>338</v>
      </c>
      <c r="T158" s="4">
        <f t="shared" si="103"/>
        <v>0</v>
      </c>
      <c r="U158" s="173" t="s">
        <v>297</v>
      </c>
      <c r="V158" s="10"/>
      <c r="W158" s="10"/>
      <c r="X158" s="174"/>
      <c r="Y158" s="175"/>
      <c r="Z158" s="174"/>
      <c r="AA158" s="175"/>
      <c r="AB158" s="174"/>
      <c r="AC158" s="175"/>
      <c r="AD158" s="174"/>
      <c r="AE158" s="175"/>
      <c r="AF158" s="174"/>
      <c r="AG158" s="175"/>
      <c r="AH158" s="174"/>
      <c r="AI158" s="175"/>
      <c r="AJ158" s="174"/>
      <c r="AK158" s="175"/>
      <c r="AL158" s="174"/>
      <c r="AM158" s="175"/>
      <c r="AN158" s="174"/>
      <c r="AO158" s="175"/>
      <c r="AP158" s="174"/>
      <c r="AQ158" s="175"/>
      <c r="AR158" s="174"/>
      <c r="AS158" s="175"/>
      <c r="AT158" s="174"/>
      <c r="AU158" s="175"/>
      <c r="AV158" s="166">
        <f t="shared" si="172"/>
        <v>0</v>
      </c>
      <c r="AW158" s="167">
        <f t="shared" si="173"/>
        <v>0</v>
      </c>
      <c r="AX158" s="166">
        <f t="shared" si="174"/>
        <v>0</v>
      </c>
      <c r="AY158" s="167">
        <f t="shared" si="175"/>
        <v>0</v>
      </c>
      <c r="AZ158" s="1"/>
      <c r="BA158" s="1"/>
      <c r="BB158" s="174"/>
      <c r="BC158" s="175"/>
      <c r="BD158" s="174"/>
      <c r="BE158" s="175"/>
      <c r="BF158" s="174"/>
      <c r="BG158" s="175"/>
      <c r="BH158" s="174"/>
      <c r="BI158" s="175"/>
      <c r="BJ158" s="174"/>
      <c r="BK158" s="175"/>
      <c r="BL158" s="174"/>
      <c r="BM158" s="175"/>
      <c r="BN158" s="174"/>
      <c r="BO158" s="175"/>
      <c r="BP158" s="174"/>
      <c r="BQ158" s="175"/>
      <c r="BR158" s="174"/>
      <c r="BS158" s="175"/>
      <c r="BT158" s="174"/>
      <c r="BU158" s="175"/>
      <c r="BV158" s="174"/>
      <c r="BW158" s="175"/>
      <c r="BX158" s="174"/>
      <c r="BY158" s="175"/>
      <c r="BZ158" s="166">
        <f t="shared" si="176"/>
        <v>0</v>
      </c>
      <c r="CA158" s="167">
        <f t="shared" si="177"/>
        <v>0</v>
      </c>
      <c r="CB158" s="166">
        <f t="shared" si="178"/>
        <v>0</v>
      </c>
      <c r="CC158" s="167">
        <f t="shared" si="179"/>
        <v>0</v>
      </c>
      <c r="CD158" s="1"/>
      <c r="CE158" s="1"/>
      <c r="CF158" s="174"/>
      <c r="CG158" s="175"/>
      <c r="CH158" s="174"/>
      <c r="CI158" s="175"/>
      <c r="CJ158" s="174"/>
      <c r="CK158" s="175"/>
      <c r="CL158" s="174"/>
      <c r="CM158" s="175"/>
      <c r="CN158" s="174"/>
      <c r="CO158" s="175"/>
      <c r="CP158" s="174"/>
      <c r="CQ158" s="175"/>
      <c r="CR158" s="174"/>
      <c r="CS158" s="175"/>
      <c r="CT158" s="174"/>
      <c r="CU158" s="175"/>
      <c r="CV158" s="174"/>
      <c r="CW158" s="175"/>
      <c r="CX158" s="174"/>
      <c r="CY158" s="175"/>
      <c r="CZ158" s="174"/>
      <c r="DA158" s="175"/>
      <c r="DB158" s="174"/>
      <c r="DC158" s="175"/>
      <c r="DD158" s="166">
        <f t="shared" si="180"/>
        <v>0</v>
      </c>
      <c r="DE158" s="167">
        <f t="shared" si="181"/>
        <v>0</v>
      </c>
      <c r="DF158" s="166">
        <f t="shared" si="182"/>
        <v>0</v>
      </c>
      <c r="DG158" s="167">
        <f t="shared" si="183"/>
        <v>0</v>
      </c>
      <c r="DH158" s="1"/>
      <c r="DI158" s="1"/>
      <c r="DJ158" s="174"/>
      <c r="DK158" s="175"/>
      <c r="DL158" s="174"/>
      <c r="DM158" s="175"/>
      <c r="DN158" s="174"/>
      <c r="DO158" s="175"/>
      <c r="DP158" s="174"/>
      <c r="DQ158" s="175"/>
      <c r="DR158" s="174"/>
      <c r="DS158" s="175"/>
      <c r="DT158" s="174"/>
      <c r="DU158" s="175"/>
      <c r="DV158" s="174"/>
      <c r="DW158" s="175"/>
      <c r="DX158" s="174"/>
      <c r="DY158" s="175"/>
      <c r="DZ158" s="174"/>
      <c r="EA158" s="175"/>
      <c r="EB158" s="174"/>
      <c r="EC158" s="175"/>
      <c r="ED158" s="174"/>
      <c r="EE158" s="175"/>
      <c r="EF158" s="174"/>
      <c r="EG158" s="175"/>
      <c r="EH158" s="166">
        <f t="shared" si="184"/>
        <v>0</v>
      </c>
      <c r="EI158" s="167">
        <f t="shared" si="185"/>
        <v>0</v>
      </c>
      <c r="EJ158" s="166">
        <f t="shared" si="186"/>
        <v>0</v>
      </c>
      <c r="EK158" s="167">
        <f t="shared" si="187"/>
        <v>0</v>
      </c>
      <c r="EL158" s="1"/>
      <c r="EM158" s="1"/>
      <c r="EN158" s="174"/>
      <c r="EO158" s="175"/>
      <c r="EP158" s="174"/>
      <c r="EQ158" s="175"/>
      <c r="ER158" s="174"/>
      <c r="ES158" s="175"/>
      <c r="ET158" s="174"/>
      <c r="EU158" s="175"/>
      <c r="EV158" s="174"/>
      <c r="EW158" s="175"/>
      <c r="EX158" s="174"/>
      <c r="EY158" s="175"/>
      <c r="EZ158" s="174"/>
      <c r="FA158" s="175"/>
      <c r="FB158" s="174"/>
      <c r="FC158" s="175"/>
      <c r="FD158" s="174"/>
      <c r="FE158" s="175"/>
      <c r="FF158" s="174"/>
      <c r="FG158" s="175"/>
      <c r="FH158" s="174"/>
      <c r="FI158" s="175"/>
      <c r="FJ158" s="174"/>
      <c r="FK158" s="175"/>
      <c r="FL158" s="166">
        <f t="shared" si="188"/>
        <v>0</v>
      </c>
      <c r="FM158" s="167">
        <f t="shared" si="189"/>
        <v>0</v>
      </c>
      <c r="FN158" s="166">
        <f t="shared" si="190"/>
        <v>0</v>
      </c>
      <c r="FO158" s="167">
        <f t="shared" si="191"/>
        <v>0</v>
      </c>
      <c r="FP158" s="1"/>
      <c r="FQ158" s="1"/>
      <c r="FR158" s="174"/>
      <c r="FS158" s="175"/>
      <c r="FT158" s="174"/>
      <c r="FU158" s="175"/>
      <c r="FV158" s="174"/>
      <c r="FW158" s="175"/>
      <c r="FX158" s="174"/>
      <c r="FY158" s="175"/>
      <c r="FZ158" s="174"/>
      <c r="GA158" s="175"/>
      <c r="GB158" s="174"/>
      <c r="GC158" s="175"/>
      <c r="GD158" s="174"/>
      <c r="GE158" s="175"/>
      <c r="GF158" s="174"/>
      <c r="GG158" s="175"/>
      <c r="GH158" s="174"/>
      <c r="GI158" s="175"/>
      <c r="GJ158" s="174"/>
      <c r="GK158" s="175"/>
      <c r="GL158" s="174"/>
      <c r="GM158" s="175"/>
      <c r="GN158" s="174"/>
      <c r="GO158" s="175"/>
      <c r="GP158" s="166">
        <f t="shared" si="192"/>
        <v>0</v>
      </c>
      <c r="GQ158" s="167">
        <f t="shared" si="193"/>
        <v>0</v>
      </c>
      <c r="GR158" s="166">
        <f t="shared" si="194"/>
        <v>0</v>
      </c>
      <c r="GS158" s="167">
        <f t="shared" si="195"/>
        <v>0</v>
      </c>
      <c r="GT158" s="1"/>
      <c r="GU158" s="1"/>
      <c r="GV158" s="174"/>
      <c r="GW158" s="175"/>
      <c r="GX158" s="174"/>
      <c r="GY158" s="175"/>
      <c r="GZ158" s="174"/>
      <c r="HA158" s="175"/>
      <c r="HB158" s="174"/>
      <c r="HC158" s="175"/>
      <c r="HD158" s="174"/>
      <c r="HE158" s="175"/>
      <c r="HF158" s="174"/>
      <c r="HG158" s="175"/>
      <c r="HH158" s="174"/>
      <c r="HI158" s="175"/>
      <c r="HJ158" s="174"/>
      <c r="HK158" s="175"/>
      <c r="HL158" s="174"/>
      <c r="HM158" s="175"/>
      <c r="HN158" s="174"/>
      <c r="HO158" s="175"/>
      <c r="HP158" s="174"/>
      <c r="HQ158" s="175"/>
      <c r="HR158" s="174"/>
      <c r="HS158" s="175"/>
      <c r="HT158" s="166">
        <f t="shared" si="196"/>
        <v>0</v>
      </c>
      <c r="HU158" s="167">
        <f t="shared" si="197"/>
        <v>0</v>
      </c>
      <c r="HV158" s="166">
        <f t="shared" si="198"/>
        <v>0</v>
      </c>
      <c r="HW158" s="167">
        <f t="shared" si="199"/>
        <v>0</v>
      </c>
      <c r="HX158" s="1"/>
      <c r="HY158" s="1"/>
      <c r="HZ158" s="174"/>
      <c r="IA158" s="175"/>
      <c r="IB158" s="174"/>
      <c r="IC158" s="175"/>
      <c r="ID158" s="174"/>
      <c r="IE158" s="175"/>
      <c r="IF158" s="174"/>
      <c r="IG158" s="175"/>
      <c r="IH158" s="174"/>
      <c r="II158" s="175"/>
      <c r="IJ158" s="174"/>
      <c r="IK158" s="175"/>
      <c r="IL158" s="174"/>
      <c r="IM158" s="175"/>
      <c r="IN158" s="174"/>
      <c r="IO158" s="175"/>
      <c r="IP158" s="174"/>
      <c r="IQ158" s="175"/>
      <c r="IR158" s="174"/>
      <c r="IS158" s="175"/>
      <c r="IT158" s="174"/>
      <c r="IU158" s="175"/>
      <c r="IV158" s="174"/>
      <c r="IW158" s="175"/>
      <c r="IX158" s="166">
        <f t="shared" si="200"/>
        <v>0</v>
      </c>
      <c r="IY158" s="167">
        <f t="shared" si="201"/>
        <v>0</v>
      </c>
      <c r="IZ158" s="166">
        <f t="shared" si="202"/>
        <v>0</v>
      </c>
      <c r="JA158" s="167">
        <f t="shared" si="203"/>
        <v>0</v>
      </c>
      <c r="JB158" s="1"/>
      <c r="JC158" s="1"/>
      <c r="JD158" s="174"/>
      <c r="JE158" s="175"/>
      <c r="JF158" s="174"/>
      <c r="JG158" s="175"/>
      <c r="JH158" s="174"/>
      <c r="JI158" s="175"/>
      <c r="JJ158" s="174"/>
      <c r="JK158" s="175"/>
      <c r="JL158" s="174"/>
      <c r="JM158" s="175"/>
      <c r="JN158" s="174"/>
      <c r="JO158" s="175"/>
      <c r="JP158" s="174"/>
      <c r="JQ158" s="175"/>
      <c r="JR158" s="174"/>
      <c r="JS158" s="175"/>
      <c r="JT158" s="174"/>
      <c r="JU158" s="175"/>
      <c r="JV158" s="174"/>
      <c r="JW158" s="175"/>
      <c r="JX158" s="174"/>
      <c r="JY158" s="175"/>
      <c r="JZ158" s="174"/>
      <c r="KA158" s="175"/>
      <c r="KB158" s="166">
        <f t="shared" si="204"/>
        <v>0</v>
      </c>
      <c r="KC158" s="167">
        <f t="shared" si="205"/>
        <v>0</v>
      </c>
      <c r="KD158" s="166">
        <f t="shared" si="206"/>
        <v>0</v>
      </c>
      <c r="KE158" s="167">
        <f t="shared" si="207"/>
        <v>0</v>
      </c>
      <c r="KF158" s="1"/>
      <c r="KG158" s="1"/>
      <c r="KH158" s="197">
        <f t="shared" si="118"/>
        <v>0</v>
      </c>
      <c r="KI158" s="198">
        <f t="shared" si="119"/>
        <v>0</v>
      </c>
      <c r="KJ158" s="166">
        <f t="shared" si="120"/>
        <v>0</v>
      </c>
      <c r="KK158" s="167">
        <f t="shared" si="121"/>
        <v>0</v>
      </c>
      <c r="KL158" s="199">
        <f t="shared" si="122"/>
        <v>0</v>
      </c>
      <c r="KM158" s="198">
        <f t="shared" si="123"/>
        <v>0</v>
      </c>
      <c r="KN158" s="166">
        <f t="shared" si="124"/>
        <v>0</v>
      </c>
      <c r="KO158" s="427">
        <f t="shared" si="125"/>
        <v>0</v>
      </c>
      <c r="KP158" s="420">
        <f t="shared" si="126"/>
        <v>0</v>
      </c>
      <c r="KQ158" s="422">
        <f t="shared" si="127"/>
        <v>0</v>
      </c>
      <c r="KR158" s="421" t="s">
        <v>338</v>
      </c>
      <c r="KS158" s="422" t="s">
        <v>338</v>
      </c>
      <c r="KT158" s="1"/>
    </row>
    <row r="159" spans="2:306" s="4" customFormat="1" ht="16.5" customHeight="1" x14ac:dyDescent="0.2">
      <c r="B159" s="73" t="s">
        <v>355</v>
      </c>
      <c r="C159" s="900"/>
      <c r="D159" s="901"/>
      <c r="E159" s="312"/>
      <c r="F159" s="655">
        <v>1</v>
      </c>
      <c r="G159" s="14"/>
      <c r="H159" s="14"/>
      <c r="I159" s="80">
        <f>INT(ROUND(F159,2)*(IF(E159&gt;0,data!$J$4,0)))</f>
        <v>0</v>
      </c>
      <c r="J159" s="80">
        <f t="shared" ref="J159" si="252">IF(E159&gt;0,I159*E159,0)</f>
        <v>0</v>
      </c>
      <c r="K159" s="314"/>
      <c r="L159" s="312"/>
      <c r="M159" s="80">
        <f>INT(ROUND(F159,2)*(IF(E159&gt;0,(IF(K159="ano",data!$J$6,0)),0)))</f>
        <v>0</v>
      </c>
      <c r="N159" s="82">
        <f t="shared" ref="N159" si="253">IF(L159&gt;E159,M159*E159,M159*L159)</f>
        <v>0</v>
      </c>
      <c r="O159" s="84">
        <f t="shared" ref="O159" si="254">J159+N159</f>
        <v>0</v>
      </c>
      <c r="Q159" s="85" t="str">
        <f t="shared" ref="Q159" si="255">IF(O159&gt;0,1,"")</f>
        <v/>
      </c>
      <c r="R159" s="611" t="s">
        <v>338</v>
      </c>
      <c r="T159" s="4">
        <f t="shared" si="103"/>
        <v>0</v>
      </c>
      <c r="U159" s="176" t="s">
        <v>297</v>
      </c>
      <c r="V159" s="10"/>
      <c r="W159" s="10"/>
      <c r="X159" s="164"/>
      <c r="Y159" s="177"/>
      <c r="Z159" s="164"/>
      <c r="AA159" s="177"/>
      <c r="AB159" s="164"/>
      <c r="AC159" s="177"/>
      <c r="AD159" s="164"/>
      <c r="AE159" s="177"/>
      <c r="AF159" s="164"/>
      <c r="AG159" s="177"/>
      <c r="AH159" s="164"/>
      <c r="AI159" s="177"/>
      <c r="AJ159" s="164"/>
      <c r="AK159" s="177"/>
      <c r="AL159" s="164"/>
      <c r="AM159" s="177"/>
      <c r="AN159" s="164"/>
      <c r="AO159" s="177"/>
      <c r="AP159" s="164"/>
      <c r="AQ159" s="177"/>
      <c r="AR159" s="164"/>
      <c r="AS159" s="177"/>
      <c r="AT159" s="164"/>
      <c r="AU159" s="177"/>
      <c r="AV159" s="166">
        <f t="shared" si="172"/>
        <v>0</v>
      </c>
      <c r="AW159" s="167">
        <f t="shared" si="173"/>
        <v>0</v>
      </c>
      <c r="AX159" s="166">
        <f t="shared" si="174"/>
        <v>0</v>
      </c>
      <c r="AY159" s="167">
        <f t="shared" si="175"/>
        <v>0</v>
      </c>
      <c r="AZ159" s="1"/>
      <c r="BA159" s="1"/>
      <c r="BB159" s="164"/>
      <c r="BC159" s="177"/>
      <c r="BD159" s="164"/>
      <c r="BE159" s="177"/>
      <c r="BF159" s="164"/>
      <c r="BG159" s="177"/>
      <c r="BH159" s="164"/>
      <c r="BI159" s="177"/>
      <c r="BJ159" s="164"/>
      <c r="BK159" s="177"/>
      <c r="BL159" s="164"/>
      <c r="BM159" s="177"/>
      <c r="BN159" s="164"/>
      <c r="BO159" s="177"/>
      <c r="BP159" s="164"/>
      <c r="BQ159" s="177"/>
      <c r="BR159" s="164"/>
      <c r="BS159" s="177"/>
      <c r="BT159" s="164"/>
      <c r="BU159" s="177"/>
      <c r="BV159" s="164"/>
      <c r="BW159" s="177"/>
      <c r="BX159" s="164"/>
      <c r="BY159" s="177"/>
      <c r="BZ159" s="166">
        <f t="shared" si="176"/>
        <v>0</v>
      </c>
      <c r="CA159" s="167">
        <f t="shared" si="177"/>
        <v>0</v>
      </c>
      <c r="CB159" s="166">
        <f t="shared" si="178"/>
        <v>0</v>
      </c>
      <c r="CC159" s="167">
        <f t="shared" si="179"/>
        <v>0</v>
      </c>
      <c r="CD159" s="1"/>
      <c r="CE159" s="1"/>
      <c r="CF159" s="164"/>
      <c r="CG159" s="177"/>
      <c r="CH159" s="164"/>
      <c r="CI159" s="177"/>
      <c r="CJ159" s="164"/>
      <c r="CK159" s="177"/>
      <c r="CL159" s="164"/>
      <c r="CM159" s="177"/>
      <c r="CN159" s="164"/>
      <c r="CO159" s="177"/>
      <c r="CP159" s="164"/>
      <c r="CQ159" s="177"/>
      <c r="CR159" s="164"/>
      <c r="CS159" s="177"/>
      <c r="CT159" s="164"/>
      <c r="CU159" s="177"/>
      <c r="CV159" s="164"/>
      <c r="CW159" s="177"/>
      <c r="CX159" s="164"/>
      <c r="CY159" s="177"/>
      <c r="CZ159" s="164"/>
      <c r="DA159" s="177"/>
      <c r="DB159" s="164"/>
      <c r="DC159" s="177"/>
      <c r="DD159" s="166">
        <f t="shared" si="180"/>
        <v>0</v>
      </c>
      <c r="DE159" s="167">
        <f t="shared" si="181"/>
        <v>0</v>
      </c>
      <c r="DF159" s="166">
        <f t="shared" si="182"/>
        <v>0</v>
      </c>
      <c r="DG159" s="167">
        <f t="shared" si="183"/>
        <v>0</v>
      </c>
      <c r="DH159" s="1"/>
      <c r="DI159" s="1"/>
      <c r="DJ159" s="164"/>
      <c r="DK159" s="177"/>
      <c r="DL159" s="164"/>
      <c r="DM159" s="177"/>
      <c r="DN159" s="164"/>
      <c r="DO159" s="177"/>
      <c r="DP159" s="164"/>
      <c r="DQ159" s="177"/>
      <c r="DR159" s="164"/>
      <c r="DS159" s="177"/>
      <c r="DT159" s="164"/>
      <c r="DU159" s="177"/>
      <c r="DV159" s="164"/>
      <c r="DW159" s="177"/>
      <c r="DX159" s="164"/>
      <c r="DY159" s="177"/>
      <c r="DZ159" s="164"/>
      <c r="EA159" s="177"/>
      <c r="EB159" s="164"/>
      <c r="EC159" s="177"/>
      <c r="ED159" s="164"/>
      <c r="EE159" s="177"/>
      <c r="EF159" s="164"/>
      <c r="EG159" s="177"/>
      <c r="EH159" s="166">
        <f t="shared" si="184"/>
        <v>0</v>
      </c>
      <c r="EI159" s="167">
        <f t="shared" si="185"/>
        <v>0</v>
      </c>
      <c r="EJ159" s="166">
        <f t="shared" si="186"/>
        <v>0</v>
      </c>
      <c r="EK159" s="167">
        <f t="shared" si="187"/>
        <v>0</v>
      </c>
      <c r="EL159" s="1"/>
      <c r="EM159" s="1"/>
      <c r="EN159" s="164"/>
      <c r="EO159" s="177"/>
      <c r="EP159" s="164"/>
      <c r="EQ159" s="177"/>
      <c r="ER159" s="164"/>
      <c r="ES159" s="177"/>
      <c r="ET159" s="164"/>
      <c r="EU159" s="177"/>
      <c r="EV159" s="164"/>
      <c r="EW159" s="177"/>
      <c r="EX159" s="164"/>
      <c r="EY159" s="177"/>
      <c r="EZ159" s="164"/>
      <c r="FA159" s="177"/>
      <c r="FB159" s="164"/>
      <c r="FC159" s="177"/>
      <c r="FD159" s="164"/>
      <c r="FE159" s="177"/>
      <c r="FF159" s="164"/>
      <c r="FG159" s="177"/>
      <c r="FH159" s="164"/>
      <c r="FI159" s="177"/>
      <c r="FJ159" s="164"/>
      <c r="FK159" s="177"/>
      <c r="FL159" s="166">
        <f t="shared" si="188"/>
        <v>0</v>
      </c>
      <c r="FM159" s="167">
        <f t="shared" si="189"/>
        <v>0</v>
      </c>
      <c r="FN159" s="166">
        <f t="shared" si="190"/>
        <v>0</v>
      </c>
      <c r="FO159" s="167">
        <f t="shared" si="191"/>
        <v>0</v>
      </c>
      <c r="FP159" s="1"/>
      <c r="FQ159" s="1"/>
      <c r="FR159" s="164"/>
      <c r="FS159" s="177"/>
      <c r="FT159" s="164"/>
      <c r="FU159" s="177"/>
      <c r="FV159" s="164"/>
      <c r="FW159" s="177"/>
      <c r="FX159" s="164"/>
      <c r="FY159" s="177"/>
      <c r="FZ159" s="164"/>
      <c r="GA159" s="177"/>
      <c r="GB159" s="164"/>
      <c r="GC159" s="177"/>
      <c r="GD159" s="164"/>
      <c r="GE159" s="177"/>
      <c r="GF159" s="164"/>
      <c r="GG159" s="177"/>
      <c r="GH159" s="164"/>
      <c r="GI159" s="177"/>
      <c r="GJ159" s="164"/>
      <c r="GK159" s="177"/>
      <c r="GL159" s="164"/>
      <c r="GM159" s="177"/>
      <c r="GN159" s="164"/>
      <c r="GO159" s="177"/>
      <c r="GP159" s="166">
        <f t="shared" si="192"/>
        <v>0</v>
      </c>
      <c r="GQ159" s="167">
        <f t="shared" si="193"/>
        <v>0</v>
      </c>
      <c r="GR159" s="166">
        <f t="shared" si="194"/>
        <v>0</v>
      </c>
      <c r="GS159" s="167">
        <f t="shared" si="195"/>
        <v>0</v>
      </c>
      <c r="GT159" s="1"/>
      <c r="GU159" s="1"/>
      <c r="GV159" s="164"/>
      <c r="GW159" s="177"/>
      <c r="GX159" s="164"/>
      <c r="GY159" s="177"/>
      <c r="GZ159" s="164"/>
      <c r="HA159" s="177"/>
      <c r="HB159" s="164"/>
      <c r="HC159" s="177"/>
      <c r="HD159" s="164"/>
      <c r="HE159" s="177"/>
      <c r="HF159" s="164"/>
      <c r="HG159" s="177"/>
      <c r="HH159" s="164"/>
      <c r="HI159" s="177"/>
      <c r="HJ159" s="164"/>
      <c r="HK159" s="177"/>
      <c r="HL159" s="164"/>
      <c r="HM159" s="177"/>
      <c r="HN159" s="164"/>
      <c r="HO159" s="177"/>
      <c r="HP159" s="164"/>
      <c r="HQ159" s="177"/>
      <c r="HR159" s="164"/>
      <c r="HS159" s="177"/>
      <c r="HT159" s="166">
        <f t="shared" si="196"/>
        <v>0</v>
      </c>
      <c r="HU159" s="167">
        <f t="shared" si="197"/>
        <v>0</v>
      </c>
      <c r="HV159" s="166">
        <f t="shared" si="198"/>
        <v>0</v>
      </c>
      <c r="HW159" s="167">
        <f t="shared" si="199"/>
        <v>0</v>
      </c>
      <c r="HX159" s="1"/>
      <c r="HY159" s="1"/>
      <c r="HZ159" s="164"/>
      <c r="IA159" s="177"/>
      <c r="IB159" s="164"/>
      <c r="IC159" s="177"/>
      <c r="ID159" s="164"/>
      <c r="IE159" s="177"/>
      <c r="IF159" s="164"/>
      <c r="IG159" s="177"/>
      <c r="IH159" s="164"/>
      <c r="II159" s="177"/>
      <c r="IJ159" s="164"/>
      <c r="IK159" s="177"/>
      <c r="IL159" s="164"/>
      <c r="IM159" s="177"/>
      <c r="IN159" s="164"/>
      <c r="IO159" s="177"/>
      <c r="IP159" s="164"/>
      <c r="IQ159" s="177"/>
      <c r="IR159" s="164"/>
      <c r="IS159" s="177"/>
      <c r="IT159" s="164"/>
      <c r="IU159" s="177"/>
      <c r="IV159" s="164"/>
      <c r="IW159" s="177"/>
      <c r="IX159" s="166">
        <f t="shared" si="200"/>
        <v>0</v>
      </c>
      <c r="IY159" s="167">
        <f t="shared" si="201"/>
        <v>0</v>
      </c>
      <c r="IZ159" s="166">
        <f t="shared" si="202"/>
        <v>0</v>
      </c>
      <c r="JA159" s="167">
        <f t="shared" si="203"/>
        <v>0</v>
      </c>
      <c r="JB159" s="1"/>
      <c r="JC159" s="1"/>
      <c r="JD159" s="164"/>
      <c r="JE159" s="177"/>
      <c r="JF159" s="164"/>
      <c r="JG159" s="177"/>
      <c r="JH159" s="164"/>
      <c r="JI159" s="177"/>
      <c r="JJ159" s="164"/>
      <c r="JK159" s="177"/>
      <c r="JL159" s="164"/>
      <c r="JM159" s="177"/>
      <c r="JN159" s="164"/>
      <c r="JO159" s="177"/>
      <c r="JP159" s="164"/>
      <c r="JQ159" s="177"/>
      <c r="JR159" s="164"/>
      <c r="JS159" s="177"/>
      <c r="JT159" s="164"/>
      <c r="JU159" s="177"/>
      <c r="JV159" s="164"/>
      <c r="JW159" s="177"/>
      <c r="JX159" s="164"/>
      <c r="JY159" s="177"/>
      <c r="JZ159" s="164"/>
      <c r="KA159" s="177"/>
      <c r="KB159" s="166">
        <f t="shared" si="204"/>
        <v>0</v>
      </c>
      <c r="KC159" s="167">
        <f t="shared" si="205"/>
        <v>0</v>
      </c>
      <c r="KD159" s="166">
        <f t="shared" si="206"/>
        <v>0</v>
      </c>
      <c r="KE159" s="167">
        <f t="shared" si="207"/>
        <v>0</v>
      </c>
      <c r="KF159" s="1"/>
      <c r="KG159" s="1"/>
      <c r="KH159" s="197">
        <f t="shared" si="118"/>
        <v>0</v>
      </c>
      <c r="KI159" s="198">
        <f t="shared" si="119"/>
        <v>0</v>
      </c>
      <c r="KJ159" s="166">
        <f t="shared" si="120"/>
        <v>0</v>
      </c>
      <c r="KK159" s="167">
        <f t="shared" si="121"/>
        <v>0</v>
      </c>
      <c r="KL159" s="199">
        <f t="shared" si="122"/>
        <v>0</v>
      </c>
      <c r="KM159" s="198">
        <f t="shared" si="123"/>
        <v>0</v>
      </c>
      <c r="KN159" s="166">
        <f t="shared" si="124"/>
        <v>0</v>
      </c>
      <c r="KO159" s="427">
        <f t="shared" si="125"/>
        <v>0</v>
      </c>
      <c r="KP159" s="420">
        <f t="shared" si="126"/>
        <v>0</v>
      </c>
      <c r="KQ159" s="422">
        <f t="shared" si="127"/>
        <v>0</v>
      </c>
      <c r="KR159" s="421" t="s">
        <v>338</v>
      </c>
      <c r="KS159" s="422" t="s">
        <v>338</v>
      </c>
      <c r="KT159" s="1"/>
    </row>
    <row r="160" spans="2:306" s="4" customFormat="1" ht="16.5" hidden="1" customHeight="1" x14ac:dyDescent="0.2">
      <c r="B160" s="73"/>
      <c r="C160" s="902"/>
      <c r="D160" s="903"/>
      <c r="E160" s="128"/>
      <c r="F160" s="651"/>
      <c r="G160" s="128"/>
      <c r="H160" s="128"/>
      <c r="I160" s="80">
        <f>INT(ROUND(F160,2)*(IF(E160&gt;0,data!$J$4,0)))</f>
        <v>0</v>
      </c>
      <c r="J160" s="80"/>
      <c r="K160" s="550"/>
      <c r="L160" s="128"/>
      <c r="M160" s="80">
        <f>INT(ROUND(F160,2)*(IF(E160&gt;0,(IF(K160="ano",data!$J$6,0)),0)))</f>
        <v>0</v>
      </c>
      <c r="N160" s="82"/>
      <c r="O160" s="84"/>
      <c r="Q160" s="85"/>
      <c r="R160" s="611" t="s">
        <v>338</v>
      </c>
      <c r="T160" s="4">
        <f t="shared" si="103"/>
        <v>0</v>
      </c>
      <c r="U160" s="173" t="s">
        <v>297</v>
      </c>
      <c r="V160" s="10"/>
      <c r="W160" s="10"/>
      <c r="X160" s="174"/>
      <c r="Y160" s="175"/>
      <c r="Z160" s="174"/>
      <c r="AA160" s="175"/>
      <c r="AB160" s="174"/>
      <c r="AC160" s="175"/>
      <c r="AD160" s="174"/>
      <c r="AE160" s="175"/>
      <c r="AF160" s="174"/>
      <c r="AG160" s="175"/>
      <c r="AH160" s="174"/>
      <c r="AI160" s="175"/>
      <c r="AJ160" s="174"/>
      <c r="AK160" s="175"/>
      <c r="AL160" s="174"/>
      <c r="AM160" s="175"/>
      <c r="AN160" s="174"/>
      <c r="AO160" s="175"/>
      <c r="AP160" s="174"/>
      <c r="AQ160" s="175"/>
      <c r="AR160" s="174"/>
      <c r="AS160" s="175"/>
      <c r="AT160" s="174"/>
      <c r="AU160" s="175"/>
      <c r="AV160" s="166">
        <f t="shared" si="172"/>
        <v>0</v>
      </c>
      <c r="AW160" s="167">
        <f t="shared" si="173"/>
        <v>0</v>
      </c>
      <c r="AX160" s="166">
        <f t="shared" si="174"/>
        <v>0</v>
      </c>
      <c r="AY160" s="167">
        <f t="shared" si="175"/>
        <v>0</v>
      </c>
      <c r="AZ160" s="1"/>
      <c r="BA160" s="1"/>
      <c r="BB160" s="174"/>
      <c r="BC160" s="175"/>
      <c r="BD160" s="174"/>
      <c r="BE160" s="175"/>
      <c r="BF160" s="174"/>
      <c r="BG160" s="175"/>
      <c r="BH160" s="174"/>
      <c r="BI160" s="175"/>
      <c r="BJ160" s="174"/>
      <c r="BK160" s="175"/>
      <c r="BL160" s="174"/>
      <c r="BM160" s="175"/>
      <c r="BN160" s="174"/>
      <c r="BO160" s="175"/>
      <c r="BP160" s="174"/>
      <c r="BQ160" s="175"/>
      <c r="BR160" s="174"/>
      <c r="BS160" s="175"/>
      <c r="BT160" s="174"/>
      <c r="BU160" s="175"/>
      <c r="BV160" s="174"/>
      <c r="BW160" s="175"/>
      <c r="BX160" s="174"/>
      <c r="BY160" s="175"/>
      <c r="BZ160" s="166">
        <f t="shared" si="176"/>
        <v>0</v>
      </c>
      <c r="CA160" s="167">
        <f t="shared" si="177"/>
        <v>0</v>
      </c>
      <c r="CB160" s="166">
        <f t="shared" si="178"/>
        <v>0</v>
      </c>
      <c r="CC160" s="167">
        <f t="shared" si="179"/>
        <v>0</v>
      </c>
      <c r="CD160" s="1"/>
      <c r="CE160" s="1"/>
      <c r="CF160" s="174"/>
      <c r="CG160" s="175"/>
      <c r="CH160" s="174"/>
      <c r="CI160" s="175"/>
      <c r="CJ160" s="174"/>
      <c r="CK160" s="175"/>
      <c r="CL160" s="174"/>
      <c r="CM160" s="175"/>
      <c r="CN160" s="174"/>
      <c r="CO160" s="175"/>
      <c r="CP160" s="174"/>
      <c r="CQ160" s="175"/>
      <c r="CR160" s="174"/>
      <c r="CS160" s="175"/>
      <c r="CT160" s="174"/>
      <c r="CU160" s="175"/>
      <c r="CV160" s="174"/>
      <c r="CW160" s="175"/>
      <c r="CX160" s="174"/>
      <c r="CY160" s="175"/>
      <c r="CZ160" s="174"/>
      <c r="DA160" s="175"/>
      <c r="DB160" s="174"/>
      <c r="DC160" s="175"/>
      <c r="DD160" s="166">
        <f t="shared" si="180"/>
        <v>0</v>
      </c>
      <c r="DE160" s="167">
        <f t="shared" si="181"/>
        <v>0</v>
      </c>
      <c r="DF160" s="166">
        <f t="shared" si="182"/>
        <v>0</v>
      </c>
      <c r="DG160" s="167">
        <f t="shared" si="183"/>
        <v>0</v>
      </c>
      <c r="DH160" s="1"/>
      <c r="DI160" s="1"/>
      <c r="DJ160" s="174"/>
      <c r="DK160" s="175"/>
      <c r="DL160" s="174"/>
      <c r="DM160" s="175"/>
      <c r="DN160" s="174"/>
      <c r="DO160" s="175"/>
      <c r="DP160" s="174"/>
      <c r="DQ160" s="175"/>
      <c r="DR160" s="174"/>
      <c r="DS160" s="175"/>
      <c r="DT160" s="174"/>
      <c r="DU160" s="175"/>
      <c r="DV160" s="174"/>
      <c r="DW160" s="175"/>
      <c r="DX160" s="174"/>
      <c r="DY160" s="175"/>
      <c r="DZ160" s="174"/>
      <c r="EA160" s="175"/>
      <c r="EB160" s="174"/>
      <c r="EC160" s="175"/>
      <c r="ED160" s="174"/>
      <c r="EE160" s="175"/>
      <c r="EF160" s="174"/>
      <c r="EG160" s="175"/>
      <c r="EH160" s="166">
        <f t="shared" si="184"/>
        <v>0</v>
      </c>
      <c r="EI160" s="167">
        <f t="shared" si="185"/>
        <v>0</v>
      </c>
      <c r="EJ160" s="166">
        <f t="shared" si="186"/>
        <v>0</v>
      </c>
      <c r="EK160" s="167">
        <f t="shared" si="187"/>
        <v>0</v>
      </c>
      <c r="EL160" s="1"/>
      <c r="EM160" s="1"/>
      <c r="EN160" s="174"/>
      <c r="EO160" s="175"/>
      <c r="EP160" s="174"/>
      <c r="EQ160" s="175"/>
      <c r="ER160" s="174"/>
      <c r="ES160" s="175"/>
      <c r="ET160" s="174"/>
      <c r="EU160" s="175"/>
      <c r="EV160" s="174"/>
      <c r="EW160" s="175"/>
      <c r="EX160" s="174"/>
      <c r="EY160" s="175"/>
      <c r="EZ160" s="174"/>
      <c r="FA160" s="175"/>
      <c r="FB160" s="174"/>
      <c r="FC160" s="175"/>
      <c r="FD160" s="174"/>
      <c r="FE160" s="175"/>
      <c r="FF160" s="174"/>
      <c r="FG160" s="175"/>
      <c r="FH160" s="174"/>
      <c r="FI160" s="175"/>
      <c r="FJ160" s="174"/>
      <c r="FK160" s="175"/>
      <c r="FL160" s="166">
        <f t="shared" si="188"/>
        <v>0</v>
      </c>
      <c r="FM160" s="167">
        <f t="shared" si="189"/>
        <v>0</v>
      </c>
      <c r="FN160" s="166">
        <f t="shared" si="190"/>
        <v>0</v>
      </c>
      <c r="FO160" s="167">
        <f t="shared" si="191"/>
        <v>0</v>
      </c>
      <c r="FP160" s="1"/>
      <c r="FQ160" s="1"/>
      <c r="FR160" s="174"/>
      <c r="FS160" s="175"/>
      <c r="FT160" s="174"/>
      <c r="FU160" s="175"/>
      <c r="FV160" s="174"/>
      <c r="FW160" s="175"/>
      <c r="FX160" s="174"/>
      <c r="FY160" s="175"/>
      <c r="FZ160" s="174"/>
      <c r="GA160" s="175"/>
      <c r="GB160" s="174"/>
      <c r="GC160" s="175"/>
      <c r="GD160" s="174"/>
      <c r="GE160" s="175"/>
      <c r="GF160" s="174"/>
      <c r="GG160" s="175"/>
      <c r="GH160" s="174"/>
      <c r="GI160" s="175"/>
      <c r="GJ160" s="174"/>
      <c r="GK160" s="175"/>
      <c r="GL160" s="174"/>
      <c r="GM160" s="175"/>
      <c r="GN160" s="174"/>
      <c r="GO160" s="175"/>
      <c r="GP160" s="166">
        <f t="shared" si="192"/>
        <v>0</v>
      </c>
      <c r="GQ160" s="167">
        <f t="shared" si="193"/>
        <v>0</v>
      </c>
      <c r="GR160" s="166">
        <f t="shared" si="194"/>
        <v>0</v>
      </c>
      <c r="GS160" s="167">
        <f t="shared" si="195"/>
        <v>0</v>
      </c>
      <c r="GT160" s="1"/>
      <c r="GU160" s="1"/>
      <c r="GV160" s="174"/>
      <c r="GW160" s="175"/>
      <c r="GX160" s="174"/>
      <c r="GY160" s="175"/>
      <c r="GZ160" s="174"/>
      <c r="HA160" s="175"/>
      <c r="HB160" s="174"/>
      <c r="HC160" s="175"/>
      <c r="HD160" s="174"/>
      <c r="HE160" s="175"/>
      <c r="HF160" s="174"/>
      <c r="HG160" s="175"/>
      <c r="HH160" s="174"/>
      <c r="HI160" s="175"/>
      <c r="HJ160" s="174"/>
      <c r="HK160" s="175"/>
      <c r="HL160" s="174"/>
      <c r="HM160" s="175"/>
      <c r="HN160" s="174"/>
      <c r="HO160" s="175"/>
      <c r="HP160" s="174"/>
      <c r="HQ160" s="175"/>
      <c r="HR160" s="174"/>
      <c r="HS160" s="175"/>
      <c r="HT160" s="166">
        <f t="shared" si="196"/>
        <v>0</v>
      </c>
      <c r="HU160" s="167">
        <f t="shared" si="197"/>
        <v>0</v>
      </c>
      <c r="HV160" s="166">
        <f t="shared" si="198"/>
        <v>0</v>
      </c>
      <c r="HW160" s="167">
        <f t="shared" si="199"/>
        <v>0</v>
      </c>
      <c r="HX160" s="1"/>
      <c r="HY160" s="1"/>
      <c r="HZ160" s="174"/>
      <c r="IA160" s="175"/>
      <c r="IB160" s="174"/>
      <c r="IC160" s="175"/>
      <c r="ID160" s="174"/>
      <c r="IE160" s="175"/>
      <c r="IF160" s="174"/>
      <c r="IG160" s="175"/>
      <c r="IH160" s="174"/>
      <c r="II160" s="175"/>
      <c r="IJ160" s="174"/>
      <c r="IK160" s="175"/>
      <c r="IL160" s="174"/>
      <c r="IM160" s="175"/>
      <c r="IN160" s="174"/>
      <c r="IO160" s="175"/>
      <c r="IP160" s="174"/>
      <c r="IQ160" s="175"/>
      <c r="IR160" s="174"/>
      <c r="IS160" s="175"/>
      <c r="IT160" s="174"/>
      <c r="IU160" s="175"/>
      <c r="IV160" s="174"/>
      <c r="IW160" s="175"/>
      <c r="IX160" s="166">
        <f t="shared" si="200"/>
        <v>0</v>
      </c>
      <c r="IY160" s="167">
        <f t="shared" si="201"/>
        <v>0</v>
      </c>
      <c r="IZ160" s="166">
        <f t="shared" si="202"/>
        <v>0</v>
      </c>
      <c r="JA160" s="167">
        <f t="shared" si="203"/>
        <v>0</v>
      </c>
      <c r="JB160" s="1"/>
      <c r="JC160" s="1"/>
      <c r="JD160" s="174"/>
      <c r="JE160" s="175"/>
      <c r="JF160" s="174"/>
      <c r="JG160" s="175"/>
      <c r="JH160" s="174"/>
      <c r="JI160" s="175"/>
      <c r="JJ160" s="174"/>
      <c r="JK160" s="175"/>
      <c r="JL160" s="174"/>
      <c r="JM160" s="175"/>
      <c r="JN160" s="174"/>
      <c r="JO160" s="175"/>
      <c r="JP160" s="174"/>
      <c r="JQ160" s="175"/>
      <c r="JR160" s="174"/>
      <c r="JS160" s="175"/>
      <c r="JT160" s="174"/>
      <c r="JU160" s="175"/>
      <c r="JV160" s="174"/>
      <c r="JW160" s="175"/>
      <c r="JX160" s="174"/>
      <c r="JY160" s="175"/>
      <c r="JZ160" s="174"/>
      <c r="KA160" s="175"/>
      <c r="KB160" s="166">
        <f t="shared" si="204"/>
        <v>0</v>
      </c>
      <c r="KC160" s="167">
        <f t="shared" si="205"/>
        <v>0</v>
      </c>
      <c r="KD160" s="166">
        <f t="shared" si="206"/>
        <v>0</v>
      </c>
      <c r="KE160" s="167">
        <f t="shared" si="207"/>
        <v>0</v>
      </c>
      <c r="KF160" s="1"/>
      <c r="KG160" s="1"/>
      <c r="KH160" s="197">
        <f t="shared" si="118"/>
        <v>0</v>
      </c>
      <c r="KI160" s="198">
        <f t="shared" si="119"/>
        <v>0</v>
      </c>
      <c r="KJ160" s="166">
        <f t="shared" si="120"/>
        <v>0</v>
      </c>
      <c r="KK160" s="167">
        <f t="shared" si="121"/>
        <v>0</v>
      </c>
      <c r="KL160" s="199">
        <f t="shared" si="122"/>
        <v>0</v>
      </c>
      <c r="KM160" s="198">
        <f t="shared" si="123"/>
        <v>0</v>
      </c>
      <c r="KN160" s="166">
        <f t="shared" si="124"/>
        <v>0</v>
      </c>
      <c r="KO160" s="427">
        <f t="shared" si="125"/>
        <v>0</v>
      </c>
      <c r="KP160" s="420">
        <f t="shared" si="126"/>
        <v>0</v>
      </c>
      <c r="KQ160" s="422">
        <f t="shared" si="127"/>
        <v>0</v>
      </c>
      <c r="KR160" s="421" t="s">
        <v>338</v>
      </c>
      <c r="KS160" s="422" t="s">
        <v>338</v>
      </c>
      <c r="KT160" s="1"/>
    </row>
    <row r="161" spans="2:306" s="4" customFormat="1" ht="16.5" customHeight="1" x14ac:dyDescent="0.2">
      <c r="B161" s="73" t="s">
        <v>356</v>
      </c>
      <c r="C161" s="900"/>
      <c r="D161" s="901"/>
      <c r="E161" s="312"/>
      <c r="F161" s="655">
        <v>1</v>
      </c>
      <c r="G161" s="14"/>
      <c r="H161" s="14"/>
      <c r="I161" s="80">
        <f>INT(ROUND(F161,2)*(IF(E161&gt;0,data!$J$4,0)))</f>
        <v>0</v>
      </c>
      <c r="J161" s="80">
        <f t="shared" ref="J161" si="256">IF(E161&gt;0,I161*E161,0)</f>
        <v>0</v>
      </c>
      <c r="K161" s="314"/>
      <c r="L161" s="312"/>
      <c r="M161" s="80">
        <f>INT(ROUND(F161,2)*(IF(E161&gt;0,(IF(K161="ano",data!$J$6,0)),0)))</f>
        <v>0</v>
      </c>
      <c r="N161" s="82">
        <f t="shared" ref="N161" si="257">IF(L161&gt;E161,M161*E161,M161*L161)</f>
        <v>0</v>
      </c>
      <c r="O161" s="84">
        <f t="shared" ref="O161" si="258">J161+N161</f>
        <v>0</v>
      </c>
      <c r="Q161" s="85" t="str">
        <f t="shared" ref="Q161" si="259">IF(O161&gt;0,1,"")</f>
        <v/>
      </c>
      <c r="R161" s="611" t="s">
        <v>338</v>
      </c>
      <c r="T161" s="4">
        <f t="shared" si="103"/>
        <v>0</v>
      </c>
      <c r="U161" s="176" t="s">
        <v>297</v>
      </c>
      <c r="V161" s="10"/>
      <c r="W161" s="10"/>
      <c r="X161" s="164"/>
      <c r="Y161" s="177"/>
      <c r="Z161" s="164"/>
      <c r="AA161" s="177"/>
      <c r="AB161" s="164"/>
      <c r="AC161" s="177"/>
      <c r="AD161" s="164"/>
      <c r="AE161" s="177"/>
      <c r="AF161" s="164"/>
      <c r="AG161" s="177"/>
      <c r="AH161" s="164"/>
      <c r="AI161" s="177"/>
      <c r="AJ161" s="164"/>
      <c r="AK161" s="177"/>
      <c r="AL161" s="164"/>
      <c r="AM161" s="177"/>
      <c r="AN161" s="164"/>
      <c r="AO161" s="177"/>
      <c r="AP161" s="164"/>
      <c r="AQ161" s="177"/>
      <c r="AR161" s="164"/>
      <c r="AS161" s="177"/>
      <c r="AT161" s="164"/>
      <c r="AU161" s="177"/>
      <c r="AV161" s="166">
        <f t="shared" si="172"/>
        <v>0</v>
      </c>
      <c r="AW161" s="167">
        <f t="shared" si="173"/>
        <v>0</v>
      </c>
      <c r="AX161" s="166">
        <f t="shared" si="174"/>
        <v>0</v>
      </c>
      <c r="AY161" s="167">
        <f t="shared" si="175"/>
        <v>0</v>
      </c>
      <c r="AZ161" s="1"/>
      <c r="BA161" s="1"/>
      <c r="BB161" s="164"/>
      <c r="BC161" s="177"/>
      <c r="BD161" s="164"/>
      <c r="BE161" s="177"/>
      <c r="BF161" s="164"/>
      <c r="BG161" s="177"/>
      <c r="BH161" s="164"/>
      <c r="BI161" s="177"/>
      <c r="BJ161" s="164"/>
      <c r="BK161" s="177"/>
      <c r="BL161" s="164"/>
      <c r="BM161" s="177"/>
      <c r="BN161" s="164"/>
      <c r="BO161" s="177"/>
      <c r="BP161" s="164"/>
      <c r="BQ161" s="177"/>
      <c r="BR161" s="164"/>
      <c r="BS161" s="177"/>
      <c r="BT161" s="164"/>
      <c r="BU161" s="177"/>
      <c r="BV161" s="164"/>
      <c r="BW161" s="177"/>
      <c r="BX161" s="164"/>
      <c r="BY161" s="177"/>
      <c r="BZ161" s="166">
        <f t="shared" si="176"/>
        <v>0</v>
      </c>
      <c r="CA161" s="167">
        <f t="shared" si="177"/>
        <v>0</v>
      </c>
      <c r="CB161" s="166">
        <f t="shared" si="178"/>
        <v>0</v>
      </c>
      <c r="CC161" s="167">
        <f t="shared" si="179"/>
        <v>0</v>
      </c>
      <c r="CD161" s="1"/>
      <c r="CE161" s="1"/>
      <c r="CF161" s="164"/>
      <c r="CG161" s="177"/>
      <c r="CH161" s="164"/>
      <c r="CI161" s="177"/>
      <c r="CJ161" s="164"/>
      <c r="CK161" s="177"/>
      <c r="CL161" s="164"/>
      <c r="CM161" s="177"/>
      <c r="CN161" s="164"/>
      <c r="CO161" s="177"/>
      <c r="CP161" s="164"/>
      <c r="CQ161" s="177"/>
      <c r="CR161" s="164"/>
      <c r="CS161" s="177"/>
      <c r="CT161" s="164"/>
      <c r="CU161" s="177"/>
      <c r="CV161" s="164"/>
      <c r="CW161" s="177"/>
      <c r="CX161" s="164"/>
      <c r="CY161" s="177"/>
      <c r="CZ161" s="164"/>
      <c r="DA161" s="177"/>
      <c r="DB161" s="164"/>
      <c r="DC161" s="177"/>
      <c r="DD161" s="166">
        <f t="shared" si="180"/>
        <v>0</v>
      </c>
      <c r="DE161" s="167">
        <f t="shared" si="181"/>
        <v>0</v>
      </c>
      <c r="DF161" s="166">
        <f t="shared" si="182"/>
        <v>0</v>
      </c>
      <c r="DG161" s="167">
        <f t="shared" si="183"/>
        <v>0</v>
      </c>
      <c r="DH161" s="1"/>
      <c r="DI161" s="1"/>
      <c r="DJ161" s="164"/>
      <c r="DK161" s="177"/>
      <c r="DL161" s="164"/>
      <c r="DM161" s="177"/>
      <c r="DN161" s="164"/>
      <c r="DO161" s="177"/>
      <c r="DP161" s="164"/>
      <c r="DQ161" s="177"/>
      <c r="DR161" s="164"/>
      <c r="DS161" s="177"/>
      <c r="DT161" s="164"/>
      <c r="DU161" s="177"/>
      <c r="DV161" s="164"/>
      <c r="DW161" s="177"/>
      <c r="DX161" s="164"/>
      <c r="DY161" s="177"/>
      <c r="DZ161" s="164"/>
      <c r="EA161" s="177"/>
      <c r="EB161" s="164"/>
      <c r="EC161" s="177"/>
      <c r="ED161" s="164"/>
      <c r="EE161" s="177"/>
      <c r="EF161" s="164"/>
      <c r="EG161" s="177"/>
      <c r="EH161" s="166">
        <f t="shared" si="184"/>
        <v>0</v>
      </c>
      <c r="EI161" s="167">
        <f t="shared" si="185"/>
        <v>0</v>
      </c>
      <c r="EJ161" s="166">
        <f t="shared" si="186"/>
        <v>0</v>
      </c>
      <c r="EK161" s="167">
        <f t="shared" si="187"/>
        <v>0</v>
      </c>
      <c r="EL161" s="1"/>
      <c r="EM161" s="1"/>
      <c r="EN161" s="164"/>
      <c r="EO161" s="177"/>
      <c r="EP161" s="164"/>
      <c r="EQ161" s="177"/>
      <c r="ER161" s="164"/>
      <c r="ES161" s="177"/>
      <c r="ET161" s="164"/>
      <c r="EU161" s="177"/>
      <c r="EV161" s="164"/>
      <c r="EW161" s="177"/>
      <c r="EX161" s="164"/>
      <c r="EY161" s="177"/>
      <c r="EZ161" s="164"/>
      <c r="FA161" s="177"/>
      <c r="FB161" s="164"/>
      <c r="FC161" s="177"/>
      <c r="FD161" s="164"/>
      <c r="FE161" s="177"/>
      <c r="FF161" s="164"/>
      <c r="FG161" s="177"/>
      <c r="FH161" s="164"/>
      <c r="FI161" s="177"/>
      <c r="FJ161" s="164"/>
      <c r="FK161" s="177"/>
      <c r="FL161" s="166">
        <f t="shared" si="188"/>
        <v>0</v>
      </c>
      <c r="FM161" s="167">
        <f t="shared" si="189"/>
        <v>0</v>
      </c>
      <c r="FN161" s="166">
        <f t="shared" si="190"/>
        <v>0</v>
      </c>
      <c r="FO161" s="167">
        <f t="shared" si="191"/>
        <v>0</v>
      </c>
      <c r="FP161" s="1"/>
      <c r="FQ161" s="1"/>
      <c r="FR161" s="164"/>
      <c r="FS161" s="177"/>
      <c r="FT161" s="164"/>
      <c r="FU161" s="177"/>
      <c r="FV161" s="164"/>
      <c r="FW161" s="177"/>
      <c r="FX161" s="164"/>
      <c r="FY161" s="177"/>
      <c r="FZ161" s="164"/>
      <c r="GA161" s="177"/>
      <c r="GB161" s="164"/>
      <c r="GC161" s="177"/>
      <c r="GD161" s="164"/>
      <c r="GE161" s="177"/>
      <c r="GF161" s="164"/>
      <c r="GG161" s="177"/>
      <c r="GH161" s="164"/>
      <c r="GI161" s="177"/>
      <c r="GJ161" s="164"/>
      <c r="GK161" s="177"/>
      <c r="GL161" s="164"/>
      <c r="GM161" s="177"/>
      <c r="GN161" s="164"/>
      <c r="GO161" s="177"/>
      <c r="GP161" s="166">
        <f t="shared" si="192"/>
        <v>0</v>
      </c>
      <c r="GQ161" s="167">
        <f t="shared" si="193"/>
        <v>0</v>
      </c>
      <c r="GR161" s="166">
        <f t="shared" si="194"/>
        <v>0</v>
      </c>
      <c r="GS161" s="167">
        <f t="shared" si="195"/>
        <v>0</v>
      </c>
      <c r="GT161" s="1"/>
      <c r="GU161" s="1"/>
      <c r="GV161" s="164"/>
      <c r="GW161" s="177"/>
      <c r="GX161" s="164"/>
      <c r="GY161" s="177"/>
      <c r="GZ161" s="164"/>
      <c r="HA161" s="177"/>
      <c r="HB161" s="164"/>
      <c r="HC161" s="177"/>
      <c r="HD161" s="164"/>
      <c r="HE161" s="177"/>
      <c r="HF161" s="164"/>
      <c r="HG161" s="177"/>
      <c r="HH161" s="164"/>
      <c r="HI161" s="177"/>
      <c r="HJ161" s="164"/>
      <c r="HK161" s="177"/>
      <c r="HL161" s="164"/>
      <c r="HM161" s="177"/>
      <c r="HN161" s="164"/>
      <c r="HO161" s="177"/>
      <c r="HP161" s="164"/>
      <c r="HQ161" s="177"/>
      <c r="HR161" s="164"/>
      <c r="HS161" s="177"/>
      <c r="HT161" s="166">
        <f t="shared" si="196"/>
        <v>0</v>
      </c>
      <c r="HU161" s="167">
        <f t="shared" si="197"/>
        <v>0</v>
      </c>
      <c r="HV161" s="166">
        <f t="shared" si="198"/>
        <v>0</v>
      </c>
      <c r="HW161" s="167">
        <f t="shared" si="199"/>
        <v>0</v>
      </c>
      <c r="HX161" s="1"/>
      <c r="HY161" s="1"/>
      <c r="HZ161" s="164"/>
      <c r="IA161" s="177"/>
      <c r="IB161" s="164"/>
      <c r="IC161" s="177"/>
      <c r="ID161" s="164"/>
      <c r="IE161" s="177"/>
      <c r="IF161" s="164"/>
      <c r="IG161" s="177"/>
      <c r="IH161" s="164"/>
      <c r="II161" s="177"/>
      <c r="IJ161" s="164"/>
      <c r="IK161" s="177"/>
      <c r="IL161" s="164"/>
      <c r="IM161" s="177"/>
      <c r="IN161" s="164"/>
      <c r="IO161" s="177"/>
      <c r="IP161" s="164"/>
      <c r="IQ161" s="177"/>
      <c r="IR161" s="164"/>
      <c r="IS161" s="177"/>
      <c r="IT161" s="164"/>
      <c r="IU161" s="177"/>
      <c r="IV161" s="164"/>
      <c r="IW161" s="177"/>
      <c r="IX161" s="166">
        <f t="shared" si="200"/>
        <v>0</v>
      </c>
      <c r="IY161" s="167">
        <f t="shared" si="201"/>
        <v>0</v>
      </c>
      <c r="IZ161" s="166">
        <f t="shared" si="202"/>
        <v>0</v>
      </c>
      <c r="JA161" s="167">
        <f t="shared" si="203"/>
        <v>0</v>
      </c>
      <c r="JB161" s="1"/>
      <c r="JC161" s="1"/>
      <c r="JD161" s="164"/>
      <c r="JE161" s="177"/>
      <c r="JF161" s="164"/>
      <c r="JG161" s="177"/>
      <c r="JH161" s="164"/>
      <c r="JI161" s="177"/>
      <c r="JJ161" s="164"/>
      <c r="JK161" s="177"/>
      <c r="JL161" s="164"/>
      <c r="JM161" s="177"/>
      <c r="JN161" s="164"/>
      <c r="JO161" s="177"/>
      <c r="JP161" s="164"/>
      <c r="JQ161" s="177"/>
      <c r="JR161" s="164"/>
      <c r="JS161" s="177"/>
      <c r="JT161" s="164"/>
      <c r="JU161" s="177"/>
      <c r="JV161" s="164"/>
      <c r="JW161" s="177"/>
      <c r="JX161" s="164"/>
      <c r="JY161" s="177"/>
      <c r="JZ161" s="164"/>
      <c r="KA161" s="177"/>
      <c r="KB161" s="166">
        <f t="shared" si="204"/>
        <v>0</v>
      </c>
      <c r="KC161" s="167">
        <f t="shared" si="205"/>
        <v>0</v>
      </c>
      <c r="KD161" s="166">
        <f t="shared" si="206"/>
        <v>0</v>
      </c>
      <c r="KE161" s="167">
        <f t="shared" si="207"/>
        <v>0</v>
      </c>
      <c r="KF161" s="1"/>
      <c r="KG161" s="1"/>
      <c r="KH161" s="197">
        <f t="shared" si="118"/>
        <v>0</v>
      </c>
      <c r="KI161" s="198">
        <f t="shared" si="119"/>
        <v>0</v>
      </c>
      <c r="KJ161" s="166">
        <f t="shared" si="120"/>
        <v>0</v>
      </c>
      <c r="KK161" s="167">
        <f t="shared" si="121"/>
        <v>0</v>
      </c>
      <c r="KL161" s="199">
        <f t="shared" si="122"/>
        <v>0</v>
      </c>
      <c r="KM161" s="198">
        <f t="shared" si="123"/>
        <v>0</v>
      </c>
      <c r="KN161" s="166">
        <f t="shared" si="124"/>
        <v>0</v>
      </c>
      <c r="KO161" s="427">
        <f t="shared" si="125"/>
        <v>0</v>
      </c>
      <c r="KP161" s="420">
        <f t="shared" si="126"/>
        <v>0</v>
      </c>
      <c r="KQ161" s="422">
        <f t="shared" si="127"/>
        <v>0</v>
      </c>
      <c r="KR161" s="421" t="s">
        <v>338</v>
      </c>
      <c r="KS161" s="422" t="s">
        <v>338</v>
      </c>
      <c r="KT161" s="1"/>
    </row>
    <row r="162" spans="2:306" s="4" customFormat="1" ht="16.5" hidden="1" customHeight="1" x14ac:dyDescent="0.2">
      <c r="B162" s="73"/>
      <c r="C162" s="902"/>
      <c r="D162" s="903"/>
      <c r="E162" s="128"/>
      <c r="F162" s="651"/>
      <c r="G162" s="128"/>
      <c r="H162" s="128"/>
      <c r="I162" s="80">
        <f>INT(ROUND(F162,2)*(IF(E162&gt;0,data!$J$4,0)))</f>
        <v>0</v>
      </c>
      <c r="J162" s="80"/>
      <c r="K162" s="550"/>
      <c r="L162" s="128"/>
      <c r="M162" s="80">
        <f>INT(ROUND(F162,2)*(IF(E162&gt;0,(IF(K162="ano",data!$J$6,0)),0)))</f>
        <v>0</v>
      </c>
      <c r="N162" s="82"/>
      <c r="O162" s="84"/>
      <c r="Q162" s="85"/>
      <c r="R162" s="611" t="s">
        <v>338</v>
      </c>
      <c r="T162" s="4">
        <f t="shared" si="103"/>
        <v>0</v>
      </c>
      <c r="U162" s="173" t="s">
        <v>297</v>
      </c>
      <c r="V162" s="10"/>
      <c r="W162" s="10"/>
      <c r="X162" s="174"/>
      <c r="Y162" s="175"/>
      <c r="Z162" s="174"/>
      <c r="AA162" s="175"/>
      <c r="AB162" s="174"/>
      <c r="AC162" s="175"/>
      <c r="AD162" s="174"/>
      <c r="AE162" s="175"/>
      <c r="AF162" s="174"/>
      <c r="AG162" s="175"/>
      <c r="AH162" s="174"/>
      <c r="AI162" s="175"/>
      <c r="AJ162" s="174"/>
      <c r="AK162" s="175"/>
      <c r="AL162" s="174"/>
      <c r="AM162" s="175"/>
      <c r="AN162" s="174"/>
      <c r="AO162" s="175"/>
      <c r="AP162" s="174"/>
      <c r="AQ162" s="175"/>
      <c r="AR162" s="174"/>
      <c r="AS162" s="175"/>
      <c r="AT162" s="174"/>
      <c r="AU162" s="175"/>
      <c r="AV162" s="166">
        <f t="shared" si="172"/>
        <v>0</v>
      </c>
      <c r="AW162" s="167">
        <f t="shared" si="173"/>
        <v>0</v>
      </c>
      <c r="AX162" s="166">
        <f t="shared" si="174"/>
        <v>0</v>
      </c>
      <c r="AY162" s="167">
        <f t="shared" si="175"/>
        <v>0</v>
      </c>
      <c r="AZ162" s="1"/>
      <c r="BA162" s="1"/>
      <c r="BB162" s="174"/>
      <c r="BC162" s="175"/>
      <c r="BD162" s="174"/>
      <c r="BE162" s="175"/>
      <c r="BF162" s="174"/>
      <c r="BG162" s="175"/>
      <c r="BH162" s="174"/>
      <c r="BI162" s="175"/>
      <c r="BJ162" s="174"/>
      <c r="BK162" s="175"/>
      <c r="BL162" s="174"/>
      <c r="BM162" s="175"/>
      <c r="BN162" s="174"/>
      <c r="BO162" s="175"/>
      <c r="BP162" s="174"/>
      <c r="BQ162" s="175"/>
      <c r="BR162" s="174"/>
      <c r="BS162" s="175"/>
      <c r="BT162" s="174"/>
      <c r="BU162" s="175"/>
      <c r="BV162" s="174"/>
      <c r="BW162" s="175"/>
      <c r="BX162" s="174"/>
      <c r="BY162" s="175"/>
      <c r="BZ162" s="166">
        <f t="shared" si="176"/>
        <v>0</v>
      </c>
      <c r="CA162" s="167">
        <f t="shared" si="177"/>
        <v>0</v>
      </c>
      <c r="CB162" s="166">
        <f t="shared" si="178"/>
        <v>0</v>
      </c>
      <c r="CC162" s="167">
        <f t="shared" si="179"/>
        <v>0</v>
      </c>
      <c r="CD162" s="1"/>
      <c r="CE162" s="1"/>
      <c r="CF162" s="174"/>
      <c r="CG162" s="175"/>
      <c r="CH162" s="174"/>
      <c r="CI162" s="175"/>
      <c r="CJ162" s="174"/>
      <c r="CK162" s="175"/>
      <c r="CL162" s="174"/>
      <c r="CM162" s="175"/>
      <c r="CN162" s="174"/>
      <c r="CO162" s="175"/>
      <c r="CP162" s="174"/>
      <c r="CQ162" s="175"/>
      <c r="CR162" s="174"/>
      <c r="CS162" s="175"/>
      <c r="CT162" s="174"/>
      <c r="CU162" s="175"/>
      <c r="CV162" s="174"/>
      <c r="CW162" s="175"/>
      <c r="CX162" s="174"/>
      <c r="CY162" s="175"/>
      <c r="CZ162" s="174"/>
      <c r="DA162" s="175"/>
      <c r="DB162" s="174"/>
      <c r="DC162" s="175"/>
      <c r="DD162" s="166">
        <f t="shared" si="180"/>
        <v>0</v>
      </c>
      <c r="DE162" s="167">
        <f t="shared" si="181"/>
        <v>0</v>
      </c>
      <c r="DF162" s="166">
        <f t="shared" si="182"/>
        <v>0</v>
      </c>
      <c r="DG162" s="167">
        <f t="shared" si="183"/>
        <v>0</v>
      </c>
      <c r="DH162" s="1"/>
      <c r="DI162" s="1"/>
      <c r="DJ162" s="174"/>
      <c r="DK162" s="175"/>
      <c r="DL162" s="174"/>
      <c r="DM162" s="175"/>
      <c r="DN162" s="174"/>
      <c r="DO162" s="175"/>
      <c r="DP162" s="174"/>
      <c r="DQ162" s="175"/>
      <c r="DR162" s="174"/>
      <c r="DS162" s="175"/>
      <c r="DT162" s="174"/>
      <c r="DU162" s="175"/>
      <c r="DV162" s="174"/>
      <c r="DW162" s="175"/>
      <c r="DX162" s="174"/>
      <c r="DY162" s="175"/>
      <c r="DZ162" s="174"/>
      <c r="EA162" s="175"/>
      <c r="EB162" s="174"/>
      <c r="EC162" s="175"/>
      <c r="ED162" s="174"/>
      <c r="EE162" s="175"/>
      <c r="EF162" s="174"/>
      <c r="EG162" s="175"/>
      <c r="EH162" s="166">
        <f t="shared" si="184"/>
        <v>0</v>
      </c>
      <c r="EI162" s="167">
        <f t="shared" si="185"/>
        <v>0</v>
      </c>
      <c r="EJ162" s="166">
        <f t="shared" si="186"/>
        <v>0</v>
      </c>
      <c r="EK162" s="167">
        <f t="shared" si="187"/>
        <v>0</v>
      </c>
      <c r="EL162" s="1"/>
      <c r="EM162" s="1"/>
      <c r="EN162" s="174"/>
      <c r="EO162" s="175"/>
      <c r="EP162" s="174"/>
      <c r="EQ162" s="175"/>
      <c r="ER162" s="174"/>
      <c r="ES162" s="175"/>
      <c r="ET162" s="174"/>
      <c r="EU162" s="175"/>
      <c r="EV162" s="174"/>
      <c r="EW162" s="175"/>
      <c r="EX162" s="174"/>
      <c r="EY162" s="175"/>
      <c r="EZ162" s="174"/>
      <c r="FA162" s="175"/>
      <c r="FB162" s="174"/>
      <c r="FC162" s="175"/>
      <c r="FD162" s="174"/>
      <c r="FE162" s="175"/>
      <c r="FF162" s="174"/>
      <c r="FG162" s="175"/>
      <c r="FH162" s="174"/>
      <c r="FI162" s="175"/>
      <c r="FJ162" s="174"/>
      <c r="FK162" s="175"/>
      <c r="FL162" s="166">
        <f t="shared" si="188"/>
        <v>0</v>
      </c>
      <c r="FM162" s="167">
        <f t="shared" si="189"/>
        <v>0</v>
      </c>
      <c r="FN162" s="166">
        <f t="shared" si="190"/>
        <v>0</v>
      </c>
      <c r="FO162" s="167">
        <f t="shared" si="191"/>
        <v>0</v>
      </c>
      <c r="FP162" s="1"/>
      <c r="FQ162" s="1"/>
      <c r="FR162" s="174"/>
      <c r="FS162" s="175"/>
      <c r="FT162" s="174"/>
      <c r="FU162" s="175"/>
      <c r="FV162" s="174"/>
      <c r="FW162" s="175"/>
      <c r="FX162" s="174"/>
      <c r="FY162" s="175"/>
      <c r="FZ162" s="174"/>
      <c r="GA162" s="175"/>
      <c r="GB162" s="174"/>
      <c r="GC162" s="175"/>
      <c r="GD162" s="174"/>
      <c r="GE162" s="175"/>
      <c r="GF162" s="174"/>
      <c r="GG162" s="175"/>
      <c r="GH162" s="174"/>
      <c r="GI162" s="175"/>
      <c r="GJ162" s="174"/>
      <c r="GK162" s="175"/>
      <c r="GL162" s="174"/>
      <c r="GM162" s="175"/>
      <c r="GN162" s="174"/>
      <c r="GO162" s="175"/>
      <c r="GP162" s="166">
        <f t="shared" si="192"/>
        <v>0</v>
      </c>
      <c r="GQ162" s="167">
        <f t="shared" si="193"/>
        <v>0</v>
      </c>
      <c r="GR162" s="166">
        <f t="shared" si="194"/>
        <v>0</v>
      </c>
      <c r="GS162" s="167">
        <f t="shared" si="195"/>
        <v>0</v>
      </c>
      <c r="GT162" s="1"/>
      <c r="GU162" s="1"/>
      <c r="GV162" s="174"/>
      <c r="GW162" s="175"/>
      <c r="GX162" s="174"/>
      <c r="GY162" s="175"/>
      <c r="GZ162" s="174"/>
      <c r="HA162" s="175"/>
      <c r="HB162" s="174"/>
      <c r="HC162" s="175"/>
      <c r="HD162" s="174"/>
      <c r="HE162" s="175"/>
      <c r="HF162" s="174"/>
      <c r="HG162" s="175"/>
      <c r="HH162" s="174"/>
      <c r="HI162" s="175"/>
      <c r="HJ162" s="174"/>
      <c r="HK162" s="175"/>
      <c r="HL162" s="174"/>
      <c r="HM162" s="175"/>
      <c r="HN162" s="174"/>
      <c r="HO162" s="175"/>
      <c r="HP162" s="174"/>
      <c r="HQ162" s="175"/>
      <c r="HR162" s="174"/>
      <c r="HS162" s="175"/>
      <c r="HT162" s="166">
        <f t="shared" si="196"/>
        <v>0</v>
      </c>
      <c r="HU162" s="167">
        <f t="shared" si="197"/>
        <v>0</v>
      </c>
      <c r="HV162" s="166">
        <f t="shared" si="198"/>
        <v>0</v>
      </c>
      <c r="HW162" s="167">
        <f t="shared" si="199"/>
        <v>0</v>
      </c>
      <c r="HX162" s="1"/>
      <c r="HY162" s="1"/>
      <c r="HZ162" s="174"/>
      <c r="IA162" s="175"/>
      <c r="IB162" s="174"/>
      <c r="IC162" s="175"/>
      <c r="ID162" s="174"/>
      <c r="IE162" s="175"/>
      <c r="IF162" s="174"/>
      <c r="IG162" s="175"/>
      <c r="IH162" s="174"/>
      <c r="II162" s="175"/>
      <c r="IJ162" s="174"/>
      <c r="IK162" s="175"/>
      <c r="IL162" s="174"/>
      <c r="IM162" s="175"/>
      <c r="IN162" s="174"/>
      <c r="IO162" s="175"/>
      <c r="IP162" s="174"/>
      <c r="IQ162" s="175"/>
      <c r="IR162" s="174"/>
      <c r="IS162" s="175"/>
      <c r="IT162" s="174"/>
      <c r="IU162" s="175"/>
      <c r="IV162" s="174"/>
      <c r="IW162" s="175"/>
      <c r="IX162" s="166">
        <f t="shared" si="200"/>
        <v>0</v>
      </c>
      <c r="IY162" s="167">
        <f t="shared" si="201"/>
        <v>0</v>
      </c>
      <c r="IZ162" s="166">
        <f t="shared" si="202"/>
        <v>0</v>
      </c>
      <c r="JA162" s="167">
        <f t="shared" si="203"/>
        <v>0</v>
      </c>
      <c r="JB162" s="1"/>
      <c r="JC162" s="1"/>
      <c r="JD162" s="174"/>
      <c r="JE162" s="175"/>
      <c r="JF162" s="174"/>
      <c r="JG162" s="175"/>
      <c r="JH162" s="174"/>
      <c r="JI162" s="175"/>
      <c r="JJ162" s="174"/>
      <c r="JK162" s="175"/>
      <c r="JL162" s="174"/>
      <c r="JM162" s="175"/>
      <c r="JN162" s="174"/>
      <c r="JO162" s="175"/>
      <c r="JP162" s="174"/>
      <c r="JQ162" s="175"/>
      <c r="JR162" s="174"/>
      <c r="JS162" s="175"/>
      <c r="JT162" s="174"/>
      <c r="JU162" s="175"/>
      <c r="JV162" s="174"/>
      <c r="JW162" s="175"/>
      <c r="JX162" s="174"/>
      <c r="JY162" s="175"/>
      <c r="JZ162" s="174"/>
      <c r="KA162" s="175"/>
      <c r="KB162" s="166">
        <f t="shared" si="204"/>
        <v>0</v>
      </c>
      <c r="KC162" s="167">
        <f t="shared" si="205"/>
        <v>0</v>
      </c>
      <c r="KD162" s="166">
        <f t="shared" si="206"/>
        <v>0</v>
      </c>
      <c r="KE162" s="167">
        <f t="shared" si="207"/>
        <v>0</v>
      </c>
      <c r="KF162" s="1"/>
      <c r="KG162" s="1"/>
      <c r="KH162" s="197">
        <f t="shared" si="118"/>
        <v>0</v>
      </c>
      <c r="KI162" s="198">
        <f t="shared" si="119"/>
        <v>0</v>
      </c>
      <c r="KJ162" s="166">
        <f t="shared" si="120"/>
        <v>0</v>
      </c>
      <c r="KK162" s="167">
        <f t="shared" si="121"/>
        <v>0</v>
      </c>
      <c r="KL162" s="199">
        <f t="shared" si="122"/>
        <v>0</v>
      </c>
      <c r="KM162" s="198">
        <f t="shared" si="123"/>
        <v>0</v>
      </c>
      <c r="KN162" s="166">
        <f t="shared" si="124"/>
        <v>0</v>
      </c>
      <c r="KO162" s="427">
        <f t="shared" si="125"/>
        <v>0</v>
      </c>
      <c r="KP162" s="420">
        <f t="shared" si="126"/>
        <v>0</v>
      </c>
      <c r="KQ162" s="422">
        <f t="shared" si="127"/>
        <v>0</v>
      </c>
      <c r="KR162" s="421" t="s">
        <v>338</v>
      </c>
      <c r="KS162" s="422" t="s">
        <v>338</v>
      </c>
      <c r="KT162" s="1"/>
    </row>
    <row r="163" spans="2:306" s="4" customFormat="1" ht="16.5" customHeight="1" x14ac:dyDescent="0.2">
      <c r="B163" s="73" t="s">
        <v>357</v>
      </c>
      <c r="C163" s="900"/>
      <c r="D163" s="901"/>
      <c r="E163" s="312"/>
      <c r="F163" s="655">
        <v>1</v>
      </c>
      <c r="G163" s="14"/>
      <c r="H163" s="14"/>
      <c r="I163" s="80">
        <f>INT(ROUND(F163,2)*(IF(E163&gt;0,data!$J$4,0)))</f>
        <v>0</v>
      </c>
      <c r="J163" s="80">
        <f t="shared" ref="J163" si="260">IF(E163&gt;0,I163*E163,0)</f>
        <v>0</v>
      </c>
      <c r="K163" s="314"/>
      <c r="L163" s="312"/>
      <c r="M163" s="80">
        <f>INT(ROUND(F163,2)*(IF(E163&gt;0,(IF(K163="ano",data!$J$6,0)),0)))</f>
        <v>0</v>
      </c>
      <c r="N163" s="82">
        <f t="shared" ref="N163" si="261">IF(L163&gt;E163,M163*E163,M163*L163)</f>
        <v>0</v>
      </c>
      <c r="O163" s="84">
        <f t="shared" ref="O163" si="262">J163+N163</f>
        <v>0</v>
      </c>
      <c r="Q163" s="85" t="str">
        <f t="shared" ref="Q163" si="263">IF(O163&gt;0,1,"")</f>
        <v/>
      </c>
      <c r="R163" s="611" t="s">
        <v>338</v>
      </c>
      <c r="T163" s="4">
        <f t="shared" si="103"/>
        <v>0</v>
      </c>
      <c r="U163" s="176" t="s">
        <v>297</v>
      </c>
      <c r="V163" s="10"/>
      <c r="W163" s="10"/>
      <c r="X163" s="164"/>
      <c r="Y163" s="177"/>
      <c r="Z163" s="164"/>
      <c r="AA163" s="177"/>
      <c r="AB163" s="164"/>
      <c r="AC163" s="177"/>
      <c r="AD163" s="164"/>
      <c r="AE163" s="177"/>
      <c r="AF163" s="164"/>
      <c r="AG163" s="177"/>
      <c r="AH163" s="164"/>
      <c r="AI163" s="177"/>
      <c r="AJ163" s="164"/>
      <c r="AK163" s="177"/>
      <c r="AL163" s="164"/>
      <c r="AM163" s="177"/>
      <c r="AN163" s="164"/>
      <c r="AO163" s="177"/>
      <c r="AP163" s="164"/>
      <c r="AQ163" s="177"/>
      <c r="AR163" s="164"/>
      <c r="AS163" s="177"/>
      <c r="AT163" s="164"/>
      <c r="AU163" s="177"/>
      <c r="AV163" s="166">
        <f t="shared" si="172"/>
        <v>0</v>
      </c>
      <c r="AW163" s="167">
        <f t="shared" si="173"/>
        <v>0</v>
      </c>
      <c r="AX163" s="166">
        <f t="shared" si="174"/>
        <v>0</v>
      </c>
      <c r="AY163" s="167">
        <f t="shared" si="175"/>
        <v>0</v>
      </c>
      <c r="AZ163" s="1"/>
      <c r="BA163" s="1"/>
      <c r="BB163" s="164"/>
      <c r="BC163" s="177"/>
      <c r="BD163" s="164"/>
      <c r="BE163" s="177"/>
      <c r="BF163" s="164"/>
      <c r="BG163" s="177"/>
      <c r="BH163" s="164"/>
      <c r="BI163" s="177"/>
      <c r="BJ163" s="164"/>
      <c r="BK163" s="177"/>
      <c r="BL163" s="164"/>
      <c r="BM163" s="177"/>
      <c r="BN163" s="164"/>
      <c r="BO163" s="177"/>
      <c r="BP163" s="164"/>
      <c r="BQ163" s="177"/>
      <c r="BR163" s="164"/>
      <c r="BS163" s="177"/>
      <c r="BT163" s="164"/>
      <c r="BU163" s="177"/>
      <c r="BV163" s="164"/>
      <c r="BW163" s="177"/>
      <c r="BX163" s="164"/>
      <c r="BY163" s="177"/>
      <c r="BZ163" s="166">
        <f t="shared" si="176"/>
        <v>0</v>
      </c>
      <c r="CA163" s="167">
        <f t="shared" si="177"/>
        <v>0</v>
      </c>
      <c r="CB163" s="166">
        <f t="shared" si="178"/>
        <v>0</v>
      </c>
      <c r="CC163" s="167">
        <f t="shared" si="179"/>
        <v>0</v>
      </c>
      <c r="CD163" s="1"/>
      <c r="CE163" s="1"/>
      <c r="CF163" s="164"/>
      <c r="CG163" s="177"/>
      <c r="CH163" s="164"/>
      <c r="CI163" s="177"/>
      <c r="CJ163" s="164"/>
      <c r="CK163" s="177"/>
      <c r="CL163" s="164"/>
      <c r="CM163" s="177"/>
      <c r="CN163" s="164"/>
      <c r="CO163" s="177"/>
      <c r="CP163" s="164"/>
      <c r="CQ163" s="177"/>
      <c r="CR163" s="164"/>
      <c r="CS163" s="177"/>
      <c r="CT163" s="164"/>
      <c r="CU163" s="177"/>
      <c r="CV163" s="164"/>
      <c r="CW163" s="177"/>
      <c r="CX163" s="164"/>
      <c r="CY163" s="177"/>
      <c r="CZ163" s="164"/>
      <c r="DA163" s="177"/>
      <c r="DB163" s="164"/>
      <c r="DC163" s="177"/>
      <c r="DD163" s="166">
        <f t="shared" si="180"/>
        <v>0</v>
      </c>
      <c r="DE163" s="167">
        <f t="shared" si="181"/>
        <v>0</v>
      </c>
      <c r="DF163" s="166">
        <f t="shared" si="182"/>
        <v>0</v>
      </c>
      <c r="DG163" s="167">
        <f t="shared" si="183"/>
        <v>0</v>
      </c>
      <c r="DH163" s="1"/>
      <c r="DI163" s="1"/>
      <c r="DJ163" s="164"/>
      <c r="DK163" s="177"/>
      <c r="DL163" s="164"/>
      <c r="DM163" s="177"/>
      <c r="DN163" s="164"/>
      <c r="DO163" s="177"/>
      <c r="DP163" s="164"/>
      <c r="DQ163" s="177"/>
      <c r="DR163" s="164"/>
      <c r="DS163" s="177"/>
      <c r="DT163" s="164"/>
      <c r="DU163" s="177"/>
      <c r="DV163" s="164"/>
      <c r="DW163" s="177"/>
      <c r="DX163" s="164"/>
      <c r="DY163" s="177"/>
      <c r="DZ163" s="164"/>
      <c r="EA163" s="177"/>
      <c r="EB163" s="164"/>
      <c r="EC163" s="177"/>
      <c r="ED163" s="164"/>
      <c r="EE163" s="177"/>
      <c r="EF163" s="164"/>
      <c r="EG163" s="177"/>
      <c r="EH163" s="166">
        <f t="shared" si="184"/>
        <v>0</v>
      </c>
      <c r="EI163" s="167">
        <f t="shared" si="185"/>
        <v>0</v>
      </c>
      <c r="EJ163" s="166">
        <f t="shared" si="186"/>
        <v>0</v>
      </c>
      <c r="EK163" s="167">
        <f t="shared" si="187"/>
        <v>0</v>
      </c>
      <c r="EL163" s="1"/>
      <c r="EM163" s="1"/>
      <c r="EN163" s="164"/>
      <c r="EO163" s="177"/>
      <c r="EP163" s="164"/>
      <c r="EQ163" s="177"/>
      <c r="ER163" s="164"/>
      <c r="ES163" s="177"/>
      <c r="ET163" s="164"/>
      <c r="EU163" s="177"/>
      <c r="EV163" s="164"/>
      <c r="EW163" s="177"/>
      <c r="EX163" s="164"/>
      <c r="EY163" s="177"/>
      <c r="EZ163" s="164"/>
      <c r="FA163" s="177"/>
      <c r="FB163" s="164"/>
      <c r="FC163" s="177"/>
      <c r="FD163" s="164"/>
      <c r="FE163" s="177"/>
      <c r="FF163" s="164"/>
      <c r="FG163" s="177"/>
      <c r="FH163" s="164"/>
      <c r="FI163" s="177"/>
      <c r="FJ163" s="164"/>
      <c r="FK163" s="177"/>
      <c r="FL163" s="166">
        <f t="shared" si="188"/>
        <v>0</v>
      </c>
      <c r="FM163" s="167">
        <f t="shared" si="189"/>
        <v>0</v>
      </c>
      <c r="FN163" s="166">
        <f t="shared" si="190"/>
        <v>0</v>
      </c>
      <c r="FO163" s="167">
        <f t="shared" si="191"/>
        <v>0</v>
      </c>
      <c r="FP163" s="1"/>
      <c r="FQ163" s="1"/>
      <c r="FR163" s="164"/>
      <c r="FS163" s="177"/>
      <c r="FT163" s="164"/>
      <c r="FU163" s="177"/>
      <c r="FV163" s="164"/>
      <c r="FW163" s="177"/>
      <c r="FX163" s="164"/>
      <c r="FY163" s="177"/>
      <c r="FZ163" s="164"/>
      <c r="GA163" s="177"/>
      <c r="GB163" s="164"/>
      <c r="GC163" s="177"/>
      <c r="GD163" s="164"/>
      <c r="GE163" s="177"/>
      <c r="GF163" s="164"/>
      <c r="GG163" s="177"/>
      <c r="GH163" s="164"/>
      <c r="GI163" s="177"/>
      <c r="GJ163" s="164"/>
      <c r="GK163" s="177"/>
      <c r="GL163" s="164"/>
      <c r="GM163" s="177"/>
      <c r="GN163" s="164"/>
      <c r="GO163" s="177"/>
      <c r="GP163" s="166">
        <f t="shared" si="192"/>
        <v>0</v>
      </c>
      <c r="GQ163" s="167">
        <f t="shared" si="193"/>
        <v>0</v>
      </c>
      <c r="GR163" s="166">
        <f t="shared" si="194"/>
        <v>0</v>
      </c>
      <c r="GS163" s="167">
        <f t="shared" si="195"/>
        <v>0</v>
      </c>
      <c r="GT163" s="1"/>
      <c r="GU163" s="1"/>
      <c r="GV163" s="164"/>
      <c r="GW163" s="177"/>
      <c r="GX163" s="164"/>
      <c r="GY163" s="177"/>
      <c r="GZ163" s="164"/>
      <c r="HA163" s="177"/>
      <c r="HB163" s="164"/>
      <c r="HC163" s="177"/>
      <c r="HD163" s="164"/>
      <c r="HE163" s="177"/>
      <c r="HF163" s="164"/>
      <c r="HG163" s="177"/>
      <c r="HH163" s="164"/>
      <c r="HI163" s="177"/>
      <c r="HJ163" s="164"/>
      <c r="HK163" s="177"/>
      <c r="HL163" s="164"/>
      <c r="HM163" s="177"/>
      <c r="HN163" s="164"/>
      <c r="HO163" s="177"/>
      <c r="HP163" s="164"/>
      <c r="HQ163" s="177"/>
      <c r="HR163" s="164"/>
      <c r="HS163" s="177"/>
      <c r="HT163" s="166">
        <f t="shared" si="196"/>
        <v>0</v>
      </c>
      <c r="HU163" s="167">
        <f t="shared" si="197"/>
        <v>0</v>
      </c>
      <c r="HV163" s="166">
        <f t="shared" si="198"/>
        <v>0</v>
      </c>
      <c r="HW163" s="167">
        <f t="shared" si="199"/>
        <v>0</v>
      </c>
      <c r="HX163" s="1"/>
      <c r="HY163" s="1"/>
      <c r="HZ163" s="164"/>
      <c r="IA163" s="177"/>
      <c r="IB163" s="164"/>
      <c r="IC163" s="177"/>
      <c r="ID163" s="164"/>
      <c r="IE163" s="177"/>
      <c r="IF163" s="164"/>
      <c r="IG163" s="177"/>
      <c r="IH163" s="164"/>
      <c r="II163" s="177"/>
      <c r="IJ163" s="164"/>
      <c r="IK163" s="177"/>
      <c r="IL163" s="164"/>
      <c r="IM163" s="177"/>
      <c r="IN163" s="164"/>
      <c r="IO163" s="177"/>
      <c r="IP163" s="164"/>
      <c r="IQ163" s="177"/>
      <c r="IR163" s="164"/>
      <c r="IS163" s="177"/>
      <c r="IT163" s="164"/>
      <c r="IU163" s="177"/>
      <c r="IV163" s="164"/>
      <c r="IW163" s="177"/>
      <c r="IX163" s="166">
        <f t="shared" si="200"/>
        <v>0</v>
      </c>
      <c r="IY163" s="167">
        <f t="shared" si="201"/>
        <v>0</v>
      </c>
      <c r="IZ163" s="166">
        <f t="shared" si="202"/>
        <v>0</v>
      </c>
      <c r="JA163" s="167">
        <f t="shared" si="203"/>
        <v>0</v>
      </c>
      <c r="JB163" s="1"/>
      <c r="JC163" s="1"/>
      <c r="JD163" s="164"/>
      <c r="JE163" s="177"/>
      <c r="JF163" s="164"/>
      <c r="JG163" s="177"/>
      <c r="JH163" s="164"/>
      <c r="JI163" s="177"/>
      <c r="JJ163" s="164"/>
      <c r="JK163" s="177"/>
      <c r="JL163" s="164"/>
      <c r="JM163" s="177"/>
      <c r="JN163" s="164"/>
      <c r="JO163" s="177"/>
      <c r="JP163" s="164"/>
      <c r="JQ163" s="177"/>
      <c r="JR163" s="164"/>
      <c r="JS163" s="177"/>
      <c r="JT163" s="164"/>
      <c r="JU163" s="177"/>
      <c r="JV163" s="164"/>
      <c r="JW163" s="177"/>
      <c r="JX163" s="164"/>
      <c r="JY163" s="177"/>
      <c r="JZ163" s="164"/>
      <c r="KA163" s="177"/>
      <c r="KB163" s="166">
        <f t="shared" si="204"/>
        <v>0</v>
      </c>
      <c r="KC163" s="167">
        <f t="shared" si="205"/>
        <v>0</v>
      </c>
      <c r="KD163" s="166">
        <f t="shared" si="206"/>
        <v>0</v>
      </c>
      <c r="KE163" s="167">
        <f t="shared" si="207"/>
        <v>0</v>
      </c>
      <c r="KF163" s="1"/>
      <c r="KG163" s="1"/>
      <c r="KH163" s="197">
        <f t="shared" si="118"/>
        <v>0</v>
      </c>
      <c r="KI163" s="198">
        <f t="shared" si="119"/>
        <v>0</v>
      </c>
      <c r="KJ163" s="166">
        <f t="shared" si="120"/>
        <v>0</v>
      </c>
      <c r="KK163" s="167">
        <f t="shared" si="121"/>
        <v>0</v>
      </c>
      <c r="KL163" s="199">
        <f t="shared" si="122"/>
        <v>0</v>
      </c>
      <c r="KM163" s="198">
        <f t="shared" si="123"/>
        <v>0</v>
      </c>
      <c r="KN163" s="166">
        <f t="shared" si="124"/>
        <v>0</v>
      </c>
      <c r="KO163" s="427">
        <f t="shared" si="125"/>
        <v>0</v>
      </c>
      <c r="KP163" s="420">
        <f t="shared" si="126"/>
        <v>0</v>
      </c>
      <c r="KQ163" s="422">
        <f t="shared" si="127"/>
        <v>0</v>
      </c>
      <c r="KR163" s="421" t="s">
        <v>338</v>
      </c>
      <c r="KS163" s="422" t="s">
        <v>338</v>
      </c>
      <c r="KT163" s="1"/>
    </row>
    <row r="164" spans="2:306" s="4" customFormat="1" ht="16.5" hidden="1" customHeight="1" x14ac:dyDescent="0.2">
      <c r="B164" s="73"/>
      <c r="C164" s="902"/>
      <c r="D164" s="903"/>
      <c r="E164" s="128"/>
      <c r="F164" s="651"/>
      <c r="G164" s="128"/>
      <c r="H164" s="128"/>
      <c r="I164" s="80">
        <f>INT(ROUND(F164,2)*(IF(E164&gt;0,data!$J$4,0)))</f>
        <v>0</v>
      </c>
      <c r="J164" s="80"/>
      <c r="K164" s="550"/>
      <c r="L164" s="128"/>
      <c r="M164" s="80">
        <f>INT(ROUND(F164,2)*(IF(E164&gt;0,(IF(K164="ano",data!$J$6,0)),0)))</f>
        <v>0</v>
      </c>
      <c r="N164" s="82"/>
      <c r="O164" s="84"/>
      <c r="Q164" s="85"/>
      <c r="R164" s="611" t="s">
        <v>338</v>
      </c>
      <c r="T164" s="4">
        <f t="shared" si="103"/>
        <v>0</v>
      </c>
      <c r="U164" s="173" t="s">
        <v>297</v>
      </c>
      <c r="V164" s="10"/>
      <c r="W164" s="10"/>
      <c r="X164" s="174"/>
      <c r="Y164" s="175"/>
      <c r="Z164" s="174"/>
      <c r="AA164" s="175"/>
      <c r="AB164" s="174"/>
      <c r="AC164" s="175"/>
      <c r="AD164" s="174"/>
      <c r="AE164" s="175"/>
      <c r="AF164" s="174"/>
      <c r="AG164" s="175"/>
      <c r="AH164" s="174"/>
      <c r="AI164" s="175"/>
      <c r="AJ164" s="174"/>
      <c r="AK164" s="175"/>
      <c r="AL164" s="174"/>
      <c r="AM164" s="175"/>
      <c r="AN164" s="174"/>
      <c r="AO164" s="175"/>
      <c r="AP164" s="174"/>
      <c r="AQ164" s="175"/>
      <c r="AR164" s="174"/>
      <c r="AS164" s="175"/>
      <c r="AT164" s="174"/>
      <c r="AU164" s="175"/>
      <c r="AV164" s="166">
        <f t="shared" si="172"/>
        <v>0</v>
      </c>
      <c r="AW164" s="167">
        <f t="shared" si="173"/>
        <v>0</v>
      </c>
      <c r="AX164" s="166">
        <f t="shared" si="174"/>
        <v>0</v>
      </c>
      <c r="AY164" s="167">
        <f t="shared" si="175"/>
        <v>0</v>
      </c>
      <c r="AZ164" s="1"/>
      <c r="BA164" s="1"/>
      <c r="BB164" s="174"/>
      <c r="BC164" s="175"/>
      <c r="BD164" s="174"/>
      <c r="BE164" s="175"/>
      <c r="BF164" s="174"/>
      <c r="BG164" s="175"/>
      <c r="BH164" s="174"/>
      <c r="BI164" s="175"/>
      <c r="BJ164" s="174"/>
      <c r="BK164" s="175"/>
      <c r="BL164" s="174"/>
      <c r="BM164" s="175"/>
      <c r="BN164" s="174"/>
      <c r="BO164" s="175"/>
      <c r="BP164" s="174"/>
      <c r="BQ164" s="175"/>
      <c r="BR164" s="174"/>
      <c r="BS164" s="175"/>
      <c r="BT164" s="174"/>
      <c r="BU164" s="175"/>
      <c r="BV164" s="174"/>
      <c r="BW164" s="175"/>
      <c r="BX164" s="174"/>
      <c r="BY164" s="175"/>
      <c r="BZ164" s="166">
        <f t="shared" si="176"/>
        <v>0</v>
      </c>
      <c r="CA164" s="167">
        <f t="shared" si="177"/>
        <v>0</v>
      </c>
      <c r="CB164" s="166">
        <f t="shared" si="178"/>
        <v>0</v>
      </c>
      <c r="CC164" s="167">
        <f t="shared" si="179"/>
        <v>0</v>
      </c>
      <c r="CD164" s="1"/>
      <c r="CE164" s="1"/>
      <c r="CF164" s="174"/>
      <c r="CG164" s="175"/>
      <c r="CH164" s="174"/>
      <c r="CI164" s="175"/>
      <c r="CJ164" s="174"/>
      <c r="CK164" s="175"/>
      <c r="CL164" s="174"/>
      <c r="CM164" s="175"/>
      <c r="CN164" s="174"/>
      <c r="CO164" s="175"/>
      <c r="CP164" s="174"/>
      <c r="CQ164" s="175"/>
      <c r="CR164" s="174"/>
      <c r="CS164" s="175"/>
      <c r="CT164" s="174"/>
      <c r="CU164" s="175"/>
      <c r="CV164" s="174"/>
      <c r="CW164" s="175"/>
      <c r="CX164" s="174"/>
      <c r="CY164" s="175"/>
      <c r="CZ164" s="174"/>
      <c r="DA164" s="175"/>
      <c r="DB164" s="174"/>
      <c r="DC164" s="175"/>
      <c r="DD164" s="166">
        <f t="shared" si="180"/>
        <v>0</v>
      </c>
      <c r="DE164" s="167">
        <f t="shared" si="181"/>
        <v>0</v>
      </c>
      <c r="DF164" s="166">
        <f t="shared" si="182"/>
        <v>0</v>
      </c>
      <c r="DG164" s="167">
        <f t="shared" si="183"/>
        <v>0</v>
      </c>
      <c r="DH164" s="1"/>
      <c r="DI164" s="1"/>
      <c r="DJ164" s="174"/>
      <c r="DK164" s="175"/>
      <c r="DL164" s="174"/>
      <c r="DM164" s="175"/>
      <c r="DN164" s="174"/>
      <c r="DO164" s="175"/>
      <c r="DP164" s="174"/>
      <c r="DQ164" s="175"/>
      <c r="DR164" s="174"/>
      <c r="DS164" s="175"/>
      <c r="DT164" s="174"/>
      <c r="DU164" s="175"/>
      <c r="DV164" s="174"/>
      <c r="DW164" s="175"/>
      <c r="DX164" s="174"/>
      <c r="DY164" s="175"/>
      <c r="DZ164" s="174"/>
      <c r="EA164" s="175"/>
      <c r="EB164" s="174"/>
      <c r="EC164" s="175"/>
      <c r="ED164" s="174"/>
      <c r="EE164" s="175"/>
      <c r="EF164" s="174"/>
      <c r="EG164" s="175"/>
      <c r="EH164" s="166">
        <f t="shared" si="184"/>
        <v>0</v>
      </c>
      <c r="EI164" s="167">
        <f t="shared" si="185"/>
        <v>0</v>
      </c>
      <c r="EJ164" s="166">
        <f t="shared" si="186"/>
        <v>0</v>
      </c>
      <c r="EK164" s="167">
        <f t="shared" si="187"/>
        <v>0</v>
      </c>
      <c r="EL164" s="1"/>
      <c r="EM164" s="1"/>
      <c r="EN164" s="174"/>
      <c r="EO164" s="175"/>
      <c r="EP164" s="174"/>
      <c r="EQ164" s="175"/>
      <c r="ER164" s="174"/>
      <c r="ES164" s="175"/>
      <c r="ET164" s="174"/>
      <c r="EU164" s="175"/>
      <c r="EV164" s="174"/>
      <c r="EW164" s="175"/>
      <c r="EX164" s="174"/>
      <c r="EY164" s="175"/>
      <c r="EZ164" s="174"/>
      <c r="FA164" s="175"/>
      <c r="FB164" s="174"/>
      <c r="FC164" s="175"/>
      <c r="FD164" s="174"/>
      <c r="FE164" s="175"/>
      <c r="FF164" s="174"/>
      <c r="FG164" s="175"/>
      <c r="FH164" s="174"/>
      <c r="FI164" s="175"/>
      <c r="FJ164" s="174"/>
      <c r="FK164" s="175"/>
      <c r="FL164" s="166">
        <f t="shared" si="188"/>
        <v>0</v>
      </c>
      <c r="FM164" s="167">
        <f t="shared" si="189"/>
        <v>0</v>
      </c>
      <c r="FN164" s="166">
        <f t="shared" si="190"/>
        <v>0</v>
      </c>
      <c r="FO164" s="167">
        <f t="shared" si="191"/>
        <v>0</v>
      </c>
      <c r="FP164" s="1"/>
      <c r="FQ164" s="1"/>
      <c r="FR164" s="174"/>
      <c r="FS164" s="175"/>
      <c r="FT164" s="174"/>
      <c r="FU164" s="175"/>
      <c r="FV164" s="174"/>
      <c r="FW164" s="175"/>
      <c r="FX164" s="174"/>
      <c r="FY164" s="175"/>
      <c r="FZ164" s="174"/>
      <c r="GA164" s="175"/>
      <c r="GB164" s="174"/>
      <c r="GC164" s="175"/>
      <c r="GD164" s="174"/>
      <c r="GE164" s="175"/>
      <c r="GF164" s="174"/>
      <c r="GG164" s="175"/>
      <c r="GH164" s="174"/>
      <c r="GI164" s="175"/>
      <c r="GJ164" s="174"/>
      <c r="GK164" s="175"/>
      <c r="GL164" s="174"/>
      <c r="GM164" s="175"/>
      <c r="GN164" s="174"/>
      <c r="GO164" s="175"/>
      <c r="GP164" s="166">
        <f t="shared" si="192"/>
        <v>0</v>
      </c>
      <c r="GQ164" s="167">
        <f t="shared" si="193"/>
        <v>0</v>
      </c>
      <c r="GR164" s="166">
        <f t="shared" si="194"/>
        <v>0</v>
      </c>
      <c r="GS164" s="167">
        <f t="shared" si="195"/>
        <v>0</v>
      </c>
      <c r="GT164" s="1"/>
      <c r="GU164" s="1"/>
      <c r="GV164" s="174"/>
      <c r="GW164" s="175"/>
      <c r="GX164" s="174"/>
      <c r="GY164" s="175"/>
      <c r="GZ164" s="174"/>
      <c r="HA164" s="175"/>
      <c r="HB164" s="174"/>
      <c r="HC164" s="175"/>
      <c r="HD164" s="174"/>
      <c r="HE164" s="175"/>
      <c r="HF164" s="174"/>
      <c r="HG164" s="175"/>
      <c r="HH164" s="174"/>
      <c r="HI164" s="175"/>
      <c r="HJ164" s="174"/>
      <c r="HK164" s="175"/>
      <c r="HL164" s="174"/>
      <c r="HM164" s="175"/>
      <c r="HN164" s="174"/>
      <c r="HO164" s="175"/>
      <c r="HP164" s="174"/>
      <c r="HQ164" s="175"/>
      <c r="HR164" s="174"/>
      <c r="HS164" s="175"/>
      <c r="HT164" s="166">
        <f t="shared" si="196"/>
        <v>0</v>
      </c>
      <c r="HU164" s="167">
        <f t="shared" si="197"/>
        <v>0</v>
      </c>
      <c r="HV164" s="166">
        <f t="shared" si="198"/>
        <v>0</v>
      </c>
      <c r="HW164" s="167">
        <f t="shared" si="199"/>
        <v>0</v>
      </c>
      <c r="HX164" s="1"/>
      <c r="HY164" s="1"/>
      <c r="HZ164" s="174"/>
      <c r="IA164" s="175"/>
      <c r="IB164" s="174"/>
      <c r="IC164" s="175"/>
      <c r="ID164" s="174"/>
      <c r="IE164" s="175"/>
      <c r="IF164" s="174"/>
      <c r="IG164" s="175"/>
      <c r="IH164" s="174"/>
      <c r="II164" s="175"/>
      <c r="IJ164" s="174"/>
      <c r="IK164" s="175"/>
      <c r="IL164" s="174"/>
      <c r="IM164" s="175"/>
      <c r="IN164" s="174"/>
      <c r="IO164" s="175"/>
      <c r="IP164" s="174"/>
      <c r="IQ164" s="175"/>
      <c r="IR164" s="174"/>
      <c r="IS164" s="175"/>
      <c r="IT164" s="174"/>
      <c r="IU164" s="175"/>
      <c r="IV164" s="174"/>
      <c r="IW164" s="175"/>
      <c r="IX164" s="166">
        <f t="shared" si="200"/>
        <v>0</v>
      </c>
      <c r="IY164" s="167">
        <f t="shared" si="201"/>
        <v>0</v>
      </c>
      <c r="IZ164" s="166">
        <f t="shared" si="202"/>
        <v>0</v>
      </c>
      <c r="JA164" s="167">
        <f t="shared" si="203"/>
        <v>0</v>
      </c>
      <c r="JB164" s="1"/>
      <c r="JC164" s="1"/>
      <c r="JD164" s="174"/>
      <c r="JE164" s="175"/>
      <c r="JF164" s="174"/>
      <c r="JG164" s="175"/>
      <c r="JH164" s="174"/>
      <c r="JI164" s="175"/>
      <c r="JJ164" s="174"/>
      <c r="JK164" s="175"/>
      <c r="JL164" s="174"/>
      <c r="JM164" s="175"/>
      <c r="JN164" s="174"/>
      <c r="JO164" s="175"/>
      <c r="JP164" s="174"/>
      <c r="JQ164" s="175"/>
      <c r="JR164" s="174"/>
      <c r="JS164" s="175"/>
      <c r="JT164" s="174"/>
      <c r="JU164" s="175"/>
      <c r="JV164" s="174"/>
      <c r="JW164" s="175"/>
      <c r="JX164" s="174"/>
      <c r="JY164" s="175"/>
      <c r="JZ164" s="174"/>
      <c r="KA164" s="175"/>
      <c r="KB164" s="166">
        <f t="shared" si="204"/>
        <v>0</v>
      </c>
      <c r="KC164" s="167">
        <f t="shared" si="205"/>
        <v>0</v>
      </c>
      <c r="KD164" s="166">
        <f t="shared" si="206"/>
        <v>0</v>
      </c>
      <c r="KE164" s="167">
        <f t="shared" si="207"/>
        <v>0</v>
      </c>
      <c r="KF164" s="1"/>
      <c r="KG164" s="1"/>
      <c r="KH164" s="197">
        <f t="shared" si="118"/>
        <v>0</v>
      </c>
      <c r="KI164" s="198">
        <f t="shared" si="119"/>
        <v>0</v>
      </c>
      <c r="KJ164" s="166">
        <f t="shared" si="120"/>
        <v>0</v>
      </c>
      <c r="KK164" s="167">
        <f t="shared" si="121"/>
        <v>0</v>
      </c>
      <c r="KL164" s="199">
        <f t="shared" si="122"/>
        <v>0</v>
      </c>
      <c r="KM164" s="198">
        <f t="shared" si="123"/>
        <v>0</v>
      </c>
      <c r="KN164" s="166">
        <f t="shared" si="124"/>
        <v>0</v>
      </c>
      <c r="KO164" s="427">
        <f t="shared" si="125"/>
        <v>0</v>
      </c>
      <c r="KP164" s="420">
        <f t="shared" si="126"/>
        <v>0</v>
      </c>
      <c r="KQ164" s="422">
        <f t="shared" si="127"/>
        <v>0</v>
      </c>
      <c r="KR164" s="421" t="s">
        <v>338</v>
      </c>
      <c r="KS164" s="422" t="s">
        <v>338</v>
      </c>
      <c r="KT164" s="1"/>
    </row>
    <row r="165" spans="2:306" s="4" customFormat="1" ht="16.5" customHeight="1" x14ac:dyDescent="0.2">
      <c r="B165" s="73" t="s">
        <v>358</v>
      </c>
      <c r="C165" s="900"/>
      <c r="D165" s="901"/>
      <c r="E165" s="312"/>
      <c r="F165" s="655">
        <v>1</v>
      </c>
      <c r="G165" s="14"/>
      <c r="H165" s="14"/>
      <c r="I165" s="80">
        <f>INT(ROUND(F165,2)*(IF(E165&gt;0,data!$J$4,0)))</f>
        <v>0</v>
      </c>
      <c r="J165" s="80">
        <f t="shared" ref="J165" si="264">IF(E165&gt;0,I165*E165,0)</f>
        <v>0</v>
      </c>
      <c r="K165" s="314"/>
      <c r="L165" s="312"/>
      <c r="M165" s="80">
        <f>INT(ROUND(F165,2)*(IF(E165&gt;0,(IF(K165="ano",data!$J$6,0)),0)))</f>
        <v>0</v>
      </c>
      <c r="N165" s="82">
        <f t="shared" ref="N165" si="265">IF(L165&gt;E165,M165*E165,M165*L165)</f>
        <v>0</v>
      </c>
      <c r="O165" s="84">
        <f t="shared" ref="O165" si="266">J165+N165</f>
        <v>0</v>
      </c>
      <c r="Q165" s="85" t="str">
        <f t="shared" ref="Q165" si="267">IF(O165&gt;0,1,"")</f>
        <v/>
      </c>
      <c r="R165" s="611" t="s">
        <v>338</v>
      </c>
      <c r="T165" s="4">
        <f t="shared" si="103"/>
        <v>0</v>
      </c>
      <c r="U165" s="176" t="s">
        <v>297</v>
      </c>
      <c r="V165" s="10"/>
      <c r="W165" s="10"/>
      <c r="X165" s="164"/>
      <c r="Y165" s="177"/>
      <c r="Z165" s="164"/>
      <c r="AA165" s="177"/>
      <c r="AB165" s="164"/>
      <c r="AC165" s="177"/>
      <c r="AD165" s="164"/>
      <c r="AE165" s="177"/>
      <c r="AF165" s="164"/>
      <c r="AG165" s="177"/>
      <c r="AH165" s="164"/>
      <c r="AI165" s="177"/>
      <c r="AJ165" s="164"/>
      <c r="AK165" s="177"/>
      <c r="AL165" s="164"/>
      <c r="AM165" s="177"/>
      <c r="AN165" s="164"/>
      <c r="AO165" s="177"/>
      <c r="AP165" s="164"/>
      <c r="AQ165" s="177"/>
      <c r="AR165" s="164"/>
      <c r="AS165" s="177"/>
      <c r="AT165" s="164"/>
      <c r="AU165" s="177"/>
      <c r="AV165" s="166">
        <f t="shared" si="172"/>
        <v>0</v>
      </c>
      <c r="AW165" s="167">
        <f t="shared" si="173"/>
        <v>0</v>
      </c>
      <c r="AX165" s="166">
        <f t="shared" si="174"/>
        <v>0</v>
      </c>
      <c r="AY165" s="167">
        <f t="shared" si="175"/>
        <v>0</v>
      </c>
      <c r="AZ165" s="1"/>
      <c r="BA165" s="1"/>
      <c r="BB165" s="164"/>
      <c r="BC165" s="177"/>
      <c r="BD165" s="164"/>
      <c r="BE165" s="177"/>
      <c r="BF165" s="164"/>
      <c r="BG165" s="177"/>
      <c r="BH165" s="164"/>
      <c r="BI165" s="177"/>
      <c r="BJ165" s="164"/>
      <c r="BK165" s="177"/>
      <c r="BL165" s="164"/>
      <c r="BM165" s="177"/>
      <c r="BN165" s="164"/>
      <c r="BO165" s="177"/>
      <c r="BP165" s="164"/>
      <c r="BQ165" s="177"/>
      <c r="BR165" s="164"/>
      <c r="BS165" s="177"/>
      <c r="BT165" s="164"/>
      <c r="BU165" s="177"/>
      <c r="BV165" s="164"/>
      <c r="BW165" s="177"/>
      <c r="BX165" s="164"/>
      <c r="BY165" s="177"/>
      <c r="BZ165" s="166">
        <f t="shared" si="176"/>
        <v>0</v>
      </c>
      <c r="CA165" s="167">
        <f t="shared" si="177"/>
        <v>0</v>
      </c>
      <c r="CB165" s="166">
        <f t="shared" si="178"/>
        <v>0</v>
      </c>
      <c r="CC165" s="167">
        <f t="shared" si="179"/>
        <v>0</v>
      </c>
      <c r="CD165" s="1"/>
      <c r="CE165" s="1"/>
      <c r="CF165" s="164"/>
      <c r="CG165" s="177"/>
      <c r="CH165" s="164"/>
      <c r="CI165" s="177"/>
      <c r="CJ165" s="164"/>
      <c r="CK165" s="177"/>
      <c r="CL165" s="164"/>
      <c r="CM165" s="177"/>
      <c r="CN165" s="164"/>
      <c r="CO165" s="177"/>
      <c r="CP165" s="164"/>
      <c r="CQ165" s="177"/>
      <c r="CR165" s="164"/>
      <c r="CS165" s="177"/>
      <c r="CT165" s="164"/>
      <c r="CU165" s="177"/>
      <c r="CV165" s="164"/>
      <c r="CW165" s="177"/>
      <c r="CX165" s="164"/>
      <c r="CY165" s="177"/>
      <c r="CZ165" s="164"/>
      <c r="DA165" s="177"/>
      <c r="DB165" s="164"/>
      <c r="DC165" s="177"/>
      <c r="DD165" s="166">
        <f t="shared" si="180"/>
        <v>0</v>
      </c>
      <c r="DE165" s="167">
        <f t="shared" si="181"/>
        <v>0</v>
      </c>
      <c r="DF165" s="166">
        <f t="shared" si="182"/>
        <v>0</v>
      </c>
      <c r="DG165" s="167">
        <f t="shared" si="183"/>
        <v>0</v>
      </c>
      <c r="DH165" s="1"/>
      <c r="DI165" s="1"/>
      <c r="DJ165" s="164"/>
      <c r="DK165" s="177"/>
      <c r="DL165" s="164"/>
      <c r="DM165" s="177"/>
      <c r="DN165" s="164"/>
      <c r="DO165" s="177"/>
      <c r="DP165" s="164"/>
      <c r="DQ165" s="177"/>
      <c r="DR165" s="164"/>
      <c r="DS165" s="177"/>
      <c r="DT165" s="164"/>
      <c r="DU165" s="177"/>
      <c r="DV165" s="164"/>
      <c r="DW165" s="177"/>
      <c r="DX165" s="164"/>
      <c r="DY165" s="177"/>
      <c r="DZ165" s="164"/>
      <c r="EA165" s="177"/>
      <c r="EB165" s="164"/>
      <c r="EC165" s="177"/>
      <c r="ED165" s="164"/>
      <c r="EE165" s="177"/>
      <c r="EF165" s="164"/>
      <c r="EG165" s="177"/>
      <c r="EH165" s="166">
        <f t="shared" si="184"/>
        <v>0</v>
      </c>
      <c r="EI165" s="167">
        <f t="shared" si="185"/>
        <v>0</v>
      </c>
      <c r="EJ165" s="166">
        <f t="shared" si="186"/>
        <v>0</v>
      </c>
      <c r="EK165" s="167">
        <f t="shared" si="187"/>
        <v>0</v>
      </c>
      <c r="EL165" s="1"/>
      <c r="EM165" s="1"/>
      <c r="EN165" s="164"/>
      <c r="EO165" s="177"/>
      <c r="EP165" s="164"/>
      <c r="EQ165" s="177"/>
      <c r="ER165" s="164"/>
      <c r="ES165" s="177"/>
      <c r="ET165" s="164"/>
      <c r="EU165" s="177"/>
      <c r="EV165" s="164"/>
      <c r="EW165" s="177"/>
      <c r="EX165" s="164"/>
      <c r="EY165" s="177"/>
      <c r="EZ165" s="164"/>
      <c r="FA165" s="177"/>
      <c r="FB165" s="164"/>
      <c r="FC165" s="177"/>
      <c r="FD165" s="164"/>
      <c r="FE165" s="177"/>
      <c r="FF165" s="164"/>
      <c r="FG165" s="177"/>
      <c r="FH165" s="164"/>
      <c r="FI165" s="177"/>
      <c r="FJ165" s="164"/>
      <c r="FK165" s="177"/>
      <c r="FL165" s="166">
        <f t="shared" si="188"/>
        <v>0</v>
      </c>
      <c r="FM165" s="167">
        <f t="shared" si="189"/>
        <v>0</v>
      </c>
      <c r="FN165" s="166">
        <f t="shared" si="190"/>
        <v>0</v>
      </c>
      <c r="FO165" s="167">
        <f t="shared" si="191"/>
        <v>0</v>
      </c>
      <c r="FP165" s="1"/>
      <c r="FQ165" s="1"/>
      <c r="FR165" s="164"/>
      <c r="FS165" s="177"/>
      <c r="FT165" s="164"/>
      <c r="FU165" s="177"/>
      <c r="FV165" s="164"/>
      <c r="FW165" s="177"/>
      <c r="FX165" s="164"/>
      <c r="FY165" s="177"/>
      <c r="FZ165" s="164"/>
      <c r="GA165" s="177"/>
      <c r="GB165" s="164"/>
      <c r="GC165" s="177"/>
      <c r="GD165" s="164"/>
      <c r="GE165" s="177"/>
      <c r="GF165" s="164"/>
      <c r="GG165" s="177"/>
      <c r="GH165" s="164"/>
      <c r="GI165" s="177"/>
      <c r="GJ165" s="164"/>
      <c r="GK165" s="177"/>
      <c r="GL165" s="164"/>
      <c r="GM165" s="177"/>
      <c r="GN165" s="164"/>
      <c r="GO165" s="177"/>
      <c r="GP165" s="166">
        <f t="shared" si="192"/>
        <v>0</v>
      </c>
      <c r="GQ165" s="167">
        <f t="shared" si="193"/>
        <v>0</v>
      </c>
      <c r="GR165" s="166">
        <f t="shared" si="194"/>
        <v>0</v>
      </c>
      <c r="GS165" s="167">
        <f t="shared" si="195"/>
        <v>0</v>
      </c>
      <c r="GT165" s="1"/>
      <c r="GU165" s="1"/>
      <c r="GV165" s="164"/>
      <c r="GW165" s="177"/>
      <c r="GX165" s="164"/>
      <c r="GY165" s="177"/>
      <c r="GZ165" s="164"/>
      <c r="HA165" s="177"/>
      <c r="HB165" s="164"/>
      <c r="HC165" s="177"/>
      <c r="HD165" s="164"/>
      <c r="HE165" s="177"/>
      <c r="HF165" s="164"/>
      <c r="HG165" s="177"/>
      <c r="HH165" s="164"/>
      <c r="HI165" s="177"/>
      <c r="HJ165" s="164"/>
      <c r="HK165" s="177"/>
      <c r="HL165" s="164"/>
      <c r="HM165" s="177"/>
      <c r="HN165" s="164"/>
      <c r="HO165" s="177"/>
      <c r="HP165" s="164"/>
      <c r="HQ165" s="177"/>
      <c r="HR165" s="164"/>
      <c r="HS165" s="177"/>
      <c r="HT165" s="166">
        <f t="shared" si="196"/>
        <v>0</v>
      </c>
      <c r="HU165" s="167">
        <f t="shared" si="197"/>
        <v>0</v>
      </c>
      <c r="HV165" s="166">
        <f t="shared" si="198"/>
        <v>0</v>
      </c>
      <c r="HW165" s="167">
        <f t="shared" si="199"/>
        <v>0</v>
      </c>
      <c r="HX165" s="1"/>
      <c r="HY165" s="1"/>
      <c r="HZ165" s="164"/>
      <c r="IA165" s="177"/>
      <c r="IB165" s="164"/>
      <c r="IC165" s="177"/>
      <c r="ID165" s="164"/>
      <c r="IE165" s="177"/>
      <c r="IF165" s="164"/>
      <c r="IG165" s="177"/>
      <c r="IH165" s="164"/>
      <c r="II165" s="177"/>
      <c r="IJ165" s="164"/>
      <c r="IK165" s="177"/>
      <c r="IL165" s="164"/>
      <c r="IM165" s="177"/>
      <c r="IN165" s="164"/>
      <c r="IO165" s="177"/>
      <c r="IP165" s="164"/>
      <c r="IQ165" s="177"/>
      <c r="IR165" s="164"/>
      <c r="IS165" s="177"/>
      <c r="IT165" s="164"/>
      <c r="IU165" s="177"/>
      <c r="IV165" s="164"/>
      <c r="IW165" s="177"/>
      <c r="IX165" s="166">
        <f t="shared" si="200"/>
        <v>0</v>
      </c>
      <c r="IY165" s="167">
        <f t="shared" si="201"/>
        <v>0</v>
      </c>
      <c r="IZ165" s="166">
        <f t="shared" si="202"/>
        <v>0</v>
      </c>
      <c r="JA165" s="167">
        <f t="shared" si="203"/>
        <v>0</v>
      </c>
      <c r="JB165" s="1"/>
      <c r="JC165" s="1"/>
      <c r="JD165" s="164"/>
      <c r="JE165" s="177"/>
      <c r="JF165" s="164"/>
      <c r="JG165" s="177"/>
      <c r="JH165" s="164"/>
      <c r="JI165" s="177"/>
      <c r="JJ165" s="164"/>
      <c r="JK165" s="177"/>
      <c r="JL165" s="164"/>
      <c r="JM165" s="177"/>
      <c r="JN165" s="164"/>
      <c r="JO165" s="177"/>
      <c r="JP165" s="164"/>
      <c r="JQ165" s="177"/>
      <c r="JR165" s="164"/>
      <c r="JS165" s="177"/>
      <c r="JT165" s="164"/>
      <c r="JU165" s="177"/>
      <c r="JV165" s="164"/>
      <c r="JW165" s="177"/>
      <c r="JX165" s="164"/>
      <c r="JY165" s="177"/>
      <c r="JZ165" s="164"/>
      <c r="KA165" s="177"/>
      <c r="KB165" s="166">
        <f t="shared" si="204"/>
        <v>0</v>
      </c>
      <c r="KC165" s="167">
        <f t="shared" si="205"/>
        <v>0</v>
      </c>
      <c r="KD165" s="166">
        <f t="shared" si="206"/>
        <v>0</v>
      </c>
      <c r="KE165" s="167">
        <f t="shared" si="207"/>
        <v>0</v>
      </c>
      <c r="KF165" s="1"/>
      <c r="KG165" s="1"/>
      <c r="KH165" s="197">
        <f t="shared" si="118"/>
        <v>0</v>
      </c>
      <c r="KI165" s="198">
        <f t="shared" si="119"/>
        <v>0</v>
      </c>
      <c r="KJ165" s="166">
        <f t="shared" si="120"/>
        <v>0</v>
      </c>
      <c r="KK165" s="167">
        <f t="shared" si="121"/>
        <v>0</v>
      </c>
      <c r="KL165" s="199">
        <f t="shared" si="122"/>
        <v>0</v>
      </c>
      <c r="KM165" s="198">
        <f t="shared" si="123"/>
        <v>0</v>
      </c>
      <c r="KN165" s="166">
        <f t="shared" si="124"/>
        <v>0</v>
      </c>
      <c r="KO165" s="427">
        <f t="shared" si="125"/>
        <v>0</v>
      </c>
      <c r="KP165" s="420">
        <f t="shared" si="126"/>
        <v>0</v>
      </c>
      <c r="KQ165" s="422">
        <f t="shared" si="127"/>
        <v>0</v>
      </c>
      <c r="KR165" s="421" t="s">
        <v>338</v>
      </c>
      <c r="KS165" s="422" t="s">
        <v>338</v>
      </c>
      <c r="KT165" s="1"/>
    </row>
    <row r="166" spans="2:306" s="4" customFormat="1" ht="16.5" hidden="1" customHeight="1" x14ac:dyDescent="0.2">
      <c r="B166" s="73"/>
      <c r="C166" s="902"/>
      <c r="D166" s="903"/>
      <c r="E166" s="128"/>
      <c r="F166" s="651"/>
      <c r="G166" s="128"/>
      <c r="H166" s="128"/>
      <c r="I166" s="80">
        <f>INT(ROUND(F166,2)*(IF(E166&gt;0,data!$J$4,0)))</f>
        <v>0</v>
      </c>
      <c r="J166" s="80"/>
      <c r="K166" s="550"/>
      <c r="L166" s="128"/>
      <c r="M166" s="80">
        <f>INT(ROUND(F166,2)*(IF(E166&gt;0,(IF(K166="ano",data!$J$6,0)),0)))</f>
        <v>0</v>
      </c>
      <c r="N166" s="82"/>
      <c r="O166" s="84"/>
      <c r="Q166" s="85"/>
      <c r="R166" s="611" t="s">
        <v>338</v>
      </c>
      <c r="T166" s="4">
        <f t="shared" si="103"/>
        <v>0</v>
      </c>
      <c r="U166" s="173" t="s">
        <v>297</v>
      </c>
      <c r="V166" s="10"/>
      <c r="W166" s="10"/>
      <c r="X166" s="174"/>
      <c r="Y166" s="175"/>
      <c r="Z166" s="174"/>
      <c r="AA166" s="175"/>
      <c r="AB166" s="174"/>
      <c r="AC166" s="175"/>
      <c r="AD166" s="174"/>
      <c r="AE166" s="175"/>
      <c r="AF166" s="174"/>
      <c r="AG166" s="175"/>
      <c r="AH166" s="174"/>
      <c r="AI166" s="175"/>
      <c r="AJ166" s="174"/>
      <c r="AK166" s="175"/>
      <c r="AL166" s="174"/>
      <c r="AM166" s="175"/>
      <c r="AN166" s="174"/>
      <c r="AO166" s="175"/>
      <c r="AP166" s="174"/>
      <c r="AQ166" s="175"/>
      <c r="AR166" s="174"/>
      <c r="AS166" s="175"/>
      <c r="AT166" s="174"/>
      <c r="AU166" s="175"/>
      <c r="AV166" s="166">
        <f t="shared" si="172"/>
        <v>0</v>
      </c>
      <c r="AW166" s="167">
        <f t="shared" si="173"/>
        <v>0</v>
      </c>
      <c r="AX166" s="166">
        <f t="shared" si="174"/>
        <v>0</v>
      </c>
      <c r="AY166" s="167">
        <f t="shared" si="175"/>
        <v>0</v>
      </c>
      <c r="AZ166" s="1"/>
      <c r="BA166" s="1"/>
      <c r="BB166" s="174"/>
      <c r="BC166" s="175"/>
      <c r="BD166" s="174"/>
      <c r="BE166" s="175"/>
      <c r="BF166" s="174"/>
      <c r="BG166" s="175"/>
      <c r="BH166" s="174"/>
      <c r="BI166" s="175"/>
      <c r="BJ166" s="174"/>
      <c r="BK166" s="175"/>
      <c r="BL166" s="174"/>
      <c r="BM166" s="175"/>
      <c r="BN166" s="174"/>
      <c r="BO166" s="175"/>
      <c r="BP166" s="174"/>
      <c r="BQ166" s="175"/>
      <c r="BR166" s="174"/>
      <c r="BS166" s="175"/>
      <c r="BT166" s="174"/>
      <c r="BU166" s="175"/>
      <c r="BV166" s="174"/>
      <c r="BW166" s="175"/>
      <c r="BX166" s="174"/>
      <c r="BY166" s="175"/>
      <c r="BZ166" s="166">
        <f t="shared" si="176"/>
        <v>0</v>
      </c>
      <c r="CA166" s="167">
        <f t="shared" si="177"/>
        <v>0</v>
      </c>
      <c r="CB166" s="166">
        <f t="shared" si="178"/>
        <v>0</v>
      </c>
      <c r="CC166" s="167">
        <f t="shared" si="179"/>
        <v>0</v>
      </c>
      <c r="CD166" s="1"/>
      <c r="CE166" s="1"/>
      <c r="CF166" s="174"/>
      <c r="CG166" s="175"/>
      <c r="CH166" s="174"/>
      <c r="CI166" s="175"/>
      <c r="CJ166" s="174"/>
      <c r="CK166" s="175"/>
      <c r="CL166" s="174"/>
      <c r="CM166" s="175"/>
      <c r="CN166" s="174"/>
      <c r="CO166" s="175"/>
      <c r="CP166" s="174"/>
      <c r="CQ166" s="175"/>
      <c r="CR166" s="174"/>
      <c r="CS166" s="175"/>
      <c r="CT166" s="174"/>
      <c r="CU166" s="175"/>
      <c r="CV166" s="174"/>
      <c r="CW166" s="175"/>
      <c r="CX166" s="174"/>
      <c r="CY166" s="175"/>
      <c r="CZ166" s="174"/>
      <c r="DA166" s="175"/>
      <c r="DB166" s="174"/>
      <c r="DC166" s="175"/>
      <c r="DD166" s="166">
        <f t="shared" si="180"/>
        <v>0</v>
      </c>
      <c r="DE166" s="167">
        <f t="shared" si="181"/>
        <v>0</v>
      </c>
      <c r="DF166" s="166">
        <f t="shared" si="182"/>
        <v>0</v>
      </c>
      <c r="DG166" s="167">
        <f t="shared" si="183"/>
        <v>0</v>
      </c>
      <c r="DH166" s="1"/>
      <c r="DI166" s="1"/>
      <c r="DJ166" s="174"/>
      <c r="DK166" s="175"/>
      <c r="DL166" s="174"/>
      <c r="DM166" s="175"/>
      <c r="DN166" s="174"/>
      <c r="DO166" s="175"/>
      <c r="DP166" s="174"/>
      <c r="DQ166" s="175"/>
      <c r="DR166" s="174"/>
      <c r="DS166" s="175"/>
      <c r="DT166" s="174"/>
      <c r="DU166" s="175"/>
      <c r="DV166" s="174"/>
      <c r="DW166" s="175"/>
      <c r="DX166" s="174"/>
      <c r="DY166" s="175"/>
      <c r="DZ166" s="174"/>
      <c r="EA166" s="175"/>
      <c r="EB166" s="174"/>
      <c r="EC166" s="175"/>
      <c r="ED166" s="174"/>
      <c r="EE166" s="175"/>
      <c r="EF166" s="174"/>
      <c r="EG166" s="175"/>
      <c r="EH166" s="166">
        <f t="shared" si="184"/>
        <v>0</v>
      </c>
      <c r="EI166" s="167">
        <f t="shared" si="185"/>
        <v>0</v>
      </c>
      <c r="EJ166" s="166">
        <f t="shared" si="186"/>
        <v>0</v>
      </c>
      <c r="EK166" s="167">
        <f t="shared" si="187"/>
        <v>0</v>
      </c>
      <c r="EL166" s="1"/>
      <c r="EM166" s="1"/>
      <c r="EN166" s="174"/>
      <c r="EO166" s="175"/>
      <c r="EP166" s="174"/>
      <c r="EQ166" s="175"/>
      <c r="ER166" s="174"/>
      <c r="ES166" s="175"/>
      <c r="ET166" s="174"/>
      <c r="EU166" s="175"/>
      <c r="EV166" s="174"/>
      <c r="EW166" s="175"/>
      <c r="EX166" s="174"/>
      <c r="EY166" s="175"/>
      <c r="EZ166" s="174"/>
      <c r="FA166" s="175"/>
      <c r="FB166" s="174"/>
      <c r="FC166" s="175"/>
      <c r="FD166" s="174"/>
      <c r="FE166" s="175"/>
      <c r="FF166" s="174"/>
      <c r="FG166" s="175"/>
      <c r="FH166" s="174"/>
      <c r="FI166" s="175"/>
      <c r="FJ166" s="174"/>
      <c r="FK166" s="175"/>
      <c r="FL166" s="166">
        <f t="shared" si="188"/>
        <v>0</v>
      </c>
      <c r="FM166" s="167">
        <f t="shared" si="189"/>
        <v>0</v>
      </c>
      <c r="FN166" s="166">
        <f t="shared" si="190"/>
        <v>0</v>
      </c>
      <c r="FO166" s="167">
        <f t="shared" si="191"/>
        <v>0</v>
      </c>
      <c r="FP166" s="1"/>
      <c r="FQ166" s="1"/>
      <c r="FR166" s="174"/>
      <c r="FS166" s="175"/>
      <c r="FT166" s="174"/>
      <c r="FU166" s="175"/>
      <c r="FV166" s="174"/>
      <c r="FW166" s="175"/>
      <c r="FX166" s="174"/>
      <c r="FY166" s="175"/>
      <c r="FZ166" s="174"/>
      <c r="GA166" s="175"/>
      <c r="GB166" s="174"/>
      <c r="GC166" s="175"/>
      <c r="GD166" s="174"/>
      <c r="GE166" s="175"/>
      <c r="GF166" s="174"/>
      <c r="GG166" s="175"/>
      <c r="GH166" s="174"/>
      <c r="GI166" s="175"/>
      <c r="GJ166" s="174"/>
      <c r="GK166" s="175"/>
      <c r="GL166" s="174"/>
      <c r="GM166" s="175"/>
      <c r="GN166" s="174"/>
      <c r="GO166" s="175"/>
      <c r="GP166" s="166">
        <f t="shared" si="192"/>
        <v>0</v>
      </c>
      <c r="GQ166" s="167">
        <f t="shared" si="193"/>
        <v>0</v>
      </c>
      <c r="GR166" s="166">
        <f t="shared" si="194"/>
        <v>0</v>
      </c>
      <c r="GS166" s="167">
        <f t="shared" si="195"/>
        <v>0</v>
      </c>
      <c r="GT166" s="1"/>
      <c r="GU166" s="1"/>
      <c r="GV166" s="174"/>
      <c r="GW166" s="175"/>
      <c r="GX166" s="174"/>
      <c r="GY166" s="175"/>
      <c r="GZ166" s="174"/>
      <c r="HA166" s="175"/>
      <c r="HB166" s="174"/>
      <c r="HC166" s="175"/>
      <c r="HD166" s="174"/>
      <c r="HE166" s="175"/>
      <c r="HF166" s="174"/>
      <c r="HG166" s="175"/>
      <c r="HH166" s="174"/>
      <c r="HI166" s="175"/>
      <c r="HJ166" s="174"/>
      <c r="HK166" s="175"/>
      <c r="HL166" s="174"/>
      <c r="HM166" s="175"/>
      <c r="HN166" s="174"/>
      <c r="HO166" s="175"/>
      <c r="HP166" s="174"/>
      <c r="HQ166" s="175"/>
      <c r="HR166" s="174"/>
      <c r="HS166" s="175"/>
      <c r="HT166" s="166">
        <f t="shared" si="196"/>
        <v>0</v>
      </c>
      <c r="HU166" s="167">
        <f t="shared" si="197"/>
        <v>0</v>
      </c>
      <c r="HV166" s="166">
        <f t="shared" si="198"/>
        <v>0</v>
      </c>
      <c r="HW166" s="167">
        <f t="shared" si="199"/>
        <v>0</v>
      </c>
      <c r="HX166" s="1"/>
      <c r="HY166" s="1"/>
      <c r="HZ166" s="174"/>
      <c r="IA166" s="175"/>
      <c r="IB166" s="174"/>
      <c r="IC166" s="175"/>
      <c r="ID166" s="174"/>
      <c r="IE166" s="175"/>
      <c r="IF166" s="174"/>
      <c r="IG166" s="175"/>
      <c r="IH166" s="174"/>
      <c r="II166" s="175"/>
      <c r="IJ166" s="174"/>
      <c r="IK166" s="175"/>
      <c r="IL166" s="174"/>
      <c r="IM166" s="175"/>
      <c r="IN166" s="174"/>
      <c r="IO166" s="175"/>
      <c r="IP166" s="174"/>
      <c r="IQ166" s="175"/>
      <c r="IR166" s="174"/>
      <c r="IS166" s="175"/>
      <c r="IT166" s="174"/>
      <c r="IU166" s="175"/>
      <c r="IV166" s="174"/>
      <c r="IW166" s="175"/>
      <c r="IX166" s="166">
        <f t="shared" si="200"/>
        <v>0</v>
      </c>
      <c r="IY166" s="167">
        <f t="shared" si="201"/>
        <v>0</v>
      </c>
      <c r="IZ166" s="166">
        <f t="shared" si="202"/>
        <v>0</v>
      </c>
      <c r="JA166" s="167">
        <f t="shared" si="203"/>
        <v>0</v>
      </c>
      <c r="JB166" s="1"/>
      <c r="JC166" s="1"/>
      <c r="JD166" s="174"/>
      <c r="JE166" s="175"/>
      <c r="JF166" s="174"/>
      <c r="JG166" s="175"/>
      <c r="JH166" s="174"/>
      <c r="JI166" s="175"/>
      <c r="JJ166" s="174"/>
      <c r="JK166" s="175"/>
      <c r="JL166" s="174"/>
      <c r="JM166" s="175"/>
      <c r="JN166" s="174"/>
      <c r="JO166" s="175"/>
      <c r="JP166" s="174"/>
      <c r="JQ166" s="175"/>
      <c r="JR166" s="174"/>
      <c r="JS166" s="175"/>
      <c r="JT166" s="174"/>
      <c r="JU166" s="175"/>
      <c r="JV166" s="174"/>
      <c r="JW166" s="175"/>
      <c r="JX166" s="174"/>
      <c r="JY166" s="175"/>
      <c r="JZ166" s="174"/>
      <c r="KA166" s="175"/>
      <c r="KB166" s="166">
        <f t="shared" si="204"/>
        <v>0</v>
      </c>
      <c r="KC166" s="167">
        <f t="shared" si="205"/>
        <v>0</v>
      </c>
      <c r="KD166" s="166">
        <f t="shared" si="206"/>
        <v>0</v>
      </c>
      <c r="KE166" s="167">
        <f t="shared" si="207"/>
        <v>0</v>
      </c>
      <c r="KF166" s="1"/>
      <c r="KG166" s="1"/>
      <c r="KH166" s="197">
        <f t="shared" si="118"/>
        <v>0</v>
      </c>
      <c r="KI166" s="198">
        <f t="shared" si="119"/>
        <v>0</v>
      </c>
      <c r="KJ166" s="166">
        <f t="shared" si="120"/>
        <v>0</v>
      </c>
      <c r="KK166" s="167">
        <f t="shared" si="121"/>
        <v>0</v>
      </c>
      <c r="KL166" s="199">
        <f t="shared" si="122"/>
        <v>0</v>
      </c>
      <c r="KM166" s="198">
        <f t="shared" si="123"/>
        <v>0</v>
      </c>
      <c r="KN166" s="166">
        <f t="shared" si="124"/>
        <v>0</v>
      </c>
      <c r="KO166" s="427">
        <f t="shared" si="125"/>
        <v>0</v>
      </c>
      <c r="KP166" s="420">
        <f t="shared" si="126"/>
        <v>0</v>
      </c>
      <c r="KQ166" s="422">
        <f t="shared" si="127"/>
        <v>0</v>
      </c>
      <c r="KR166" s="421" t="s">
        <v>338</v>
      </c>
      <c r="KS166" s="422" t="s">
        <v>338</v>
      </c>
      <c r="KT166" s="1"/>
    </row>
    <row r="167" spans="2:306" s="4" customFormat="1" ht="16.5" customHeight="1" x14ac:dyDescent="0.2">
      <c r="B167" s="73" t="s">
        <v>359</v>
      </c>
      <c r="C167" s="900"/>
      <c r="D167" s="901"/>
      <c r="E167" s="312"/>
      <c r="F167" s="655">
        <v>1</v>
      </c>
      <c r="G167" s="14"/>
      <c r="H167" s="14"/>
      <c r="I167" s="80">
        <f>INT(ROUND(F167,2)*(IF(E167&gt;0,data!$J$4,0)))</f>
        <v>0</v>
      </c>
      <c r="J167" s="80">
        <f t="shared" ref="J167" si="268">IF(E167&gt;0,I167*E167,0)</f>
        <v>0</v>
      </c>
      <c r="K167" s="314"/>
      <c r="L167" s="312"/>
      <c r="M167" s="80">
        <f>INT(ROUND(F167,2)*(IF(E167&gt;0,(IF(K167="ano",data!$J$6,0)),0)))</f>
        <v>0</v>
      </c>
      <c r="N167" s="82">
        <f t="shared" ref="N167" si="269">IF(L167&gt;E167,M167*E167,M167*L167)</f>
        <v>0</v>
      </c>
      <c r="O167" s="84">
        <f t="shared" ref="O167" si="270">J167+N167</f>
        <v>0</v>
      </c>
      <c r="Q167" s="85" t="str">
        <f t="shared" ref="Q167" si="271">IF(O167&gt;0,1,"")</f>
        <v/>
      </c>
      <c r="R167" s="611" t="s">
        <v>338</v>
      </c>
      <c r="T167" s="4">
        <f t="shared" si="103"/>
        <v>0</v>
      </c>
      <c r="U167" s="176" t="s">
        <v>297</v>
      </c>
      <c r="V167" s="10"/>
      <c r="W167" s="10"/>
      <c r="X167" s="164"/>
      <c r="Y167" s="177"/>
      <c r="Z167" s="164"/>
      <c r="AA167" s="177"/>
      <c r="AB167" s="164"/>
      <c r="AC167" s="177"/>
      <c r="AD167" s="164"/>
      <c r="AE167" s="177"/>
      <c r="AF167" s="164"/>
      <c r="AG167" s="177"/>
      <c r="AH167" s="164"/>
      <c r="AI167" s="177"/>
      <c r="AJ167" s="164"/>
      <c r="AK167" s="177"/>
      <c r="AL167" s="164"/>
      <c r="AM167" s="177"/>
      <c r="AN167" s="164"/>
      <c r="AO167" s="177"/>
      <c r="AP167" s="164"/>
      <c r="AQ167" s="177"/>
      <c r="AR167" s="164"/>
      <c r="AS167" s="177"/>
      <c r="AT167" s="164"/>
      <c r="AU167" s="177"/>
      <c r="AV167" s="166">
        <f t="shared" si="172"/>
        <v>0</v>
      </c>
      <c r="AW167" s="167">
        <f t="shared" si="173"/>
        <v>0</v>
      </c>
      <c r="AX167" s="166">
        <f t="shared" si="174"/>
        <v>0</v>
      </c>
      <c r="AY167" s="167">
        <f t="shared" si="175"/>
        <v>0</v>
      </c>
      <c r="AZ167" s="1"/>
      <c r="BA167" s="1"/>
      <c r="BB167" s="164"/>
      <c r="BC167" s="177"/>
      <c r="BD167" s="164"/>
      <c r="BE167" s="177"/>
      <c r="BF167" s="164"/>
      <c r="BG167" s="177"/>
      <c r="BH167" s="164"/>
      <c r="BI167" s="177"/>
      <c r="BJ167" s="164"/>
      <c r="BK167" s="177"/>
      <c r="BL167" s="164"/>
      <c r="BM167" s="177"/>
      <c r="BN167" s="164"/>
      <c r="BO167" s="177"/>
      <c r="BP167" s="164"/>
      <c r="BQ167" s="177"/>
      <c r="BR167" s="164"/>
      <c r="BS167" s="177"/>
      <c r="BT167" s="164"/>
      <c r="BU167" s="177"/>
      <c r="BV167" s="164"/>
      <c r="BW167" s="177"/>
      <c r="BX167" s="164"/>
      <c r="BY167" s="177"/>
      <c r="BZ167" s="166">
        <f t="shared" si="176"/>
        <v>0</v>
      </c>
      <c r="CA167" s="167">
        <f t="shared" si="177"/>
        <v>0</v>
      </c>
      <c r="CB167" s="166">
        <f t="shared" si="178"/>
        <v>0</v>
      </c>
      <c r="CC167" s="167">
        <f t="shared" si="179"/>
        <v>0</v>
      </c>
      <c r="CD167" s="1"/>
      <c r="CE167" s="1"/>
      <c r="CF167" s="164"/>
      <c r="CG167" s="177"/>
      <c r="CH167" s="164"/>
      <c r="CI167" s="177"/>
      <c r="CJ167" s="164"/>
      <c r="CK167" s="177"/>
      <c r="CL167" s="164"/>
      <c r="CM167" s="177"/>
      <c r="CN167" s="164"/>
      <c r="CO167" s="177"/>
      <c r="CP167" s="164"/>
      <c r="CQ167" s="177"/>
      <c r="CR167" s="164"/>
      <c r="CS167" s="177"/>
      <c r="CT167" s="164"/>
      <c r="CU167" s="177"/>
      <c r="CV167" s="164"/>
      <c r="CW167" s="177"/>
      <c r="CX167" s="164"/>
      <c r="CY167" s="177"/>
      <c r="CZ167" s="164"/>
      <c r="DA167" s="177"/>
      <c r="DB167" s="164"/>
      <c r="DC167" s="177"/>
      <c r="DD167" s="166">
        <f t="shared" si="180"/>
        <v>0</v>
      </c>
      <c r="DE167" s="167">
        <f t="shared" si="181"/>
        <v>0</v>
      </c>
      <c r="DF167" s="166">
        <f t="shared" si="182"/>
        <v>0</v>
      </c>
      <c r="DG167" s="167">
        <f t="shared" si="183"/>
        <v>0</v>
      </c>
      <c r="DH167" s="1"/>
      <c r="DI167" s="1"/>
      <c r="DJ167" s="164"/>
      <c r="DK167" s="177"/>
      <c r="DL167" s="164"/>
      <c r="DM167" s="177"/>
      <c r="DN167" s="164"/>
      <c r="DO167" s="177"/>
      <c r="DP167" s="164"/>
      <c r="DQ167" s="177"/>
      <c r="DR167" s="164"/>
      <c r="DS167" s="177"/>
      <c r="DT167" s="164"/>
      <c r="DU167" s="177"/>
      <c r="DV167" s="164"/>
      <c r="DW167" s="177"/>
      <c r="DX167" s="164"/>
      <c r="DY167" s="177"/>
      <c r="DZ167" s="164"/>
      <c r="EA167" s="177"/>
      <c r="EB167" s="164"/>
      <c r="EC167" s="177"/>
      <c r="ED167" s="164"/>
      <c r="EE167" s="177"/>
      <c r="EF167" s="164"/>
      <c r="EG167" s="177"/>
      <c r="EH167" s="166">
        <f t="shared" si="184"/>
        <v>0</v>
      </c>
      <c r="EI167" s="167">
        <f t="shared" si="185"/>
        <v>0</v>
      </c>
      <c r="EJ167" s="166">
        <f t="shared" si="186"/>
        <v>0</v>
      </c>
      <c r="EK167" s="167">
        <f t="shared" si="187"/>
        <v>0</v>
      </c>
      <c r="EL167" s="1"/>
      <c r="EM167" s="1"/>
      <c r="EN167" s="164"/>
      <c r="EO167" s="177"/>
      <c r="EP167" s="164"/>
      <c r="EQ167" s="177"/>
      <c r="ER167" s="164"/>
      <c r="ES167" s="177"/>
      <c r="ET167" s="164"/>
      <c r="EU167" s="177"/>
      <c r="EV167" s="164"/>
      <c r="EW167" s="177"/>
      <c r="EX167" s="164"/>
      <c r="EY167" s="177"/>
      <c r="EZ167" s="164"/>
      <c r="FA167" s="177"/>
      <c r="FB167" s="164"/>
      <c r="FC167" s="177"/>
      <c r="FD167" s="164"/>
      <c r="FE167" s="177"/>
      <c r="FF167" s="164"/>
      <c r="FG167" s="177"/>
      <c r="FH167" s="164"/>
      <c r="FI167" s="177"/>
      <c r="FJ167" s="164"/>
      <c r="FK167" s="177"/>
      <c r="FL167" s="166">
        <f t="shared" si="188"/>
        <v>0</v>
      </c>
      <c r="FM167" s="167">
        <f t="shared" si="189"/>
        <v>0</v>
      </c>
      <c r="FN167" s="166">
        <f t="shared" si="190"/>
        <v>0</v>
      </c>
      <c r="FO167" s="167">
        <f t="shared" si="191"/>
        <v>0</v>
      </c>
      <c r="FP167" s="1"/>
      <c r="FQ167" s="1"/>
      <c r="FR167" s="164"/>
      <c r="FS167" s="177"/>
      <c r="FT167" s="164"/>
      <c r="FU167" s="177"/>
      <c r="FV167" s="164"/>
      <c r="FW167" s="177"/>
      <c r="FX167" s="164"/>
      <c r="FY167" s="177"/>
      <c r="FZ167" s="164"/>
      <c r="GA167" s="177"/>
      <c r="GB167" s="164"/>
      <c r="GC167" s="177"/>
      <c r="GD167" s="164"/>
      <c r="GE167" s="177"/>
      <c r="GF167" s="164"/>
      <c r="GG167" s="177"/>
      <c r="GH167" s="164"/>
      <c r="GI167" s="177"/>
      <c r="GJ167" s="164"/>
      <c r="GK167" s="177"/>
      <c r="GL167" s="164"/>
      <c r="GM167" s="177"/>
      <c r="GN167" s="164"/>
      <c r="GO167" s="177"/>
      <c r="GP167" s="166">
        <f t="shared" si="192"/>
        <v>0</v>
      </c>
      <c r="GQ167" s="167">
        <f t="shared" si="193"/>
        <v>0</v>
      </c>
      <c r="GR167" s="166">
        <f t="shared" si="194"/>
        <v>0</v>
      </c>
      <c r="GS167" s="167">
        <f t="shared" si="195"/>
        <v>0</v>
      </c>
      <c r="GT167" s="1"/>
      <c r="GU167" s="1"/>
      <c r="GV167" s="164"/>
      <c r="GW167" s="177"/>
      <c r="GX167" s="164"/>
      <c r="GY167" s="177"/>
      <c r="GZ167" s="164"/>
      <c r="HA167" s="177"/>
      <c r="HB167" s="164"/>
      <c r="HC167" s="177"/>
      <c r="HD167" s="164"/>
      <c r="HE167" s="177"/>
      <c r="HF167" s="164"/>
      <c r="HG167" s="177"/>
      <c r="HH167" s="164"/>
      <c r="HI167" s="177"/>
      <c r="HJ167" s="164"/>
      <c r="HK167" s="177"/>
      <c r="HL167" s="164"/>
      <c r="HM167" s="177"/>
      <c r="HN167" s="164"/>
      <c r="HO167" s="177"/>
      <c r="HP167" s="164"/>
      <c r="HQ167" s="177"/>
      <c r="HR167" s="164"/>
      <c r="HS167" s="177"/>
      <c r="HT167" s="166">
        <f t="shared" si="196"/>
        <v>0</v>
      </c>
      <c r="HU167" s="167">
        <f t="shared" si="197"/>
        <v>0</v>
      </c>
      <c r="HV167" s="166">
        <f t="shared" si="198"/>
        <v>0</v>
      </c>
      <c r="HW167" s="167">
        <f t="shared" si="199"/>
        <v>0</v>
      </c>
      <c r="HX167" s="1"/>
      <c r="HY167" s="1"/>
      <c r="HZ167" s="164"/>
      <c r="IA167" s="177"/>
      <c r="IB167" s="164"/>
      <c r="IC167" s="177"/>
      <c r="ID167" s="164"/>
      <c r="IE167" s="177"/>
      <c r="IF167" s="164"/>
      <c r="IG167" s="177"/>
      <c r="IH167" s="164"/>
      <c r="II167" s="177"/>
      <c r="IJ167" s="164"/>
      <c r="IK167" s="177"/>
      <c r="IL167" s="164"/>
      <c r="IM167" s="177"/>
      <c r="IN167" s="164"/>
      <c r="IO167" s="177"/>
      <c r="IP167" s="164"/>
      <c r="IQ167" s="177"/>
      <c r="IR167" s="164"/>
      <c r="IS167" s="177"/>
      <c r="IT167" s="164"/>
      <c r="IU167" s="177"/>
      <c r="IV167" s="164"/>
      <c r="IW167" s="177"/>
      <c r="IX167" s="166">
        <f t="shared" si="200"/>
        <v>0</v>
      </c>
      <c r="IY167" s="167">
        <f t="shared" si="201"/>
        <v>0</v>
      </c>
      <c r="IZ167" s="166">
        <f t="shared" si="202"/>
        <v>0</v>
      </c>
      <c r="JA167" s="167">
        <f t="shared" si="203"/>
        <v>0</v>
      </c>
      <c r="JB167" s="1"/>
      <c r="JC167" s="1"/>
      <c r="JD167" s="164"/>
      <c r="JE167" s="177"/>
      <c r="JF167" s="164"/>
      <c r="JG167" s="177"/>
      <c r="JH167" s="164"/>
      <c r="JI167" s="177"/>
      <c r="JJ167" s="164"/>
      <c r="JK167" s="177"/>
      <c r="JL167" s="164"/>
      <c r="JM167" s="177"/>
      <c r="JN167" s="164"/>
      <c r="JO167" s="177"/>
      <c r="JP167" s="164"/>
      <c r="JQ167" s="177"/>
      <c r="JR167" s="164"/>
      <c r="JS167" s="177"/>
      <c r="JT167" s="164"/>
      <c r="JU167" s="177"/>
      <c r="JV167" s="164"/>
      <c r="JW167" s="177"/>
      <c r="JX167" s="164"/>
      <c r="JY167" s="177"/>
      <c r="JZ167" s="164"/>
      <c r="KA167" s="177"/>
      <c r="KB167" s="166">
        <f t="shared" si="204"/>
        <v>0</v>
      </c>
      <c r="KC167" s="167">
        <f t="shared" si="205"/>
        <v>0</v>
      </c>
      <c r="KD167" s="166">
        <f t="shared" si="206"/>
        <v>0</v>
      </c>
      <c r="KE167" s="167">
        <f t="shared" si="207"/>
        <v>0</v>
      </c>
      <c r="KF167" s="1"/>
      <c r="KG167" s="1"/>
      <c r="KH167" s="197">
        <f t="shared" si="118"/>
        <v>0</v>
      </c>
      <c r="KI167" s="198">
        <f t="shared" si="119"/>
        <v>0</v>
      </c>
      <c r="KJ167" s="166">
        <f t="shared" si="120"/>
        <v>0</v>
      </c>
      <c r="KK167" s="167">
        <f t="shared" si="121"/>
        <v>0</v>
      </c>
      <c r="KL167" s="199">
        <f t="shared" si="122"/>
        <v>0</v>
      </c>
      <c r="KM167" s="198">
        <f t="shared" si="123"/>
        <v>0</v>
      </c>
      <c r="KN167" s="166">
        <f t="shared" si="124"/>
        <v>0</v>
      </c>
      <c r="KO167" s="427">
        <f t="shared" si="125"/>
        <v>0</v>
      </c>
      <c r="KP167" s="420">
        <f t="shared" si="126"/>
        <v>0</v>
      </c>
      <c r="KQ167" s="422">
        <f t="shared" si="127"/>
        <v>0</v>
      </c>
      <c r="KR167" s="421" t="s">
        <v>338</v>
      </c>
      <c r="KS167" s="422" t="s">
        <v>338</v>
      </c>
      <c r="KT167" s="1"/>
    </row>
    <row r="168" spans="2:306" s="4" customFormat="1" ht="16.5" hidden="1" customHeight="1" x14ac:dyDescent="0.2">
      <c r="B168" s="73"/>
      <c r="C168" s="902"/>
      <c r="D168" s="903"/>
      <c r="E168" s="128"/>
      <c r="F168" s="651"/>
      <c r="G168" s="128"/>
      <c r="H168" s="128"/>
      <c r="I168" s="80">
        <f>INT(ROUND(F168,2)*(IF(E168&gt;0,data!$J$4,0)))</f>
        <v>0</v>
      </c>
      <c r="J168" s="80"/>
      <c r="K168" s="550"/>
      <c r="L168" s="128"/>
      <c r="M168" s="80">
        <f>INT(ROUND(F168,2)*(IF(E168&gt;0,(IF(K168="ano",data!$J$6,0)),0)))</f>
        <v>0</v>
      </c>
      <c r="N168" s="82"/>
      <c r="O168" s="84"/>
      <c r="Q168" s="85"/>
      <c r="R168" s="611" t="s">
        <v>338</v>
      </c>
      <c r="T168" s="4">
        <f t="shared" si="103"/>
        <v>0</v>
      </c>
      <c r="U168" s="173" t="s">
        <v>297</v>
      </c>
      <c r="V168" s="10"/>
      <c r="W168" s="10"/>
      <c r="X168" s="174"/>
      <c r="Y168" s="175"/>
      <c r="Z168" s="174"/>
      <c r="AA168" s="175"/>
      <c r="AB168" s="174"/>
      <c r="AC168" s="175"/>
      <c r="AD168" s="174"/>
      <c r="AE168" s="175"/>
      <c r="AF168" s="174"/>
      <c r="AG168" s="175"/>
      <c r="AH168" s="174"/>
      <c r="AI168" s="175"/>
      <c r="AJ168" s="174"/>
      <c r="AK168" s="175"/>
      <c r="AL168" s="174"/>
      <c r="AM168" s="175"/>
      <c r="AN168" s="174"/>
      <c r="AO168" s="175"/>
      <c r="AP168" s="174"/>
      <c r="AQ168" s="175"/>
      <c r="AR168" s="174"/>
      <c r="AS168" s="175"/>
      <c r="AT168" s="174"/>
      <c r="AU168" s="175"/>
      <c r="AV168" s="166">
        <f t="shared" si="172"/>
        <v>0</v>
      </c>
      <c r="AW168" s="167">
        <f t="shared" si="173"/>
        <v>0</v>
      </c>
      <c r="AX168" s="166">
        <f t="shared" si="174"/>
        <v>0</v>
      </c>
      <c r="AY168" s="167">
        <f t="shared" si="175"/>
        <v>0</v>
      </c>
      <c r="AZ168" s="1"/>
      <c r="BA168" s="1"/>
      <c r="BB168" s="174"/>
      <c r="BC168" s="175"/>
      <c r="BD168" s="174"/>
      <c r="BE168" s="175"/>
      <c r="BF168" s="174"/>
      <c r="BG168" s="175"/>
      <c r="BH168" s="174"/>
      <c r="BI168" s="175"/>
      <c r="BJ168" s="174"/>
      <c r="BK168" s="175"/>
      <c r="BL168" s="174"/>
      <c r="BM168" s="175"/>
      <c r="BN168" s="174"/>
      <c r="BO168" s="175"/>
      <c r="BP168" s="174"/>
      <c r="BQ168" s="175"/>
      <c r="BR168" s="174"/>
      <c r="BS168" s="175"/>
      <c r="BT168" s="174"/>
      <c r="BU168" s="175"/>
      <c r="BV168" s="174"/>
      <c r="BW168" s="175"/>
      <c r="BX168" s="174"/>
      <c r="BY168" s="175"/>
      <c r="BZ168" s="166">
        <f t="shared" si="176"/>
        <v>0</v>
      </c>
      <c r="CA168" s="167">
        <f t="shared" si="177"/>
        <v>0</v>
      </c>
      <c r="CB168" s="166">
        <f t="shared" si="178"/>
        <v>0</v>
      </c>
      <c r="CC168" s="167">
        <f t="shared" si="179"/>
        <v>0</v>
      </c>
      <c r="CD168" s="1"/>
      <c r="CE168" s="1"/>
      <c r="CF168" s="174"/>
      <c r="CG168" s="175"/>
      <c r="CH168" s="174"/>
      <c r="CI168" s="175"/>
      <c r="CJ168" s="174"/>
      <c r="CK168" s="175"/>
      <c r="CL168" s="174"/>
      <c r="CM168" s="175"/>
      <c r="CN168" s="174"/>
      <c r="CO168" s="175"/>
      <c r="CP168" s="174"/>
      <c r="CQ168" s="175"/>
      <c r="CR168" s="174"/>
      <c r="CS168" s="175"/>
      <c r="CT168" s="174"/>
      <c r="CU168" s="175"/>
      <c r="CV168" s="174"/>
      <c r="CW168" s="175"/>
      <c r="CX168" s="174"/>
      <c r="CY168" s="175"/>
      <c r="CZ168" s="174"/>
      <c r="DA168" s="175"/>
      <c r="DB168" s="174"/>
      <c r="DC168" s="175"/>
      <c r="DD168" s="166">
        <f t="shared" si="180"/>
        <v>0</v>
      </c>
      <c r="DE168" s="167">
        <f t="shared" si="181"/>
        <v>0</v>
      </c>
      <c r="DF168" s="166">
        <f t="shared" si="182"/>
        <v>0</v>
      </c>
      <c r="DG168" s="167">
        <f t="shared" si="183"/>
        <v>0</v>
      </c>
      <c r="DH168" s="1"/>
      <c r="DI168" s="1"/>
      <c r="DJ168" s="174"/>
      <c r="DK168" s="175"/>
      <c r="DL168" s="174"/>
      <c r="DM168" s="175"/>
      <c r="DN168" s="174"/>
      <c r="DO168" s="175"/>
      <c r="DP168" s="174"/>
      <c r="DQ168" s="175"/>
      <c r="DR168" s="174"/>
      <c r="DS168" s="175"/>
      <c r="DT168" s="174"/>
      <c r="DU168" s="175"/>
      <c r="DV168" s="174"/>
      <c r="DW168" s="175"/>
      <c r="DX168" s="174"/>
      <c r="DY168" s="175"/>
      <c r="DZ168" s="174"/>
      <c r="EA168" s="175"/>
      <c r="EB168" s="174"/>
      <c r="EC168" s="175"/>
      <c r="ED168" s="174"/>
      <c r="EE168" s="175"/>
      <c r="EF168" s="174"/>
      <c r="EG168" s="175"/>
      <c r="EH168" s="166">
        <f t="shared" si="184"/>
        <v>0</v>
      </c>
      <c r="EI168" s="167">
        <f t="shared" si="185"/>
        <v>0</v>
      </c>
      <c r="EJ168" s="166">
        <f t="shared" si="186"/>
        <v>0</v>
      </c>
      <c r="EK168" s="167">
        <f t="shared" si="187"/>
        <v>0</v>
      </c>
      <c r="EL168" s="1"/>
      <c r="EM168" s="1"/>
      <c r="EN168" s="174"/>
      <c r="EO168" s="175"/>
      <c r="EP168" s="174"/>
      <c r="EQ168" s="175"/>
      <c r="ER168" s="174"/>
      <c r="ES168" s="175"/>
      <c r="ET168" s="174"/>
      <c r="EU168" s="175"/>
      <c r="EV168" s="174"/>
      <c r="EW168" s="175"/>
      <c r="EX168" s="174"/>
      <c r="EY168" s="175"/>
      <c r="EZ168" s="174"/>
      <c r="FA168" s="175"/>
      <c r="FB168" s="174"/>
      <c r="FC168" s="175"/>
      <c r="FD168" s="174"/>
      <c r="FE168" s="175"/>
      <c r="FF168" s="174"/>
      <c r="FG168" s="175"/>
      <c r="FH168" s="174"/>
      <c r="FI168" s="175"/>
      <c r="FJ168" s="174"/>
      <c r="FK168" s="175"/>
      <c r="FL168" s="166">
        <f t="shared" si="188"/>
        <v>0</v>
      </c>
      <c r="FM168" s="167">
        <f t="shared" si="189"/>
        <v>0</v>
      </c>
      <c r="FN168" s="166">
        <f t="shared" si="190"/>
        <v>0</v>
      </c>
      <c r="FO168" s="167">
        <f t="shared" si="191"/>
        <v>0</v>
      </c>
      <c r="FP168" s="1"/>
      <c r="FQ168" s="1"/>
      <c r="FR168" s="174"/>
      <c r="FS168" s="175"/>
      <c r="FT168" s="174"/>
      <c r="FU168" s="175"/>
      <c r="FV168" s="174"/>
      <c r="FW168" s="175"/>
      <c r="FX168" s="174"/>
      <c r="FY168" s="175"/>
      <c r="FZ168" s="174"/>
      <c r="GA168" s="175"/>
      <c r="GB168" s="174"/>
      <c r="GC168" s="175"/>
      <c r="GD168" s="174"/>
      <c r="GE168" s="175"/>
      <c r="GF168" s="174"/>
      <c r="GG168" s="175"/>
      <c r="GH168" s="174"/>
      <c r="GI168" s="175"/>
      <c r="GJ168" s="174"/>
      <c r="GK168" s="175"/>
      <c r="GL168" s="174"/>
      <c r="GM168" s="175"/>
      <c r="GN168" s="174"/>
      <c r="GO168" s="175"/>
      <c r="GP168" s="166">
        <f t="shared" si="192"/>
        <v>0</v>
      </c>
      <c r="GQ168" s="167">
        <f t="shared" si="193"/>
        <v>0</v>
      </c>
      <c r="GR168" s="166">
        <f t="shared" si="194"/>
        <v>0</v>
      </c>
      <c r="GS168" s="167">
        <f t="shared" si="195"/>
        <v>0</v>
      </c>
      <c r="GT168" s="1"/>
      <c r="GU168" s="1"/>
      <c r="GV168" s="174"/>
      <c r="GW168" s="175"/>
      <c r="GX168" s="174"/>
      <c r="GY168" s="175"/>
      <c r="GZ168" s="174"/>
      <c r="HA168" s="175"/>
      <c r="HB168" s="174"/>
      <c r="HC168" s="175"/>
      <c r="HD168" s="174"/>
      <c r="HE168" s="175"/>
      <c r="HF168" s="174"/>
      <c r="HG168" s="175"/>
      <c r="HH168" s="174"/>
      <c r="HI168" s="175"/>
      <c r="HJ168" s="174"/>
      <c r="HK168" s="175"/>
      <c r="HL168" s="174"/>
      <c r="HM168" s="175"/>
      <c r="HN168" s="174"/>
      <c r="HO168" s="175"/>
      <c r="HP168" s="174"/>
      <c r="HQ168" s="175"/>
      <c r="HR168" s="174"/>
      <c r="HS168" s="175"/>
      <c r="HT168" s="166">
        <f t="shared" si="196"/>
        <v>0</v>
      </c>
      <c r="HU168" s="167">
        <f t="shared" si="197"/>
        <v>0</v>
      </c>
      <c r="HV168" s="166">
        <f t="shared" si="198"/>
        <v>0</v>
      </c>
      <c r="HW168" s="167">
        <f t="shared" si="199"/>
        <v>0</v>
      </c>
      <c r="HX168" s="1"/>
      <c r="HY168" s="1"/>
      <c r="HZ168" s="174"/>
      <c r="IA168" s="175"/>
      <c r="IB168" s="174"/>
      <c r="IC168" s="175"/>
      <c r="ID168" s="174"/>
      <c r="IE168" s="175"/>
      <c r="IF168" s="174"/>
      <c r="IG168" s="175"/>
      <c r="IH168" s="174"/>
      <c r="II168" s="175"/>
      <c r="IJ168" s="174"/>
      <c r="IK168" s="175"/>
      <c r="IL168" s="174"/>
      <c r="IM168" s="175"/>
      <c r="IN168" s="174"/>
      <c r="IO168" s="175"/>
      <c r="IP168" s="174"/>
      <c r="IQ168" s="175"/>
      <c r="IR168" s="174"/>
      <c r="IS168" s="175"/>
      <c r="IT168" s="174"/>
      <c r="IU168" s="175"/>
      <c r="IV168" s="174"/>
      <c r="IW168" s="175"/>
      <c r="IX168" s="166">
        <f t="shared" si="200"/>
        <v>0</v>
      </c>
      <c r="IY168" s="167">
        <f t="shared" si="201"/>
        <v>0</v>
      </c>
      <c r="IZ168" s="166">
        <f t="shared" si="202"/>
        <v>0</v>
      </c>
      <c r="JA168" s="167">
        <f t="shared" si="203"/>
        <v>0</v>
      </c>
      <c r="JB168" s="1"/>
      <c r="JC168" s="1"/>
      <c r="JD168" s="174"/>
      <c r="JE168" s="175"/>
      <c r="JF168" s="174"/>
      <c r="JG168" s="175"/>
      <c r="JH168" s="174"/>
      <c r="JI168" s="175"/>
      <c r="JJ168" s="174"/>
      <c r="JK168" s="175"/>
      <c r="JL168" s="174"/>
      <c r="JM168" s="175"/>
      <c r="JN168" s="174"/>
      <c r="JO168" s="175"/>
      <c r="JP168" s="174"/>
      <c r="JQ168" s="175"/>
      <c r="JR168" s="174"/>
      <c r="JS168" s="175"/>
      <c r="JT168" s="174"/>
      <c r="JU168" s="175"/>
      <c r="JV168" s="174"/>
      <c r="JW168" s="175"/>
      <c r="JX168" s="174"/>
      <c r="JY168" s="175"/>
      <c r="JZ168" s="174"/>
      <c r="KA168" s="175"/>
      <c r="KB168" s="166">
        <f t="shared" si="204"/>
        <v>0</v>
      </c>
      <c r="KC168" s="167">
        <f t="shared" si="205"/>
        <v>0</v>
      </c>
      <c r="KD168" s="166">
        <f t="shared" si="206"/>
        <v>0</v>
      </c>
      <c r="KE168" s="167">
        <f t="shared" si="207"/>
        <v>0</v>
      </c>
      <c r="KF168" s="1"/>
      <c r="KG168" s="1"/>
      <c r="KH168" s="197">
        <f t="shared" si="118"/>
        <v>0</v>
      </c>
      <c r="KI168" s="198">
        <f t="shared" si="119"/>
        <v>0</v>
      </c>
      <c r="KJ168" s="166">
        <f t="shared" si="120"/>
        <v>0</v>
      </c>
      <c r="KK168" s="167">
        <f t="shared" si="121"/>
        <v>0</v>
      </c>
      <c r="KL168" s="199">
        <f t="shared" si="122"/>
        <v>0</v>
      </c>
      <c r="KM168" s="198">
        <f t="shared" si="123"/>
        <v>0</v>
      </c>
      <c r="KN168" s="166">
        <f t="shared" si="124"/>
        <v>0</v>
      </c>
      <c r="KO168" s="427">
        <f t="shared" si="125"/>
        <v>0</v>
      </c>
      <c r="KP168" s="420">
        <f t="shared" si="126"/>
        <v>0</v>
      </c>
      <c r="KQ168" s="422">
        <f t="shared" si="127"/>
        <v>0</v>
      </c>
      <c r="KR168" s="421" t="s">
        <v>338</v>
      </c>
      <c r="KS168" s="422" t="s">
        <v>338</v>
      </c>
      <c r="KT168" s="1"/>
    </row>
    <row r="169" spans="2:306" s="4" customFormat="1" ht="16.5" customHeight="1" x14ac:dyDescent="0.2">
      <c r="B169" s="73" t="s">
        <v>360</v>
      </c>
      <c r="C169" s="900"/>
      <c r="D169" s="901"/>
      <c r="E169" s="312"/>
      <c r="F169" s="655">
        <v>1</v>
      </c>
      <c r="G169" s="14"/>
      <c r="H169" s="14"/>
      <c r="I169" s="80">
        <f>INT(ROUND(F169,2)*(IF(E169&gt;0,data!$J$4,0)))</f>
        <v>0</v>
      </c>
      <c r="J169" s="80">
        <f t="shared" ref="J169" si="272">IF(E169&gt;0,I169*E169,0)</f>
        <v>0</v>
      </c>
      <c r="K169" s="314"/>
      <c r="L169" s="312"/>
      <c r="M169" s="80">
        <f>INT(ROUND(F169,2)*(IF(E169&gt;0,(IF(K169="ano",data!$J$6,0)),0)))</f>
        <v>0</v>
      </c>
      <c r="N169" s="82">
        <f t="shared" ref="N169" si="273">IF(L169&gt;E169,M169*E169,M169*L169)</f>
        <v>0</v>
      </c>
      <c r="O169" s="84">
        <f t="shared" ref="O169" si="274">J169+N169</f>
        <v>0</v>
      </c>
      <c r="Q169" s="85" t="str">
        <f t="shared" ref="Q169" si="275">IF(O169&gt;0,1,"")</f>
        <v/>
      </c>
      <c r="R169" s="611" t="s">
        <v>338</v>
      </c>
      <c r="T169" s="4">
        <f t="shared" si="103"/>
        <v>0</v>
      </c>
      <c r="U169" s="176" t="s">
        <v>297</v>
      </c>
      <c r="V169" s="10"/>
      <c r="W169" s="10"/>
      <c r="X169" s="164"/>
      <c r="Y169" s="177"/>
      <c r="Z169" s="164"/>
      <c r="AA169" s="177"/>
      <c r="AB169" s="164"/>
      <c r="AC169" s="177"/>
      <c r="AD169" s="164"/>
      <c r="AE169" s="177"/>
      <c r="AF169" s="164"/>
      <c r="AG169" s="177"/>
      <c r="AH169" s="164"/>
      <c r="AI169" s="177"/>
      <c r="AJ169" s="164"/>
      <c r="AK169" s="177"/>
      <c r="AL169" s="164"/>
      <c r="AM169" s="177"/>
      <c r="AN169" s="164"/>
      <c r="AO169" s="177"/>
      <c r="AP169" s="164"/>
      <c r="AQ169" s="177"/>
      <c r="AR169" s="164"/>
      <c r="AS169" s="177"/>
      <c r="AT169" s="164"/>
      <c r="AU169" s="177"/>
      <c r="AV169" s="166">
        <f t="shared" si="172"/>
        <v>0</v>
      </c>
      <c r="AW169" s="167">
        <f t="shared" si="173"/>
        <v>0</v>
      </c>
      <c r="AX169" s="166">
        <f t="shared" si="174"/>
        <v>0</v>
      </c>
      <c r="AY169" s="167">
        <f t="shared" si="175"/>
        <v>0</v>
      </c>
      <c r="AZ169" s="1"/>
      <c r="BA169" s="1"/>
      <c r="BB169" s="164"/>
      <c r="BC169" s="177"/>
      <c r="BD169" s="164"/>
      <c r="BE169" s="177"/>
      <c r="BF169" s="164"/>
      <c r="BG169" s="177"/>
      <c r="BH169" s="164"/>
      <c r="BI169" s="177"/>
      <c r="BJ169" s="164"/>
      <c r="BK169" s="177"/>
      <c r="BL169" s="164"/>
      <c r="BM169" s="177"/>
      <c r="BN169" s="164"/>
      <c r="BO169" s="177"/>
      <c r="BP169" s="164"/>
      <c r="BQ169" s="177"/>
      <c r="BR169" s="164"/>
      <c r="BS169" s="177"/>
      <c r="BT169" s="164"/>
      <c r="BU169" s="177"/>
      <c r="BV169" s="164"/>
      <c r="BW169" s="177"/>
      <c r="BX169" s="164"/>
      <c r="BY169" s="177"/>
      <c r="BZ169" s="166">
        <f t="shared" si="176"/>
        <v>0</v>
      </c>
      <c r="CA169" s="167">
        <f t="shared" si="177"/>
        <v>0</v>
      </c>
      <c r="CB169" s="166">
        <f t="shared" si="178"/>
        <v>0</v>
      </c>
      <c r="CC169" s="167">
        <f t="shared" si="179"/>
        <v>0</v>
      </c>
      <c r="CD169" s="1"/>
      <c r="CE169" s="1"/>
      <c r="CF169" s="164"/>
      <c r="CG169" s="177"/>
      <c r="CH169" s="164"/>
      <c r="CI169" s="177"/>
      <c r="CJ169" s="164"/>
      <c r="CK169" s="177"/>
      <c r="CL169" s="164"/>
      <c r="CM169" s="177"/>
      <c r="CN169" s="164"/>
      <c r="CO169" s="177"/>
      <c r="CP169" s="164"/>
      <c r="CQ169" s="177"/>
      <c r="CR169" s="164"/>
      <c r="CS169" s="177"/>
      <c r="CT169" s="164"/>
      <c r="CU169" s="177"/>
      <c r="CV169" s="164"/>
      <c r="CW169" s="177"/>
      <c r="CX169" s="164"/>
      <c r="CY169" s="177"/>
      <c r="CZ169" s="164"/>
      <c r="DA169" s="177"/>
      <c r="DB169" s="164"/>
      <c r="DC169" s="177"/>
      <c r="DD169" s="166">
        <f t="shared" si="180"/>
        <v>0</v>
      </c>
      <c r="DE169" s="167">
        <f t="shared" si="181"/>
        <v>0</v>
      </c>
      <c r="DF169" s="166">
        <f t="shared" si="182"/>
        <v>0</v>
      </c>
      <c r="DG169" s="167">
        <f t="shared" si="183"/>
        <v>0</v>
      </c>
      <c r="DH169" s="1"/>
      <c r="DI169" s="1"/>
      <c r="DJ169" s="164"/>
      <c r="DK169" s="177"/>
      <c r="DL169" s="164"/>
      <c r="DM169" s="177"/>
      <c r="DN169" s="164"/>
      <c r="DO169" s="177"/>
      <c r="DP169" s="164"/>
      <c r="DQ169" s="177"/>
      <c r="DR169" s="164"/>
      <c r="DS169" s="177"/>
      <c r="DT169" s="164"/>
      <c r="DU169" s="177"/>
      <c r="DV169" s="164"/>
      <c r="DW169" s="177"/>
      <c r="DX169" s="164"/>
      <c r="DY169" s="177"/>
      <c r="DZ169" s="164"/>
      <c r="EA169" s="177"/>
      <c r="EB169" s="164"/>
      <c r="EC169" s="177"/>
      <c r="ED169" s="164"/>
      <c r="EE169" s="177"/>
      <c r="EF169" s="164"/>
      <c r="EG169" s="177"/>
      <c r="EH169" s="166">
        <f t="shared" si="184"/>
        <v>0</v>
      </c>
      <c r="EI169" s="167">
        <f t="shared" si="185"/>
        <v>0</v>
      </c>
      <c r="EJ169" s="166">
        <f t="shared" si="186"/>
        <v>0</v>
      </c>
      <c r="EK169" s="167">
        <f t="shared" si="187"/>
        <v>0</v>
      </c>
      <c r="EL169" s="1"/>
      <c r="EM169" s="1"/>
      <c r="EN169" s="164"/>
      <c r="EO169" s="177"/>
      <c r="EP169" s="164"/>
      <c r="EQ169" s="177"/>
      <c r="ER169" s="164"/>
      <c r="ES169" s="177"/>
      <c r="ET169" s="164"/>
      <c r="EU169" s="177"/>
      <c r="EV169" s="164"/>
      <c r="EW169" s="177"/>
      <c r="EX169" s="164"/>
      <c r="EY169" s="177"/>
      <c r="EZ169" s="164"/>
      <c r="FA169" s="177"/>
      <c r="FB169" s="164"/>
      <c r="FC169" s="177"/>
      <c r="FD169" s="164"/>
      <c r="FE169" s="177"/>
      <c r="FF169" s="164"/>
      <c r="FG169" s="177"/>
      <c r="FH169" s="164"/>
      <c r="FI169" s="177"/>
      <c r="FJ169" s="164"/>
      <c r="FK169" s="177"/>
      <c r="FL169" s="166">
        <f t="shared" si="188"/>
        <v>0</v>
      </c>
      <c r="FM169" s="167">
        <f t="shared" si="189"/>
        <v>0</v>
      </c>
      <c r="FN169" s="166">
        <f t="shared" si="190"/>
        <v>0</v>
      </c>
      <c r="FO169" s="167">
        <f t="shared" si="191"/>
        <v>0</v>
      </c>
      <c r="FP169" s="1"/>
      <c r="FQ169" s="1"/>
      <c r="FR169" s="164"/>
      <c r="FS169" s="177"/>
      <c r="FT169" s="164"/>
      <c r="FU169" s="177"/>
      <c r="FV169" s="164"/>
      <c r="FW169" s="177"/>
      <c r="FX169" s="164"/>
      <c r="FY169" s="177"/>
      <c r="FZ169" s="164"/>
      <c r="GA169" s="177"/>
      <c r="GB169" s="164"/>
      <c r="GC169" s="177"/>
      <c r="GD169" s="164"/>
      <c r="GE169" s="177"/>
      <c r="GF169" s="164"/>
      <c r="GG169" s="177"/>
      <c r="GH169" s="164"/>
      <c r="GI169" s="177"/>
      <c r="GJ169" s="164"/>
      <c r="GK169" s="177"/>
      <c r="GL169" s="164"/>
      <c r="GM169" s="177"/>
      <c r="GN169" s="164"/>
      <c r="GO169" s="177"/>
      <c r="GP169" s="166">
        <f t="shared" si="192"/>
        <v>0</v>
      </c>
      <c r="GQ169" s="167">
        <f t="shared" si="193"/>
        <v>0</v>
      </c>
      <c r="GR169" s="166">
        <f t="shared" si="194"/>
        <v>0</v>
      </c>
      <c r="GS169" s="167">
        <f t="shared" si="195"/>
        <v>0</v>
      </c>
      <c r="GT169" s="1"/>
      <c r="GU169" s="1"/>
      <c r="GV169" s="164"/>
      <c r="GW169" s="177"/>
      <c r="GX169" s="164"/>
      <c r="GY169" s="177"/>
      <c r="GZ169" s="164"/>
      <c r="HA169" s="177"/>
      <c r="HB169" s="164"/>
      <c r="HC169" s="177"/>
      <c r="HD169" s="164"/>
      <c r="HE169" s="177"/>
      <c r="HF169" s="164"/>
      <c r="HG169" s="177"/>
      <c r="HH169" s="164"/>
      <c r="HI169" s="177"/>
      <c r="HJ169" s="164"/>
      <c r="HK169" s="177"/>
      <c r="HL169" s="164"/>
      <c r="HM169" s="177"/>
      <c r="HN169" s="164"/>
      <c r="HO169" s="177"/>
      <c r="HP169" s="164"/>
      <c r="HQ169" s="177"/>
      <c r="HR169" s="164"/>
      <c r="HS169" s="177"/>
      <c r="HT169" s="166">
        <f t="shared" si="196"/>
        <v>0</v>
      </c>
      <c r="HU169" s="167">
        <f t="shared" si="197"/>
        <v>0</v>
      </c>
      <c r="HV169" s="166">
        <f t="shared" si="198"/>
        <v>0</v>
      </c>
      <c r="HW169" s="167">
        <f t="shared" si="199"/>
        <v>0</v>
      </c>
      <c r="HX169" s="1"/>
      <c r="HY169" s="1"/>
      <c r="HZ169" s="164"/>
      <c r="IA169" s="177"/>
      <c r="IB169" s="164"/>
      <c r="IC169" s="177"/>
      <c r="ID169" s="164"/>
      <c r="IE169" s="177"/>
      <c r="IF169" s="164"/>
      <c r="IG169" s="177"/>
      <c r="IH169" s="164"/>
      <c r="II169" s="177"/>
      <c r="IJ169" s="164"/>
      <c r="IK169" s="177"/>
      <c r="IL169" s="164"/>
      <c r="IM169" s="177"/>
      <c r="IN169" s="164"/>
      <c r="IO169" s="177"/>
      <c r="IP169" s="164"/>
      <c r="IQ169" s="177"/>
      <c r="IR169" s="164"/>
      <c r="IS169" s="177"/>
      <c r="IT169" s="164"/>
      <c r="IU169" s="177"/>
      <c r="IV169" s="164"/>
      <c r="IW169" s="177"/>
      <c r="IX169" s="166">
        <f t="shared" si="200"/>
        <v>0</v>
      </c>
      <c r="IY169" s="167">
        <f t="shared" si="201"/>
        <v>0</v>
      </c>
      <c r="IZ169" s="166">
        <f t="shared" si="202"/>
        <v>0</v>
      </c>
      <c r="JA169" s="167">
        <f t="shared" si="203"/>
        <v>0</v>
      </c>
      <c r="JB169" s="1"/>
      <c r="JC169" s="1"/>
      <c r="JD169" s="164"/>
      <c r="JE169" s="177"/>
      <c r="JF169" s="164"/>
      <c r="JG169" s="177"/>
      <c r="JH169" s="164"/>
      <c r="JI169" s="177"/>
      <c r="JJ169" s="164"/>
      <c r="JK169" s="177"/>
      <c r="JL169" s="164"/>
      <c r="JM169" s="177"/>
      <c r="JN169" s="164"/>
      <c r="JO169" s="177"/>
      <c r="JP169" s="164"/>
      <c r="JQ169" s="177"/>
      <c r="JR169" s="164"/>
      <c r="JS169" s="177"/>
      <c r="JT169" s="164"/>
      <c r="JU169" s="177"/>
      <c r="JV169" s="164"/>
      <c r="JW169" s="177"/>
      <c r="JX169" s="164"/>
      <c r="JY169" s="177"/>
      <c r="JZ169" s="164"/>
      <c r="KA169" s="177"/>
      <c r="KB169" s="166">
        <f t="shared" si="204"/>
        <v>0</v>
      </c>
      <c r="KC169" s="167">
        <f t="shared" si="205"/>
        <v>0</v>
      </c>
      <c r="KD169" s="166">
        <f t="shared" si="206"/>
        <v>0</v>
      </c>
      <c r="KE169" s="167">
        <f t="shared" si="207"/>
        <v>0</v>
      </c>
      <c r="KF169" s="1"/>
      <c r="KG169" s="1"/>
      <c r="KH169" s="197">
        <f t="shared" si="118"/>
        <v>0</v>
      </c>
      <c r="KI169" s="198">
        <f t="shared" si="119"/>
        <v>0</v>
      </c>
      <c r="KJ169" s="166">
        <f t="shared" si="120"/>
        <v>0</v>
      </c>
      <c r="KK169" s="167">
        <f t="shared" si="121"/>
        <v>0</v>
      </c>
      <c r="KL169" s="199">
        <f t="shared" si="122"/>
        <v>0</v>
      </c>
      <c r="KM169" s="198">
        <f t="shared" si="123"/>
        <v>0</v>
      </c>
      <c r="KN169" s="166">
        <f t="shared" si="124"/>
        <v>0</v>
      </c>
      <c r="KO169" s="427">
        <f t="shared" si="125"/>
        <v>0</v>
      </c>
      <c r="KP169" s="420">
        <f t="shared" si="126"/>
        <v>0</v>
      </c>
      <c r="KQ169" s="422">
        <f t="shared" si="127"/>
        <v>0</v>
      </c>
      <c r="KR169" s="421" t="s">
        <v>338</v>
      </c>
      <c r="KS169" s="422" t="s">
        <v>338</v>
      </c>
      <c r="KT169" s="1"/>
    </row>
    <row r="170" spans="2:306" s="4" customFormat="1" ht="16.5" hidden="1" customHeight="1" x14ac:dyDescent="0.2">
      <c r="B170" s="73"/>
      <c r="C170" s="902"/>
      <c r="D170" s="903"/>
      <c r="E170" s="128"/>
      <c r="F170" s="651"/>
      <c r="G170" s="128"/>
      <c r="H170" s="128"/>
      <c r="I170" s="80">
        <f>INT(ROUND(F170,2)*(IF(E170&gt;0,data!$J$4,0)))</f>
        <v>0</v>
      </c>
      <c r="J170" s="80"/>
      <c r="K170" s="550"/>
      <c r="L170" s="128"/>
      <c r="M170" s="80">
        <f>INT(ROUND(F170,2)*(IF(E170&gt;0,(IF(K170="ano",data!$J$6,0)),0)))</f>
        <v>0</v>
      </c>
      <c r="N170" s="82"/>
      <c r="O170" s="84"/>
      <c r="Q170" s="85"/>
      <c r="R170" s="611" t="s">
        <v>338</v>
      </c>
      <c r="T170" s="4">
        <f t="shared" ref="T170:T206" si="276">IF(O170&gt;0,IF(ISTEXT(C170)=TRUE,0,1),0)</f>
        <v>0</v>
      </c>
      <c r="U170" s="173" t="s">
        <v>297</v>
      </c>
      <c r="V170" s="10"/>
      <c r="W170" s="10"/>
      <c r="X170" s="174"/>
      <c r="Y170" s="175"/>
      <c r="Z170" s="174"/>
      <c r="AA170" s="175"/>
      <c r="AB170" s="174"/>
      <c r="AC170" s="175"/>
      <c r="AD170" s="174"/>
      <c r="AE170" s="175"/>
      <c r="AF170" s="174"/>
      <c r="AG170" s="175"/>
      <c r="AH170" s="174"/>
      <c r="AI170" s="175"/>
      <c r="AJ170" s="174"/>
      <c r="AK170" s="175"/>
      <c r="AL170" s="174"/>
      <c r="AM170" s="175"/>
      <c r="AN170" s="174"/>
      <c r="AO170" s="175"/>
      <c r="AP170" s="174"/>
      <c r="AQ170" s="175"/>
      <c r="AR170" s="174"/>
      <c r="AS170" s="175"/>
      <c r="AT170" s="174"/>
      <c r="AU170" s="175"/>
      <c r="AV170" s="166">
        <f t="shared" si="172"/>
        <v>0</v>
      </c>
      <c r="AW170" s="167">
        <f t="shared" si="173"/>
        <v>0</v>
      </c>
      <c r="AX170" s="166">
        <f t="shared" si="174"/>
        <v>0</v>
      </c>
      <c r="AY170" s="167">
        <f t="shared" si="175"/>
        <v>0</v>
      </c>
      <c r="AZ170" s="1"/>
      <c r="BA170" s="1"/>
      <c r="BB170" s="174"/>
      <c r="BC170" s="175"/>
      <c r="BD170" s="174"/>
      <c r="BE170" s="175"/>
      <c r="BF170" s="174"/>
      <c r="BG170" s="175"/>
      <c r="BH170" s="174"/>
      <c r="BI170" s="175"/>
      <c r="BJ170" s="174"/>
      <c r="BK170" s="175"/>
      <c r="BL170" s="174"/>
      <c r="BM170" s="175"/>
      <c r="BN170" s="174"/>
      <c r="BO170" s="175"/>
      <c r="BP170" s="174"/>
      <c r="BQ170" s="175"/>
      <c r="BR170" s="174"/>
      <c r="BS170" s="175"/>
      <c r="BT170" s="174"/>
      <c r="BU170" s="175"/>
      <c r="BV170" s="174"/>
      <c r="BW170" s="175"/>
      <c r="BX170" s="174"/>
      <c r="BY170" s="175"/>
      <c r="BZ170" s="166">
        <f t="shared" si="176"/>
        <v>0</v>
      </c>
      <c r="CA170" s="167">
        <f t="shared" si="177"/>
        <v>0</v>
      </c>
      <c r="CB170" s="166">
        <f t="shared" si="178"/>
        <v>0</v>
      </c>
      <c r="CC170" s="167">
        <f t="shared" si="179"/>
        <v>0</v>
      </c>
      <c r="CD170" s="1"/>
      <c r="CE170" s="1"/>
      <c r="CF170" s="174"/>
      <c r="CG170" s="175"/>
      <c r="CH170" s="174"/>
      <c r="CI170" s="175"/>
      <c r="CJ170" s="174"/>
      <c r="CK170" s="175"/>
      <c r="CL170" s="174"/>
      <c r="CM170" s="175"/>
      <c r="CN170" s="174"/>
      <c r="CO170" s="175"/>
      <c r="CP170" s="174"/>
      <c r="CQ170" s="175"/>
      <c r="CR170" s="174"/>
      <c r="CS170" s="175"/>
      <c r="CT170" s="174"/>
      <c r="CU170" s="175"/>
      <c r="CV170" s="174"/>
      <c r="CW170" s="175"/>
      <c r="CX170" s="174"/>
      <c r="CY170" s="175"/>
      <c r="CZ170" s="174"/>
      <c r="DA170" s="175"/>
      <c r="DB170" s="174"/>
      <c r="DC170" s="175"/>
      <c r="DD170" s="166">
        <f t="shared" si="180"/>
        <v>0</v>
      </c>
      <c r="DE170" s="167">
        <f t="shared" si="181"/>
        <v>0</v>
      </c>
      <c r="DF170" s="166">
        <f t="shared" si="182"/>
        <v>0</v>
      </c>
      <c r="DG170" s="167">
        <f t="shared" si="183"/>
        <v>0</v>
      </c>
      <c r="DH170" s="1"/>
      <c r="DI170" s="1"/>
      <c r="DJ170" s="174"/>
      <c r="DK170" s="175"/>
      <c r="DL170" s="174"/>
      <c r="DM170" s="175"/>
      <c r="DN170" s="174"/>
      <c r="DO170" s="175"/>
      <c r="DP170" s="174"/>
      <c r="DQ170" s="175"/>
      <c r="DR170" s="174"/>
      <c r="DS170" s="175"/>
      <c r="DT170" s="174"/>
      <c r="DU170" s="175"/>
      <c r="DV170" s="174"/>
      <c r="DW170" s="175"/>
      <c r="DX170" s="174"/>
      <c r="DY170" s="175"/>
      <c r="DZ170" s="174"/>
      <c r="EA170" s="175"/>
      <c r="EB170" s="174"/>
      <c r="EC170" s="175"/>
      <c r="ED170" s="174"/>
      <c r="EE170" s="175"/>
      <c r="EF170" s="174"/>
      <c r="EG170" s="175"/>
      <c r="EH170" s="166">
        <f t="shared" si="184"/>
        <v>0</v>
      </c>
      <c r="EI170" s="167">
        <f t="shared" si="185"/>
        <v>0</v>
      </c>
      <c r="EJ170" s="166">
        <f t="shared" si="186"/>
        <v>0</v>
      </c>
      <c r="EK170" s="167">
        <f t="shared" si="187"/>
        <v>0</v>
      </c>
      <c r="EL170" s="1"/>
      <c r="EM170" s="1"/>
      <c r="EN170" s="174"/>
      <c r="EO170" s="175"/>
      <c r="EP170" s="174"/>
      <c r="EQ170" s="175"/>
      <c r="ER170" s="174"/>
      <c r="ES170" s="175"/>
      <c r="ET170" s="174"/>
      <c r="EU170" s="175"/>
      <c r="EV170" s="174"/>
      <c r="EW170" s="175"/>
      <c r="EX170" s="174"/>
      <c r="EY170" s="175"/>
      <c r="EZ170" s="174"/>
      <c r="FA170" s="175"/>
      <c r="FB170" s="174"/>
      <c r="FC170" s="175"/>
      <c r="FD170" s="174"/>
      <c r="FE170" s="175"/>
      <c r="FF170" s="174"/>
      <c r="FG170" s="175"/>
      <c r="FH170" s="174"/>
      <c r="FI170" s="175"/>
      <c r="FJ170" s="174"/>
      <c r="FK170" s="175"/>
      <c r="FL170" s="166">
        <f t="shared" si="188"/>
        <v>0</v>
      </c>
      <c r="FM170" s="167">
        <f t="shared" si="189"/>
        <v>0</v>
      </c>
      <c r="FN170" s="166">
        <f t="shared" si="190"/>
        <v>0</v>
      </c>
      <c r="FO170" s="167">
        <f t="shared" si="191"/>
        <v>0</v>
      </c>
      <c r="FP170" s="1"/>
      <c r="FQ170" s="1"/>
      <c r="FR170" s="174"/>
      <c r="FS170" s="175"/>
      <c r="FT170" s="174"/>
      <c r="FU170" s="175"/>
      <c r="FV170" s="174"/>
      <c r="FW170" s="175"/>
      <c r="FX170" s="174"/>
      <c r="FY170" s="175"/>
      <c r="FZ170" s="174"/>
      <c r="GA170" s="175"/>
      <c r="GB170" s="174"/>
      <c r="GC170" s="175"/>
      <c r="GD170" s="174"/>
      <c r="GE170" s="175"/>
      <c r="GF170" s="174"/>
      <c r="GG170" s="175"/>
      <c r="GH170" s="174"/>
      <c r="GI170" s="175"/>
      <c r="GJ170" s="174"/>
      <c r="GK170" s="175"/>
      <c r="GL170" s="174"/>
      <c r="GM170" s="175"/>
      <c r="GN170" s="174"/>
      <c r="GO170" s="175"/>
      <c r="GP170" s="166">
        <f t="shared" si="192"/>
        <v>0</v>
      </c>
      <c r="GQ170" s="167">
        <f t="shared" si="193"/>
        <v>0</v>
      </c>
      <c r="GR170" s="166">
        <f t="shared" si="194"/>
        <v>0</v>
      </c>
      <c r="GS170" s="167">
        <f t="shared" si="195"/>
        <v>0</v>
      </c>
      <c r="GT170" s="1"/>
      <c r="GU170" s="1"/>
      <c r="GV170" s="174"/>
      <c r="GW170" s="175"/>
      <c r="GX170" s="174"/>
      <c r="GY170" s="175"/>
      <c r="GZ170" s="174"/>
      <c r="HA170" s="175"/>
      <c r="HB170" s="174"/>
      <c r="HC170" s="175"/>
      <c r="HD170" s="174"/>
      <c r="HE170" s="175"/>
      <c r="HF170" s="174"/>
      <c r="HG170" s="175"/>
      <c r="HH170" s="174"/>
      <c r="HI170" s="175"/>
      <c r="HJ170" s="174"/>
      <c r="HK170" s="175"/>
      <c r="HL170" s="174"/>
      <c r="HM170" s="175"/>
      <c r="HN170" s="174"/>
      <c r="HO170" s="175"/>
      <c r="HP170" s="174"/>
      <c r="HQ170" s="175"/>
      <c r="HR170" s="174"/>
      <c r="HS170" s="175"/>
      <c r="HT170" s="166">
        <f t="shared" si="196"/>
        <v>0</v>
      </c>
      <c r="HU170" s="167">
        <f t="shared" si="197"/>
        <v>0</v>
      </c>
      <c r="HV170" s="166">
        <f t="shared" si="198"/>
        <v>0</v>
      </c>
      <c r="HW170" s="167">
        <f t="shared" si="199"/>
        <v>0</v>
      </c>
      <c r="HX170" s="1"/>
      <c r="HY170" s="1"/>
      <c r="HZ170" s="174"/>
      <c r="IA170" s="175"/>
      <c r="IB170" s="174"/>
      <c r="IC170" s="175"/>
      <c r="ID170" s="174"/>
      <c r="IE170" s="175"/>
      <c r="IF170" s="174"/>
      <c r="IG170" s="175"/>
      <c r="IH170" s="174"/>
      <c r="II170" s="175"/>
      <c r="IJ170" s="174"/>
      <c r="IK170" s="175"/>
      <c r="IL170" s="174"/>
      <c r="IM170" s="175"/>
      <c r="IN170" s="174"/>
      <c r="IO170" s="175"/>
      <c r="IP170" s="174"/>
      <c r="IQ170" s="175"/>
      <c r="IR170" s="174"/>
      <c r="IS170" s="175"/>
      <c r="IT170" s="174"/>
      <c r="IU170" s="175"/>
      <c r="IV170" s="174"/>
      <c r="IW170" s="175"/>
      <c r="IX170" s="166">
        <f t="shared" si="200"/>
        <v>0</v>
      </c>
      <c r="IY170" s="167">
        <f t="shared" si="201"/>
        <v>0</v>
      </c>
      <c r="IZ170" s="166">
        <f t="shared" si="202"/>
        <v>0</v>
      </c>
      <c r="JA170" s="167">
        <f t="shared" si="203"/>
        <v>0</v>
      </c>
      <c r="JB170" s="1"/>
      <c r="JC170" s="1"/>
      <c r="JD170" s="174"/>
      <c r="JE170" s="175"/>
      <c r="JF170" s="174"/>
      <c r="JG170" s="175"/>
      <c r="JH170" s="174"/>
      <c r="JI170" s="175"/>
      <c r="JJ170" s="174"/>
      <c r="JK170" s="175"/>
      <c r="JL170" s="174"/>
      <c r="JM170" s="175"/>
      <c r="JN170" s="174"/>
      <c r="JO170" s="175"/>
      <c r="JP170" s="174"/>
      <c r="JQ170" s="175"/>
      <c r="JR170" s="174"/>
      <c r="JS170" s="175"/>
      <c r="JT170" s="174"/>
      <c r="JU170" s="175"/>
      <c r="JV170" s="174"/>
      <c r="JW170" s="175"/>
      <c r="JX170" s="174"/>
      <c r="JY170" s="175"/>
      <c r="JZ170" s="174"/>
      <c r="KA170" s="175"/>
      <c r="KB170" s="166">
        <f t="shared" si="204"/>
        <v>0</v>
      </c>
      <c r="KC170" s="167">
        <f t="shared" si="205"/>
        <v>0</v>
      </c>
      <c r="KD170" s="166">
        <f t="shared" si="206"/>
        <v>0</v>
      </c>
      <c r="KE170" s="167">
        <f t="shared" si="207"/>
        <v>0</v>
      </c>
      <c r="KF170" s="1"/>
      <c r="KG170" s="1"/>
      <c r="KH170" s="197">
        <f t="shared" si="118"/>
        <v>0</v>
      </c>
      <c r="KI170" s="198">
        <f t="shared" si="119"/>
        <v>0</v>
      </c>
      <c r="KJ170" s="166">
        <f t="shared" si="120"/>
        <v>0</v>
      </c>
      <c r="KK170" s="167">
        <f t="shared" si="121"/>
        <v>0</v>
      </c>
      <c r="KL170" s="199">
        <f t="shared" si="122"/>
        <v>0</v>
      </c>
      <c r="KM170" s="198">
        <f t="shared" si="123"/>
        <v>0</v>
      </c>
      <c r="KN170" s="166">
        <f t="shared" si="124"/>
        <v>0</v>
      </c>
      <c r="KO170" s="427">
        <f t="shared" si="125"/>
        <v>0</v>
      </c>
      <c r="KP170" s="420">
        <f t="shared" si="126"/>
        <v>0</v>
      </c>
      <c r="KQ170" s="422">
        <f t="shared" si="127"/>
        <v>0</v>
      </c>
      <c r="KR170" s="421" t="s">
        <v>338</v>
      </c>
      <c r="KS170" s="422" t="s">
        <v>338</v>
      </c>
      <c r="KT170" s="1"/>
    </row>
    <row r="171" spans="2:306" s="4" customFormat="1" ht="16.5" customHeight="1" x14ac:dyDescent="0.2">
      <c r="B171" s="73" t="s">
        <v>361</v>
      </c>
      <c r="C171" s="900"/>
      <c r="D171" s="901"/>
      <c r="E171" s="312"/>
      <c r="F171" s="655">
        <v>1</v>
      </c>
      <c r="G171" s="14"/>
      <c r="H171" s="14"/>
      <c r="I171" s="80">
        <f>INT(ROUND(F171,2)*(IF(E171&gt;0,data!$J$4,0)))</f>
        <v>0</v>
      </c>
      <c r="J171" s="80">
        <f t="shared" ref="J171" si="277">IF(E171&gt;0,I171*E171,0)</f>
        <v>0</v>
      </c>
      <c r="K171" s="314"/>
      <c r="L171" s="312"/>
      <c r="M171" s="80">
        <f>INT(ROUND(F171,2)*(IF(E171&gt;0,(IF(K171="ano",data!$J$6,0)),0)))</f>
        <v>0</v>
      </c>
      <c r="N171" s="82">
        <f t="shared" ref="N171" si="278">IF(L171&gt;E171,M171*E171,M171*L171)</f>
        <v>0</v>
      </c>
      <c r="O171" s="84">
        <f t="shared" ref="O171" si="279">J171+N171</f>
        <v>0</v>
      </c>
      <c r="Q171" s="85" t="str">
        <f t="shared" ref="Q171" si="280">IF(O171&gt;0,1,"")</f>
        <v/>
      </c>
      <c r="R171" s="611" t="s">
        <v>338</v>
      </c>
      <c r="T171" s="4">
        <f t="shared" si="276"/>
        <v>0</v>
      </c>
      <c r="U171" s="176" t="s">
        <v>297</v>
      </c>
      <c r="V171" s="10"/>
      <c r="W171" s="10"/>
      <c r="X171" s="164"/>
      <c r="Y171" s="177"/>
      <c r="Z171" s="164"/>
      <c r="AA171" s="177"/>
      <c r="AB171" s="164"/>
      <c r="AC171" s="177"/>
      <c r="AD171" s="164"/>
      <c r="AE171" s="177"/>
      <c r="AF171" s="164"/>
      <c r="AG171" s="177"/>
      <c r="AH171" s="164"/>
      <c r="AI171" s="177"/>
      <c r="AJ171" s="164"/>
      <c r="AK171" s="177"/>
      <c r="AL171" s="164"/>
      <c r="AM171" s="177"/>
      <c r="AN171" s="164"/>
      <c r="AO171" s="177"/>
      <c r="AP171" s="164"/>
      <c r="AQ171" s="177"/>
      <c r="AR171" s="164"/>
      <c r="AS171" s="177"/>
      <c r="AT171" s="164"/>
      <c r="AU171" s="177"/>
      <c r="AV171" s="166">
        <f t="shared" si="172"/>
        <v>0</v>
      </c>
      <c r="AW171" s="167">
        <f t="shared" si="173"/>
        <v>0</v>
      </c>
      <c r="AX171" s="166">
        <f t="shared" si="174"/>
        <v>0</v>
      </c>
      <c r="AY171" s="167">
        <f t="shared" si="175"/>
        <v>0</v>
      </c>
      <c r="AZ171" s="1"/>
      <c r="BA171" s="1"/>
      <c r="BB171" s="164"/>
      <c r="BC171" s="177"/>
      <c r="BD171" s="164"/>
      <c r="BE171" s="177"/>
      <c r="BF171" s="164"/>
      <c r="BG171" s="177"/>
      <c r="BH171" s="164"/>
      <c r="BI171" s="177"/>
      <c r="BJ171" s="164"/>
      <c r="BK171" s="177"/>
      <c r="BL171" s="164"/>
      <c r="BM171" s="177"/>
      <c r="BN171" s="164"/>
      <c r="BO171" s="177"/>
      <c r="BP171" s="164"/>
      <c r="BQ171" s="177"/>
      <c r="BR171" s="164"/>
      <c r="BS171" s="177"/>
      <c r="BT171" s="164"/>
      <c r="BU171" s="177"/>
      <c r="BV171" s="164"/>
      <c r="BW171" s="177"/>
      <c r="BX171" s="164"/>
      <c r="BY171" s="177"/>
      <c r="BZ171" s="166">
        <f t="shared" si="176"/>
        <v>0</v>
      </c>
      <c r="CA171" s="167">
        <f t="shared" si="177"/>
        <v>0</v>
      </c>
      <c r="CB171" s="166">
        <f t="shared" si="178"/>
        <v>0</v>
      </c>
      <c r="CC171" s="167">
        <f t="shared" si="179"/>
        <v>0</v>
      </c>
      <c r="CD171" s="1"/>
      <c r="CE171" s="1"/>
      <c r="CF171" s="164"/>
      <c r="CG171" s="177"/>
      <c r="CH171" s="164"/>
      <c r="CI171" s="177"/>
      <c r="CJ171" s="164"/>
      <c r="CK171" s="177"/>
      <c r="CL171" s="164"/>
      <c r="CM171" s="177"/>
      <c r="CN171" s="164"/>
      <c r="CO171" s="177"/>
      <c r="CP171" s="164"/>
      <c r="CQ171" s="177"/>
      <c r="CR171" s="164"/>
      <c r="CS171" s="177"/>
      <c r="CT171" s="164"/>
      <c r="CU171" s="177"/>
      <c r="CV171" s="164"/>
      <c r="CW171" s="177"/>
      <c r="CX171" s="164"/>
      <c r="CY171" s="177"/>
      <c r="CZ171" s="164"/>
      <c r="DA171" s="177"/>
      <c r="DB171" s="164"/>
      <c r="DC171" s="177"/>
      <c r="DD171" s="166">
        <f t="shared" si="180"/>
        <v>0</v>
      </c>
      <c r="DE171" s="167">
        <f t="shared" si="181"/>
        <v>0</v>
      </c>
      <c r="DF171" s="166">
        <f t="shared" si="182"/>
        <v>0</v>
      </c>
      <c r="DG171" s="167">
        <f t="shared" si="183"/>
        <v>0</v>
      </c>
      <c r="DH171" s="1"/>
      <c r="DI171" s="1"/>
      <c r="DJ171" s="164"/>
      <c r="DK171" s="177"/>
      <c r="DL171" s="164"/>
      <c r="DM171" s="177"/>
      <c r="DN171" s="164"/>
      <c r="DO171" s="177"/>
      <c r="DP171" s="164"/>
      <c r="DQ171" s="177"/>
      <c r="DR171" s="164"/>
      <c r="DS171" s="177"/>
      <c r="DT171" s="164"/>
      <c r="DU171" s="177"/>
      <c r="DV171" s="164"/>
      <c r="DW171" s="177"/>
      <c r="DX171" s="164"/>
      <c r="DY171" s="177"/>
      <c r="DZ171" s="164"/>
      <c r="EA171" s="177"/>
      <c r="EB171" s="164"/>
      <c r="EC171" s="177"/>
      <c r="ED171" s="164"/>
      <c r="EE171" s="177"/>
      <c r="EF171" s="164"/>
      <c r="EG171" s="177"/>
      <c r="EH171" s="166">
        <f t="shared" si="184"/>
        <v>0</v>
      </c>
      <c r="EI171" s="167">
        <f t="shared" si="185"/>
        <v>0</v>
      </c>
      <c r="EJ171" s="166">
        <f t="shared" si="186"/>
        <v>0</v>
      </c>
      <c r="EK171" s="167">
        <f t="shared" si="187"/>
        <v>0</v>
      </c>
      <c r="EL171" s="1"/>
      <c r="EM171" s="1"/>
      <c r="EN171" s="164"/>
      <c r="EO171" s="177"/>
      <c r="EP171" s="164"/>
      <c r="EQ171" s="177"/>
      <c r="ER171" s="164"/>
      <c r="ES171" s="177"/>
      <c r="ET171" s="164"/>
      <c r="EU171" s="177"/>
      <c r="EV171" s="164"/>
      <c r="EW171" s="177"/>
      <c r="EX171" s="164"/>
      <c r="EY171" s="177"/>
      <c r="EZ171" s="164"/>
      <c r="FA171" s="177"/>
      <c r="FB171" s="164"/>
      <c r="FC171" s="177"/>
      <c r="FD171" s="164"/>
      <c r="FE171" s="177"/>
      <c r="FF171" s="164"/>
      <c r="FG171" s="177"/>
      <c r="FH171" s="164"/>
      <c r="FI171" s="177"/>
      <c r="FJ171" s="164"/>
      <c r="FK171" s="177"/>
      <c r="FL171" s="166">
        <f t="shared" si="188"/>
        <v>0</v>
      </c>
      <c r="FM171" s="167">
        <f t="shared" si="189"/>
        <v>0</v>
      </c>
      <c r="FN171" s="166">
        <f t="shared" si="190"/>
        <v>0</v>
      </c>
      <c r="FO171" s="167">
        <f t="shared" si="191"/>
        <v>0</v>
      </c>
      <c r="FP171" s="1"/>
      <c r="FQ171" s="1"/>
      <c r="FR171" s="164"/>
      <c r="FS171" s="177"/>
      <c r="FT171" s="164"/>
      <c r="FU171" s="177"/>
      <c r="FV171" s="164"/>
      <c r="FW171" s="177"/>
      <c r="FX171" s="164"/>
      <c r="FY171" s="177"/>
      <c r="FZ171" s="164"/>
      <c r="GA171" s="177"/>
      <c r="GB171" s="164"/>
      <c r="GC171" s="177"/>
      <c r="GD171" s="164"/>
      <c r="GE171" s="177"/>
      <c r="GF171" s="164"/>
      <c r="GG171" s="177"/>
      <c r="GH171" s="164"/>
      <c r="GI171" s="177"/>
      <c r="GJ171" s="164"/>
      <c r="GK171" s="177"/>
      <c r="GL171" s="164"/>
      <c r="GM171" s="177"/>
      <c r="GN171" s="164"/>
      <c r="GO171" s="177"/>
      <c r="GP171" s="166">
        <f t="shared" si="192"/>
        <v>0</v>
      </c>
      <c r="GQ171" s="167">
        <f t="shared" si="193"/>
        <v>0</v>
      </c>
      <c r="GR171" s="166">
        <f t="shared" si="194"/>
        <v>0</v>
      </c>
      <c r="GS171" s="167">
        <f t="shared" si="195"/>
        <v>0</v>
      </c>
      <c r="GT171" s="1"/>
      <c r="GU171" s="1"/>
      <c r="GV171" s="164"/>
      <c r="GW171" s="177"/>
      <c r="GX171" s="164"/>
      <c r="GY171" s="177"/>
      <c r="GZ171" s="164"/>
      <c r="HA171" s="177"/>
      <c r="HB171" s="164"/>
      <c r="HC171" s="177"/>
      <c r="HD171" s="164"/>
      <c r="HE171" s="177"/>
      <c r="HF171" s="164"/>
      <c r="HG171" s="177"/>
      <c r="HH171" s="164"/>
      <c r="HI171" s="177"/>
      <c r="HJ171" s="164"/>
      <c r="HK171" s="177"/>
      <c r="HL171" s="164"/>
      <c r="HM171" s="177"/>
      <c r="HN171" s="164"/>
      <c r="HO171" s="177"/>
      <c r="HP171" s="164"/>
      <c r="HQ171" s="177"/>
      <c r="HR171" s="164"/>
      <c r="HS171" s="177"/>
      <c r="HT171" s="166">
        <f t="shared" si="196"/>
        <v>0</v>
      </c>
      <c r="HU171" s="167">
        <f t="shared" si="197"/>
        <v>0</v>
      </c>
      <c r="HV171" s="166">
        <f t="shared" si="198"/>
        <v>0</v>
      </c>
      <c r="HW171" s="167">
        <f t="shared" si="199"/>
        <v>0</v>
      </c>
      <c r="HX171" s="1"/>
      <c r="HY171" s="1"/>
      <c r="HZ171" s="164"/>
      <c r="IA171" s="177"/>
      <c r="IB171" s="164"/>
      <c r="IC171" s="177"/>
      <c r="ID171" s="164"/>
      <c r="IE171" s="177"/>
      <c r="IF171" s="164"/>
      <c r="IG171" s="177"/>
      <c r="IH171" s="164"/>
      <c r="II171" s="177"/>
      <c r="IJ171" s="164"/>
      <c r="IK171" s="177"/>
      <c r="IL171" s="164"/>
      <c r="IM171" s="177"/>
      <c r="IN171" s="164"/>
      <c r="IO171" s="177"/>
      <c r="IP171" s="164"/>
      <c r="IQ171" s="177"/>
      <c r="IR171" s="164"/>
      <c r="IS171" s="177"/>
      <c r="IT171" s="164"/>
      <c r="IU171" s="177"/>
      <c r="IV171" s="164"/>
      <c r="IW171" s="177"/>
      <c r="IX171" s="166">
        <f t="shared" si="200"/>
        <v>0</v>
      </c>
      <c r="IY171" s="167">
        <f t="shared" si="201"/>
        <v>0</v>
      </c>
      <c r="IZ171" s="166">
        <f t="shared" si="202"/>
        <v>0</v>
      </c>
      <c r="JA171" s="167">
        <f t="shared" si="203"/>
        <v>0</v>
      </c>
      <c r="JB171" s="1"/>
      <c r="JC171" s="1"/>
      <c r="JD171" s="164"/>
      <c r="JE171" s="177"/>
      <c r="JF171" s="164"/>
      <c r="JG171" s="177"/>
      <c r="JH171" s="164"/>
      <c r="JI171" s="177"/>
      <c r="JJ171" s="164"/>
      <c r="JK171" s="177"/>
      <c r="JL171" s="164"/>
      <c r="JM171" s="177"/>
      <c r="JN171" s="164"/>
      <c r="JO171" s="177"/>
      <c r="JP171" s="164"/>
      <c r="JQ171" s="177"/>
      <c r="JR171" s="164"/>
      <c r="JS171" s="177"/>
      <c r="JT171" s="164"/>
      <c r="JU171" s="177"/>
      <c r="JV171" s="164"/>
      <c r="JW171" s="177"/>
      <c r="JX171" s="164"/>
      <c r="JY171" s="177"/>
      <c r="JZ171" s="164"/>
      <c r="KA171" s="177"/>
      <c r="KB171" s="166">
        <f t="shared" si="204"/>
        <v>0</v>
      </c>
      <c r="KC171" s="167">
        <f t="shared" si="205"/>
        <v>0</v>
      </c>
      <c r="KD171" s="166">
        <f t="shared" si="206"/>
        <v>0</v>
      </c>
      <c r="KE171" s="167">
        <f t="shared" si="207"/>
        <v>0</v>
      </c>
      <c r="KF171" s="1"/>
      <c r="KG171" s="1"/>
      <c r="KH171" s="197">
        <f t="shared" si="118"/>
        <v>0</v>
      </c>
      <c r="KI171" s="198">
        <f t="shared" si="119"/>
        <v>0</v>
      </c>
      <c r="KJ171" s="166">
        <f t="shared" si="120"/>
        <v>0</v>
      </c>
      <c r="KK171" s="167">
        <f t="shared" si="121"/>
        <v>0</v>
      </c>
      <c r="KL171" s="199">
        <f t="shared" si="122"/>
        <v>0</v>
      </c>
      <c r="KM171" s="198">
        <f t="shared" si="123"/>
        <v>0</v>
      </c>
      <c r="KN171" s="166">
        <f t="shared" si="124"/>
        <v>0</v>
      </c>
      <c r="KO171" s="427">
        <f t="shared" si="125"/>
        <v>0</v>
      </c>
      <c r="KP171" s="420">
        <f t="shared" si="126"/>
        <v>0</v>
      </c>
      <c r="KQ171" s="422">
        <f t="shared" si="127"/>
        <v>0</v>
      </c>
      <c r="KR171" s="421" t="s">
        <v>338</v>
      </c>
      <c r="KS171" s="422" t="s">
        <v>338</v>
      </c>
      <c r="KT171" s="1"/>
    </row>
    <row r="172" spans="2:306" s="4" customFormat="1" ht="16.5" hidden="1" customHeight="1" x14ac:dyDescent="0.2">
      <c r="B172" s="73"/>
      <c r="C172" s="902"/>
      <c r="D172" s="903"/>
      <c r="E172" s="128"/>
      <c r="F172" s="651"/>
      <c r="G172" s="128"/>
      <c r="H172" s="128"/>
      <c r="I172" s="80">
        <f>INT(ROUND(F172,2)*(IF(E172&gt;0,data!$J$4,0)))</f>
        <v>0</v>
      </c>
      <c r="J172" s="80"/>
      <c r="K172" s="550"/>
      <c r="L172" s="128"/>
      <c r="M172" s="80">
        <f>INT(ROUND(F172,2)*(IF(E172&gt;0,(IF(K172="ano",data!$J$6,0)),0)))</f>
        <v>0</v>
      </c>
      <c r="N172" s="82"/>
      <c r="O172" s="84"/>
      <c r="Q172" s="85"/>
      <c r="R172" s="611" t="s">
        <v>338</v>
      </c>
      <c r="T172" s="4">
        <f t="shared" si="276"/>
        <v>0</v>
      </c>
      <c r="U172" s="173" t="s">
        <v>297</v>
      </c>
      <c r="V172" s="10"/>
      <c r="W172" s="10"/>
      <c r="X172" s="174"/>
      <c r="Y172" s="175"/>
      <c r="Z172" s="174"/>
      <c r="AA172" s="175"/>
      <c r="AB172" s="174"/>
      <c r="AC172" s="175"/>
      <c r="AD172" s="174"/>
      <c r="AE172" s="175"/>
      <c r="AF172" s="174"/>
      <c r="AG172" s="175"/>
      <c r="AH172" s="174"/>
      <c r="AI172" s="175"/>
      <c r="AJ172" s="174"/>
      <c r="AK172" s="175"/>
      <c r="AL172" s="174"/>
      <c r="AM172" s="175"/>
      <c r="AN172" s="174"/>
      <c r="AO172" s="175"/>
      <c r="AP172" s="174"/>
      <c r="AQ172" s="175"/>
      <c r="AR172" s="174"/>
      <c r="AS172" s="175"/>
      <c r="AT172" s="174"/>
      <c r="AU172" s="175"/>
      <c r="AV172" s="166">
        <f t="shared" si="172"/>
        <v>0</v>
      </c>
      <c r="AW172" s="167">
        <f t="shared" si="173"/>
        <v>0</v>
      </c>
      <c r="AX172" s="166">
        <f t="shared" si="174"/>
        <v>0</v>
      </c>
      <c r="AY172" s="167">
        <f t="shared" si="175"/>
        <v>0</v>
      </c>
      <c r="AZ172" s="1"/>
      <c r="BA172" s="1"/>
      <c r="BB172" s="174"/>
      <c r="BC172" s="175"/>
      <c r="BD172" s="174"/>
      <c r="BE172" s="175"/>
      <c r="BF172" s="174"/>
      <c r="BG172" s="175"/>
      <c r="BH172" s="174"/>
      <c r="BI172" s="175"/>
      <c r="BJ172" s="174"/>
      <c r="BK172" s="175"/>
      <c r="BL172" s="174"/>
      <c r="BM172" s="175"/>
      <c r="BN172" s="174"/>
      <c r="BO172" s="175"/>
      <c r="BP172" s="174"/>
      <c r="BQ172" s="175"/>
      <c r="BR172" s="174"/>
      <c r="BS172" s="175"/>
      <c r="BT172" s="174"/>
      <c r="BU172" s="175"/>
      <c r="BV172" s="174"/>
      <c r="BW172" s="175"/>
      <c r="BX172" s="174"/>
      <c r="BY172" s="175"/>
      <c r="BZ172" s="166">
        <f t="shared" si="176"/>
        <v>0</v>
      </c>
      <c r="CA172" s="167">
        <f t="shared" si="177"/>
        <v>0</v>
      </c>
      <c r="CB172" s="166">
        <f t="shared" si="178"/>
        <v>0</v>
      </c>
      <c r="CC172" s="167">
        <f t="shared" si="179"/>
        <v>0</v>
      </c>
      <c r="CD172" s="1"/>
      <c r="CE172" s="1"/>
      <c r="CF172" s="174"/>
      <c r="CG172" s="175"/>
      <c r="CH172" s="174"/>
      <c r="CI172" s="175"/>
      <c r="CJ172" s="174"/>
      <c r="CK172" s="175"/>
      <c r="CL172" s="174"/>
      <c r="CM172" s="175"/>
      <c r="CN172" s="174"/>
      <c r="CO172" s="175"/>
      <c r="CP172" s="174"/>
      <c r="CQ172" s="175"/>
      <c r="CR172" s="174"/>
      <c r="CS172" s="175"/>
      <c r="CT172" s="174"/>
      <c r="CU172" s="175"/>
      <c r="CV172" s="174"/>
      <c r="CW172" s="175"/>
      <c r="CX172" s="174"/>
      <c r="CY172" s="175"/>
      <c r="CZ172" s="174"/>
      <c r="DA172" s="175"/>
      <c r="DB172" s="174"/>
      <c r="DC172" s="175"/>
      <c r="DD172" s="166">
        <f t="shared" si="180"/>
        <v>0</v>
      </c>
      <c r="DE172" s="167">
        <f t="shared" si="181"/>
        <v>0</v>
      </c>
      <c r="DF172" s="166">
        <f t="shared" si="182"/>
        <v>0</v>
      </c>
      <c r="DG172" s="167">
        <f t="shared" si="183"/>
        <v>0</v>
      </c>
      <c r="DH172" s="1"/>
      <c r="DI172" s="1"/>
      <c r="DJ172" s="174"/>
      <c r="DK172" s="175"/>
      <c r="DL172" s="174"/>
      <c r="DM172" s="175"/>
      <c r="DN172" s="174"/>
      <c r="DO172" s="175"/>
      <c r="DP172" s="174"/>
      <c r="DQ172" s="175"/>
      <c r="DR172" s="174"/>
      <c r="DS172" s="175"/>
      <c r="DT172" s="174"/>
      <c r="DU172" s="175"/>
      <c r="DV172" s="174"/>
      <c r="DW172" s="175"/>
      <c r="DX172" s="174"/>
      <c r="DY172" s="175"/>
      <c r="DZ172" s="174"/>
      <c r="EA172" s="175"/>
      <c r="EB172" s="174"/>
      <c r="EC172" s="175"/>
      <c r="ED172" s="174"/>
      <c r="EE172" s="175"/>
      <c r="EF172" s="174"/>
      <c r="EG172" s="175"/>
      <c r="EH172" s="166">
        <f t="shared" si="184"/>
        <v>0</v>
      </c>
      <c r="EI172" s="167">
        <f t="shared" si="185"/>
        <v>0</v>
      </c>
      <c r="EJ172" s="166">
        <f t="shared" si="186"/>
        <v>0</v>
      </c>
      <c r="EK172" s="167">
        <f t="shared" si="187"/>
        <v>0</v>
      </c>
      <c r="EL172" s="1"/>
      <c r="EM172" s="1"/>
      <c r="EN172" s="174"/>
      <c r="EO172" s="175"/>
      <c r="EP172" s="174"/>
      <c r="EQ172" s="175"/>
      <c r="ER172" s="174"/>
      <c r="ES172" s="175"/>
      <c r="ET172" s="174"/>
      <c r="EU172" s="175"/>
      <c r="EV172" s="174"/>
      <c r="EW172" s="175"/>
      <c r="EX172" s="174"/>
      <c r="EY172" s="175"/>
      <c r="EZ172" s="174"/>
      <c r="FA172" s="175"/>
      <c r="FB172" s="174"/>
      <c r="FC172" s="175"/>
      <c r="FD172" s="174"/>
      <c r="FE172" s="175"/>
      <c r="FF172" s="174"/>
      <c r="FG172" s="175"/>
      <c r="FH172" s="174"/>
      <c r="FI172" s="175"/>
      <c r="FJ172" s="174"/>
      <c r="FK172" s="175"/>
      <c r="FL172" s="166">
        <f t="shared" si="188"/>
        <v>0</v>
      </c>
      <c r="FM172" s="167">
        <f t="shared" si="189"/>
        <v>0</v>
      </c>
      <c r="FN172" s="166">
        <f t="shared" si="190"/>
        <v>0</v>
      </c>
      <c r="FO172" s="167">
        <f t="shared" si="191"/>
        <v>0</v>
      </c>
      <c r="FP172" s="1"/>
      <c r="FQ172" s="1"/>
      <c r="FR172" s="174"/>
      <c r="FS172" s="175"/>
      <c r="FT172" s="174"/>
      <c r="FU172" s="175"/>
      <c r="FV172" s="174"/>
      <c r="FW172" s="175"/>
      <c r="FX172" s="174"/>
      <c r="FY172" s="175"/>
      <c r="FZ172" s="174"/>
      <c r="GA172" s="175"/>
      <c r="GB172" s="174"/>
      <c r="GC172" s="175"/>
      <c r="GD172" s="174"/>
      <c r="GE172" s="175"/>
      <c r="GF172" s="174"/>
      <c r="GG172" s="175"/>
      <c r="GH172" s="174"/>
      <c r="GI172" s="175"/>
      <c r="GJ172" s="174"/>
      <c r="GK172" s="175"/>
      <c r="GL172" s="174"/>
      <c r="GM172" s="175"/>
      <c r="GN172" s="174"/>
      <c r="GO172" s="175"/>
      <c r="GP172" s="166">
        <f t="shared" si="192"/>
        <v>0</v>
      </c>
      <c r="GQ172" s="167">
        <f t="shared" si="193"/>
        <v>0</v>
      </c>
      <c r="GR172" s="166">
        <f t="shared" si="194"/>
        <v>0</v>
      </c>
      <c r="GS172" s="167">
        <f t="shared" si="195"/>
        <v>0</v>
      </c>
      <c r="GT172" s="1"/>
      <c r="GU172" s="1"/>
      <c r="GV172" s="174"/>
      <c r="GW172" s="175"/>
      <c r="GX172" s="174"/>
      <c r="GY172" s="175"/>
      <c r="GZ172" s="174"/>
      <c r="HA172" s="175"/>
      <c r="HB172" s="174"/>
      <c r="HC172" s="175"/>
      <c r="HD172" s="174"/>
      <c r="HE172" s="175"/>
      <c r="HF172" s="174"/>
      <c r="HG172" s="175"/>
      <c r="HH172" s="174"/>
      <c r="HI172" s="175"/>
      <c r="HJ172" s="174"/>
      <c r="HK172" s="175"/>
      <c r="HL172" s="174"/>
      <c r="HM172" s="175"/>
      <c r="HN172" s="174"/>
      <c r="HO172" s="175"/>
      <c r="HP172" s="174"/>
      <c r="HQ172" s="175"/>
      <c r="HR172" s="174"/>
      <c r="HS172" s="175"/>
      <c r="HT172" s="166">
        <f t="shared" si="196"/>
        <v>0</v>
      </c>
      <c r="HU172" s="167">
        <f t="shared" si="197"/>
        <v>0</v>
      </c>
      <c r="HV172" s="166">
        <f t="shared" si="198"/>
        <v>0</v>
      </c>
      <c r="HW172" s="167">
        <f t="shared" si="199"/>
        <v>0</v>
      </c>
      <c r="HX172" s="1"/>
      <c r="HY172" s="1"/>
      <c r="HZ172" s="174"/>
      <c r="IA172" s="175"/>
      <c r="IB172" s="174"/>
      <c r="IC172" s="175"/>
      <c r="ID172" s="174"/>
      <c r="IE172" s="175"/>
      <c r="IF172" s="174"/>
      <c r="IG172" s="175"/>
      <c r="IH172" s="174"/>
      <c r="II172" s="175"/>
      <c r="IJ172" s="174"/>
      <c r="IK172" s="175"/>
      <c r="IL172" s="174"/>
      <c r="IM172" s="175"/>
      <c r="IN172" s="174"/>
      <c r="IO172" s="175"/>
      <c r="IP172" s="174"/>
      <c r="IQ172" s="175"/>
      <c r="IR172" s="174"/>
      <c r="IS172" s="175"/>
      <c r="IT172" s="174"/>
      <c r="IU172" s="175"/>
      <c r="IV172" s="174"/>
      <c r="IW172" s="175"/>
      <c r="IX172" s="166">
        <f t="shared" si="200"/>
        <v>0</v>
      </c>
      <c r="IY172" s="167">
        <f t="shared" si="201"/>
        <v>0</v>
      </c>
      <c r="IZ172" s="166">
        <f t="shared" si="202"/>
        <v>0</v>
      </c>
      <c r="JA172" s="167">
        <f t="shared" si="203"/>
        <v>0</v>
      </c>
      <c r="JB172" s="1"/>
      <c r="JC172" s="1"/>
      <c r="JD172" s="174"/>
      <c r="JE172" s="175"/>
      <c r="JF172" s="174"/>
      <c r="JG172" s="175"/>
      <c r="JH172" s="174"/>
      <c r="JI172" s="175"/>
      <c r="JJ172" s="174"/>
      <c r="JK172" s="175"/>
      <c r="JL172" s="174"/>
      <c r="JM172" s="175"/>
      <c r="JN172" s="174"/>
      <c r="JO172" s="175"/>
      <c r="JP172" s="174"/>
      <c r="JQ172" s="175"/>
      <c r="JR172" s="174"/>
      <c r="JS172" s="175"/>
      <c r="JT172" s="174"/>
      <c r="JU172" s="175"/>
      <c r="JV172" s="174"/>
      <c r="JW172" s="175"/>
      <c r="JX172" s="174"/>
      <c r="JY172" s="175"/>
      <c r="JZ172" s="174"/>
      <c r="KA172" s="175"/>
      <c r="KB172" s="166">
        <f t="shared" si="204"/>
        <v>0</v>
      </c>
      <c r="KC172" s="167">
        <f t="shared" si="205"/>
        <v>0</v>
      </c>
      <c r="KD172" s="166">
        <f t="shared" si="206"/>
        <v>0</v>
      </c>
      <c r="KE172" s="167">
        <f t="shared" si="207"/>
        <v>0</v>
      </c>
      <c r="KF172" s="1"/>
      <c r="KG172" s="1"/>
      <c r="KH172" s="197">
        <f t="shared" si="118"/>
        <v>0</v>
      </c>
      <c r="KI172" s="198">
        <f t="shared" si="119"/>
        <v>0</v>
      </c>
      <c r="KJ172" s="166">
        <f t="shared" si="120"/>
        <v>0</v>
      </c>
      <c r="KK172" s="167">
        <f t="shared" si="121"/>
        <v>0</v>
      </c>
      <c r="KL172" s="199">
        <f t="shared" si="122"/>
        <v>0</v>
      </c>
      <c r="KM172" s="198">
        <f t="shared" si="123"/>
        <v>0</v>
      </c>
      <c r="KN172" s="166">
        <f t="shared" si="124"/>
        <v>0</v>
      </c>
      <c r="KO172" s="427">
        <f t="shared" si="125"/>
        <v>0</v>
      </c>
      <c r="KP172" s="420">
        <f t="shared" si="126"/>
        <v>0</v>
      </c>
      <c r="KQ172" s="422">
        <f t="shared" si="127"/>
        <v>0</v>
      </c>
      <c r="KR172" s="421" t="s">
        <v>338</v>
      </c>
      <c r="KS172" s="422" t="s">
        <v>338</v>
      </c>
      <c r="KT172" s="1"/>
    </row>
    <row r="173" spans="2:306" s="4" customFormat="1" ht="16.5" customHeight="1" x14ac:dyDescent="0.2">
      <c r="B173" s="73" t="s">
        <v>362</v>
      </c>
      <c r="C173" s="900"/>
      <c r="D173" s="901"/>
      <c r="E173" s="312"/>
      <c r="F173" s="655">
        <v>1</v>
      </c>
      <c r="G173" s="14"/>
      <c r="H173" s="14"/>
      <c r="I173" s="80">
        <f>INT(ROUND(F173,2)*(IF(E173&gt;0,data!$J$4,0)))</f>
        <v>0</v>
      </c>
      <c r="J173" s="80">
        <f t="shared" ref="J173" si="281">IF(E173&gt;0,I173*E173,0)</f>
        <v>0</v>
      </c>
      <c r="K173" s="314"/>
      <c r="L173" s="312"/>
      <c r="M173" s="80">
        <f>INT(ROUND(F173,2)*(IF(E173&gt;0,(IF(K173="ano",data!$J$6,0)),0)))</f>
        <v>0</v>
      </c>
      <c r="N173" s="82">
        <f t="shared" ref="N173" si="282">IF(L173&gt;E173,M173*E173,M173*L173)</f>
        <v>0</v>
      </c>
      <c r="O173" s="84">
        <f t="shared" ref="O173" si="283">J173+N173</f>
        <v>0</v>
      </c>
      <c r="Q173" s="85" t="str">
        <f t="shared" ref="Q173" si="284">IF(O173&gt;0,1,"")</f>
        <v/>
      </c>
      <c r="R173" s="611" t="s">
        <v>338</v>
      </c>
      <c r="T173" s="4">
        <f t="shared" si="276"/>
        <v>0</v>
      </c>
      <c r="U173" s="176" t="s">
        <v>297</v>
      </c>
      <c r="V173" s="10"/>
      <c r="W173" s="10"/>
      <c r="X173" s="164"/>
      <c r="Y173" s="177"/>
      <c r="Z173" s="164"/>
      <c r="AA173" s="177"/>
      <c r="AB173" s="164"/>
      <c r="AC173" s="177"/>
      <c r="AD173" s="164"/>
      <c r="AE173" s="177"/>
      <c r="AF173" s="164"/>
      <c r="AG173" s="177"/>
      <c r="AH173" s="164"/>
      <c r="AI173" s="177"/>
      <c r="AJ173" s="164"/>
      <c r="AK173" s="177"/>
      <c r="AL173" s="164"/>
      <c r="AM173" s="177"/>
      <c r="AN173" s="164"/>
      <c r="AO173" s="177"/>
      <c r="AP173" s="164"/>
      <c r="AQ173" s="177"/>
      <c r="AR173" s="164"/>
      <c r="AS173" s="177"/>
      <c r="AT173" s="164"/>
      <c r="AU173" s="177"/>
      <c r="AV173" s="166">
        <f t="shared" si="172"/>
        <v>0</v>
      </c>
      <c r="AW173" s="167">
        <f t="shared" si="173"/>
        <v>0</v>
      </c>
      <c r="AX173" s="166">
        <f t="shared" si="174"/>
        <v>0</v>
      </c>
      <c r="AY173" s="167">
        <f t="shared" si="175"/>
        <v>0</v>
      </c>
      <c r="AZ173" s="1"/>
      <c r="BA173" s="1"/>
      <c r="BB173" s="164"/>
      <c r="BC173" s="177"/>
      <c r="BD173" s="164"/>
      <c r="BE173" s="177"/>
      <c r="BF173" s="164"/>
      <c r="BG173" s="177"/>
      <c r="BH173" s="164"/>
      <c r="BI173" s="177"/>
      <c r="BJ173" s="164"/>
      <c r="BK173" s="177"/>
      <c r="BL173" s="164"/>
      <c r="BM173" s="177"/>
      <c r="BN173" s="164"/>
      <c r="BO173" s="177"/>
      <c r="BP173" s="164"/>
      <c r="BQ173" s="177"/>
      <c r="BR173" s="164"/>
      <c r="BS173" s="177"/>
      <c r="BT173" s="164"/>
      <c r="BU173" s="177"/>
      <c r="BV173" s="164"/>
      <c r="BW173" s="177"/>
      <c r="BX173" s="164"/>
      <c r="BY173" s="177"/>
      <c r="BZ173" s="166">
        <f t="shared" si="176"/>
        <v>0</v>
      </c>
      <c r="CA173" s="167">
        <f t="shared" si="177"/>
        <v>0</v>
      </c>
      <c r="CB173" s="166">
        <f t="shared" si="178"/>
        <v>0</v>
      </c>
      <c r="CC173" s="167">
        <f t="shared" si="179"/>
        <v>0</v>
      </c>
      <c r="CD173" s="1"/>
      <c r="CE173" s="1"/>
      <c r="CF173" s="164"/>
      <c r="CG173" s="177"/>
      <c r="CH173" s="164"/>
      <c r="CI173" s="177"/>
      <c r="CJ173" s="164"/>
      <c r="CK173" s="177"/>
      <c r="CL173" s="164"/>
      <c r="CM173" s="177"/>
      <c r="CN173" s="164"/>
      <c r="CO173" s="177"/>
      <c r="CP173" s="164"/>
      <c r="CQ173" s="177"/>
      <c r="CR173" s="164"/>
      <c r="CS173" s="177"/>
      <c r="CT173" s="164"/>
      <c r="CU173" s="177"/>
      <c r="CV173" s="164"/>
      <c r="CW173" s="177"/>
      <c r="CX173" s="164"/>
      <c r="CY173" s="177"/>
      <c r="CZ173" s="164"/>
      <c r="DA173" s="177"/>
      <c r="DB173" s="164"/>
      <c r="DC173" s="177"/>
      <c r="DD173" s="166">
        <f t="shared" si="180"/>
        <v>0</v>
      </c>
      <c r="DE173" s="167">
        <f t="shared" si="181"/>
        <v>0</v>
      </c>
      <c r="DF173" s="166">
        <f t="shared" si="182"/>
        <v>0</v>
      </c>
      <c r="DG173" s="167">
        <f t="shared" si="183"/>
        <v>0</v>
      </c>
      <c r="DH173" s="1"/>
      <c r="DI173" s="1"/>
      <c r="DJ173" s="164"/>
      <c r="DK173" s="177"/>
      <c r="DL173" s="164"/>
      <c r="DM173" s="177"/>
      <c r="DN173" s="164"/>
      <c r="DO173" s="177"/>
      <c r="DP173" s="164"/>
      <c r="DQ173" s="177"/>
      <c r="DR173" s="164"/>
      <c r="DS173" s="177"/>
      <c r="DT173" s="164"/>
      <c r="DU173" s="177"/>
      <c r="DV173" s="164"/>
      <c r="DW173" s="177"/>
      <c r="DX173" s="164"/>
      <c r="DY173" s="177"/>
      <c r="DZ173" s="164"/>
      <c r="EA173" s="177"/>
      <c r="EB173" s="164"/>
      <c r="EC173" s="177"/>
      <c r="ED173" s="164"/>
      <c r="EE173" s="177"/>
      <c r="EF173" s="164"/>
      <c r="EG173" s="177"/>
      <c r="EH173" s="166">
        <f t="shared" si="184"/>
        <v>0</v>
      </c>
      <c r="EI173" s="167">
        <f t="shared" si="185"/>
        <v>0</v>
      </c>
      <c r="EJ173" s="166">
        <f t="shared" si="186"/>
        <v>0</v>
      </c>
      <c r="EK173" s="167">
        <f t="shared" si="187"/>
        <v>0</v>
      </c>
      <c r="EL173" s="1"/>
      <c r="EM173" s="1"/>
      <c r="EN173" s="164"/>
      <c r="EO173" s="177"/>
      <c r="EP173" s="164"/>
      <c r="EQ173" s="177"/>
      <c r="ER173" s="164"/>
      <c r="ES173" s="177"/>
      <c r="ET173" s="164"/>
      <c r="EU173" s="177"/>
      <c r="EV173" s="164"/>
      <c r="EW173" s="177"/>
      <c r="EX173" s="164"/>
      <c r="EY173" s="177"/>
      <c r="EZ173" s="164"/>
      <c r="FA173" s="177"/>
      <c r="FB173" s="164"/>
      <c r="FC173" s="177"/>
      <c r="FD173" s="164"/>
      <c r="FE173" s="177"/>
      <c r="FF173" s="164"/>
      <c r="FG173" s="177"/>
      <c r="FH173" s="164"/>
      <c r="FI173" s="177"/>
      <c r="FJ173" s="164"/>
      <c r="FK173" s="177"/>
      <c r="FL173" s="166">
        <f t="shared" si="188"/>
        <v>0</v>
      </c>
      <c r="FM173" s="167">
        <f t="shared" si="189"/>
        <v>0</v>
      </c>
      <c r="FN173" s="166">
        <f t="shared" si="190"/>
        <v>0</v>
      </c>
      <c r="FO173" s="167">
        <f t="shared" si="191"/>
        <v>0</v>
      </c>
      <c r="FP173" s="1"/>
      <c r="FQ173" s="1"/>
      <c r="FR173" s="164"/>
      <c r="FS173" s="177"/>
      <c r="FT173" s="164"/>
      <c r="FU173" s="177"/>
      <c r="FV173" s="164"/>
      <c r="FW173" s="177"/>
      <c r="FX173" s="164"/>
      <c r="FY173" s="177"/>
      <c r="FZ173" s="164"/>
      <c r="GA173" s="177"/>
      <c r="GB173" s="164"/>
      <c r="GC173" s="177"/>
      <c r="GD173" s="164"/>
      <c r="GE173" s="177"/>
      <c r="GF173" s="164"/>
      <c r="GG173" s="177"/>
      <c r="GH173" s="164"/>
      <c r="GI173" s="177"/>
      <c r="GJ173" s="164"/>
      <c r="GK173" s="177"/>
      <c r="GL173" s="164"/>
      <c r="GM173" s="177"/>
      <c r="GN173" s="164"/>
      <c r="GO173" s="177"/>
      <c r="GP173" s="166">
        <f t="shared" si="192"/>
        <v>0</v>
      </c>
      <c r="GQ173" s="167">
        <f t="shared" si="193"/>
        <v>0</v>
      </c>
      <c r="GR173" s="166">
        <f t="shared" si="194"/>
        <v>0</v>
      </c>
      <c r="GS173" s="167">
        <f t="shared" si="195"/>
        <v>0</v>
      </c>
      <c r="GT173" s="1"/>
      <c r="GU173" s="1"/>
      <c r="GV173" s="164"/>
      <c r="GW173" s="177"/>
      <c r="GX173" s="164"/>
      <c r="GY173" s="177"/>
      <c r="GZ173" s="164"/>
      <c r="HA173" s="177"/>
      <c r="HB173" s="164"/>
      <c r="HC173" s="177"/>
      <c r="HD173" s="164"/>
      <c r="HE173" s="177"/>
      <c r="HF173" s="164"/>
      <c r="HG173" s="177"/>
      <c r="HH173" s="164"/>
      <c r="HI173" s="177"/>
      <c r="HJ173" s="164"/>
      <c r="HK173" s="177"/>
      <c r="HL173" s="164"/>
      <c r="HM173" s="177"/>
      <c r="HN173" s="164"/>
      <c r="HO173" s="177"/>
      <c r="HP173" s="164"/>
      <c r="HQ173" s="177"/>
      <c r="HR173" s="164"/>
      <c r="HS173" s="177"/>
      <c r="HT173" s="166">
        <f t="shared" si="196"/>
        <v>0</v>
      </c>
      <c r="HU173" s="167">
        <f t="shared" si="197"/>
        <v>0</v>
      </c>
      <c r="HV173" s="166">
        <f t="shared" si="198"/>
        <v>0</v>
      </c>
      <c r="HW173" s="167">
        <f t="shared" si="199"/>
        <v>0</v>
      </c>
      <c r="HX173" s="1"/>
      <c r="HY173" s="1"/>
      <c r="HZ173" s="164"/>
      <c r="IA173" s="177"/>
      <c r="IB173" s="164"/>
      <c r="IC173" s="177"/>
      <c r="ID173" s="164"/>
      <c r="IE173" s="177"/>
      <c r="IF173" s="164"/>
      <c r="IG173" s="177"/>
      <c r="IH173" s="164"/>
      <c r="II173" s="177"/>
      <c r="IJ173" s="164"/>
      <c r="IK173" s="177"/>
      <c r="IL173" s="164"/>
      <c r="IM173" s="177"/>
      <c r="IN173" s="164"/>
      <c r="IO173" s="177"/>
      <c r="IP173" s="164"/>
      <c r="IQ173" s="177"/>
      <c r="IR173" s="164"/>
      <c r="IS173" s="177"/>
      <c r="IT173" s="164"/>
      <c r="IU173" s="177"/>
      <c r="IV173" s="164"/>
      <c r="IW173" s="177"/>
      <c r="IX173" s="166">
        <f t="shared" si="200"/>
        <v>0</v>
      </c>
      <c r="IY173" s="167">
        <f t="shared" si="201"/>
        <v>0</v>
      </c>
      <c r="IZ173" s="166">
        <f t="shared" si="202"/>
        <v>0</v>
      </c>
      <c r="JA173" s="167">
        <f t="shared" si="203"/>
        <v>0</v>
      </c>
      <c r="JB173" s="1"/>
      <c r="JC173" s="1"/>
      <c r="JD173" s="164"/>
      <c r="JE173" s="177"/>
      <c r="JF173" s="164"/>
      <c r="JG173" s="177"/>
      <c r="JH173" s="164"/>
      <c r="JI173" s="177"/>
      <c r="JJ173" s="164"/>
      <c r="JK173" s="177"/>
      <c r="JL173" s="164"/>
      <c r="JM173" s="177"/>
      <c r="JN173" s="164"/>
      <c r="JO173" s="177"/>
      <c r="JP173" s="164"/>
      <c r="JQ173" s="177"/>
      <c r="JR173" s="164"/>
      <c r="JS173" s="177"/>
      <c r="JT173" s="164"/>
      <c r="JU173" s="177"/>
      <c r="JV173" s="164"/>
      <c r="JW173" s="177"/>
      <c r="JX173" s="164"/>
      <c r="JY173" s="177"/>
      <c r="JZ173" s="164"/>
      <c r="KA173" s="177"/>
      <c r="KB173" s="166">
        <f t="shared" si="204"/>
        <v>0</v>
      </c>
      <c r="KC173" s="167">
        <f t="shared" si="205"/>
        <v>0</v>
      </c>
      <c r="KD173" s="166">
        <f t="shared" si="206"/>
        <v>0</v>
      </c>
      <c r="KE173" s="167">
        <f t="shared" si="207"/>
        <v>0</v>
      </c>
      <c r="KF173" s="1"/>
      <c r="KG173" s="1"/>
      <c r="KH173" s="197">
        <f t="shared" si="118"/>
        <v>0</v>
      </c>
      <c r="KI173" s="198">
        <f t="shared" si="119"/>
        <v>0</v>
      </c>
      <c r="KJ173" s="166">
        <f t="shared" si="120"/>
        <v>0</v>
      </c>
      <c r="KK173" s="167">
        <f t="shared" si="121"/>
        <v>0</v>
      </c>
      <c r="KL173" s="199">
        <f t="shared" si="122"/>
        <v>0</v>
      </c>
      <c r="KM173" s="198">
        <f t="shared" si="123"/>
        <v>0</v>
      </c>
      <c r="KN173" s="166">
        <f t="shared" si="124"/>
        <v>0</v>
      </c>
      <c r="KO173" s="427">
        <f t="shared" si="125"/>
        <v>0</v>
      </c>
      <c r="KP173" s="420">
        <f t="shared" si="126"/>
        <v>0</v>
      </c>
      <c r="KQ173" s="422">
        <f t="shared" si="127"/>
        <v>0</v>
      </c>
      <c r="KR173" s="421" t="s">
        <v>338</v>
      </c>
      <c r="KS173" s="422" t="s">
        <v>338</v>
      </c>
      <c r="KT173" s="1"/>
    </row>
    <row r="174" spans="2:306" s="4" customFormat="1" ht="16.5" hidden="1" customHeight="1" x14ac:dyDescent="0.2">
      <c r="B174" s="73"/>
      <c r="C174" s="902"/>
      <c r="D174" s="903"/>
      <c r="E174" s="128"/>
      <c r="F174" s="651"/>
      <c r="G174" s="128"/>
      <c r="H174" s="128"/>
      <c r="I174" s="80">
        <f>INT(ROUND(F174,2)*(IF(E174&gt;0,data!$J$4,0)))</f>
        <v>0</v>
      </c>
      <c r="J174" s="80"/>
      <c r="K174" s="550"/>
      <c r="L174" s="128"/>
      <c r="M174" s="80">
        <f>INT(ROUND(F174,2)*(IF(E174&gt;0,(IF(K174="ano",data!$J$6,0)),0)))</f>
        <v>0</v>
      </c>
      <c r="N174" s="82"/>
      <c r="O174" s="84"/>
      <c r="Q174" s="85"/>
      <c r="R174" s="611" t="s">
        <v>338</v>
      </c>
      <c r="T174" s="4">
        <f t="shared" si="276"/>
        <v>0</v>
      </c>
      <c r="U174" s="173" t="s">
        <v>297</v>
      </c>
      <c r="V174" s="10"/>
      <c r="W174" s="10"/>
      <c r="X174" s="174"/>
      <c r="Y174" s="175"/>
      <c r="Z174" s="174"/>
      <c r="AA174" s="175"/>
      <c r="AB174" s="174"/>
      <c r="AC174" s="175"/>
      <c r="AD174" s="174"/>
      <c r="AE174" s="175"/>
      <c r="AF174" s="174"/>
      <c r="AG174" s="175"/>
      <c r="AH174" s="174"/>
      <c r="AI174" s="175"/>
      <c r="AJ174" s="174"/>
      <c r="AK174" s="175"/>
      <c r="AL174" s="174"/>
      <c r="AM174" s="175"/>
      <c r="AN174" s="174"/>
      <c r="AO174" s="175"/>
      <c r="AP174" s="174"/>
      <c r="AQ174" s="175"/>
      <c r="AR174" s="174"/>
      <c r="AS174" s="175"/>
      <c r="AT174" s="174"/>
      <c r="AU174" s="175"/>
      <c r="AV174" s="166">
        <f t="shared" si="172"/>
        <v>0</v>
      </c>
      <c r="AW174" s="167">
        <f t="shared" si="173"/>
        <v>0</v>
      </c>
      <c r="AX174" s="166">
        <f t="shared" si="174"/>
        <v>0</v>
      </c>
      <c r="AY174" s="167">
        <f t="shared" si="175"/>
        <v>0</v>
      </c>
      <c r="AZ174" s="1"/>
      <c r="BA174" s="1"/>
      <c r="BB174" s="174"/>
      <c r="BC174" s="175"/>
      <c r="BD174" s="174"/>
      <c r="BE174" s="175"/>
      <c r="BF174" s="174"/>
      <c r="BG174" s="175"/>
      <c r="BH174" s="174"/>
      <c r="BI174" s="175"/>
      <c r="BJ174" s="174"/>
      <c r="BK174" s="175"/>
      <c r="BL174" s="174"/>
      <c r="BM174" s="175"/>
      <c r="BN174" s="174"/>
      <c r="BO174" s="175"/>
      <c r="BP174" s="174"/>
      <c r="BQ174" s="175"/>
      <c r="BR174" s="174"/>
      <c r="BS174" s="175"/>
      <c r="BT174" s="174"/>
      <c r="BU174" s="175"/>
      <c r="BV174" s="174"/>
      <c r="BW174" s="175"/>
      <c r="BX174" s="174"/>
      <c r="BY174" s="175"/>
      <c r="BZ174" s="166">
        <f t="shared" si="176"/>
        <v>0</v>
      </c>
      <c r="CA174" s="167">
        <f t="shared" si="177"/>
        <v>0</v>
      </c>
      <c r="CB174" s="166">
        <f t="shared" si="178"/>
        <v>0</v>
      </c>
      <c r="CC174" s="167">
        <f t="shared" si="179"/>
        <v>0</v>
      </c>
      <c r="CD174" s="1"/>
      <c r="CE174" s="1"/>
      <c r="CF174" s="174"/>
      <c r="CG174" s="175"/>
      <c r="CH174" s="174"/>
      <c r="CI174" s="175"/>
      <c r="CJ174" s="174"/>
      <c r="CK174" s="175"/>
      <c r="CL174" s="174"/>
      <c r="CM174" s="175"/>
      <c r="CN174" s="174"/>
      <c r="CO174" s="175"/>
      <c r="CP174" s="174"/>
      <c r="CQ174" s="175"/>
      <c r="CR174" s="174"/>
      <c r="CS174" s="175"/>
      <c r="CT174" s="174"/>
      <c r="CU174" s="175"/>
      <c r="CV174" s="174"/>
      <c r="CW174" s="175"/>
      <c r="CX174" s="174"/>
      <c r="CY174" s="175"/>
      <c r="CZ174" s="174"/>
      <c r="DA174" s="175"/>
      <c r="DB174" s="174"/>
      <c r="DC174" s="175"/>
      <c r="DD174" s="166">
        <f t="shared" si="180"/>
        <v>0</v>
      </c>
      <c r="DE174" s="167">
        <f t="shared" si="181"/>
        <v>0</v>
      </c>
      <c r="DF174" s="166">
        <f t="shared" si="182"/>
        <v>0</v>
      </c>
      <c r="DG174" s="167">
        <f t="shared" si="183"/>
        <v>0</v>
      </c>
      <c r="DH174" s="1"/>
      <c r="DI174" s="1"/>
      <c r="DJ174" s="174"/>
      <c r="DK174" s="175"/>
      <c r="DL174" s="174"/>
      <c r="DM174" s="175"/>
      <c r="DN174" s="174"/>
      <c r="DO174" s="175"/>
      <c r="DP174" s="174"/>
      <c r="DQ174" s="175"/>
      <c r="DR174" s="174"/>
      <c r="DS174" s="175"/>
      <c r="DT174" s="174"/>
      <c r="DU174" s="175"/>
      <c r="DV174" s="174"/>
      <c r="DW174" s="175"/>
      <c r="DX174" s="174"/>
      <c r="DY174" s="175"/>
      <c r="DZ174" s="174"/>
      <c r="EA174" s="175"/>
      <c r="EB174" s="174"/>
      <c r="EC174" s="175"/>
      <c r="ED174" s="174"/>
      <c r="EE174" s="175"/>
      <c r="EF174" s="174"/>
      <c r="EG174" s="175"/>
      <c r="EH174" s="166">
        <f t="shared" si="184"/>
        <v>0</v>
      </c>
      <c r="EI174" s="167">
        <f t="shared" si="185"/>
        <v>0</v>
      </c>
      <c r="EJ174" s="166">
        <f t="shared" si="186"/>
        <v>0</v>
      </c>
      <c r="EK174" s="167">
        <f t="shared" si="187"/>
        <v>0</v>
      </c>
      <c r="EL174" s="1"/>
      <c r="EM174" s="1"/>
      <c r="EN174" s="174"/>
      <c r="EO174" s="175"/>
      <c r="EP174" s="174"/>
      <c r="EQ174" s="175"/>
      <c r="ER174" s="174"/>
      <c r="ES174" s="175"/>
      <c r="ET174" s="174"/>
      <c r="EU174" s="175"/>
      <c r="EV174" s="174"/>
      <c r="EW174" s="175"/>
      <c r="EX174" s="174"/>
      <c r="EY174" s="175"/>
      <c r="EZ174" s="174"/>
      <c r="FA174" s="175"/>
      <c r="FB174" s="174"/>
      <c r="FC174" s="175"/>
      <c r="FD174" s="174"/>
      <c r="FE174" s="175"/>
      <c r="FF174" s="174"/>
      <c r="FG174" s="175"/>
      <c r="FH174" s="174"/>
      <c r="FI174" s="175"/>
      <c r="FJ174" s="174"/>
      <c r="FK174" s="175"/>
      <c r="FL174" s="166">
        <f t="shared" si="188"/>
        <v>0</v>
      </c>
      <c r="FM174" s="167">
        <f t="shared" si="189"/>
        <v>0</v>
      </c>
      <c r="FN174" s="166">
        <f t="shared" si="190"/>
        <v>0</v>
      </c>
      <c r="FO174" s="167">
        <f t="shared" si="191"/>
        <v>0</v>
      </c>
      <c r="FP174" s="1"/>
      <c r="FQ174" s="1"/>
      <c r="FR174" s="174"/>
      <c r="FS174" s="175"/>
      <c r="FT174" s="174"/>
      <c r="FU174" s="175"/>
      <c r="FV174" s="174"/>
      <c r="FW174" s="175"/>
      <c r="FX174" s="174"/>
      <c r="FY174" s="175"/>
      <c r="FZ174" s="174"/>
      <c r="GA174" s="175"/>
      <c r="GB174" s="174"/>
      <c r="GC174" s="175"/>
      <c r="GD174" s="174"/>
      <c r="GE174" s="175"/>
      <c r="GF174" s="174"/>
      <c r="GG174" s="175"/>
      <c r="GH174" s="174"/>
      <c r="GI174" s="175"/>
      <c r="GJ174" s="174"/>
      <c r="GK174" s="175"/>
      <c r="GL174" s="174"/>
      <c r="GM174" s="175"/>
      <c r="GN174" s="174"/>
      <c r="GO174" s="175"/>
      <c r="GP174" s="166">
        <f t="shared" si="192"/>
        <v>0</v>
      </c>
      <c r="GQ174" s="167">
        <f t="shared" si="193"/>
        <v>0</v>
      </c>
      <c r="GR174" s="166">
        <f t="shared" si="194"/>
        <v>0</v>
      </c>
      <c r="GS174" s="167">
        <f t="shared" si="195"/>
        <v>0</v>
      </c>
      <c r="GT174" s="1"/>
      <c r="GU174" s="1"/>
      <c r="GV174" s="174"/>
      <c r="GW174" s="175"/>
      <c r="GX174" s="174"/>
      <c r="GY174" s="175"/>
      <c r="GZ174" s="174"/>
      <c r="HA174" s="175"/>
      <c r="HB174" s="174"/>
      <c r="HC174" s="175"/>
      <c r="HD174" s="174"/>
      <c r="HE174" s="175"/>
      <c r="HF174" s="174"/>
      <c r="HG174" s="175"/>
      <c r="HH174" s="174"/>
      <c r="HI174" s="175"/>
      <c r="HJ174" s="174"/>
      <c r="HK174" s="175"/>
      <c r="HL174" s="174"/>
      <c r="HM174" s="175"/>
      <c r="HN174" s="174"/>
      <c r="HO174" s="175"/>
      <c r="HP174" s="174"/>
      <c r="HQ174" s="175"/>
      <c r="HR174" s="174"/>
      <c r="HS174" s="175"/>
      <c r="HT174" s="166">
        <f t="shared" si="196"/>
        <v>0</v>
      </c>
      <c r="HU174" s="167">
        <f t="shared" si="197"/>
        <v>0</v>
      </c>
      <c r="HV174" s="166">
        <f t="shared" si="198"/>
        <v>0</v>
      </c>
      <c r="HW174" s="167">
        <f t="shared" si="199"/>
        <v>0</v>
      </c>
      <c r="HX174" s="1"/>
      <c r="HY174" s="1"/>
      <c r="HZ174" s="174"/>
      <c r="IA174" s="175"/>
      <c r="IB174" s="174"/>
      <c r="IC174" s="175"/>
      <c r="ID174" s="174"/>
      <c r="IE174" s="175"/>
      <c r="IF174" s="174"/>
      <c r="IG174" s="175"/>
      <c r="IH174" s="174"/>
      <c r="II174" s="175"/>
      <c r="IJ174" s="174"/>
      <c r="IK174" s="175"/>
      <c r="IL174" s="174"/>
      <c r="IM174" s="175"/>
      <c r="IN174" s="174"/>
      <c r="IO174" s="175"/>
      <c r="IP174" s="174"/>
      <c r="IQ174" s="175"/>
      <c r="IR174" s="174"/>
      <c r="IS174" s="175"/>
      <c r="IT174" s="174"/>
      <c r="IU174" s="175"/>
      <c r="IV174" s="174"/>
      <c r="IW174" s="175"/>
      <c r="IX174" s="166">
        <f t="shared" si="200"/>
        <v>0</v>
      </c>
      <c r="IY174" s="167">
        <f t="shared" si="201"/>
        <v>0</v>
      </c>
      <c r="IZ174" s="166">
        <f t="shared" si="202"/>
        <v>0</v>
      </c>
      <c r="JA174" s="167">
        <f t="shared" si="203"/>
        <v>0</v>
      </c>
      <c r="JB174" s="1"/>
      <c r="JC174" s="1"/>
      <c r="JD174" s="174"/>
      <c r="JE174" s="175"/>
      <c r="JF174" s="174"/>
      <c r="JG174" s="175"/>
      <c r="JH174" s="174"/>
      <c r="JI174" s="175"/>
      <c r="JJ174" s="174"/>
      <c r="JK174" s="175"/>
      <c r="JL174" s="174"/>
      <c r="JM174" s="175"/>
      <c r="JN174" s="174"/>
      <c r="JO174" s="175"/>
      <c r="JP174" s="174"/>
      <c r="JQ174" s="175"/>
      <c r="JR174" s="174"/>
      <c r="JS174" s="175"/>
      <c r="JT174" s="174"/>
      <c r="JU174" s="175"/>
      <c r="JV174" s="174"/>
      <c r="JW174" s="175"/>
      <c r="JX174" s="174"/>
      <c r="JY174" s="175"/>
      <c r="JZ174" s="174"/>
      <c r="KA174" s="175"/>
      <c r="KB174" s="166">
        <f t="shared" si="204"/>
        <v>0</v>
      </c>
      <c r="KC174" s="167">
        <f t="shared" si="205"/>
        <v>0</v>
      </c>
      <c r="KD174" s="166">
        <f t="shared" si="206"/>
        <v>0</v>
      </c>
      <c r="KE174" s="167">
        <f t="shared" si="207"/>
        <v>0</v>
      </c>
      <c r="KF174" s="1"/>
      <c r="KG174" s="1"/>
      <c r="KH174" s="197">
        <f t="shared" si="118"/>
        <v>0</v>
      </c>
      <c r="KI174" s="198">
        <f t="shared" si="119"/>
        <v>0</v>
      </c>
      <c r="KJ174" s="166">
        <f t="shared" si="120"/>
        <v>0</v>
      </c>
      <c r="KK174" s="167">
        <f t="shared" si="121"/>
        <v>0</v>
      </c>
      <c r="KL174" s="199">
        <f t="shared" si="122"/>
        <v>0</v>
      </c>
      <c r="KM174" s="198">
        <f t="shared" si="123"/>
        <v>0</v>
      </c>
      <c r="KN174" s="166">
        <f t="shared" si="124"/>
        <v>0</v>
      </c>
      <c r="KO174" s="427">
        <f t="shared" si="125"/>
        <v>0</v>
      </c>
      <c r="KP174" s="420">
        <f t="shared" si="126"/>
        <v>0</v>
      </c>
      <c r="KQ174" s="422">
        <f t="shared" si="127"/>
        <v>0</v>
      </c>
      <c r="KR174" s="421" t="s">
        <v>338</v>
      </c>
      <c r="KS174" s="422" t="s">
        <v>338</v>
      </c>
      <c r="KT174" s="1"/>
    </row>
    <row r="175" spans="2:306" s="4" customFormat="1" ht="16.5" customHeight="1" x14ac:dyDescent="0.2">
      <c r="B175" s="73" t="s">
        <v>363</v>
      </c>
      <c r="C175" s="900"/>
      <c r="D175" s="901"/>
      <c r="E175" s="312"/>
      <c r="F175" s="655">
        <v>1</v>
      </c>
      <c r="G175" s="14"/>
      <c r="H175" s="14"/>
      <c r="I175" s="80">
        <f>INT(ROUND(F175,2)*(IF(E175&gt;0,data!$J$4,0)))</f>
        <v>0</v>
      </c>
      <c r="J175" s="80">
        <f t="shared" ref="J175" si="285">IF(E175&gt;0,I175*E175,0)</f>
        <v>0</v>
      </c>
      <c r="K175" s="314"/>
      <c r="L175" s="312"/>
      <c r="M175" s="80">
        <f>INT(ROUND(F175,2)*(IF(E175&gt;0,(IF(K175="ano",data!$J$6,0)),0)))</f>
        <v>0</v>
      </c>
      <c r="N175" s="82">
        <f t="shared" ref="N175" si="286">IF(L175&gt;E175,M175*E175,M175*L175)</f>
        <v>0</v>
      </c>
      <c r="O175" s="84">
        <f t="shared" ref="O175" si="287">J175+N175</f>
        <v>0</v>
      </c>
      <c r="Q175" s="85" t="str">
        <f t="shared" ref="Q175" si="288">IF(O175&gt;0,1,"")</f>
        <v/>
      </c>
      <c r="R175" s="611" t="s">
        <v>338</v>
      </c>
      <c r="T175" s="4">
        <f t="shared" si="276"/>
        <v>0</v>
      </c>
      <c r="U175" s="176" t="s">
        <v>297</v>
      </c>
      <c r="V175" s="10"/>
      <c r="W175" s="10"/>
      <c r="X175" s="164"/>
      <c r="Y175" s="177"/>
      <c r="Z175" s="164"/>
      <c r="AA175" s="177"/>
      <c r="AB175" s="164"/>
      <c r="AC175" s="177"/>
      <c r="AD175" s="164"/>
      <c r="AE175" s="177"/>
      <c r="AF175" s="164"/>
      <c r="AG175" s="177"/>
      <c r="AH175" s="164"/>
      <c r="AI175" s="177"/>
      <c r="AJ175" s="164"/>
      <c r="AK175" s="177"/>
      <c r="AL175" s="164"/>
      <c r="AM175" s="177"/>
      <c r="AN175" s="164"/>
      <c r="AO175" s="177"/>
      <c r="AP175" s="164"/>
      <c r="AQ175" s="177"/>
      <c r="AR175" s="164"/>
      <c r="AS175" s="177"/>
      <c r="AT175" s="164"/>
      <c r="AU175" s="177"/>
      <c r="AV175" s="166">
        <f t="shared" si="172"/>
        <v>0</v>
      </c>
      <c r="AW175" s="167">
        <f t="shared" si="173"/>
        <v>0</v>
      </c>
      <c r="AX175" s="166">
        <f t="shared" si="174"/>
        <v>0</v>
      </c>
      <c r="AY175" s="167">
        <f t="shared" si="175"/>
        <v>0</v>
      </c>
      <c r="AZ175" s="1"/>
      <c r="BA175" s="1"/>
      <c r="BB175" s="164"/>
      <c r="BC175" s="177"/>
      <c r="BD175" s="164"/>
      <c r="BE175" s="177"/>
      <c r="BF175" s="164"/>
      <c r="BG175" s="177"/>
      <c r="BH175" s="164"/>
      <c r="BI175" s="177"/>
      <c r="BJ175" s="164"/>
      <c r="BK175" s="177"/>
      <c r="BL175" s="164"/>
      <c r="BM175" s="177"/>
      <c r="BN175" s="164"/>
      <c r="BO175" s="177"/>
      <c r="BP175" s="164"/>
      <c r="BQ175" s="177"/>
      <c r="BR175" s="164"/>
      <c r="BS175" s="177"/>
      <c r="BT175" s="164"/>
      <c r="BU175" s="177"/>
      <c r="BV175" s="164"/>
      <c r="BW175" s="177"/>
      <c r="BX175" s="164"/>
      <c r="BY175" s="177"/>
      <c r="BZ175" s="166">
        <f t="shared" si="176"/>
        <v>0</v>
      </c>
      <c r="CA175" s="167">
        <f t="shared" si="177"/>
        <v>0</v>
      </c>
      <c r="CB175" s="166">
        <f t="shared" si="178"/>
        <v>0</v>
      </c>
      <c r="CC175" s="167">
        <f t="shared" si="179"/>
        <v>0</v>
      </c>
      <c r="CD175" s="1"/>
      <c r="CE175" s="1"/>
      <c r="CF175" s="164"/>
      <c r="CG175" s="177"/>
      <c r="CH175" s="164"/>
      <c r="CI175" s="177"/>
      <c r="CJ175" s="164"/>
      <c r="CK175" s="177"/>
      <c r="CL175" s="164"/>
      <c r="CM175" s="177"/>
      <c r="CN175" s="164"/>
      <c r="CO175" s="177"/>
      <c r="CP175" s="164"/>
      <c r="CQ175" s="177"/>
      <c r="CR175" s="164"/>
      <c r="CS175" s="177"/>
      <c r="CT175" s="164"/>
      <c r="CU175" s="177"/>
      <c r="CV175" s="164"/>
      <c r="CW175" s="177"/>
      <c r="CX175" s="164"/>
      <c r="CY175" s="177"/>
      <c r="CZ175" s="164"/>
      <c r="DA175" s="177"/>
      <c r="DB175" s="164"/>
      <c r="DC175" s="177"/>
      <c r="DD175" s="166">
        <f t="shared" si="180"/>
        <v>0</v>
      </c>
      <c r="DE175" s="167">
        <f t="shared" si="181"/>
        <v>0</v>
      </c>
      <c r="DF175" s="166">
        <f t="shared" si="182"/>
        <v>0</v>
      </c>
      <c r="DG175" s="167">
        <f t="shared" si="183"/>
        <v>0</v>
      </c>
      <c r="DH175" s="1"/>
      <c r="DI175" s="1"/>
      <c r="DJ175" s="164"/>
      <c r="DK175" s="177"/>
      <c r="DL175" s="164"/>
      <c r="DM175" s="177"/>
      <c r="DN175" s="164"/>
      <c r="DO175" s="177"/>
      <c r="DP175" s="164"/>
      <c r="DQ175" s="177"/>
      <c r="DR175" s="164"/>
      <c r="DS175" s="177"/>
      <c r="DT175" s="164"/>
      <c r="DU175" s="177"/>
      <c r="DV175" s="164"/>
      <c r="DW175" s="177"/>
      <c r="DX175" s="164"/>
      <c r="DY175" s="177"/>
      <c r="DZ175" s="164"/>
      <c r="EA175" s="177"/>
      <c r="EB175" s="164"/>
      <c r="EC175" s="177"/>
      <c r="ED175" s="164"/>
      <c r="EE175" s="177"/>
      <c r="EF175" s="164"/>
      <c r="EG175" s="177"/>
      <c r="EH175" s="166">
        <f t="shared" si="184"/>
        <v>0</v>
      </c>
      <c r="EI175" s="167">
        <f t="shared" si="185"/>
        <v>0</v>
      </c>
      <c r="EJ175" s="166">
        <f t="shared" si="186"/>
        <v>0</v>
      </c>
      <c r="EK175" s="167">
        <f t="shared" si="187"/>
        <v>0</v>
      </c>
      <c r="EL175" s="1"/>
      <c r="EM175" s="1"/>
      <c r="EN175" s="164"/>
      <c r="EO175" s="177"/>
      <c r="EP175" s="164"/>
      <c r="EQ175" s="177"/>
      <c r="ER175" s="164"/>
      <c r="ES175" s="177"/>
      <c r="ET175" s="164"/>
      <c r="EU175" s="177"/>
      <c r="EV175" s="164"/>
      <c r="EW175" s="177"/>
      <c r="EX175" s="164"/>
      <c r="EY175" s="177"/>
      <c r="EZ175" s="164"/>
      <c r="FA175" s="177"/>
      <c r="FB175" s="164"/>
      <c r="FC175" s="177"/>
      <c r="FD175" s="164"/>
      <c r="FE175" s="177"/>
      <c r="FF175" s="164"/>
      <c r="FG175" s="177"/>
      <c r="FH175" s="164"/>
      <c r="FI175" s="177"/>
      <c r="FJ175" s="164"/>
      <c r="FK175" s="177"/>
      <c r="FL175" s="166">
        <f t="shared" si="188"/>
        <v>0</v>
      </c>
      <c r="FM175" s="167">
        <f t="shared" si="189"/>
        <v>0</v>
      </c>
      <c r="FN175" s="166">
        <f t="shared" si="190"/>
        <v>0</v>
      </c>
      <c r="FO175" s="167">
        <f t="shared" si="191"/>
        <v>0</v>
      </c>
      <c r="FP175" s="1"/>
      <c r="FQ175" s="1"/>
      <c r="FR175" s="164"/>
      <c r="FS175" s="177"/>
      <c r="FT175" s="164"/>
      <c r="FU175" s="177"/>
      <c r="FV175" s="164"/>
      <c r="FW175" s="177"/>
      <c r="FX175" s="164"/>
      <c r="FY175" s="177"/>
      <c r="FZ175" s="164"/>
      <c r="GA175" s="177"/>
      <c r="GB175" s="164"/>
      <c r="GC175" s="177"/>
      <c r="GD175" s="164"/>
      <c r="GE175" s="177"/>
      <c r="GF175" s="164"/>
      <c r="GG175" s="177"/>
      <c r="GH175" s="164"/>
      <c r="GI175" s="177"/>
      <c r="GJ175" s="164"/>
      <c r="GK175" s="177"/>
      <c r="GL175" s="164"/>
      <c r="GM175" s="177"/>
      <c r="GN175" s="164"/>
      <c r="GO175" s="177"/>
      <c r="GP175" s="166">
        <f t="shared" si="192"/>
        <v>0</v>
      </c>
      <c r="GQ175" s="167">
        <f t="shared" si="193"/>
        <v>0</v>
      </c>
      <c r="GR175" s="166">
        <f t="shared" si="194"/>
        <v>0</v>
      </c>
      <c r="GS175" s="167">
        <f t="shared" si="195"/>
        <v>0</v>
      </c>
      <c r="GT175" s="1"/>
      <c r="GU175" s="1"/>
      <c r="GV175" s="164"/>
      <c r="GW175" s="177"/>
      <c r="GX175" s="164"/>
      <c r="GY175" s="177"/>
      <c r="GZ175" s="164"/>
      <c r="HA175" s="177"/>
      <c r="HB175" s="164"/>
      <c r="HC175" s="177"/>
      <c r="HD175" s="164"/>
      <c r="HE175" s="177"/>
      <c r="HF175" s="164"/>
      <c r="HG175" s="177"/>
      <c r="HH175" s="164"/>
      <c r="HI175" s="177"/>
      <c r="HJ175" s="164"/>
      <c r="HK175" s="177"/>
      <c r="HL175" s="164"/>
      <c r="HM175" s="177"/>
      <c r="HN175" s="164"/>
      <c r="HO175" s="177"/>
      <c r="HP175" s="164"/>
      <c r="HQ175" s="177"/>
      <c r="HR175" s="164"/>
      <c r="HS175" s="177"/>
      <c r="HT175" s="166">
        <f t="shared" si="196"/>
        <v>0</v>
      </c>
      <c r="HU175" s="167">
        <f t="shared" si="197"/>
        <v>0</v>
      </c>
      <c r="HV175" s="166">
        <f t="shared" si="198"/>
        <v>0</v>
      </c>
      <c r="HW175" s="167">
        <f t="shared" si="199"/>
        <v>0</v>
      </c>
      <c r="HX175" s="1"/>
      <c r="HY175" s="1"/>
      <c r="HZ175" s="164"/>
      <c r="IA175" s="177"/>
      <c r="IB175" s="164"/>
      <c r="IC175" s="177"/>
      <c r="ID175" s="164"/>
      <c r="IE175" s="177"/>
      <c r="IF175" s="164"/>
      <c r="IG175" s="177"/>
      <c r="IH175" s="164"/>
      <c r="II175" s="177"/>
      <c r="IJ175" s="164"/>
      <c r="IK175" s="177"/>
      <c r="IL175" s="164"/>
      <c r="IM175" s="177"/>
      <c r="IN175" s="164"/>
      <c r="IO175" s="177"/>
      <c r="IP175" s="164"/>
      <c r="IQ175" s="177"/>
      <c r="IR175" s="164"/>
      <c r="IS175" s="177"/>
      <c r="IT175" s="164"/>
      <c r="IU175" s="177"/>
      <c r="IV175" s="164"/>
      <c r="IW175" s="177"/>
      <c r="IX175" s="166">
        <f t="shared" si="200"/>
        <v>0</v>
      </c>
      <c r="IY175" s="167">
        <f t="shared" si="201"/>
        <v>0</v>
      </c>
      <c r="IZ175" s="166">
        <f t="shared" si="202"/>
        <v>0</v>
      </c>
      <c r="JA175" s="167">
        <f t="shared" si="203"/>
        <v>0</v>
      </c>
      <c r="JB175" s="1"/>
      <c r="JC175" s="1"/>
      <c r="JD175" s="164"/>
      <c r="JE175" s="177"/>
      <c r="JF175" s="164"/>
      <c r="JG175" s="177"/>
      <c r="JH175" s="164"/>
      <c r="JI175" s="177"/>
      <c r="JJ175" s="164"/>
      <c r="JK175" s="177"/>
      <c r="JL175" s="164"/>
      <c r="JM175" s="177"/>
      <c r="JN175" s="164"/>
      <c r="JO175" s="177"/>
      <c r="JP175" s="164"/>
      <c r="JQ175" s="177"/>
      <c r="JR175" s="164"/>
      <c r="JS175" s="177"/>
      <c r="JT175" s="164"/>
      <c r="JU175" s="177"/>
      <c r="JV175" s="164"/>
      <c r="JW175" s="177"/>
      <c r="JX175" s="164"/>
      <c r="JY175" s="177"/>
      <c r="JZ175" s="164"/>
      <c r="KA175" s="177"/>
      <c r="KB175" s="166">
        <f t="shared" si="204"/>
        <v>0</v>
      </c>
      <c r="KC175" s="167">
        <f t="shared" si="205"/>
        <v>0</v>
      </c>
      <c r="KD175" s="166">
        <f t="shared" si="206"/>
        <v>0</v>
      </c>
      <c r="KE175" s="167">
        <f t="shared" si="207"/>
        <v>0</v>
      </c>
      <c r="KF175" s="1"/>
      <c r="KG175" s="1"/>
      <c r="KH175" s="197">
        <f t="shared" si="118"/>
        <v>0</v>
      </c>
      <c r="KI175" s="198">
        <f t="shared" si="119"/>
        <v>0</v>
      </c>
      <c r="KJ175" s="166">
        <f t="shared" si="120"/>
        <v>0</v>
      </c>
      <c r="KK175" s="167">
        <f t="shared" si="121"/>
        <v>0</v>
      </c>
      <c r="KL175" s="199">
        <f t="shared" si="122"/>
        <v>0</v>
      </c>
      <c r="KM175" s="198">
        <f t="shared" si="123"/>
        <v>0</v>
      </c>
      <c r="KN175" s="166">
        <f t="shared" si="124"/>
        <v>0</v>
      </c>
      <c r="KO175" s="427">
        <f t="shared" si="125"/>
        <v>0</v>
      </c>
      <c r="KP175" s="420">
        <f t="shared" si="126"/>
        <v>0</v>
      </c>
      <c r="KQ175" s="422">
        <f t="shared" si="127"/>
        <v>0</v>
      </c>
      <c r="KR175" s="421" t="s">
        <v>338</v>
      </c>
      <c r="KS175" s="422" t="s">
        <v>338</v>
      </c>
      <c r="KT175" s="1"/>
    </row>
    <row r="176" spans="2:306" s="4" customFormat="1" ht="16.5" hidden="1" customHeight="1" x14ac:dyDescent="0.2">
      <c r="B176" s="73"/>
      <c r="C176" s="902"/>
      <c r="D176" s="903"/>
      <c r="E176" s="128"/>
      <c r="F176" s="651"/>
      <c r="G176" s="128"/>
      <c r="H176" s="128"/>
      <c r="I176" s="80">
        <f>INT(ROUND(F176,2)*(IF(E176&gt;0,data!$J$4,0)))</f>
        <v>0</v>
      </c>
      <c r="J176" s="80"/>
      <c r="K176" s="550"/>
      <c r="L176" s="128"/>
      <c r="M176" s="80">
        <f>INT(ROUND(F176,2)*(IF(E176&gt;0,(IF(K176="ano",data!$J$6,0)),0)))</f>
        <v>0</v>
      </c>
      <c r="N176" s="82"/>
      <c r="O176" s="84"/>
      <c r="Q176" s="85"/>
      <c r="R176" s="611" t="s">
        <v>338</v>
      </c>
      <c r="T176" s="4">
        <f t="shared" si="276"/>
        <v>0</v>
      </c>
      <c r="U176" s="173" t="s">
        <v>297</v>
      </c>
      <c r="V176" s="10"/>
      <c r="W176" s="10"/>
      <c r="X176" s="174"/>
      <c r="Y176" s="175"/>
      <c r="Z176" s="174"/>
      <c r="AA176" s="175"/>
      <c r="AB176" s="174"/>
      <c r="AC176" s="175"/>
      <c r="AD176" s="174"/>
      <c r="AE176" s="175"/>
      <c r="AF176" s="174"/>
      <c r="AG176" s="175"/>
      <c r="AH176" s="174"/>
      <c r="AI176" s="175"/>
      <c r="AJ176" s="174"/>
      <c r="AK176" s="175"/>
      <c r="AL176" s="174"/>
      <c r="AM176" s="175"/>
      <c r="AN176" s="174"/>
      <c r="AO176" s="175"/>
      <c r="AP176" s="174"/>
      <c r="AQ176" s="175"/>
      <c r="AR176" s="174"/>
      <c r="AS176" s="175"/>
      <c r="AT176" s="174"/>
      <c r="AU176" s="175"/>
      <c r="AV176" s="166">
        <f t="shared" si="172"/>
        <v>0</v>
      </c>
      <c r="AW176" s="167">
        <f t="shared" si="173"/>
        <v>0</v>
      </c>
      <c r="AX176" s="166">
        <f t="shared" si="174"/>
        <v>0</v>
      </c>
      <c r="AY176" s="167">
        <f t="shared" si="175"/>
        <v>0</v>
      </c>
      <c r="AZ176" s="1"/>
      <c r="BA176" s="1"/>
      <c r="BB176" s="174"/>
      <c r="BC176" s="175"/>
      <c r="BD176" s="174"/>
      <c r="BE176" s="175"/>
      <c r="BF176" s="174"/>
      <c r="BG176" s="175"/>
      <c r="BH176" s="174"/>
      <c r="BI176" s="175"/>
      <c r="BJ176" s="174"/>
      <c r="BK176" s="175"/>
      <c r="BL176" s="174"/>
      <c r="BM176" s="175"/>
      <c r="BN176" s="174"/>
      <c r="BO176" s="175"/>
      <c r="BP176" s="174"/>
      <c r="BQ176" s="175"/>
      <c r="BR176" s="174"/>
      <c r="BS176" s="175"/>
      <c r="BT176" s="174"/>
      <c r="BU176" s="175"/>
      <c r="BV176" s="174"/>
      <c r="BW176" s="175"/>
      <c r="BX176" s="174"/>
      <c r="BY176" s="175"/>
      <c r="BZ176" s="166">
        <f t="shared" si="176"/>
        <v>0</v>
      </c>
      <c r="CA176" s="167">
        <f t="shared" si="177"/>
        <v>0</v>
      </c>
      <c r="CB176" s="166">
        <f t="shared" si="178"/>
        <v>0</v>
      </c>
      <c r="CC176" s="167">
        <f t="shared" si="179"/>
        <v>0</v>
      </c>
      <c r="CD176" s="1"/>
      <c r="CE176" s="1"/>
      <c r="CF176" s="174"/>
      <c r="CG176" s="175"/>
      <c r="CH176" s="174"/>
      <c r="CI176" s="175"/>
      <c r="CJ176" s="174"/>
      <c r="CK176" s="175"/>
      <c r="CL176" s="174"/>
      <c r="CM176" s="175"/>
      <c r="CN176" s="174"/>
      <c r="CO176" s="175"/>
      <c r="CP176" s="174"/>
      <c r="CQ176" s="175"/>
      <c r="CR176" s="174"/>
      <c r="CS176" s="175"/>
      <c r="CT176" s="174"/>
      <c r="CU176" s="175"/>
      <c r="CV176" s="174"/>
      <c r="CW176" s="175"/>
      <c r="CX176" s="174"/>
      <c r="CY176" s="175"/>
      <c r="CZ176" s="174"/>
      <c r="DA176" s="175"/>
      <c r="DB176" s="174"/>
      <c r="DC176" s="175"/>
      <c r="DD176" s="166">
        <f t="shared" si="180"/>
        <v>0</v>
      </c>
      <c r="DE176" s="167">
        <f t="shared" si="181"/>
        <v>0</v>
      </c>
      <c r="DF176" s="166">
        <f t="shared" si="182"/>
        <v>0</v>
      </c>
      <c r="DG176" s="167">
        <f t="shared" si="183"/>
        <v>0</v>
      </c>
      <c r="DH176" s="1"/>
      <c r="DI176" s="1"/>
      <c r="DJ176" s="174"/>
      <c r="DK176" s="175"/>
      <c r="DL176" s="174"/>
      <c r="DM176" s="175"/>
      <c r="DN176" s="174"/>
      <c r="DO176" s="175"/>
      <c r="DP176" s="174"/>
      <c r="DQ176" s="175"/>
      <c r="DR176" s="174"/>
      <c r="DS176" s="175"/>
      <c r="DT176" s="174"/>
      <c r="DU176" s="175"/>
      <c r="DV176" s="174"/>
      <c r="DW176" s="175"/>
      <c r="DX176" s="174"/>
      <c r="DY176" s="175"/>
      <c r="DZ176" s="174"/>
      <c r="EA176" s="175"/>
      <c r="EB176" s="174"/>
      <c r="EC176" s="175"/>
      <c r="ED176" s="174"/>
      <c r="EE176" s="175"/>
      <c r="EF176" s="174"/>
      <c r="EG176" s="175"/>
      <c r="EH176" s="166">
        <f t="shared" si="184"/>
        <v>0</v>
      </c>
      <c r="EI176" s="167">
        <f t="shared" si="185"/>
        <v>0</v>
      </c>
      <c r="EJ176" s="166">
        <f t="shared" si="186"/>
        <v>0</v>
      </c>
      <c r="EK176" s="167">
        <f t="shared" si="187"/>
        <v>0</v>
      </c>
      <c r="EL176" s="1"/>
      <c r="EM176" s="1"/>
      <c r="EN176" s="174"/>
      <c r="EO176" s="175"/>
      <c r="EP176" s="174"/>
      <c r="EQ176" s="175"/>
      <c r="ER176" s="174"/>
      <c r="ES176" s="175"/>
      <c r="ET176" s="174"/>
      <c r="EU176" s="175"/>
      <c r="EV176" s="174"/>
      <c r="EW176" s="175"/>
      <c r="EX176" s="174"/>
      <c r="EY176" s="175"/>
      <c r="EZ176" s="174"/>
      <c r="FA176" s="175"/>
      <c r="FB176" s="174"/>
      <c r="FC176" s="175"/>
      <c r="FD176" s="174"/>
      <c r="FE176" s="175"/>
      <c r="FF176" s="174"/>
      <c r="FG176" s="175"/>
      <c r="FH176" s="174"/>
      <c r="FI176" s="175"/>
      <c r="FJ176" s="174"/>
      <c r="FK176" s="175"/>
      <c r="FL176" s="166">
        <f t="shared" si="188"/>
        <v>0</v>
      </c>
      <c r="FM176" s="167">
        <f t="shared" si="189"/>
        <v>0</v>
      </c>
      <c r="FN176" s="166">
        <f t="shared" si="190"/>
        <v>0</v>
      </c>
      <c r="FO176" s="167">
        <f t="shared" si="191"/>
        <v>0</v>
      </c>
      <c r="FP176" s="1"/>
      <c r="FQ176" s="1"/>
      <c r="FR176" s="174"/>
      <c r="FS176" s="175"/>
      <c r="FT176" s="174"/>
      <c r="FU176" s="175"/>
      <c r="FV176" s="174"/>
      <c r="FW176" s="175"/>
      <c r="FX176" s="174"/>
      <c r="FY176" s="175"/>
      <c r="FZ176" s="174"/>
      <c r="GA176" s="175"/>
      <c r="GB176" s="174"/>
      <c r="GC176" s="175"/>
      <c r="GD176" s="174"/>
      <c r="GE176" s="175"/>
      <c r="GF176" s="174"/>
      <c r="GG176" s="175"/>
      <c r="GH176" s="174"/>
      <c r="GI176" s="175"/>
      <c r="GJ176" s="174"/>
      <c r="GK176" s="175"/>
      <c r="GL176" s="174"/>
      <c r="GM176" s="175"/>
      <c r="GN176" s="174"/>
      <c r="GO176" s="175"/>
      <c r="GP176" s="166">
        <f t="shared" si="192"/>
        <v>0</v>
      </c>
      <c r="GQ176" s="167">
        <f t="shared" si="193"/>
        <v>0</v>
      </c>
      <c r="GR176" s="166">
        <f t="shared" si="194"/>
        <v>0</v>
      </c>
      <c r="GS176" s="167">
        <f t="shared" si="195"/>
        <v>0</v>
      </c>
      <c r="GT176" s="1"/>
      <c r="GU176" s="1"/>
      <c r="GV176" s="174"/>
      <c r="GW176" s="175"/>
      <c r="GX176" s="174"/>
      <c r="GY176" s="175"/>
      <c r="GZ176" s="174"/>
      <c r="HA176" s="175"/>
      <c r="HB176" s="174"/>
      <c r="HC176" s="175"/>
      <c r="HD176" s="174"/>
      <c r="HE176" s="175"/>
      <c r="HF176" s="174"/>
      <c r="HG176" s="175"/>
      <c r="HH176" s="174"/>
      <c r="HI176" s="175"/>
      <c r="HJ176" s="174"/>
      <c r="HK176" s="175"/>
      <c r="HL176" s="174"/>
      <c r="HM176" s="175"/>
      <c r="HN176" s="174"/>
      <c r="HO176" s="175"/>
      <c r="HP176" s="174"/>
      <c r="HQ176" s="175"/>
      <c r="HR176" s="174"/>
      <c r="HS176" s="175"/>
      <c r="HT176" s="166">
        <f t="shared" si="196"/>
        <v>0</v>
      </c>
      <c r="HU176" s="167">
        <f t="shared" si="197"/>
        <v>0</v>
      </c>
      <c r="HV176" s="166">
        <f t="shared" si="198"/>
        <v>0</v>
      </c>
      <c r="HW176" s="167">
        <f t="shared" si="199"/>
        <v>0</v>
      </c>
      <c r="HX176" s="1"/>
      <c r="HY176" s="1"/>
      <c r="HZ176" s="174"/>
      <c r="IA176" s="175"/>
      <c r="IB176" s="174"/>
      <c r="IC176" s="175"/>
      <c r="ID176" s="174"/>
      <c r="IE176" s="175"/>
      <c r="IF176" s="174"/>
      <c r="IG176" s="175"/>
      <c r="IH176" s="174"/>
      <c r="II176" s="175"/>
      <c r="IJ176" s="174"/>
      <c r="IK176" s="175"/>
      <c r="IL176" s="174"/>
      <c r="IM176" s="175"/>
      <c r="IN176" s="174"/>
      <c r="IO176" s="175"/>
      <c r="IP176" s="174"/>
      <c r="IQ176" s="175"/>
      <c r="IR176" s="174"/>
      <c r="IS176" s="175"/>
      <c r="IT176" s="174"/>
      <c r="IU176" s="175"/>
      <c r="IV176" s="174"/>
      <c r="IW176" s="175"/>
      <c r="IX176" s="166">
        <f t="shared" si="200"/>
        <v>0</v>
      </c>
      <c r="IY176" s="167">
        <f t="shared" si="201"/>
        <v>0</v>
      </c>
      <c r="IZ176" s="166">
        <f t="shared" si="202"/>
        <v>0</v>
      </c>
      <c r="JA176" s="167">
        <f t="shared" si="203"/>
        <v>0</v>
      </c>
      <c r="JB176" s="1"/>
      <c r="JC176" s="1"/>
      <c r="JD176" s="174"/>
      <c r="JE176" s="175"/>
      <c r="JF176" s="174"/>
      <c r="JG176" s="175"/>
      <c r="JH176" s="174"/>
      <c r="JI176" s="175"/>
      <c r="JJ176" s="174"/>
      <c r="JK176" s="175"/>
      <c r="JL176" s="174"/>
      <c r="JM176" s="175"/>
      <c r="JN176" s="174"/>
      <c r="JO176" s="175"/>
      <c r="JP176" s="174"/>
      <c r="JQ176" s="175"/>
      <c r="JR176" s="174"/>
      <c r="JS176" s="175"/>
      <c r="JT176" s="174"/>
      <c r="JU176" s="175"/>
      <c r="JV176" s="174"/>
      <c r="JW176" s="175"/>
      <c r="JX176" s="174"/>
      <c r="JY176" s="175"/>
      <c r="JZ176" s="174"/>
      <c r="KA176" s="175"/>
      <c r="KB176" s="166">
        <f t="shared" si="204"/>
        <v>0</v>
      </c>
      <c r="KC176" s="167">
        <f t="shared" si="205"/>
        <v>0</v>
      </c>
      <c r="KD176" s="166">
        <f t="shared" si="206"/>
        <v>0</v>
      </c>
      <c r="KE176" s="167">
        <f t="shared" si="207"/>
        <v>0</v>
      </c>
      <c r="KF176" s="1"/>
      <c r="KG176" s="1"/>
      <c r="KH176" s="197">
        <f t="shared" si="118"/>
        <v>0</v>
      </c>
      <c r="KI176" s="198">
        <f t="shared" si="119"/>
        <v>0</v>
      </c>
      <c r="KJ176" s="166">
        <f t="shared" si="120"/>
        <v>0</v>
      </c>
      <c r="KK176" s="167">
        <f t="shared" si="121"/>
        <v>0</v>
      </c>
      <c r="KL176" s="199">
        <f t="shared" si="122"/>
        <v>0</v>
      </c>
      <c r="KM176" s="198">
        <f t="shared" si="123"/>
        <v>0</v>
      </c>
      <c r="KN176" s="166">
        <f t="shared" si="124"/>
        <v>0</v>
      </c>
      <c r="KO176" s="427">
        <f t="shared" si="125"/>
        <v>0</v>
      </c>
      <c r="KP176" s="420">
        <f t="shared" si="126"/>
        <v>0</v>
      </c>
      <c r="KQ176" s="422">
        <f t="shared" si="127"/>
        <v>0</v>
      </c>
      <c r="KR176" s="421" t="s">
        <v>338</v>
      </c>
      <c r="KS176" s="422" t="s">
        <v>338</v>
      </c>
      <c r="KT176" s="1"/>
    </row>
    <row r="177" spans="2:306" s="4" customFormat="1" ht="16.5" customHeight="1" x14ac:dyDescent="0.2">
      <c r="B177" s="73" t="s">
        <v>364</v>
      </c>
      <c r="C177" s="900"/>
      <c r="D177" s="901"/>
      <c r="E177" s="312"/>
      <c r="F177" s="655">
        <v>1</v>
      </c>
      <c r="G177" s="14"/>
      <c r="H177" s="14"/>
      <c r="I177" s="80">
        <f>INT(ROUND(F177,2)*(IF(E177&gt;0,data!$J$4,0)))</f>
        <v>0</v>
      </c>
      <c r="J177" s="80">
        <f t="shared" ref="J177" si="289">IF(E177&gt;0,I177*E177,0)</f>
        <v>0</v>
      </c>
      <c r="K177" s="314"/>
      <c r="L177" s="312"/>
      <c r="M177" s="80">
        <f>INT(ROUND(F177,2)*(IF(E177&gt;0,(IF(K177="ano",data!$J$6,0)),0)))</f>
        <v>0</v>
      </c>
      <c r="N177" s="82">
        <f t="shared" ref="N177" si="290">IF(L177&gt;E177,M177*E177,M177*L177)</f>
        <v>0</v>
      </c>
      <c r="O177" s="84">
        <f t="shared" ref="O177" si="291">J177+N177</f>
        <v>0</v>
      </c>
      <c r="Q177" s="85" t="str">
        <f t="shared" ref="Q177" si="292">IF(O177&gt;0,1,"")</f>
        <v/>
      </c>
      <c r="R177" s="611" t="s">
        <v>338</v>
      </c>
      <c r="T177" s="4">
        <f t="shared" si="276"/>
        <v>0</v>
      </c>
      <c r="U177" s="176" t="s">
        <v>297</v>
      </c>
      <c r="V177" s="10"/>
      <c r="W177" s="10"/>
      <c r="X177" s="164"/>
      <c r="Y177" s="177"/>
      <c r="Z177" s="164"/>
      <c r="AA177" s="177"/>
      <c r="AB177" s="164"/>
      <c r="AC177" s="177"/>
      <c r="AD177" s="164"/>
      <c r="AE177" s="177"/>
      <c r="AF177" s="164"/>
      <c r="AG177" s="177"/>
      <c r="AH177" s="164"/>
      <c r="AI177" s="177"/>
      <c r="AJ177" s="164"/>
      <c r="AK177" s="177"/>
      <c r="AL177" s="164"/>
      <c r="AM177" s="177"/>
      <c r="AN177" s="164"/>
      <c r="AO177" s="177"/>
      <c r="AP177" s="164"/>
      <c r="AQ177" s="177"/>
      <c r="AR177" s="164"/>
      <c r="AS177" s="177"/>
      <c r="AT177" s="164"/>
      <c r="AU177" s="177"/>
      <c r="AV177" s="166">
        <f t="shared" si="172"/>
        <v>0</v>
      </c>
      <c r="AW177" s="167">
        <f t="shared" si="173"/>
        <v>0</v>
      </c>
      <c r="AX177" s="166">
        <f t="shared" si="174"/>
        <v>0</v>
      </c>
      <c r="AY177" s="167">
        <f t="shared" si="175"/>
        <v>0</v>
      </c>
      <c r="AZ177" s="1"/>
      <c r="BA177" s="1"/>
      <c r="BB177" s="164"/>
      <c r="BC177" s="177"/>
      <c r="BD177" s="164"/>
      <c r="BE177" s="177"/>
      <c r="BF177" s="164"/>
      <c r="BG177" s="177"/>
      <c r="BH177" s="164"/>
      <c r="BI177" s="177"/>
      <c r="BJ177" s="164"/>
      <c r="BK177" s="177"/>
      <c r="BL177" s="164"/>
      <c r="BM177" s="177"/>
      <c r="BN177" s="164"/>
      <c r="BO177" s="177"/>
      <c r="BP177" s="164"/>
      <c r="BQ177" s="177"/>
      <c r="BR177" s="164"/>
      <c r="BS177" s="177"/>
      <c r="BT177" s="164"/>
      <c r="BU177" s="177"/>
      <c r="BV177" s="164"/>
      <c r="BW177" s="177"/>
      <c r="BX177" s="164"/>
      <c r="BY177" s="177"/>
      <c r="BZ177" s="166">
        <f t="shared" si="176"/>
        <v>0</v>
      </c>
      <c r="CA177" s="167">
        <f t="shared" si="177"/>
        <v>0</v>
      </c>
      <c r="CB177" s="166">
        <f t="shared" si="178"/>
        <v>0</v>
      </c>
      <c r="CC177" s="167">
        <f t="shared" si="179"/>
        <v>0</v>
      </c>
      <c r="CD177" s="1"/>
      <c r="CE177" s="1"/>
      <c r="CF177" s="164"/>
      <c r="CG177" s="177"/>
      <c r="CH177" s="164"/>
      <c r="CI177" s="177"/>
      <c r="CJ177" s="164"/>
      <c r="CK177" s="177"/>
      <c r="CL177" s="164"/>
      <c r="CM177" s="177"/>
      <c r="CN177" s="164"/>
      <c r="CO177" s="177"/>
      <c r="CP177" s="164"/>
      <c r="CQ177" s="177"/>
      <c r="CR177" s="164"/>
      <c r="CS177" s="177"/>
      <c r="CT177" s="164"/>
      <c r="CU177" s="177"/>
      <c r="CV177" s="164"/>
      <c r="CW177" s="177"/>
      <c r="CX177" s="164"/>
      <c r="CY177" s="177"/>
      <c r="CZ177" s="164"/>
      <c r="DA177" s="177"/>
      <c r="DB177" s="164"/>
      <c r="DC177" s="177"/>
      <c r="DD177" s="166">
        <f t="shared" si="180"/>
        <v>0</v>
      </c>
      <c r="DE177" s="167">
        <f t="shared" si="181"/>
        <v>0</v>
      </c>
      <c r="DF177" s="166">
        <f t="shared" si="182"/>
        <v>0</v>
      </c>
      <c r="DG177" s="167">
        <f t="shared" si="183"/>
        <v>0</v>
      </c>
      <c r="DH177" s="1"/>
      <c r="DI177" s="1"/>
      <c r="DJ177" s="164"/>
      <c r="DK177" s="177"/>
      <c r="DL177" s="164"/>
      <c r="DM177" s="177"/>
      <c r="DN177" s="164"/>
      <c r="DO177" s="177"/>
      <c r="DP177" s="164"/>
      <c r="DQ177" s="177"/>
      <c r="DR177" s="164"/>
      <c r="DS177" s="177"/>
      <c r="DT177" s="164"/>
      <c r="DU177" s="177"/>
      <c r="DV177" s="164"/>
      <c r="DW177" s="177"/>
      <c r="DX177" s="164"/>
      <c r="DY177" s="177"/>
      <c r="DZ177" s="164"/>
      <c r="EA177" s="177"/>
      <c r="EB177" s="164"/>
      <c r="EC177" s="177"/>
      <c r="ED177" s="164"/>
      <c r="EE177" s="177"/>
      <c r="EF177" s="164"/>
      <c r="EG177" s="177"/>
      <c r="EH177" s="166">
        <f t="shared" si="184"/>
        <v>0</v>
      </c>
      <c r="EI177" s="167">
        <f t="shared" si="185"/>
        <v>0</v>
      </c>
      <c r="EJ177" s="166">
        <f t="shared" si="186"/>
        <v>0</v>
      </c>
      <c r="EK177" s="167">
        <f t="shared" si="187"/>
        <v>0</v>
      </c>
      <c r="EL177" s="1"/>
      <c r="EM177" s="1"/>
      <c r="EN177" s="164"/>
      <c r="EO177" s="177"/>
      <c r="EP177" s="164"/>
      <c r="EQ177" s="177"/>
      <c r="ER177" s="164"/>
      <c r="ES177" s="177"/>
      <c r="ET177" s="164"/>
      <c r="EU177" s="177"/>
      <c r="EV177" s="164"/>
      <c r="EW177" s="177"/>
      <c r="EX177" s="164"/>
      <c r="EY177" s="177"/>
      <c r="EZ177" s="164"/>
      <c r="FA177" s="177"/>
      <c r="FB177" s="164"/>
      <c r="FC177" s="177"/>
      <c r="FD177" s="164"/>
      <c r="FE177" s="177"/>
      <c r="FF177" s="164"/>
      <c r="FG177" s="177"/>
      <c r="FH177" s="164"/>
      <c r="FI177" s="177"/>
      <c r="FJ177" s="164"/>
      <c r="FK177" s="177"/>
      <c r="FL177" s="166">
        <f t="shared" si="188"/>
        <v>0</v>
      </c>
      <c r="FM177" s="167">
        <f t="shared" si="189"/>
        <v>0</v>
      </c>
      <c r="FN177" s="166">
        <f t="shared" si="190"/>
        <v>0</v>
      </c>
      <c r="FO177" s="167">
        <f t="shared" si="191"/>
        <v>0</v>
      </c>
      <c r="FP177" s="1"/>
      <c r="FQ177" s="1"/>
      <c r="FR177" s="164"/>
      <c r="FS177" s="177"/>
      <c r="FT177" s="164"/>
      <c r="FU177" s="177"/>
      <c r="FV177" s="164"/>
      <c r="FW177" s="177"/>
      <c r="FX177" s="164"/>
      <c r="FY177" s="177"/>
      <c r="FZ177" s="164"/>
      <c r="GA177" s="177"/>
      <c r="GB177" s="164"/>
      <c r="GC177" s="177"/>
      <c r="GD177" s="164"/>
      <c r="GE177" s="177"/>
      <c r="GF177" s="164"/>
      <c r="GG177" s="177"/>
      <c r="GH177" s="164"/>
      <c r="GI177" s="177"/>
      <c r="GJ177" s="164"/>
      <c r="GK177" s="177"/>
      <c r="GL177" s="164"/>
      <c r="GM177" s="177"/>
      <c r="GN177" s="164"/>
      <c r="GO177" s="177"/>
      <c r="GP177" s="166">
        <f t="shared" si="192"/>
        <v>0</v>
      </c>
      <c r="GQ177" s="167">
        <f t="shared" si="193"/>
        <v>0</v>
      </c>
      <c r="GR177" s="166">
        <f t="shared" si="194"/>
        <v>0</v>
      </c>
      <c r="GS177" s="167">
        <f t="shared" si="195"/>
        <v>0</v>
      </c>
      <c r="GT177" s="1"/>
      <c r="GU177" s="1"/>
      <c r="GV177" s="164"/>
      <c r="GW177" s="177"/>
      <c r="GX177" s="164"/>
      <c r="GY177" s="177"/>
      <c r="GZ177" s="164"/>
      <c r="HA177" s="177"/>
      <c r="HB177" s="164"/>
      <c r="HC177" s="177"/>
      <c r="HD177" s="164"/>
      <c r="HE177" s="177"/>
      <c r="HF177" s="164"/>
      <c r="HG177" s="177"/>
      <c r="HH177" s="164"/>
      <c r="HI177" s="177"/>
      <c r="HJ177" s="164"/>
      <c r="HK177" s="177"/>
      <c r="HL177" s="164"/>
      <c r="HM177" s="177"/>
      <c r="HN177" s="164"/>
      <c r="HO177" s="177"/>
      <c r="HP177" s="164"/>
      <c r="HQ177" s="177"/>
      <c r="HR177" s="164"/>
      <c r="HS177" s="177"/>
      <c r="HT177" s="166">
        <f t="shared" si="196"/>
        <v>0</v>
      </c>
      <c r="HU177" s="167">
        <f t="shared" si="197"/>
        <v>0</v>
      </c>
      <c r="HV177" s="166">
        <f t="shared" si="198"/>
        <v>0</v>
      </c>
      <c r="HW177" s="167">
        <f t="shared" si="199"/>
        <v>0</v>
      </c>
      <c r="HX177" s="1"/>
      <c r="HY177" s="1"/>
      <c r="HZ177" s="164"/>
      <c r="IA177" s="177"/>
      <c r="IB177" s="164"/>
      <c r="IC177" s="177"/>
      <c r="ID177" s="164"/>
      <c r="IE177" s="177"/>
      <c r="IF177" s="164"/>
      <c r="IG177" s="177"/>
      <c r="IH177" s="164"/>
      <c r="II177" s="177"/>
      <c r="IJ177" s="164"/>
      <c r="IK177" s="177"/>
      <c r="IL177" s="164"/>
      <c r="IM177" s="177"/>
      <c r="IN177" s="164"/>
      <c r="IO177" s="177"/>
      <c r="IP177" s="164"/>
      <c r="IQ177" s="177"/>
      <c r="IR177" s="164"/>
      <c r="IS177" s="177"/>
      <c r="IT177" s="164"/>
      <c r="IU177" s="177"/>
      <c r="IV177" s="164"/>
      <c r="IW177" s="177"/>
      <c r="IX177" s="166">
        <f t="shared" si="200"/>
        <v>0</v>
      </c>
      <c r="IY177" s="167">
        <f t="shared" si="201"/>
        <v>0</v>
      </c>
      <c r="IZ177" s="166">
        <f t="shared" si="202"/>
        <v>0</v>
      </c>
      <c r="JA177" s="167">
        <f t="shared" si="203"/>
        <v>0</v>
      </c>
      <c r="JB177" s="1"/>
      <c r="JC177" s="1"/>
      <c r="JD177" s="164"/>
      <c r="JE177" s="177"/>
      <c r="JF177" s="164"/>
      <c r="JG177" s="177"/>
      <c r="JH177" s="164"/>
      <c r="JI177" s="177"/>
      <c r="JJ177" s="164"/>
      <c r="JK177" s="177"/>
      <c r="JL177" s="164"/>
      <c r="JM177" s="177"/>
      <c r="JN177" s="164"/>
      <c r="JO177" s="177"/>
      <c r="JP177" s="164"/>
      <c r="JQ177" s="177"/>
      <c r="JR177" s="164"/>
      <c r="JS177" s="177"/>
      <c r="JT177" s="164"/>
      <c r="JU177" s="177"/>
      <c r="JV177" s="164"/>
      <c r="JW177" s="177"/>
      <c r="JX177" s="164"/>
      <c r="JY177" s="177"/>
      <c r="JZ177" s="164"/>
      <c r="KA177" s="177"/>
      <c r="KB177" s="166">
        <f t="shared" si="204"/>
        <v>0</v>
      </c>
      <c r="KC177" s="167">
        <f t="shared" si="205"/>
        <v>0</v>
      </c>
      <c r="KD177" s="166">
        <f t="shared" si="206"/>
        <v>0</v>
      </c>
      <c r="KE177" s="167">
        <f t="shared" si="207"/>
        <v>0</v>
      </c>
      <c r="KF177" s="1"/>
      <c r="KG177" s="1"/>
      <c r="KH177" s="197">
        <f t="shared" si="118"/>
        <v>0</v>
      </c>
      <c r="KI177" s="198">
        <f t="shared" si="119"/>
        <v>0</v>
      </c>
      <c r="KJ177" s="166">
        <f t="shared" si="120"/>
        <v>0</v>
      </c>
      <c r="KK177" s="167">
        <f t="shared" si="121"/>
        <v>0</v>
      </c>
      <c r="KL177" s="199">
        <f t="shared" si="122"/>
        <v>0</v>
      </c>
      <c r="KM177" s="198">
        <f t="shared" si="123"/>
        <v>0</v>
      </c>
      <c r="KN177" s="166">
        <f t="shared" si="124"/>
        <v>0</v>
      </c>
      <c r="KO177" s="427">
        <f t="shared" si="125"/>
        <v>0</v>
      </c>
      <c r="KP177" s="420">
        <f t="shared" si="126"/>
        <v>0</v>
      </c>
      <c r="KQ177" s="422">
        <f t="shared" si="127"/>
        <v>0</v>
      </c>
      <c r="KR177" s="421" t="s">
        <v>338</v>
      </c>
      <c r="KS177" s="422" t="s">
        <v>338</v>
      </c>
      <c r="KT177" s="1"/>
    </row>
    <row r="178" spans="2:306" s="4" customFormat="1" ht="16.5" hidden="1" customHeight="1" x14ac:dyDescent="0.2">
      <c r="B178" s="73"/>
      <c r="C178" s="902"/>
      <c r="D178" s="903"/>
      <c r="E178" s="128"/>
      <c r="F178" s="651"/>
      <c r="G178" s="128"/>
      <c r="H178" s="128"/>
      <c r="I178" s="80">
        <f>INT(ROUND(F178,2)*(IF(E178&gt;0,data!$J$4,0)))</f>
        <v>0</v>
      </c>
      <c r="J178" s="80"/>
      <c r="K178" s="550"/>
      <c r="L178" s="128"/>
      <c r="M178" s="80">
        <f>INT(ROUND(F178,2)*(IF(E178&gt;0,(IF(K178="ano",data!$J$6,0)),0)))</f>
        <v>0</v>
      </c>
      <c r="N178" s="82"/>
      <c r="O178" s="84"/>
      <c r="Q178" s="85"/>
      <c r="R178" s="611" t="s">
        <v>338</v>
      </c>
      <c r="T178" s="4">
        <f t="shared" si="276"/>
        <v>0</v>
      </c>
      <c r="U178" s="173" t="s">
        <v>297</v>
      </c>
      <c r="V178" s="10"/>
      <c r="W178" s="10"/>
      <c r="X178" s="174"/>
      <c r="Y178" s="175"/>
      <c r="Z178" s="174"/>
      <c r="AA178" s="175"/>
      <c r="AB178" s="174"/>
      <c r="AC178" s="175"/>
      <c r="AD178" s="174"/>
      <c r="AE178" s="175"/>
      <c r="AF178" s="174"/>
      <c r="AG178" s="175"/>
      <c r="AH178" s="174"/>
      <c r="AI178" s="175"/>
      <c r="AJ178" s="174"/>
      <c r="AK178" s="175"/>
      <c r="AL178" s="174"/>
      <c r="AM178" s="175"/>
      <c r="AN178" s="174"/>
      <c r="AO178" s="175"/>
      <c r="AP178" s="174"/>
      <c r="AQ178" s="175"/>
      <c r="AR178" s="174"/>
      <c r="AS178" s="175"/>
      <c r="AT178" s="174"/>
      <c r="AU178" s="175"/>
      <c r="AV178" s="166">
        <f t="shared" si="172"/>
        <v>0</v>
      </c>
      <c r="AW178" s="167">
        <f t="shared" si="173"/>
        <v>0</v>
      </c>
      <c r="AX178" s="166">
        <f t="shared" si="174"/>
        <v>0</v>
      </c>
      <c r="AY178" s="167">
        <f t="shared" si="175"/>
        <v>0</v>
      </c>
      <c r="AZ178" s="1"/>
      <c r="BA178" s="1"/>
      <c r="BB178" s="174"/>
      <c r="BC178" s="175"/>
      <c r="BD178" s="174"/>
      <c r="BE178" s="175"/>
      <c r="BF178" s="174"/>
      <c r="BG178" s="175"/>
      <c r="BH178" s="174"/>
      <c r="BI178" s="175"/>
      <c r="BJ178" s="174"/>
      <c r="BK178" s="175"/>
      <c r="BL178" s="174"/>
      <c r="BM178" s="175"/>
      <c r="BN178" s="174"/>
      <c r="BO178" s="175"/>
      <c r="BP178" s="174"/>
      <c r="BQ178" s="175"/>
      <c r="BR178" s="174"/>
      <c r="BS178" s="175"/>
      <c r="BT178" s="174"/>
      <c r="BU178" s="175"/>
      <c r="BV178" s="174"/>
      <c r="BW178" s="175"/>
      <c r="BX178" s="174"/>
      <c r="BY178" s="175"/>
      <c r="BZ178" s="166">
        <f t="shared" si="176"/>
        <v>0</v>
      </c>
      <c r="CA178" s="167">
        <f t="shared" si="177"/>
        <v>0</v>
      </c>
      <c r="CB178" s="166">
        <f t="shared" si="178"/>
        <v>0</v>
      </c>
      <c r="CC178" s="167">
        <f t="shared" si="179"/>
        <v>0</v>
      </c>
      <c r="CD178" s="1"/>
      <c r="CE178" s="1"/>
      <c r="CF178" s="174"/>
      <c r="CG178" s="175"/>
      <c r="CH178" s="174"/>
      <c r="CI178" s="175"/>
      <c r="CJ178" s="174"/>
      <c r="CK178" s="175"/>
      <c r="CL178" s="174"/>
      <c r="CM178" s="175"/>
      <c r="CN178" s="174"/>
      <c r="CO178" s="175"/>
      <c r="CP178" s="174"/>
      <c r="CQ178" s="175"/>
      <c r="CR178" s="174"/>
      <c r="CS178" s="175"/>
      <c r="CT178" s="174"/>
      <c r="CU178" s="175"/>
      <c r="CV178" s="174"/>
      <c r="CW178" s="175"/>
      <c r="CX178" s="174"/>
      <c r="CY178" s="175"/>
      <c r="CZ178" s="174"/>
      <c r="DA178" s="175"/>
      <c r="DB178" s="174"/>
      <c r="DC178" s="175"/>
      <c r="DD178" s="166">
        <f t="shared" si="180"/>
        <v>0</v>
      </c>
      <c r="DE178" s="167">
        <f t="shared" si="181"/>
        <v>0</v>
      </c>
      <c r="DF178" s="166">
        <f t="shared" si="182"/>
        <v>0</v>
      </c>
      <c r="DG178" s="167">
        <f t="shared" si="183"/>
        <v>0</v>
      </c>
      <c r="DH178" s="1"/>
      <c r="DI178" s="1"/>
      <c r="DJ178" s="174"/>
      <c r="DK178" s="175"/>
      <c r="DL178" s="174"/>
      <c r="DM178" s="175"/>
      <c r="DN178" s="174"/>
      <c r="DO178" s="175"/>
      <c r="DP178" s="174"/>
      <c r="DQ178" s="175"/>
      <c r="DR178" s="174"/>
      <c r="DS178" s="175"/>
      <c r="DT178" s="174"/>
      <c r="DU178" s="175"/>
      <c r="DV178" s="174"/>
      <c r="DW178" s="175"/>
      <c r="DX178" s="174"/>
      <c r="DY178" s="175"/>
      <c r="DZ178" s="174"/>
      <c r="EA178" s="175"/>
      <c r="EB178" s="174"/>
      <c r="EC178" s="175"/>
      <c r="ED178" s="174"/>
      <c r="EE178" s="175"/>
      <c r="EF178" s="174"/>
      <c r="EG178" s="175"/>
      <c r="EH178" s="166">
        <f t="shared" si="184"/>
        <v>0</v>
      </c>
      <c r="EI178" s="167">
        <f t="shared" si="185"/>
        <v>0</v>
      </c>
      <c r="EJ178" s="166">
        <f t="shared" si="186"/>
        <v>0</v>
      </c>
      <c r="EK178" s="167">
        <f t="shared" si="187"/>
        <v>0</v>
      </c>
      <c r="EL178" s="1"/>
      <c r="EM178" s="1"/>
      <c r="EN178" s="174"/>
      <c r="EO178" s="175"/>
      <c r="EP178" s="174"/>
      <c r="EQ178" s="175"/>
      <c r="ER178" s="174"/>
      <c r="ES178" s="175"/>
      <c r="ET178" s="174"/>
      <c r="EU178" s="175"/>
      <c r="EV178" s="174"/>
      <c r="EW178" s="175"/>
      <c r="EX178" s="174"/>
      <c r="EY178" s="175"/>
      <c r="EZ178" s="174"/>
      <c r="FA178" s="175"/>
      <c r="FB178" s="174"/>
      <c r="FC178" s="175"/>
      <c r="FD178" s="174"/>
      <c r="FE178" s="175"/>
      <c r="FF178" s="174"/>
      <c r="FG178" s="175"/>
      <c r="FH178" s="174"/>
      <c r="FI178" s="175"/>
      <c r="FJ178" s="174"/>
      <c r="FK178" s="175"/>
      <c r="FL178" s="166">
        <f t="shared" si="188"/>
        <v>0</v>
      </c>
      <c r="FM178" s="167">
        <f t="shared" si="189"/>
        <v>0</v>
      </c>
      <c r="FN178" s="166">
        <f t="shared" si="190"/>
        <v>0</v>
      </c>
      <c r="FO178" s="167">
        <f t="shared" si="191"/>
        <v>0</v>
      </c>
      <c r="FP178" s="1"/>
      <c r="FQ178" s="1"/>
      <c r="FR178" s="174"/>
      <c r="FS178" s="175"/>
      <c r="FT178" s="174"/>
      <c r="FU178" s="175"/>
      <c r="FV178" s="174"/>
      <c r="FW178" s="175"/>
      <c r="FX178" s="174"/>
      <c r="FY178" s="175"/>
      <c r="FZ178" s="174"/>
      <c r="GA178" s="175"/>
      <c r="GB178" s="174"/>
      <c r="GC178" s="175"/>
      <c r="GD178" s="174"/>
      <c r="GE178" s="175"/>
      <c r="GF178" s="174"/>
      <c r="GG178" s="175"/>
      <c r="GH178" s="174"/>
      <c r="GI178" s="175"/>
      <c r="GJ178" s="174"/>
      <c r="GK178" s="175"/>
      <c r="GL178" s="174"/>
      <c r="GM178" s="175"/>
      <c r="GN178" s="174"/>
      <c r="GO178" s="175"/>
      <c r="GP178" s="166">
        <f t="shared" si="192"/>
        <v>0</v>
      </c>
      <c r="GQ178" s="167">
        <f t="shared" si="193"/>
        <v>0</v>
      </c>
      <c r="GR178" s="166">
        <f t="shared" si="194"/>
        <v>0</v>
      </c>
      <c r="GS178" s="167">
        <f t="shared" si="195"/>
        <v>0</v>
      </c>
      <c r="GT178" s="1"/>
      <c r="GU178" s="1"/>
      <c r="GV178" s="174"/>
      <c r="GW178" s="175"/>
      <c r="GX178" s="174"/>
      <c r="GY178" s="175"/>
      <c r="GZ178" s="174"/>
      <c r="HA178" s="175"/>
      <c r="HB178" s="174"/>
      <c r="HC178" s="175"/>
      <c r="HD178" s="174"/>
      <c r="HE178" s="175"/>
      <c r="HF178" s="174"/>
      <c r="HG178" s="175"/>
      <c r="HH178" s="174"/>
      <c r="HI178" s="175"/>
      <c r="HJ178" s="174"/>
      <c r="HK178" s="175"/>
      <c r="HL178" s="174"/>
      <c r="HM178" s="175"/>
      <c r="HN178" s="174"/>
      <c r="HO178" s="175"/>
      <c r="HP178" s="174"/>
      <c r="HQ178" s="175"/>
      <c r="HR178" s="174"/>
      <c r="HS178" s="175"/>
      <c r="HT178" s="166">
        <f t="shared" si="196"/>
        <v>0</v>
      </c>
      <c r="HU178" s="167">
        <f t="shared" si="197"/>
        <v>0</v>
      </c>
      <c r="HV178" s="166">
        <f t="shared" si="198"/>
        <v>0</v>
      </c>
      <c r="HW178" s="167">
        <f t="shared" si="199"/>
        <v>0</v>
      </c>
      <c r="HX178" s="1"/>
      <c r="HY178" s="1"/>
      <c r="HZ178" s="174"/>
      <c r="IA178" s="175"/>
      <c r="IB178" s="174"/>
      <c r="IC178" s="175"/>
      <c r="ID178" s="174"/>
      <c r="IE178" s="175"/>
      <c r="IF178" s="174"/>
      <c r="IG178" s="175"/>
      <c r="IH178" s="174"/>
      <c r="II178" s="175"/>
      <c r="IJ178" s="174"/>
      <c r="IK178" s="175"/>
      <c r="IL178" s="174"/>
      <c r="IM178" s="175"/>
      <c r="IN178" s="174"/>
      <c r="IO178" s="175"/>
      <c r="IP178" s="174"/>
      <c r="IQ178" s="175"/>
      <c r="IR178" s="174"/>
      <c r="IS178" s="175"/>
      <c r="IT178" s="174"/>
      <c r="IU178" s="175"/>
      <c r="IV178" s="174"/>
      <c r="IW178" s="175"/>
      <c r="IX178" s="166">
        <f t="shared" si="200"/>
        <v>0</v>
      </c>
      <c r="IY178" s="167">
        <f t="shared" si="201"/>
        <v>0</v>
      </c>
      <c r="IZ178" s="166">
        <f t="shared" si="202"/>
        <v>0</v>
      </c>
      <c r="JA178" s="167">
        <f t="shared" si="203"/>
        <v>0</v>
      </c>
      <c r="JB178" s="1"/>
      <c r="JC178" s="1"/>
      <c r="JD178" s="174"/>
      <c r="JE178" s="175"/>
      <c r="JF178" s="174"/>
      <c r="JG178" s="175"/>
      <c r="JH178" s="174"/>
      <c r="JI178" s="175"/>
      <c r="JJ178" s="174"/>
      <c r="JK178" s="175"/>
      <c r="JL178" s="174"/>
      <c r="JM178" s="175"/>
      <c r="JN178" s="174"/>
      <c r="JO178" s="175"/>
      <c r="JP178" s="174"/>
      <c r="JQ178" s="175"/>
      <c r="JR178" s="174"/>
      <c r="JS178" s="175"/>
      <c r="JT178" s="174"/>
      <c r="JU178" s="175"/>
      <c r="JV178" s="174"/>
      <c r="JW178" s="175"/>
      <c r="JX178" s="174"/>
      <c r="JY178" s="175"/>
      <c r="JZ178" s="174"/>
      <c r="KA178" s="175"/>
      <c r="KB178" s="166">
        <f t="shared" si="204"/>
        <v>0</v>
      </c>
      <c r="KC178" s="167">
        <f t="shared" si="205"/>
        <v>0</v>
      </c>
      <c r="KD178" s="166">
        <f t="shared" si="206"/>
        <v>0</v>
      </c>
      <c r="KE178" s="167">
        <f t="shared" si="207"/>
        <v>0</v>
      </c>
      <c r="KF178" s="1"/>
      <c r="KG178" s="1"/>
      <c r="KH178" s="197">
        <f t="shared" ref="KH178:KH206" si="293">AV178+BZ178+DD178+EH178+FL178+GP178+HT178+IX178+KB178</f>
        <v>0</v>
      </c>
      <c r="KI178" s="198">
        <f t="shared" ref="KI178:KI206" si="294">AW178+CA178+DE178+EI178+FM178+GQ178+HU178+IY178+KC178</f>
        <v>0</v>
      </c>
      <c r="KJ178" s="166">
        <f t="shared" ref="KJ178:KJ206" si="295">E178-KH178</f>
        <v>0</v>
      </c>
      <c r="KK178" s="167">
        <f t="shared" ref="KK178:KK206" si="296">J178-KI178</f>
        <v>0</v>
      </c>
      <c r="KL178" s="199">
        <f t="shared" ref="KL178:KL206" si="297">AX178+CB178+DF178+EJ178+FN178+GR178+HV178+IZ178+KD178</f>
        <v>0</v>
      </c>
      <c r="KM178" s="198">
        <f t="shared" ref="KM178:KM206" si="298">AY178+CC178+DG178+EK178+FO178+GS178+HW178+JA178+KE178</f>
        <v>0</v>
      </c>
      <c r="KN178" s="166">
        <f t="shared" ref="KN178:KN206" si="299">L178-KL178</f>
        <v>0</v>
      </c>
      <c r="KO178" s="427">
        <f t="shared" ref="KO178:KO206" si="300">N178-KM178</f>
        <v>0</v>
      </c>
      <c r="KP178" s="420">
        <f t="shared" ref="KP178:KP206" si="301">IF(Q178=1,IF(E178=KH178,1,0),0)</f>
        <v>0</v>
      </c>
      <c r="KQ178" s="422">
        <f t="shared" ref="KQ178:KQ206" si="302">IF(Q178=1,Q178-KP178,0)</f>
        <v>0</v>
      </c>
      <c r="KR178" s="421" t="s">
        <v>338</v>
      </c>
      <c r="KS178" s="422" t="s">
        <v>338</v>
      </c>
      <c r="KT178" s="1"/>
    </row>
    <row r="179" spans="2:306" s="4" customFormat="1" ht="16.5" customHeight="1" x14ac:dyDescent="0.2">
      <c r="B179" s="73" t="s">
        <v>365</v>
      </c>
      <c r="C179" s="900"/>
      <c r="D179" s="901"/>
      <c r="E179" s="312"/>
      <c r="F179" s="655">
        <v>1</v>
      </c>
      <c r="G179" s="14"/>
      <c r="H179" s="14"/>
      <c r="I179" s="80">
        <f>INT(ROUND(F179,2)*(IF(E179&gt;0,data!$J$4,0)))</f>
        <v>0</v>
      </c>
      <c r="J179" s="80">
        <f t="shared" ref="J179" si="303">IF(E179&gt;0,I179*E179,0)</f>
        <v>0</v>
      </c>
      <c r="K179" s="314"/>
      <c r="L179" s="312"/>
      <c r="M179" s="80">
        <f>INT(ROUND(F179,2)*(IF(E179&gt;0,(IF(K179="ano",data!$J$6,0)),0)))</f>
        <v>0</v>
      </c>
      <c r="N179" s="82">
        <f t="shared" ref="N179" si="304">IF(L179&gt;E179,M179*E179,M179*L179)</f>
        <v>0</v>
      </c>
      <c r="O179" s="84">
        <f t="shared" ref="O179" si="305">J179+N179</f>
        <v>0</v>
      </c>
      <c r="Q179" s="85" t="str">
        <f t="shared" ref="Q179" si="306">IF(O179&gt;0,1,"")</f>
        <v/>
      </c>
      <c r="R179" s="611" t="s">
        <v>338</v>
      </c>
      <c r="T179" s="4">
        <f t="shared" si="276"/>
        <v>0</v>
      </c>
      <c r="U179" s="176" t="s">
        <v>297</v>
      </c>
      <c r="V179" s="10"/>
      <c r="W179" s="10"/>
      <c r="X179" s="164"/>
      <c r="Y179" s="177"/>
      <c r="Z179" s="164"/>
      <c r="AA179" s="177"/>
      <c r="AB179" s="164"/>
      <c r="AC179" s="177"/>
      <c r="AD179" s="164"/>
      <c r="AE179" s="177"/>
      <c r="AF179" s="164"/>
      <c r="AG179" s="177"/>
      <c r="AH179" s="164"/>
      <c r="AI179" s="177"/>
      <c r="AJ179" s="164"/>
      <c r="AK179" s="177"/>
      <c r="AL179" s="164"/>
      <c r="AM179" s="177"/>
      <c r="AN179" s="164"/>
      <c r="AO179" s="177"/>
      <c r="AP179" s="164"/>
      <c r="AQ179" s="177"/>
      <c r="AR179" s="164"/>
      <c r="AS179" s="177"/>
      <c r="AT179" s="164"/>
      <c r="AU179" s="177"/>
      <c r="AV179" s="166">
        <f t="shared" si="172"/>
        <v>0</v>
      </c>
      <c r="AW179" s="167">
        <f t="shared" si="173"/>
        <v>0</v>
      </c>
      <c r="AX179" s="166">
        <f t="shared" si="174"/>
        <v>0</v>
      </c>
      <c r="AY179" s="167">
        <f t="shared" si="175"/>
        <v>0</v>
      </c>
      <c r="AZ179" s="1"/>
      <c r="BA179" s="1"/>
      <c r="BB179" s="164"/>
      <c r="BC179" s="177"/>
      <c r="BD179" s="164"/>
      <c r="BE179" s="177"/>
      <c r="BF179" s="164"/>
      <c r="BG179" s="177"/>
      <c r="BH179" s="164"/>
      <c r="BI179" s="177"/>
      <c r="BJ179" s="164"/>
      <c r="BK179" s="177"/>
      <c r="BL179" s="164"/>
      <c r="BM179" s="177"/>
      <c r="BN179" s="164"/>
      <c r="BO179" s="177"/>
      <c r="BP179" s="164"/>
      <c r="BQ179" s="177"/>
      <c r="BR179" s="164"/>
      <c r="BS179" s="177"/>
      <c r="BT179" s="164"/>
      <c r="BU179" s="177"/>
      <c r="BV179" s="164"/>
      <c r="BW179" s="177"/>
      <c r="BX179" s="164"/>
      <c r="BY179" s="177"/>
      <c r="BZ179" s="166">
        <f t="shared" si="176"/>
        <v>0</v>
      </c>
      <c r="CA179" s="167">
        <f t="shared" si="177"/>
        <v>0</v>
      </c>
      <c r="CB179" s="166">
        <f t="shared" si="178"/>
        <v>0</v>
      </c>
      <c r="CC179" s="167">
        <f t="shared" si="179"/>
        <v>0</v>
      </c>
      <c r="CD179" s="1"/>
      <c r="CE179" s="1"/>
      <c r="CF179" s="164"/>
      <c r="CG179" s="177"/>
      <c r="CH179" s="164"/>
      <c r="CI179" s="177"/>
      <c r="CJ179" s="164"/>
      <c r="CK179" s="177"/>
      <c r="CL179" s="164"/>
      <c r="CM179" s="177"/>
      <c r="CN179" s="164"/>
      <c r="CO179" s="177"/>
      <c r="CP179" s="164"/>
      <c r="CQ179" s="177"/>
      <c r="CR179" s="164"/>
      <c r="CS179" s="177"/>
      <c r="CT179" s="164"/>
      <c r="CU179" s="177"/>
      <c r="CV179" s="164"/>
      <c r="CW179" s="177"/>
      <c r="CX179" s="164"/>
      <c r="CY179" s="177"/>
      <c r="CZ179" s="164"/>
      <c r="DA179" s="177"/>
      <c r="DB179" s="164"/>
      <c r="DC179" s="177"/>
      <c r="DD179" s="166">
        <f t="shared" si="180"/>
        <v>0</v>
      </c>
      <c r="DE179" s="167">
        <f t="shared" si="181"/>
        <v>0</v>
      </c>
      <c r="DF179" s="166">
        <f t="shared" si="182"/>
        <v>0</v>
      </c>
      <c r="DG179" s="167">
        <f t="shared" si="183"/>
        <v>0</v>
      </c>
      <c r="DH179" s="1"/>
      <c r="DI179" s="1"/>
      <c r="DJ179" s="164"/>
      <c r="DK179" s="177"/>
      <c r="DL179" s="164"/>
      <c r="DM179" s="177"/>
      <c r="DN179" s="164"/>
      <c r="DO179" s="177"/>
      <c r="DP179" s="164"/>
      <c r="DQ179" s="177"/>
      <c r="DR179" s="164"/>
      <c r="DS179" s="177"/>
      <c r="DT179" s="164"/>
      <c r="DU179" s="177"/>
      <c r="DV179" s="164"/>
      <c r="DW179" s="177"/>
      <c r="DX179" s="164"/>
      <c r="DY179" s="177"/>
      <c r="DZ179" s="164"/>
      <c r="EA179" s="177"/>
      <c r="EB179" s="164"/>
      <c r="EC179" s="177"/>
      <c r="ED179" s="164"/>
      <c r="EE179" s="177"/>
      <c r="EF179" s="164"/>
      <c r="EG179" s="177"/>
      <c r="EH179" s="166">
        <f t="shared" si="184"/>
        <v>0</v>
      </c>
      <c r="EI179" s="167">
        <f t="shared" si="185"/>
        <v>0</v>
      </c>
      <c r="EJ179" s="166">
        <f t="shared" si="186"/>
        <v>0</v>
      </c>
      <c r="EK179" s="167">
        <f t="shared" si="187"/>
        <v>0</v>
      </c>
      <c r="EL179" s="1"/>
      <c r="EM179" s="1"/>
      <c r="EN179" s="164"/>
      <c r="EO179" s="177"/>
      <c r="EP179" s="164"/>
      <c r="EQ179" s="177"/>
      <c r="ER179" s="164"/>
      <c r="ES179" s="177"/>
      <c r="ET179" s="164"/>
      <c r="EU179" s="177"/>
      <c r="EV179" s="164"/>
      <c r="EW179" s="177"/>
      <c r="EX179" s="164"/>
      <c r="EY179" s="177"/>
      <c r="EZ179" s="164"/>
      <c r="FA179" s="177"/>
      <c r="FB179" s="164"/>
      <c r="FC179" s="177"/>
      <c r="FD179" s="164"/>
      <c r="FE179" s="177"/>
      <c r="FF179" s="164"/>
      <c r="FG179" s="177"/>
      <c r="FH179" s="164"/>
      <c r="FI179" s="177"/>
      <c r="FJ179" s="164"/>
      <c r="FK179" s="177"/>
      <c r="FL179" s="166">
        <f t="shared" si="188"/>
        <v>0</v>
      </c>
      <c r="FM179" s="167">
        <f t="shared" si="189"/>
        <v>0</v>
      </c>
      <c r="FN179" s="166">
        <f t="shared" si="190"/>
        <v>0</v>
      </c>
      <c r="FO179" s="167">
        <f t="shared" si="191"/>
        <v>0</v>
      </c>
      <c r="FP179" s="1"/>
      <c r="FQ179" s="1"/>
      <c r="FR179" s="164"/>
      <c r="FS179" s="177"/>
      <c r="FT179" s="164"/>
      <c r="FU179" s="177"/>
      <c r="FV179" s="164"/>
      <c r="FW179" s="177"/>
      <c r="FX179" s="164"/>
      <c r="FY179" s="177"/>
      <c r="FZ179" s="164"/>
      <c r="GA179" s="177"/>
      <c r="GB179" s="164"/>
      <c r="GC179" s="177"/>
      <c r="GD179" s="164"/>
      <c r="GE179" s="177"/>
      <c r="GF179" s="164"/>
      <c r="GG179" s="177"/>
      <c r="GH179" s="164"/>
      <c r="GI179" s="177"/>
      <c r="GJ179" s="164"/>
      <c r="GK179" s="177"/>
      <c r="GL179" s="164"/>
      <c r="GM179" s="177"/>
      <c r="GN179" s="164"/>
      <c r="GO179" s="177"/>
      <c r="GP179" s="166">
        <f t="shared" si="192"/>
        <v>0</v>
      </c>
      <c r="GQ179" s="167">
        <f t="shared" si="193"/>
        <v>0</v>
      </c>
      <c r="GR179" s="166">
        <f t="shared" si="194"/>
        <v>0</v>
      </c>
      <c r="GS179" s="167">
        <f t="shared" si="195"/>
        <v>0</v>
      </c>
      <c r="GT179" s="1"/>
      <c r="GU179" s="1"/>
      <c r="GV179" s="164"/>
      <c r="GW179" s="177"/>
      <c r="GX179" s="164"/>
      <c r="GY179" s="177"/>
      <c r="GZ179" s="164"/>
      <c r="HA179" s="177"/>
      <c r="HB179" s="164"/>
      <c r="HC179" s="177"/>
      <c r="HD179" s="164"/>
      <c r="HE179" s="177"/>
      <c r="HF179" s="164"/>
      <c r="HG179" s="177"/>
      <c r="HH179" s="164"/>
      <c r="HI179" s="177"/>
      <c r="HJ179" s="164"/>
      <c r="HK179" s="177"/>
      <c r="HL179" s="164"/>
      <c r="HM179" s="177"/>
      <c r="HN179" s="164"/>
      <c r="HO179" s="177"/>
      <c r="HP179" s="164"/>
      <c r="HQ179" s="177"/>
      <c r="HR179" s="164"/>
      <c r="HS179" s="177"/>
      <c r="HT179" s="166">
        <f t="shared" si="196"/>
        <v>0</v>
      </c>
      <c r="HU179" s="167">
        <f t="shared" si="197"/>
        <v>0</v>
      </c>
      <c r="HV179" s="166">
        <f t="shared" si="198"/>
        <v>0</v>
      </c>
      <c r="HW179" s="167">
        <f t="shared" si="199"/>
        <v>0</v>
      </c>
      <c r="HX179" s="1"/>
      <c r="HY179" s="1"/>
      <c r="HZ179" s="164"/>
      <c r="IA179" s="177"/>
      <c r="IB179" s="164"/>
      <c r="IC179" s="177"/>
      <c r="ID179" s="164"/>
      <c r="IE179" s="177"/>
      <c r="IF179" s="164"/>
      <c r="IG179" s="177"/>
      <c r="IH179" s="164"/>
      <c r="II179" s="177"/>
      <c r="IJ179" s="164"/>
      <c r="IK179" s="177"/>
      <c r="IL179" s="164"/>
      <c r="IM179" s="177"/>
      <c r="IN179" s="164"/>
      <c r="IO179" s="177"/>
      <c r="IP179" s="164"/>
      <c r="IQ179" s="177"/>
      <c r="IR179" s="164"/>
      <c r="IS179" s="177"/>
      <c r="IT179" s="164"/>
      <c r="IU179" s="177"/>
      <c r="IV179" s="164"/>
      <c r="IW179" s="177"/>
      <c r="IX179" s="166">
        <f t="shared" si="200"/>
        <v>0</v>
      </c>
      <c r="IY179" s="167">
        <f t="shared" si="201"/>
        <v>0</v>
      </c>
      <c r="IZ179" s="166">
        <f t="shared" si="202"/>
        <v>0</v>
      </c>
      <c r="JA179" s="167">
        <f t="shared" si="203"/>
        <v>0</v>
      </c>
      <c r="JB179" s="1"/>
      <c r="JC179" s="1"/>
      <c r="JD179" s="164"/>
      <c r="JE179" s="177"/>
      <c r="JF179" s="164"/>
      <c r="JG179" s="177"/>
      <c r="JH179" s="164"/>
      <c r="JI179" s="177"/>
      <c r="JJ179" s="164"/>
      <c r="JK179" s="177"/>
      <c r="JL179" s="164"/>
      <c r="JM179" s="177"/>
      <c r="JN179" s="164"/>
      <c r="JO179" s="177"/>
      <c r="JP179" s="164"/>
      <c r="JQ179" s="177"/>
      <c r="JR179" s="164"/>
      <c r="JS179" s="177"/>
      <c r="JT179" s="164"/>
      <c r="JU179" s="177"/>
      <c r="JV179" s="164"/>
      <c r="JW179" s="177"/>
      <c r="JX179" s="164"/>
      <c r="JY179" s="177"/>
      <c r="JZ179" s="164"/>
      <c r="KA179" s="177"/>
      <c r="KB179" s="166">
        <f t="shared" si="204"/>
        <v>0</v>
      </c>
      <c r="KC179" s="167">
        <f t="shared" si="205"/>
        <v>0</v>
      </c>
      <c r="KD179" s="166">
        <f t="shared" si="206"/>
        <v>0</v>
      </c>
      <c r="KE179" s="167">
        <f t="shared" si="207"/>
        <v>0</v>
      </c>
      <c r="KF179" s="1"/>
      <c r="KG179" s="1"/>
      <c r="KH179" s="197">
        <f t="shared" si="293"/>
        <v>0</v>
      </c>
      <c r="KI179" s="198">
        <f t="shared" si="294"/>
        <v>0</v>
      </c>
      <c r="KJ179" s="166">
        <f t="shared" si="295"/>
        <v>0</v>
      </c>
      <c r="KK179" s="167">
        <f t="shared" si="296"/>
        <v>0</v>
      </c>
      <c r="KL179" s="199">
        <f t="shared" si="297"/>
        <v>0</v>
      </c>
      <c r="KM179" s="198">
        <f t="shared" si="298"/>
        <v>0</v>
      </c>
      <c r="KN179" s="166">
        <f t="shared" si="299"/>
        <v>0</v>
      </c>
      <c r="KO179" s="427">
        <f t="shared" si="300"/>
        <v>0</v>
      </c>
      <c r="KP179" s="420">
        <f t="shared" si="301"/>
        <v>0</v>
      </c>
      <c r="KQ179" s="422">
        <f t="shared" si="302"/>
        <v>0</v>
      </c>
      <c r="KR179" s="421" t="s">
        <v>338</v>
      </c>
      <c r="KS179" s="422" t="s">
        <v>338</v>
      </c>
      <c r="KT179" s="1"/>
    </row>
    <row r="180" spans="2:306" s="4" customFormat="1" ht="16.5" hidden="1" customHeight="1" x14ac:dyDescent="0.2">
      <c r="B180" s="73"/>
      <c r="C180" s="902"/>
      <c r="D180" s="903"/>
      <c r="E180" s="128"/>
      <c r="F180" s="651"/>
      <c r="G180" s="128"/>
      <c r="H180" s="128"/>
      <c r="I180" s="80">
        <f>INT(ROUND(F180,2)*(IF(E180&gt;0,data!$J$4,0)))</f>
        <v>0</v>
      </c>
      <c r="J180" s="80"/>
      <c r="K180" s="550"/>
      <c r="L180" s="128"/>
      <c r="M180" s="80">
        <f>INT(ROUND(F180,2)*(IF(E180&gt;0,(IF(K180="ano",data!$J$6,0)),0)))</f>
        <v>0</v>
      </c>
      <c r="N180" s="82"/>
      <c r="O180" s="84"/>
      <c r="Q180" s="85"/>
      <c r="R180" s="611" t="s">
        <v>338</v>
      </c>
      <c r="T180" s="4">
        <f t="shared" si="276"/>
        <v>0</v>
      </c>
      <c r="U180" s="173" t="s">
        <v>297</v>
      </c>
      <c r="V180" s="10"/>
      <c r="W180" s="10"/>
      <c r="X180" s="174"/>
      <c r="Y180" s="175"/>
      <c r="Z180" s="174"/>
      <c r="AA180" s="175"/>
      <c r="AB180" s="174"/>
      <c r="AC180" s="175"/>
      <c r="AD180" s="174"/>
      <c r="AE180" s="175"/>
      <c r="AF180" s="174"/>
      <c r="AG180" s="175"/>
      <c r="AH180" s="174"/>
      <c r="AI180" s="175"/>
      <c r="AJ180" s="174"/>
      <c r="AK180" s="175"/>
      <c r="AL180" s="174"/>
      <c r="AM180" s="175"/>
      <c r="AN180" s="174"/>
      <c r="AO180" s="175"/>
      <c r="AP180" s="174"/>
      <c r="AQ180" s="175"/>
      <c r="AR180" s="174"/>
      <c r="AS180" s="175"/>
      <c r="AT180" s="174"/>
      <c r="AU180" s="175"/>
      <c r="AV180" s="166">
        <f t="shared" si="172"/>
        <v>0</v>
      </c>
      <c r="AW180" s="167">
        <f t="shared" si="173"/>
        <v>0</v>
      </c>
      <c r="AX180" s="166">
        <f t="shared" si="174"/>
        <v>0</v>
      </c>
      <c r="AY180" s="167">
        <f t="shared" si="175"/>
        <v>0</v>
      </c>
      <c r="AZ180" s="1"/>
      <c r="BA180" s="1"/>
      <c r="BB180" s="174"/>
      <c r="BC180" s="175"/>
      <c r="BD180" s="174"/>
      <c r="BE180" s="175"/>
      <c r="BF180" s="174"/>
      <c r="BG180" s="175"/>
      <c r="BH180" s="174"/>
      <c r="BI180" s="175"/>
      <c r="BJ180" s="174"/>
      <c r="BK180" s="175"/>
      <c r="BL180" s="174"/>
      <c r="BM180" s="175"/>
      <c r="BN180" s="174"/>
      <c r="BO180" s="175"/>
      <c r="BP180" s="174"/>
      <c r="BQ180" s="175"/>
      <c r="BR180" s="174"/>
      <c r="BS180" s="175"/>
      <c r="BT180" s="174"/>
      <c r="BU180" s="175"/>
      <c r="BV180" s="174"/>
      <c r="BW180" s="175"/>
      <c r="BX180" s="174"/>
      <c r="BY180" s="175"/>
      <c r="BZ180" s="166">
        <f t="shared" si="176"/>
        <v>0</v>
      </c>
      <c r="CA180" s="167">
        <f t="shared" si="177"/>
        <v>0</v>
      </c>
      <c r="CB180" s="166">
        <f t="shared" si="178"/>
        <v>0</v>
      </c>
      <c r="CC180" s="167">
        <f t="shared" si="179"/>
        <v>0</v>
      </c>
      <c r="CD180" s="1"/>
      <c r="CE180" s="1"/>
      <c r="CF180" s="174"/>
      <c r="CG180" s="175"/>
      <c r="CH180" s="174"/>
      <c r="CI180" s="175"/>
      <c r="CJ180" s="174"/>
      <c r="CK180" s="175"/>
      <c r="CL180" s="174"/>
      <c r="CM180" s="175"/>
      <c r="CN180" s="174"/>
      <c r="CO180" s="175"/>
      <c r="CP180" s="174"/>
      <c r="CQ180" s="175"/>
      <c r="CR180" s="174"/>
      <c r="CS180" s="175"/>
      <c r="CT180" s="174"/>
      <c r="CU180" s="175"/>
      <c r="CV180" s="174"/>
      <c r="CW180" s="175"/>
      <c r="CX180" s="174"/>
      <c r="CY180" s="175"/>
      <c r="CZ180" s="174"/>
      <c r="DA180" s="175"/>
      <c r="DB180" s="174"/>
      <c r="DC180" s="175"/>
      <c r="DD180" s="166">
        <f t="shared" si="180"/>
        <v>0</v>
      </c>
      <c r="DE180" s="167">
        <f t="shared" si="181"/>
        <v>0</v>
      </c>
      <c r="DF180" s="166">
        <f t="shared" si="182"/>
        <v>0</v>
      </c>
      <c r="DG180" s="167">
        <f t="shared" si="183"/>
        <v>0</v>
      </c>
      <c r="DH180" s="1"/>
      <c r="DI180" s="1"/>
      <c r="DJ180" s="174"/>
      <c r="DK180" s="175"/>
      <c r="DL180" s="174"/>
      <c r="DM180" s="175"/>
      <c r="DN180" s="174"/>
      <c r="DO180" s="175"/>
      <c r="DP180" s="174"/>
      <c r="DQ180" s="175"/>
      <c r="DR180" s="174"/>
      <c r="DS180" s="175"/>
      <c r="DT180" s="174"/>
      <c r="DU180" s="175"/>
      <c r="DV180" s="174"/>
      <c r="DW180" s="175"/>
      <c r="DX180" s="174"/>
      <c r="DY180" s="175"/>
      <c r="DZ180" s="174"/>
      <c r="EA180" s="175"/>
      <c r="EB180" s="174"/>
      <c r="EC180" s="175"/>
      <c r="ED180" s="174"/>
      <c r="EE180" s="175"/>
      <c r="EF180" s="174"/>
      <c r="EG180" s="175"/>
      <c r="EH180" s="166">
        <f t="shared" si="184"/>
        <v>0</v>
      </c>
      <c r="EI180" s="167">
        <f t="shared" si="185"/>
        <v>0</v>
      </c>
      <c r="EJ180" s="166">
        <f t="shared" si="186"/>
        <v>0</v>
      </c>
      <c r="EK180" s="167">
        <f t="shared" si="187"/>
        <v>0</v>
      </c>
      <c r="EL180" s="1"/>
      <c r="EM180" s="1"/>
      <c r="EN180" s="174"/>
      <c r="EO180" s="175"/>
      <c r="EP180" s="174"/>
      <c r="EQ180" s="175"/>
      <c r="ER180" s="174"/>
      <c r="ES180" s="175"/>
      <c r="ET180" s="174"/>
      <c r="EU180" s="175"/>
      <c r="EV180" s="174"/>
      <c r="EW180" s="175"/>
      <c r="EX180" s="174"/>
      <c r="EY180" s="175"/>
      <c r="EZ180" s="174"/>
      <c r="FA180" s="175"/>
      <c r="FB180" s="174"/>
      <c r="FC180" s="175"/>
      <c r="FD180" s="174"/>
      <c r="FE180" s="175"/>
      <c r="FF180" s="174"/>
      <c r="FG180" s="175"/>
      <c r="FH180" s="174"/>
      <c r="FI180" s="175"/>
      <c r="FJ180" s="174"/>
      <c r="FK180" s="175"/>
      <c r="FL180" s="166">
        <f t="shared" si="188"/>
        <v>0</v>
      </c>
      <c r="FM180" s="167">
        <f t="shared" si="189"/>
        <v>0</v>
      </c>
      <c r="FN180" s="166">
        <f t="shared" si="190"/>
        <v>0</v>
      </c>
      <c r="FO180" s="167">
        <f t="shared" si="191"/>
        <v>0</v>
      </c>
      <c r="FP180" s="1"/>
      <c r="FQ180" s="1"/>
      <c r="FR180" s="174"/>
      <c r="FS180" s="175"/>
      <c r="FT180" s="174"/>
      <c r="FU180" s="175"/>
      <c r="FV180" s="174"/>
      <c r="FW180" s="175"/>
      <c r="FX180" s="174"/>
      <c r="FY180" s="175"/>
      <c r="FZ180" s="174"/>
      <c r="GA180" s="175"/>
      <c r="GB180" s="174"/>
      <c r="GC180" s="175"/>
      <c r="GD180" s="174"/>
      <c r="GE180" s="175"/>
      <c r="GF180" s="174"/>
      <c r="GG180" s="175"/>
      <c r="GH180" s="174"/>
      <c r="GI180" s="175"/>
      <c r="GJ180" s="174"/>
      <c r="GK180" s="175"/>
      <c r="GL180" s="174"/>
      <c r="GM180" s="175"/>
      <c r="GN180" s="174"/>
      <c r="GO180" s="175"/>
      <c r="GP180" s="166">
        <f t="shared" si="192"/>
        <v>0</v>
      </c>
      <c r="GQ180" s="167">
        <f t="shared" si="193"/>
        <v>0</v>
      </c>
      <c r="GR180" s="166">
        <f t="shared" si="194"/>
        <v>0</v>
      </c>
      <c r="GS180" s="167">
        <f t="shared" si="195"/>
        <v>0</v>
      </c>
      <c r="GT180" s="1"/>
      <c r="GU180" s="1"/>
      <c r="GV180" s="174"/>
      <c r="GW180" s="175"/>
      <c r="GX180" s="174"/>
      <c r="GY180" s="175"/>
      <c r="GZ180" s="174"/>
      <c r="HA180" s="175"/>
      <c r="HB180" s="174"/>
      <c r="HC180" s="175"/>
      <c r="HD180" s="174"/>
      <c r="HE180" s="175"/>
      <c r="HF180" s="174"/>
      <c r="HG180" s="175"/>
      <c r="HH180" s="174"/>
      <c r="HI180" s="175"/>
      <c r="HJ180" s="174"/>
      <c r="HK180" s="175"/>
      <c r="HL180" s="174"/>
      <c r="HM180" s="175"/>
      <c r="HN180" s="174"/>
      <c r="HO180" s="175"/>
      <c r="HP180" s="174"/>
      <c r="HQ180" s="175"/>
      <c r="HR180" s="174"/>
      <c r="HS180" s="175"/>
      <c r="HT180" s="166">
        <f t="shared" si="196"/>
        <v>0</v>
      </c>
      <c r="HU180" s="167">
        <f t="shared" si="197"/>
        <v>0</v>
      </c>
      <c r="HV180" s="166">
        <f t="shared" si="198"/>
        <v>0</v>
      </c>
      <c r="HW180" s="167">
        <f t="shared" si="199"/>
        <v>0</v>
      </c>
      <c r="HX180" s="1"/>
      <c r="HY180" s="1"/>
      <c r="HZ180" s="174"/>
      <c r="IA180" s="175"/>
      <c r="IB180" s="174"/>
      <c r="IC180" s="175"/>
      <c r="ID180" s="174"/>
      <c r="IE180" s="175"/>
      <c r="IF180" s="174"/>
      <c r="IG180" s="175"/>
      <c r="IH180" s="174"/>
      <c r="II180" s="175"/>
      <c r="IJ180" s="174"/>
      <c r="IK180" s="175"/>
      <c r="IL180" s="174"/>
      <c r="IM180" s="175"/>
      <c r="IN180" s="174"/>
      <c r="IO180" s="175"/>
      <c r="IP180" s="174"/>
      <c r="IQ180" s="175"/>
      <c r="IR180" s="174"/>
      <c r="IS180" s="175"/>
      <c r="IT180" s="174"/>
      <c r="IU180" s="175"/>
      <c r="IV180" s="174"/>
      <c r="IW180" s="175"/>
      <c r="IX180" s="166">
        <f t="shared" si="200"/>
        <v>0</v>
      </c>
      <c r="IY180" s="167">
        <f t="shared" si="201"/>
        <v>0</v>
      </c>
      <c r="IZ180" s="166">
        <f t="shared" si="202"/>
        <v>0</v>
      </c>
      <c r="JA180" s="167">
        <f t="shared" si="203"/>
        <v>0</v>
      </c>
      <c r="JB180" s="1"/>
      <c r="JC180" s="1"/>
      <c r="JD180" s="174"/>
      <c r="JE180" s="175"/>
      <c r="JF180" s="174"/>
      <c r="JG180" s="175"/>
      <c r="JH180" s="174"/>
      <c r="JI180" s="175"/>
      <c r="JJ180" s="174"/>
      <c r="JK180" s="175"/>
      <c r="JL180" s="174"/>
      <c r="JM180" s="175"/>
      <c r="JN180" s="174"/>
      <c r="JO180" s="175"/>
      <c r="JP180" s="174"/>
      <c r="JQ180" s="175"/>
      <c r="JR180" s="174"/>
      <c r="JS180" s="175"/>
      <c r="JT180" s="174"/>
      <c r="JU180" s="175"/>
      <c r="JV180" s="174"/>
      <c r="JW180" s="175"/>
      <c r="JX180" s="174"/>
      <c r="JY180" s="175"/>
      <c r="JZ180" s="174"/>
      <c r="KA180" s="175"/>
      <c r="KB180" s="166">
        <f t="shared" si="204"/>
        <v>0</v>
      </c>
      <c r="KC180" s="167">
        <f t="shared" si="205"/>
        <v>0</v>
      </c>
      <c r="KD180" s="166">
        <f t="shared" si="206"/>
        <v>0</v>
      </c>
      <c r="KE180" s="167">
        <f t="shared" si="207"/>
        <v>0</v>
      </c>
      <c r="KF180" s="1"/>
      <c r="KG180" s="1"/>
      <c r="KH180" s="197">
        <f t="shared" si="293"/>
        <v>0</v>
      </c>
      <c r="KI180" s="198">
        <f t="shared" si="294"/>
        <v>0</v>
      </c>
      <c r="KJ180" s="166">
        <f t="shared" si="295"/>
        <v>0</v>
      </c>
      <c r="KK180" s="167">
        <f t="shared" si="296"/>
        <v>0</v>
      </c>
      <c r="KL180" s="199">
        <f t="shared" si="297"/>
        <v>0</v>
      </c>
      <c r="KM180" s="198">
        <f t="shared" si="298"/>
        <v>0</v>
      </c>
      <c r="KN180" s="166">
        <f t="shared" si="299"/>
        <v>0</v>
      </c>
      <c r="KO180" s="427">
        <f t="shared" si="300"/>
        <v>0</v>
      </c>
      <c r="KP180" s="420">
        <f t="shared" si="301"/>
        <v>0</v>
      </c>
      <c r="KQ180" s="422">
        <f t="shared" si="302"/>
        <v>0</v>
      </c>
      <c r="KR180" s="421" t="s">
        <v>338</v>
      </c>
      <c r="KS180" s="422" t="s">
        <v>338</v>
      </c>
      <c r="KT180" s="1"/>
    </row>
    <row r="181" spans="2:306" s="4" customFormat="1" ht="16.5" customHeight="1" x14ac:dyDescent="0.2">
      <c r="B181" s="73" t="s">
        <v>366</v>
      </c>
      <c r="C181" s="900"/>
      <c r="D181" s="901"/>
      <c r="E181" s="312"/>
      <c r="F181" s="655">
        <v>1</v>
      </c>
      <c r="G181" s="14"/>
      <c r="H181" s="14"/>
      <c r="I181" s="80">
        <f>INT(ROUND(F181,2)*(IF(E181&gt;0,data!$J$4,0)))</f>
        <v>0</v>
      </c>
      <c r="J181" s="80">
        <f t="shared" ref="J181" si="307">IF(E181&gt;0,I181*E181,0)</f>
        <v>0</v>
      </c>
      <c r="K181" s="314"/>
      <c r="L181" s="312"/>
      <c r="M181" s="80">
        <f>INT(ROUND(F181,2)*(IF(E181&gt;0,(IF(K181="ano",data!$J$6,0)),0)))</f>
        <v>0</v>
      </c>
      <c r="N181" s="82">
        <f t="shared" ref="N181" si="308">IF(L181&gt;E181,M181*E181,M181*L181)</f>
        <v>0</v>
      </c>
      <c r="O181" s="84">
        <f t="shared" ref="O181" si="309">J181+N181</f>
        <v>0</v>
      </c>
      <c r="Q181" s="85" t="str">
        <f t="shared" ref="Q181" si="310">IF(O181&gt;0,1,"")</f>
        <v/>
      </c>
      <c r="R181" s="611" t="s">
        <v>338</v>
      </c>
      <c r="T181" s="4">
        <f t="shared" si="276"/>
        <v>0</v>
      </c>
      <c r="U181" s="176" t="s">
        <v>297</v>
      </c>
      <c r="V181" s="10"/>
      <c r="W181" s="10"/>
      <c r="X181" s="164"/>
      <c r="Y181" s="177"/>
      <c r="Z181" s="164"/>
      <c r="AA181" s="177"/>
      <c r="AB181" s="164"/>
      <c r="AC181" s="177"/>
      <c r="AD181" s="164"/>
      <c r="AE181" s="177"/>
      <c r="AF181" s="164"/>
      <c r="AG181" s="177"/>
      <c r="AH181" s="164"/>
      <c r="AI181" s="177"/>
      <c r="AJ181" s="164"/>
      <c r="AK181" s="177"/>
      <c r="AL181" s="164"/>
      <c r="AM181" s="177"/>
      <c r="AN181" s="164"/>
      <c r="AO181" s="177"/>
      <c r="AP181" s="164"/>
      <c r="AQ181" s="177"/>
      <c r="AR181" s="164"/>
      <c r="AS181" s="177"/>
      <c r="AT181" s="164"/>
      <c r="AU181" s="177"/>
      <c r="AV181" s="166">
        <f t="shared" si="172"/>
        <v>0</v>
      </c>
      <c r="AW181" s="167">
        <f t="shared" si="173"/>
        <v>0</v>
      </c>
      <c r="AX181" s="166">
        <f t="shared" si="174"/>
        <v>0</v>
      </c>
      <c r="AY181" s="167">
        <f t="shared" si="175"/>
        <v>0</v>
      </c>
      <c r="AZ181" s="1"/>
      <c r="BA181" s="1"/>
      <c r="BB181" s="164"/>
      <c r="BC181" s="177"/>
      <c r="BD181" s="164"/>
      <c r="BE181" s="177"/>
      <c r="BF181" s="164"/>
      <c r="BG181" s="177"/>
      <c r="BH181" s="164"/>
      <c r="BI181" s="177"/>
      <c r="BJ181" s="164"/>
      <c r="BK181" s="177"/>
      <c r="BL181" s="164"/>
      <c r="BM181" s="177"/>
      <c r="BN181" s="164"/>
      <c r="BO181" s="177"/>
      <c r="BP181" s="164"/>
      <c r="BQ181" s="177"/>
      <c r="BR181" s="164"/>
      <c r="BS181" s="177"/>
      <c r="BT181" s="164"/>
      <c r="BU181" s="177"/>
      <c r="BV181" s="164"/>
      <c r="BW181" s="177"/>
      <c r="BX181" s="164"/>
      <c r="BY181" s="177"/>
      <c r="BZ181" s="166">
        <f t="shared" si="176"/>
        <v>0</v>
      </c>
      <c r="CA181" s="167">
        <f t="shared" si="177"/>
        <v>0</v>
      </c>
      <c r="CB181" s="166">
        <f t="shared" si="178"/>
        <v>0</v>
      </c>
      <c r="CC181" s="167">
        <f t="shared" si="179"/>
        <v>0</v>
      </c>
      <c r="CD181" s="1"/>
      <c r="CE181" s="1"/>
      <c r="CF181" s="164"/>
      <c r="CG181" s="177"/>
      <c r="CH181" s="164"/>
      <c r="CI181" s="177"/>
      <c r="CJ181" s="164"/>
      <c r="CK181" s="177"/>
      <c r="CL181" s="164"/>
      <c r="CM181" s="177"/>
      <c r="CN181" s="164"/>
      <c r="CO181" s="177"/>
      <c r="CP181" s="164"/>
      <c r="CQ181" s="177"/>
      <c r="CR181" s="164"/>
      <c r="CS181" s="177"/>
      <c r="CT181" s="164"/>
      <c r="CU181" s="177"/>
      <c r="CV181" s="164"/>
      <c r="CW181" s="177"/>
      <c r="CX181" s="164"/>
      <c r="CY181" s="177"/>
      <c r="CZ181" s="164"/>
      <c r="DA181" s="177"/>
      <c r="DB181" s="164"/>
      <c r="DC181" s="177"/>
      <c r="DD181" s="166">
        <f t="shared" si="180"/>
        <v>0</v>
      </c>
      <c r="DE181" s="167">
        <f t="shared" si="181"/>
        <v>0</v>
      </c>
      <c r="DF181" s="166">
        <f t="shared" si="182"/>
        <v>0</v>
      </c>
      <c r="DG181" s="167">
        <f t="shared" si="183"/>
        <v>0</v>
      </c>
      <c r="DH181" s="1"/>
      <c r="DI181" s="1"/>
      <c r="DJ181" s="164"/>
      <c r="DK181" s="177"/>
      <c r="DL181" s="164"/>
      <c r="DM181" s="177"/>
      <c r="DN181" s="164"/>
      <c r="DO181" s="177"/>
      <c r="DP181" s="164"/>
      <c r="DQ181" s="177"/>
      <c r="DR181" s="164"/>
      <c r="DS181" s="177"/>
      <c r="DT181" s="164"/>
      <c r="DU181" s="177"/>
      <c r="DV181" s="164"/>
      <c r="DW181" s="177"/>
      <c r="DX181" s="164"/>
      <c r="DY181" s="177"/>
      <c r="DZ181" s="164"/>
      <c r="EA181" s="177"/>
      <c r="EB181" s="164"/>
      <c r="EC181" s="177"/>
      <c r="ED181" s="164"/>
      <c r="EE181" s="177"/>
      <c r="EF181" s="164"/>
      <c r="EG181" s="177"/>
      <c r="EH181" s="166">
        <f t="shared" si="184"/>
        <v>0</v>
      </c>
      <c r="EI181" s="167">
        <f t="shared" si="185"/>
        <v>0</v>
      </c>
      <c r="EJ181" s="166">
        <f t="shared" si="186"/>
        <v>0</v>
      </c>
      <c r="EK181" s="167">
        <f t="shared" si="187"/>
        <v>0</v>
      </c>
      <c r="EL181" s="1"/>
      <c r="EM181" s="1"/>
      <c r="EN181" s="164"/>
      <c r="EO181" s="177"/>
      <c r="EP181" s="164"/>
      <c r="EQ181" s="177"/>
      <c r="ER181" s="164"/>
      <c r="ES181" s="177"/>
      <c r="ET181" s="164"/>
      <c r="EU181" s="177"/>
      <c r="EV181" s="164"/>
      <c r="EW181" s="177"/>
      <c r="EX181" s="164"/>
      <c r="EY181" s="177"/>
      <c r="EZ181" s="164"/>
      <c r="FA181" s="177"/>
      <c r="FB181" s="164"/>
      <c r="FC181" s="177"/>
      <c r="FD181" s="164"/>
      <c r="FE181" s="177"/>
      <c r="FF181" s="164"/>
      <c r="FG181" s="177"/>
      <c r="FH181" s="164"/>
      <c r="FI181" s="177"/>
      <c r="FJ181" s="164"/>
      <c r="FK181" s="177"/>
      <c r="FL181" s="166">
        <f t="shared" si="188"/>
        <v>0</v>
      </c>
      <c r="FM181" s="167">
        <f t="shared" si="189"/>
        <v>0</v>
      </c>
      <c r="FN181" s="166">
        <f t="shared" si="190"/>
        <v>0</v>
      </c>
      <c r="FO181" s="167">
        <f t="shared" si="191"/>
        <v>0</v>
      </c>
      <c r="FP181" s="1"/>
      <c r="FQ181" s="1"/>
      <c r="FR181" s="164"/>
      <c r="FS181" s="177"/>
      <c r="FT181" s="164"/>
      <c r="FU181" s="177"/>
      <c r="FV181" s="164"/>
      <c r="FW181" s="177"/>
      <c r="FX181" s="164"/>
      <c r="FY181" s="177"/>
      <c r="FZ181" s="164"/>
      <c r="GA181" s="177"/>
      <c r="GB181" s="164"/>
      <c r="GC181" s="177"/>
      <c r="GD181" s="164"/>
      <c r="GE181" s="177"/>
      <c r="GF181" s="164"/>
      <c r="GG181" s="177"/>
      <c r="GH181" s="164"/>
      <c r="GI181" s="177"/>
      <c r="GJ181" s="164"/>
      <c r="GK181" s="177"/>
      <c r="GL181" s="164"/>
      <c r="GM181" s="177"/>
      <c r="GN181" s="164"/>
      <c r="GO181" s="177"/>
      <c r="GP181" s="166">
        <f t="shared" si="192"/>
        <v>0</v>
      </c>
      <c r="GQ181" s="167">
        <f t="shared" si="193"/>
        <v>0</v>
      </c>
      <c r="GR181" s="166">
        <f t="shared" si="194"/>
        <v>0</v>
      </c>
      <c r="GS181" s="167">
        <f t="shared" si="195"/>
        <v>0</v>
      </c>
      <c r="GT181" s="1"/>
      <c r="GU181" s="1"/>
      <c r="GV181" s="164"/>
      <c r="GW181" s="177"/>
      <c r="GX181" s="164"/>
      <c r="GY181" s="177"/>
      <c r="GZ181" s="164"/>
      <c r="HA181" s="177"/>
      <c r="HB181" s="164"/>
      <c r="HC181" s="177"/>
      <c r="HD181" s="164"/>
      <c r="HE181" s="177"/>
      <c r="HF181" s="164"/>
      <c r="HG181" s="177"/>
      <c r="HH181" s="164"/>
      <c r="HI181" s="177"/>
      <c r="HJ181" s="164"/>
      <c r="HK181" s="177"/>
      <c r="HL181" s="164"/>
      <c r="HM181" s="177"/>
      <c r="HN181" s="164"/>
      <c r="HO181" s="177"/>
      <c r="HP181" s="164"/>
      <c r="HQ181" s="177"/>
      <c r="HR181" s="164"/>
      <c r="HS181" s="177"/>
      <c r="HT181" s="166">
        <f t="shared" si="196"/>
        <v>0</v>
      </c>
      <c r="HU181" s="167">
        <f t="shared" si="197"/>
        <v>0</v>
      </c>
      <c r="HV181" s="166">
        <f t="shared" si="198"/>
        <v>0</v>
      </c>
      <c r="HW181" s="167">
        <f t="shared" si="199"/>
        <v>0</v>
      </c>
      <c r="HX181" s="1"/>
      <c r="HY181" s="1"/>
      <c r="HZ181" s="164"/>
      <c r="IA181" s="177"/>
      <c r="IB181" s="164"/>
      <c r="IC181" s="177"/>
      <c r="ID181" s="164"/>
      <c r="IE181" s="177"/>
      <c r="IF181" s="164"/>
      <c r="IG181" s="177"/>
      <c r="IH181" s="164"/>
      <c r="II181" s="177"/>
      <c r="IJ181" s="164"/>
      <c r="IK181" s="177"/>
      <c r="IL181" s="164"/>
      <c r="IM181" s="177"/>
      <c r="IN181" s="164"/>
      <c r="IO181" s="177"/>
      <c r="IP181" s="164"/>
      <c r="IQ181" s="177"/>
      <c r="IR181" s="164"/>
      <c r="IS181" s="177"/>
      <c r="IT181" s="164"/>
      <c r="IU181" s="177"/>
      <c r="IV181" s="164"/>
      <c r="IW181" s="177"/>
      <c r="IX181" s="166">
        <f t="shared" si="200"/>
        <v>0</v>
      </c>
      <c r="IY181" s="167">
        <f t="shared" si="201"/>
        <v>0</v>
      </c>
      <c r="IZ181" s="166">
        <f t="shared" si="202"/>
        <v>0</v>
      </c>
      <c r="JA181" s="167">
        <f t="shared" si="203"/>
        <v>0</v>
      </c>
      <c r="JB181" s="1"/>
      <c r="JC181" s="1"/>
      <c r="JD181" s="164"/>
      <c r="JE181" s="177"/>
      <c r="JF181" s="164"/>
      <c r="JG181" s="177"/>
      <c r="JH181" s="164"/>
      <c r="JI181" s="177"/>
      <c r="JJ181" s="164"/>
      <c r="JK181" s="177"/>
      <c r="JL181" s="164"/>
      <c r="JM181" s="177"/>
      <c r="JN181" s="164"/>
      <c r="JO181" s="177"/>
      <c r="JP181" s="164"/>
      <c r="JQ181" s="177"/>
      <c r="JR181" s="164"/>
      <c r="JS181" s="177"/>
      <c r="JT181" s="164"/>
      <c r="JU181" s="177"/>
      <c r="JV181" s="164"/>
      <c r="JW181" s="177"/>
      <c r="JX181" s="164"/>
      <c r="JY181" s="177"/>
      <c r="JZ181" s="164"/>
      <c r="KA181" s="177"/>
      <c r="KB181" s="166">
        <f t="shared" si="204"/>
        <v>0</v>
      </c>
      <c r="KC181" s="167">
        <f t="shared" si="205"/>
        <v>0</v>
      </c>
      <c r="KD181" s="166">
        <f t="shared" si="206"/>
        <v>0</v>
      </c>
      <c r="KE181" s="167">
        <f t="shared" si="207"/>
        <v>0</v>
      </c>
      <c r="KF181" s="1"/>
      <c r="KG181" s="1"/>
      <c r="KH181" s="197">
        <f t="shared" si="293"/>
        <v>0</v>
      </c>
      <c r="KI181" s="198">
        <f t="shared" si="294"/>
        <v>0</v>
      </c>
      <c r="KJ181" s="166">
        <f t="shared" si="295"/>
        <v>0</v>
      </c>
      <c r="KK181" s="167">
        <f t="shared" si="296"/>
        <v>0</v>
      </c>
      <c r="KL181" s="199">
        <f t="shared" si="297"/>
        <v>0</v>
      </c>
      <c r="KM181" s="198">
        <f t="shared" si="298"/>
        <v>0</v>
      </c>
      <c r="KN181" s="166">
        <f t="shared" si="299"/>
        <v>0</v>
      </c>
      <c r="KO181" s="427">
        <f t="shared" si="300"/>
        <v>0</v>
      </c>
      <c r="KP181" s="420">
        <f t="shared" si="301"/>
        <v>0</v>
      </c>
      <c r="KQ181" s="422">
        <f t="shared" si="302"/>
        <v>0</v>
      </c>
      <c r="KR181" s="421" t="s">
        <v>338</v>
      </c>
      <c r="KS181" s="422" t="s">
        <v>338</v>
      </c>
      <c r="KT181" s="1"/>
    </row>
    <row r="182" spans="2:306" s="4" customFormat="1" ht="16.5" hidden="1" customHeight="1" x14ac:dyDescent="0.2">
      <c r="B182" s="73"/>
      <c r="C182" s="902"/>
      <c r="D182" s="903"/>
      <c r="E182" s="128"/>
      <c r="F182" s="651"/>
      <c r="G182" s="128"/>
      <c r="H182" s="128"/>
      <c r="I182" s="80">
        <f>INT(ROUND(F182,2)*(IF(E182&gt;0,data!$J$4,0)))</f>
        <v>0</v>
      </c>
      <c r="J182" s="80"/>
      <c r="K182" s="550"/>
      <c r="L182" s="128"/>
      <c r="M182" s="80">
        <f>INT(ROUND(F182,2)*(IF(E182&gt;0,(IF(K182="ano",data!$J$6,0)),0)))</f>
        <v>0</v>
      </c>
      <c r="N182" s="82"/>
      <c r="O182" s="84"/>
      <c r="Q182" s="85"/>
      <c r="R182" s="611" t="s">
        <v>338</v>
      </c>
      <c r="T182" s="4">
        <f t="shared" si="276"/>
        <v>0</v>
      </c>
      <c r="U182" s="173" t="s">
        <v>297</v>
      </c>
      <c r="V182" s="10"/>
      <c r="W182" s="10"/>
      <c r="X182" s="174"/>
      <c r="Y182" s="175"/>
      <c r="Z182" s="174"/>
      <c r="AA182" s="175"/>
      <c r="AB182" s="174"/>
      <c r="AC182" s="175"/>
      <c r="AD182" s="174"/>
      <c r="AE182" s="175"/>
      <c r="AF182" s="174"/>
      <c r="AG182" s="175"/>
      <c r="AH182" s="174"/>
      <c r="AI182" s="175"/>
      <c r="AJ182" s="174"/>
      <c r="AK182" s="175"/>
      <c r="AL182" s="174"/>
      <c r="AM182" s="175"/>
      <c r="AN182" s="174"/>
      <c r="AO182" s="175"/>
      <c r="AP182" s="174"/>
      <c r="AQ182" s="175"/>
      <c r="AR182" s="174"/>
      <c r="AS182" s="175"/>
      <c r="AT182" s="174"/>
      <c r="AU182" s="175"/>
      <c r="AV182" s="166">
        <f t="shared" si="172"/>
        <v>0</v>
      </c>
      <c r="AW182" s="167">
        <f t="shared" si="173"/>
        <v>0</v>
      </c>
      <c r="AX182" s="166">
        <f t="shared" si="174"/>
        <v>0</v>
      </c>
      <c r="AY182" s="167">
        <f t="shared" si="175"/>
        <v>0</v>
      </c>
      <c r="AZ182" s="1"/>
      <c r="BA182" s="1"/>
      <c r="BB182" s="174"/>
      <c r="BC182" s="175"/>
      <c r="BD182" s="174"/>
      <c r="BE182" s="175"/>
      <c r="BF182" s="174"/>
      <c r="BG182" s="175"/>
      <c r="BH182" s="174"/>
      <c r="BI182" s="175"/>
      <c r="BJ182" s="174"/>
      <c r="BK182" s="175"/>
      <c r="BL182" s="174"/>
      <c r="BM182" s="175"/>
      <c r="BN182" s="174"/>
      <c r="BO182" s="175"/>
      <c r="BP182" s="174"/>
      <c r="BQ182" s="175"/>
      <c r="BR182" s="174"/>
      <c r="BS182" s="175"/>
      <c r="BT182" s="174"/>
      <c r="BU182" s="175"/>
      <c r="BV182" s="174"/>
      <c r="BW182" s="175"/>
      <c r="BX182" s="174"/>
      <c r="BY182" s="175"/>
      <c r="BZ182" s="166">
        <f t="shared" si="176"/>
        <v>0</v>
      </c>
      <c r="CA182" s="167">
        <f t="shared" si="177"/>
        <v>0</v>
      </c>
      <c r="CB182" s="166">
        <f t="shared" si="178"/>
        <v>0</v>
      </c>
      <c r="CC182" s="167">
        <f t="shared" si="179"/>
        <v>0</v>
      </c>
      <c r="CD182" s="1"/>
      <c r="CE182" s="1"/>
      <c r="CF182" s="174"/>
      <c r="CG182" s="175"/>
      <c r="CH182" s="174"/>
      <c r="CI182" s="175"/>
      <c r="CJ182" s="174"/>
      <c r="CK182" s="175"/>
      <c r="CL182" s="174"/>
      <c r="CM182" s="175"/>
      <c r="CN182" s="174"/>
      <c r="CO182" s="175"/>
      <c r="CP182" s="174"/>
      <c r="CQ182" s="175"/>
      <c r="CR182" s="174"/>
      <c r="CS182" s="175"/>
      <c r="CT182" s="174"/>
      <c r="CU182" s="175"/>
      <c r="CV182" s="174"/>
      <c r="CW182" s="175"/>
      <c r="CX182" s="174"/>
      <c r="CY182" s="175"/>
      <c r="CZ182" s="174"/>
      <c r="DA182" s="175"/>
      <c r="DB182" s="174"/>
      <c r="DC182" s="175"/>
      <c r="DD182" s="166">
        <f t="shared" si="180"/>
        <v>0</v>
      </c>
      <c r="DE182" s="167">
        <f t="shared" si="181"/>
        <v>0</v>
      </c>
      <c r="DF182" s="166">
        <f t="shared" si="182"/>
        <v>0</v>
      </c>
      <c r="DG182" s="167">
        <f t="shared" si="183"/>
        <v>0</v>
      </c>
      <c r="DH182" s="1"/>
      <c r="DI182" s="1"/>
      <c r="DJ182" s="174"/>
      <c r="DK182" s="175"/>
      <c r="DL182" s="174"/>
      <c r="DM182" s="175"/>
      <c r="DN182" s="174"/>
      <c r="DO182" s="175"/>
      <c r="DP182" s="174"/>
      <c r="DQ182" s="175"/>
      <c r="DR182" s="174"/>
      <c r="DS182" s="175"/>
      <c r="DT182" s="174"/>
      <c r="DU182" s="175"/>
      <c r="DV182" s="174"/>
      <c r="DW182" s="175"/>
      <c r="DX182" s="174"/>
      <c r="DY182" s="175"/>
      <c r="DZ182" s="174"/>
      <c r="EA182" s="175"/>
      <c r="EB182" s="174"/>
      <c r="EC182" s="175"/>
      <c r="ED182" s="174"/>
      <c r="EE182" s="175"/>
      <c r="EF182" s="174"/>
      <c r="EG182" s="175"/>
      <c r="EH182" s="166">
        <f t="shared" si="184"/>
        <v>0</v>
      </c>
      <c r="EI182" s="167">
        <f t="shared" si="185"/>
        <v>0</v>
      </c>
      <c r="EJ182" s="166">
        <f t="shared" si="186"/>
        <v>0</v>
      </c>
      <c r="EK182" s="167">
        <f t="shared" si="187"/>
        <v>0</v>
      </c>
      <c r="EL182" s="1"/>
      <c r="EM182" s="1"/>
      <c r="EN182" s="174"/>
      <c r="EO182" s="175"/>
      <c r="EP182" s="174"/>
      <c r="EQ182" s="175"/>
      <c r="ER182" s="174"/>
      <c r="ES182" s="175"/>
      <c r="ET182" s="174"/>
      <c r="EU182" s="175"/>
      <c r="EV182" s="174"/>
      <c r="EW182" s="175"/>
      <c r="EX182" s="174"/>
      <c r="EY182" s="175"/>
      <c r="EZ182" s="174"/>
      <c r="FA182" s="175"/>
      <c r="FB182" s="174"/>
      <c r="FC182" s="175"/>
      <c r="FD182" s="174"/>
      <c r="FE182" s="175"/>
      <c r="FF182" s="174"/>
      <c r="FG182" s="175"/>
      <c r="FH182" s="174"/>
      <c r="FI182" s="175"/>
      <c r="FJ182" s="174"/>
      <c r="FK182" s="175"/>
      <c r="FL182" s="166">
        <f t="shared" si="188"/>
        <v>0</v>
      </c>
      <c r="FM182" s="167">
        <f t="shared" si="189"/>
        <v>0</v>
      </c>
      <c r="FN182" s="166">
        <f t="shared" si="190"/>
        <v>0</v>
      </c>
      <c r="FO182" s="167">
        <f t="shared" si="191"/>
        <v>0</v>
      </c>
      <c r="FP182" s="1"/>
      <c r="FQ182" s="1"/>
      <c r="FR182" s="174"/>
      <c r="FS182" s="175"/>
      <c r="FT182" s="174"/>
      <c r="FU182" s="175"/>
      <c r="FV182" s="174"/>
      <c r="FW182" s="175"/>
      <c r="FX182" s="174"/>
      <c r="FY182" s="175"/>
      <c r="FZ182" s="174"/>
      <c r="GA182" s="175"/>
      <c r="GB182" s="174"/>
      <c r="GC182" s="175"/>
      <c r="GD182" s="174"/>
      <c r="GE182" s="175"/>
      <c r="GF182" s="174"/>
      <c r="GG182" s="175"/>
      <c r="GH182" s="174"/>
      <c r="GI182" s="175"/>
      <c r="GJ182" s="174"/>
      <c r="GK182" s="175"/>
      <c r="GL182" s="174"/>
      <c r="GM182" s="175"/>
      <c r="GN182" s="174"/>
      <c r="GO182" s="175"/>
      <c r="GP182" s="166">
        <f t="shared" si="192"/>
        <v>0</v>
      </c>
      <c r="GQ182" s="167">
        <f t="shared" si="193"/>
        <v>0</v>
      </c>
      <c r="GR182" s="166">
        <f t="shared" si="194"/>
        <v>0</v>
      </c>
      <c r="GS182" s="167">
        <f t="shared" si="195"/>
        <v>0</v>
      </c>
      <c r="GT182" s="1"/>
      <c r="GU182" s="1"/>
      <c r="GV182" s="174"/>
      <c r="GW182" s="175"/>
      <c r="GX182" s="174"/>
      <c r="GY182" s="175"/>
      <c r="GZ182" s="174"/>
      <c r="HA182" s="175"/>
      <c r="HB182" s="174"/>
      <c r="HC182" s="175"/>
      <c r="HD182" s="174"/>
      <c r="HE182" s="175"/>
      <c r="HF182" s="174"/>
      <c r="HG182" s="175"/>
      <c r="HH182" s="174"/>
      <c r="HI182" s="175"/>
      <c r="HJ182" s="174"/>
      <c r="HK182" s="175"/>
      <c r="HL182" s="174"/>
      <c r="HM182" s="175"/>
      <c r="HN182" s="174"/>
      <c r="HO182" s="175"/>
      <c r="HP182" s="174"/>
      <c r="HQ182" s="175"/>
      <c r="HR182" s="174"/>
      <c r="HS182" s="175"/>
      <c r="HT182" s="166">
        <f t="shared" si="196"/>
        <v>0</v>
      </c>
      <c r="HU182" s="167">
        <f t="shared" si="197"/>
        <v>0</v>
      </c>
      <c r="HV182" s="166">
        <f t="shared" si="198"/>
        <v>0</v>
      </c>
      <c r="HW182" s="167">
        <f t="shared" si="199"/>
        <v>0</v>
      </c>
      <c r="HX182" s="1"/>
      <c r="HY182" s="1"/>
      <c r="HZ182" s="174"/>
      <c r="IA182" s="175"/>
      <c r="IB182" s="174"/>
      <c r="IC182" s="175"/>
      <c r="ID182" s="174"/>
      <c r="IE182" s="175"/>
      <c r="IF182" s="174"/>
      <c r="IG182" s="175"/>
      <c r="IH182" s="174"/>
      <c r="II182" s="175"/>
      <c r="IJ182" s="174"/>
      <c r="IK182" s="175"/>
      <c r="IL182" s="174"/>
      <c r="IM182" s="175"/>
      <c r="IN182" s="174"/>
      <c r="IO182" s="175"/>
      <c r="IP182" s="174"/>
      <c r="IQ182" s="175"/>
      <c r="IR182" s="174"/>
      <c r="IS182" s="175"/>
      <c r="IT182" s="174"/>
      <c r="IU182" s="175"/>
      <c r="IV182" s="174"/>
      <c r="IW182" s="175"/>
      <c r="IX182" s="166">
        <f t="shared" si="200"/>
        <v>0</v>
      </c>
      <c r="IY182" s="167">
        <f t="shared" si="201"/>
        <v>0</v>
      </c>
      <c r="IZ182" s="166">
        <f t="shared" si="202"/>
        <v>0</v>
      </c>
      <c r="JA182" s="167">
        <f t="shared" si="203"/>
        <v>0</v>
      </c>
      <c r="JB182" s="1"/>
      <c r="JC182" s="1"/>
      <c r="JD182" s="174"/>
      <c r="JE182" s="175"/>
      <c r="JF182" s="174"/>
      <c r="JG182" s="175"/>
      <c r="JH182" s="174"/>
      <c r="JI182" s="175"/>
      <c r="JJ182" s="174"/>
      <c r="JK182" s="175"/>
      <c r="JL182" s="174"/>
      <c r="JM182" s="175"/>
      <c r="JN182" s="174"/>
      <c r="JO182" s="175"/>
      <c r="JP182" s="174"/>
      <c r="JQ182" s="175"/>
      <c r="JR182" s="174"/>
      <c r="JS182" s="175"/>
      <c r="JT182" s="174"/>
      <c r="JU182" s="175"/>
      <c r="JV182" s="174"/>
      <c r="JW182" s="175"/>
      <c r="JX182" s="174"/>
      <c r="JY182" s="175"/>
      <c r="JZ182" s="174"/>
      <c r="KA182" s="175"/>
      <c r="KB182" s="166">
        <f t="shared" si="204"/>
        <v>0</v>
      </c>
      <c r="KC182" s="167">
        <f t="shared" si="205"/>
        <v>0</v>
      </c>
      <c r="KD182" s="166">
        <f t="shared" si="206"/>
        <v>0</v>
      </c>
      <c r="KE182" s="167">
        <f t="shared" si="207"/>
        <v>0</v>
      </c>
      <c r="KF182" s="1"/>
      <c r="KG182" s="1"/>
      <c r="KH182" s="197">
        <f t="shared" si="293"/>
        <v>0</v>
      </c>
      <c r="KI182" s="198">
        <f t="shared" si="294"/>
        <v>0</v>
      </c>
      <c r="KJ182" s="166">
        <f t="shared" si="295"/>
        <v>0</v>
      </c>
      <c r="KK182" s="167">
        <f t="shared" si="296"/>
        <v>0</v>
      </c>
      <c r="KL182" s="199">
        <f t="shared" si="297"/>
        <v>0</v>
      </c>
      <c r="KM182" s="198">
        <f t="shared" si="298"/>
        <v>0</v>
      </c>
      <c r="KN182" s="166">
        <f t="shared" si="299"/>
        <v>0</v>
      </c>
      <c r="KO182" s="427">
        <f t="shared" si="300"/>
        <v>0</v>
      </c>
      <c r="KP182" s="420">
        <f t="shared" si="301"/>
        <v>0</v>
      </c>
      <c r="KQ182" s="422">
        <f t="shared" si="302"/>
        <v>0</v>
      </c>
      <c r="KR182" s="421" t="s">
        <v>338</v>
      </c>
      <c r="KS182" s="422" t="s">
        <v>338</v>
      </c>
      <c r="KT182" s="1"/>
    </row>
    <row r="183" spans="2:306" s="4" customFormat="1" ht="16.5" customHeight="1" x14ac:dyDescent="0.2">
      <c r="B183" s="73" t="s">
        <v>367</v>
      </c>
      <c r="C183" s="900"/>
      <c r="D183" s="901"/>
      <c r="E183" s="312"/>
      <c r="F183" s="655">
        <v>1</v>
      </c>
      <c r="G183" s="14"/>
      <c r="H183" s="14"/>
      <c r="I183" s="80">
        <f>INT(ROUND(F183,2)*(IF(E183&gt;0,data!$J$4,0)))</f>
        <v>0</v>
      </c>
      <c r="J183" s="80">
        <f t="shared" ref="J183" si="311">IF(E183&gt;0,I183*E183,0)</f>
        <v>0</v>
      </c>
      <c r="K183" s="314"/>
      <c r="L183" s="312"/>
      <c r="M183" s="80">
        <f>INT(ROUND(F183,2)*(IF(E183&gt;0,(IF(K183="ano",data!$J$6,0)),0)))</f>
        <v>0</v>
      </c>
      <c r="N183" s="82">
        <f t="shared" ref="N183" si="312">IF(L183&gt;E183,M183*E183,M183*L183)</f>
        <v>0</v>
      </c>
      <c r="O183" s="84">
        <f t="shared" ref="O183" si="313">J183+N183</f>
        <v>0</v>
      </c>
      <c r="Q183" s="85" t="str">
        <f t="shared" ref="Q183" si="314">IF(O183&gt;0,1,"")</f>
        <v/>
      </c>
      <c r="R183" s="611" t="s">
        <v>338</v>
      </c>
      <c r="T183" s="4">
        <f t="shared" si="276"/>
        <v>0</v>
      </c>
      <c r="U183" s="176" t="s">
        <v>297</v>
      </c>
      <c r="V183" s="10"/>
      <c r="W183" s="10"/>
      <c r="X183" s="164"/>
      <c r="Y183" s="177"/>
      <c r="Z183" s="164"/>
      <c r="AA183" s="177"/>
      <c r="AB183" s="164"/>
      <c r="AC183" s="177"/>
      <c r="AD183" s="164"/>
      <c r="AE183" s="177"/>
      <c r="AF183" s="164"/>
      <c r="AG183" s="177"/>
      <c r="AH183" s="164"/>
      <c r="AI183" s="177"/>
      <c r="AJ183" s="164"/>
      <c r="AK183" s="177"/>
      <c r="AL183" s="164"/>
      <c r="AM183" s="177"/>
      <c r="AN183" s="164"/>
      <c r="AO183" s="177"/>
      <c r="AP183" s="164"/>
      <c r="AQ183" s="177"/>
      <c r="AR183" s="164"/>
      <c r="AS183" s="177"/>
      <c r="AT183" s="164"/>
      <c r="AU183" s="177"/>
      <c r="AV183" s="166">
        <f t="shared" si="172"/>
        <v>0</v>
      </c>
      <c r="AW183" s="167">
        <f t="shared" si="173"/>
        <v>0</v>
      </c>
      <c r="AX183" s="166">
        <f t="shared" si="174"/>
        <v>0</v>
      </c>
      <c r="AY183" s="167">
        <f t="shared" si="175"/>
        <v>0</v>
      </c>
      <c r="AZ183" s="1"/>
      <c r="BA183" s="1"/>
      <c r="BB183" s="164"/>
      <c r="BC183" s="177"/>
      <c r="BD183" s="164"/>
      <c r="BE183" s="177"/>
      <c r="BF183" s="164"/>
      <c r="BG183" s="177"/>
      <c r="BH183" s="164"/>
      <c r="BI183" s="177"/>
      <c r="BJ183" s="164"/>
      <c r="BK183" s="177"/>
      <c r="BL183" s="164"/>
      <c r="BM183" s="177"/>
      <c r="BN183" s="164"/>
      <c r="BO183" s="177"/>
      <c r="BP183" s="164"/>
      <c r="BQ183" s="177"/>
      <c r="BR183" s="164"/>
      <c r="BS183" s="177"/>
      <c r="BT183" s="164"/>
      <c r="BU183" s="177"/>
      <c r="BV183" s="164"/>
      <c r="BW183" s="177"/>
      <c r="BX183" s="164"/>
      <c r="BY183" s="177"/>
      <c r="BZ183" s="166">
        <f t="shared" si="176"/>
        <v>0</v>
      </c>
      <c r="CA183" s="167">
        <f t="shared" si="177"/>
        <v>0</v>
      </c>
      <c r="CB183" s="166">
        <f t="shared" si="178"/>
        <v>0</v>
      </c>
      <c r="CC183" s="167">
        <f t="shared" si="179"/>
        <v>0</v>
      </c>
      <c r="CD183" s="1"/>
      <c r="CE183" s="1"/>
      <c r="CF183" s="164"/>
      <c r="CG183" s="177"/>
      <c r="CH183" s="164"/>
      <c r="CI183" s="177"/>
      <c r="CJ183" s="164"/>
      <c r="CK183" s="177"/>
      <c r="CL183" s="164"/>
      <c r="CM183" s="177"/>
      <c r="CN183" s="164"/>
      <c r="CO183" s="177"/>
      <c r="CP183" s="164"/>
      <c r="CQ183" s="177"/>
      <c r="CR183" s="164"/>
      <c r="CS183" s="177"/>
      <c r="CT183" s="164"/>
      <c r="CU183" s="177"/>
      <c r="CV183" s="164"/>
      <c r="CW183" s="177"/>
      <c r="CX183" s="164"/>
      <c r="CY183" s="177"/>
      <c r="CZ183" s="164"/>
      <c r="DA183" s="177"/>
      <c r="DB183" s="164"/>
      <c r="DC183" s="177"/>
      <c r="DD183" s="166">
        <f t="shared" si="180"/>
        <v>0</v>
      </c>
      <c r="DE183" s="167">
        <f t="shared" si="181"/>
        <v>0</v>
      </c>
      <c r="DF183" s="166">
        <f t="shared" si="182"/>
        <v>0</v>
      </c>
      <c r="DG183" s="167">
        <f t="shared" si="183"/>
        <v>0</v>
      </c>
      <c r="DH183" s="1"/>
      <c r="DI183" s="1"/>
      <c r="DJ183" s="164"/>
      <c r="DK183" s="177"/>
      <c r="DL183" s="164"/>
      <c r="DM183" s="177"/>
      <c r="DN183" s="164"/>
      <c r="DO183" s="177"/>
      <c r="DP183" s="164"/>
      <c r="DQ183" s="177"/>
      <c r="DR183" s="164"/>
      <c r="DS183" s="177"/>
      <c r="DT183" s="164"/>
      <c r="DU183" s="177"/>
      <c r="DV183" s="164"/>
      <c r="DW183" s="177"/>
      <c r="DX183" s="164"/>
      <c r="DY183" s="177"/>
      <c r="DZ183" s="164"/>
      <c r="EA183" s="177"/>
      <c r="EB183" s="164"/>
      <c r="EC183" s="177"/>
      <c r="ED183" s="164"/>
      <c r="EE183" s="177"/>
      <c r="EF183" s="164"/>
      <c r="EG183" s="177"/>
      <c r="EH183" s="166">
        <f t="shared" si="184"/>
        <v>0</v>
      </c>
      <c r="EI183" s="167">
        <f t="shared" si="185"/>
        <v>0</v>
      </c>
      <c r="EJ183" s="166">
        <f t="shared" si="186"/>
        <v>0</v>
      </c>
      <c r="EK183" s="167">
        <f t="shared" si="187"/>
        <v>0</v>
      </c>
      <c r="EL183" s="1"/>
      <c r="EM183" s="1"/>
      <c r="EN183" s="164"/>
      <c r="EO183" s="177"/>
      <c r="EP183" s="164"/>
      <c r="EQ183" s="177"/>
      <c r="ER183" s="164"/>
      <c r="ES183" s="177"/>
      <c r="ET183" s="164"/>
      <c r="EU183" s="177"/>
      <c r="EV183" s="164"/>
      <c r="EW183" s="177"/>
      <c r="EX183" s="164"/>
      <c r="EY183" s="177"/>
      <c r="EZ183" s="164"/>
      <c r="FA183" s="177"/>
      <c r="FB183" s="164"/>
      <c r="FC183" s="177"/>
      <c r="FD183" s="164"/>
      <c r="FE183" s="177"/>
      <c r="FF183" s="164"/>
      <c r="FG183" s="177"/>
      <c r="FH183" s="164"/>
      <c r="FI183" s="177"/>
      <c r="FJ183" s="164"/>
      <c r="FK183" s="177"/>
      <c r="FL183" s="166">
        <f t="shared" si="188"/>
        <v>0</v>
      </c>
      <c r="FM183" s="167">
        <f t="shared" si="189"/>
        <v>0</v>
      </c>
      <c r="FN183" s="166">
        <f t="shared" si="190"/>
        <v>0</v>
      </c>
      <c r="FO183" s="167">
        <f t="shared" si="191"/>
        <v>0</v>
      </c>
      <c r="FP183" s="1"/>
      <c r="FQ183" s="1"/>
      <c r="FR183" s="164"/>
      <c r="FS183" s="177"/>
      <c r="FT183" s="164"/>
      <c r="FU183" s="177"/>
      <c r="FV183" s="164"/>
      <c r="FW183" s="177"/>
      <c r="FX183" s="164"/>
      <c r="FY183" s="177"/>
      <c r="FZ183" s="164"/>
      <c r="GA183" s="177"/>
      <c r="GB183" s="164"/>
      <c r="GC183" s="177"/>
      <c r="GD183" s="164"/>
      <c r="GE183" s="177"/>
      <c r="GF183" s="164"/>
      <c r="GG183" s="177"/>
      <c r="GH183" s="164"/>
      <c r="GI183" s="177"/>
      <c r="GJ183" s="164"/>
      <c r="GK183" s="177"/>
      <c r="GL183" s="164"/>
      <c r="GM183" s="177"/>
      <c r="GN183" s="164"/>
      <c r="GO183" s="177"/>
      <c r="GP183" s="166">
        <f t="shared" si="192"/>
        <v>0</v>
      </c>
      <c r="GQ183" s="167">
        <f t="shared" si="193"/>
        <v>0</v>
      </c>
      <c r="GR183" s="166">
        <f t="shared" si="194"/>
        <v>0</v>
      </c>
      <c r="GS183" s="167">
        <f t="shared" si="195"/>
        <v>0</v>
      </c>
      <c r="GT183" s="1"/>
      <c r="GU183" s="1"/>
      <c r="GV183" s="164"/>
      <c r="GW183" s="177"/>
      <c r="GX183" s="164"/>
      <c r="GY183" s="177"/>
      <c r="GZ183" s="164"/>
      <c r="HA183" s="177"/>
      <c r="HB183" s="164"/>
      <c r="HC183" s="177"/>
      <c r="HD183" s="164"/>
      <c r="HE183" s="177"/>
      <c r="HF183" s="164"/>
      <c r="HG183" s="177"/>
      <c r="HH183" s="164"/>
      <c r="HI183" s="177"/>
      <c r="HJ183" s="164"/>
      <c r="HK183" s="177"/>
      <c r="HL183" s="164"/>
      <c r="HM183" s="177"/>
      <c r="HN183" s="164"/>
      <c r="HO183" s="177"/>
      <c r="HP183" s="164"/>
      <c r="HQ183" s="177"/>
      <c r="HR183" s="164"/>
      <c r="HS183" s="177"/>
      <c r="HT183" s="166">
        <f t="shared" si="196"/>
        <v>0</v>
      </c>
      <c r="HU183" s="167">
        <f t="shared" si="197"/>
        <v>0</v>
      </c>
      <c r="HV183" s="166">
        <f t="shared" si="198"/>
        <v>0</v>
      </c>
      <c r="HW183" s="167">
        <f t="shared" si="199"/>
        <v>0</v>
      </c>
      <c r="HX183" s="1"/>
      <c r="HY183" s="1"/>
      <c r="HZ183" s="164"/>
      <c r="IA183" s="177"/>
      <c r="IB183" s="164"/>
      <c r="IC183" s="177"/>
      <c r="ID183" s="164"/>
      <c r="IE183" s="177"/>
      <c r="IF183" s="164"/>
      <c r="IG183" s="177"/>
      <c r="IH183" s="164"/>
      <c r="II183" s="177"/>
      <c r="IJ183" s="164"/>
      <c r="IK183" s="177"/>
      <c r="IL183" s="164"/>
      <c r="IM183" s="177"/>
      <c r="IN183" s="164"/>
      <c r="IO183" s="177"/>
      <c r="IP183" s="164"/>
      <c r="IQ183" s="177"/>
      <c r="IR183" s="164"/>
      <c r="IS183" s="177"/>
      <c r="IT183" s="164"/>
      <c r="IU183" s="177"/>
      <c r="IV183" s="164"/>
      <c r="IW183" s="177"/>
      <c r="IX183" s="166">
        <f t="shared" si="200"/>
        <v>0</v>
      </c>
      <c r="IY183" s="167">
        <f t="shared" si="201"/>
        <v>0</v>
      </c>
      <c r="IZ183" s="166">
        <f t="shared" si="202"/>
        <v>0</v>
      </c>
      <c r="JA183" s="167">
        <f t="shared" si="203"/>
        <v>0</v>
      </c>
      <c r="JB183" s="1"/>
      <c r="JC183" s="1"/>
      <c r="JD183" s="164"/>
      <c r="JE183" s="177"/>
      <c r="JF183" s="164"/>
      <c r="JG183" s="177"/>
      <c r="JH183" s="164"/>
      <c r="JI183" s="177"/>
      <c r="JJ183" s="164"/>
      <c r="JK183" s="177"/>
      <c r="JL183" s="164"/>
      <c r="JM183" s="177"/>
      <c r="JN183" s="164"/>
      <c r="JO183" s="177"/>
      <c r="JP183" s="164"/>
      <c r="JQ183" s="177"/>
      <c r="JR183" s="164"/>
      <c r="JS183" s="177"/>
      <c r="JT183" s="164"/>
      <c r="JU183" s="177"/>
      <c r="JV183" s="164"/>
      <c r="JW183" s="177"/>
      <c r="JX183" s="164"/>
      <c r="JY183" s="177"/>
      <c r="JZ183" s="164"/>
      <c r="KA183" s="177"/>
      <c r="KB183" s="166">
        <f t="shared" si="204"/>
        <v>0</v>
      </c>
      <c r="KC183" s="167">
        <f t="shared" si="205"/>
        <v>0</v>
      </c>
      <c r="KD183" s="166">
        <f t="shared" si="206"/>
        <v>0</v>
      </c>
      <c r="KE183" s="167">
        <f t="shared" si="207"/>
        <v>0</v>
      </c>
      <c r="KF183" s="1"/>
      <c r="KG183" s="1"/>
      <c r="KH183" s="197">
        <f t="shared" si="293"/>
        <v>0</v>
      </c>
      <c r="KI183" s="198">
        <f t="shared" si="294"/>
        <v>0</v>
      </c>
      <c r="KJ183" s="166">
        <f t="shared" si="295"/>
        <v>0</v>
      </c>
      <c r="KK183" s="167">
        <f t="shared" si="296"/>
        <v>0</v>
      </c>
      <c r="KL183" s="199">
        <f t="shared" si="297"/>
        <v>0</v>
      </c>
      <c r="KM183" s="198">
        <f t="shared" si="298"/>
        <v>0</v>
      </c>
      <c r="KN183" s="166">
        <f t="shared" si="299"/>
        <v>0</v>
      </c>
      <c r="KO183" s="427">
        <f t="shared" si="300"/>
        <v>0</v>
      </c>
      <c r="KP183" s="420">
        <f t="shared" si="301"/>
        <v>0</v>
      </c>
      <c r="KQ183" s="422">
        <f t="shared" si="302"/>
        <v>0</v>
      </c>
      <c r="KR183" s="421" t="s">
        <v>338</v>
      </c>
      <c r="KS183" s="422" t="s">
        <v>338</v>
      </c>
      <c r="KT183" s="1"/>
    </row>
    <row r="184" spans="2:306" s="4" customFormat="1" ht="16.5" hidden="1" customHeight="1" x14ac:dyDescent="0.2">
      <c r="B184" s="73"/>
      <c r="C184" s="902"/>
      <c r="D184" s="903"/>
      <c r="E184" s="128"/>
      <c r="F184" s="651"/>
      <c r="G184" s="128"/>
      <c r="H184" s="128"/>
      <c r="I184" s="80">
        <f>INT(ROUND(F184,2)*(IF(E184&gt;0,data!$J$4,0)))</f>
        <v>0</v>
      </c>
      <c r="J184" s="80"/>
      <c r="K184" s="550"/>
      <c r="L184" s="128"/>
      <c r="M184" s="80">
        <f>INT(ROUND(F184,2)*(IF(E184&gt;0,(IF(K184="ano",data!$J$6,0)),0)))</f>
        <v>0</v>
      </c>
      <c r="N184" s="82"/>
      <c r="O184" s="84"/>
      <c r="Q184" s="85"/>
      <c r="R184" s="611" t="s">
        <v>338</v>
      </c>
      <c r="T184" s="4">
        <f t="shared" si="276"/>
        <v>0</v>
      </c>
      <c r="U184" s="173" t="s">
        <v>297</v>
      </c>
      <c r="V184" s="10"/>
      <c r="W184" s="10"/>
      <c r="X184" s="174"/>
      <c r="Y184" s="175"/>
      <c r="Z184" s="174"/>
      <c r="AA184" s="175"/>
      <c r="AB184" s="174"/>
      <c r="AC184" s="175"/>
      <c r="AD184" s="174"/>
      <c r="AE184" s="175"/>
      <c r="AF184" s="174"/>
      <c r="AG184" s="175"/>
      <c r="AH184" s="174"/>
      <c r="AI184" s="175"/>
      <c r="AJ184" s="174"/>
      <c r="AK184" s="175"/>
      <c r="AL184" s="174"/>
      <c r="AM184" s="175"/>
      <c r="AN184" s="174"/>
      <c r="AO184" s="175"/>
      <c r="AP184" s="174"/>
      <c r="AQ184" s="175"/>
      <c r="AR184" s="174"/>
      <c r="AS184" s="175"/>
      <c r="AT184" s="174"/>
      <c r="AU184" s="175"/>
      <c r="AV184" s="166">
        <f t="shared" si="172"/>
        <v>0</v>
      </c>
      <c r="AW184" s="167">
        <f t="shared" si="173"/>
        <v>0</v>
      </c>
      <c r="AX184" s="166">
        <f t="shared" si="174"/>
        <v>0</v>
      </c>
      <c r="AY184" s="167">
        <f t="shared" si="175"/>
        <v>0</v>
      </c>
      <c r="AZ184" s="1"/>
      <c r="BA184" s="1"/>
      <c r="BB184" s="174"/>
      <c r="BC184" s="175"/>
      <c r="BD184" s="174"/>
      <c r="BE184" s="175"/>
      <c r="BF184" s="174"/>
      <c r="BG184" s="175"/>
      <c r="BH184" s="174"/>
      <c r="BI184" s="175"/>
      <c r="BJ184" s="174"/>
      <c r="BK184" s="175"/>
      <c r="BL184" s="174"/>
      <c r="BM184" s="175"/>
      <c r="BN184" s="174"/>
      <c r="BO184" s="175"/>
      <c r="BP184" s="174"/>
      <c r="BQ184" s="175"/>
      <c r="BR184" s="174"/>
      <c r="BS184" s="175"/>
      <c r="BT184" s="174"/>
      <c r="BU184" s="175"/>
      <c r="BV184" s="174"/>
      <c r="BW184" s="175"/>
      <c r="BX184" s="174"/>
      <c r="BY184" s="175"/>
      <c r="BZ184" s="166">
        <f t="shared" si="176"/>
        <v>0</v>
      </c>
      <c r="CA184" s="167">
        <f t="shared" si="177"/>
        <v>0</v>
      </c>
      <c r="CB184" s="166">
        <f t="shared" si="178"/>
        <v>0</v>
      </c>
      <c r="CC184" s="167">
        <f t="shared" si="179"/>
        <v>0</v>
      </c>
      <c r="CD184" s="1"/>
      <c r="CE184" s="1"/>
      <c r="CF184" s="174"/>
      <c r="CG184" s="175"/>
      <c r="CH184" s="174"/>
      <c r="CI184" s="175"/>
      <c r="CJ184" s="174"/>
      <c r="CK184" s="175"/>
      <c r="CL184" s="174"/>
      <c r="CM184" s="175"/>
      <c r="CN184" s="174"/>
      <c r="CO184" s="175"/>
      <c r="CP184" s="174"/>
      <c r="CQ184" s="175"/>
      <c r="CR184" s="174"/>
      <c r="CS184" s="175"/>
      <c r="CT184" s="174"/>
      <c r="CU184" s="175"/>
      <c r="CV184" s="174"/>
      <c r="CW184" s="175"/>
      <c r="CX184" s="174"/>
      <c r="CY184" s="175"/>
      <c r="CZ184" s="174"/>
      <c r="DA184" s="175"/>
      <c r="DB184" s="174"/>
      <c r="DC184" s="175"/>
      <c r="DD184" s="166">
        <f t="shared" si="180"/>
        <v>0</v>
      </c>
      <c r="DE184" s="167">
        <f t="shared" si="181"/>
        <v>0</v>
      </c>
      <c r="DF184" s="166">
        <f t="shared" si="182"/>
        <v>0</v>
      </c>
      <c r="DG184" s="167">
        <f t="shared" si="183"/>
        <v>0</v>
      </c>
      <c r="DH184" s="1"/>
      <c r="DI184" s="1"/>
      <c r="DJ184" s="174"/>
      <c r="DK184" s="175"/>
      <c r="DL184" s="174"/>
      <c r="DM184" s="175"/>
      <c r="DN184" s="174"/>
      <c r="DO184" s="175"/>
      <c r="DP184" s="174"/>
      <c r="DQ184" s="175"/>
      <c r="DR184" s="174"/>
      <c r="DS184" s="175"/>
      <c r="DT184" s="174"/>
      <c r="DU184" s="175"/>
      <c r="DV184" s="174"/>
      <c r="DW184" s="175"/>
      <c r="DX184" s="174"/>
      <c r="DY184" s="175"/>
      <c r="DZ184" s="174"/>
      <c r="EA184" s="175"/>
      <c r="EB184" s="174"/>
      <c r="EC184" s="175"/>
      <c r="ED184" s="174"/>
      <c r="EE184" s="175"/>
      <c r="EF184" s="174"/>
      <c r="EG184" s="175"/>
      <c r="EH184" s="166">
        <f t="shared" si="184"/>
        <v>0</v>
      </c>
      <c r="EI184" s="167">
        <f t="shared" si="185"/>
        <v>0</v>
      </c>
      <c r="EJ184" s="166">
        <f t="shared" si="186"/>
        <v>0</v>
      </c>
      <c r="EK184" s="167">
        <f t="shared" si="187"/>
        <v>0</v>
      </c>
      <c r="EL184" s="1"/>
      <c r="EM184" s="1"/>
      <c r="EN184" s="174"/>
      <c r="EO184" s="175"/>
      <c r="EP184" s="174"/>
      <c r="EQ184" s="175"/>
      <c r="ER184" s="174"/>
      <c r="ES184" s="175"/>
      <c r="ET184" s="174"/>
      <c r="EU184" s="175"/>
      <c r="EV184" s="174"/>
      <c r="EW184" s="175"/>
      <c r="EX184" s="174"/>
      <c r="EY184" s="175"/>
      <c r="EZ184" s="174"/>
      <c r="FA184" s="175"/>
      <c r="FB184" s="174"/>
      <c r="FC184" s="175"/>
      <c r="FD184" s="174"/>
      <c r="FE184" s="175"/>
      <c r="FF184" s="174"/>
      <c r="FG184" s="175"/>
      <c r="FH184" s="174"/>
      <c r="FI184" s="175"/>
      <c r="FJ184" s="174"/>
      <c r="FK184" s="175"/>
      <c r="FL184" s="166">
        <f t="shared" si="188"/>
        <v>0</v>
      </c>
      <c r="FM184" s="167">
        <f t="shared" si="189"/>
        <v>0</v>
      </c>
      <c r="FN184" s="166">
        <f t="shared" si="190"/>
        <v>0</v>
      </c>
      <c r="FO184" s="167">
        <f t="shared" si="191"/>
        <v>0</v>
      </c>
      <c r="FP184" s="1"/>
      <c r="FQ184" s="1"/>
      <c r="FR184" s="174"/>
      <c r="FS184" s="175"/>
      <c r="FT184" s="174"/>
      <c r="FU184" s="175"/>
      <c r="FV184" s="174"/>
      <c r="FW184" s="175"/>
      <c r="FX184" s="174"/>
      <c r="FY184" s="175"/>
      <c r="FZ184" s="174"/>
      <c r="GA184" s="175"/>
      <c r="GB184" s="174"/>
      <c r="GC184" s="175"/>
      <c r="GD184" s="174"/>
      <c r="GE184" s="175"/>
      <c r="GF184" s="174"/>
      <c r="GG184" s="175"/>
      <c r="GH184" s="174"/>
      <c r="GI184" s="175"/>
      <c r="GJ184" s="174"/>
      <c r="GK184" s="175"/>
      <c r="GL184" s="174"/>
      <c r="GM184" s="175"/>
      <c r="GN184" s="174"/>
      <c r="GO184" s="175"/>
      <c r="GP184" s="166">
        <f t="shared" si="192"/>
        <v>0</v>
      </c>
      <c r="GQ184" s="167">
        <f t="shared" si="193"/>
        <v>0</v>
      </c>
      <c r="GR184" s="166">
        <f t="shared" si="194"/>
        <v>0</v>
      </c>
      <c r="GS184" s="167">
        <f t="shared" si="195"/>
        <v>0</v>
      </c>
      <c r="GT184" s="1"/>
      <c r="GU184" s="1"/>
      <c r="GV184" s="174"/>
      <c r="GW184" s="175"/>
      <c r="GX184" s="174"/>
      <c r="GY184" s="175"/>
      <c r="GZ184" s="174"/>
      <c r="HA184" s="175"/>
      <c r="HB184" s="174"/>
      <c r="HC184" s="175"/>
      <c r="HD184" s="174"/>
      <c r="HE184" s="175"/>
      <c r="HF184" s="174"/>
      <c r="HG184" s="175"/>
      <c r="HH184" s="174"/>
      <c r="HI184" s="175"/>
      <c r="HJ184" s="174"/>
      <c r="HK184" s="175"/>
      <c r="HL184" s="174"/>
      <c r="HM184" s="175"/>
      <c r="HN184" s="174"/>
      <c r="HO184" s="175"/>
      <c r="HP184" s="174"/>
      <c r="HQ184" s="175"/>
      <c r="HR184" s="174"/>
      <c r="HS184" s="175"/>
      <c r="HT184" s="166">
        <f t="shared" si="196"/>
        <v>0</v>
      </c>
      <c r="HU184" s="167">
        <f t="shared" si="197"/>
        <v>0</v>
      </c>
      <c r="HV184" s="166">
        <f t="shared" si="198"/>
        <v>0</v>
      </c>
      <c r="HW184" s="167">
        <f t="shared" si="199"/>
        <v>0</v>
      </c>
      <c r="HX184" s="1"/>
      <c r="HY184" s="1"/>
      <c r="HZ184" s="174"/>
      <c r="IA184" s="175"/>
      <c r="IB184" s="174"/>
      <c r="IC184" s="175"/>
      <c r="ID184" s="174"/>
      <c r="IE184" s="175"/>
      <c r="IF184" s="174"/>
      <c r="IG184" s="175"/>
      <c r="IH184" s="174"/>
      <c r="II184" s="175"/>
      <c r="IJ184" s="174"/>
      <c r="IK184" s="175"/>
      <c r="IL184" s="174"/>
      <c r="IM184" s="175"/>
      <c r="IN184" s="174"/>
      <c r="IO184" s="175"/>
      <c r="IP184" s="174"/>
      <c r="IQ184" s="175"/>
      <c r="IR184" s="174"/>
      <c r="IS184" s="175"/>
      <c r="IT184" s="174"/>
      <c r="IU184" s="175"/>
      <c r="IV184" s="174"/>
      <c r="IW184" s="175"/>
      <c r="IX184" s="166">
        <f t="shared" si="200"/>
        <v>0</v>
      </c>
      <c r="IY184" s="167">
        <f t="shared" si="201"/>
        <v>0</v>
      </c>
      <c r="IZ184" s="166">
        <f t="shared" si="202"/>
        <v>0</v>
      </c>
      <c r="JA184" s="167">
        <f t="shared" si="203"/>
        <v>0</v>
      </c>
      <c r="JB184" s="1"/>
      <c r="JC184" s="1"/>
      <c r="JD184" s="174"/>
      <c r="JE184" s="175"/>
      <c r="JF184" s="174"/>
      <c r="JG184" s="175"/>
      <c r="JH184" s="174"/>
      <c r="JI184" s="175"/>
      <c r="JJ184" s="174"/>
      <c r="JK184" s="175"/>
      <c r="JL184" s="174"/>
      <c r="JM184" s="175"/>
      <c r="JN184" s="174"/>
      <c r="JO184" s="175"/>
      <c r="JP184" s="174"/>
      <c r="JQ184" s="175"/>
      <c r="JR184" s="174"/>
      <c r="JS184" s="175"/>
      <c r="JT184" s="174"/>
      <c r="JU184" s="175"/>
      <c r="JV184" s="174"/>
      <c r="JW184" s="175"/>
      <c r="JX184" s="174"/>
      <c r="JY184" s="175"/>
      <c r="JZ184" s="174"/>
      <c r="KA184" s="175"/>
      <c r="KB184" s="166">
        <f t="shared" si="204"/>
        <v>0</v>
      </c>
      <c r="KC184" s="167">
        <f t="shared" si="205"/>
        <v>0</v>
      </c>
      <c r="KD184" s="166">
        <f t="shared" si="206"/>
        <v>0</v>
      </c>
      <c r="KE184" s="167">
        <f t="shared" si="207"/>
        <v>0</v>
      </c>
      <c r="KF184" s="1"/>
      <c r="KG184" s="1"/>
      <c r="KH184" s="197">
        <f t="shared" si="293"/>
        <v>0</v>
      </c>
      <c r="KI184" s="198">
        <f t="shared" si="294"/>
        <v>0</v>
      </c>
      <c r="KJ184" s="166">
        <f t="shared" si="295"/>
        <v>0</v>
      </c>
      <c r="KK184" s="167">
        <f t="shared" si="296"/>
        <v>0</v>
      </c>
      <c r="KL184" s="199">
        <f t="shared" si="297"/>
        <v>0</v>
      </c>
      <c r="KM184" s="198">
        <f t="shared" si="298"/>
        <v>0</v>
      </c>
      <c r="KN184" s="166">
        <f t="shared" si="299"/>
        <v>0</v>
      </c>
      <c r="KO184" s="427">
        <f t="shared" si="300"/>
        <v>0</v>
      </c>
      <c r="KP184" s="420">
        <f t="shared" si="301"/>
        <v>0</v>
      </c>
      <c r="KQ184" s="422">
        <f t="shared" si="302"/>
        <v>0</v>
      </c>
      <c r="KR184" s="421" t="s">
        <v>338</v>
      </c>
      <c r="KS184" s="422" t="s">
        <v>338</v>
      </c>
      <c r="KT184" s="1"/>
    </row>
    <row r="185" spans="2:306" s="4" customFormat="1" ht="16.5" customHeight="1" x14ac:dyDescent="0.2">
      <c r="B185" s="73" t="s">
        <v>368</v>
      </c>
      <c r="C185" s="900"/>
      <c r="D185" s="901"/>
      <c r="E185" s="312"/>
      <c r="F185" s="655">
        <v>1</v>
      </c>
      <c r="G185" s="14"/>
      <c r="H185" s="14"/>
      <c r="I185" s="80">
        <f>INT(ROUND(F185,2)*(IF(E185&gt;0,data!$J$4,0)))</f>
        <v>0</v>
      </c>
      <c r="J185" s="80">
        <f t="shared" ref="J185" si="315">IF(E185&gt;0,I185*E185,0)</f>
        <v>0</v>
      </c>
      <c r="K185" s="314"/>
      <c r="L185" s="312"/>
      <c r="M185" s="80">
        <f>INT(ROUND(F185,2)*(IF(E185&gt;0,(IF(K185="ano",data!$J$6,0)),0)))</f>
        <v>0</v>
      </c>
      <c r="N185" s="82">
        <f t="shared" ref="N185" si="316">IF(L185&gt;E185,M185*E185,M185*L185)</f>
        <v>0</v>
      </c>
      <c r="O185" s="84">
        <f t="shared" ref="O185" si="317">J185+N185</f>
        <v>0</v>
      </c>
      <c r="Q185" s="85" t="str">
        <f t="shared" ref="Q185" si="318">IF(O185&gt;0,1,"")</f>
        <v/>
      </c>
      <c r="R185" s="611" t="s">
        <v>338</v>
      </c>
      <c r="T185" s="4">
        <f t="shared" si="276"/>
        <v>0</v>
      </c>
      <c r="U185" s="176" t="s">
        <v>297</v>
      </c>
      <c r="V185" s="10"/>
      <c r="W185" s="10"/>
      <c r="X185" s="164"/>
      <c r="Y185" s="177"/>
      <c r="Z185" s="164"/>
      <c r="AA185" s="177"/>
      <c r="AB185" s="164"/>
      <c r="AC185" s="177"/>
      <c r="AD185" s="164"/>
      <c r="AE185" s="177"/>
      <c r="AF185" s="164"/>
      <c r="AG185" s="177"/>
      <c r="AH185" s="164"/>
      <c r="AI185" s="177"/>
      <c r="AJ185" s="164"/>
      <c r="AK185" s="177"/>
      <c r="AL185" s="164"/>
      <c r="AM185" s="177"/>
      <c r="AN185" s="164"/>
      <c r="AO185" s="177"/>
      <c r="AP185" s="164"/>
      <c r="AQ185" s="177"/>
      <c r="AR185" s="164"/>
      <c r="AS185" s="177"/>
      <c r="AT185" s="164"/>
      <c r="AU185" s="177"/>
      <c r="AV185" s="166">
        <f t="shared" si="172"/>
        <v>0</v>
      </c>
      <c r="AW185" s="167">
        <f t="shared" si="173"/>
        <v>0</v>
      </c>
      <c r="AX185" s="166">
        <f t="shared" si="174"/>
        <v>0</v>
      </c>
      <c r="AY185" s="167">
        <f t="shared" si="175"/>
        <v>0</v>
      </c>
      <c r="AZ185" s="1"/>
      <c r="BA185" s="1"/>
      <c r="BB185" s="164"/>
      <c r="BC185" s="177"/>
      <c r="BD185" s="164"/>
      <c r="BE185" s="177"/>
      <c r="BF185" s="164"/>
      <c r="BG185" s="177"/>
      <c r="BH185" s="164"/>
      <c r="BI185" s="177"/>
      <c r="BJ185" s="164"/>
      <c r="BK185" s="177"/>
      <c r="BL185" s="164"/>
      <c r="BM185" s="177"/>
      <c r="BN185" s="164"/>
      <c r="BO185" s="177"/>
      <c r="BP185" s="164"/>
      <c r="BQ185" s="177"/>
      <c r="BR185" s="164"/>
      <c r="BS185" s="177"/>
      <c r="BT185" s="164"/>
      <c r="BU185" s="177"/>
      <c r="BV185" s="164"/>
      <c r="BW185" s="177"/>
      <c r="BX185" s="164"/>
      <c r="BY185" s="177"/>
      <c r="BZ185" s="166">
        <f t="shared" si="176"/>
        <v>0</v>
      </c>
      <c r="CA185" s="167">
        <f t="shared" si="177"/>
        <v>0</v>
      </c>
      <c r="CB185" s="166">
        <f t="shared" si="178"/>
        <v>0</v>
      </c>
      <c r="CC185" s="167">
        <f t="shared" si="179"/>
        <v>0</v>
      </c>
      <c r="CD185" s="1"/>
      <c r="CE185" s="1"/>
      <c r="CF185" s="164"/>
      <c r="CG185" s="177"/>
      <c r="CH185" s="164"/>
      <c r="CI185" s="177"/>
      <c r="CJ185" s="164"/>
      <c r="CK185" s="177"/>
      <c r="CL185" s="164"/>
      <c r="CM185" s="177"/>
      <c r="CN185" s="164"/>
      <c r="CO185" s="177"/>
      <c r="CP185" s="164"/>
      <c r="CQ185" s="177"/>
      <c r="CR185" s="164"/>
      <c r="CS185" s="177"/>
      <c r="CT185" s="164"/>
      <c r="CU185" s="177"/>
      <c r="CV185" s="164"/>
      <c r="CW185" s="177"/>
      <c r="CX185" s="164"/>
      <c r="CY185" s="177"/>
      <c r="CZ185" s="164"/>
      <c r="DA185" s="177"/>
      <c r="DB185" s="164"/>
      <c r="DC185" s="177"/>
      <c r="DD185" s="166">
        <f t="shared" si="180"/>
        <v>0</v>
      </c>
      <c r="DE185" s="167">
        <f t="shared" si="181"/>
        <v>0</v>
      </c>
      <c r="DF185" s="166">
        <f t="shared" si="182"/>
        <v>0</v>
      </c>
      <c r="DG185" s="167">
        <f t="shared" si="183"/>
        <v>0</v>
      </c>
      <c r="DH185" s="1"/>
      <c r="DI185" s="1"/>
      <c r="DJ185" s="164"/>
      <c r="DK185" s="177"/>
      <c r="DL185" s="164"/>
      <c r="DM185" s="177"/>
      <c r="DN185" s="164"/>
      <c r="DO185" s="177"/>
      <c r="DP185" s="164"/>
      <c r="DQ185" s="177"/>
      <c r="DR185" s="164"/>
      <c r="DS185" s="177"/>
      <c r="DT185" s="164"/>
      <c r="DU185" s="177"/>
      <c r="DV185" s="164"/>
      <c r="DW185" s="177"/>
      <c r="DX185" s="164"/>
      <c r="DY185" s="177"/>
      <c r="DZ185" s="164"/>
      <c r="EA185" s="177"/>
      <c r="EB185" s="164"/>
      <c r="EC185" s="177"/>
      <c r="ED185" s="164"/>
      <c r="EE185" s="177"/>
      <c r="EF185" s="164"/>
      <c r="EG185" s="177"/>
      <c r="EH185" s="166">
        <f t="shared" si="184"/>
        <v>0</v>
      </c>
      <c r="EI185" s="167">
        <f t="shared" si="185"/>
        <v>0</v>
      </c>
      <c r="EJ185" s="166">
        <f t="shared" si="186"/>
        <v>0</v>
      </c>
      <c r="EK185" s="167">
        <f t="shared" si="187"/>
        <v>0</v>
      </c>
      <c r="EL185" s="1"/>
      <c r="EM185" s="1"/>
      <c r="EN185" s="164"/>
      <c r="EO185" s="177"/>
      <c r="EP185" s="164"/>
      <c r="EQ185" s="177"/>
      <c r="ER185" s="164"/>
      <c r="ES185" s="177"/>
      <c r="ET185" s="164"/>
      <c r="EU185" s="177"/>
      <c r="EV185" s="164"/>
      <c r="EW185" s="177"/>
      <c r="EX185" s="164"/>
      <c r="EY185" s="177"/>
      <c r="EZ185" s="164"/>
      <c r="FA185" s="177"/>
      <c r="FB185" s="164"/>
      <c r="FC185" s="177"/>
      <c r="FD185" s="164"/>
      <c r="FE185" s="177"/>
      <c r="FF185" s="164"/>
      <c r="FG185" s="177"/>
      <c r="FH185" s="164"/>
      <c r="FI185" s="177"/>
      <c r="FJ185" s="164"/>
      <c r="FK185" s="177"/>
      <c r="FL185" s="166">
        <f t="shared" si="188"/>
        <v>0</v>
      </c>
      <c r="FM185" s="167">
        <f t="shared" si="189"/>
        <v>0</v>
      </c>
      <c r="FN185" s="166">
        <f t="shared" si="190"/>
        <v>0</v>
      </c>
      <c r="FO185" s="167">
        <f t="shared" si="191"/>
        <v>0</v>
      </c>
      <c r="FP185" s="1"/>
      <c r="FQ185" s="1"/>
      <c r="FR185" s="164"/>
      <c r="FS185" s="177"/>
      <c r="FT185" s="164"/>
      <c r="FU185" s="177"/>
      <c r="FV185" s="164"/>
      <c r="FW185" s="177"/>
      <c r="FX185" s="164"/>
      <c r="FY185" s="177"/>
      <c r="FZ185" s="164"/>
      <c r="GA185" s="177"/>
      <c r="GB185" s="164"/>
      <c r="GC185" s="177"/>
      <c r="GD185" s="164"/>
      <c r="GE185" s="177"/>
      <c r="GF185" s="164"/>
      <c r="GG185" s="177"/>
      <c r="GH185" s="164"/>
      <c r="GI185" s="177"/>
      <c r="GJ185" s="164"/>
      <c r="GK185" s="177"/>
      <c r="GL185" s="164"/>
      <c r="GM185" s="177"/>
      <c r="GN185" s="164"/>
      <c r="GO185" s="177"/>
      <c r="GP185" s="166">
        <f t="shared" si="192"/>
        <v>0</v>
      </c>
      <c r="GQ185" s="167">
        <f t="shared" si="193"/>
        <v>0</v>
      </c>
      <c r="GR185" s="166">
        <f t="shared" si="194"/>
        <v>0</v>
      </c>
      <c r="GS185" s="167">
        <f t="shared" si="195"/>
        <v>0</v>
      </c>
      <c r="GT185" s="1"/>
      <c r="GU185" s="1"/>
      <c r="GV185" s="164"/>
      <c r="GW185" s="177"/>
      <c r="GX185" s="164"/>
      <c r="GY185" s="177"/>
      <c r="GZ185" s="164"/>
      <c r="HA185" s="177"/>
      <c r="HB185" s="164"/>
      <c r="HC185" s="177"/>
      <c r="HD185" s="164"/>
      <c r="HE185" s="177"/>
      <c r="HF185" s="164"/>
      <c r="HG185" s="177"/>
      <c r="HH185" s="164"/>
      <c r="HI185" s="177"/>
      <c r="HJ185" s="164"/>
      <c r="HK185" s="177"/>
      <c r="HL185" s="164"/>
      <c r="HM185" s="177"/>
      <c r="HN185" s="164"/>
      <c r="HO185" s="177"/>
      <c r="HP185" s="164"/>
      <c r="HQ185" s="177"/>
      <c r="HR185" s="164"/>
      <c r="HS185" s="177"/>
      <c r="HT185" s="166">
        <f t="shared" si="196"/>
        <v>0</v>
      </c>
      <c r="HU185" s="167">
        <f t="shared" si="197"/>
        <v>0</v>
      </c>
      <c r="HV185" s="166">
        <f t="shared" si="198"/>
        <v>0</v>
      </c>
      <c r="HW185" s="167">
        <f t="shared" si="199"/>
        <v>0</v>
      </c>
      <c r="HX185" s="1"/>
      <c r="HY185" s="1"/>
      <c r="HZ185" s="164"/>
      <c r="IA185" s="177"/>
      <c r="IB185" s="164"/>
      <c r="IC185" s="177"/>
      <c r="ID185" s="164"/>
      <c r="IE185" s="177"/>
      <c r="IF185" s="164"/>
      <c r="IG185" s="177"/>
      <c r="IH185" s="164"/>
      <c r="II185" s="177"/>
      <c r="IJ185" s="164"/>
      <c r="IK185" s="177"/>
      <c r="IL185" s="164"/>
      <c r="IM185" s="177"/>
      <c r="IN185" s="164"/>
      <c r="IO185" s="177"/>
      <c r="IP185" s="164"/>
      <c r="IQ185" s="177"/>
      <c r="IR185" s="164"/>
      <c r="IS185" s="177"/>
      <c r="IT185" s="164"/>
      <c r="IU185" s="177"/>
      <c r="IV185" s="164"/>
      <c r="IW185" s="177"/>
      <c r="IX185" s="166">
        <f t="shared" si="200"/>
        <v>0</v>
      </c>
      <c r="IY185" s="167">
        <f t="shared" si="201"/>
        <v>0</v>
      </c>
      <c r="IZ185" s="166">
        <f t="shared" si="202"/>
        <v>0</v>
      </c>
      <c r="JA185" s="167">
        <f t="shared" si="203"/>
        <v>0</v>
      </c>
      <c r="JB185" s="1"/>
      <c r="JC185" s="1"/>
      <c r="JD185" s="164"/>
      <c r="JE185" s="177"/>
      <c r="JF185" s="164"/>
      <c r="JG185" s="177"/>
      <c r="JH185" s="164"/>
      <c r="JI185" s="177"/>
      <c r="JJ185" s="164"/>
      <c r="JK185" s="177"/>
      <c r="JL185" s="164"/>
      <c r="JM185" s="177"/>
      <c r="JN185" s="164"/>
      <c r="JO185" s="177"/>
      <c r="JP185" s="164"/>
      <c r="JQ185" s="177"/>
      <c r="JR185" s="164"/>
      <c r="JS185" s="177"/>
      <c r="JT185" s="164"/>
      <c r="JU185" s="177"/>
      <c r="JV185" s="164"/>
      <c r="JW185" s="177"/>
      <c r="JX185" s="164"/>
      <c r="JY185" s="177"/>
      <c r="JZ185" s="164"/>
      <c r="KA185" s="177"/>
      <c r="KB185" s="166">
        <f t="shared" si="204"/>
        <v>0</v>
      </c>
      <c r="KC185" s="167">
        <f t="shared" si="205"/>
        <v>0</v>
      </c>
      <c r="KD185" s="166">
        <f t="shared" si="206"/>
        <v>0</v>
      </c>
      <c r="KE185" s="167">
        <f t="shared" si="207"/>
        <v>0</v>
      </c>
      <c r="KF185" s="1"/>
      <c r="KG185" s="1"/>
      <c r="KH185" s="197">
        <f t="shared" si="293"/>
        <v>0</v>
      </c>
      <c r="KI185" s="198">
        <f t="shared" si="294"/>
        <v>0</v>
      </c>
      <c r="KJ185" s="166">
        <f t="shared" si="295"/>
        <v>0</v>
      </c>
      <c r="KK185" s="167">
        <f t="shared" si="296"/>
        <v>0</v>
      </c>
      <c r="KL185" s="199">
        <f t="shared" si="297"/>
        <v>0</v>
      </c>
      <c r="KM185" s="198">
        <f t="shared" si="298"/>
        <v>0</v>
      </c>
      <c r="KN185" s="166">
        <f t="shared" si="299"/>
        <v>0</v>
      </c>
      <c r="KO185" s="427">
        <f t="shared" si="300"/>
        <v>0</v>
      </c>
      <c r="KP185" s="420">
        <f t="shared" si="301"/>
        <v>0</v>
      </c>
      <c r="KQ185" s="422">
        <f t="shared" si="302"/>
        <v>0</v>
      </c>
      <c r="KR185" s="421" t="s">
        <v>338</v>
      </c>
      <c r="KS185" s="422" t="s">
        <v>338</v>
      </c>
      <c r="KT185" s="1"/>
    </row>
    <row r="186" spans="2:306" s="4" customFormat="1" ht="16.5" hidden="1" customHeight="1" x14ac:dyDescent="0.2">
      <c r="B186" s="73"/>
      <c r="C186" s="902"/>
      <c r="D186" s="903"/>
      <c r="E186" s="128"/>
      <c r="F186" s="651"/>
      <c r="G186" s="128"/>
      <c r="H186" s="128"/>
      <c r="I186" s="80">
        <f>INT(ROUND(F186,2)*(IF(E186&gt;0,data!$J$4,0)))</f>
        <v>0</v>
      </c>
      <c r="J186" s="80"/>
      <c r="K186" s="550"/>
      <c r="L186" s="128"/>
      <c r="M186" s="80">
        <f>INT(ROUND(F186,2)*(IF(E186&gt;0,(IF(K186="ano",data!$J$6,0)),0)))</f>
        <v>0</v>
      </c>
      <c r="N186" s="82"/>
      <c r="O186" s="84"/>
      <c r="Q186" s="85"/>
      <c r="R186" s="611" t="s">
        <v>338</v>
      </c>
      <c r="T186" s="4">
        <f t="shared" si="276"/>
        <v>0</v>
      </c>
      <c r="U186" s="173" t="s">
        <v>297</v>
      </c>
      <c r="V186" s="10"/>
      <c r="W186" s="10"/>
      <c r="X186" s="174"/>
      <c r="Y186" s="175"/>
      <c r="Z186" s="174"/>
      <c r="AA186" s="175"/>
      <c r="AB186" s="174"/>
      <c r="AC186" s="175"/>
      <c r="AD186" s="174"/>
      <c r="AE186" s="175"/>
      <c r="AF186" s="174"/>
      <c r="AG186" s="175"/>
      <c r="AH186" s="174"/>
      <c r="AI186" s="175"/>
      <c r="AJ186" s="174"/>
      <c r="AK186" s="175"/>
      <c r="AL186" s="174"/>
      <c r="AM186" s="175"/>
      <c r="AN186" s="174"/>
      <c r="AO186" s="175"/>
      <c r="AP186" s="174"/>
      <c r="AQ186" s="175"/>
      <c r="AR186" s="174"/>
      <c r="AS186" s="175"/>
      <c r="AT186" s="174"/>
      <c r="AU186" s="175"/>
      <c r="AV186" s="166">
        <f t="shared" si="172"/>
        <v>0</v>
      </c>
      <c r="AW186" s="167">
        <f t="shared" si="173"/>
        <v>0</v>
      </c>
      <c r="AX186" s="166">
        <f t="shared" si="174"/>
        <v>0</v>
      </c>
      <c r="AY186" s="167">
        <f t="shared" si="175"/>
        <v>0</v>
      </c>
      <c r="AZ186" s="1"/>
      <c r="BA186" s="1"/>
      <c r="BB186" s="174"/>
      <c r="BC186" s="175"/>
      <c r="BD186" s="174"/>
      <c r="BE186" s="175"/>
      <c r="BF186" s="174"/>
      <c r="BG186" s="175"/>
      <c r="BH186" s="174"/>
      <c r="BI186" s="175"/>
      <c r="BJ186" s="174"/>
      <c r="BK186" s="175"/>
      <c r="BL186" s="174"/>
      <c r="BM186" s="175"/>
      <c r="BN186" s="174"/>
      <c r="BO186" s="175"/>
      <c r="BP186" s="174"/>
      <c r="BQ186" s="175"/>
      <c r="BR186" s="174"/>
      <c r="BS186" s="175"/>
      <c r="BT186" s="174"/>
      <c r="BU186" s="175"/>
      <c r="BV186" s="174"/>
      <c r="BW186" s="175"/>
      <c r="BX186" s="174"/>
      <c r="BY186" s="175"/>
      <c r="BZ186" s="166">
        <f t="shared" si="176"/>
        <v>0</v>
      </c>
      <c r="CA186" s="167">
        <f t="shared" si="177"/>
        <v>0</v>
      </c>
      <c r="CB186" s="166">
        <f t="shared" si="178"/>
        <v>0</v>
      </c>
      <c r="CC186" s="167">
        <f t="shared" si="179"/>
        <v>0</v>
      </c>
      <c r="CD186" s="1"/>
      <c r="CE186" s="1"/>
      <c r="CF186" s="174"/>
      <c r="CG186" s="175"/>
      <c r="CH186" s="174"/>
      <c r="CI186" s="175"/>
      <c r="CJ186" s="174"/>
      <c r="CK186" s="175"/>
      <c r="CL186" s="174"/>
      <c r="CM186" s="175"/>
      <c r="CN186" s="174"/>
      <c r="CO186" s="175"/>
      <c r="CP186" s="174"/>
      <c r="CQ186" s="175"/>
      <c r="CR186" s="174"/>
      <c r="CS186" s="175"/>
      <c r="CT186" s="174"/>
      <c r="CU186" s="175"/>
      <c r="CV186" s="174"/>
      <c r="CW186" s="175"/>
      <c r="CX186" s="174"/>
      <c r="CY186" s="175"/>
      <c r="CZ186" s="174"/>
      <c r="DA186" s="175"/>
      <c r="DB186" s="174"/>
      <c r="DC186" s="175"/>
      <c r="DD186" s="166">
        <f t="shared" si="180"/>
        <v>0</v>
      </c>
      <c r="DE186" s="167">
        <f t="shared" si="181"/>
        <v>0</v>
      </c>
      <c r="DF186" s="166">
        <f t="shared" si="182"/>
        <v>0</v>
      </c>
      <c r="DG186" s="167">
        <f t="shared" si="183"/>
        <v>0</v>
      </c>
      <c r="DH186" s="1"/>
      <c r="DI186" s="1"/>
      <c r="DJ186" s="174"/>
      <c r="DK186" s="175"/>
      <c r="DL186" s="174"/>
      <c r="DM186" s="175"/>
      <c r="DN186" s="174"/>
      <c r="DO186" s="175"/>
      <c r="DP186" s="174"/>
      <c r="DQ186" s="175"/>
      <c r="DR186" s="174"/>
      <c r="DS186" s="175"/>
      <c r="DT186" s="174"/>
      <c r="DU186" s="175"/>
      <c r="DV186" s="174"/>
      <c r="DW186" s="175"/>
      <c r="DX186" s="174"/>
      <c r="DY186" s="175"/>
      <c r="DZ186" s="174"/>
      <c r="EA186" s="175"/>
      <c r="EB186" s="174"/>
      <c r="EC186" s="175"/>
      <c r="ED186" s="174"/>
      <c r="EE186" s="175"/>
      <c r="EF186" s="174"/>
      <c r="EG186" s="175"/>
      <c r="EH186" s="166">
        <f t="shared" si="184"/>
        <v>0</v>
      </c>
      <c r="EI186" s="167">
        <f t="shared" si="185"/>
        <v>0</v>
      </c>
      <c r="EJ186" s="166">
        <f t="shared" si="186"/>
        <v>0</v>
      </c>
      <c r="EK186" s="167">
        <f t="shared" si="187"/>
        <v>0</v>
      </c>
      <c r="EL186" s="1"/>
      <c r="EM186" s="1"/>
      <c r="EN186" s="174"/>
      <c r="EO186" s="175"/>
      <c r="EP186" s="174"/>
      <c r="EQ186" s="175"/>
      <c r="ER186" s="174"/>
      <c r="ES186" s="175"/>
      <c r="ET186" s="174"/>
      <c r="EU186" s="175"/>
      <c r="EV186" s="174"/>
      <c r="EW186" s="175"/>
      <c r="EX186" s="174"/>
      <c r="EY186" s="175"/>
      <c r="EZ186" s="174"/>
      <c r="FA186" s="175"/>
      <c r="FB186" s="174"/>
      <c r="FC186" s="175"/>
      <c r="FD186" s="174"/>
      <c r="FE186" s="175"/>
      <c r="FF186" s="174"/>
      <c r="FG186" s="175"/>
      <c r="FH186" s="174"/>
      <c r="FI186" s="175"/>
      <c r="FJ186" s="174"/>
      <c r="FK186" s="175"/>
      <c r="FL186" s="166">
        <f t="shared" si="188"/>
        <v>0</v>
      </c>
      <c r="FM186" s="167">
        <f t="shared" si="189"/>
        <v>0</v>
      </c>
      <c r="FN186" s="166">
        <f t="shared" si="190"/>
        <v>0</v>
      </c>
      <c r="FO186" s="167">
        <f t="shared" si="191"/>
        <v>0</v>
      </c>
      <c r="FP186" s="1"/>
      <c r="FQ186" s="1"/>
      <c r="FR186" s="174"/>
      <c r="FS186" s="175"/>
      <c r="FT186" s="174"/>
      <c r="FU186" s="175"/>
      <c r="FV186" s="174"/>
      <c r="FW186" s="175"/>
      <c r="FX186" s="174"/>
      <c r="FY186" s="175"/>
      <c r="FZ186" s="174"/>
      <c r="GA186" s="175"/>
      <c r="GB186" s="174"/>
      <c r="GC186" s="175"/>
      <c r="GD186" s="174"/>
      <c r="GE186" s="175"/>
      <c r="GF186" s="174"/>
      <c r="GG186" s="175"/>
      <c r="GH186" s="174"/>
      <c r="GI186" s="175"/>
      <c r="GJ186" s="174"/>
      <c r="GK186" s="175"/>
      <c r="GL186" s="174"/>
      <c r="GM186" s="175"/>
      <c r="GN186" s="174"/>
      <c r="GO186" s="175"/>
      <c r="GP186" s="166">
        <f t="shared" si="192"/>
        <v>0</v>
      </c>
      <c r="GQ186" s="167">
        <f t="shared" si="193"/>
        <v>0</v>
      </c>
      <c r="GR186" s="166">
        <f t="shared" si="194"/>
        <v>0</v>
      </c>
      <c r="GS186" s="167">
        <f t="shared" si="195"/>
        <v>0</v>
      </c>
      <c r="GT186" s="1"/>
      <c r="GU186" s="1"/>
      <c r="GV186" s="174"/>
      <c r="GW186" s="175"/>
      <c r="GX186" s="174"/>
      <c r="GY186" s="175"/>
      <c r="GZ186" s="174"/>
      <c r="HA186" s="175"/>
      <c r="HB186" s="174"/>
      <c r="HC186" s="175"/>
      <c r="HD186" s="174"/>
      <c r="HE186" s="175"/>
      <c r="HF186" s="174"/>
      <c r="HG186" s="175"/>
      <c r="HH186" s="174"/>
      <c r="HI186" s="175"/>
      <c r="HJ186" s="174"/>
      <c r="HK186" s="175"/>
      <c r="HL186" s="174"/>
      <c r="HM186" s="175"/>
      <c r="HN186" s="174"/>
      <c r="HO186" s="175"/>
      <c r="HP186" s="174"/>
      <c r="HQ186" s="175"/>
      <c r="HR186" s="174"/>
      <c r="HS186" s="175"/>
      <c r="HT186" s="166">
        <f t="shared" si="196"/>
        <v>0</v>
      </c>
      <c r="HU186" s="167">
        <f t="shared" si="197"/>
        <v>0</v>
      </c>
      <c r="HV186" s="166">
        <f t="shared" si="198"/>
        <v>0</v>
      </c>
      <c r="HW186" s="167">
        <f t="shared" si="199"/>
        <v>0</v>
      </c>
      <c r="HX186" s="1"/>
      <c r="HY186" s="1"/>
      <c r="HZ186" s="174"/>
      <c r="IA186" s="175"/>
      <c r="IB186" s="174"/>
      <c r="IC186" s="175"/>
      <c r="ID186" s="174"/>
      <c r="IE186" s="175"/>
      <c r="IF186" s="174"/>
      <c r="IG186" s="175"/>
      <c r="IH186" s="174"/>
      <c r="II186" s="175"/>
      <c r="IJ186" s="174"/>
      <c r="IK186" s="175"/>
      <c r="IL186" s="174"/>
      <c r="IM186" s="175"/>
      <c r="IN186" s="174"/>
      <c r="IO186" s="175"/>
      <c r="IP186" s="174"/>
      <c r="IQ186" s="175"/>
      <c r="IR186" s="174"/>
      <c r="IS186" s="175"/>
      <c r="IT186" s="174"/>
      <c r="IU186" s="175"/>
      <c r="IV186" s="174"/>
      <c r="IW186" s="175"/>
      <c r="IX186" s="166">
        <f t="shared" si="200"/>
        <v>0</v>
      </c>
      <c r="IY186" s="167">
        <f t="shared" si="201"/>
        <v>0</v>
      </c>
      <c r="IZ186" s="166">
        <f t="shared" si="202"/>
        <v>0</v>
      </c>
      <c r="JA186" s="167">
        <f t="shared" si="203"/>
        <v>0</v>
      </c>
      <c r="JB186" s="1"/>
      <c r="JC186" s="1"/>
      <c r="JD186" s="174"/>
      <c r="JE186" s="175"/>
      <c r="JF186" s="174"/>
      <c r="JG186" s="175"/>
      <c r="JH186" s="174"/>
      <c r="JI186" s="175"/>
      <c r="JJ186" s="174"/>
      <c r="JK186" s="175"/>
      <c r="JL186" s="174"/>
      <c r="JM186" s="175"/>
      <c r="JN186" s="174"/>
      <c r="JO186" s="175"/>
      <c r="JP186" s="174"/>
      <c r="JQ186" s="175"/>
      <c r="JR186" s="174"/>
      <c r="JS186" s="175"/>
      <c r="JT186" s="174"/>
      <c r="JU186" s="175"/>
      <c r="JV186" s="174"/>
      <c r="JW186" s="175"/>
      <c r="JX186" s="174"/>
      <c r="JY186" s="175"/>
      <c r="JZ186" s="174"/>
      <c r="KA186" s="175"/>
      <c r="KB186" s="166">
        <f t="shared" si="204"/>
        <v>0</v>
      </c>
      <c r="KC186" s="167">
        <f t="shared" si="205"/>
        <v>0</v>
      </c>
      <c r="KD186" s="166">
        <f t="shared" si="206"/>
        <v>0</v>
      </c>
      <c r="KE186" s="167">
        <f t="shared" si="207"/>
        <v>0</v>
      </c>
      <c r="KF186" s="1"/>
      <c r="KG186" s="1"/>
      <c r="KH186" s="197">
        <f t="shared" si="293"/>
        <v>0</v>
      </c>
      <c r="KI186" s="198">
        <f t="shared" si="294"/>
        <v>0</v>
      </c>
      <c r="KJ186" s="166">
        <f t="shared" si="295"/>
        <v>0</v>
      </c>
      <c r="KK186" s="167">
        <f t="shared" si="296"/>
        <v>0</v>
      </c>
      <c r="KL186" s="199">
        <f t="shared" si="297"/>
        <v>0</v>
      </c>
      <c r="KM186" s="198">
        <f t="shared" si="298"/>
        <v>0</v>
      </c>
      <c r="KN186" s="166">
        <f t="shared" si="299"/>
        <v>0</v>
      </c>
      <c r="KO186" s="427">
        <f t="shared" si="300"/>
        <v>0</v>
      </c>
      <c r="KP186" s="420">
        <f t="shared" si="301"/>
        <v>0</v>
      </c>
      <c r="KQ186" s="422">
        <f t="shared" si="302"/>
        <v>0</v>
      </c>
      <c r="KR186" s="421" t="s">
        <v>338</v>
      </c>
      <c r="KS186" s="422" t="s">
        <v>338</v>
      </c>
      <c r="KT186" s="1"/>
    </row>
    <row r="187" spans="2:306" s="4" customFormat="1" ht="16.5" customHeight="1" x14ac:dyDescent="0.2">
      <c r="B187" s="73" t="s">
        <v>369</v>
      </c>
      <c r="C187" s="900"/>
      <c r="D187" s="901"/>
      <c r="E187" s="312"/>
      <c r="F187" s="655">
        <v>1</v>
      </c>
      <c r="G187" s="14"/>
      <c r="H187" s="14"/>
      <c r="I187" s="80">
        <f>INT(ROUND(F187,2)*(IF(E187&gt;0,data!$J$4,0)))</f>
        <v>0</v>
      </c>
      <c r="J187" s="80">
        <f t="shared" ref="J187" si="319">IF(E187&gt;0,I187*E187,0)</f>
        <v>0</v>
      </c>
      <c r="K187" s="314"/>
      <c r="L187" s="312"/>
      <c r="M187" s="80">
        <f>INT(ROUND(F187,2)*(IF(E187&gt;0,(IF(K187="ano",data!$J$6,0)),0)))</f>
        <v>0</v>
      </c>
      <c r="N187" s="82">
        <f t="shared" ref="N187" si="320">IF(L187&gt;E187,M187*E187,M187*L187)</f>
        <v>0</v>
      </c>
      <c r="O187" s="84">
        <f t="shared" ref="O187" si="321">J187+N187</f>
        <v>0</v>
      </c>
      <c r="Q187" s="85" t="str">
        <f t="shared" ref="Q187" si="322">IF(O187&gt;0,1,"")</f>
        <v/>
      </c>
      <c r="R187" s="611" t="s">
        <v>338</v>
      </c>
      <c r="T187" s="4">
        <f t="shared" si="276"/>
        <v>0</v>
      </c>
      <c r="U187" s="176" t="s">
        <v>297</v>
      </c>
      <c r="V187" s="10"/>
      <c r="W187" s="10"/>
      <c r="X187" s="164"/>
      <c r="Y187" s="177"/>
      <c r="Z187" s="164"/>
      <c r="AA187" s="177"/>
      <c r="AB187" s="164"/>
      <c r="AC187" s="177"/>
      <c r="AD187" s="164"/>
      <c r="AE187" s="177"/>
      <c r="AF187" s="164"/>
      <c r="AG187" s="177"/>
      <c r="AH187" s="164"/>
      <c r="AI187" s="177"/>
      <c r="AJ187" s="164"/>
      <c r="AK187" s="177"/>
      <c r="AL187" s="164"/>
      <c r="AM187" s="177"/>
      <c r="AN187" s="164"/>
      <c r="AO187" s="177"/>
      <c r="AP187" s="164"/>
      <c r="AQ187" s="177"/>
      <c r="AR187" s="164"/>
      <c r="AS187" s="177"/>
      <c r="AT187" s="164"/>
      <c r="AU187" s="177"/>
      <c r="AV187" s="166">
        <f t="shared" si="172"/>
        <v>0</v>
      </c>
      <c r="AW187" s="167">
        <f t="shared" si="173"/>
        <v>0</v>
      </c>
      <c r="AX187" s="166">
        <f t="shared" si="174"/>
        <v>0</v>
      </c>
      <c r="AY187" s="167">
        <f t="shared" si="175"/>
        <v>0</v>
      </c>
      <c r="AZ187" s="1"/>
      <c r="BA187" s="1"/>
      <c r="BB187" s="164"/>
      <c r="BC187" s="177"/>
      <c r="BD187" s="164"/>
      <c r="BE187" s="177"/>
      <c r="BF187" s="164"/>
      <c r="BG187" s="177"/>
      <c r="BH187" s="164"/>
      <c r="BI187" s="177"/>
      <c r="BJ187" s="164"/>
      <c r="BK187" s="177"/>
      <c r="BL187" s="164"/>
      <c r="BM187" s="177"/>
      <c r="BN187" s="164"/>
      <c r="BO187" s="177"/>
      <c r="BP187" s="164"/>
      <c r="BQ187" s="177"/>
      <c r="BR187" s="164"/>
      <c r="BS187" s="177"/>
      <c r="BT187" s="164"/>
      <c r="BU187" s="177"/>
      <c r="BV187" s="164"/>
      <c r="BW187" s="177"/>
      <c r="BX187" s="164"/>
      <c r="BY187" s="177"/>
      <c r="BZ187" s="166">
        <f t="shared" si="176"/>
        <v>0</v>
      </c>
      <c r="CA187" s="167">
        <f t="shared" si="177"/>
        <v>0</v>
      </c>
      <c r="CB187" s="166">
        <f t="shared" si="178"/>
        <v>0</v>
      </c>
      <c r="CC187" s="167">
        <f t="shared" si="179"/>
        <v>0</v>
      </c>
      <c r="CD187" s="1"/>
      <c r="CE187" s="1"/>
      <c r="CF187" s="164"/>
      <c r="CG187" s="177"/>
      <c r="CH187" s="164"/>
      <c r="CI187" s="177"/>
      <c r="CJ187" s="164"/>
      <c r="CK187" s="177"/>
      <c r="CL187" s="164"/>
      <c r="CM187" s="177"/>
      <c r="CN187" s="164"/>
      <c r="CO187" s="177"/>
      <c r="CP187" s="164"/>
      <c r="CQ187" s="177"/>
      <c r="CR187" s="164"/>
      <c r="CS187" s="177"/>
      <c r="CT187" s="164"/>
      <c r="CU187" s="177"/>
      <c r="CV187" s="164"/>
      <c r="CW187" s="177"/>
      <c r="CX187" s="164"/>
      <c r="CY187" s="177"/>
      <c r="CZ187" s="164"/>
      <c r="DA187" s="177"/>
      <c r="DB187" s="164"/>
      <c r="DC187" s="177"/>
      <c r="DD187" s="166">
        <f t="shared" si="180"/>
        <v>0</v>
      </c>
      <c r="DE187" s="167">
        <f t="shared" si="181"/>
        <v>0</v>
      </c>
      <c r="DF187" s="166">
        <f t="shared" si="182"/>
        <v>0</v>
      </c>
      <c r="DG187" s="167">
        <f t="shared" si="183"/>
        <v>0</v>
      </c>
      <c r="DH187" s="1"/>
      <c r="DI187" s="1"/>
      <c r="DJ187" s="164"/>
      <c r="DK187" s="177"/>
      <c r="DL187" s="164"/>
      <c r="DM187" s="177"/>
      <c r="DN187" s="164"/>
      <c r="DO187" s="177"/>
      <c r="DP187" s="164"/>
      <c r="DQ187" s="177"/>
      <c r="DR187" s="164"/>
      <c r="DS187" s="177"/>
      <c r="DT187" s="164"/>
      <c r="DU187" s="177"/>
      <c r="DV187" s="164"/>
      <c r="DW187" s="177"/>
      <c r="DX187" s="164"/>
      <c r="DY187" s="177"/>
      <c r="DZ187" s="164"/>
      <c r="EA187" s="177"/>
      <c r="EB187" s="164"/>
      <c r="EC187" s="177"/>
      <c r="ED187" s="164"/>
      <c r="EE187" s="177"/>
      <c r="EF187" s="164"/>
      <c r="EG187" s="177"/>
      <c r="EH187" s="166">
        <f t="shared" si="184"/>
        <v>0</v>
      </c>
      <c r="EI187" s="167">
        <f t="shared" si="185"/>
        <v>0</v>
      </c>
      <c r="EJ187" s="166">
        <f t="shared" si="186"/>
        <v>0</v>
      </c>
      <c r="EK187" s="167">
        <f t="shared" si="187"/>
        <v>0</v>
      </c>
      <c r="EL187" s="1"/>
      <c r="EM187" s="1"/>
      <c r="EN187" s="164"/>
      <c r="EO187" s="177"/>
      <c r="EP187" s="164"/>
      <c r="EQ187" s="177"/>
      <c r="ER187" s="164"/>
      <c r="ES187" s="177"/>
      <c r="ET187" s="164"/>
      <c r="EU187" s="177"/>
      <c r="EV187" s="164"/>
      <c r="EW187" s="177"/>
      <c r="EX187" s="164"/>
      <c r="EY187" s="177"/>
      <c r="EZ187" s="164"/>
      <c r="FA187" s="177"/>
      <c r="FB187" s="164"/>
      <c r="FC187" s="177"/>
      <c r="FD187" s="164"/>
      <c r="FE187" s="177"/>
      <c r="FF187" s="164"/>
      <c r="FG187" s="177"/>
      <c r="FH187" s="164"/>
      <c r="FI187" s="177"/>
      <c r="FJ187" s="164"/>
      <c r="FK187" s="177"/>
      <c r="FL187" s="166">
        <f t="shared" si="188"/>
        <v>0</v>
      </c>
      <c r="FM187" s="167">
        <f t="shared" si="189"/>
        <v>0</v>
      </c>
      <c r="FN187" s="166">
        <f t="shared" si="190"/>
        <v>0</v>
      </c>
      <c r="FO187" s="167">
        <f t="shared" si="191"/>
        <v>0</v>
      </c>
      <c r="FP187" s="1"/>
      <c r="FQ187" s="1"/>
      <c r="FR187" s="164"/>
      <c r="FS187" s="177"/>
      <c r="FT187" s="164"/>
      <c r="FU187" s="177"/>
      <c r="FV187" s="164"/>
      <c r="FW187" s="177"/>
      <c r="FX187" s="164"/>
      <c r="FY187" s="177"/>
      <c r="FZ187" s="164"/>
      <c r="GA187" s="177"/>
      <c r="GB187" s="164"/>
      <c r="GC187" s="177"/>
      <c r="GD187" s="164"/>
      <c r="GE187" s="177"/>
      <c r="GF187" s="164"/>
      <c r="GG187" s="177"/>
      <c r="GH187" s="164"/>
      <c r="GI187" s="177"/>
      <c r="GJ187" s="164"/>
      <c r="GK187" s="177"/>
      <c r="GL187" s="164"/>
      <c r="GM187" s="177"/>
      <c r="GN187" s="164"/>
      <c r="GO187" s="177"/>
      <c r="GP187" s="166">
        <f t="shared" si="192"/>
        <v>0</v>
      </c>
      <c r="GQ187" s="167">
        <f t="shared" si="193"/>
        <v>0</v>
      </c>
      <c r="GR187" s="166">
        <f t="shared" si="194"/>
        <v>0</v>
      </c>
      <c r="GS187" s="167">
        <f t="shared" si="195"/>
        <v>0</v>
      </c>
      <c r="GT187" s="1"/>
      <c r="GU187" s="1"/>
      <c r="GV187" s="164"/>
      <c r="GW187" s="177"/>
      <c r="GX187" s="164"/>
      <c r="GY187" s="177"/>
      <c r="GZ187" s="164"/>
      <c r="HA187" s="177"/>
      <c r="HB187" s="164"/>
      <c r="HC187" s="177"/>
      <c r="HD187" s="164"/>
      <c r="HE187" s="177"/>
      <c r="HF187" s="164"/>
      <c r="HG187" s="177"/>
      <c r="HH187" s="164"/>
      <c r="HI187" s="177"/>
      <c r="HJ187" s="164"/>
      <c r="HK187" s="177"/>
      <c r="HL187" s="164"/>
      <c r="HM187" s="177"/>
      <c r="HN187" s="164"/>
      <c r="HO187" s="177"/>
      <c r="HP187" s="164"/>
      <c r="HQ187" s="177"/>
      <c r="HR187" s="164"/>
      <c r="HS187" s="177"/>
      <c r="HT187" s="166">
        <f t="shared" si="196"/>
        <v>0</v>
      </c>
      <c r="HU187" s="167">
        <f t="shared" si="197"/>
        <v>0</v>
      </c>
      <c r="HV187" s="166">
        <f t="shared" si="198"/>
        <v>0</v>
      </c>
      <c r="HW187" s="167">
        <f t="shared" si="199"/>
        <v>0</v>
      </c>
      <c r="HX187" s="1"/>
      <c r="HY187" s="1"/>
      <c r="HZ187" s="164"/>
      <c r="IA187" s="177"/>
      <c r="IB187" s="164"/>
      <c r="IC187" s="177"/>
      <c r="ID187" s="164"/>
      <c r="IE187" s="177"/>
      <c r="IF187" s="164"/>
      <c r="IG187" s="177"/>
      <c r="IH187" s="164"/>
      <c r="II187" s="177"/>
      <c r="IJ187" s="164"/>
      <c r="IK187" s="177"/>
      <c r="IL187" s="164"/>
      <c r="IM187" s="177"/>
      <c r="IN187" s="164"/>
      <c r="IO187" s="177"/>
      <c r="IP187" s="164"/>
      <c r="IQ187" s="177"/>
      <c r="IR187" s="164"/>
      <c r="IS187" s="177"/>
      <c r="IT187" s="164"/>
      <c r="IU187" s="177"/>
      <c r="IV187" s="164"/>
      <c r="IW187" s="177"/>
      <c r="IX187" s="166">
        <f t="shared" si="200"/>
        <v>0</v>
      </c>
      <c r="IY187" s="167">
        <f t="shared" si="201"/>
        <v>0</v>
      </c>
      <c r="IZ187" s="166">
        <f t="shared" si="202"/>
        <v>0</v>
      </c>
      <c r="JA187" s="167">
        <f t="shared" si="203"/>
        <v>0</v>
      </c>
      <c r="JB187" s="1"/>
      <c r="JC187" s="1"/>
      <c r="JD187" s="164"/>
      <c r="JE187" s="177"/>
      <c r="JF187" s="164"/>
      <c r="JG187" s="177"/>
      <c r="JH187" s="164"/>
      <c r="JI187" s="177"/>
      <c r="JJ187" s="164"/>
      <c r="JK187" s="177"/>
      <c r="JL187" s="164"/>
      <c r="JM187" s="177"/>
      <c r="JN187" s="164"/>
      <c r="JO187" s="177"/>
      <c r="JP187" s="164"/>
      <c r="JQ187" s="177"/>
      <c r="JR187" s="164"/>
      <c r="JS187" s="177"/>
      <c r="JT187" s="164"/>
      <c r="JU187" s="177"/>
      <c r="JV187" s="164"/>
      <c r="JW187" s="177"/>
      <c r="JX187" s="164"/>
      <c r="JY187" s="177"/>
      <c r="JZ187" s="164"/>
      <c r="KA187" s="177"/>
      <c r="KB187" s="166">
        <f t="shared" si="204"/>
        <v>0</v>
      </c>
      <c r="KC187" s="167">
        <f t="shared" si="205"/>
        <v>0</v>
      </c>
      <c r="KD187" s="166">
        <f t="shared" si="206"/>
        <v>0</v>
      </c>
      <c r="KE187" s="167">
        <f t="shared" si="207"/>
        <v>0</v>
      </c>
      <c r="KF187" s="1"/>
      <c r="KG187" s="1"/>
      <c r="KH187" s="197">
        <f t="shared" si="293"/>
        <v>0</v>
      </c>
      <c r="KI187" s="198">
        <f t="shared" si="294"/>
        <v>0</v>
      </c>
      <c r="KJ187" s="166">
        <f t="shared" si="295"/>
        <v>0</v>
      </c>
      <c r="KK187" s="167">
        <f t="shared" si="296"/>
        <v>0</v>
      </c>
      <c r="KL187" s="199">
        <f t="shared" si="297"/>
        <v>0</v>
      </c>
      <c r="KM187" s="198">
        <f t="shared" si="298"/>
        <v>0</v>
      </c>
      <c r="KN187" s="166">
        <f t="shared" si="299"/>
        <v>0</v>
      </c>
      <c r="KO187" s="427">
        <f t="shared" si="300"/>
        <v>0</v>
      </c>
      <c r="KP187" s="420">
        <f t="shared" si="301"/>
        <v>0</v>
      </c>
      <c r="KQ187" s="422">
        <f t="shared" si="302"/>
        <v>0</v>
      </c>
      <c r="KR187" s="421" t="s">
        <v>338</v>
      </c>
      <c r="KS187" s="422" t="s">
        <v>338</v>
      </c>
      <c r="KT187" s="1"/>
    </row>
    <row r="188" spans="2:306" s="4" customFormat="1" ht="16.5" hidden="1" customHeight="1" x14ac:dyDescent="0.2">
      <c r="B188" s="73"/>
      <c r="C188" s="902"/>
      <c r="D188" s="903"/>
      <c r="E188" s="128"/>
      <c r="F188" s="651"/>
      <c r="G188" s="128"/>
      <c r="H188" s="128"/>
      <c r="I188" s="80">
        <f>INT(ROUND(F188,2)*(IF(E188&gt;0,data!$J$4,0)))</f>
        <v>0</v>
      </c>
      <c r="J188" s="80"/>
      <c r="K188" s="550"/>
      <c r="L188" s="128"/>
      <c r="M188" s="80">
        <f>INT(ROUND(F188,2)*(IF(E188&gt;0,(IF(K188="ano",data!$J$6,0)),0)))</f>
        <v>0</v>
      </c>
      <c r="N188" s="82"/>
      <c r="O188" s="84"/>
      <c r="Q188" s="85"/>
      <c r="R188" s="611" t="s">
        <v>338</v>
      </c>
      <c r="T188" s="4">
        <f t="shared" si="276"/>
        <v>0</v>
      </c>
      <c r="U188" s="173" t="s">
        <v>297</v>
      </c>
      <c r="V188" s="10"/>
      <c r="W188" s="10"/>
      <c r="X188" s="174"/>
      <c r="Y188" s="175"/>
      <c r="Z188" s="174"/>
      <c r="AA188" s="175"/>
      <c r="AB188" s="174"/>
      <c r="AC188" s="175"/>
      <c r="AD188" s="174"/>
      <c r="AE188" s="175"/>
      <c r="AF188" s="174"/>
      <c r="AG188" s="175"/>
      <c r="AH188" s="174"/>
      <c r="AI188" s="175"/>
      <c r="AJ188" s="174"/>
      <c r="AK188" s="175"/>
      <c r="AL188" s="174"/>
      <c r="AM188" s="175"/>
      <c r="AN188" s="174"/>
      <c r="AO188" s="175"/>
      <c r="AP188" s="174"/>
      <c r="AQ188" s="175"/>
      <c r="AR188" s="174"/>
      <c r="AS188" s="175"/>
      <c r="AT188" s="174"/>
      <c r="AU188" s="175"/>
      <c r="AV188" s="166">
        <f t="shared" si="172"/>
        <v>0</v>
      </c>
      <c r="AW188" s="167">
        <f t="shared" si="173"/>
        <v>0</v>
      </c>
      <c r="AX188" s="166">
        <f t="shared" si="174"/>
        <v>0</v>
      </c>
      <c r="AY188" s="167">
        <f t="shared" si="175"/>
        <v>0</v>
      </c>
      <c r="AZ188" s="1"/>
      <c r="BA188" s="1"/>
      <c r="BB188" s="174"/>
      <c r="BC188" s="175"/>
      <c r="BD188" s="174"/>
      <c r="BE188" s="175"/>
      <c r="BF188" s="174"/>
      <c r="BG188" s="175"/>
      <c r="BH188" s="174"/>
      <c r="BI188" s="175"/>
      <c r="BJ188" s="174"/>
      <c r="BK188" s="175"/>
      <c r="BL188" s="174"/>
      <c r="BM188" s="175"/>
      <c r="BN188" s="174"/>
      <c r="BO188" s="175"/>
      <c r="BP188" s="174"/>
      <c r="BQ188" s="175"/>
      <c r="BR188" s="174"/>
      <c r="BS188" s="175"/>
      <c r="BT188" s="174"/>
      <c r="BU188" s="175"/>
      <c r="BV188" s="174"/>
      <c r="BW188" s="175"/>
      <c r="BX188" s="174"/>
      <c r="BY188" s="175"/>
      <c r="BZ188" s="166">
        <f t="shared" si="176"/>
        <v>0</v>
      </c>
      <c r="CA188" s="167">
        <f t="shared" si="177"/>
        <v>0</v>
      </c>
      <c r="CB188" s="166">
        <f t="shared" si="178"/>
        <v>0</v>
      </c>
      <c r="CC188" s="167">
        <f t="shared" si="179"/>
        <v>0</v>
      </c>
      <c r="CD188" s="1"/>
      <c r="CE188" s="1"/>
      <c r="CF188" s="174"/>
      <c r="CG188" s="175"/>
      <c r="CH188" s="174"/>
      <c r="CI188" s="175"/>
      <c r="CJ188" s="174"/>
      <c r="CK188" s="175"/>
      <c r="CL188" s="174"/>
      <c r="CM188" s="175"/>
      <c r="CN188" s="174"/>
      <c r="CO188" s="175"/>
      <c r="CP188" s="174"/>
      <c r="CQ188" s="175"/>
      <c r="CR188" s="174"/>
      <c r="CS188" s="175"/>
      <c r="CT188" s="174"/>
      <c r="CU188" s="175"/>
      <c r="CV188" s="174"/>
      <c r="CW188" s="175"/>
      <c r="CX188" s="174"/>
      <c r="CY188" s="175"/>
      <c r="CZ188" s="174"/>
      <c r="DA188" s="175"/>
      <c r="DB188" s="174"/>
      <c r="DC188" s="175"/>
      <c r="DD188" s="166">
        <f t="shared" si="180"/>
        <v>0</v>
      </c>
      <c r="DE188" s="167">
        <f t="shared" si="181"/>
        <v>0</v>
      </c>
      <c r="DF188" s="166">
        <f t="shared" si="182"/>
        <v>0</v>
      </c>
      <c r="DG188" s="167">
        <f t="shared" si="183"/>
        <v>0</v>
      </c>
      <c r="DH188" s="1"/>
      <c r="DI188" s="1"/>
      <c r="DJ188" s="174"/>
      <c r="DK188" s="175"/>
      <c r="DL188" s="174"/>
      <c r="DM188" s="175"/>
      <c r="DN188" s="174"/>
      <c r="DO188" s="175"/>
      <c r="DP188" s="174"/>
      <c r="DQ188" s="175"/>
      <c r="DR188" s="174"/>
      <c r="DS188" s="175"/>
      <c r="DT188" s="174"/>
      <c r="DU188" s="175"/>
      <c r="DV188" s="174"/>
      <c r="DW188" s="175"/>
      <c r="DX188" s="174"/>
      <c r="DY188" s="175"/>
      <c r="DZ188" s="174"/>
      <c r="EA188" s="175"/>
      <c r="EB188" s="174"/>
      <c r="EC188" s="175"/>
      <c r="ED188" s="174"/>
      <c r="EE188" s="175"/>
      <c r="EF188" s="174"/>
      <c r="EG188" s="175"/>
      <c r="EH188" s="166">
        <f t="shared" si="184"/>
        <v>0</v>
      </c>
      <c r="EI188" s="167">
        <f t="shared" si="185"/>
        <v>0</v>
      </c>
      <c r="EJ188" s="166">
        <f t="shared" si="186"/>
        <v>0</v>
      </c>
      <c r="EK188" s="167">
        <f t="shared" si="187"/>
        <v>0</v>
      </c>
      <c r="EL188" s="1"/>
      <c r="EM188" s="1"/>
      <c r="EN188" s="174"/>
      <c r="EO188" s="175"/>
      <c r="EP188" s="174"/>
      <c r="EQ188" s="175"/>
      <c r="ER188" s="174"/>
      <c r="ES188" s="175"/>
      <c r="ET188" s="174"/>
      <c r="EU188" s="175"/>
      <c r="EV188" s="174"/>
      <c r="EW188" s="175"/>
      <c r="EX188" s="174"/>
      <c r="EY188" s="175"/>
      <c r="EZ188" s="174"/>
      <c r="FA188" s="175"/>
      <c r="FB188" s="174"/>
      <c r="FC188" s="175"/>
      <c r="FD188" s="174"/>
      <c r="FE188" s="175"/>
      <c r="FF188" s="174"/>
      <c r="FG188" s="175"/>
      <c r="FH188" s="174"/>
      <c r="FI188" s="175"/>
      <c r="FJ188" s="174"/>
      <c r="FK188" s="175"/>
      <c r="FL188" s="166">
        <f t="shared" si="188"/>
        <v>0</v>
      </c>
      <c r="FM188" s="167">
        <f t="shared" si="189"/>
        <v>0</v>
      </c>
      <c r="FN188" s="166">
        <f t="shared" si="190"/>
        <v>0</v>
      </c>
      <c r="FO188" s="167">
        <f t="shared" si="191"/>
        <v>0</v>
      </c>
      <c r="FP188" s="1"/>
      <c r="FQ188" s="1"/>
      <c r="FR188" s="174"/>
      <c r="FS188" s="175"/>
      <c r="FT188" s="174"/>
      <c r="FU188" s="175"/>
      <c r="FV188" s="174"/>
      <c r="FW188" s="175"/>
      <c r="FX188" s="174"/>
      <c r="FY188" s="175"/>
      <c r="FZ188" s="174"/>
      <c r="GA188" s="175"/>
      <c r="GB188" s="174"/>
      <c r="GC188" s="175"/>
      <c r="GD188" s="174"/>
      <c r="GE188" s="175"/>
      <c r="GF188" s="174"/>
      <c r="GG188" s="175"/>
      <c r="GH188" s="174"/>
      <c r="GI188" s="175"/>
      <c r="GJ188" s="174"/>
      <c r="GK188" s="175"/>
      <c r="GL188" s="174"/>
      <c r="GM188" s="175"/>
      <c r="GN188" s="174"/>
      <c r="GO188" s="175"/>
      <c r="GP188" s="166">
        <f t="shared" si="192"/>
        <v>0</v>
      </c>
      <c r="GQ188" s="167">
        <f t="shared" si="193"/>
        <v>0</v>
      </c>
      <c r="GR188" s="166">
        <f t="shared" si="194"/>
        <v>0</v>
      </c>
      <c r="GS188" s="167">
        <f t="shared" si="195"/>
        <v>0</v>
      </c>
      <c r="GT188" s="1"/>
      <c r="GU188" s="1"/>
      <c r="GV188" s="174"/>
      <c r="GW188" s="175"/>
      <c r="GX188" s="174"/>
      <c r="GY188" s="175"/>
      <c r="GZ188" s="174"/>
      <c r="HA188" s="175"/>
      <c r="HB188" s="174"/>
      <c r="HC188" s="175"/>
      <c r="HD188" s="174"/>
      <c r="HE188" s="175"/>
      <c r="HF188" s="174"/>
      <c r="HG188" s="175"/>
      <c r="HH188" s="174"/>
      <c r="HI188" s="175"/>
      <c r="HJ188" s="174"/>
      <c r="HK188" s="175"/>
      <c r="HL188" s="174"/>
      <c r="HM188" s="175"/>
      <c r="HN188" s="174"/>
      <c r="HO188" s="175"/>
      <c r="HP188" s="174"/>
      <c r="HQ188" s="175"/>
      <c r="HR188" s="174"/>
      <c r="HS188" s="175"/>
      <c r="HT188" s="166">
        <f t="shared" si="196"/>
        <v>0</v>
      </c>
      <c r="HU188" s="167">
        <f t="shared" si="197"/>
        <v>0</v>
      </c>
      <c r="HV188" s="166">
        <f t="shared" si="198"/>
        <v>0</v>
      </c>
      <c r="HW188" s="167">
        <f t="shared" si="199"/>
        <v>0</v>
      </c>
      <c r="HX188" s="1"/>
      <c r="HY188" s="1"/>
      <c r="HZ188" s="174"/>
      <c r="IA188" s="175"/>
      <c r="IB188" s="174"/>
      <c r="IC188" s="175"/>
      <c r="ID188" s="174"/>
      <c r="IE188" s="175"/>
      <c r="IF188" s="174"/>
      <c r="IG188" s="175"/>
      <c r="IH188" s="174"/>
      <c r="II188" s="175"/>
      <c r="IJ188" s="174"/>
      <c r="IK188" s="175"/>
      <c r="IL188" s="174"/>
      <c r="IM188" s="175"/>
      <c r="IN188" s="174"/>
      <c r="IO188" s="175"/>
      <c r="IP188" s="174"/>
      <c r="IQ188" s="175"/>
      <c r="IR188" s="174"/>
      <c r="IS188" s="175"/>
      <c r="IT188" s="174"/>
      <c r="IU188" s="175"/>
      <c r="IV188" s="174"/>
      <c r="IW188" s="175"/>
      <c r="IX188" s="166">
        <f t="shared" si="200"/>
        <v>0</v>
      </c>
      <c r="IY188" s="167">
        <f t="shared" si="201"/>
        <v>0</v>
      </c>
      <c r="IZ188" s="166">
        <f t="shared" si="202"/>
        <v>0</v>
      </c>
      <c r="JA188" s="167">
        <f t="shared" si="203"/>
        <v>0</v>
      </c>
      <c r="JB188" s="1"/>
      <c r="JC188" s="1"/>
      <c r="JD188" s="174"/>
      <c r="JE188" s="175"/>
      <c r="JF188" s="174"/>
      <c r="JG188" s="175"/>
      <c r="JH188" s="174"/>
      <c r="JI188" s="175"/>
      <c r="JJ188" s="174"/>
      <c r="JK188" s="175"/>
      <c r="JL188" s="174"/>
      <c r="JM188" s="175"/>
      <c r="JN188" s="174"/>
      <c r="JO188" s="175"/>
      <c r="JP188" s="174"/>
      <c r="JQ188" s="175"/>
      <c r="JR188" s="174"/>
      <c r="JS188" s="175"/>
      <c r="JT188" s="174"/>
      <c r="JU188" s="175"/>
      <c r="JV188" s="174"/>
      <c r="JW188" s="175"/>
      <c r="JX188" s="174"/>
      <c r="JY188" s="175"/>
      <c r="JZ188" s="174"/>
      <c r="KA188" s="175"/>
      <c r="KB188" s="166">
        <f t="shared" si="204"/>
        <v>0</v>
      </c>
      <c r="KC188" s="167">
        <f t="shared" si="205"/>
        <v>0</v>
      </c>
      <c r="KD188" s="166">
        <f t="shared" si="206"/>
        <v>0</v>
      </c>
      <c r="KE188" s="167">
        <f t="shared" si="207"/>
        <v>0</v>
      </c>
      <c r="KF188" s="1"/>
      <c r="KG188" s="1"/>
      <c r="KH188" s="197">
        <f t="shared" si="293"/>
        <v>0</v>
      </c>
      <c r="KI188" s="198">
        <f t="shared" si="294"/>
        <v>0</v>
      </c>
      <c r="KJ188" s="166">
        <f t="shared" si="295"/>
        <v>0</v>
      </c>
      <c r="KK188" s="167">
        <f t="shared" si="296"/>
        <v>0</v>
      </c>
      <c r="KL188" s="199">
        <f t="shared" si="297"/>
        <v>0</v>
      </c>
      <c r="KM188" s="198">
        <f t="shared" si="298"/>
        <v>0</v>
      </c>
      <c r="KN188" s="166">
        <f t="shared" si="299"/>
        <v>0</v>
      </c>
      <c r="KO188" s="427">
        <f t="shared" si="300"/>
        <v>0</v>
      </c>
      <c r="KP188" s="420">
        <f t="shared" si="301"/>
        <v>0</v>
      </c>
      <c r="KQ188" s="422">
        <f t="shared" si="302"/>
        <v>0</v>
      </c>
      <c r="KR188" s="421" t="s">
        <v>338</v>
      </c>
      <c r="KS188" s="422" t="s">
        <v>338</v>
      </c>
      <c r="KT188" s="1"/>
    </row>
    <row r="189" spans="2:306" s="4" customFormat="1" ht="16.5" customHeight="1" x14ac:dyDescent="0.2">
      <c r="B189" s="73" t="s">
        <v>370</v>
      </c>
      <c r="C189" s="900"/>
      <c r="D189" s="901"/>
      <c r="E189" s="312"/>
      <c r="F189" s="655">
        <v>1</v>
      </c>
      <c r="G189" s="14"/>
      <c r="H189" s="14"/>
      <c r="I189" s="80">
        <f>INT(ROUND(F189,2)*(IF(E189&gt;0,data!$J$4,0)))</f>
        <v>0</v>
      </c>
      <c r="J189" s="80">
        <f t="shared" ref="J189" si="323">IF(E189&gt;0,I189*E189,0)</f>
        <v>0</v>
      </c>
      <c r="K189" s="314"/>
      <c r="L189" s="312"/>
      <c r="M189" s="80">
        <f>INT(ROUND(F189,2)*(IF(E189&gt;0,(IF(K189="ano",data!$J$6,0)),0)))</f>
        <v>0</v>
      </c>
      <c r="N189" s="82">
        <f t="shared" ref="N189" si="324">IF(L189&gt;E189,M189*E189,M189*L189)</f>
        <v>0</v>
      </c>
      <c r="O189" s="84">
        <f t="shared" ref="O189" si="325">J189+N189</f>
        <v>0</v>
      </c>
      <c r="Q189" s="85" t="str">
        <f t="shared" ref="Q189" si="326">IF(O189&gt;0,1,"")</f>
        <v/>
      </c>
      <c r="R189" s="611" t="s">
        <v>338</v>
      </c>
      <c r="T189" s="4">
        <f t="shared" si="276"/>
        <v>0</v>
      </c>
      <c r="U189" s="176" t="s">
        <v>297</v>
      </c>
      <c r="V189" s="10"/>
      <c r="W189" s="10"/>
      <c r="X189" s="164"/>
      <c r="Y189" s="177"/>
      <c r="Z189" s="164"/>
      <c r="AA189" s="177"/>
      <c r="AB189" s="164"/>
      <c r="AC189" s="177"/>
      <c r="AD189" s="164"/>
      <c r="AE189" s="177"/>
      <c r="AF189" s="164"/>
      <c r="AG189" s="177"/>
      <c r="AH189" s="164"/>
      <c r="AI189" s="177"/>
      <c r="AJ189" s="164"/>
      <c r="AK189" s="177"/>
      <c r="AL189" s="164"/>
      <c r="AM189" s="177"/>
      <c r="AN189" s="164"/>
      <c r="AO189" s="177"/>
      <c r="AP189" s="164"/>
      <c r="AQ189" s="177"/>
      <c r="AR189" s="164"/>
      <c r="AS189" s="177"/>
      <c r="AT189" s="164"/>
      <c r="AU189" s="177"/>
      <c r="AV189" s="166">
        <f t="shared" si="172"/>
        <v>0</v>
      </c>
      <c r="AW189" s="167">
        <f t="shared" si="173"/>
        <v>0</v>
      </c>
      <c r="AX189" s="166">
        <f t="shared" si="174"/>
        <v>0</v>
      </c>
      <c r="AY189" s="167">
        <f t="shared" si="175"/>
        <v>0</v>
      </c>
      <c r="AZ189" s="1"/>
      <c r="BA189" s="1"/>
      <c r="BB189" s="164"/>
      <c r="BC189" s="177"/>
      <c r="BD189" s="164"/>
      <c r="BE189" s="177"/>
      <c r="BF189" s="164"/>
      <c r="BG189" s="177"/>
      <c r="BH189" s="164"/>
      <c r="BI189" s="177"/>
      <c r="BJ189" s="164"/>
      <c r="BK189" s="177"/>
      <c r="BL189" s="164"/>
      <c r="BM189" s="177"/>
      <c r="BN189" s="164"/>
      <c r="BO189" s="177"/>
      <c r="BP189" s="164"/>
      <c r="BQ189" s="177"/>
      <c r="BR189" s="164"/>
      <c r="BS189" s="177"/>
      <c r="BT189" s="164"/>
      <c r="BU189" s="177"/>
      <c r="BV189" s="164"/>
      <c r="BW189" s="177"/>
      <c r="BX189" s="164"/>
      <c r="BY189" s="177"/>
      <c r="BZ189" s="166">
        <f t="shared" si="176"/>
        <v>0</v>
      </c>
      <c r="CA189" s="167">
        <f t="shared" si="177"/>
        <v>0</v>
      </c>
      <c r="CB189" s="166">
        <f t="shared" si="178"/>
        <v>0</v>
      </c>
      <c r="CC189" s="167">
        <f t="shared" si="179"/>
        <v>0</v>
      </c>
      <c r="CD189" s="1"/>
      <c r="CE189" s="1"/>
      <c r="CF189" s="164"/>
      <c r="CG189" s="177"/>
      <c r="CH189" s="164"/>
      <c r="CI189" s="177"/>
      <c r="CJ189" s="164"/>
      <c r="CK189" s="177"/>
      <c r="CL189" s="164"/>
      <c r="CM189" s="177"/>
      <c r="CN189" s="164"/>
      <c r="CO189" s="177"/>
      <c r="CP189" s="164"/>
      <c r="CQ189" s="177"/>
      <c r="CR189" s="164"/>
      <c r="CS189" s="177"/>
      <c r="CT189" s="164"/>
      <c r="CU189" s="177"/>
      <c r="CV189" s="164"/>
      <c r="CW189" s="177"/>
      <c r="CX189" s="164"/>
      <c r="CY189" s="177"/>
      <c r="CZ189" s="164"/>
      <c r="DA189" s="177"/>
      <c r="DB189" s="164"/>
      <c r="DC189" s="177"/>
      <c r="DD189" s="166">
        <f t="shared" si="180"/>
        <v>0</v>
      </c>
      <c r="DE189" s="167">
        <f t="shared" si="181"/>
        <v>0</v>
      </c>
      <c r="DF189" s="166">
        <f t="shared" si="182"/>
        <v>0</v>
      </c>
      <c r="DG189" s="167">
        <f t="shared" si="183"/>
        <v>0</v>
      </c>
      <c r="DH189" s="1"/>
      <c r="DI189" s="1"/>
      <c r="DJ189" s="164"/>
      <c r="DK189" s="177"/>
      <c r="DL189" s="164"/>
      <c r="DM189" s="177"/>
      <c r="DN189" s="164"/>
      <c r="DO189" s="177"/>
      <c r="DP189" s="164"/>
      <c r="DQ189" s="177"/>
      <c r="DR189" s="164"/>
      <c r="DS189" s="177"/>
      <c r="DT189" s="164"/>
      <c r="DU189" s="177"/>
      <c r="DV189" s="164"/>
      <c r="DW189" s="177"/>
      <c r="DX189" s="164"/>
      <c r="DY189" s="177"/>
      <c r="DZ189" s="164"/>
      <c r="EA189" s="177"/>
      <c r="EB189" s="164"/>
      <c r="EC189" s="177"/>
      <c r="ED189" s="164"/>
      <c r="EE189" s="177"/>
      <c r="EF189" s="164"/>
      <c r="EG189" s="177"/>
      <c r="EH189" s="166">
        <f t="shared" si="184"/>
        <v>0</v>
      </c>
      <c r="EI189" s="167">
        <f t="shared" si="185"/>
        <v>0</v>
      </c>
      <c r="EJ189" s="166">
        <f t="shared" si="186"/>
        <v>0</v>
      </c>
      <c r="EK189" s="167">
        <f t="shared" si="187"/>
        <v>0</v>
      </c>
      <c r="EL189" s="1"/>
      <c r="EM189" s="1"/>
      <c r="EN189" s="164"/>
      <c r="EO189" s="177"/>
      <c r="EP189" s="164"/>
      <c r="EQ189" s="177"/>
      <c r="ER189" s="164"/>
      <c r="ES189" s="177"/>
      <c r="ET189" s="164"/>
      <c r="EU189" s="177"/>
      <c r="EV189" s="164"/>
      <c r="EW189" s="177"/>
      <c r="EX189" s="164"/>
      <c r="EY189" s="177"/>
      <c r="EZ189" s="164"/>
      <c r="FA189" s="177"/>
      <c r="FB189" s="164"/>
      <c r="FC189" s="177"/>
      <c r="FD189" s="164"/>
      <c r="FE189" s="177"/>
      <c r="FF189" s="164"/>
      <c r="FG189" s="177"/>
      <c r="FH189" s="164"/>
      <c r="FI189" s="177"/>
      <c r="FJ189" s="164"/>
      <c r="FK189" s="177"/>
      <c r="FL189" s="166">
        <f t="shared" si="188"/>
        <v>0</v>
      </c>
      <c r="FM189" s="167">
        <f t="shared" si="189"/>
        <v>0</v>
      </c>
      <c r="FN189" s="166">
        <f t="shared" si="190"/>
        <v>0</v>
      </c>
      <c r="FO189" s="167">
        <f t="shared" si="191"/>
        <v>0</v>
      </c>
      <c r="FP189" s="1"/>
      <c r="FQ189" s="1"/>
      <c r="FR189" s="164"/>
      <c r="FS189" s="177"/>
      <c r="FT189" s="164"/>
      <c r="FU189" s="177"/>
      <c r="FV189" s="164"/>
      <c r="FW189" s="177"/>
      <c r="FX189" s="164"/>
      <c r="FY189" s="177"/>
      <c r="FZ189" s="164"/>
      <c r="GA189" s="177"/>
      <c r="GB189" s="164"/>
      <c r="GC189" s="177"/>
      <c r="GD189" s="164"/>
      <c r="GE189" s="177"/>
      <c r="GF189" s="164"/>
      <c r="GG189" s="177"/>
      <c r="GH189" s="164"/>
      <c r="GI189" s="177"/>
      <c r="GJ189" s="164"/>
      <c r="GK189" s="177"/>
      <c r="GL189" s="164"/>
      <c r="GM189" s="177"/>
      <c r="GN189" s="164"/>
      <c r="GO189" s="177"/>
      <c r="GP189" s="166">
        <f t="shared" si="192"/>
        <v>0</v>
      </c>
      <c r="GQ189" s="167">
        <f t="shared" si="193"/>
        <v>0</v>
      </c>
      <c r="GR189" s="166">
        <f t="shared" si="194"/>
        <v>0</v>
      </c>
      <c r="GS189" s="167">
        <f t="shared" si="195"/>
        <v>0</v>
      </c>
      <c r="GT189" s="1"/>
      <c r="GU189" s="1"/>
      <c r="GV189" s="164"/>
      <c r="GW189" s="177"/>
      <c r="GX189" s="164"/>
      <c r="GY189" s="177"/>
      <c r="GZ189" s="164"/>
      <c r="HA189" s="177"/>
      <c r="HB189" s="164"/>
      <c r="HC189" s="177"/>
      <c r="HD189" s="164"/>
      <c r="HE189" s="177"/>
      <c r="HF189" s="164"/>
      <c r="HG189" s="177"/>
      <c r="HH189" s="164"/>
      <c r="HI189" s="177"/>
      <c r="HJ189" s="164"/>
      <c r="HK189" s="177"/>
      <c r="HL189" s="164"/>
      <c r="HM189" s="177"/>
      <c r="HN189" s="164"/>
      <c r="HO189" s="177"/>
      <c r="HP189" s="164"/>
      <c r="HQ189" s="177"/>
      <c r="HR189" s="164"/>
      <c r="HS189" s="177"/>
      <c r="HT189" s="166">
        <f t="shared" si="196"/>
        <v>0</v>
      </c>
      <c r="HU189" s="167">
        <f t="shared" si="197"/>
        <v>0</v>
      </c>
      <c r="HV189" s="166">
        <f t="shared" si="198"/>
        <v>0</v>
      </c>
      <c r="HW189" s="167">
        <f t="shared" si="199"/>
        <v>0</v>
      </c>
      <c r="HX189" s="1"/>
      <c r="HY189" s="1"/>
      <c r="HZ189" s="164"/>
      <c r="IA189" s="177"/>
      <c r="IB189" s="164"/>
      <c r="IC189" s="177"/>
      <c r="ID189" s="164"/>
      <c r="IE189" s="177"/>
      <c r="IF189" s="164"/>
      <c r="IG189" s="177"/>
      <c r="IH189" s="164"/>
      <c r="II189" s="177"/>
      <c r="IJ189" s="164"/>
      <c r="IK189" s="177"/>
      <c r="IL189" s="164"/>
      <c r="IM189" s="177"/>
      <c r="IN189" s="164"/>
      <c r="IO189" s="177"/>
      <c r="IP189" s="164"/>
      <c r="IQ189" s="177"/>
      <c r="IR189" s="164"/>
      <c r="IS189" s="177"/>
      <c r="IT189" s="164"/>
      <c r="IU189" s="177"/>
      <c r="IV189" s="164"/>
      <c r="IW189" s="177"/>
      <c r="IX189" s="166">
        <f t="shared" si="200"/>
        <v>0</v>
      </c>
      <c r="IY189" s="167">
        <f t="shared" si="201"/>
        <v>0</v>
      </c>
      <c r="IZ189" s="166">
        <f t="shared" si="202"/>
        <v>0</v>
      </c>
      <c r="JA189" s="167">
        <f t="shared" si="203"/>
        <v>0</v>
      </c>
      <c r="JB189" s="1"/>
      <c r="JC189" s="1"/>
      <c r="JD189" s="164"/>
      <c r="JE189" s="177"/>
      <c r="JF189" s="164"/>
      <c r="JG189" s="177"/>
      <c r="JH189" s="164"/>
      <c r="JI189" s="177"/>
      <c r="JJ189" s="164"/>
      <c r="JK189" s="177"/>
      <c r="JL189" s="164"/>
      <c r="JM189" s="177"/>
      <c r="JN189" s="164"/>
      <c r="JO189" s="177"/>
      <c r="JP189" s="164"/>
      <c r="JQ189" s="177"/>
      <c r="JR189" s="164"/>
      <c r="JS189" s="177"/>
      <c r="JT189" s="164"/>
      <c r="JU189" s="177"/>
      <c r="JV189" s="164"/>
      <c r="JW189" s="177"/>
      <c r="JX189" s="164"/>
      <c r="JY189" s="177"/>
      <c r="JZ189" s="164"/>
      <c r="KA189" s="177"/>
      <c r="KB189" s="166">
        <f t="shared" si="204"/>
        <v>0</v>
      </c>
      <c r="KC189" s="167">
        <f t="shared" si="205"/>
        <v>0</v>
      </c>
      <c r="KD189" s="166">
        <f t="shared" si="206"/>
        <v>0</v>
      </c>
      <c r="KE189" s="167">
        <f t="shared" si="207"/>
        <v>0</v>
      </c>
      <c r="KF189" s="1"/>
      <c r="KG189" s="1"/>
      <c r="KH189" s="197">
        <f t="shared" si="293"/>
        <v>0</v>
      </c>
      <c r="KI189" s="198">
        <f t="shared" si="294"/>
        <v>0</v>
      </c>
      <c r="KJ189" s="166">
        <f t="shared" si="295"/>
        <v>0</v>
      </c>
      <c r="KK189" s="167">
        <f t="shared" si="296"/>
        <v>0</v>
      </c>
      <c r="KL189" s="199">
        <f t="shared" si="297"/>
        <v>0</v>
      </c>
      <c r="KM189" s="198">
        <f t="shared" si="298"/>
        <v>0</v>
      </c>
      <c r="KN189" s="166">
        <f t="shared" si="299"/>
        <v>0</v>
      </c>
      <c r="KO189" s="427">
        <f t="shared" si="300"/>
        <v>0</v>
      </c>
      <c r="KP189" s="420">
        <f t="shared" si="301"/>
        <v>0</v>
      </c>
      <c r="KQ189" s="422">
        <f t="shared" si="302"/>
        <v>0</v>
      </c>
      <c r="KR189" s="421" t="s">
        <v>338</v>
      </c>
      <c r="KS189" s="422" t="s">
        <v>338</v>
      </c>
      <c r="KT189" s="1"/>
    </row>
    <row r="190" spans="2:306" s="4" customFormat="1" ht="16.5" hidden="1" customHeight="1" x14ac:dyDescent="0.2">
      <c r="B190" s="73"/>
      <c r="C190" s="902"/>
      <c r="D190" s="903"/>
      <c r="E190" s="128"/>
      <c r="F190" s="651"/>
      <c r="G190" s="128"/>
      <c r="H190" s="128"/>
      <c r="I190" s="80">
        <f>INT(ROUND(F190,2)*(IF(E190&gt;0,data!$J$4,0)))</f>
        <v>0</v>
      </c>
      <c r="J190" s="80"/>
      <c r="K190" s="550"/>
      <c r="L190" s="128"/>
      <c r="M190" s="80">
        <f>INT(ROUND(F190,2)*(IF(E190&gt;0,(IF(K190="ano",data!$J$6,0)),0)))</f>
        <v>0</v>
      </c>
      <c r="N190" s="82"/>
      <c r="O190" s="84"/>
      <c r="Q190" s="85"/>
      <c r="R190" s="611" t="s">
        <v>338</v>
      </c>
      <c r="T190" s="4">
        <f t="shared" si="276"/>
        <v>0</v>
      </c>
      <c r="U190" s="173" t="s">
        <v>297</v>
      </c>
      <c r="V190" s="10"/>
      <c r="W190" s="10"/>
      <c r="X190" s="174"/>
      <c r="Y190" s="175"/>
      <c r="Z190" s="174"/>
      <c r="AA190" s="175"/>
      <c r="AB190" s="174"/>
      <c r="AC190" s="175"/>
      <c r="AD190" s="174"/>
      <c r="AE190" s="175"/>
      <c r="AF190" s="174"/>
      <c r="AG190" s="175"/>
      <c r="AH190" s="174"/>
      <c r="AI190" s="175"/>
      <c r="AJ190" s="174"/>
      <c r="AK190" s="175"/>
      <c r="AL190" s="174"/>
      <c r="AM190" s="175"/>
      <c r="AN190" s="174"/>
      <c r="AO190" s="175"/>
      <c r="AP190" s="174"/>
      <c r="AQ190" s="175"/>
      <c r="AR190" s="174"/>
      <c r="AS190" s="175"/>
      <c r="AT190" s="174"/>
      <c r="AU190" s="175"/>
      <c r="AV190" s="166">
        <f t="shared" si="172"/>
        <v>0</v>
      </c>
      <c r="AW190" s="167">
        <f t="shared" si="173"/>
        <v>0</v>
      </c>
      <c r="AX190" s="166">
        <f t="shared" si="174"/>
        <v>0</v>
      </c>
      <c r="AY190" s="167">
        <f t="shared" si="175"/>
        <v>0</v>
      </c>
      <c r="AZ190" s="1"/>
      <c r="BA190" s="1"/>
      <c r="BB190" s="174"/>
      <c r="BC190" s="175"/>
      <c r="BD190" s="174"/>
      <c r="BE190" s="175"/>
      <c r="BF190" s="174"/>
      <c r="BG190" s="175"/>
      <c r="BH190" s="174"/>
      <c r="BI190" s="175"/>
      <c r="BJ190" s="174"/>
      <c r="BK190" s="175"/>
      <c r="BL190" s="174"/>
      <c r="BM190" s="175"/>
      <c r="BN190" s="174"/>
      <c r="BO190" s="175"/>
      <c r="BP190" s="174"/>
      <c r="BQ190" s="175"/>
      <c r="BR190" s="174"/>
      <c r="BS190" s="175"/>
      <c r="BT190" s="174"/>
      <c r="BU190" s="175"/>
      <c r="BV190" s="174"/>
      <c r="BW190" s="175"/>
      <c r="BX190" s="174"/>
      <c r="BY190" s="175"/>
      <c r="BZ190" s="166">
        <f t="shared" si="176"/>
        <v>0</v>
      </c>
      <c r="CA190" s="167">
        <f t="shared" si="177"/>
        <v>0</v>
      </c>
      <c r="CB190" s="166">
        <f t="shared" si="178"/>
        <v>0</v>
      </c>
      <c r="CC190" s="167">
        <f t="shared" si="179"/>
        <v>0</v>
      </c>
      <c r="CD190" s="1"/>
      <c r="CE190" s="1"/>
      <c r="CF190" s="174"/>
      <c r="CG190" s="175"/>
      <c r="CH190" s="174"/>
      <c r="CI190" s="175"/>
      <c r="CJ190" s="174"/>
      <c r="CK190" s="175"/>
      <c r="CL190" s="174"/>
      <c r="CM190" s="175"/>
      <c r="CN190" s="174"/>
      <c r="CO190" s="175"/>
      <c r="CP190" s="174"/>
      <c r="CQ190" s="175"/>
      <c r="CR190" s="174"/>
      <c r="CS190" s="175"/>
      <c r="CT190" s="174"/>
      <c r="CU190" s="175"/>
      <c r="CV190" s="174"/>
      <c r="CW190" s="175"/>
      <c r="CX190" s="174"/>
      <c r="CY190" s="175"/>
      <c r="CZ190" s="174"/>
      <c r="DA190" s="175"/>
      <c r="DB190" s="174"/>
      <c r="DC190" s="175"/>
      <c r="DD190" s="166">
        <f t="shared" si="180"/>
        <v>0</v>
      </c>
      <c r="DE190" s="167">
        <f t="shared" si="181"/>
        <v>0</v>
      </c>
      <c r="DF190" s="166">
        <f t="shared" si="182"/>
        <v>0</v>
      </c>
      <c r="DG190" s="167">
        <f t="shared" si="183"/>
        <v>0</v>
      </c>
      <c r="DH190" s="1"/>
      <c r="DI190" s="1"/>
      <c r="DJ190" s="174"/>
      <c r="DK190" s="175"/>
      <c r="DL190" s="174"/>
      <c r="DM190" s="175"/>
      <c r="DN190" s="174"/>
      <c r="DO190" s="175"/>
      <c r="DP190" s="174"/>
      <c r="DQ190" s="175"/>
      <c r="DR190" s="174"/>
      <c r="DS190" s="175"/>
      <c r="DT190" s="174"/>
      <c r="DU190" s="175"/>
      <c r="DV190" s="174"/>
      <c r="DW190" s="175"/>
      <c r="DX190" s="174"/>
      <c r="DY190" s="175"/>
      <c r="DZ190" s="174"/>
      <c r="EA190" s="175"/>
      <c r="EB190" s="174"/>
      <c r="EC190" s="175"/>
      <c r="ED190" s="174"/>
      <c r="EE190" s="175"/>
      <c r="EF190" s="174"/>
      <c r="EG190" s="175"/>
      <c r="EH190" s="166">
        <f t="shared" si="184"/>
        <v>0</v>
      </c>
      <c r="EI190" s="167">
        <f t="shared" si="185"/>
        <v>0</v>
      </c>
      <c r="EJ190" s="166">
        <f t="shared" si="186"/>
        <v>0</v>
      </c>
      <c r="EK190" s="167">
        <f t="shared" si="187"/>
        <v>0</v>
      </c>
      <c r="EL190" s="1"/>
      <c r="EM190" s="1"/>
      <c r="EN190" s="174"/>
      <c r="EO190" s="175"/>
      <c r="EP190" s="174"/>
      <c r="EQ190" s="175"/>
      <c r="ER190" s="174"/>
      <c r="ES190" s="175"/>
      <c r="ET190" s="174"/>
      <c r="EU190" s="175"/>
      <c r="EV190" s="174"/>
      <c r="EW190" s="175"/>
      <c r="EX190" s="174"/>
      <c r="EY190" s="175"/>
      <c r="EZ190" s="174"/>
      <c r="FA190" s="175"/>
      <c r="FB190" s="174"/>
      <c r="FC190" s="175"/>
      <c r="FD190" s="174"/>
      <c r="FE190" s="175"/>
      <c r="FF190" s="174"/>
      <c r="FG190" s="175"/>
      <c r="FH190" s="174"/>
      <c r="FI190" s="175"/>
      <c r="FJ190" s="174"/>
      <c r="FK190" s="175"/>
      <c r="FL190" s="166">
        <f t="shared" si="188"/>
        <v>0</v>
      </c>
      <c r="FM190" s="167">
        <f t="shared" si="189"/>
        <v>0</v>
      </c>
      <c r="FN190" s="166">
        <f t="shared" si="190"/>
        <v>0</v>
      </c>
      <c r="FO190" s="167">
        <f t="shared" si="191"/>
        <v>0</v>
      </c>
      <c r="FP190" s="1"/>
      <c r="FQ190" s="1"/>
      <c r="FR190" s="174"/>
      <c r="FS190" s="175"/>
      <c r="FT190" s="174"/>
      <c r="FU190" s="175"/>
      <c r="FV190" s="174"/>
      <c r="FW190" s="175"/>
      <c r="FX190" s="174"/>
      <c r="FY190" s="175"/>
      <c r="FZ190" s="174"/>
      <c r="GA190" s="175"/>
      <c r="GB190" s="174"/>
      <c r="GC190" s="175"/>
      <c r="GD190" s="174"/>
      <c r="GE190" s="175"/>
      <c r="GF190" s="174"/>
      <c r="GG190" s="175"/>
      <c r="GH190" s="174"/>
      <c r="GI190" s="175"/>
      <c r="GJ190" s="174"/>
      <c r="GK190" s="175"/>
      <c r="GL190" s="174"/>
      <c r="GM190" s="175"/>
      <c r="GN190" s="174"/>
      <c r="GO190" s="175"/>
      <c r="GP190" s="166">
        <f t="shared" si="192"/>
        <v>0</v>
      </c>
      <c r="GQ190" s="167">
        <f t="shared" si="193"/>
        <v>0</v>
      </c>
      <c r="GR190" s="166">
        <f t="shared" si="194"/>
        <v>0</v>
      </c>
      <c r="GS190" s="167">
        <f t="shared" si="195"/>
        <v>0</v>
      </c>
      <c r="GT190" s="1"/>
      <c r="GU190" s="1"/>
      <c r="GV190" s="174"/>
      <c r="GW190" s="175"/>
      <c r="GX190" s="174"/>
      <c r="GY190" s="175"/>
      <c r="GZ190" s="174"/>
      <c r="HA190" s="175"/>
      <c r="HB190" s="174"/>
      <c r="HC190" s="175"/>
      <c r="HD190" s="174"/>
      <c r="HE190" s="175"/>
      <c r="HF190" s="174"/>
      <c r="HG190" s="175"/>
      <c r="HH190" s="174"/>
      <c r="HI190" s="175"/>
      <c r="HJ190" s="174"/>
      <c r="HK190" s="175"/>
      <c r="HL190" s="174"/>
      <c r="HM190" s="175"/>
      <c r="HN190" s="174"/>
      <c r="HO190" s="175"/>
      <c r="HP190" s="174"/>
      <c r="HQ190" s="175"/>
      <c r="HR190" s="174"/>
      <c r="HS190" s="175"/>
      <c r="HT190" s="166">
        <f t="shared" si="196"/>
        <v>0</v>
      </c>
      <c r="HU190" s="167">
        <f t="shared" si="197"/>
        <v>0</v>
      </c>
      <c r="HV190" s="166">
        <f t="shared" si="198"/>
        <v>0</v>
      </c>
      <c r="HW190" s="167">
        <f t="shared" si="199"/>
        <v>0</v>
      </c>
      <c r="HX190" s="1"/>
      <c r="HY190" s="1"/>
      <c r="HZ190" s="174"/>
      <c r="IA190" s="175"/>
      <c r="IB190" s="174"/>
      <c r="IC190" s="175"/>
      <c r="ID190" s="174"/>
      <c r="IE190" s="175"/>
      <c r="IF190" s="174"/>
      <c r="IG190" s="175"/>
      <c r="IH190" s="174"/>
      <c r="II190" s="175"/>
      <c r="IJ190" s="174"/>
      <c r="IK190" s="175"/>
      <c r="IL190" s="174"/>
      <c r="IM190" s="175"/>
      <c r="IN190" s="174"/>
      <c r="IO190" s="175"/>
      <c r="IP190" s="174"/>
      <c r="IQ190" s="175"/>
      <c r="IR190" s="174"/>
      <c r="IS190" s="175"/>
      <c r="IT190" s="174"/>
      <c r="IU190" s="175"/>
      <c r="IV190" s="174"/>
      <c r="IW190" s="175"/>
      <c r="IX190" s="166">
        <f t="shared" si="200"/>
        <v>0</v>
      </c>
      <c r="IY190" s="167">
        <f t="shared" si="201"/>
        <v>0</v>
      </c>
      <c r="IZ190" s="166">
        <f t="shared" si="202"/>
        <v>0</v>
      </c>
      <c r="JA190" s="167">
        <f t="shared" si="203"/>
        <v>0</v>
      </c>
      <c r="JB190" s="1"/>
      <c r="JC190" s="1"/>
      <c r="JD190" s="174"/>
      <c r="JE190" s="175"/>
      <c r="JF190" s="174"/>
      <c r="JG190" s="175"/>
      <c r="JH190" s="174"/>
      <c r="JI190" s="175"/>
      <c r="JJ190" s="174"/>
      <c r="JK190" s="175"/>
      <c r="JL190" s="174"/>
      <c r="JM190" s="175"/>
      <c r="JN190" s="174"/>
      <c r="JO190" s="175"/>
      <c r="JP190" s="174"/>
      <c r="JQ190" s="175"/>
      <c r="JR190" s="174"/>
      <c r="JS190" s="175"/>
      <c r="JT190" s="174"/>
      <c r="JU190" s="175"/>
      <c r="JV190" s="174"/>
      <c r="JW190" s="175"/>
      <c r="JX190" s="174"/>
      <c r="JY190" s="175"/>
      <c r="JZ190" s="174"/>
      <c r="KA190" s="175"/>
      <c r="KB190" s="166">
        <f t="shared" si="204"/>
        <v>0</v>
      </c>
      <c r="KC190" s="167">
        <f t="shared" si="205"/>
        <v>0</v>
      </c>
      <c r="KD190" s="166">
        <f t="shared" si="206"/>
        <v>0</v>
      </c>
      <c r="KE190" s="167">
        <f t="shared" si="207"/>
        <v>0</v>
      </c>
      <c r="KF190" s="1"/>
      <c r="KG190" s="1"/>
      <c r="KH190" s="197">
        <f t="shared" si="293"/>
        <v>0</v>
      </c>
      <c r="KI190" s="198">
        <f t="shared" si="294"/>
        <v>0</v>
      </c>
      <c r="KJ190" s="166">
        <f t="shared" si="295"/>
        <v>0</v>
      </c>
      <c r="KK190" s="167">
        <f t="shared" si="296"/>
        <v>0</v>
      </c>
      <c r="KL190" s="199">
        <f t="shared" si="297"/>
        <v>0</v>
      </c>
      <c r="KM190" s="198">
        <f t="shared" si="298"/>
        <v>0</v>
      </c>
      <c r="KN190" s="166">
        <f t="shared" si="299"/>
        <v>0</v>
      </c>
      <c r="KO190" s="427">
        <f t="shared" si="300"/>
        <v>0</v>
      </c>
      <c r="KP190" s="420">
        <f t="shared" si="301"/>
        <v>0</v>
      </c>
      <c r="KQ190" s="422">
        <f t="shared" si="302"/>
        <v>0</v>
      </c>
      <c r="KR190" s="421" t="s">
        <v>338</v>
      </c>
      <c r="KS190" s="422" t="s">
        <v>338</v>
      </c>
      <c r="KT190" s="1"/>
    </row>
    <row r="191" spans="2:306" s="4" customFormat="1" ht="16.5" customHeight="1" x14ac:dyDescent="0.2">
      <c r="B191" s="73" t="s">
        <v>371</v>
      </c>
      <c r="C191" s="900"/>
      <c r="D191" s="901"/>
      <c r="E191" s="312"/>
      <c r="F191" s="655">
        <v>1</v>
      </c>
      <c r="G191" s="14"/>
      <c r="H191" s="14"/>
      <c r="I191" s="80">
        <f>INT(ROUND(F191,2)*(IF(E191&gt;0,data!$J$4,0)))</f>
        <v>0</v>
      </c>
      <c r="J191" s="80">
        <f t="shared" ref="J191" si="327">IF(E191&gt;0,I191*E191,0)</f>
        <v>0</v>
      </c>
      <c r="K191" s="314"/>
      <c r="L191" s="312"/>
      <c r="M191" s="80">
        <f>INT(ROUND(F191,2)*(IF(E191&gt;0,(IF(K191="ano",data!$J$6,0)),0)))</f>
        <v>0</v>
      </c>
      <c r="N191" s="82">
        <f t="shared" ref="N191" si="328">IF(L191&gt;E191,M191*E191,M191*L191)</f>
        <v>0</v>
      </c>
      <c r="O191" s="84">
        <f t="shared" ref="O191" si="329">J191+N191</f>
        <v>0</v>
      </c>
      <c r="Q191" s="85" t="str">
        <f t="shared" ref="Q191" si="330">IF(O191&gt;0,1,"")</f>
        <v/>
      </c>
      <c r="R191" s="611" t="s">
        <v>338</v>
      </c>
      <c r="T191" s="4">
        <f t="shared" si="276"/>
        <v>0</v>
      </c>
      <c r="U191" s="176" t="s">
        <v>297</v>
      </c>
      <c r="V191" s="10"/>
      <c r="W191" s="10"/>
      <c r="X191" s="164"/>
      <c r="Y191" s="177"/>
      <c r="Z191" s="164"/>
      <c r="AA191" s="177"/>
      <c r="AB191" s="164"/>
      <c r="AC191" s="177"/>
      <c r="AD191" s="164"/>
      <c r="AE191" s="177"/>
      <c r="AF191" s="164"/>
      <c r="AG191" s="177"/>
      <c r="AH191" s="164"/>
      <c r="AI191" s="177"/>
      <c r="AJ191" s="164"/>
      <c r="AK191" s="177"/>
      <c r="AL191" s="164"/>
      <c r="AM191" s="177"/>
      <c r="AN191" s="164"/>
      <c r="AO191" s="177"/>
      <c r="AP191" s="164"/>
      <c r="AQ191" s="177"/>
      <c r="AR191" s="164"/>
      <c r="AS191" s="177"/>
      <c r="AT191" s="164"/>
      <c r="AU191" s="177"/>
      <c r="AV191" s="166">
        <f t="shared" si="172"/>
        <v>0</v>
      </c>
      <c r="AW191" s="167">
        <f t="shared" si="173"/>
        <v>0</v>
      </c>
      <c r="AX191" s="166">
        <f t="shared" si="174"/>
        <v>0</v>
      </c>
      <c r="AY191" s="167">
        <f t="shared" si="175"/>
        <v>0</v>
      </c>
      <c r="AZ191" s="1"/>
      <c r="BA191" s="1"/>
      <c r="BB191" s="164"/>
      <c r="BC191" s="177"/>
      <c r="BD191" s="164"/>
      <c r="BE191" s="177"/>
      <c r="BF191" s="164"/>
      <c r="BG191" s="177"/>
      <c r="BH191" s="164"/>
      <c r="BI191" s="177"/>
      <c r="BJ191" s="164"/>
      <c r="BK191" s="177"/>
      <c r="BL191" s="164"/>
      <c r="BM191" s="177"/>
      <c r="BN191" s="164"/>
      <c r="BO191" s="177"/>
      <c r="BP191" s="164"/>
      <c r="BQ191" s="177"/>
      <c r="BR191" s="164"/>
      <c r="BS191" s="177"/>
      <c r="BT191" s="164"/>
      <c r="BU191" s="177"/>
      <c r="BV191" s="164"/>
      <c r="BW191" s="177"/>
      <c r="BX191" s="164"/>
      <c r="BY191" s="177"/>
      <c r="BZ191" s="166">
        <f t="shared" si="176"/>
        <v>0</v>
      </c>
      <c r="CA191" s="167">
        <f t="shared" si="177"/>
        <v>0</v>
      </c>
      <c r="CB191" s="166">
        <f t="shared" si="178"/>
        <v>0</v>
      </c>
      <c r="CC191" s="167">
        <f t="shared" si="179"/>
        <v>0</v>
      </c>
      <c r="CD191" s="1"/>
      <c r="CE191" s="1"/>
      <c r="CF191" s="164"/>
      <c r="CG191" s="177"/>
      <c r="CH191" s="164"/>
      <c r="CI191" s="177"/>
      <c r="CJ191" s="164"/>
      <c r="CK191" s="177"/>
      <c r="CL191" s="164"/>
      <c r="CM191" s="177"/>
      <c r="CN191" s="164"/>
      <c r="CO191" s="177"/>
      <c r="CP191" s="164"/>
      <c r="CQ191" s="177"/>
      <c r="CR191" s="164"/>
      <c r="CS191" s="177"/>
      <c r="CT191" s="164"/>
      <c r="CU191" s="177"/>
      <c r="CV191" s="164"/>
      <c r="CW191" s="177"/>
      <c r="CX191" s="164"/>
      <c r="CY191" s="177"/>
      <c r="CZ191" s="164"/>
      <c r="DA191" s="177"/>
      <c r="DB191" s="164"/>
      <c r="DC191" s="177"/>
      <c r="DD191" s="166">
        <f t="shared" si="180"/>
        <v>0</v>
      </c>
      <c r="DE191" s="167">
        <f t="shared" si="181"/>
        <v>0</v>
      </c>
      <c r="DF191" s="166">
        <f t="shared" si="182"/>
        <v>0</v>
      </c>
      <c r="DG191" s="167">
        <f t="shared" si="183"/>
        <v>0</v>
      </c>
      <c r="DH191" s="1"/>
      <c r="DI191" s="1"/>
      <c r="DJ191" s="164"/>
      <c r="DK191" s="177"/>
      <c r="DL191" s="164"/>
      <c r="DM191" s="177"/>
      <c r="DN191" s="164"/>
      <c r="DO191" s="177"/>
      <c r="DP191" s="164"/>
      <c r="DQ191" s="177"/>
      <c r="DR191" s="164"/>
      <c r="DS191" s="177"/>
      <c r="DT191" s="164"/>
      <c r="DU191" s="177"/>
      <c r="DV191" s="164"/>
      <c r="DW191" s="177"/>
      <c r="DX191" s="164"/>
      <c r="DY191" s="177"/>
      <c r="DZ191" s="164"/>
      <c r="EA191" s="177"/>
      <c r="EB191" s="164"/>
      <c r="EC191" s="177"/>
      <c r="ED191" s="164"/>
      <c r="EE191" s="177"/>
      <c r="EF191" s="164"/>
      <c r="EG191" s="177"/>
      <c r="EH191" s="166">
        <f t="shared" si="184"/>
        <v>0</v>
      </c>
      <c r="EI191" s="167">
        <f t="shared" si="185"/>
        <v>0</v>
      </c>
      <c r="EJ191" s="166">
        <f t="shared" si="186"/>
        <v>0</v>
      </c>
      <c r="EK191" s="167">
        <f t="shared" si="187"/>
        <v>0</v>
      </c>
      <c r="EL191" s="1"/>
      <c r="EM191" s="1"/>
      <c r="EN191" s="164"/>
      <c r="EO191" s="177"/>
      <c r="EP191" s="164"/>
      <c r="EQ191" s="177"/>
      <c r="ER191" s="164"/>
      <c r="ES191" s="177"/>
      <c r="ET191" s="164"/>
      <c r="EU191" s="177"/>
      <c r="EV191" s="164"/>
      <c r="EW191" s="177"/>
      <c r="EX191" s="164"/>
      <c r="EY191" s="177"/>
      <c r="EZ191" s="164"/>
      <c r="FA191" s="177"/>
      <c r="FB191" s="164"/>
      <c r="FC191" s="177"/>
      <c r="FD191" s="164"/>
      <c r="FE191" s="177"/>
      <c r="FF191" s="164"/>
      <c r="FG191" s="177"/>
      <c r="FH191" s="164"/>
      <c r="FI191" s="177"/>
      <c r="FJ191" s="164"/>
      <c r="FK191" s="177"/>
      <c r="FL191" s="166">
        <f t="shared" si="188"/>
        <v>0</v>
      </c>
      <c r="FM191" s="167">
        <f t="shared" si="189"/>
        <v>0</v>
      </c>
      <c r="FN191" s="166">
        <f t="shared" si="190"/>
        <v>0</v>
      </c>
      <c r="FO191" s="167">
        <f t="shared" si="191"/>
        <v>0</v>
      </c>
      <c r="FP191" s="1"/>
      <c r="FQ191" s="1"/>
      <c r="FR191" s="164"/>
      <c r="FS191" s="177"/>
      <c r="FT191" s="164"/>
      <c r="FU191" s="177"/>
      <c r="FV191" s="164"/>
      <c r="FW191" s="177"/>
      <c r="FX191" s="164"/>
      <c r="FY191" s="177"/>
      <c r="FZ191" s="164"/>
      <c r="GA191" s="177"/>
      <c r="GB191" s="164"/>
      <c r="GC191" s="177"/>
      <c r="GD191" s="164"/>
      <c r="GE191" s="177"/>
      <c r="GF191" s="164"/>
      <c r="GG191" s="177"/>
      <c r="GH191" s="164"/>
      <c r="GI191" s="177"/>
      <c r="GJ191" s="164"/>
      <c r="GK191" s="177"/>
      <c r="GL191" s="164"/>
      <c r="GM191" s="177"/>
      <c r="GN191" s="164"/>
      <c r="GO191" s="177"/>
      <c r="GP191" s="166">
        <f t="shared" si="192"/>
        <v>0</v>
      </c>
      <c r="GQ191" s="167">
        <f t="shared" si="193"/>
        <v>0</v>
      </c>
      <c r="GR191" s="166">
        <f t="shared" si="194"/>
        <v>0</v>
      </c>
      <c r="GS191" s="167">
        <f t="shared" si="195"/>
        <v>0</v>
      </c>
      <c r="GT191" s="1"/>
      <c r="GU191" s="1"/>
      <c r="GV191" s="164"/>
      <c r="GW191" s="177"/>
      <c r="GX191" s="164"/>
      <c r="GY191" s="177"/>
      <c r="GZ191" s="164"/>
      <c r="HA191" s="177"/>
      <c r="HB191" s="164"/>
      <c r="HC191" s="177"/>
      <c r="HD191" s="164"/>
      <c r="HE191" s="177"/>
      <c r="HF191" s="164"/>
      <c r="HG191" s="177"/>
      <c r="HH191" s="164"/>
      <c r="HI191" s="177"/>
      <c r="HJ191" s="164"/>
      <c r="HK191" s="177"/>
      <c r="HL191" s="164"/>
      <c r="HM191" s="177"/>
      <c r="HN191" s="164"/>
      <c r="HO191" s="177"/>
      <c r="HP191" s="164"/>
      <c r="HQ191" s="177"/>
      <c r="HR191" s="164"/>
      <c r="HS191" s="177"/>
      <c r="HT191" s="166">
        <f t="shared" si="196"/>
        <v>0</v>
      </c>
      <c r="HU191" s="167">
        <f t="shared" si="197"/>
        <v>0</v>
      </c>
      <c r="HV191" s="166">
        <f t="shared" si="198"/>
        <v>0</v>
      </c>
      <c r="HW191" s="167">
        <f t="shared" si="199"/>
        <v>0</v>
      </c>
      <c r="HX191" s="1"/>
      <c r="HY191" s="1"/>
      <c r="HZ191" s="164"/>
      <c r="IA191" s="177"/>
      <c r="IB191" s="164"/>
      <c r="IC191" s="177"/>
      <c r="ID191" s="164"/>
      <c r="IE191" s="177"/>
      <c r="IF191" s="164"/>
      <c r="IG191" s="177"/>
      <c r="IH191" s="164"/>
      <c r="II191" s="177"/>
      <c r="IJ191" s="164"/>
      <c r="IK191" s="177"/>
      <c r="IL191" s="164"/>
      <c r="IM191" s="177"/>
      <c r="IN191" s="164"/>
      <c r="IO191" s="177"/>
      <c r="IP191" s="164"/>
      <c r="IQ191" s="177"/>
      <c r="IR191" s="164"/>
      <c r="IS191" s="177"/>
      <c r="IT191" s="164"/>
      <c r="IU191" s="177"/>
      <c r="IV191" s="164"/>
      <c r="IW191" s="177"/>
      <c r="IX191" s="166">
        <f t="shared" si="200"/>
        <v>0</v>
      </c>
      <c r="IY191" s="167">
        <f t="shared" si="201"/>
        <v>0</v>
      </c>
      <c r="IZ191" s="166">
        <f t="shared" si="202"/>
        <v>0</v>
      </c>
      <c r="JA191" s="167">
        <f t="shared" si="203"/>
        <v>0</v>
      </c>
      <c r="JB191" s="1"/>
      <c r="JC191" s="1"/>
      <c r="JD191" s="164"/>
      <c r="JE191" s="177"/>
      <c r="JF191" s="164"/>
      <c r="JG191" s="177"/>
      <c r="JH191" s="164"/>
      <c r="JI191" s="177"/>
      <c r="JJ191" s="164"/>
      <c r="JK191" s="177"/>
      <c r="JL191" s="164"/>
      <c r="JM191" s="177"/>
      <c r="JN191" s="164"/>
      <c r="JO191" s="177"/>
      <c r="JP191" s="164"/>
      <c r="JQ191" s="177"/>
      <c r="JR191" s="164"/>
      <c r="JS191" s="177"/>
      <c r="JT191" s="164"/>
      <c r="JU191" s="177"/>
      <c r="JV191" s="164"/>
      <c r="JW191" s="177"/>
      <c r="JX191" s="164"/>
      <c r="JY191" s="177"/>
      <c r="JZ191" s="164"/>
      <c r="KA191" s="177"/>
      <c r="KB191" s="166">
        <f t="shared" si="204"/>
        <v>0</v>
      </c>
      <c r="KC191" s="167">
        <f t="shared" si="205"/>
        <v>0</v>
      </c>
      <c r="KD191" s="166">
        <f t="shared" si="206"/>
        <v>0</v>
      </c>
      <c r="KE191" s="167">
        <f t="shared" si="207"/>
        <v>0</v>
      </c>
      <c r="KF191" s="1"/>
      <c r="KG191" s="1"/>
      <c r="KH191" s="197">
        <f t="shared" si="293"/>
        <v>0</v>
      </c>
      <c r="KI191" s="198">
        <f t="shared" si="294"/>
        <v>0</v>
      </c>
      <c r="KJ191" s="166">
        <f t="shared" si="295"/>
        <v>0</v>
      </c>
      <c r="KK191" s="167">
        <f t="shared" si="296"/>
        <v>0</v>
      </c>
      <c r="KL191" s="199">
        <f t="shared" si="297"/>
        <v>0</v>
      </c>
      <c r="KM191" s="198">
        <f t="shared" si="298"/>
        <v>0</v>
      </c>
      <c r="KN191" s="166">
        <f t="shared" si="299"/>
        <v>0</v>
      </c>
      <c r="KO191" s="427">
        <f t="shared" si="300"/>
        <v>0</v>
      </c>
      <c r="KP191" s="420">
        <f t="shared" si="301"/>
        <v>0</v>
      </c>
      <c r="KQ191" s="422">
        <f t="shared" si="302"/>
        <v>0</v>
      </c>
      <c r="KR191" s="421" t="s">
        <v>338</v>
      </c>
      <c r="KS191" s="422" t="s">
        <v>338</v>
      </c>
      <c r="KT191" s="1"/>
    </row>
    <row r="192" spans="2:306" s="4" customFormat="1" ht="16.5" hidden="1" customHeight="1" x14ac:dyDescent="0.2">
      <c r="B192" s="73"/>
      <c r="C192" s="902"/>
      <c r="D192" s="903"/>
      <c r="E192" s="128"/>
      <c r="F192" s="651"/>
      <c r="G192" s="128"/>
      <c r="H192" s="128"/>
      <c r="I192" s="80">
        <f>INT(ROUND(F192,2)*(IF(E192&gt;0,data!$J$4,0)))</f>
        <v>0</v>
      </c>
      <c r="J192" s="80"/>
      <c r="K192" s="550"/>
      <c r="L192" s="128"/>
      <c r="M192" s="80">
        <f>INT(ROUND(F192,2)*(IF(E192&gt;0,(IF(K192="ano",data!$J$6,0)),0)))</f>
        <v>0</v>
      </c>
      <c r="N192" s="82"/>
      <c r="O192" s="84"/>
      <c r="Q192" s="85"/>
      <c r="R192" s="611" t="s">
        <v>338</v>
      </c>
      <c r="T192" s="4">
        <f t="shared" si="276"/>
        <v>0</v>
      </c>
      <c r="U192" s="173" t="s">
        <v>297</v>
      </c>
      <c r="V192" s="10"/>
      <c r="W192" s="10"/>
      <c r="X192" s="174"/>
      <c r="Y192" s="175"/>
      <c r="Z192" s="174"/>
      <c r="AA192" s="175"/>
      <c r="AB192" s="174"/>
      <c r="AC192" s="175"/>
      <c r="AD192" s="174"/>
      <c r="AE192" s="175"/>
      <c r="AF192" s="174"/>
      <c r="AG192" s="175"/>
      <c r="AH192" s="174"/>
      <c r="AI192" s="175"/>
      <c r="AJ192" s="174"/>
      <c r="AK192" s="175"/>
      <c r="AL192" s="174"/>
      <c r="AM192" s="175"/>
      <c r="AN192" s="174"/>
      <c r="AO192" s="175"/>
      <c r="AP192" s="174"/>
      <c r="AQ192" s="175"/>
      <c r="AR192" s="174"/>
      <c r="AS192" s="175"/>
      <c r="AT192" s="174"/>
      <c r="AU192" s="175"/>
      <c r="AV192" s="166">
        <f t="shared" si="172"/>
        <v>0</v>
      </c>
      <c r="AW192" s="167">
        <f t="shared" si="173"/>
        <v>0</v>
      </c>
      <c r="AX192" s="166">
        <f t="shared" si="174"/>
        <v>0</v>
      </c>
      <c r="AY192" s="167">
        <f t="shared" si="175"/>
        <v>0</v>
      </c>
      <c r="AZ192" s="1"/>
      <c r="BA192" s="1"/>
      <c r="BB192" s="174"/>
      <c r="BC192" s="175"/>
      <c r="BD192" s="174"/>
      <c r="BE192" s="175"/>
      <c r="BF192" s="174"/>
      <c r="BG192" s="175"/>
      <c r="BH192" s="174"/>
      <c r="BI192" s="175"/>
      <c r="BJ192" s="174"/>
      <c r="BK192" s="175"/>
      <c r="BL192" s="174"/>
      <c r="BM192" s="175"/>
      <c r="BN192" s="174"/>
      <c r="BO192" s="175"/>
      <c r="BP192" s="174"/>
      <c r="BQ192" s="175"/>
      <c r="BR192" s="174"/>
      <c r="BS192" s="175"/>
      <c r="BT192" s="174"/>
      <c r="BU192" s="175"/>
      <c r="BV192" s="174"/>
      <c r="BW192" s="175"/>
      <c r="BX192" s="174"/>
      <c r="BY192" s="175"/>
      <c r="BZ192" s="166">
        <f t="shared" si="176"/>
        <v>0</v>
      </c>
      <c r="CA192" s="167">
        <f t="shared" si="177"/>
        <v>0</v>
      </c>
      <c r="CB192" s="166">
        <f t="shared" si="178"/>
        <v>0</v>
      </c>
      <c r="CC192" s="167">
        <f t="shared" si="179"/>
        <v>0</v>
      </c>
      <c r="CD192" s="1"/>
      <c r="CE192" s="1"/>
      <c r="CF192" s="174"/>
      <c r="CG192" s="175"/>
      <c r="CH192" s="174"/>
      <c r="CI192" s="175"/>
      <c r="CJ192" s="174"/>
      <c r="CK192" s="175"/>
      <c r="CL192" s="174"/>
      <c r="CM192" s="175"/>
      <c r="CN192" s="174"/>
      <c r="CO192" s="175"/>
      <c r="CP192" s="174"/>
      <c r="CQ192" s="175"/>
      <c r="CR192" s="174"/>
      <c r="CS192" s="175"/>
      <c r="CT192" s="174"/>
      <c r="CU192" s="175"/>
      <c r="CV192" s="174"/>
      <c r="CW192" s="175"/>
      <c r="CX192" s="174"/>
      <c r="CY192" s="175"/>
      <c r="CZ192" s="174"/>
      <c r="DA192" s="175"/>
      <c r="DB192" s="174"/>
      <c r="DC192" s="175"/>
      <c r="DD192" s="166">
        <f t="shared" si="180"/>
        <v>0</v>
      </c>
      <c r="DE192" s="167">
        <f t="shared" si="181"/>
        <v>0</v>
      </c>
      <c r="DF192" s="166">
        <f t="shared" si="182"/>
        <v>0</v>
      </c>
      <c r="DG192" s="167">
        <f t="shared" si="183"/>
        <v>0</v>
      </c>
      <c r="DH192" s="1"/>
      <c r="DI192" s="1"/>
      <c r="DJ192" s="174"/>
      <c r="DK192" s="175"/>
      <c r="DL192" s="174"/>
      <c r="DM192" s="175"/>
      <c r="DN192" s="174"/>
      <c r="DO192" s="175"/>
      <c r="DP192" s="174"/>
      <c r="DQ192" s="175"/>
      <c r="DR192" s="174"/>
      <c r="DS192" s="175"/>
      <c r="DT192" s="174"/>
      <c r="DU192" s="175"/>
      <c r="DV192" s="174"/>
      <c r="DW192" s="175"/>
      <c r="DX192" s="174"/>
      <c r="DY192" s="175"/>
      <c r="DZ192" s="174"/>
      <c r="EA192" s="175"/>
      <c r="EB192" s="174"/>
      <c r="EC192" s="175"/>
      <c r="ED192" s="174"/>
      <c r="EE192" s="175"/>
      <c r="EF192" s="174"/>
      <c r="EG192" s="175"/>
      <c r="EH192" s="166">
        <f t="shared" si="184"/>
        <v>0</v>
      </c>
      <c r="EI192" s="167">
        <f t="shared" si="185"/>
        <v>0</v>
      </c>
      <c r="EJ192" s="166">
        <f t="shared" si="186"/>
        <v>0</v>
      </c>
      <c r="EK192" s="167">
        <f t="shared" si="187"/>
        <v>0</v>
      </c>
      <c r="EL192" s="1"/>
      <c r="EM192" s="1"/>
      <c r="EN192" s="174"/>
      <c r="EO192" s="175"/>
      <c r="EP192" s="174"/>
      <c r="EQ192" s="175"/>
      <c r="ER192" s="174"/>
      <c r="ES192" s="175"/>
      <c r="ET192" s="174"/>
      <c r="EU192" s="175"/>
      <c r="EV192" s="174"/>
      <c r="EW192" s="175"/>
      <c r="EX192" s="174"/>
      <c r="EY192" s="175"/>
      <c r="EZ192" s="174"/>
      <c r="FA192" s="175"/>
      <c r="FB192" s="174"/>
      <c r="FC192" s="175"/>
      <c r="FD192" s="174"/>
      <c r="FE192" s="175"/>
      <c r="FF192" s="174"/>
      <c r="FG192" s="175"/>
      <c r="FH192" s="174"/>
      <c r="FI192" s="175"/>
      <c r="FJ192" s="174"/>
      <c r="FK192" s="175"/>
      <c r="FL192" s="166">
        <f t="shared" si="188"/>
        <v>0</v>
      </c>
      <c r="FM192" s="167">
        <f t="shared" si="189"/>
        <v>0</v>
      </c>
      <c r="FN192" s="166">
        <f t="shared" si="190"/>
        <v>0</v>
      </c>
      <c r="FO192" s="167">
        <f t="shared" si="191"/>
        <v>0</v>
      </c>
      <c r="FP192" s="1"/>
      <c r="FQ192" s="1"/>
      <c r="FR192" s="174"/>
      <c r="FS192" s="175"/>
      <c r="FT192" s="174"/>
      <c r="FU192" s="175"/>
      <c r="FV192" s="174"/>
      <c r="FW192" s="175"/>
      <c r="FX192" s="174"/>
      <c r="FY192" s="175"/>
      <c r="FZ192" s="174"/>
      <c r="GA192" s="175"/>
      <c r="GB192" s="174"/>
      <c r="GC192" s="175"/>
      <c r="GD192" s="174"/>
      <c r="GE192" s="175"/>
      <c r="GF192" s="174"/>
      <c r="GG192" s="175"/>
      <c r="GH192" s="174"/>
      <c r="GI192" s="175"/>
      <c r="GJ192" s="174"/>
      <c r="GK192" s="175"/>
      <c r="GL192" s="174"/>
      <c r="GM192" s="175"/>
      <c r="GN192" s="174"/>
      <c r="GO192" s="175"/>
      <c r="GP192" s="166">
        <f t="shared" si="192"/>
        <v>0</v>
      </c>
      <c r="GQ192" s="167">
        <f t="shared" si="193"/>
        <v>0</v>
      </c>
      <c r="GR192" s="166">
        <f t="shared" si="194"/>
        <v>0</v>
      </c>
      <c r="GS192" s="167">
        <f t="shared" si="195"/>
        <v>0</v>
      </c>
      <c r="GT192" s="1"/>
      <c r="GU192" s="1"/>
      <c r="GV192" s="174"/>
      <c r="GW192" s="175"/>
      <c r="GX192" s="174"/>
      <c r="GY192" s="175"/>
      <c r="GZ192" s="174"/>
      <c r="HA192" s="175"/>
      <c r="HB192" s="174"/>
      <c r="HC192" s="175"/>
      <c r="HD192" s="174"/>
      <c r="HE192" s="175"/>
      <c r="HF192" s="174"/>
      <c r="HG192" s="175"/>
      <c r="HH192" s="174"/>
      <c r="HI192" s="175"/>
      <c r="HJ192" s="174"/>
      <c r="HK192" s="175"/>
      <c r="HL192" s="174"/>
      <c r="HM192" s="175"/>
      <c r="HN192" s="174"/>
      <c r="HO192" s="175"/>
      <c r="HP192" s="174"/>
      <c r="HQ192" s="175"/>
      <c r="HR192" s="174"/>
      <c r="HS192" s="175"/>
      <c r="HT192" s="166">
        <f t="shared" si="196"/>
        <v>0</v>
      </c>
      <c r="HU192" s="167">
        <f t="shared" si="197"/>
        <v>0</v>
      </c>
      <c r="HV192" s="166">
        <f t="shared" si="198"/>
        <v>0</v>
      </c>
      <c r="HW192" s="167">
        <f t="shared" si="199"/>
        <v>0</v>
      </c>
      <c r="HX192" s="1"/>
      <c r="HY192" s="1"/>
      <c r="HZ192" s="174"/>
      <c r="IA192" s="175"/>
      <c r="IB192" s="174"/>
      <c r="IC192" s="175"/>
      <c r="ID192" s="174"/>
      <c r="IE192" s="175"/>
      <c r="IF192" s="174"/>
      <c r="IG192" s="175"/>
      <c r="IH192" s="174"/>
      <c r="II192" s="175"/>
      <c r="IJ192" s="174"/>
      <c r="IK192" s="175"/>
      <c r="IL192" s="174"/>
      <c r="IM192" s="175"/>
      <c r="IN192" s="174"/>
      <c r="IO192" s="175"/>
      <c r="IP192" s="174"/>
      <c r="IQ192" s="175"/>
      <c r="IR192" s="174"/>
      <c r="IS192" s="175"/>
      <c r="IT192" s="174"/>
      <c r="IU192" s="175"/>
      <c r="IV192" s="174"/>
      <c r="IW192" s="175"/>
      <c r="IX192" s="166">
        <f t="shared" si="200"/>
        <v>0</v>
      </c>
      <c r="IY192" s="167">
        <f t="shared" si="201"/>
        <v>0</v>
      </c>
      <c r="IZ192" s="166">
        <f t="shared" si="202"/>
        <v>0</v>
      </c>
      <c r="JA192" s="167">
        <f t="shared" si="203"/>
        <v>0</v>
      </c>
      <c r="JB192" s="1"/>
      <c r="JC192" s="1"/>
      <c r="JD192" s="174"/>
      <c r="JE192" s="175"/>
      <c r="JF192" s="174"/>
      <c r="JG192" s="175"/>
      <c r="JH192" s="174"/>
      <c r="JI192" s="175"/>
      <c r="JJ192" s="174"/>
      <c r="JK192" s="175"/>
      <c r="JL192" s="174"/>
      <c r="JM192" s="175"/>
      <c r="JN192" s="174"/>
      <c r="JO192" s="175"/>
      <c r="JP192" s="174"/>
      <c r="JQ192" s="175"/>
      <c r="JR192" s="174"/>
      <c r="JS192" s="175"/>
      <c r="JT192" s="174"/>
      <c r="JU192" s="175"/>
      <c r="JV192" s="174"/>
      <c r="JW192" s="175"/>
      <c r="JX192" s="174"/>
      <c r="JY192" s="175"/>
      <c r="JZ192" s="174"/>
      <c r="KA192" s="175"/>
      <c r="KB192" s="166">
        <f t="shared" si="204"/>
        <v>0</v>
      </c>
      <c r="KC192" s="167">
        <f t="shared" si="205"/>
        <v>0</v>
      </c>
      <c r="KD192" s="166">
        <f t="shared" si="206"/>
        <v>0</v>
      </c>
      <c r="KE192" s="167">
        <f t="shared" si="207"/>
        <v>0</v>
      </c>
      <c r="KF192" s="1"/>
      <c r="KG192" s="1"/>
      <c r="KH192" s="197">
        <f t="shared" si="293"/>
        <v>0</v>
      </c>
      <c r="KI192" s="198">
        <f t="shared" si="294"/>
        <v>0</v>
      </c>
      <c r="KJ192" s="166">
        <f t="shared" si="295"/>
        <v>0</v>
      </c>
      <c r="KK192" s="167">
        <f t="shared" si="296"/>
        <v>0</v>
      </c>
      <c r="KL192" s="199">
        <f t="shared" si="297"/>
        <v>0</v>
      </c>
      <c r="KM192" s="198">
        <f t="shared" si="298"/>
        <v>0</v>
      </c>
      <c r="KN192" s="166">
        <f t="shared" si="299"/>
        <v>0</v>
      </c>
      <c r="KO192" s="427">
        <f t="shared" si="300"/>
        <v>0</v>
      </c>
      <c r="KP192" s="420">
        <f t="shared" si="301"/>
        <v>0</v>
      </c>
      <c r="KQ192" s="422">
        <f t="shared" si="302"/>
        <v>0</v>
      </c>
      <c r="KR192" s="421" t="s">
        <v>338</v>
      </c>
      <c r="KS192" s="422" t="s">
        <v>338</v>
      </c>
      <c r="KT192" s="1"/>
    </row>
    <row r="193" spans="2:306" s="4" customFormat="1" ht="16.5" customHeight="1" x14ac:dyDescent="0.2">
      <c r="B193" s="73" t="s">
        <v>372</v>
      </c>
      <c r="C193" s="900"/>
      <c r="D193" s="901"/>
      <c r="E193" s="312"/>
      <c r="F193" s="655">
        <v>1</v>
      </c>
      <c r="G193" s="14"/>
      <c r="H193" s="14"/>
      <c r="I193" s="80">
        <f>INT(ROUND(F193,2)*(IF(E193&gt;0,data!$J$4,0)))</f>
        <v>0</v>
      </c>
      <c r="J193" s="80">
        <f t="shared" ref="J193" si="331">IF(E193&gt;0,I193*E193,0)</f>
        <v>0</v>
      </c>
      <c r="K193" s="314"/>
      <c r="L193" s="312"/>
      <c r="M193" s="80">
        <f>INT(ROUND(F193,2)*(IF(E193&gt;0,(IF(K193="ano",data!$J$6,0)),0)))</f>
        <v>0</v>
      </c>
      <c r="N193" s="82">
        <f t="shared" ref="N193" si="332">IF(L193&gt;E193,M193*E193,M193*L193)</f>
        <v>0</v>
      </c>
      <c r="O193" s="84">
        <f t="shared" ref="O193" si="333">J193+N193</f>
        <v>0</v>
      </c>
      <c r="Q193" s="85" t="str">
        <f t="shared" ref="Q193" si="334">IF(O193&gt;0,1,"")</f>
        <v/>
      </c>
      <c r="R193" s="611" t="s">
        <v>338</v>
      </c>
      <c r="T193" s="4">
        <f t="shared" si="276"/>
        <v>0</v>
      </c>
      <c r="U193" s="176" t="s">
        <v>297</v>
      </c>
      <c r="V193" s="10"/>
      <c r="W193" s="10"/>
      <c r="X193" s="164"/>
      <c r="Y193" s="177"/>
      <c r="Z193" s="164"/>
      <c r="AA193" s="177"/>
      <c r="AB193" s="164"/>
      <c r="AC193" s="177"/>
      <c r="AD193" s="164"/>
      <c r="AE193" s="177"/>
      <c r="AF193" s="164"/>
      <c r="AG193" s="177"/>
      <c r="AH193" s="164"/>
      <c r="AI193" s="177"/>
      <c r="AJ193" s="164"/>
      <c r="AK193" s="177"/>
      <c r="AL193" s="164"/>
      <c r="AM193" s="177"/>
      <c r="AN193" s="164"/>
      <c r="AO193" s="177"/>
      <c r="AP193" s="164"/>
      <c r="AQ193" s="177"/>
      <c r="AR193" s="164"/>
      <c r="AS193" s="177"/>
      <c r="AT193" s="164"/>
      <c r="AU193" s="177"/>
      <c r="AV193" s="166">
        <f t="shared" si="172"/>
        <v>0</v>
      </c>
      <c r="AW193" s="167">
        <f t="shared" si="173"/>
        <v>0</v>
      </c>
      <c r="AX193" s="166">
        <f t="shared" si="174"/>
        <v>0</v>
      </c>
      <c r="AY193" s="167">
        <f t="shared" si="175"/>
        <v>0</v>
      </c>
      <c r="AZ193" s="1"/>
      <c r="BA193" s="1"/>
      <c r="BB193" s="164"/>
      <c r="BC193" s="177"/>
      <c r="BD193" s="164"/>
      <c r="BE193" s="177"/>
      <c r="BF193" s="164"/>
      <c r="BG193" s="177"/>
      <c r="BH193" s="164"/>
      <c r="BI193" s="177"/>
      <c r="BJ193" s="164"/>
      <c r="BK193" s="177"/>
      <c r="BL193" s="164"/>
      <c r="BM193" s="177"/>
      <c r="BN193" s="164"/>
      <c r="BO193" s="177"/>
      <c r="BP193" s="164"/>
      <c r="BQ193" s="177"/>
      <c r="BR193" s="164"/>
      <c r="BS193" s="177"/>
      <c r="BT193" s="164"/>
      <c r="BU193" s="177"/>
      <c r="BV193" s="164"/>
      <c r="BW193" s="177"/>
      <c r="BX193" s="164"/>
      <c r="BY193" s="177"/>
      <c r="BZ193" s="166">
        <f t="shared" si="176"/>
        <v>0</v>
      </c>
      <c r="CA193" s="167">
        <f t="shared" si="177"/>
        <v>0</v>
      </c>
      <c r="CB193" s="166">
        <f t="shared" si="178"/>
        <v>0</v>
      </c>
      <c r="CC193" s="167">
        <f t="shared" si="179"/>
        <v>0</v>
      </c>
      <c r="CD193" s="1"/>
      <c r="CE193" s="1"/>
      <c r="CF193" s="164"/>
      <c r="CG193" s="177"/>
      <c r="CH193" s="164"/>
      <c r="CI193" s="177"/>
      <c r="CJ193" s="164"/>
      <c r="CK193" s="177"/>
      <c r="CL193" s="164"/>
      <c r="CM193" s="177"/>
      <c r="CN193" s="164"/>
      <c r="CO193" s="177"/>
      <c r="CP193" s="164"/>
      <c r="CQ193" s="177"/>
      <c r="CR193" s="164"/>
      <c r="CS193" s="177"/>
      <c r="CT193" s="164"/>
      <c r="CU193" s="177"/>
      <c r="CV193" s="164"/>
      <c r="CW193" s="177"/>
      <c r="CX193" s="164"/>
      <c r="CY193" s="177"/>
      <c r="CZ193" s="164"/>
      <c r="DA193" s="177"/>
      <c r="DB193" s="164"/>
      <c r="DC193" s="177"/>
      <c r="DD193" s="166">
        <f t="shared" si="180"/>
        <v>0</v>
      </c>
      <c r="DE193" s="167">
        <f t="shared" si="181"/>
        <v>0</v>
      </c>
      <c r="DF193" s="166">
        <f t="shared" si="182"/>
        <v>0</v>
      </c>
      <c r="DG193" s="167">
        <f t="shared" si="183"/>
        <v>0</v>
      </c>
      <c r="DH193" s="1"/>
      <c r="DI193" s="1"/>
      <c r="DJ193" s="164"/>
      <c r="DK193" s="177"/>
      <c r="DL193" s="164"/>
      <c r="DM193" s="177"/>
      <c r="DN193" s="164"/>
      <c r="DO193" s="177"/>
      <c r="DP193" s="164"/>
      <c r="DQ193" s="177"/>
      <c r="DR193" s="164"/>
      <c r="DS193" s="177"/>
      <c r="DT193" s="164"/>
      <c r="DU193" s="177"/>
      <c r="DV193" s="164"/>
      <c r="DW193" s="177"/>
      <c r="DX193" s="164"/>
      <c r="DY193" s="177"/>
      <c r="DZ193" s="164"/>
      <c r="EA193" s="177"/>
      <c r="EB193" s="164"/>
      <c r="EC193" s="177"/>
      <c r="ED193" s="164"/>
      <c r="EE193" s="177"/>
      <c r="EF193" s="164"/>
      <c r="EG193" s="177"/>
      <c r="EH193" s="166">
        <f t="shared" si="184"/>
        <v>0</v>
      </c>
      <c r="EI193" s="167">
        <f t="shared" si="185"/>
        <v>0</v>
      </c>
      <c r="EJ193" s="166">
        <f t="shared" si="186"/>
        <v>0</v>
      </c>
      <c r="EK193" s="167">
        <f t="shared" si="187"/>
        <v>0</v>
      </c>
      <c r="EL193" s="1"/>
      <c r="EM193" s="1"/>
      <c r="EN193" s="164"/>
      <c r="EO193" s="177"/>
      <c r="EP193" s="164"/>
      <c r="EQ193" s="177"/>
      <c r="ER193" s="164"/>
      <c r="ES193" s="177"/>
      <c r="ET193" s="164"/>
      <c r="EU193" s="177"/>
      <c r="EV193" s="164"/>
      <c r="EW193" s="177"/>
      <c r="EX193" s="164"/>
      <c r="EY193" s="177"/>
      <c r="EZ193" s="164"/>
      <c r="FA193" s="177"/>
      <c r="FB193" s="164"/>
      <c r="FC193" s="177"/>
      <c r="FD193" s="164"/>
      <c r="FE193" s="177"/>
      <c r="FF193" s="164"/>
      <c r="FG193" s="177"/>
      <c r="FH193" s="164"/>
      <c r="FI193" s="177"/>
      <c r="FJ193" s="164"/>
      <c r="FK193" s="177"/>
      <c r="FL193" s="166">
        <f t="shared" si="188"/>
        <v>0</v>
      </c>
      <c r="FM193" s="167">
        <f t="shared" si="189"/>
        <v>0</v>
      </c>
      <c r="FN193" s="166">
        <f t="shared" si="190"/>
        <v>0</v>
      </c>
      <c r="FO193" s="167">
        <f t="shared" si="191"/>
        <v>0</v>
      </c>
      <c r="FP193" s="1"/>
      <c r="FQ193" s="1"/>
      <c r="FR193" s="164"/>
      <c r="FS193" s="177"/>
      <c r="FT193" s="164"/>
      <c r="FU193" s="177"/>
      <c r="FV193" s="164"/>
      <c r="FW193" s="177"/>
      <c r="FX193" s="164"/>
      <c r="FY193" s="177"/>
      <c r="FZ193" s="164"/>
      <c r="GA193" s="177"/>
      <c r="GB193" s="164"/>
      <c r="GC193" s="177"/>
      <c r="GD193" s="164"/>
      <c r="GE193" s="177"/>
      <c r="GF193" s="164"/>
      <c r="GG193" s="177"/>
      <c r="GH193" s="164"/>
      <c r="GI193" s="177"/>
      <c r="GJ193" s="164"/>
      <c r="GK193" s="177"/>
      <c r="GL193" s="164"/>
      <c r="GM193" s="177"/>
      <c r="GN193" s="164"/>
      <c r="GO193" s="177"/>
      <c r="GP193" s="166">
        <f t="shared" si="192"/>
        <v>0</v>
      </c>
      <c r="GQ193" s="167">
        <f t="shared" si="193"/>
        <v>0</v>
      </c>
      <c r="GR193" s="166">
        <f t="shared" si="194"/>
        <v>0</v>
      </c>
      <c r="GS193" s="167">
        <f t="shared" si="195"/>
        <v>0</v>
      </c>
      <c r="GT193" s="1"/>
      <c r="GU193" s="1"/>
      <c r="GV193" s="164"/>
      <c r="GW193" s="177"/>
      <c r="GX193" s="164"/>
      <c r="GY193" s="177"/>
      <c r="GZ193" s="164"/>
      <c r="HA193" s="177"/>
      <c r="HB193" s="164"/>
      <c r="HC193" s="177"/>
      <c r="HD193" s="164"/>
      <c r="HE193" s="177"/>
      <c r="HF193" s="164"/>
      <c r="HG193" s="177"/>
      <c r="HH193" s="164"/>
      <c r="HI193" s="177"/>
      <c r="HJ193" s="164"/>
      <c r="HK193" s="177"/>
      <c r="HL193" s="164"/>
      <c r="HM193" s="177"/>
      <c r="HN193" s="164"/>
      <c r="HO193" s="177"/>
      <c r="HP193" s="164"/>
      <c r="HQ193" s="177"/>
      <c r="HR193" s="164"/>
      <c r="HS193" s="177"/>
      <c r="HT193" s="166">
        <f t="shared" si="196"/>
        <v>0</v>
      </c>
      <c r="HU193" s="167">
        <f t="shared" si="197"/>
        <v>0</v>
      </c>
      <c r="HV193" s="166">
        <f t="shared" si="198"/>
        <v>0</v>
      </c>
      <c r="HW193" s="167">
        <f t="shared" si="199"/>
        <v>0</v>
      </c>
      <c r="HX193" s="1"/>
      <c r="HY193" s="1"/>
      <c r="HZ193" s="164"/>
      <c r="IA193" s="177"/>
      <c r="IB193" s="164"/>
      <c r="IC193" s="177"/>
      <c r="ID193" s="164"/>
      <c r="IE193" s="177"/>
      <c r="IF193" s="164"/>
      <c r="IG193" s="177"/>
      <c r="IH193" s="164"/>
      <c r="II193" s="177"/>
      <c r="IJ193" s="164"/>
      <c r="IK193" s="177"/>
      <c r="IL193" s="164"/>
      <c r="IM193" s="177"/>
      <c r="IN193" s="164"/>
      <c r="IO193" s="177"/>
      <c r="IP193" s="164"/>
      <c r="IQ193" s="177"/>
      <c r="IR193" s="164"/>
      <c r="IS193" s="177"/>
      <c r="IT193" s="164"/>
      <c r="IU193" s="177"/>
      <c r="IV193" s="164"/>
      <c r="IW193" s="177"/>
      <c r="IX193" s="166">
        <f t="shared" si="200"/>
        <v>0</v>
      </c>
      <c r="IY193" s="167">
        <f t="shared" si="201"/>
        <v>0</v>
      </c>
      <c r="IZ193" s="166">
        <f t="shared" si="202"/>
        <v>0</v>
      </c>
      <c r="JA193" s="167">
        <f t="shared" si="203"/>
        <v>0</v>
      </c>
      <c r="JB193" s="1"/>
      <c r="JC193" s="1"/>
      <c r="JD193" s="164"/>
      <c r="JE193" s="177"/>
      <c r="JF193" s="164"/>
      <c r="JG193" s="177"/>
      <c r="JH193" s="164"/>
      <c r="JI193" s="177"/>
      <c r="JJ193" s="164"/>
      <c r="JK193" s="177"/>
      <c r="JL193" s="164"/>
      <c r="JM193" s="177"/>
      <c r="JN193" s="164"/>
      <c r="JO193" s="177"/>
      <c r="JP193" s="164"/>
      <c r="JQ193" s="177"/>
      <c r="JR193" s="164"/>
      <c r="JS193" s="177"/>
      <c r="JT193" s="164"/>
      <c r="JU193" s="177"/>
      <c r="JV193" s="164"/>
      <c r="JW193" s="177"/>
      <c r="JX193" s="164"/>
      <c r="JY193" s="177"/>
      <c r="JZ193" s="164"/>
      <c r="KA193" s="177"/>
      <c r="KB193" s="166">
        <f t="shared" si="204"/>
        <v>0</v>
      </c>
      <c r="KC193" s="167">
        <f t="shared" si="205"/>
        <v>0</v>
      </c>
      <c r="KD193" s="166">
        <f t="shared" si="206"/>
        <v>0</v>
      </c>
      <c r="KE193" s="167">
        <f t="shared" si="207"/>
        <v>0</v>
      </c>
      <c r="KF193" s="1"/>
      <c r="KG193" s="1"/>
      <c r="KH193" s="197">
        <f t="shared" si="293"/>
        <v>0</v>
      </c>
      <c r="KI193" s="198">
        <f t="shared" si="294"/>
        <v>0</v>
      </c>
      <c r="KJ193" s="166">
        <f t="shared" si="295"/>
        <v>0</v>
      </c>
      <c r="KK193" s="167">
        <f t="shared" si="296"/>
        <v>0</v>
      </c>
      <c r="KL193" s="199">
        <f t="shared" si="297"/>
        <v>0</v>
      </c>
      <c r="KM193" s="198">
        <f t="shared" si="298"/>
        <v>0</v>
      </c>
      <c r="KN193" s="166">
        <f t="shared" si="299"/>
        <v>0</v>
      </c>
      <c r="KO193" s="427">
        <f t="shared" si="300"/>
        <v>0</v>
      </c>
      <c r="KP193" s="420">
        <f t="shared" si="301"/>
        <v>0</v>
      </c>
      <c r="KQ193" s="422">
        <f t="shared" si="302"/>
        <v>0</v>
      </c>
      <c r="KR193" s="421" t="s">
        <v>338</v>
      </c>
      <c r="KS193" s="422" t="s">
        <v>338</v>
      </c>
      <c r="KT193" s="1"/>
    </row>
    <row r="194" spans="2:306" s="4" customFormat="1" ht="16.5" hidden="1" customHeight="1" x14ac:dyDescent="0.2">
      <c r="B194" s="73"/>
      <c r="C194" s="902"/>
      <c r="D194" s="903"/>
      <c r="E194" s="128"/>
      <c r="F194" s="651"/>
      <c r="G194" s="128"/>
      <c r="H194" s="128"/>
      <c r="I194" s="80">
        <f>INT(ROUND(F194,2)*(IF(E194&gt;0,data!$J$4,0)))</f>
        <v>0</v>
      </c>
      <c r="J194" s="80"/>
      <c r="K194" s="550"/>
      <c r="L194" s="128"/>
      <c r="M194" s="80">
        <f>INT(ROUND(F194,2)*(IF(E194&gt;0,(IF(K194="ano",data!$J$6,0)),0)))</f>
        <v>0</v>
      </c>
      <c r="N194" s="82"/>
      <c r="O194" s="84"/>
      <c r="Q194" s="85"/>
      <c r="R194" s="611" t="s">
        <v>338</v>
      </c>
      <c r="T194" s="4">
        <f t="shared" si="276"/>
        <v>0</v>
      </c>
      <c r="U194" s="173" t="s">
        <v>297</v>
      </c>
      <c r="V194" s="10"/>
      <c r="W194" s="10"/>
      <c r="X194" s="174"/>
      <c r="Y194" s="175"/>
      <c r="Z194" s="174"/>
      <c r="AA194" s="175"/>
      <c r="AB194" s="174"/>
      <c r="AC194" s="175"/>
      <c r="AD194" s="174"/>
      <c r="AE194" s="175"/>
      <c r="AF194" s="174"/>
      <c r="AG194" s="175"/>
      <c r="AH194" s="174"/>
      <c r="AI194" s="175"/>
      <c r="AJ194" s="174"/>
      <c r="AK194" s="175"/>
      <c r="AL194" s="174"/>
      <c r="AM194" s="175"/>
      <c r="AN194" s="174"/>
      <c r="AO194" s="175"/>
      <c r="AP194" s="174"/>
      <c r="AQ194" s="175"/>
      <c r="AR194" s="174"/>
      <c r="AS194" s="175"/>
      <c r="AT194" s="174"/>
      <c r="AU194" s="175"/>
      <c r="AV194" s="166">
        <f t="shared" si="172"/>
        <v>0</v>
      </c>
      <c r="AW194" s="167">
        <f t="shared" si="173"/>
        <v>0</v>
      </c>
      <c r="AX194" s="166">
        <f t="shared" si="174"/>
        <v>0</v>
      </c>
      <c r="AY194" s="167">
        <f t="shared" si="175"/>
        <v>0</v>
      </c>
      <c r="AZ194" s="1"/>
      <c r="BA194" s="1"/>
      <c r="BB194" s="174"/>
      <c r="BC194" s="175"/>
      <c r="BD194" s="174"/>
      <c r="BE194" s="175"/>
      <c r="BF194" s="174"/>
      <c r="BG194" s="175"/>
      <c r="BH194" s="174"/>
      <c r="BI194" s="175"/>
      <c r="BJ194" s="174"/>
      <c r="BK194" s="175"/>
      <c r="BL194" s="174"/>
      <c r="BM194" s="175"/>
      <c r="BN194" s="174"/>
      <c r="BO194" s="175"/>
      <c r="BP194" s="174"/>
      <c r="BQ194" s="175"/>
      <c r="BR194" s="174"/>
      <c r="BS194" s="175"/>
      <c r="BT194" s="174"/>
      <c r="BU194" s="175"/>
      <c r="BV194" s="174"/>
      <c r="BW194" s="175"/>
      <c r="BX194" s="174"/>
      <c r="BY194" s="175"/>
      <c r="BZ194" s="166">
        <f t="shared" si="176"/>
        <v>0</v>
      </c>
      <c r="CA194" s="167">
        <f t="shared" si="177"/>
        <v>0</v>
      </c>
      <c r="CB194" s="166">
        <f t="shared" si="178"/>
        <v>0</v>
      </c>
      <c r="CC194" s="167">
        <f t="shared" si="179"/>
        <v>0</v>
      </c>
      <c r="CD194" s="1"/>
      <c r="CE194" s="1"/>
      <c r="CF194" s="174"/>
      <c r="CG194" s="175"/>
      <c r="CH194" s="174"/>
      <c r="CI194" s="175"/>
      <c r="CJ194" s="174"/>
      <c r="CK194" s="175"/>
      <c r="CL194" s="174"/>
      <c r="CM194" s="175"/>
      <c r="CN194" s="174"/>
      <c r="CO194" s="175"/>
      <c r="CP194" s="174"/>
      <c r="CQ194" s="175"/>
      <c r="CR194" s="174"/>
      <c r="CS194" s="175"/>
      <c r="CT194" s="174"/>
      <c r="CU194" s="175"/>
      <c r="CV194" s="174"/>
      <c r="CW194" s="175"/>
      <c r="CX194" s="174"/>
      <c r="CY194" s="175"/>
      <c r="CZ194" s="174"/>
      <c r="DA194" s="175"/>
      <c r="DB194" s="174"/>
      <c r="DC194" s="175"/>
      <c r="DD194" s="166">
        <f t="shared" si="180"/>
        <v>0</v>
      </c>
      <c r="DE194" s="167">
        <f t="shared" si="181"/>
        <v>0</v>
      </c>
      <c r="DF194" s="166">
        <f t="shared" si="182"/>
        <v>0</v>
      </c>
      <c r="DG194" s="167">
        <f t="shared" si="183"/>
        <v>0</v>
      </c>
      <c r="DH194" s="1"/>
      <c r="DI194" s="1"/>
      <c r="DJ194" s="174"/>
      <c r="DK194" s="175"/>
      <c r="DL194" s="174"/>
      <c r="DM194" s="175"/>
      <c r="DN194" s="174"/>
      <c r="DO194" s="175"/>
      <c r="DP194" s="174"/>
      <c r="DQ194" s="175"/>
      <c r="DR194" s="174"/>
      <c r="DS194" s="175"/>
      <c r="DT194" s="174"/>
      <c r="DU194" s="175"/>
      <c r="DV194" s="174"/>
      <c r="DW194" s="175"/>
      <c r="DX194" s="174"/>
      <c r="DY194" s="175"/>
      <c r="DZ194" s="174"/>
      <c r="EA194" s="175"/>
      <c r="EB194" s="174"/>
      <c r="EC194" s="175"/>
      <c r="ED194" s="174"/>
      <c r="EE194" s="175"/>
      <c r="EF194" s="174"/>
      <c r="EG194" s="175"/>
      <c r="EH194" s="166">
        <f t="shared" si="184"/>
        <v>0</v>
      </c>
      <c r="EI194" s="167">
        <f t="shared" si="185"/>
        <v>0</v>
      </c>
      <c r="EJ194" s="166">
        <f t="shared" si="186"/>
        <v>0</v>
      </c>
      <c r="EK194" s="167">
        <f t="shared" si="187"/>
        <v>0</v>
      </c>
      <c r="EL194" s="1"/>
      <c r="EM194" s="1"/>
      <c r="EN194" s="174"/>
      <c r="EO194" s="175"/>
      <c r="EP194" s="174"/>
      <c r="EQ194" s="175"/>
      <c r="ER194" s="174"/>
      <c r="ES194" s="175"/>
      <c r="ET194" s="174"/>
      <c r="EU194" s="175"/>
      <c r="EV194" s="174"/>
      <c r="EW194" s="175"/>
      <c r="EX194" s="174"/>
      <c r="EY194" s="175"/>
      <c r="EZ194" s="174"/>
      <c r="FA194" s="175"/>
      <c r="FB194" s="174"/>
      <c r="FC194" s="175"/>
      <c r="FD194" s="174"/>
      <c r="FE194" s="175"/>
      <c r="FF194" s="174"/>
      <c r="FG194" s="175"/>
      <c r="FH194" s="174"/>
      <c r="FI194" s="175"/>
      <c r="FJ194" s="174"/>
      <c r="FK194" s="175"/>
      <c r="FL194" s="166">
        <f t="shared" si="188"/>
        <v>0</v>
      </c>
      <c r="FM194" s="167">
        <f t="shared" si="189"/>
        <v>0</v>
      </c>
      <c r="FN194" s="166">
        <f t="shared" si="190"/>
        <v>0</v>
      </c>
      <c r="FO194" s="167">
        <f t="shared" si="191"/>
        <v>0</v>
      </c>
      <c r="FP194" s="1"/>
      <c r="FQ194" s="1"/>
      <c r="FR194" s="174"/>
      <c r="FS194" s="175"/>
      <c r="FT194" s="174"/>
      <c r="FU194" s="175"/>
      <c r="FV194" s="174"/>
      <c r="FW194" s="175"/>
      <c r="FX194" s="174"/>
      <c r="FY194" s="175"/>
      <c r="FZ194" s="174"/>
      <c r="GA194" s="175"/>
      <c r="GB194" s="174"/>
      <c r="GC194" s="175"/>
      <c r="GD194" s="174"/>
      <c r="GE194" s="175"/>
      <c r="GF194" s="174"/>
      <c r="GG194" s="175"/>
      <c r="GH194" s="174"/>
      <c r="GI194" s="175"/>
      <c r="GJ194" s="174"/>
      <c r="GK194" s="175"/>
      <c r="GL194" s="174"/>
      <c r="GM194" s="175"/>
      <c r="GN194" s="174"/>
      <c r="GO194" s="175"/>
      <c r="GP194" s="166">
        <f t="shared" si="192"/>
        <v>0</v>
      </c>
      <c r="GQ194" s="167">
        <f t="shared" si="193"/>
        <v>0</v>
      </c>
      <c r="GR194" s="166">
        <f t="shared" si="194"/>
        <v>0</v>
      </c>
      <c r="GS194" s="167">
        <f t="shared" si="195"/>
        <v>0</v>
      </c>
      <c r="GT194" s="1"/>
      <c r="GU194" s="1"/>
      <c r="GV194" s="174"/>
      <c r="GW194" s="175"/>
      <c r="GX194" s="174"/>
      <c r="GY194" s="175"/>
      <c r="GZ194" s="174"/>
      <c r="HA194" s="175"/>
      <c r="HB194" s="174"/>
      <c r="HC194" s="175"/>
      <c r="HD194" s="174"/>
      <c r="HE194" s="175"/>
      <c r="HF194" s="174"/>
      <c r="HG194" s="175"/>
      <c r="HH194" s="174"/>
      <c r="HI194" s="175"/>
      <c r="HJ194" s="174"/>
      <c r="HK194" s="175"/>
      <c r="HL194" s="174"/>
      <c r="HM194" s="175"/>
      <c r="HN194" s="174"/>
      <c r="HO194" s="175"/>
      <c r="HP194" s="174"/>
      <c r="HQ194" s="175"/>
      <c r="HR194" s="174"/>
      <c r="HS194" s="175"/>
      <c r="HT194" s="166">
        <f t="shared" si="196"/>
        <v>0</v>
      </c>
      <c r="HU194" s="167">
        <f t="shared" si="197"/>
        <v>0</v>
      </c>
      <c r="HV194" s="166">
        <f t="shared" si="198"/>
        <v>0</v>
      </c>
      <c r="HW194" s="167">
        <f t="shared" si="199"/>
        <v>0</v>
      </c>
      <c r="HX194" s="1"/>
      <c r="HY194" s="1"/>
      <c r="HZ194" s="174"/>
      <c r="IA194" s="175"/>
      <c r="IB194" s="174"/>
      <c r="IC194" s="175"/>
      <c r="ID194" s="174"/>
      <c r="IE194" s="175"/>
      <c r="IF194" s="174"/>
      <c r="IG194" s="175"/>
      <c r="IH194" s="174"/>
      <c r="II194" s="175"/>
      <c r="IJ194" s="174"/>
      <c r="IK194" s="175"/>
      <c r="IL194" s="174"/>
      <c r="IM194" s="175"/>
      <c r="IN194" s="174"/>
      <c r="IO194" s="175"/>
      <c r="IP194" s="174"/>
      <c r="IQ194" s="175"/>
      <c r="IR194" s="174"/>
      <c r="IS194" s="175"/>
      <c r="IT194" s="174"/>
      <c r="IU194" s="175"/>
      <c r="IV194" s="174"/>
      <c r="IW194" s="175"/>
      <c r="IX194" s="166">
        <f t="shared" si="200"/>
        <v>0</v>
      </c>
      <c r="IY194" s="167">
        <f t="shared" si="201"/>
        <v>0</v>
      </c>
      <c r="IZ194" s="166">
        <f t="shared" si="202"/>
        <v>0</v>
      </c>
      <c r="JA194" s="167">
        <f t="shared" si="203"/>
        <v>0</v>
      </c>
      <c r="JB194" s="1"/>
      <c r="JC194" s="1"/>
      <c r="JD194" s="174"/>
      <c r="JE194" s="175"/>
      <c r="JF194" s="174"/>
      <c r="JG194" s="175"/>
      <c r="JH194" s="174"/>
      <c r="JI194" s="175"/>
      <c r="JJ194" s="174"/>
      <c r="JK194" s="175"/>
      <c r="JL194" s="174"/>
      <c r="JM194" s="175"/>
      <c r="JN194" s="174"/>
      <c r="JO194" s="175"/>
      <c r="JP194" s="174"/>
      <c r="JQ194" s="175"/>
      <c r="JR194" s="174"/>
      <c r="JS194" s="175"/>
      <c r="JT194" s="174"/>
      <c r="JU194" s="175"/>
      <c r="JV194" s="174"/>
      <c r="JW194" s="175"/>
      <c r="JX194" s="174"/>
      <c r="JY194" s="175"/>
      <c r="JZ194" s="174"/>
      <c r="KA194" s="175"/>
      <c r="KB194" s="166">
        <f t="shared" si="204"/>
        <v>0</v>
      </c>
      <c r="KC194" s="167">
        <f t="shared" si="205"/>
        <v>0</v>
      </c>
      <c r="KD194" s="166">
        <f t="shared" si="206"/>
        <v>0</v>
      </c>
      <c r="KE194" s="167">
        <f t="shared" si="207"/>
        <v>0</v>
      </c>
      <c r="KF194" s="1"/>
      <c r="KG194" s="1"/>
      <c r="KH194" s="197">
        <f t="shared" si="293"/>
        <v>0</v>
      </c>
      <c r="KI194" s="198">
        <f t="shared" si="294"/>
        <v>0</v>
      </c>
      <c r="KJ194" s="166">
        <f t="shared" si="295"/>
        <v>0</v>
      </c>
      <c r="KK194" s="167">
        <f t="shared" si="296"/>
        <v>0</v>
      </c>
      <c r="KL194" s="199">
        <f t="shared" si="297"/>
        <v>0</v>
      </c>
      <c r="KM194" s="198">
        <f t="shared" si="298"/>
        <v>0</v>
      </c>
      <c r="KN194" s="166">
        <f t="shared" si="299"/>
        <v>0</v>
      </c>
      <c r="KO194" s="427">
        <f t="shared" si="300"/>
        <v>0</v>
      </c>
      <c r="KP194" s="420">
        <f t="shared" si="301"/>
        <v>0</v>
      </c>
      <c r="KQ194" s="422">
        <f t="shared" si="302"/>
        <v>0</v>
      </c>
      <c r="KR194" s="421" t="s">
        <v>338</v>
      </c>
      <c r="KS194" s="422" t="s">
        <v>338</v>
      </c>
      <c r="KT194" s="1"/>
    </row>
    <row r="195" spans="2:306" s="4" customFormat="1" ht="16.5" customHeight="1" x14ac:dyDescent="0.2">
      <c r="B195" s="73" t="s">
        <v>373</v>
      </c>
      <c r="C195" s="900"/>
      <c r="D195" s="901"/>
      <c r="E195" s="312"/>
      <c r="F195" s="655">
        <v>1</v>
      </c>
      <c r="G195" s="14"/>
      <c r="H195" s="14"/>
      <c r="I195" s="80">
        <f>INT(ROUND(F195,2)*(IF(E195&gt;0,data!$J$4,0)))</f>
        <v>0</v>
      </c>
      <c r="J195" s="80">
        <f t="shared" ref="J195" si="335">IF(E195&gt;0,I195*E195,0)</f>
        <v>0</v>
      </c>
      <c r="K195" s="314"/>
      <c r="L195" s="312"/>
      <c r="M195" s="80">
        <f>INT(ROUND(F195,2)*(IF(E195&gt;0,(IF(K195="ano",data!$J$6,0)),0)))</f>
        <v>0</v>
      </c>
      <c r="N195" s="82">
        <f t="shared" ref="N195" si="336">IF(L195&gt;E195,M195*E195,M195*L195)</f>
        <v>0</v>
      </c>
      <c r="O195" s="84">
        <f t="shared" ref="O195" si="337">J195+N195</f>
        <v>0</v>
      </c>
      <c r="Q195" s="85" t="str">
        <f t="shared" ref="Q195" si="338">IF(O195&gt;0,1,"")</f>
        <v/>
      </c>
      <c r="R195" s="611" t="s">
        <v>338</v>
      </c>
      <c r="T195" s="4">
        <f t="shared" si="276"/>
        <v>0</v>
      </c>
      <c r="U195" s="176" t="s">
        <v>297</v>
      </c>
      <c r="V195" s="10"/>
      <c r="W195" s="10"/>
      <c r="X195" s="164"/>
      <c r="Y195" s="177"/>
      <c r="Z195" s="164"/>
      <c r="AA195" s="177"/>
      <c r="AB195" s="164"/>
      <c r="AC195" s="177"/>
      <c r="AD195" s="164"/>
      <c r="AE195" s="177"/>
      <c r="AF195" s="164"/>
      <c r="AG195" s="177"/>
      <c r="AH195" s="164"/>
      <c r="AI195" s="177"/>
      <c r="AJ195" s="164"/>
      <c r="AK195" s="177"/>
      <c r="AL195" s="164"/>
      <c r="AM195" s="177"/>
      <c r="AN195" s="164"/>
      <c r="AO195" s="177"/>
      <c r="AP195" s="164"/>
      <c r="AQ195" s="177"/>
      <c r="AR195" s="164"/>
      <c r="AS195" s="177"/>
      <c r="AT195" s="164"/>
      <c r="AU195" s="177"/>
      <c r="AV195" s="166">
        <f t="shared" si="172"/>
        <v>0</v>
      </c>
      <c r="AW195" s="167">
        <f t="shared" si="173"/>
        <v>0</v>
      </c>
      <c r="AX195" s="166">
        <f t="shared" si="174"/>
        <v>0</v>
      </c>
      <c r="AY195" s="167">
        <f t="shared" si="175"/>
        <v>0</v>
      </c>
      <c r="AZ195" s="1"/>
      <c r="BA195" s="1"/>
      <c r="BB195" s="164"/>
      <c r="BC195" s="177"/>
      <c r="BD195" s="164"/>
      <c r="BE195" s="177"/>
      <c r="BF195" s="164"/>
      <c r="BG195" s="177"/>
      <c r="BH195" s="164"/>
      <c r="BI195" s="177"/>
      <c r="BJ195" s="164"/>
      <c r="BK195" s="177"/>
      <c r="BL195" s="164"/>
      <c r="BM195" s="177"/>
      <c r="BN195" s="164"/>
      <c r="BO195" s="177"/>
      <c r="BP195" s="164"/>
      <c r="BQ195" s="177"/>
      <c r="BR195" s="164"/>
      <c r="BS195" s="177"/>
      <c r="BT195" s="164"/>
      <c r="BU195" s="177"/>
      <c r="BV195" s="164"/>
      <c r="BW195" s="177"/>
      <c r="BX195" s="164"/>
      <c r="BY195" s="177"/>
      <c r="BZ195" s="166">
        <f t="shared" si="176"/>
        <v>0</v>
      </c>
      <c r="CA195" s="167">
        <f t="shared" si="177"/>
        <v>0</v>
      </c>
      <c r="CB195" s="166">
        <f t="shared" si="178"/>
        <v>0</v>
      </c>
      <c r="CC195" s="167">
        <f t="shared" si="179"/>
        <v>0</v>
      </c>
      <c r="CD195" s="1"/>
      <c r="CE195" s="1"/>
      <c r="CF195" s="164"/>
      <c r="CG195" s="177"/>
      <c r="CH195" s="164"/>
      <c r="CI195" s="177"/>
      <c r="CJ195" s="164"/>
      <c r="CK195" s="177"/>
      <c r="CL195" s="164"/>
      <c r="CM195" s="177"/>
      <c r="CN195" s="164"/>
      <c r="CO195" s="177"/>
      <c r="CP195" s="164"/>
      <c r="CQ195" s="177"/>
      <c r="CR195" s="164"/>
      <c r="CS195" s="177"/>
      <c r="CT195" s="164"/>
      <c r="CU195" s="177"/>
      <c r="CV195" s="164"/>
      <c r="CW195" s="177"/>
      <c r="CX195" s="164"/>
      <c r="CY195" s="177"/>
      <c r="CZ195" s="164"/>
      <c r="DA195" s="177"/>
      <c r="DB195" s="164"/>
      <c r="DC195" s="177"/>
      <c r="DD195" s="166">
        <f t="shared" si="180"/>
        <v>0</v>
      </c>
      <c r="DE195" s="167">
        <f t="shared" si="181"/>
        <v>0</v>
      </c>
      <c r="DF195" s="166">
        <f t="shared" si="182"/>
        <v>0</v>
      </c>
      <c r="DG195" s="167">
        <f t="shared" si="183"/>
        <v>0</v>
      </c>
      <c r="DH195" s="1"/>
      <c r="DI195" s="1"/>
      <c r="DJ195" s="164"/>
      <c r="DK195" s="177"/>
      <c r="DL195" s="164"/>
      <c r="DM195" s="177"/>
      <c r="DN195" s="164"/>
      <c r="DO195" s="177"/>
      <c r="DP195" s="164"/>
      <c r="DQ195" s="177"/>
      <c r="DR195" s="164"/>
      <c r="DS195" s="177"/>
      <c r="DT195" s="164"/>
      <c r="DU195" s="177"/>
      <c r="DV195" s="164"/>
      <c r="DW195" s="177"/>
      <c r="DX195" s="164"/>
      <c r="DY195" s="177"/>
      <c r="DZ195" s="164"/>
      <c r="EA195" s="177"/>
      <c r="EB195" s="164"/>
      <c r="EC195" s="177"/>
      <c r="ED195" s="164"/>
      <c r="EE195" s="177"/>
      <c r="EF195" s="164"/>
      <c r="EG195" s="177"/>
      <c r="EH195" s="166">
        <f t="shared" si="184"/>
        <v>0</v>
      </c>
      <c r="EI195" s="167">
        <f t="shared" si="185"/>
        <v>0</v>
      </c>
      <c r="EJ195" s="166">
        <f t="shared" si="186"/>
        <v>0</v>
      </c>
      <c r="EK195" s="167">
        <f t="shared" si="187"/>
        <v>0</v>
      </c>
      <c r="EL195" s="1"/>
      <c r="EM195" s="1"/>
      <c r="EN195" s="164"/>
      <c r="EO195" s="177"/>
      <c r="EP195" s="164"/>
      <c r="EQ195" s="177"/>
      <c r="ER195" s="164"/>
      <c r="ES195" s="177"/>
      <c r="ET195" s="164"/>
      <c r="EU195" s="177"/>
      <c r="EV195" s="164"/>
      <c r="EW195" s="177"/>
      <c r="EX195" s="164"/>
      <c r="EY195" s="177"/>
      <c r="EZ195" s="164"/>
      <c r="FA195" s="177"/>
      <c r="FB195" s="164"/>
      <c r="FC195" s="177"/>
      <c r="FD195" s="164"/>
      <c r="FE195" s="177"/>
      <c r="FF195" s="164"/>
      <c r="FG195" s="177"/>
      <c r="FH195" s="164"/>
      <c r="FI195" s="177"/>
      <c r="FJ195" s="164"/>
      <c r="FK195" s="177"/>
      <c r="FL195" s="166">
        <f t="shared" si="188"/>
        <v>0</v>
      </c>
      <c r="FM195" s="167">
        <f t="shared" si="189"/>
        <v>0</v>
      </c>
      <c r="FN195" s="166">
        <f t="shared" si="190"/>
        <v>0</v>
      </c>
      <c r="FO195" s="167">
        <f t="shared" si="191"/>
        <v>0</v>
      </c>
      <c r="FP195" s="1"/>
      <c r="FQ195" s="1"/>
      <c r="FR195" s="164"/>
      <c r="FS195" s="177"/>
      <c r="FT195" s="164"/>
      <c r="FU195" s="177"/>
      <c r="FV195" s="164"/>
      <c r="FW195" s="177"/>
      <c r="FX195" s="164"/>
      <c r="FY195" s="177"/>
      <c r="FZ195" s="164"/>
      <c r="GA195" s="177"/>
      <c r="GB195" s="164"/>
      <c r="GC195" s="177"/>
      <c r="GD195" s="164"/>
      <c r="GE195" s="177"/>
      <c r="GF195" s="164"/>
      <c r="GG195" s="177"/>
      <c r="GH195" s="164"/>
      <c r="GI195" s="177"/>
      <c r="GJ195" s="164"/>
      <c r="GK195" s="177"/>
      <c r="GL195" s="164"/>
      <c r="GM195" s="177"/>
      <c r="GN195" s="164"/>
      <c r="GO195" s="177"/>
      <c r="GP195" s="166">
        <f t="shared" si="192"/>
        <v>0</v>
      </c>
      <c r="GQ195" s="167">
        <f t="shared" si="193"/>
        <v>0</v>
      </c>
      <c r="GR195" s="166">
        <f t="shared" si="194"/>
        <v>0</v>
      </c>
      <c r="GS195" s="167">
        <f t="shared" si="195"/>
        <v>0</v>
      </c>
      <c r="GT195" s="1"/>
      <c r="GU195" s="1"/>
      <c r="GV195" s="164"/>
      <c r="GW195" s="177"/>
      <c r="GX195" s="164"/>
      <c r="GY195" s="177"/>
      <c r="GZ195" s="164"/>
      <c r="HA195" s="177"/>
      <c r="HB195" s="164"/>
      <c r="HC195" s="177"/>
      <c r="HD195" s="164"/>
      <c r="HE195" s="177"/>
      <c r="HF195" s="164"/>
      <c r="HG195" s="177"/>
      <c r="HH195" s="164"/>
      <c r="HI195" s="177"/>
      <c r="HJ195" s="164"/>
      <c r="HK195" s="177"/>
      <c r="HL195" s="164"/>
      <c r="HM195" s="177"/>
      <c r="HN195" s="164"/>
      <c r="HO195" s="177"/>
      <c r="HP195" s="164"/>
      <c r="HQ195" s="177"/>
      <c r="HR195" s="164"/>
      <c r="HS195" s="177"/>
      <c r="HT195" s="166">
        <f t="shared" si="196"/>
        <v>0</v>
      </c>
      <c r="HU195" s="167">
        <f t="shared" si="197"/>
        <v>0</v>
      </c>
      <c r="HV195" s="166">
        <f t="shared" si="198"/>
        <v>0</v>
      </c>
      <c r="HW195" s="167">
        <f t="shared" si="199"/>
        <v>0</v>
      </c>
      <c r="HX195" s="1"/>
      <c r="HY195" s="1"/>
      <c r="HZ195" s="164"/>
      <c r="IA195" s="177"/>
      <c r="IB195" s="164"/>
      <c r="IC195" s="177"/>
      <c r="ID195" s="164"/>
      <c r="IE195" s="177"/>
      <c r="IF195" s="164"/>
      <c r="IG195" s="177"/>
      <c r="IH195" s="164"/>
      <c r="II195" s="177"/>
      <c r="IJ195" s="164"/>
      <c r="IK195" s="177"/>
      <c r="IL195" s="164"/>
      <c r="IM195" s="177"/>
      <c r="IN195" s="164"/>
      <c r="IO195" s="177"/>
      <c r="IP195" s="164"/>
      <c r="IQ195" s="177"/>
      <c r="IR195" s="164"/>
      <c r="IS195" s="177"/>
      <c r="IT195" s="164"/>
      <c r="IU195" s="177"/>
      <c r="IV195" s="164"/>
      <c r="IW195" s="177"/>
      <c r="IX195" s="166">
        <f t="shared" si="200"/>
        <v>0</v>
      </c>
      <c r="IY195" s="167">
        <f t="shared" si="201"/>
        <v>0</v>
      </c>
      <c r="IZ195" s="166">
        <f t="shared" si="202"/>
        <v>0</v>
      </c>
      <c r="JA195" s="167">
        <f t="shared" si="203"/>
        <v>0</v>
      </c>
      <c r="JB195" s="1"/>
      <c r="JC195" s="1"/>
      <c r="JD195" s="164"/>
      <c r="JE195" s="177"/>
      <c r="JF195" s="164"/>
      <c r="JG195" s="177"/>
      <c r="JH195" s="164"/>
      <c r="JI195" s="177"/>
      <c r="JJ195" s="164"/>
      <c r="JK195" s="177"/>
      <c r="JL195" s="164"/>
      <c r="JM195" s="177"/>
      <c r="JN195" s="164"/>
      <c r="JO195" s="177"/>
      <c r="JP195" s="164"/>
      <c r="JQ195" s="177"/>
      <c r="JR195" s="164"/>
      <c r="JS195" s="177"/>
      <c r="JT195" s="164"/>
      <c r="JU195" s="177"/>
      <c r="JV195" s="164"/>
      <c r="JW195" s="177"/>
      <c r="JX195" s="164"/>
      <c r="JY195" s="177"/>
      <c r="JZ195" s="164"/>
      <c r="KA195" s="177"/>
      <c r="KB195" s="166">
        <f t="shared" si="204"/>
        <v>0</v>
      </c>
      <c r="KC195" s="167">
        <f t="shared" si="205"/>
        <v>0</v>
      </c>
      <c r="KD195" s="166">
        <f t="shared" si="206"/>
        <v>0</v>
      </c>
      <c r="KE195" s="167">
        <f t="shared" si="207"/>
        <v>0</v>
      </c>
      <c r="KF195" s="1"/>
      <c r="KG195" s="1"/>
      <c r="KH195" s="197">
        <f t="shared" si="293"/>
        <v>0</v>
      </c>
      <c r="KI195" s="198">
        <f t="shared" si="294"/>
        <v>0</v>
      </c>
      <c r="KJ195" s="166">
        <f t="shared" si="295"/>
        <v>0</v>
      </c>
      <c r="KK195" s="167">
        <f t="shared" si="296"/>
        <v>0</v>
      </c>
      <c r="KL195" s="199">
        <f t="shared" si="297"/>
        <v>0</v>
      </c>
      <c r="KM195" s="198">
        <f t="shared" si="298"/>
        <v>0</v>
      </c>
      <c r="KN195" s="166">
        <f t="shared" si="299"/>
        <v>0</v>
      </c>
      <c r="KO195" s="427">
        <f t="shared" si="300"/>
        <v>0</v>
      </c>
      <c r="KP195" s="420">
        <f t="shared" si="301"/>
        <v>0</v>
      </c>
      <c r="KQ195" s="422">
        <f t="shared" si="302"/>
        <v>0</v>
      </c>
      <c r="KR195" s="421" t="s">
        <v>338</v>
      </c>
      <c r="KS195" s="422" t="s">
        <v>338</v>
      </c>
      <c r="KT195" s="1"/>
    </row>
    <row r="196" spans="2:306" s="4" customFormat="1" ht="16.5" hidden="1" customHeight="1" x14ac:dyDescent="0.2">
      <c r="B196" s="73"/>
      <c r="C196" s="902"/>
      <c r="D196" s="903"/>
      <c r="E196" s="128"/>
      <c r="F196" s="651"/>
      <c r="G196" s="128"/>
      <c r="H196" s="128"/>
      <c r="I196" s="80">
        <f>INT(ROUND(F196,2)*(IF(E196&gt;0,data!$J$4,0)))</f>
        <v>0</v>
      </c>
      <c r="J196" s="80"/>
      <c r="K196" s="550"/>
      <c r="L196" s="128"/>
      <c r="M196" s="80">
        <f>INT(ROUND(F196,2)*(IF(E196&gt;0,(IF(K196="ano",data!$J$6,0)),0)))</f>
        <v>0</v>
      </c>
      <c r="N196" s="82"/>
      <c r="O196" s="84"/>
      <c r="Q196" s="85"/>
      <c r="R196" s="611" t="s">
        <v>338</v>
      </c>
      <c r="T196" s="4">
        <f t="shared" si="276"/>
        <v>0</v>
      </c>
      <c r="U196" s="173" t="s">
        <v>297</v>
      </c>
      <c r="V196" s="10"/>
      <c r="W196" s="10"/>
      <c r="X196" s="174"/>
      <c r="Y196" s="175"/>
      <c r="Z196" s="174"/>
      <c r="AA196" s="175"/>
      <c r="AB196" s="174"/>
      <c r="AC196" s="175"/>
      <c r="AD196" s="174"/>
      <c r="AE196" s="175"/>
      <c r="AF196" s="174"/>
      <c r="AG196" s="175"/>
      <c r="AH196" s="174"/>
      <c r="AI196" s="175"/>
      <c r="AJ196" s="174"/>
      <c r="AK196" s="175"/>
      <c r="AL196" s="174"/>
      <c r="AM196" s="175"/>
      <c r="AN196" s="174"/>
      <c r="AO196" s="175"/>
      <c r="AP196" s="174"/>
      <c r="AQ196" s="175"/>
      <c r="AR196" s="174"/>
      <c r="AS196" s="175"/>
      <c r="AT196" s="174"/>
      <c r="AU196" s="175"/>
      <c r="AV196" s="166">
        <f t="shared" si="172"/>
        <v>0</v>
      </c>
      <c r="AW196" s="167">
        <f t="shared" si="173"/>
        <v>0</v>
      </c>
      <c r="AX196" s="166">
        <f t="shared" si="174"/>
        <v>0</v>
      </c>
      <c r="AY196" s="167">
        <f t="shared" si="175"/>
        <v>0</v>
      </c>
      <c r="AZ196" s="1"/>
      <c r="BA196" s="1"/>
      <c r="BB196" s="174"/>
      <c r="BC196" s="175"/>
      <c r="BD196" s="174"/>
      <c r="BE196" s="175"/>
      <c r="BF196" s="174"/>
      <c r="BG196" s="175"/>
      <c r="BH196" s="174"/>
      <c r="BI196" s="175"/>
      <c r="BJ196" s="174"/>
      <c r="BK196" s="175"/>
      <c r="BL196" s="174"/>
      <c r="BM196" s="175"/>
      <c r="BN196" s="174"/>
      <c r="BO196" s="175"/>
      <c r="BP196" s="174"/>
      <c r="BQ196" s="175"/>
      <c r="BR196" s="174"/>
      <c r="BS196" s="175"/>
      <c r="BT196" s="174"/>
      <c r="BU196" s="175"/>
      <c r="BV196" s="174"/>
      <c r="BW196" s="175"/>
      <c r="BX196" s="174"/>
      <c r="BY196" s="175"/>
      <c r="BZ196" s="166">
        <f t="shared" si="176"/>
        <v>0</v>
      </c>
      <c r="CA196" s="167">
        <f t="shared" si="177"/>
        <v>0</v>
      </c>
      <c r="CB196" s="166">
        <f t="shared" si="178"/>
        <v>0</v>
      </c>
      <c r="CC196" s="167">
        <f t="shared" si="179"/>
        <v>0</v>
      </c>
      <c r="CD196" s="1"/>
      <c r="CE196" s="1"/>
      <c r="CF196" s="174"/>
      <c r="CG196" s="175"/>
      <c r="CH196" s="174"/>
      <c r="CI196" s="175"/>
      <c r="CJ196" s="174"/>
      <c r="CK196" s="175"/>
      <c r="CL196" s="174"/>
      <c r="CM196" s="175"/>
      <c r="CN196" s="174"/>
      <c r="CO196" s="175"/>
      <c r="CP196" s="174"/>
      <c r="CQ196" s="175"/>
      <c r="CR196" s="174"/>
      <c r="CS196" s="175"/>
      <c r="CT196" s="174"/>
      <c r="CU196" s="175"/>
      <c r="CV196" s="174"/>
      <c r="CW196" s="175"/>
      <c r="CX196" s="174"/>
      <c r="CY196" s="175"/>
      <c r="CZ196" s="174"/>
      <c r="DA196" s="175"/>
      <c r="DB196" s="174"/>
      <c r="DC196" s="175"/>
      <c r="DD196" s="166">
        <f t="shared" si="180"/>
        <v>0</v>
      </c>
      <c r="DE196" s="167">
        <f t="shared" si="181"/>
        <v>0</v>
      </c>
      <c r="DF196" s="166">
        <f t="shared" si="182"/>
        <v>0</v>
      </c>
      <c r="DG196" s="167">
        <f t="shared" si="183"/>
        <v>0</v>
      </c>
      <c r="DH196" s="1"/>
      <c r="DI196" s="1"/>
      <c r="DJ196" s="174"/>
      <c r="DK196" s="175"/>
      <c r="DL196" s="174"/>
      <c r="DM196" s="175"/>
      <c r="DN196" s="174"/>
      <c r="DO196" s="175"/>
      <c r="DP196" s="174"/>
      <c r="DQ196" s="175"/>
      <c r="DR196" s="174"/>
      <c r="DS196" s="175"/>
      <c r="DT196" s="174"/>
      <c r="DU196" s="175"/>
      <c r="DV196" s="174"/>
      <c r="DW196" s="175"/>
      <c r="DX196" s="174"/>
      <c r="DY196" s="175"/>
      <c r="DZ196" s="174"/>
      <c r="EA196" s="175"/>
      <c r="EB196" s="174"/>
      <c r="EC196" s="175"/>
      <c r="ED196" s="174"/>
      <c r="EE196" s="175"/>
      <c r="EF196" s="174"/>
      <c r="EG196" s="175"/>
      <c r="EH196" s="166">
        <f t="shared" si="184"/>
        <v>0</v>
      </c>
      <c r="EI196" s="167">
        <f t="shared" si="185"/>
        <v>0</v>
      </c>
      <c r="EJ196" s="166">
        <f t="shared" si="186"/>
        <v>0</v>
      </c>
      <c r="EK196" s="167">
        <f t="shared" si="187"/>
        <v>0</v>
      </c>
      <c r="EL196" s="1"/>
      <c r="EM196" s="1"/>
      <c r="EN196" s="174"/>
      <c r="EO196" s="175"/>
      <c r="EP196" s="174"/>
      <c r="EQ196" s="175"/>
      <c r="ER196" s="174"/>
      <c r="ES196" s="175"/>
      <c r="ET196" s="174"/>
      <c r="EU196" s="175"/>
      <c r="EV196" s="174"/>
      <c r="EW196" s="175"/>
      <c r="EX196" s="174"/>
      <c r="EY196" s="175"/>
      <c r="EZ196" s="174"/>
      <c r="FA196" s="175"/>
      <c r="FB196" s="174"/>
      <c r="FC196" s="175"/>
      <c r="FD196" s="174"/>
      <c r="FE196" s="175"/>
      <c r="FF196" s="174"/>
      <c r="FG196" s="175"/>
      <c r="FH196" s="174"/>
      <c r="FI196" s="175"/>
      <c r="FJ196" s="174"/>
      <c r="FK196" s="175"/>
      <c r="FL196" s="166">
        <f t="shared" si="188"/>
        <v>0</v>
      </c>
      <c r="FM196" s="167">
        <f t="shared" si="189"/>
        <v>0</v>
      </c>
      <c r="FN196" s="166">
        <f t="shared" si="190"/>
        <v>0</v>
      </c>
      <c r="FO196" s="167">
        <f t="shared" si="191"/>
        <v>0</v>
      </c>
      <c r="FP196" s="1"/>
      <c r="FQ196" s="1"/>
      <c r="FR196" s="174"/>
      <c r="FS196" s="175"/>
      <c r="FT196" s="174"/>
      <c r="FU196" s="175"/>
      <c r="FV196" s="174"/>
      <c r="FW196" s="175"/>
      <c r="FX196" s="174"/>
      <c r="FY196" s="175"/>
      <c r="FZ196" s="174"/>
      <c r="GA196" s="175"/>
      <c r="GB196" s="174"/>
      <c r="GC196" s="175"/>
      <c r="GD196" s="174"/>
      <c r="GE196" s="175"/>
      <c r="GF196" s="174"/>
      <c r="GG196" s="175"/>
      <c r="GH196" s="174"/>
      <c r="GI196" s="175"/>
      <c r="GJ196" s="174"/>
      <c r="GK196" s="175"/>
      <c r="GL196" s="174"/>
      <c r="GM196" s="175"/>
      <c r="GN196" s="174"/>
      <c r="GO196" s="175"/>
      <c r="GP196" s="166">
        <f t="shared" si="192"/>
        <v>0</v>
      </c>
      <c r="GQ196" s="167">
        <f t="shared" si="193"/>
        <v>0</v>
      </c>
      <c r="GR196" s="166">
        <f t="shared" si="194"/>
        <v>0</v>
      </c>
      <c r="GS196" s="167">
        <f t="shared" si="195"/>
        <v>0</v>
      </c>
      <c r="GT196" s="1"/>
      <c r="GU196" s="1"/>
      <c r="GV196" s="174"/>
      <c r="GW196" s="175"/>
      <c r="GX196" s="174"/>
      <c r="GY196" s="175"/>
      <c r="GZ196" s="174"/>
      <c r="HA196" s="175"/>
      <c r="HB196" s="174"/>
      <c r="HC196" s="175"/>
      <c r="HD196" s="174"/>
      <c r="HE196" s="175"/>
      <c r="HF196" s="174"/>
      <c r="HG196" s="175"/>
      <c r="HH196" s="174"/>
      <c r="HI196" s="175"/>
      <c r="HJ196" s="174"/>
      <c r="HK196" s="175"/>
      <c r="HL196" s="174"/>
      <c r="HM196" s="175"/>
      <c r="HN196" s="174"/>
      <c r="HO196" s="175"/>
      <c r="HP196" s="174"/>
      <c r="HQ196" s="175"/>
      <c r="HR196" s="174"/>
      <c r="HS196" s="175"/>
      <c r="HT196" s="166">
        <f t="shared" si="196"/>
        <v>0</v>
      </c>
      <c r="HU196" s="167">
        <f t="shared" si="197"/>
        <v>0</v>
      </c>
      <c r="HV196" s="166">
        <f t="shared" si="198"/>
        <v>0</v>
      </c>
      <c r="HW196" s="167">
        <f t="shared" si="199"/>
        <v>0</v>
      </c>
      <c r="HX196" s="1"/>
      <c r="HY196" s="1"/>
      <c r="HZ196" s="174"/>
      <c r="IA196" s="175"/>
      <c r="IB196" s="174"/>
      <c r="IC196" s="175"/>
      <c r="ID196" s="174"/>
      <c r="IE196" s="175"/>
      <c r="IF196" s="174"/>
      <c r="IG196" s="175"/>
      <c r="IH196" s="174"/>
      <c r="II196" s="175"/>
      <c r="IJ196" s="174"/>
      <c r="IK196" s="175"/>
      <c r="IL196" s="174"/>
      <c r="IM196" s="175"/>
      <c r="IN196" s="174"/>
      <c r="IO196" s="175"/>
      <c r="IP196" s="174"/>
      <c r="IQ196" s="175"/>
      <c r="IR196" s="174"/>
      <c r="IS196" s="175"/>
      <c r="IT196" s="174"/>
      <c r="IU196" s="175"/>
      <c r="IV196" s="174"/>
      <c r="IW196" s="175"/>
      <c r="IX196" s="166">
        <f t="shared" si="200"/>
        <v>0</v>
      </c>
      <c r="IY196" s="167">
        <f t="shared" si="201"/>
        <v>0</v>
      </c>
      <c r="IZ196" s="166">
        <f t="shared" si="202"/>
        <v>0</v>
      </c>
      <c r="JA196" s="167">
        <f t="shared" si="203"/>
        <v>0</v>
      </c>
      <c r="JB196" s="1"/>
      <c r="JC196" s="1"/>
      <c r="JD196" s="174"/>
      <c r="JE196" s="175"/>
      <c r="JF196" s="174"/>
      <c r="JG196" s="175"/>
      <c r="JH196" s="174"/>
      <c r="JI196" s="175"/>
      <c r="JJ196" s="174"/>
      <c r="JK196" s="175"/>
      <c r="JL196" s="174"/>
      <c r="JM196" s="175"/>
      <c r="JN196" s="174"/>
      <c r="JO196" s="175"/>
      <c r="JP196" s="174"/>
      <c r="JQ196" s="175"/>
      <c r="JR196" s="174"/>
      <c r="JS196" s="175"/>
      <c r="JT196" s="174"/>
      <c r="JU196" s="175"/>
      <c r="JV196" s="174"/>
      <c r="JW196" s="175"/>
      <c r="JX196" s="174"/>
      <c r="JY196" s="175"/>
      <c r="JZ196" s="174"/>
      <c r="KA196" s="175"/>
      <c r="KB196" s="166">
        <f t="shared" si="204"/>
        <v>0</v>
      </c>
      <c r="KC196" s="167">
        <f t="shared" si="205"/>
        <v>0</v>
      </c>
      <c r="KD196" s="166">
        <f t="shared" si="206"/>
        <v>0</v>
      </c>
      <c r="KE196" s="167">
        <f t="shared" si="207"/>
        <v>0</v>
      </c>
      <c r="KF196" s="1"/>
      <c r="KG196" s="1"/>
      <c r="KH196" s="197">
        <f t="shared" si="293"/>
        <v>0</v>
      </c>
      <c r="KI196" s="198">
        <f t="shared" si="294"/>
        <v>0</v>
      </c>
      <c r="KJ196" s="166">
        <f t="shared" si="295"/>
        <v>0</v>
      </c>
      <c r="KK196" s="167">
        <f t="shared" si="296"/>
        <v>0</v>
      </c>
      <c r="KL196" s="199">
        <f t="shared" si="297"/>
        <v>0</v>
      </c>
      <c r="KM196" s="198">
        <f t="shared" si="298"/>
        <v>0</v>
      </c>
      <c r="KN196" s="166">
        <f t="shared" si="299"/>
        <v>0</v>
      </c>
      <c r="KO196" s="427">
        <f t="shared" si="300"/>
        <v>0</v>
      </c>
      <c r="KP196" s="420">
        <f t="shared" si="301"/>
        <v>0</v>
      </c>
      <c r="KQ196" s="422">
        <f t="shared" si="302"/>
        <v>0</v>
      </c>
      <c r="KR196" s="421" t="s">
        <v>338</v>
      </c>
      <c r="KS196" s="422" t="s">
        <v>338</v>
      </c>
      <c r="KT196" s="1"/>
    </row>
    <row r="197" spans="2:306" s="4" customFormat="1" ht="16.5" customHeight="1" x14ac:dyDescent="0.2">
      <c r="B197" s="73" t="s">
        <v>374</v>
      </c>
      <c r="C197" s="900"/>
      <c r="D197" s="901"/>
      <c r="E197" s="312"/>
      <c r="F197" s="655">
        <v>1</v>
      </c>
      <c r="G197" s="14"/>
      <c r="H197" s="14"/>
      <c r="I197" s="80">
        <f>INT(ROUND(F197,2)*(IF(E197&gt;0,data!$J$4,0)))</f>
        <v>0</v>
      </c>
      <c r="J197" s="80">
        <f t="shared" ref="J197" si="339">IF(E197&gt;0,I197*E197,0)</f>
        <v>0</v>
      </c>
      <c r="K197" s="314"/>
      <c r="L197" s="312"/>
      <c r="M197" s="80">
        <f>INT(ROUND(F197,2)*(IF(E197&gt;0,(IF(K197="ano",data!$J$6,0)),0)))</f>
        <v>0</v>
      </c>
      <c r="N197" s="82">
        <f t="shared" ref="N197" si="340">IF(L197&gt;E197,M197*E197,M197*L197)</f>
        <v>0</v>
      </c>
      <c r="O197" s="84">
        <f t="shared" ref="O197" si="341">J197+N197</f>
        <v>0</v>
      </c>
      <c r="Q197" s="85" t="str">
        <f t="shared" ref="Q197" si="342">IF(O197&gt;0,1,"")</f>
        <v/>
      </c>
      <c r="R197" s="611" t="s">
        <v>338</v>
      </c>
      <c r="T197" s="4">
        <f t="shared" si="276"/>
        <v>0</v>
      </c>
      <c r="U197" s="176" t="s">
        <v>297</v>
      </c>
      <c r="V197" s="10"/>
      <c r="W197" s="10"/>
      <c r="X197" s="164"/>
      <c r="Y197" s="177"/>
      <c r="Z197" s="164"/>
      <c r="AA197" s="177"/>
      <c r="AB197" s="164"/>
      <c r="AC197" s="177"/>
      <c r="AD197" s="164"/>
      <c r="AE197" s="177"/>
      <c r="AF197" s="164"/>
      <c r="AG197" s="177"/>
      <c r="AH197" s="164"/>
      <c r="AI197" s="177"/>
      <c r="AJ197" s="164"/>
      <c r="AK197" s="177"/>
      <c r="AL197" s="164"/>
      <c r="AM197" s="177"/>
      <c r="AN197" s="164"/>
      <c r="AO197" s="177"/>
      <c r="AP197" s="164"/>
      <c r="AQ197" s="177"/>
      <c r="AR197" s="164"/>
      <c r="AS197" s="177"/>
      <c r="AT197" s="164"/>
      <c r="AU197" s="177"/>
      <c r="AV197" s="166">
        <f t="shared" si="172"/>
        <v>0</v>
      </c>
      <c r="AW197" s="167">
        <f t="shared" si="173"/>
        <v>0</v>
      </c>
      <c r="AX197" s="166">
        <f t="shared" si="174"/>
        <v>0</v>
      </c>
      <c r="AY197" s="167">
        <f t="shared" si="175"/>
        <v>0</v>
      </c>
      <c r="AZ197" s="1"/>
      <c r="BA197" s="1"/>
      <c r="BB197" s="164"/>
      <c r="BC197" s="177"/>
      <c r="BD197" s="164"/>
      <c r="BE197" s="177"/>
      <c r="BF197" s="164"/>
      <c r="BG197" s="177"/>
      <c r="BH197" s="164"/>
      <c r="BI197" s="177"/>
      <c r="BJ197" s="164"/>
      <c r="BK197" s="177"/>
      <c r="BL197" s="164"/>
      <c r="BM197" s="177"/>
      <c r="BN197" s="164"/>
      <c r="BO197" s="177"/>
      <c r="BP197" s="164"/>
      <c r="BQ197" s="177"/>
      <c r="BR197" s="164"/>
      <c r="BS197" s="177"/>
      <c r="BT197" s="164"/>
      <c r="BU197" s="177"/>
      <c r="BV197" s="164"/>
      <c r="BW197" s="177"/>
      <c r="BX197" s="164"/>
      <c r="BY197" s="177"/>
      <c r="BZ197" s="166">
        <f t="shared" si="176"/>
        <v>0</v>
      </c>
      <c r="CA197" s="167">
        <f t="shared" si="177"/>
        <v>0</v>
      </c>
      <c r="CB197" s="166">
        <f t="shared" si="178"/>
        <v>0</v>
      </c>
      <c r="CC197" s="167">
        <f t="shared" si="179"/>
        <v>0</v>
      </c>
      <c r="CD197" s="1"/>
      <c r="CE197" s="1"/>
      <c r="CF197" s="164"/>
      <c r="CG197" s="177"/>
      <c r="CH197" s="164"/>
      <c r="CI197" s="177"/>
      <c r="CJ197" s="164"/>
      <c r="CK197" s="177"/>
      <c r="CL197" s="164"/>
      <c r="CM197" s="177"/>
      <c r="CN197" s="164"/>
      <c r="CO197" s="177"/>
      <c r="CP197" s="164"/>
      <c r="CQ197" s="177"/>
      <c r="CR197" s="164"/>
      <c r="CS197" s="177"/>
      <c r="CT197" s="164"/>
      <c r="CU197" s="177"/>
      <c r="CV197" s="164"/>
      <c r="CW197" s="177"/>
      <c r="CX197" s="164"/>
      <c r="CY197" s="177"/>
      <c r="CZ197" s="164"/>
      <c r="DA197" s="177"/>
      <c r="DB197" s="164"/>
      <c r="DC197" s="177"/>
      <c r="DD197" s="166">
        <f t="shared" si="180"/>
        <v>0</v>
      </c>
      <c r="DE197" s="167">
        <f t="shared" si="181"/>
        <v>0</v>
      </c>
      <c r="DF197" s="166">
        <f t="shared" si="182"/>
        <v>0</v>
      </c>
      <c r="DG197" s="167">
        <f t="shared" si="183"/>
        <v>0</v>
      </c>
      <c r="DH197" s="1"/>
      <c r="DI197" s="1"/>
      <c r="DJ197" s="164"/>
      <c r="DK197" s="177"/>
      <c r="DL197" s="164"/>
      <c r="DM197" s="177"/>
      <c r="DN197" s="164"/>
      <c r="DO197" s="177"/>
      <c r="DP197" s="164"/>
      <c r="DQ197" s="177"/>
      <c r="DR197" s="164"/>
      <c r="DS197" s="177"/>
      <c r="DT197" s="164"/>
      <c r="DU197" s="177"/>
      <c r="DV197" s="164"/>
      <c r="DW197" s="177"/>
      <c r="DX197" s="164"/>
      <c r="DY197" s="177"/>
      <c r="DZ197" s="164"/>
      <c r="EA197" s="177"/>
      <c r="EB197" s="164"/>
      <c r="EC197" s="177"/>
      <c r="ED197" s="164"/>
      <c r="EE197" s="177"/>
      <c r="EF197" s="164"/>
      <c r="EG197" s="177"/>
      <c r="EH197" s="166">
        <f t="shared" si="184"/>
        <v>0</v>
      </c>
      <c r="EI197" s="167">
        <f t="shared" si="185"/>
        <v>0</v>
      </c>
      <c r="EJ197" s="166">
        <f t="shared" si="186"/>
        <v>0</v>
      </c>
      <c r="EK197" s="167">
        <f t="shared" si="187"/>
        <v>0</v>
      </c>
      <c r="EL197" s="1"/>
      <c r="EM197" s="1"/>
      <c r="EN197" s="164"/>
      <c r="EO197" s="177"/>
      <c r="EP197" s="164"/>
      <c r="EQ197" s="177"/>
      <c r="ER197" s="164"/>
      <c r="ES197" s="177"/>
      <c r="ET197" s="164"/>
      <c r="EU197" s="177"/>
      <c r="EV197" s="164"/>
      <c r="EW197" s="177"/>
      <c r="EX197" s="164"/>
      <c r="EY197" s="177"/>
      <c r="EZ197" s="164"/>
      <c r="FA197" s="177"/>
      <c r="FB197" s="164"/>
      <c r="FC197" s="177"/>
      <c r="FD197" s="164"/>
      <c r="FE197" s="177"/>
      <c r="FF197" s="164"/>
      <c r="FG197" s="177"/>
      <c r="FH197" s="164"/>
      <c r="FI197" s="177"/>
      <c r="FJ197" s="164"/>
      <c r="FK197" s="177"/>
      <c r="FL197" s="166">
        <f t="shared" si="188"/>
        <v>0</v>
      </c>
      <c r="FM197" s="167">
        <f t="shared" si="189"/>
        <v>0</v>
      </c>
      <c r="FN197" s="166">
        <f t="shared" si="190"/>
        <v>0</v>
      </c>
      <c r="FO197" s="167">
        <f t="shared" si="191"/>
        <v>0</v>
      </c>
      <c r="FP197" s="1"/>
      <c r="FQ197" s="1"/>
      <c r="FR197" s="164"/>
      <c r="FS197" s="177"/>
      <c r="FT197" s="164"/>
      <c r="FU197" s="177"/>
      <c r="FV197" s="164"/>
      <c r="FW197" s="177"/>
      <c r="FX197" s="164"/>
      <c r="FY197" s="177"/>
      <c r="FZ197" s="164"/>
      <c r="GA197" s="177"/>
      <c r="GB197" s="164"/>
      <c r="GC197" s="177"/>
      <c r="GD197" s="164"/>
      <c r="GE197" s="177"/>
      <c r="GF197" s="164"/>
      <c r="GG197" s="177"/>
      <c r="GH197" s="164"/>
      <c r="GI197" s="177"/>
      <c r="GJ197" s="164"/>
      <c r="GK197" s="177"/>
      <c r="GL197" s="164"/>
      <c r="GM197" s="177"/>
      <c r="GN197" s="164"/>
      <c r="GO197" s="177"/>
      <c r="GP197" s="166">
        <f t="shared" si="192"/>
        <v>0</v>
      </c>
      <c r="GQ197" s="167">
        <f t="shared" si="193"/>
        <v>0</v>
      </c>
      <c r="GR197" s="166">
        <f t="shared" si="194"/>
        <v>0</v>
      </c>
      <c r="GS197" s="167">
        <f t="shared" si="195"/>
        <v>0</v>
      </c>
      <c r="GT197" s="1"/>
      <c r="GU197" s="1"/>
      <c r="GV197" s="164"/>
      <c r="GW197" s="177"/>
      <c r="GX197" s="164"/>
      <c r="GY197" s="177"/>
      <c r="GZ197" s="164"/>
      <c r="HA197" s="177"/>
      <c r="HB197" s="164"/>
      <c r="HC197" s="177"/>
      <c r="HD197" s="164"/>
      <c r="HE197" s="177"/>
      <c r="HF197" s="164"/>
      <c r="HG197" s="177"/>
      <c r="HH197" s="164"/>
      <c r="HI197" s="177"/>
      <c r="HJ197" s="164"/>
      <c r="HK197" s="177"/>
      <c r="HL197" s="164"/>
      <c r="HM197" s="177"/>
      <c r="HN197" s="164"/>
      <c r="HO197" s="177"/>
      <c r="HP197" s="164"/>
      <c r="HQ197" s="177"/>
      <c r="HR197" s="164"/>
      <c r="HS197" s="177"/>
      <c r="HT197" s="166">
        <f t="shared" si="196"/>
        <v>0</v>
      </c>
      <c r="HU197" s="167">
        <f t="shared" si="197"/>
        <v>0</v>
      </c>
      <c r="HV197" s="166">
        <f t="shared" si="198"/>
        <v>0</v>
      </c>
      <c r="HW197" s="167">
        <f t="shared" si="199"/>
        <v>0</v>
      </c>
      <c r="HX197" s="1"/>
      <c r="HY197" s="1"/>
      <c r="HZ197" s="164"/>
      <c r="IA197" s="177"/>
      <c r="IB197" s="164"/>
      <c r="IC197" s="177"/>
      <c r="ID197" s="164"/>
      <c r="IE197" s="177"/>
      <c r="IF197" s="164"/>
      <c r="IG197" s="177"/>
      <c r="IH197" s="164"/>
      <c r="II197" s="177"/>
      <c r="IJ197" s="164"/>
      <c r="IK197" s="177"/>
      <c r="IL197" s="164"/>
      <c r="IM197" s="177"/>
      <c r="IN197" s="164"/>
      <c r="IO197" s="177"/>
      <c r="IP197" s="164"/>
      <c r="IQ197" s="177"/>
      <c r="IR197" s="164"/>
      <c r="IS197" s="177"/>
      <c r="IT197" s="164"/>
      <c r="IU197" s="177"/>
      <c r="IV197" s="164"/>
      <c r="IW197" s="177"/>
      <c r="IX197" s="166">
        <f t="shared" si="200"/>
        <v>0</v>
      </c>
      <c r="IY197" s="167">
        <f t="shared" si="201"/>
        <v>0</v>
      </c>
      <c r="IZ197" s="166">
        <f t="shared" si="202"/>
        <v>0</v>
      </c>
      <c r="JA197" s="167">
        <f t="shared" si="203"/>
        <v>0</v>
      </c>
      <c r="JB197" s="1"/>
      <c r="JC197" s="1"/>
      <c r="JD197" s="164"/>
      <c r="JE197" s="177"/>
      <c r="JF197" s="164"/>
      <c r="JG197" s="177"/>
      <c r="JH197" s="164"/>
      <c r="JI197" s="177"/>
      <c r="JJ197" s="164"/>
      <c r="JK197" s="177"/>
      <c r="JL197" s="164"/>
      <c r="JM197" s="177"/>
      <c r="JN197" s="164"/>
      <c r="JO197" s="177"/>
      <c r="JP197" s="164"/>
      <c r="JQ197" s="177"/>
      <c r="JR197" s="164"/>
      <c r="JS197" s="177"/>
      <c r="JT197" s="164"/>
      <c r="JU197" s="177"/>
      <c r="JV197" s="164"/>
      <c r="JW197" s="177"/>
      <c r="JX197" s="164"/>
      <c r="JY197" s="177"/>
      <c r="JZ197" s="164"/>
      <c r="KA197" s="177"/>
      <c r="KB197" s="166">
        <f t="shared" si="204"/>
        <v>0</v>
      </c>
      <c r="KC197" s="167">
        <f t="shared" si="205"/>
        <v>0</v>
      </c>
      <c r="KD197" s="166">
        <f t="shared" si="206"/>
        <v>0</v>
      </c>
      <c r="KE197" s="167">
        <f t="shared" si="207"/>
        <v>0</v>
      </c>
      <c r="KF197" s="1"/>
      <c r="KG197" s="1"/>
      <c r="KH197" s="197">
        <f t="shared" si="293"/>
        <v>0</v>
      </c>
      <c r="KI197" s="198">
        <f t="shared" si="294"/>
        <v>0</v>
      </c>
      <c r="KJ197" s="166">
        <f t="shared" si="295"/>
        <v>0</v>
      </c>
      <c r="KK197" s="167">
        <f t="shared" si="296"/>
        <v>0</v>
      </c>
      <c r="KL197" s="199">
        <f t="shared" si="297"/>
        <v>0</v>
      </c>
      <c r="KM197" s="198">
        <f t="shared" si="298"/>
        <v>0</v>
      </c>
      <c r="KN197" s="166">
        <f t="shared" si="299"/>
        <v>0</v>
      </c>
      <c r="KO197" s="427">
        <f t="shared" si="300"/>
        <v>0</v>
      </c>
      <c r="KP197" s="420">
        <f t="shared" si="301"/>
        <v>0</v>
      </c>
      <c r="KQ197" s="422">
        <f t="shared" si="302"/>
        <v>0</v>
      </c>
      <c r="KR197" s="421" t="s">
        <v>338</v>
      </c>
      <c r="KS197" s="422" t="s">
        <v>338</v>
      </c>
      <c r="KT197" s="1"/>
    </row>
    <row r="198" spans="2:306" s="4" customFormat="1" ht="16.5" hidden="1" customHeight="1" x14ac:dyDescent="0.2">
      <c r="B198" s="73"/>
      <c r="C198" s="902"/>
      <c r="D198" s="903"/>
      <c r="E198" s="128"/>
      <c r="F198" s="651"/>
      <c r="G198" s="128"/>
      <c r="H198" s="128"/>
      <c r="I198" s="80">
        <f>INT(ROUND(F198,2)*(IF(E198&gt;0,data!$J$4,0)))</f>
        <v>0</v>
      </c>
      <c r="J198" s="80"/>
      <c r="K198" s="550"/>
      <c r="L198" s="128"/>
      <c r="M198" s="80">
        <f>INT(ROUND(F198,2)*(IF(E198&gt;0,(IF(K198="ano",data!$J$6,0)),0)))</f>
        <v>0</v>
      </c>
      <c r="N198" s="82"/>
      <c r="O198" s="84"/>
      <c r="Q198" s="85"/>
      <c r="R198" s="611" t="s">
        <v>338</v>
      </c>
      <c r="T198" s="4">
        <f t="shared" si="276"/>
        <v>0</v>
      </c>
      <c r="U198" s="173" t="s">
        <v>297</v>
      </c>
      <c r="V198" s="10"/>
      <c r="W198" s="10"/>
      <c r="X198" s="174"/>
      <c r="Y198" s="175"/>
      <c r="Z198" s="174"/>
      <c r="AA198" s="175"/>
      <c r="AB198" s="174"/>
      <c r="AC198" s="175"/>
      <c r="AD198" s="174"/>
      <c r="AE198" s="175"/>
      <c r="AF198" s="174"/>
      <c r="AG198" s="175"/>
      <c r="AH198" s="174"/>
      <c r="AI198" s="175"/>
      <c r="AJ198" s="174"/>
      <c r="AK198" s="175"/>
      <c r="AL198" s="174"/>
      <c r="AM198" s="175"/>
      <c r="AN198" s="174"/>
      <c r="AO198" s="175"/>
      <c r="AP198" s="174"/>
      <c r="AQ198" s="175"/>
      <c r="AR198" s="174"/>
      <c r="AS198" s="175"/>
      <c r="AT198" s="174"/>
      <c r="AU198" s="175"/>
      <c r="AV198" s="166">
        <f t="shared" si="172"/>
        <v>0</v>
      </c>
      <c r="AW198" s="167">
        <f t="shared" si="173"/>
        <v>0</v>
      </c>
      <c r="AX198" s="166">
        <f t="shared" si="174"/>
        <v>0</v>
      </c>
      <c r="AY198" s="167">
        <f t="shared" si="175"/>
        <v>0</v>
      </c>
      <c r="AZ198" s="1"/>
      <c r="BA198" s="1"/>
      <c r="BB198" s="174"/>
      <c r="BC198" s="175"/>
      <c r="BD198" s="174"/>
      <c r="BE198" s="175"/>
      <c r="BF198" s="174"/>
      <c r="BG198" s="175"/>
      <c r="BH198" s="174"/>
      <c r="BI198" s="175"/>
      <c r="BJ198" s="174"/>
      <c r="BK198" s="175"/>
      <c r="BL198" s="174"/>
      <c r="BM198" s="175"/>
      <c r="BN198" s="174"/>
      <c r="BO198" s="175"/>
      <c r="BP198" s="174"/>
      <c r="BQ198" s="175"/>
      <c r="BR198" s="174"/>
      <c r="BS198" s="175"/>
      <c r="BT198" s="174"/>
      <c r="BU198" s="175"/>
      <c r="BV198" s="174"/>
      <c r="BW198" s="175"/>
      <c r="BX198" s="174"/>
      <c r="BY198" s="175"/>
      <c r="BZ198" s="166">
        <f t="shared" si="176"/>
        <v>0</v>
      </c>
      <c r="CA198" s="167">
        <f t="shared" si="177"/>
        <v>0</v>
      </c>
      <c r="CB198" s="166">
        <f t="shared" si="178"/>
        <v>0</v>
      </c>
      <c r="CC198" s="167">
        <f t="shared" si="179"/>
        <v>0</v>
      </c>
      <c r="CD198" s="1"/>
      <c r="CE198" s="1"/>
      <c r="CF198" s="174"/>
      <c r="CG198" s="175"/>
      <c r="CH198" s="174"/>
      <c r="CI198" s="175"/>
      <c r="CJ198" s="174"/>
      <c r="CK198" s="175"/>
      <c r="CL198" s="174"/>
      <c r="CM198" s="175"/>
      <c r="CN198" s="174"/>
      <c r="CO198" s="175"/>
      <c r="CP198" s="174"/>
      <c r="CQ198" s="175"/>
      <c r="CR198" s="174"/>
      <c r="CS198" s="175"/>
      <c r="CT198" s="174"/>
      <c r="CU198" s="175"/>
      <c r="CV198" s="174"/>
      <c r="CW198" s="175"/>
      <c r="CX198" s="174"/>
      <c r="CY198" s="175"/>
      <c r="CZ198" s="174"/>
      <c r="DA198" s="175"/>
      <c r="DB198" s="174"/>
      <c r="DC198" s="175"/>
      <c r="DD198" s="166">
        <f t="shared" si="180"/>
        <v>0</v>
      </c>
      <c r="DE198" s="167">
        <f t="shared" si="181"/>
        <v>0</v>
      </c>
      <c r="DF198" s="166">
        <f t="shared" si="182"/>
        <v>0</v>
      </c>
      <c r="DG198" s="167">
        <f t="shared" si="183"/>
        <v>0</v>
      </c>
      <c r="DH198" s="1"/>
      <c r="DI198" s="1"/>
      <c r="DJ198" s="174"/>
      <c r="DK198" s="175"/>
      <c r="DL198" s="174"/>
      <c r="DM198" s="175"/>
      <c r="DN198" s="174"/>
      <c r="DO198" s="175"/>
      <c r="DP198" s="174"/>
      <c r="DQ198" s="175"/>
      <c r="DR198" s="174"/>
      <c r="DS198" s="175"/>
      <c r="DT198" s="174"/>
      <c r="DU198" s="175"/>
      <c r="DV198" s="174"/>
      <c r="DW198" s="175"/>
      <c r="DX198" s="174"/>
      <c r="DY198" s="175"/>
      <c r="DZ198" s="174"/>
      <c r="EA198" s="175"/>
      <c r="EB198" s="174"/>
      <c r="EC198" s="175"/>
      <c r="ED198" s="174"/>
      <c r="EE198" s="175"/>
      <c r="EF198" s="174"/>
      <c r="EG198" s="175"/>
      <c r="EH198" s="166">
        <f t="shared" si="184"/>
        <v>0</v>
      </c>
      <c r="EI198" s="167">
        <f t="shared" si="185"/>
        <v>0</v>
      </c>
      <c r="EJ198" s="166">
        <f t="shared" si="186"/>
        <v>0</v>
      </c>
      <c r="EK198" s="167">
        <f t="shared" si="187"/>
        <v>0</v>
      </c>
      <c r="EL198" s="1"/>
      <c r="EM198" s="1"/>
      <c r="EN198" s="174"/>
      <c r="EO198" s="175"/>
      <c r="EP198" s="174"/>
      <c r="EQ198" s="175"/>
      <c r="ER198" s="174"/>
      <c r="ES198" s="175"/>
      <c r="ET198" s="174"/>
      <c r="EU198" s="175"/>
      <c r="EV198" s="174"/>
      <c r="EW198" s="175"/>
      <c r="EX198" s="174"/>
      <c r="EY198" s="175"/>
      <c r="EZ198" s="174"/>
      <c r="FA198" s="175"/>
      <c r="FB198" s="174"/>
      <c r="FC198" s="175"/>
      <c r="FD198" s="174"/>
      <c r="FE198" s="175"/>
      <c r="FF198" s="174"/>
      <c r="FG198" s="175"/>
      <c r="FH198" s="174"/>
      <c r="FI198" s="175"/>
      <c r="FJ198" s="174"/>
      <c r="FK198" s="175"/>
      <c r="FL198" s="166">
        <f t="shared" si="188"/>
        <v>0</v>
      </c>
      <c r="FM198" s="167">
        <f t="shared" si="189"/>
        <v>0</v>
      </c>
      <c r="FN198" s="166">
        <f t="shared" si="190"/>
        <v>0</v>
      </c>
      <c r="FO198" s="167">
        <f t="shared" si="191"/>
        <v>0</v>
      </c>
      <c r="FP198" s="1"/>
      <c r="FQ198" s="1"/>
      <c r="FR198" s="174"/>
      <c r="FS198" s="175"/>
      <c r="FT198" s="174"/>
      <c r="FU198" s="175"/>
      <c r="FV198" s="174"/>
      <c r="FW198" s="175"/>
      <c r="FX198" s="174"/>
      <c r="FY198" s="175"/>
      <c r="FZ198" s="174"/>
      <c r="GA198" s="175"/>
      <c r="GB198" s="174"/>
      <c r="GC198" s="175"/>
      <c r="GD198" s="174"/>
      <c r="GE198" s="175"/>
      <c r="GF198" s="174"/>
      <c r="GG198" s="175"/>
      <c r="GH198" s="174"/>
      <c r="GI198" s="175"/>
      <c r="GJ198" s="174"/>
      <c r="GK198" s="175"/>
      <c r="GL198" s="174"/>
      <c r="GM198" s="175"/>
      <c r="GN198" s="174"/>
      <c r="GO198" s="175"/>
      <c r="GP198" s="166">
        <f t="shared" si="192"/>
        <v>0</v>
      </c>
      <c r="GQ198" s="167">
        <f t="shared" si="193"/>
        <v>0</v>
      </c>
      <c r="GR198" s="166">
        <f t="shared" si="194"/>
        <v>0</v>
      </c>
      <c r="GS198" s="167">
        <f t="shared" si="195"/>
        <v>0</v>
      </c>
      <c r="GT198" s="1"/>
      <c r="GU198" s="1"/>
      <c r="GV198" s="174"/>
      <c r="GW198" s="175"/>
      <c r="GX198" s="174"/>
      <c r="GY198" s="175"/>
      <c r="GZ198" s="174"/>
      <c r="HA198" s="175"/>
      <c r="HB198" s="174"/>
      <c r="HC198" s="175"/>
      <c r="HD198" s="174"/>
      <c r="HE198" s="175"/>
      <c r="HF198" s="174"/>
      <c r="HG198" s="175"/>
      <c r="HH198" s="174"/>
      <c r="HI198" s="175"/>
      <c r="HJ198" s="174"/>
      <c r="HK198" s="175"/>
      <c r="HL198" s="174"/>
      <c r="HM198" s="175"/>
      <c r="HN198" s="174"/>
      <c r="HO198" s="175"/>
      <c r="HP198" s="174"/>
      <c r="HQ198" s="175"/>
      <c r="HR198" s="174"/>
      <c r="HS198" s="175"/>
      <c r="HT198" s="166">
        <f t="shared" si="196"/>
        <v>0</v>
      </c>
      <c r="HU198" s="167">
        <f t="shared" si="197"/>
        <v>0</v>
      </c>
      <c r="HV198" s="166">
        <f t="shared" si="198"/>
        <v>0</v>
      </c>
      <c r="HW198" s="167">
        <f t="shared" si="199"/>
        <v>0</v>
      </c>
      <c r="HX198" s="1"/>
      <c r="HY198" s="1"/>
      <c r="HZ198" s="174"/>
      <c r="IA198" s="175"/>
      <c r="IB198" s="174"/>
      <c r="IC198" s="175"/>
      <c r="ID198" s="174"/>
      <c r="IE198" s="175"/>
      <c r="IF198" s="174"/>
      <c r="IG198" s="175"/>
      <c r="IH198" s="174"/>
      <c r="II198" s="175"/>
      <c r="IJ198" s="174"/>
      <c r="IK198" s="175"/>
      <c r="IL198" s="174"/>
      <c r="IM198" s="175"/>
      <c r="IN198" s="174"/>
      <c r="IO198" s="175"/>
      <c r="IP198" s="174"/>
      <c r="IQ198" s="175"/>
      <c r="IR198" s="174"/>
      <c r="IS198" s="175"/>
      <c r="IT198" s="174"/>
      <c r="IU198" s="175"/>
      <c r="IV198" s="174"/>
      <c r="IW198" s="175"/>
      <c r="IX198" s="166">
        <f t="shared" si="200"/>
        <v>0</v>
      </c>
      <c r="IY198" s="167">
        <f t="shared" si="201"/>
        <v>0</v>
      </c>
      <c r="IZ198" s="166">
        <f t="shared" si="202"/>
        <v>0</v>
      </c>
      <c r="JA198" s="167">
        <f t="shared" si="203"/>
        <v>0</v>
      </c>
      <c r="JB198" s="1"/>
      <c r="JC198" s="1"/>
      <c r="JD198" s="174"/>
      <c r="JE198" s="175"/>
      <c r="JF198" s="174"/>
      <c r="JG198" s="175"/>
      <c r="JH198" s="174"/>
      <c r="JI198" s="175"/>
      <c r="JJ198" s="174"/>
      <c r="JK198" s="175"/>
      <c r="JL198" s="174"/>
      <c r="JM198" s="175"/>
      <c r="JN198" s="174"/>
      <c r="JO198" s="175"/>
      <c r="JP198" s="174"/>
      <c r="JQ198" s="175"/>
      <c r="JR198" s="174"/>
      <c r="JS198" s="175"/>
      <c r="JT198" s="174"/>
      <c r="JU198" s="175"/>
      <c r="JV198" s="174"/>
      <c r="JW198" s="175"/>
      <c r="JX198" s="174"/>
      <c r="JY198" s="175"/>
      <c r="JZ198" s="174"/>
      <c r="KA198" s="175"/>
      <c r="KB198" s="166">
        <f t="shared" si="204"/>
        <v>0</v>
      </c>
      <c r="KC198" s="167">
        <f t="shared" si="205"/>
        <v>0</v>
      </c>
      <c r="KD198" s="166">
        <f t="shared" si="206"/>
        <v>0</v>
      </c>
      <c r="KE198" s="167">
        <f t="shared" si="207"/>
        <v>0</v>
      </c>
      <c r="KF198" s="1"/>
      <c r="KG198" s="1"/>
      <c r="KH198" s="197">
        <f t="shared" si="293"/>
        <v>0</v>
      </c>
      <c r="KI198" s="198">
        <f t="shared" si="294"/>
        <v>0</v>
      </c>
      <c r="KJ198" s="166">
        <f t="shared" si="295"/>
        <v>0</v>
      </c>
      <c r="KK198" s="167">
        <f t="shared" si="296"/>
        <v>0</v>
      </c>
      <c r="KL198" s="199">
        <f t="shared" si="297"/>
        <v>0</v>
      </c>
      <c r="KM198" s="198">
        <f t="shared" si="298"/>
        <v>0</v>
      </c>
      <c r="KN198" s="166">
        <f t="shared" si="299"/>
        <v>0</v>
      </c>
      <c r="KO198" s="427">
        <f t="shared" si="300"/>
        <v>0</v>
      </c>
      <c r="KP198" s="420">
        <f t="shared" si="301"/>
        <v>0</v>
      </c>
      <c r="KQ198" s="422">
        <f t="shared" si="302"/>
        <v>0</v>
      </c>
      <c r="KR198" s="421" t="s">
        <v>338</v>
      </c>
      <c r="KS198" s="422" t="s">
        <v>338</v>
      </c>
      <c r="KT198" s="1"/>
    </row>
    <row r="199" spans="2:306" s="4" customFormat="1" ht="16.5" customHeight="1" x14ac:dyDescent="0.2">
      <c r="B199" s="73" t="s">
        <v>375</v>
      </c>
      <c r="C199" s="900"/>
      <c r="D199" s="901"/>
      <c r="E199" s="312"/>
      <c r="F199" s="655">
        <v>1</v>
      </c>
      <c r="G199" s="14"/>
      <c r="H199" s="14"/>
      <c r="I199" s="80">
        <f>INT(ROUND(F199,2)*(IF(E199&gt;0,data!$J$4,0)))</f>
        <v>0</v>
      </c>
      <c r="J199" s="80">
        <f t="shared" ref="J199" si="343">IF(E199&gt;0,I199*E199,0)</f>
        <v>0</v>
      </c>
      <c r="K199" s="314"/>
      <c r="L199" s="312"/>
      <c r="M199" s="80">
        <f>INT(ROUND(F199,2)*(IF(E199&gt;0,(IF(K199="ano",data!$J$6,0)),0)))</f>
        <v>0</v>
      </c>
      <c r="N199" s="82">
        <f t="shared" ref="N199" si="344">IF(L199&gt;E199,M199*E199,M199*L199)</f>
        <v>0</v>
      </c>
      <c r="O199" s="84">
        <f t="shared" ref="O199" si="345">J199+N199</f>
        <v>0</v>
      </c>
      <c r="Q199" s="85" t="str">
        <f t="shared" ref="Q199" si="346">IF(O199&gt;0,1,"")</f>
        <v/>
      </c>
      <c r="R199" s="611" t="s">
        <v>338</v>
      </c>
      <c r="T199" s="4">
        <f t="shared" si="276"/>
        <v>0</v>
      </c>
      <c r="U199" s="176" t="s">
        <v>297</v>
      </c>
      <c r="V199" s="10"/>
      <c r="W199" s="10"/>
      <c r="X199" s="164"/>
      <c r="Y199" s="177"/>
      <c r="Z199" s="164"/>
      <c r="AA199" s="177"/>
      <c r="AB199" s="164"/>
      <c r="AC199" s="177"/>
      <c r="AD199" s="164"/>
      <c r="AE199" s="177"/>
      <c r="AF199" s="164"/>
      <c r="AG199" s="177"/>
      <c r="AH199" s="164"/>
      <c r="AI199" s="177"/>
      <c r="AJ199" s="164"/>
      <c r="AK199" s="177"/>
      <c r="AL199" s="164"/>
      <c r="AM199" s="177"/>
      <c r="AN199" s="164"/>
      <c r="AO199" s="177"/>
      <c r="AP199" s="164"/>
      <c r="AQ199" s="177"/>
      <c r="AR199" s="164"/>
      <c r="AS199" s="177"/>
      <c r="AT199" s="164"/>
      <c r="AU199" s="177"/>
      <c r="AV199" s="166">
        <f t="shared" si="172"/>
        <v>0</v>
      </c>
      <c r="AW199" s="167">
        <f t="shared" si="173"/>
        <v>0</v>
      </c>
      <c r="AX199" s="166">
        <f t="shared" si="174"/>
        <v>0</v>
      </c>
      <c r="AY199" s="167">
        <f t="shared" si="175"/>
        <v>0</v>
      </c>
      <c r="AZ199" s="1"/>
      <c r="BA199" s="1"/>
      <c r="BB199" s="164"/>
      <c r="BC199" s="177"/>
      <c r="BD199" s="164"/>
      <c r="BE199" s="177"/>
      <c r="BF199" s="164"/>
      <c r="BG199" s="177"/>
      <c r="BH199" s="164"/>
      <c r="BI199" s="177"/>
      <c r="BJ199" s="164"/>
      <c r="BK199" s="177"/>
      <c r="BL199" s="164"/>
      <c r="BM199" s="177"/>
      <c r="BN199" s="164"/>
      <c r="BO199" s="177"/>
      <c r="BP199" s="164"/>
      <c r="BQ199" s="177"/>
      <c r="BR199" s="164"/>
      <c r="BS199" s="177"/>
      <c r="BT199" s="164"/>
      <c r="BU199" s="177"/>
      <c r="BV199" s="164"/>
      <c r="BW199" s="177"/>
      <c r="BX199" s="164"/>
      <c r="BY199" s="177"/>
      <c r="BZ199" s="166">
        <f t="shared" si="176"/>
        <v>0</v>
      </c>
      <c r="CA199" s="167">
        <f t="shared" si="177"/>
        <v>0</v>
      </c>
      <c r="CB199" s="166">
        <f t="shared" si="178"/>
        <v>0</v>
      </c>
      <c r="CC199" s="167">
        <f t="shared" si="179"/>
        <v>0</v>
      </c>
      <c r="CD199" s="1"/>
      <c r="CE199" s="1"/>
      <c r="CF199" s="164"/>
      <c r="CG199" s="177"/>
      <c r="CH199" s="164"/>
      <c r="CI199" s="177"/>
      <c r="CJ199" s="164"/>
      <c r="CK199" s="177"/>
      <c r="CL199" s="164"/>
      <c r="CM199" s="177"/>
      <c r="CN199" s="164"/>
      <c r="CO199" s="177"/>
      <c r="CP199" s="164"/>
      <c r="CQ199" s="177"/>
      <c r="CR199" s="164"/>
      <c r="CS199" s="177"/>
      <c r="CT199" s="164"/>
      <c r="CU199" s="177"/>
      <c r="CV199" s="164"/>
      <c r="CW199" s="177"/>
      <c r="CX199" s="164"/>
      <c r="CY199" s="177"/>
      <c r="CZ199" s="164"/>
      <c r="DA199" s="177"/>
      <c r="DB199" s="164"/>
      <c r="DC199" s="177"/>
      <c r="DD199" s="166">
        <f t="shared" si="180"/>
        <v>0</v>
      </c>
      <c r="DE199" s="167">
        <f t="shared" si="181"/>
        <v>0</v>
      </c>
      <c r="DF199" s="166">
        <f t="shared" si="182"/>
        <v>0</v>
      </c>
      <c r="DG199" s="167">
        <f t="shared" si="183"/>
        <v>0</v>
      </c>
      <c r="DH199" s="1"/>
      <c r="DI199" s="1"/>
      <c r="DJ199" s="164"/>
      <c r="DK199" s="177"/>
      <c r="DL199" s="164"/>
      <c r="DM199" s="177"/>
      <c r="DN199" s="164"/>
      <c r="DO199" s="177"/>
      <c r="DP199" s="164"/>
      <c r="DQ199" s="177"/>
      <c r="DR199" s="164"/>
      <c r="DS199" s="177"/>
      <c r="DT199" s="164"/>
      <c r="DU199" s="177"/>
      <c r="DV199" s="164"/>
      <c r="DW199" s="177"/>
      <c r="DX199" s="164"/>
      <c r="DY199" s="177"/>
      <c r="DZ199" s="164"/>
      <c r="EA199" s="177"/>
      <c r="EB199" s="164"/>
      <c r="EC199" s="177"/>
      <c r="ED199" s="164"/>
      <c r="EE199" s="177"/>
      <c r="EF199" s="164"/>
      <c r="EG199" s="177"/>
      <c r="EH199" s="166">
        <f t="shared" si="184"/>
        <v>0</v>
      </c>
      <c r="EI199" s="167">
        <f t="shared" si="185"/>
        <v>0</v>
      </c>
      <c r="EJ199" s="166">
        <f t="shared" si="186"/>
        <v>0</v>
      </c>
      <c r="EK199" s="167">
        <f t="shared" si="187"/>
        <v>0</v>
      </c>
      <c r="EL199" s="1"/>
      <c r="EM199" s="1"/>
      <c r="EN199" s="164"/>
      <c r="EO199" s="177"/>
      <c r="EP199" s="164"/>
      <c r="EQ199" s="177"/>
      <c r="ER199" s="164"/>
      <c r="ES199" s="177"/>
      <c r="ET199" s="164"/>
      <c r="EU199" s="177"/>
      <c r="EV199" s="164"/>
      <c r="EW199" s="177"/>
      <c r="EX199" s="164"/>
      <c r="EY199" s="177"/>
      <c r="EZ199" s="164"/>
      <c r="FA199" s="177"/>
      <c r="FB199" s="164"/>
      <c r="FC199" s="177"/>
      <c r="FD199" s="164"/>
      <c r="FE199" s="177"/>
      <c r="FF199" s="164"/>
      <c r="FG199" s="177"/>
      <c r="FH199" s="164"/>
      <c r="FI199" s="177"/>
      <c r="FJ199" s="164"/>
      <c r="FK199" s="177"/>
      <c r="FL199" s="166">
        <f t="shared" si="188"/>
        <v>0</v>
      </c>
      <c r="FM199" s="167">
        <f t="shared" si="189"/>
        <v>0</v>
      </c>
      <c r="FN199" s="166">
        <f t="shared" si="190"/>
        <v>0</v>
      </c>
      <c r="FO199" s="167">
        <f t="shared" si="191"/>
        <v>0</v>
      </c>
      <c r="FP199" s="1"/>
      <c r="FQ199" s="1"/>
      <c r="FR199" s="164"/>
      <c r="FS199" s="177"/>
      <c r="FT199" s="164"/>
      <c r="FU199" s="177"/>
      <c r="FV199" s="164"/>
      <c r="FW199" s="177"/>
      <c r="FX199" s="164"/>
      <c r="FY199" s="177"/>
      <c r="FZ199" s="164"/>
      <c r="GA199" s="177"/>
      <c r="GB199" s="164"/>
      <c r="GC199" s="177"/>
      <c r="GD199" s="164"/>
      <c r="GE199" s="177"/>
      <c r="GF199" s="164"/>
      <c r="GG199" s="177"/>
      <c r="GH199" s="164"/>
      <c r="GI199" s="177"/>
      <c r="GJ199" s="164"/>
      <c r="GK199" s="177"/>
      <c r="GL199" s="164"/>
      <c r="GM199" s="177"/>
      <c r="GN199" s="164"/>
      <c r="GO199" s="177"/>
      <c r="GP199" s="166">
        <f t="shared" si="192"/>
        <v>0</v>
      </c>
      <c r="GQ199" s="167">
        <f t="shared" si="193"/>
        <v>0</v>
      </c>
      <c r="GR199" s="166">
        <f t="shared" si="194"/>
        <v>0</v>
      </c>
      <c r="GS199" s="167">
        <f t="shared" si="195"/>
        <v>0</v>
      </c>
      <c r="GT199" s="1"/>
      <c r="GU199" s="1"/>
      <c r="GV199" s="164"/>
      <c r="GW199" s="177"/>
      <c r="GX199" s="164"/>
      <c r="GY199" s="177"/>
      <c r="GZ199" s="164"/>
      <c r="HA199" s="177"/>
      <c r="HB199" s="164"/>
      <c r="HC199" s="177"/>
      <c r="HD199" s="164"/>
      <c r="HE199" s="177"/>
      <c r="HF199" s="164"/>
      <c r="HG199" s="177"/>
      <c r="HH199" s="164"/>
      <c r="HI199" s="177"/>
      <c r="HJ199" s="164"/>
      <c r="HK199" s="177"/>
      <c r="HL199" s="164"/>
      <c r="HM199" s="177"/>
      <c r="HN199" s="164"/>
      <c r="HO199" s="177"/>
      <c r="HP199" s="164"/>
      <c r="HQ199" s="177"/>
      <c r="HR199" s="164"/>
      <c r="HS199" s="177"/>
      <c r="HT199" s="166">
        <f t="shared" si="196"/>
        <v>0</v>
      </c>
      <c r="HU199" s="167">
        <f t="shared" si="197"/>
        <v>0</v>
      </c>
      <c r="HV199" s="166">
        <f t="shared" si="198"/>
        <v>0</v>
      </c>
      <c r="HW199" s="167">
        <f t="shared" si="199"/>
        <v>0</v>
      </c>
      <c r="HX199" s="1"/>
      <c r="HY199" s="1"/>
      <c r="HZ199" s="164"/>
      <c r="IA199" s="177"/>
      <c r="IB199" s="164"/>
      <c r="IC199" s="177"/>
      <c r="ID199" s="164"/>
      <c r="IE199" s="177"/>
      <c r="IF199" s="164"/>
      <c r="IG199" s="177"/>
      <c r="IH199" s="164"/>
      <c r="II199" s="177"/>
      <c r="IJ199" s="164"/>
      <c r="IK199" s="177"/>
      <c r="IL199" s="164"/>
      <c r="IM199" s="177"/>
      <c r="IN199" s="164"/>
      <c r="IO199" s="177"/>
      <c r="IP199" s="164"/>
      <c r="IQ199" s="177"/>
      <c r="IR199" s="164"/>
      <c r="IS199" s="177"/>
      <c r="IT199" s="164"/>
      <c r="IU199" s="177"/>
      <c r="IV199" s="164"/>
      <c r="IW199" s="177"/>
      <c r="IX199" s="166">
        <f t="shared" si="200"/>
        <v>0</v>
      </c>
      <c r="IY199" s="167">
        <f t="shared" si="201"/>
        <v>0</v>
      </c>
      <c r="IZ199" s="166">
        <f t="shared" si="202"/>
        <v>0</v>
      </c>
      <c r="JA199" s="167">
        <f t="shared" si="203"/>
        <v>0</v>
      </c>
      <c r="JB199" s="1"/>
      <c r="JC199" s="1"/>
      <c r="JD199" s="164"/>
      <c r="JE199" s="177"/>
      <c r="JF199" s="164"/>
      <c r="JG199" s="177"/>
      <c r="JH199" s="164"/>
      <c r="JI199" s="177"/>
      <c r="JJ199" s="164"/>
      <c r="JK199" s="177"/>
      <c r="JL199" s="164"/>
      <c r="JM199" s="177"/>
      <c r="JN199" s="164"/>
      <c r="JO199" s="177"/>
      <c r="JP199" s="164"/>
      <c r="JQ199" s="177"/>
      <c r="JR199" s="164"/>
      <c r="JS199" s="177"/>
      <c r="JT199" s="164"/>
      <c r="JU199" s="177"/>
      <c r="JV199" s="164"/>
      <c r="JW199" s="177"/>
      <c r="JX199" s="164"/>
      <c r="JY199" s="177"/>
      <c r="JZ199" s="164"/>
      <c r="KA199" s="177"/>
      <c r="KB199" s="166">
        <f t="shared" si="204"/>
        <v>0</v>
      </c>
      <c r="KC199" s="167">
        <f t="shared" si="205"/>
        <v>0</v>
      </c>
      <c r="KD199" s="166">
        <f t="shared" si="206"/>
        <v>0</v>
      </c>
      <c r="KE199" s="167">
        <f t="shared" si="207"/>
        <v>0</v>
      </c>
      <c r="KF199" s="1"/>
      <c r="KG199" s="1"/>
      <c r="KH199" s="197">
        <f t="shared" si="293"/>
        <v>0</v>
      </c>
      <c r="KI199" s="198">
        <f t="shared" si="294"/>
        <v>0</v>
      </c>
      <c r="KJ199" s="166">
        <f t="shared" si="295"/>
        <v>0</v>
      </c>
      <c r="KK199" s="167">
        <f t="shared" si="296"/>
        <v>0</v>
      </c>
      <c r="KL199" s="199">
        <f t="shared" si="297"/>
        <v>0</v>
      </c>
      <c r="KM199" s="198">
        <f t="shared" si="298"/>
        <v>0</v>
      </c>
      <c r="KN199" s="166">
        <f t="shared" si="299"/>
        <v>0</v>
      </c>
      <c r="KO199" s="427">
        <f t="shared" si="300"/>
        <v>0</v>
      </c>
      <c r="KP199" s="420">
        <f t="shared" si="301"/>
        <v>0</v>
      </c>
      <c r="KQ199" s="422">
        <f t="shared" si="302"/>
        <v>0</v>
      </c>
      <c r="KR199" s="421" t="s">
        <v>338</v>
      </c>
      <c r="KS199" s="422" t="s">
        <v>338</v>
      </c>
      <c r="KT199" s="1"/>
    </row>
    <row r="200" spans="2:306" s="4" customFormat="1" ht="16.5" hidden="1" customHeight="1" x14ac:dyDescent="0.2">
      <c r="B200" s="73"/>
      <c r="C200" s="902"/>
      <c r="D200" s="903"/>
      <c r="E200" s="128"/>
      <c r="F200" s="651"/>
      <c r="G200" s="128"/>
      <c r="H200" s="128"/>
      <c r="I200" s="80">
        <f>INT(ROUND(F200,2)*(IF(E200&gt;0,data!$J$4,0)))</f>
        <v>0</v>
      </c>
      <c r="J200" s="80"/>
      <c r="K200" s="550"/>
      <c r="L200" s="128"/>
      <c r="M200" s="80">
        <f>INT(ROUND(F200,2)*(IF(E200&gt;0,(IF(K200="ano",data!$J$6,0)),0)))</f>
        <v>0</v>
      </c>
      <c r="N200" s="82"/>
      <c r="O200" s="84"/>
      <c r="Q200" s="85"/>
      <c r="R200" s="611" t="s">
        <v>338</v>
      </c>
      <c r="T200" s="4">
        <f t="shared" si="276"/>
        <v>0</v>
      </c>
      <c r="U200" s="173" t="s">
        <v>297</v>
      </c>
      <c r="V200" s="10"/>
      <c r="W200" s="10"/>
      <c r="X200" s="174"/>
      <c r="Y200" s="175"/>
      <c r="Z200" s="174"/>
      <c r="AA200" s="175"/>
      <c r="AB200" s="174"/>
      <c r="AC200" s="175"/>
      <c r="AD200" s="174"/>
      <c r="AE200" s="175"/>
      <c r="AF200" s="174"/>
      <c r="AG200" s="175"/>
      <c r="AH200" s="174"/>
      <c r="AI200" s="175"/>
      <c r="AJ200" s="174"/>
      <c r="AK200" s="175"/>
      <c r="AL200" s="174"/>
      <c r="AM200" s="175"/>
      <c r="AN200" s="174"/>
      <c r="AO200" s="175"/>
      <c r="AP200" s="174"/>
      <c r="AQ200" s="175"/>
      <c r="AR200" s="174"/>
      <c r="AS200" s="175"/>
      <c r="AT200" s="174"/>
      <c r="AU200" s="175"/>
      <c r="AV200" s="166">
        <f t="shared" ref="AV200:AV205" si="347">FLOOR(IF($U200="Ne",0,IF(IF(X200="",0,((30/(Y$4*$F200)*(Y$4*$F200-X200))/30))+IF(Z200="",0,((30/(AA$4*$F200)*(AA$4*$F200-Z200))/30))+IF(AB200="",0,((30/(AC$4*$F200)*(AC$4*$F200-AB200))/30))+IF(AD200="",0,((30/(AE$4*$F200)*(AE$4*$F200-AD200))/30))+IF(AF200="",0,((30/(AG$4*$F200)*(AG$4*$F200-AF200))/30))+IF(AH200="",0,((30/(AI$4*$F200)*(AI$4*$F200-AH200))/30))+IF(AJ200="",0,((30/(AK$4*$F200)*(AK$4*$F200-AJ200))/30))+IF(AL200="",0,((30/(AM$4*$F200)*(AM$4*$F200-AL200))/30))+IF(AN200="",0,((30/(AO$4*$F200)*(AO$4*$F200-AN200))/30))+IF(AP200="",0,((30/(AQ$4*$F200)*(AQ$4*$F200-AP200))/30))+IF(AR200="",0,((30/(AS$4*$F200)*(AS$4*$F200-AR200))/30))+IF(AT200="",0,((30/(AU$4*$F200)*(AU$4*$F200-AT200))/30))&gt;($E200),$E200,IF(X200="",0,((30/(Y$4*$F200)*(Y$4*$F200-X200))/30))+IF(Z200="",0,((30/(AA$4*$F200)*(AA$4*$F200-Z200))/30))+IF(AB200="",0,((30/(AC$4*$F200)*(AC$4*$F200-AB200))/30))+IF(AD200="",0,((30/(AE$4*$F200)*(AE$4*$F200-AD200))/30))+IF(AF200="",0,((30/(AG$4*$F200)*(AG$4*$F200-AF200))/30))+IF(AH200="",0,((30/(AI$4*$F200)*(AI$4*$F200-AH200))/30))+IF(AJ200="",0,((30/(AK$4*$F200)*(AK$4*$F200-AJ200))/30))+IF(AL200="",0,((30/(AM$4*$F200)*(AM$4*$F200-AL200))/30))+IF(AN200="",0,((30/(AO$4*$F200)*(AO$4*$F200-AN200))/30))+IF(AP200="",0,((30/(AQ$4*$F200)*(AQ$4*$F200-AP200))/30))+IF(AR200="",0,((30/(AS$4*$F200)*(AS$4*$F200-AR200))/30))+IF(AT200="",0,((30/(AU$4*$F200)*(AU$4*$F200-AT200))/30)))),0.01)</f>
        <v>0</v>
      </c>
      <c r="AW200" s="167">
        <f t="shared" ref="AW200:AW205" si="348">ROUND(AV200*$I200,2)</f>
        <v>0</v>
      </c>
      <c r="AX200" s="166">
        <f t="shared" ref="AX200:AX205" si="349">FLOOR(IF($U200="Ne",0,IF(OR($L200=0,$L200=""),0,IF(IF(Y200="Ano",IF(X200="",0,((30/(Y$4*$F200)*(Y$4*$F200-X200))/30)),0)+IF(AA200="Ano",IF(Z200="",0,((30/(AA$4*$F200)*(AA$4*$F200-Z200))/30)),0)+IF(AC200="Ano",IF(AB200="",0,((30/(AC$4*$F200)*(AC$4*$F200-AB200))/30)),0)+IF(AE200="Ano",IF(AD200="",0,((30/(AE$4*$F200)*(AE$4*$F200-AD200))/30)),0)+IF(AG200="Ano",IF(AF200="",0,((30/(AG$4*$F200)*(AG$4*$F200-AF200))/30)),0)+IF(AI200="Ano",IF(AH200="",0,((30/(AI$4*$F200)*(AI$4*$F200-AH200))/30)),0)+IF(AK200="Ano",IF(AJ200="",0,((30/(AK$4*$F200)*(AK$4*$F200-AJ200))/30)),0)+IF(AM200="Ano",IF(AL200="",0,((30/(AM$4*$F200)*(AM$4*$F200-AL200))/30)),0)+IF(AO200="Ano",IF(AN200="",0,((30/(AO$4*$F200)*(AO$4*$F200-AN200))/30)),0)+IF(AQ200="Ano",IF(AP200="",0,((30/(AQ$4*$F200)*(AQ$4*$F200-AP200))/30)),0)+IF(AS200="Ano",IF(AR200="",0,((30/(AS$4*$F200)*(AS$4*$F200-AR200))/30)),0)+IF(AU200="Ano",IF(AT200="",0,((30/(AU$4*$F200)*(AU$4*$F200-AT200))/30)),0)&gt;($L200),$L200,IF(Y200="Ano",IF(X200="",0,((30/(Y$4*$F200)*(Y$4*$F200-X200))/30)),0)+IF(AA200="Ano",IF(Z200="",0,((30/(AA$4*$F200)*(AA$4*$F200-Z200))/30)),0)+IF(AC200="Ano",IF(AB200="",0,((30/(AC$4*$F200)*(AC$4*$F200-AB200))/30)),0)+IF(AE200="Ano",IF(AD200="",0,((30/(AE$4*$F200)*(AE$4*$F200-AD200))/30)),0)+IF(AG200="Ano",IF(AF200="",0,((30/(AG$4*$F200)*(AG$4*$F200-AF200))/30)),0)+IF(AI200="Ano",IF(AH200="",0,((30/(AI$4*$F200)*(AI$4*$F200-AH200))/30)),0)+IF(AK200="Ano",IF(AJ200="",0,((30/(AK$4*$F200)*(AK$4*$F200-AJ200))/30)),0)+IF(AM200="Ano",IF(AL200="",0,((30/(AM$4*$F200)*(AM$4*$F200-AL200))/30)),0)+IF(AO200="Ano",IF(AN200="",0,((30/(AO$4*$F200)*(AO$4*$F200-AN200))/30)),0)+IF(AQ200="Ano",IF(AP200="",0,((30/(AQ$4*$F200)*(AQ$4*$F200-AP200))/30)),0)+IF(AS200="Ano",IF(AR200="",0,((30/(AS$4*$F200)*(AS$4*$F200-AR200))/30)),0)+IF(AU200="Ano",IF(AT200="",0,((30/(AU$4*$F200)*(AU$4*$F200-AT200))/30)),0)))),0.01)</f>
        <v>0</v>
      </c>
      <c r="AY200" s="167">
        <f t="shared" ref="AY200:AY205" si="350">ROUND(AX200*$M200,2)</f>
        <v>0</v>
      </c>
      <c r="AZ200" s="1"/>
      <c r="BA200" s="1"/>
      <c r="BB200" s="174"/>
      <c r="BC200" s="175"/>
      <c r="BD200" s="174"/>
      <c r="BE200" s="175"/>
      <c r="BF200" s="174"/>
      <c r="BG200" s="175"/>
      <c r="BH200" s="174"/>
      <c r="BI200" s="175"/>
      <c r="BJ200" s="174"/>
      <c r="BK200" s="175"/>
      <c r="BL200" s="174"/>
      <c r="BM200" s="175"/>
      <c r="BN200" s="174"/>
      <c r="BO200" s="175"/>
      <c r="BP200" s="174"/>
      <c r="BQ200" s="175"/>
      <c r="BR200" s="174"/>
      <c r="BS200" s="175"/>
      <c r="BT200" s="174"/>
      <c r="BU200" s="175"/>
      <c r="BV200" s="174"/>
      <c r="BW200" s="175"/>
      <c r="BX200" s="174"/>
      <c r="BY200" s="175"/>
      <c r="BZ200" s="166">
        <f t="shared" ref="BZ200:BZ205" si="351">FLOOR(IF($U200="Ne",0,IF(IF(BB200="",0,((30/(BC$4*$F200)*(BC$4*$F200-BB200))/30))+IF(BD200="",0,((30/(BE$4*$F200)*(BE$4*$F200-BD200))/30))+IF(BF200="",0,((30/(BG$4*$F200)*(BG$4*$F200-BF200))/30))+IF(BH200="",0,((30/(BI$4*$F200)*(BI$4*$F200-BH200))/30))+IF(BJ200="",0,((30/(BK$4*$F200)*(BK$4*$F200-BJ200))/30))+IF(BL200="",0,((30/(BM$4*$F200)*(BM$4*$F200-BL200))/30))+IF(BN200="",0,((30/(BO$4*$F200)*(BO$4*$F200-BN200))/30))+IF(BP200="",0,((30/(BQ$4*$F200)*(BQ$4*$F200-BP200))/30))+IF(BR200="",0,((30/(BS$4*$F200)*(BS$4*$F200-BR200))/30))+IF(BT200="",0,((30/(BU$4*$F200)*(BU$4*$F200-BT200))/30))+IF(BV200="",0,((30/(BW$4*$F200)*(BW$4*$F200-BV200))/30))+IF(BX200="",0,((30/(BY$4*$F200)*(BY$4*$F200-BX200))/30))&gt;($E200-$AV200),$E200-$AV200,IF(BB200="",0,((30/(BC$4*$F200)*(BC$4*$F200-BB200))/30))+IF(BD200="",0,((30/(BE$4*$F200)*(BE$4*$F200-BD200))/30))+IF(BF200="",0,((30/(BG$4*$F200)*(BG$4*$F200-BF200))/30))+IF(BH200="",0,((30/(BI$4*$F200)*(BI$4*$F200-BH200))/30))+IF(BJ200="",0,((30/(BK$4*$F200)*(BK$4*$F200-BJ200))/30))+IF(BL200="",0,((30/(BM$4*$F200)*(BM$4*$F200-BL200))/30))+IF(BN200="",0,((30/(BO$4*$F200)*(BO$4*$F200-BN200))/30))+IF(BP200="",0,((30/(BQ$4*$F200)*(BQ$4*$F200-BP200))/30))+IF(BR200="",0,((30/(BS$4*$F200)*(BS$4*$F200-BR200))/30))+IF(BT200="",0,((30/(BU$4*$F200)*(BU$4*$F200-BT200))/30))+IF(BV200="",0,((30/(BW$4*$F200)*(BW$4*$F200-BV200))/30))+IF(BX200="",0,((30/(BY$4*$F200)*(BY$4*$F200-BX200))/30)))),0.01)</f>
        <v>0</v>
      </c>
      <c r="CA200" s="167">
        <f t="shared" ref="CA200:CA205" si="352">ROUND(BZ200*$I200,2)</f>
        <v>0</v>
      </c>
      <c r="CB200" s="166">
        <f t="shared" ref="CB200:CB205" si="353">FLOOR(IF($U200="Ne",0,IF(OR($L200=0,$L200=""),0,IF(IF(BC200="Ano",IF(BB200="",0,((30/(BC$4*$F200)*(BC$4*$F200-BB200))/30)),0)+IF(BE200="Ano",IF(BD200="",0,((30/(BE$4*$F200)*(BE$4*$F200-BD200))/30)),0)+IF(BG200="Ano",IF(BF200="",0,((30/(BG$4*$F200)*(BG$4*$F200-BF200))/30)),0)+IF(BI200="Ano",IF(BH200="",0,((30/(BI$4*$F200)*(BI$4*$F200-BH200))/30)),0)+IF(BK200="Ano",IF(BJ200="",0,((30/(BK$4*$F200)*(BK$4*$F200-BJ200))/30)),0)+IF(BM200="Ano",IF(BL200="",0,((30/(BM$4*$F200)*(BM$4*$F200-BL200))/30)),0)+IF(BO200="Ano",IF(BN200="",0,((30/(BO$4*$F200)*(BO$4*$F200-BN200))/30)),0)+IF(BQ200="Ano",IF(BP200="",0,((30/(BQ$4*$F200)*(BQ$4*$F200-BP200))/30)),0)+IF(BS200="Ano",IF(BR200="",0,((30/(BS$4*$F200)*(BS$4*$F200-BR200))/30)),0)+IF(BU200="Ano",IF(BT200="",0,((30/(BU$4*$F200)*(BU$4*$F200-BT200))/30)),0)+IF(BW200="Ano",IF(BV200="",0,((30/(BW$4*$F200)*(BW$4*$F200-BV200))/30)),0)+IF(BY200="Ano",IF(BX200="",0,((30/(BY$4*$F200)*(BY$4*$F200-BX200))/30)),0)&gt;($L200-$AX200),$L200-$AX200,IF(BC200="Ano",IF(BB200="",0,((30/(BC$4*$F200)*(BC$4*$F200-BB200))/30)),0)+IF(BE200="Ano",IF(BD200="",0,((30/(BE$4*$F200)*(BE$4*$F200-BD200))/30)),0)+IF(BG200="Ano",IF(BF200="",0,((30/(BG$4*$F200)*(BG$4*$F200-BF200))/30)),0)+IF(BI200="Ano",IF(BH200="",0,((30/(BI$4*$F200)*(BI$4*$F200-BH200))/30)),0)+IF(BK200="Ano",IF(BJ200="",0,((30/(BK$4*$F200)*(BK$4*$F200-BJ200))/30)),0)+IF(BM200="Ano",IF(BL200="",0,((30/(BM$4*$F200)*(BM$4*$F200-BL200))/30)),0)+IF(BO200="Ano",IF(BN200="",0,((30/(BO$4*$F200)*(BO$4*$F200-BN200))/30)),0)+IF(BQ200="Ano",IF(BP200="",0,((30/(BQ$4*$F200)*(BQ$4*$F200-BP200))/30)),0)+IF(BS200="Ano",IF(BR200="",0,((30/(BS$4*$F200)*(BS$4*$F200-BR200))/30)),0)+IF(BU200="Ano",IF(BT200="",0,((30/(BU$4*$F200)*(BU$4*$F200-BT200))/30)),0)+IF(BW200="Ano",IF(BV200="",0,((30/(BW$4*$F200)*(BW$4*$F200-BV200))/30)),0)+IF(BY200="Ano",IF(BX200="",0,((30/(BY$4*$F200)*(BY$4*$F200-BX200))/30)),0)))),0.01)</f>
        <v>0</v>
      </c>
      <c r="CC200" s="167">
        <f t="shared" ref="CC200:CC205" si="354">ROUND(CB200*$M200,2)</f>
        <v>0</v>
      </c>
      <c r="CD200" s="1"/>
      <c r="CE200" s="1"/>
      <c r="CF200" s="174"/>
      <c r="CG200" s="175"/>
      <c r="CH200" s="174"/>
      <c r="CI200" s="175"/>
      <c r="CJ200" s="174"/>
      <c r="CK200" s="175"/>
      <c r="CL200" s="174"/>
      <c r="CM200" s="175"/>
      <c r="CN200" s="174"/>
      <c r="CO200" s="175"/>
      <c r="CP200" s="174"/>
      <c r="CQ200" s="175"/>
      <c r="CR200" s="174"/>
      <c r="CS200" s="175"/>
      <c r="CT200" s="174"/>
      <c r="CU200" s="175"/>
      <c r="CV200" s="174"/>
      <c r="CW200" s="175"/>
      <c r="CX200" s="174"/>
      <c r="CY200" s="175"/>
      <c r="CZ200" s="174"/>
      <c r="DA200" s="175"/>
      <c r="DB200" s="174"/>
      <c r="DC200" s="175"/>
      <c r="DD200" s="166">
        <f t="shared" ref="DD200:DD205" si="355">FLOOR(IF($U200="Ne",0,IF(IF(CF200="",0,((30/(CG$4*$F200)*(CG$4*$F200-CF200))/30))+IF(CH200="",0,((30/(CI$4*$F200)*(CI$4*$F200-CH200))/30))+IF(CJ200="",0,((30/(CK$4*$F200)*(CK$4*$F200-CJ200))/30))+IF(CL200="",0,((30/(CM$4*$F200)*(CM$4*$F200-CL200))/30))+IF(CN200="",0,((30/(CO$4*$F200)*(CO$4*$F200-CN200))/30))+IF(CP200="",0,((30/(CQ$4*$F200)*(CQ$4*$F200-CP200))/30))+IF(CR200="",0,((30/(CS$4*$F200)*(CS$4*$F200-CR200))/30))+IF(CT200="",0,((30/(CU$4*$F200)*(CU$4*$F200-CT200))/30))+IF(CV200="",0,((30/(CW$4*$F200)*(CW$4*$F200-CV200))/30))+IF(CX200="",0,((30/(CY$4*$F200)*(CY$4*$F200-CX200))/30))+IF(CZ200="",0,((30/(DA$4*$F200)*(DA$4*$F200-CZ200))/30))+IF(DB200="",0,((30/(DC$4*$F200)*(DC$4*$F200-DB200))/30))&gt;($E200-$AV200-$BZ200),$E200-$AV200-$BZ200,IF(CF200="",0,((30/(CG$4*$F200)*(CG$4*$F200-CF200))/30))+IF(CH200="",0,((30/(CI$4*$F200)*(CI$4*$F200-CH200))/30))+IF(CJ200="",0,((30/(CK$4*$F200)*(CK$4*$F200-CJ200))/30))+IF(CL200="",0,((30/(CM$4*$F200)*(CM$4*$F200-CL200))/30))+IF(CN200="",0,((30/(CO$4*$F200)*(CO$4*$F200-CN200))/30))+IF(CP200="",0,((30/(CQ$4*$F200)*(CQ$4*$F200-CP200))/30))+IF(CR200="",0,((30/(CS$4*$F200)*(CS$4*$F200-CR200))/30))+IF(CT200="",0,((30/(CU$4*$F200)*(CU$4*$F200-CT200))/30))+IF(CV200="",0,((30/(CW$4*$F200)*(CW$4*$F200-CV200))/30))+IF(CX200="",0,((30/(CY$4*$F200)*(CY$4*$F200-CX200))/30))+IF(CZ200="",0,((30/(DA$4*$F200)*(DA$4*$F200-CZ200))/30))+IF(DB200="",0,((30/(DC$4*$F200)*(DC$4*$F200-DB200))/30)))),0.01)</f>
        <v>0</v>
      </c>
      <c r="DE200" s="167">
        <f t="shared" ref="DE200:DE205" si="356">ROUND(DD200*$I200,2)</f>
        <v>0</v>
      </c>
      <c r="DF200" s="166">
        <f t="shared" ref="DF200:DF205" si="357">FLOOR(IF($U200="Ne",0,IF(OR($L200=0,$L200=""),0,IF(IF(CG200="Ano",IF(CF200="",0,((30/(CG$4*$F200)*(CG$4*$F200-CF200))/30)),0)+IF(CI200="Ano",IF(CH200="",0,((30/(CI$4*$F200)*(CI$4*$F200-CH200))/30)),0)+IF(CK200="Ano",IF(CJ200="",0,((30/(CK$4*$F200)*(CK$4*$F200-CJ200))/30)),0)+IF(CM200="Ano",IF(CL200="",0,((30/(CM$4*$F200)*(CM$4*$F200-CL200))/30)),0)+IF(CO200="Ano",IF(CN200="",0,((30/(CO$4*$F200)*(CO$4*$F200-CN200))/30)),0)+IF(CQ200="Ano",IF(CP200="",0,((30/(CQ$4*$F200)*(CQ$4*$F200-CP200))/30)),0)+IF(CS200="Ano",IF(CR200="",0,((30/(CS$4*$F200)*(CS$4*$F200-CR200))/30)),0)+IF(CU200="Ano",IF(CT200="",0,((30/(CU$4*$F200)*(CU$4*$F200-CT200))/30)),0)+IF(CW200="Ano",IF(CV200="",0,((30/(CW$4*$F200)*(CW$4*$F200-CV200))/30)),0)+IF(CY200="Ano",IF(CX200="",0,((30/(CY$4*$F200)*(CY$4*$F200-CX200))/30)),0)+IF(DA200="Ano",IF(CZ200="",0,((30/(DA$4*$F200)*(DA$4*$F200-CZ200))/30)),0)+IF(DC200="Ano",IF(DB200="",0,((30/(DC$4*$F200)*(DC$4*$F200-DB200))/30)),0)&gt;($L200-$AX200-$CB200),$L200-$AX200-$CB200,IF(CG200="Ano",IF(CF200="",0,((30/(CG$4*$F200)*(CG$4*$F200-CF200))/30)),0)+IF(CI200="Ano",IF(CH200="",0,((30/(CI$4*$F200)*(CI$4*$F200-CH200))/30)),0)+IF(CK200="Ano",IF(CJ200="",0,((30/(CK$4*$F200)*(CK$4*$F200-CJ200))/30)),0)+IF(CM200="Ano",IF(CL200="",0,((30/(CM$4*$F200)*(CM$4*$F200-CL200))/30)),0)+IF(CO200="Ano",IF(CN200="",0,((30/(CO$4*$F200)*(CO$4*$F200-CN200))/30)),0)+IF(CQ200="Ano",IF(CP200="",0,((30/(CQ$4*$F200)*(CQ$4*$F200-CP200))/30)),0)+IF(CS200="Ano",IF(CR200="",0,((30/(CS$4*$F200)*(CS$4*$F200-CR200))/30)),0)+IF(CU200="Ano",IF(CT200="",0,((30/(CU$4*$F200)*(CU$4*$F200-CT200))/30)),0)+IF(CW200="Ano",IF(CV200="",0,((30/(CW$4*$F200)*(CW$4*$F200-CV200))/30)),0)+IF(CY200="Ano",IF(CX200="",0,((30/(CY$4*$F200)*(CY$4*$F200-CX200))/30)),0)+IF(DA200="Ano",IF(CZ200="",0,((30/(DA$4*$F200)*(DA$4*$F200-CZ200))/30)),0)+IF(DC200="Ano",IF(DB200="",0,((30/(DC$4*$F200)*(DC$4*$F200-DB200))/30)),0)))),0.01)</f>
        <v>0</v>
      </c>
      <c r="DG200" s="167">
        <f t="shared" ref="DG200:DG205" si="358">ROUND(DF200*$M200,2)</f>
        <v>0</v>
      </c>
      <c r="DH200" s="1"/>
      <c r="DI200" s="1"/>
      <c r="DJ200" s="174"/>
      <c r="DK200" s="175"/>
      <c r="DL200" s="174"/>
      <c r="DM200" s="175"/>
      <c r="DN200" s="174"/>
      <c r="DO200" s="175"/>
      <c r="DP200" s="174"/>
      <c r="DQ200" s="175"/>
      <c r="DR200" s="174"/>
      <c r="DS200" s="175"/>
      <c r="DT200" s="174"/>
      <c r="DU200" s="175"/>
      <c r="DV200" s="174"/>
      <c r="DW200" s="175"/>
      <c r="DX200" s="174"/>
      <c r="DY200" s="175"/>
      <c r="DZ200" s="174"/>
      <c r="EA200" s="175"/>
      <c r="EB200" s="174"/>
      <c r="EC200" s="175"/>
      <c r="ED200" s="174"/>
      <c r="EE200" s="175"/>
      <c r="EF200" s="174"/>
      <c r="EG200" s="175"/>
      <c r="EH200" s="166">
        <f t="shared" ref="EH200:EH205" si="359">FLOOR(IF($U200="Ne",0,IF(IF(DJ200="",0,((30/(DK$4*$F200)*(DK$4*$F200-DJ200))/30))+IF(DL200="",0,((30/(DM$4*$F200)*(DM$4*$F200-DL200))/30))+IF(DN200="",0,((30/(DO$4*$F200)*(DO$4*$F200-DN200))/30))+IF(DP200="",0,((30/(DQ$4*$F200)*(DQ$4*$F200-DP200))/30))+IF(DR200="",0,((30/(DS$4*$F200)*(DS$4*$F200-DR200))/30))+IF(DT200="",0,((30/(DU$4*$F200)*(DU$4*$F200-DT200))/30))+IF(DV200="",0,((30/(DW$4*$F200)*(DW$4*$F200-DV200))/30))+IF(DX200="",0,((30/(DY$4*$F200)*(DY$4*$F200-DX200))/30))+IF(DZ200="",0,((30/(EA$4*$F200)*(EA$4*$F200-DZ200))/30))+IF(EB200="",0,((30/(EC$4*$F200)*(EC$4*$F200-EB200))/30))+IF(ED200="",0,((30/(EE$4*$F200)*(EE$4*$F200-ED200))/30))+IF(EF200="",0,((30/(EG$4*$F200)*(EG$4*$F200-EF200))/30))&gt;($E200-$AV200-$BZ200-$DD200),$E200-$AV200-$BZ200-$DD200,IF(DJ200="",0,((30/(DK$4*$F200)*(DK$4*$F200-DJ200))/30))+IF(DL200="",0,((30/(DM$4*$F200)*(DM$4*$F200-DL200))/30))+IF(DN200="",0,((30/(DO$4*$F200)*(DO$4*$F200-DN200))/30))+IF(DP200="",0,((30/(DQ$4*$F200)*(DQ$4*$F200-DP200))/30))+IF(DR200="",0,((30/(DS$4*$F200)*(DS$4*$F200-DR200))/30))+IF(DT200="",0,((30/(DU$4*$F200)*(DU$4*$F200-DT200))/30))+IF(DV200="",0,((30/(DW$4*$F200)*(DW$4*$F200-DV200))/30))+IF(DX200="",0,((30/(DY$4*$F200)*(DY$4*$F200-DX200))/30))+IF(DZ200="",0,((30/(EA$4*$F200)*(EA$4*$F200-DZ200))/30))+IF(EB200="",0,((30/(EC$4*$F200)*(EC$4*$F200-EB200))/30))+IF(ED200="",0,((30/(EE$4*$F200)*(EE$4*$F200-ED200))/30))+IF(EF200="",0,((30/(EG$4*$F200)*(EG$4*$F200-EF200))/30)))),0.01)</f>
        <v>0</v>
      </c>
      <c r="EI200" s="167">
        <f t="shared" ref="EI200:EI205" si="360">ROUND(EH200*$I200,2)</f>
        <v>0</v>
      </c>
      <c r="EJ200" s="166">
        <f t="shared" ref="EJ200:EJ205" si="361">FLOOR(IF($U200="Ne",0,IF(OR($L200=0,$L200=""),0,IF(IF(DK200="Ano",IF(DJ200="",0,((30/(DK$4*$F200)*(DK$4*$F200-DJ200))/30)),0)+IF(DM200="Ano",IF(DL200="",0,((30/(DM$4*$F200)*(DM$4*$F200-DL200))/30)),0)+IF(DO200="Ano",IF(DN200="",0,((30/(DO$4*$F200)*(DO$4*$F200-DN200))/30)),0)+IF(DQ200="Ano",IF(DP200="",0,((30/(DQ$4*$F200)*(DQ$4*$F200-DP200))/30)),0)+IF(DS200="Ano",IF(DR200="",0,((30/(DS$4*$F200)*(DS$4*$F200-DR200))/30)),0)+IF(DU200="Ano",IF(DT200="",0,((30/(DU$4*$F200)*(DU$4*$F200-DT200))/30)),0)+IF(DW200="Ano",IF(DV200="",0,((30/(DW$4*$F200)*(DW$4*$F200-DV200))/30)),0)+IF(DY200="Ano",IF(DX200="",0,((30/(DY$4*$F200)*(DY$4*$F200-DX200))/30)),0)+IF(EA200="Ano",IF(DZ200="",0,((30/(EA$4*$F200)*(EA$4*$F200-DZ200))/30)),0)+IF(EC200="Ano",IF(EB200="",0,((30/(EC$4*$F200)*(EC$4*$F200-EB200))/30)),0)+IF(EE200="Ano",IF(ED200="",0,((30/(EE$4*$F200)*(EE$4*$F200-ED200))/30)),0)+IF(EG200="Ano",IF(EF200="",0,((30/(EG$4*$F200)*(EG$4*$F200-EF200))/30)),0)&gt;($L200-$AX200-$CB200-$DF200),$L200-$AX200-$CB200-$DF200,IF(DK200="Ano",IF(DJ200="",0,((30/(DK$4*$F200)*(DK$4*$F200-DJ200))/30)),0)+IF(DM200="Ano",IF(DL200="",0,((30/(DM$4*$F200)*(DM$4*$F200-DL200))/30)),0)+IF(DO200="Ano",IF(DN200="",0,((30/(DO$4*$F200)*(DO$4*$F200-DN200))/30)),0)+IF(DQ200="Ano",IF(DP200="",0,((30/(DQ$4*$F200)*(DQ$4*$F200-DP200))/30)),0)+IF(DS200="Ano",IF(DR200="",0,((30/(DS$4*$F200)*(DS$4*$F200-DR200))/30)),0)+IF(DU200="Ano",IF(DT200="",0,((30/(DU$4*$F200)*(DU$4*$F200-DT200))/30)),0)+IF(DW200="Ano",IF(DV200="",0,((30/(DW$4*$F200)*(DW$4*$F200-DV200))/30)),0)+IF(DY200="Ano",IF(DX200="",0,((30/(DY$4*$F200)*(DY$4*$F200-DX200))/30)),0)+IF(EA200="Ano",IF(DZ200="",0,((30/(EA$4*$F200)*(EA$4*$F200-DZ200))/30)),0)+IF(EC200="Ano",IF(EB200="",0,((30/(EC$4*$F200)*(EC$4*$F200-EB200))/30)),0)+IF(EE200="Ano",IF(ED200="",0,((30/(EE$4*$F200)*(EE$4*$F200-ED200))/30)),0)+IF(EG200="Ano",IF(EF200="",0,((30/(EG$4*$F200)*(EG$4*$F200-EF200))/30)),0)))),0.01)</f>
        <v>0</v>
      </c>
      <c r="EK200" s="167">
        <f t="shared" ref="EK200:EK205" si="362">ROUND(EJ200*$M200,2)</f>
        <v>0</v>
      </c>
      <c r="EL200" s="1"/>
      <c r="EM200" s="1"/>
      <c r="EN200" s="174"/>
      <c r="EO200" s="175"/>
      <c r="EP200" s="174"/>
      <c r="EQ200" s="175"/>
      <c r="ER200" s="174"/>
      <c r="ES200" s="175"/>
      <c r="ET200" s="174"/>
      <c r="EU200" s="175"/>
      <c r="EV200" s="174"/>
      <c r="EW200" s="175"/>
      <c r="EX200" s="174"/>
      <c r="EY200" s="175"/>
      <c r="EZ200" s="174"/>
      <c r="FA200" s="175"/>
      <c r="FB200" s="174"/>
      <c r="FC200" s="175"/>
      <c r="FD200" s="174"/>
      <c r="FE200" s="175"/>
      <c r="FF200" s="174"/>
      <c r="FG200" s="175"/>
      <c r="FH200" s="174"/>
      <c r="FI200" s="175"/>
      <c r="FJ200" s="174"/>
      <c r="FK200" s="175"/>
      <c r="FL200" s="166">
        <f t="shared" ref="FL200:FL205" si="363">FLOOR(IF($U200="Ne",0,IF(IF(EN200="",0,((30/(EO$4*$F200)*(EO$4*$F200-EN200))/30))+IF(EP200="",0,((30/(EQ$4*$F200)*(EQ$4*$F200-EP200))/30))+IF(ER200="",0,((30/(ES$4*$F200)*(ES$4*$F200-ER200))/30))+IF(ET200="",0,((30/(EU$4*$F200)*(EU$4*$F200-ET200))/30))+IF(EV200="",0,((30/(EW$4*$F200)*(EW$4*$F200-EV200))/30))+IF(EX200="",0,((30/(EY$4*$F200)*(EY$4*$F200-EX200))/30))+IF(EZ200="",0,((30/(FA$4*$F200)*(FA$4*$F200-EZ200))/30))+IF(FB200="",0,((30/(FC$4*$F200)*(FC$4*$F200-FB200))/30))+IF(FD200="",0,((30/(FE$4*$F200)*(FE$4*$F200-FD200))/30))+IF(FF200="",0,((30/(FG$4*$F200)*(FG$4*$F200-FF200))/30))+IF(FH200="",0,((30/(FI$4*$F200)*(FI$4*$F200-FH200))/30))+IF(FJ200="",0,((30/(FK$4*$F200)*(FK$4*$F200-FJ200))/30))&gt;($E200-$AV200-$BZ200-$DD200-$EH200),$E200-$AV200-$BZ200-$DD200-$EH200,IF(EN200="",0,((30/(EO$4*$F200)*(EO$4*$F200-EN200))/30))+IF(EP200="",0,((30/(EQ$4*$F200)*(EQ$4*$F200-EP200))/30))+IF(ER200="",0,((30/(ES$4*$F200)*(ES$4*$F200-ER200))/30))+IF(ET200="",0,((30/(EU$4*$F200)*(EU$4*$F200-ET200))/30))+IF(EV200="",0,((30/(EW$4*$F200)*(EW$4*$F200-EV200))/30))+IF(EX200="",0,((30/(EY$4*$F200)*(EY$4*$F200-EX200))/30))+IF(EZ200="",0,((30/(FA$4*$F200)*(FA$4*$F200-EZ200))/30))+IF(FB200="",0,((30/(FC$4*$F200)*(FC$4*$F200-FB200))/30))+IF(FD200="",0,((30/(FE$4*$F200)*(FE$4*$F200-FD200))/30))+IF(FF200="",0,((30/(FG$4*$F200)*(FG$4*$F200-FF200))/30))+IF(FH200="",0,((30/(FI$4*$F200)*(FI$4*$F200-FH200))/30))+IF(FJ200="",0,((30/(FK$4*$F200)*(FK$4*$F200-FJ200))/30)))),0.01)</f>
        <v>0</v>
      </c>
      <c r="FM200" s="167">
        <f t="shared" ref="FM200:FM205" si="364">ROUND(FL200*$I200,2)</f>
        <v>0</v>
      </c>
      <c r="FN200" s="166">
        <f t="shared" ref="FN200:FN205" si="365">FLOOR(IF($U200="Ne",0,IF(OR($L200=0,$L200=""),0,IF(IF(EO200="Ano",IF(EN200="",0,((30/(EO$4*$F200)*(EO$4*$F200-EN200))/30)),0)+IF(EQ200="Ano",IF(EP200="",0,((30/(EQ$4*$F200)*(EQ$4*$F200-EP200))/30)),0)+IF(ES200="Ano",IF(ER200="",0,((30/(ES$4*$F200)*(ES$4*$F200-ER200))/30)),0)+IF(EU200="Ano",IF(ET200="",0,((30/(EU$4*$F200)*(EU$4*$F200-ET200))/30)),0)+IF(EW200="Ano",IF(EV200="",0,((30/(EW$4*$F200)*(EW$4*$F200-EV200))/30)),0)+IF(EY200="Ano",IF(EX200="",0,((30/(EY$4*$F200)*(EY$4*$F200-EX200))/30)),0)+IF(FA200="Ano",IF(EZ200="",0,((30/(FA$4*$F200)*(FA$4*$F200-EZ200))/30)),0)+IF(FC200="Ano",IF(FB200="",0,((30/(FC$4*$F200)*(FC$4*$F200-FB200))/30)),0)+IF(FE200="Ano",IF(FD200="",0,((30/(FE$4*$F200)*(FE$4*$F200-FD200))/30)),0)+IF(FG200="Ano",IF(FF200="",0,((30/(FG$4*$F200)*(FG$4*$F200-FF200))/30)),0)+IF(FI200="Ano",IF(FH200="",0,((30/(FI$4*$F200)*(FI$4*$F200-FH200))/30)),0)+IF(FK200="Ano",IF(FJ200="",0,((30/(FK$4*$F200)*(FK$4*$F200-FJ200))/30)),0)&gt;($L200-$AX200-$CB200-$DF200-$EJ200),$L200-$AX200-$CB200-$DF200-$EJ200,IF(EO200="Ano",IF(EN200="",0,((30/(EO$4*$F200)*(EO$4*$F200-EN200))/30)),0)+IF(EQ200="Ano",IF(EP200="",0,((30/(EQ$4*$F200)*(EQ$4*$F200-EP200))/30)),0)+IF(ES200="Ano",IF(ER200="",0,((30/(ES$4*$F200)*(ES$4*$F200-ER200))/30)),0)+IF(EU200="Ano",IF(ET200="",0,((30/(EU$4*$F200)*(EU$4*$F200-ET200))/30)),0)+IF(EW200="Ano",IF(EV200="",0,((30/(EW$4*$F200)*(EW$4*$F200-EV200))/30)),0)+IF(EY200="Ano",IF(EX200="",0,((30/(EY$4*$F200)*(EY$4*$F200-EX200))/30)),0)+IF(FA200="Ano",IF(EZ200="",0,((30/(FA$4*$F200)*(FA$4*$F200-EZ200))/30)),0)+IF(FC200="Ano",IF(FB200="",0,((30/(FC$4*$F200)*(FC$4*$F200-FB200))/30)),0)+IF(FE200="Ano",IF(FD200="",0,((30/(FE$4*$F200)*(FE$4*$F200-FD200))/30)),0)+IF(FG200="Ano",IF(FF200="",0,((30/(FG$4*$F200)*(FG$4*$F200-FF200))/30)),0)+IF(FI200="Ano",IF(FH200="",0,((30/(FI$4*$F200)*(FI$4*$F200-FH200))/30)),0)+IF(FK200="Ano",IF(FJ200="",0,((30/(FK$4*$F200)*(FK$4*$F200-FJ200))/30)),0)))),0.01)</f>
        <v>0</v>
      </c>
      <c r="FO200" s="167">
        <f t="shared" ref="FO200:FO205" si="366">ROUND(FN200*$M200,2)</f>
        <v>0</v>
      </c>
      <c r="FP200" s="1"/>
      <c r="FQ200" s="1"/>
      <c r="FR200" s="174"/>
      <c r="FS200" s="175"/>
      <c r="FT200" s="174"/>
      <c r="FU200" s="175"/>
      <c r="FV200" s="174"/>
      <c r="FW200" s="175"/>
      <c r="FX200" s="174"/>
      <c r="FY200" s="175"/>
      <c r="FZ200" s="174"/>
      <c r="GA200" s="175"/>
      <c r="GB200" s="174"/>
      <c r="GC200" s="175"/>
      <c r="GD200" s="174"/>
      <c r="GE200" s="175"/>
      <c r="GF200" s="174"/>
      <c r="GG200" s="175"/>
      <c r="GH200" s="174"/>
      <c r="GI200" s="175"/>
      <c r="GJ200" s="174"/>
      <c r="GK200" s="175"/>
      <c r="GL200" s="174"/>
      <c r="GM200" s="175"/>
      <c r="GN200" s="174"/>
      <c r="GO200" s="175"/>
      <c r="GP200" s="166">
        <f t="shared" ref="GP200:GP205" si="367">FLOOR(IF($U200="Ne",0,IF(IF(FR200="",0,((30/(FS$4*$F200)*(FS$4*$F200-FR200))/30))+IF(FT200="",0,((30/(FU$4*$F200)*(FU$4*$F200-FT200))/30))+IF(FV200="",0,((30/(FW$4*$F200)*(FW$4*$F200-FV200))/30))+IF(FX200="",0,((30/(FY$4*$F200)*(FY$4*$F200-FX200))/30))+IF(FZ200="",0,((30/(GA$4*$F200)*(GA$4*$F200-FZ200))/30))+IF(GB200="",0,((30/(GC$4*$F200)*(GC$4*$F200-GB200))/30))+IF(GD200="",0,((30/(GE$4*$F200)*(GE$4*$F200-GD200))/30))+IF(GF200="",0,((30/(GG$4*$F200)*(GG$4*$F200-GF200))/30))+IF(GH200="",0,((30/(GI$4*$F200)*(GI$4*$F200-GH200))/30))+IF(GJ200="",0,((30/(GK$4*$F200)*(GK$4*$F200-GJ200))/30))+IF(GL200="",0,((30/(GM$4*$F200)*(GM$4*$F200-GL200))/30))+IF(GN200="",0,((30/(GO$4*$F200)*(GO$4*$F200-GN200))/30))&gt;($E200-$AV200-$BZ200-$DD200-$EH200-$FL200),$E200-$AV200-$BZ200-$DD200-$EH200-$FL200,IF(FR200="",0,((30/(FS$4*$F200)*(FS$4*$F200-FR200))/30))+IF(FT200="",0,((30/(FU$4*$F200)*(FU$4*$F200-FT200))/30))+IF(FV200="",0,((30/(FW$4*$F200)*(FW$4*$F200-FV200))/30))+IF(FX200="",0,((30/(FY$4*$F200)*(FY$4*$F200-FX200))/30))+IF(FZ200="",0,((30/(GA$4*$F200)*(GA$4*$F200-FZ200))/30))+IF(GB200="",0,((30/(GC$4*$F200)*(GC$4*$F200-GB200))/30))+IF(GD200="",0,((30/(GE$4*$F200)*(GE$4*$F200-GD200))/30))+IF(GF200="",0,((30/(GG$4*$F200)*(GG$4*$F200-GF200))/30))+IF(GH200="",0,((30/(GI$4*$F200)*(GI$4*$F200-GH200))/30))+IF(GJ200="",0,((30/(GK$4*$F200)*(GK$4*$F200-GJ200))/30))+IF(GL200="",0,((30/(GM$4*$F200)*(GM$4*$F200-GL200))/30))+IF(GN200="",0,((30/(GO$4*$F200)*(GO$4*$F200-GN200))/30)))),0.01)</f>
        <v>0</v>
      </c>
      <c r="GQ200" s="167">
        <f t="shared" ref="GQ200:GQ205" si="368">ROUND(GP200*$I200,2)</f>
        <v>0</v>
      </c>
      <c r="GR200" s="166">
        <f t="shared" ref="GR200:GR205" si="369">FLOOR(IF($U200="Ne",0,IF(OR($L200=0,$L200=""),0,IF(IF(FS200="Ano",IF(FR200="",0,((30/(FS$4*$F200)*(FS$4*$F200-FR200))/30)),0)+IF(FU200="Ano",IF(FT200="",0,((30/(FU$4*$F200)*(FU$4*$F200-FT200))/30)),0)+IF(FW200="Ano",IF(FV200="",0,((30/(FW$4*$F200)*(FW$4*$F200-FV200))/30)),0)+IF(FY200="Ano",IF(FX200="",0,((30/(FY$4*$F200)*(FY$4*$F200-FX200))/30)),0)+IF(GA200="Ano",IF(FZ200="",0,((30/(GA$4*$F200)*(GA$4*$F200-FZ200))/30)),0)+IF(GC200="Ano",IF(GB200="",0,((30/(GC$4*$F200)*(GC$4*$F200-GB200))/30)),0)+IF(GE200="Ano",IF(GD200="",0,((30/(GE$4*$F200)*(GE$4*$F200-GD200))/30)),0)+IF(GG200="Ano",IF(GF200="",0,((30/(GG$4*$F200)*(GG$4*$F200-GF200))/30)),0)+IF(GI200="Ano",IF(GH200="",0,((30/(GI$4*$F200)*(GI$4*$F200-GH200))/30)),0)+IF(GK200="Ano",IF(GJ200="",0,((30/(GK$4*$F200)*(GK$4*$F200-GJ200))/30)),0)+IF(GM200="Ano",IF(GL200="",0,((30/(GM$4*$F200)*(GM$4*$F200-GL200))/30)),0)+IF(GO200="Ano",IF(GN200="",0,((30/(GO$4*$F200)*(GO$4*$F200-GN200))/30)),0)&gt;($L200-$AX200-$CB200-$DF200-$EJ200-$FN200),$L200-$AX200-$CB200-$DF200-$EJ200-$FN200,IF(FS200="Ano",IF(FR200="",0,((30/(FS$4*$F200)*(FS$4*$F200-FR200))/30)),0)+IF(FU200="Ano",IF(FT200="",0,((30/(FU$4*$F200)*(FU$4*$F200-FT200))/30)),0)+IF(FW200="Ano",IF(FV200="",0,((30/(FW$4*$F200)*(FW$4*$F200-FV200))/30)),0)+IF(FY200="Ano",IF(FX200="",0,((30/(FY$4*$F200)*(FY$4*$F200-FX200))/30)),0)+IF(GA200="Ano",IF(FZ200="",0,((30/(GA$4*$F200)*(GA$4*$F200-FZ200))/30)),0)+IF(GC200="Ano",IF(GB200="",0,((30/(GC$4*$F200)*(GC$4*$F200-GB200))/30)),0)+IF(GE200="Ano",IF(GD200="",0,((30/(GE$4*$F200)*(GE$4*$F200-GD200))/30)),0)+IF(GG200="Ano",IF(GF200="",0,((30/(GG$4*$F200)*(GG$4*$F200-GF200))/30)),0)+IF(GI200="Ano",IF(GH200="",0,((30/(GI$4*$F200)*(GI$4*$F200-GH200))/30)),0)+IF(GK200="Ano",IF(GJ200="",0,((30/(GK$4*$F200)*(GK$4*$F200-GJ200))/30)),0)+IF(GM200="Ano",IF(GL200="",0,((30/(GM$4*$F200)*(GM$4*$F200-GL200))/30)),0)+IF(GO200="Ano",IF(GN200="",0,((30/(GO$4*$F200)*(GO$4*$F200-GN200))/30)),0)))),0.01)</f>
        <v>0</v>
      </c>
      <c r="GS200" s="167">
        <f t="shared" ref="GS200:GS205" si="370">ROUND(GR200*$M200,2)</f>
        <v>0</v>
      </c>
      <c r="GT200" s="1"/>
      <c r="GU200" s="1"/>
      <c r="GV200" s="174"/>
      <c r="GW200" s="175"/>
      <c r="GX200" s="174"/>
      <c r="GY200" s="175"/>
      <c r="GZ200" s="174"/>
      <c r="HA200" s="175"/>
      <c r="HB200" s="174"/>
      <c r="HC200" s="175"/>
      <c r="HD200" s="174"/>
      <c r="HE200" s="175"/>
      <c r="HF200" s="174"/>
      <c r="HG200" s="175"/>
      <c r="HH200" s="174"/>
      <c r="HI200" s="175"/>
      <c r="HJ200" s="174"/>
      <c r="HK200" s="175"/>
      <c r="HL200" s="174"/>
      <c r="HM200" s="175"/>
      <c r="HN200" s="174"/>
      <c r="HO200" s="175"/>
      <c r="HP200" s="174"/>
      <c r="HQ200" s="175"/>
      <c r="HR200" s="174"/>
      <c r="HS200" s="175"/>
      <c r="HT200" s="166">
        <f t="shared" ref="HT200:HT205" si="371">FLOOR(IF($U200="Ne",0,IF(IF(GV200="",0,((30/(GW$4*$F200)*(GW$4*$F200-GV200))/30))+IF(GX200="",0,((30/(GY$4*$F200)*(GY$4*$F200-GX200))/30))+IF(GZ200="",0,((30/(HA$4*$F200)*(HA$4*$F200-GZ200))/30))+IF(HB200="",0,((30/(HC$4*$F200)*(HC$4*$F200-HB200))/30))+IF(HD200="",0,((30/(HE$4*$F200)*(HE$4*$F200-HD200))/30))+IF(HF200="",0,((30/(HG$4*$F200)*(HG$4*$F200-HF200))/30))+IF(HH200="",0,((30/(HI$4*$F200)*(HI$4*$F200-HH200))/30))+IF(HJ200="",0,((30/(HK$4*$F200)*(HK$4*$F200-HJ200))/30))+IF(HL200="",0,((30/(HM$4*$F200)*(HM$4*$F200-HL200))/30))+IF(HN200="",0,((30/(HO$4*$F200)*(HO$4*$F200-HN200))/30))+IF(HP200="",0,((30/(HQ$4*$F200)*(HQ$4*$F200-HP200))/30))+IF(HR200="",0,((30/(HS$4*$F200)*(HS$4*$F200-HR200))/30))&gt;($E200-$AV200-$BZ200-$DD200-$EH200-$FL200-$GP200),$E200-$AV200-$BZ200-$DD200-$EH200-$FL200-$GP200,IF(GV200="",0,((30/(GW$4*$F200)*(GW$4*$F200-GV200))/30))+IF(GX200="",0,((30/(GY$4*$F200)*(GY$4*$F200-GX200))/30))+IF(GZ200="",0,((30/(HA$4*$F200)*(HA$4*$F200-GZ200))/30))+IF(HB200="",0,((30/(HC$4*$F200)*(HC$4*$F200-HB200))/30))+IF(HD200="",0,((30/(HE$4*$F200)*(HE$4*$F200-HD200))/30))+IF(HF200="",0,((30/(HG$4*$F200)*(HG$4*$F200-HF200))/30))+IF(HH200="",0,((30/(HI$4*$F200)*(HI$4*$F200-HH200))/30))+IF(HJ200="",0,((30/(HK$4*$F200)*(HK$4*$F200-HJ200))/30))+IF(HL200="",0,((30/(HM$4*$F200)*(HM$4*$F200-HL200))/30))+IF(HN200="",0,((30/(HO$4*$F200)*(HO$4*$F200-HN200))/30))+IF(HP200="",0,((30/(HQ$4*$F200)*(HQ$4*$F200-HP200))/30))+IF(HR200="",0,((30/(HS$4*$F200)*(HS$4*$F200-HR200))/30)))),0.01)</f>
        <v>0</v>
      </c>
      <c r="HU200" s="167">
        <f t="shared" ref="HU200:HU205" si="372">ROUND(HT200*$I200,2)</f>
        <v>0</v>
      </c>
      <c r="HV200" s="166">
        <f t="shared" ref="HV200:HV205" si="373">FLOOR(IF($U200="Ne",0,IF(OR($L200=0,$L200=""),0,IF(IF(GW200="Ano",IF(GV200="",0,((30/(GW$4*$F200)*(GW$4*$F200-GV200))/30)),0)+IF(GY200="Ano",IF(GX200="",0,((30/(GY$4*$F200)*(GY$4*$F200-GX200))/30)),0)+IF(HA200="Ano",IF(GZ200="",0,((30/(HA$4*$F200)*(HA$4*$F200-GZ200))/30)),0)+IF(HC200="Ano",IF(HB200="",0,((30/(HC$4*$F200)*(HC$4*$F200-HB200))/30)),0)+IF(HE200="Ano",IF(HD200="",0,((30/(HE$4*$F200)*(HE$4*$F200-HD200))/30)),0)+IF(HG200="Ano",IF(HF200="",0,((30/(HG$4*$F200)*(HG$4*$F200-HF200))/30)),0)+IF(HI200="Ano",IF(HH200="",0,((30/(HI$4*$F200)*(HI$4*$F200-HH200))/30)),0)+IF(HK200="Ano",IF(HJ200="",0,((30/(HK$4*$F200)*(HK$4*$F200-HJ200))/30)),0)+IF(HM200="Ano",IF(HL200="",0,((30/(HM$4*$F200)*(HM$4*$F200-HL200))/30)),0)+IF(HO200="Ano",IF(HN200="",0,((30/(HO$4*$F200)*(HO$4*$F200-HN200))/30)),0)+IF(HQ200="Ano",IF(HP200="",0,((30/(HQ$4*$F200)*(HQ$4*$F200-HP200))/30)),0)+IF(HS200="Ano",IF(HR200="",0,((30/(HS$4*$F200)*(HS$4*$F200-HR200))/30)),0)&gt;($L200-$AX200-$CB200-$DF200-$EJ200-$FN200-$GR200),$L200-$AX200-$CB200-$DF200-$EJ200-$FN200-$GR200,IF(GW200="Ano",IF(GV200="",0,((30/(GW$4*$F200)*(GW$4*$F200-GV200))/30)),0)+IF(GY200="Ano",IF(GX200="",0,((30/(GY$4*$F200)*(GY$4*$F200-GX200))/30)),0)+IF(HA200="Ano",IF(GZ200="",0,((30/(HA$4*$F200)*(HA$4*$F200-GZ200))/30)),0)+IF(HC200="Ano",IF(HB200="",0,((30/(HC$4*$F200)*(HC$4*$F200-HB200))/30)),0)+IF(HE200="Ano",IF(HD200="",0,((30/(HE$4*$F200)*(HE$4*$F200-HD200))/30)),0)+IF(HG200="Ano",IF(HF200="",0,((30/(HG$4*$F200)*(HG$4*$F200-HF200))/30)),0)+IF(HI200="Ano",IF(HH200="",0,((30/(HI$4*$F200)*(HI$4*$F200-HH200))/30)),0)+IF(HK200="Ano",IF(HJ200="",0,((30/(HK$4*$F200)*(HK$4*$F200-HJ200))/30)),0)+IF(HM200="Ano",IF(HL200="",0,((30/(HM$4*$F200)*(HM$4*$F200-HL200))/30)),0)+IF(HO200="Ano",IF(HN200="",0,((30/(HO$4*$F200)*(HO$4*$F200-HN200))/30)),0)+IF(HQ200="Ano",IF(HP200="",0,((30/(HQ$4*$F200)*(HQ$4*$F200-HP200))/30)),0)+IF(HS200="Ano",IF(HR200="",0,((30/(HS$4*$F200)*(HS$4*$F200-HR200))/30)),0)))),0.01)</f>
        <v>0</v>
      </c>
      <c r="HW200" s="167">
        <f t="shared" ref="HW200:HW205" si="374">ROUND(HV200*$M200,2)</f>
        <v>0</v>
      </c>
      <c r="HX200" s="1"/>
      <c r="HY200" s="1"/>
      <c r="HZ200" s="174"/>
      <c r="IA200" s="175"/>
      <c r="IB200" s="174"/>
      <c r="IC200" s="175"/>
      <c r="ID200" s="174"/>
      <c r="IE200" s="175"/>
      <c r="IF200" s="174"/>
      <c r="IG200" s="175"/>
      <c r="IH200" s="174"/>
      <c r="II200" s="175"/>
      <c r="IJ200" s="174"/>
      <c r="IK200" s="175"/>
      <c r="IL200" s="174"/>
      <c r="IM200" s="175"/>
      <c r="IN200" s="174"/>
      <c r="IO200" s="175"/>
      <c r="IP200" s="174"/>
      <c r="IQ200" s="175"/>
      <c r="IR200" s="174"/>
      <c r="IS200" s="175"/>
      <c r="IT200" s="174"/>
      <c r="IU200" s="175"/>
      <c r="IV200" s="174"/>
      <c r="IW200" s="175"/>
      <c r="IX200" s="166">
        <f t="shared" ref="IX200:IX205" si="375">FLOOR(IF($U200="Ne",0,IF(IF(HZ200="",0,((30/(IA$4*$F200)*(IA$4*$F200-HZ200))/30))+IF(IB200="",0,((30/(IC$4*$F200)*(IC$4*$F200-IB200))/30))+IF(ID200="",0,((30/(IE$4*$F200)*(IE$4*$F200-ID200))/30))+IF(IF200="",0,((30/(IG$4*$F200)*(IG$4*$F200-IF200))/30))+IF(IH200="",0,((30/(II$4*$F200)*(II$4*$F200-IH200))/30))+IF(IJ200="",0,((30/(IK$4*$F200)*(IK$4*$F200-IJ200))/30))+IF(IL200="",0,((30/(IM$4*$F200)*(IM$4*$F200-IL200))/30))+IF(IN200="",0,((30/(IO$4*$F200)*(IO$4*$F200-IN200))/30))+IF(IP200="",0,((30/(IQ$4*$F200)*(IQ$4*$F200-IP200))/30))+IF(IR200="",0,((30/(IS$4*$F200)*(IS$4*$F200-IR200))/30))+IF(IT200="",0,((30/(IU$4*$F200)*(IU$4*$F200-IT200))/30))+IF(IV200="",0,((30/(IW$4*$F200)*(IW$4*$F200-IV200))/30))&gt;($E200-$AV200-$BZ200-$DD200-$EH200-$FL200-$GP200-$HT200),$E200-$AV200-$BZ200-$DD200-$EH200-$FL200-$GP200-$HT200,IF(HZ200="",0,((30/(IA$4*$F200)*(IA$4*$F200-HZ200))/30))+IF(IB200="",0,((30/(IC$4*$F200)*(IC$4*$F200-IB200))/30))+IF(ID200="",0,((30/(IE$4*$F200)*(IE$4*$F200-ID200))/30))+IF(IF200="",0,((30/(IG$4*$F200)*(IG$4*$F200-IF200))/30))+IF(IH200="",0,((30/(II$4*$F200)*(II$4*$F200-IH200))/30))+IF(IJ200="",0,((30/(IK$4*$F200)*(IK$4*$F200-IJ200))/30))+IF(IL200="",0,((30/(IM$4*$F200)*(IM$4*$F200-IL200))/30))+IF(IN200="",0,((30/(IO$4*$F200)*(IO$4*$F200-IN200))/30))+IF(IP200="",0,((30/(IQ$4*$F200)*(IQ$4*$F200-IP200))/30))+IF(IR200="",0,((30/(IS$4*$F200)*(IS$4*$F200-IR200))/30))+IF(IT200="",0,((30/(IU$4*$F200)*(IU$4*$F200-IT200))/30))+IF(IV200="",0,((30/(IW$4*$F200)*(IW$4*$F200-IV200))/30)))),0.01)</f>
        <v>0</v>
      </c>
      <c r="IY200" s="167">
        <f t="shared" ref="IY200:IY205" si="376">ROUND(IX200*$I200,2)</f>
        <v>0</v>
      </c>
      <c r="IZ200" s="166">
        <f t="shared" ref="IZ200:IZ205" si="377">FLOOR(IF($U200="Ne",0,IF(OR($L200=0,$L200=""),0,IF(IF(IA200="Ano",IF(HZ200="",0,((30/(IA$4*$F200)*(IA$4*$F200-HZ200))/30)),0)+IF(IC200="Ano",IF(IB200="",0,((30/(IC$4*$F200)*(IC$4*$F200-IB200))/30)),0)+IF(IE200="Ano",IF(ID200="",0,((30/(IE$4*$F200)*(IE$4*$F200-ID200))/30)),0)+IF(IG200="Ano",IF(IF200="",0,((30/(IG$4*$F200)*(IG$4*$F200-IF200))/30)),0)+IF(II200="Ano",IF(IH200="",0,((30/(II$4*$F200)*(II$4*$F200-IH200))/30)),0)+IF(IK200="Ano",IF(IJ200="",0,((30/(IK$4*$F200)*(IK$4*$F200-IJ200))/30)),0)+IF(IM200="Ano",IF(IL200="",0,((30/(IM$4*$F200)*(IM$4*$F200-IL200))/30)),0)+IF(IO200="Ano",IF(IN200="",0,((30/(IO$4*$F200)*(IO$4*$F200-IN200))/30)),0)+IF(IQ200="Ano",IF(IP200="",0,((30/(IQ$4*$F200)*(IQ$4*$F200-IP200))/30)),0)+IF(IS200="Ano",IF(IR200="",0,((30/(IS$4*$F200)*(IS$4*$F200-IR200))/30)),0)+IF(IU200="Ano",IF(IT200="",0,((30/(IU$4*$F200)*(IU$4*$F200-IT200))/30)),0)+IF(IW200="Ano",IF(IV200="",0,((30/(IW$4*$F200)*(IW$4*$F200-IV200))/30)),0)&gt;($L200-$AX200-$CB200-$DF200-$EJ200-$FN200-$GR200-$HV200),$L200-$AX200-$CB200-$DF200-$EJ200-$FN200-$GR200-$HV200,IF(IA200="Ano",IF(HZ200="",0,((30/(IA$4*$F200)*(IA$4*$F200-HZ200))/30)),0)+IF(IC200="Ano",IF(IB200="",0,((30/(IC$4*$F200)*(IC$4*$F200-IB200))/30)),0)+IF(IE200="Ano",IF(ID200="",0,((30/(IE$4*$F200)*(IE$4*$F200-ID200))/30)),0)+IF(IG200="Ano",IF(IF200="",0,((30/(IG$4*$F200)*(IG$4*$F200-IF200))/30)),0)+IF(II200="Ano",IF(IH200="",0,((30/(II$4*$F200)*(II$4*$F200-IH200))/30)),0)+IF(IK200="Ano",IF(IJ200="",0,((30/(IK$4*$F200)*(IK$4*$F200-IJ200))/30)),0)+IF(IM200="Ano",IF(IL200="",0,((30/(IM$4*$F200)*(IM$4*$F200-IL200))/30)),0)+IF(IO200="Ano",IF(IN200="",0,((30/(IO$4*$F200)*(IO$4*$F200-IN200))/30)),0)+IF(IQ200="Ano",IF(IP200="",0,((30/(IQ$4*$F200)*(IQ$4*$F200-IP200))/30)),0)+IF(IS200="Ano",IF(IR200="",0,((30/(IS$4*$F200)*(IS$4*$F200-IR200))/30)),0)+IF(IU200="Ano",IF(IT200="",0,((30/(IU$4*$F200)*(IU$4*$F200-IT200))/30)),0)+IF(IW200="Ano",IF(IV200="",0,((30/(IW$4*$F200)*(IW$4*$F200-IV200))/30)),0)))),0.01)</f>
        <v>0</v>
      </c>
      <c r="JA200" s="167">
        <f t="shared" ref="JA200:JA205" si="378">ROUND(IZ200*$M200,2)</f>
        <v>0</v>
      </c>
      <c r="JB200" s="1"/>
      <c r="JC200" s="1"/>
      <c r="JD200" s="174"/>
      <c r="JE200" s="175"/>
      <c r="JF200" s="174"/>
      <c r="JG200" s="175"/>
      <c r="JH200" s="174"/>
      <c r="JI200" s="175"/>
      <c r="JJ200" s="174"/>
      <c r="JK200" s="175"/>
      <c r="JL200" s="174"/>
      <c r="JM200" s="175"/>
      <c r="JN200" s="174"/>
      <c r="JO200" s="175"/>
      <c r="JP200" s="174"/>
      <c r="JQ200" s="175"/>
      <c r="JR200" s="174"/>
      <c r="JS200" s="175"/>
      <c r="JT200" s="174"/>
      <c r="JU200" s="175"/>
      <c r="JV200" s="174"/>
      <c r="JW200" s="175"/>
      <c r="JX200" s="174"/>
      <c r="JY200" s="175"/>
      <c r="JZ200" s="174"/>
      <c r="KA200" s="175"/>
      <c r="KB200" s="166">
        <f t="shared" ref="KB200:KB205" si="379">FLOOR(IF($U200="Ne",0,IF(IF(JD200="",0,((30/(JE$4*$F200)*(JE$4*$F200-JD200))/30))+IF(JF200="",0,((30/(JG$4*$F200)*(JG$4*$F200-JF200))/30))+IF(JH200="",0,((30/(JI$4*$F200)*(JI$4*$F200-JH200))/30))+IF(JJ200="",0,((30/(JK$4*$F200)*(JK$4*$F200-JJ200))/30))+IF(JL200="",0,((30/(JM$4*$F200)*(JM$4*$F200-JL200))/30))+IF(JN200="",0,((30/(JO$4*$F200)*(JO$4*$F200-JN200))/30))+IF(JP200="",0,((30/(JQ$4*$F200)*(JQ$4*$F200-JP200))/30))+IF(JR200="",0,((30/(JS$4*$F200)*(JS$4*$F200-JR200))/30))+IF(JT200="",0,((30/(JU$4*$F200)*(JU$4*$F200-JT200))/30))+IF(JV200="",0,((30/(JW$4*$F200)*(JW$4*$F200-JV200))/30))+IF(JX200="",0,((30/(JY$4*$F200)*(JY$4*$F200-JX200))/30))+IF(JZ200="",0,((30/(KA$4*$F200)*(KA$4*$F200-JZ200))/30))&gt;($E200-$AV200-$BZ200-$DD200-$EH200-$FL200-$GP200-$HT200-$IX200),$E200-$AV200-$BZ200-$DD200-$EH200-$FL200-$GP200-$HT200-$IX200,IF(JD200="",0,((30/(JE$4*$F200)*(JE$4*$F200-JD200))/30))+IF(JF200="",0,((30/(JG$4*$F200)*(JG$4*$F200-JF200))/30))+IF(JH200="",0,((30/(JI$4*$F200)*(JI$4*$F200-JH200))/30))+IF(JJ200="",0,((30/(JK$4*$F200)*(JK$4*$F200-JJ200))/30))+IF(JL200="",0,((30/(JM$4*$F200)*(JM$4*$F200-JL200))/30))+IF(JN200="",0,((30/(JO$4*$F200)*(JO$4*$F200-JN200))/30))+IF(JP200="",0,((30/(JQ$4*$F200)*(JQ$4*$F200-JP200))/30))+IF(JR200="",0,((30/(JS$4*$F200)*(JS$4*$F200-JR200))/30))+IF(JT200="",0,((30/(JU$4*$F200)*(JU$4*$F200-JT200))/30))+IF(JV200="",0,((30/(JW$4*$F200)*(JW$4*$F200-JV200))/30))+IF(JX200="",0,((30/(JY$4*$F200)*(JY$4*$F200-JX200))/30))+IF(JZ200="",0,((30/(KA$4*$F200)*(KA$4*$F200-JZ200))/30)))),0.01)</f>
        <v>0</v>
      </c>
      <c r="KC200" s="167">
        <f t="shared" ref="KC200:KC205" si="380">ROUND(KB200*$I200,2)</f>
        <v>0</v>
      </c>
      <c r="KD200" s="166">
        <f t="shared" ref="KD200:KD205" si="381">FLOOR(IF($U200="Ne",0,IF(OR($L200=0,$L200=""),0,IF(IF(JE200="Ano",IF(JD200="",0,((30/(JE$4*$F200)*(JE$4*$F200-JD200))/30)),0)+IF(JG200="Ano",IF(JF200="",0,((30/(JG$4*$F200)*(JG$4*$F200-JF200))/30)),0)+IF(JI200="Ano",IF(JH200="",0,((30/(JI$4*$F200)*(JI$4*$F200-JH200))/30)),0)+IF(JK200="Ano",IF(JJ200="",0,((30/(JK$4*$F200)*(JK$4*$F200-JJ200))/30)),0)+IF(JM200="Ano",IF(JL200="",0,((30/(JM$4*$F200)*(JM$4*$F200-JL200))/30)),0)+IF(JO200="Ano",IF(JN200="",0,((30/(JO$4*$F200)*(JO$4*$F200-JN200))/30)),0)+IF(JQ200="Ano",IF(JP200="",0,((30/(JQ$4*$F200)*(JQ$4*$F200-JP200))/30)),0)+IF(JS200="Ano",IF(JR200="",0,((30/(JS$4*$F200)*(JS$4*$F200-JR200))/30)),0)+IF(JU200="Ano",IF(JT200="",0,((30/(JU$4*$F200)*(JU$4*$F200-JT200))/30)),0)+IF(JW200="Ano",IF(JV200="",0,((30/(JW$4*$F200)*(JW$4*$F200-JV200))/30)),0)+IF(JY200="Ano",IF(JX200="",0,((30/(JY$4*$F200)*(JY$4*$F200-JX200))/30)),0)+IF(KA200="Ano",IF(JZ200="",0,((30/(KA$4*$F200)*(KA$4*$F200-JZ200))/30)),0)&gt;($L200-$AX200-$CB200-$DF200-$EJ200-$FN200-$GR200-$HV200-$IZ200),$L200-$AX200-$CB200-$DF200-$EJ200-$FN200-$GR200-$HV200-$IZ200,IF(JE200="Ano",IF(JD200="",0,((30/(JE$4*$F200)*(JE$4*$F200-JD200))/30)),0)+IF(JG200="Ano",IF(JF200="",0,((30/(JG$4*$F200)*(JG$4*$F200-JF200))/30)),0)+IF(JI200="Ano",IF(JH200="",0,((30/(JI$4*$F200)*(JI$4*$F200-JH200))/30)),0)+IF(JK200="Ano",IF(JJ200="",0,((30/(JK$4*$F200)*(JK$4*$F200-JJ200))/30)),0)+IF(JM200="Ano",IF(JL200="",0,((30/(JM$4*$F200)*(JM$4*$F200-JL200))/30)),0)+IF(JO200="Ano",IF(JN200="",0,((30/(JO$4*$F200)*(JO$4*$F200-JN200))/30)),0)+IF(JQ200="Ano",IF(JP200="",0,((30/(JQ$4*$F200)*(JQ$4*$F200-JP200))/30)),0)+IF(JS200="Ano",IF(JR200="",0,((30/(JS$4*$F200)*(JS$4*$F200-JR200))/30)),0)+IF(JU200="Ano",IF(JT200="",0,((30/(JU$4*$F200)*(JU$4*$F200-JT200))/30)),0)+IF(JW200="Ano",IF(JV200="",0,((30/(JW$4*$F200)*(JW$4*$F200-JV200))/30)),0)+IF(JY200="Ano",IF(JX200="",0,((30/(JY$4*$F200)*(JY$4*$F200-JX200))/30)),0)+IF(KA200="Ano",IF(JZ200="",0,((30/(KA$4*$F200)*(KA$4*$F200-JZ200))/30)),0)))),0.01)</f>
        <v>0</v>
      </c>
      <c r="KE200" s="167">
        <f t="shared" ref="KE200:KE205" si="382">ROUND(KD200*$M200,2)</f>
        <v>0</v>
      </c>
      <c r="KF200" s="1"/>
      <c r="KG200" s="1"/>
      <c r="KH200" s="197">
        <f t="shared" si="293"/>
        <v>0</v>
      </c>
      <c r="KI200" s="198">
        <f t="shared" si="294"/>
        <v>0</v>
      </c>
      <c r="KJ200" s="166">
        <f t="shared" si="295"/>
        <v>0</v>
      </c>
      <c r="KK200" s="167">
        <f t="shared" si="296"/>
        <v>0</v>
      </c>
      <c r="KL200" s="199">
        <f t="shared" si="297"/>
        <v>0</v>
      </c>
      <c r="KM200" s="198">
        <f t="shared" si="298"/>
        <v>0</v>
      </c>
      <c r="KN200" s="166">
        <f t="shared" si="299"/>
        <v>0</v>
      </c>
      <c r="KO200" s="427">
        <f t="shared" si="300"/>
        <v>0</v>
      </c>
      <c r="KP200" s="420">
        <f t="shared" si="301"/>
        <v>0</v>
      </c>
      <c r="KQ200" s="422">
        <f t="shared" si="302"/>
        <v>0</v>
      </c>
      <c r="KR200" s="421" t="s">
        <v>338</v>
      </c>
      <c r="KS200" s="422" t="s">
        <v>338</v>
      </c>
      <c r="KT200" s="1"/>
    </row>
    <row r="201" spans="2:306" s="4" customFormat="1" ht="16.5" customHeight="1" x14ac:dyDescent="0.2">
      <c r="B201" s="73" t="s">
        <v>376</v>
      </c>
      <c r="C201" s="900"/>
      <c r="D201" s="901"/>
      <c r="E201" s="312"/>
      <c r="F201" s="655">
        <v>1</v>
      </c>
      <c r="G201" s="14"/>
      <c r="H201" s="14"/>
      <c r="I201" s="80">
        <f>INT(ROUND(F201,2)*(IF(E201&gt;0,data!$J$4,0)))</f>
        <v>0</v>
      </c>
      <c r="J201" s="80">
        <f t="shared" ref="J201" si="383">IF(E201&gt;0,I201*E201,0)</f>
        <v>0</v>
      </c>
      <c r="K201" s="314"/>
      <c r="L201" s="312"/>
      <c r="M201" s="80">
        <f>INT(ROUND(F201,2)*(IF(E201&gt;0,(IF(K201="ano",data!$J$6,0)),0)))</f>
        <v>0</v>
      </c>
      <c r="N201" s="82">
        <f t="shared" ref="N201" si="384">IF(L201&gt;E201,M201*E201,M201*L201)</f>
        <v>0</v>
      </c>
      <c r="O201" s="84">
        <f t="shared" ref="O201" si="385">J201+N201</f>
        <v>0</v>
      </c>
      <c r="Q201" s="85" t="str">
        <f t="shared" ref="Q201" si="386">IF(O201&gt;0,1,"")</f>
        <v/>
      </c>
      <c r="R201" s="611" t="s">
        <v>338</v>
      </c>
      <c r="T201" s="4">
        <f t="shared" si="276"/>
        <v>0</v>
      </c>
      <c r="U201" s="176" t="s">
        <v>297</v>
      </c>
      <c r="V201" s="10"/>
      <c r="W201" s="10"/>
      <c r="X201" s="164"/>
      <c r="Y201" s="177"/>
      <c r="Z201" s="164"/>
      <c r="AA201" s="177"/>
      <c r="AB201" s="164"/>
      <c r="AC201" s="177"/>
      <c r="AD201" s="164"/>
      <c r="AE201" s="177"/>
      <c r="AF201" s="164"/>
      <c r="AG201" s="177"/>
      <c r="AH201" s="164"/>
      <c r="AI201" s="177"/>
      <c r="AJ201" s="164"/>
      <c r="AK201" s="177"/>
      <c r="AL201" s="164"/>
      <c r="AM201" s="177"/>
      <c r="AN201" s="164"/>
      <c r="AO201" s="177"/>
      <c r="AP201" s="164"/>
      <c r="AQ201" s="177"/>
      <c r="AR201" s="164"/>
      <c r="AS201" s="177"/>
      <c r="AT201" s="164"/>
      <c r="AU201" s="177"/>
      <c r="AV201" s="166">
        <f t="shared" si="347"/>
        <v>0</v>
      </c>
      <c r="AW201" s="167">
        <f t="shared" si="348"/>
        <v>0</v>
      </c>
      <c r="AX201" s="166">
        <f t="shared" si="349"/>
        <v>0</v>
      </c>
      <c r="AY201" s="167">
        <f t="shared" si="350"/>
        <v>0</v>
      </c>
      <c r="AZ201" s="1"/>
      <c r="BA201" s="1"/>
      <c r="BB201" s="164"/>
      <c r="BC201" s="177"/>
      <c r="BD201" s="164"/>
      <c r="BE201" s="177"/>
      <c r="BF201" s="164"/>
      <c r="BG201" s="177"/>
      <c r="BH201" s="164"/>
      <c r="BI201" s="177"/>
      <c r="BJ201" s="164"/>
      <c r="BK201" s="177"/>
      <c r="BL201" s="164"/>
      <c r="BM201" s="177"/>
      <c r="BN201" s="164"/>
      <c r="BO201" s="177"/>
      <c r="BP201" s="164"/>
      <c r="BQ201" s="177"/>
      <c r="BR201" s="164"/>
      <c r="BS201" s="177"/>
      <c r="BT201" s="164"/>
      <c r="BU201" s="177"/>
      <c r="BV201" s="164"/>
      <c r="BW201" s="177"/>
      <c r="BX201" s="164"/>
      <c r="BY201" s="177"/>
      <c r="BZ201" s="166">
        <f t="shared" si="351"/>
        <v>0</v>
      </c>
      <c r="CA201" s="167">
        <f t="shared" si="352"/>
        <v>0</v>
      </c>
      <c r="CB201" s="166">
        <f t="shared" si="353"/>
        <v>0</v>
      </c>
      <c r="CC201" s="167">
        <f t="shared" si="354"/>
        <v>0</v>
      </c>
      <c r="CD201" s="1"/>
      <c r="CE201" s="1"/>
      <c r="CF201" s="164"/>
      <c r="CG201" s="177"/>
      <c r="CH201" s="164"/>
      <c r="CI201" s="177"/>
      <c r="CJ201" s="164"/>
      <c r="CK201" s="177"/>
      <c r="CL201" s="164"/>
      <c r="CM201" s="177"/>
      <c r="CN201" s="164"/>
      <c r="CO201" s="177"/>
      <c r="CP201" s="164"/>
      <c r="CQ201" s="177"/>
      <c r="CR201" s="164"/>
      <c r="CS201" s="177"/>
      <c r="CT201" s="164"/>
      <c r="CU201" s="177"/>
      <c r="CV201" s="164"/>
      <c r="CW201" s="177"/>
      <c r="CX201" s="164"/>
      <c r="CY201" s="177"/>
      <c r="CZ201" s="164"/>
      <c r="DA201" s="177"/>
      <c r="DB201" s="164"/>
      <c r="DC201" s="177"/>
      <c r="DD201" s="166">
        <f t="shared" si="355"/>
        <v>0</v>
      </c>
      <c r="DE201" s="167">
        <f t="shared" si="356"/>
        <v>0</v>
      </c>
      <c r="DF201" s="166">
        <f t="shared" si="357"/>
        <v>0</v>
      </c>
      <c r="DG201" s="167">
        <f t="shared" si="358"/>
        <v>0</v>
      </c>
      <c r="DH201" s="1"/>
      <c r="DI201" s="1"/>
      <c r="DJ201" s="164"/>
      <c r="DK201" s="177"/>
      <c r="DL201" s="164"/>
      <c r="DM201" s="177"/>
      <c r="DN201" s="164"/>
      <c r="DO201" s="177"/>
      <c r="DP201" s="164"/>
      <c r="DQ201" s="177"/>
      <c r="DR201" s="164"/>
      <c r="DS201" s="177"/>
      <c r="DT201" s="164"/>
      <c r="DU201" s="177"/>
      <c r="DV201" s="164"/>
      <c r="DW201" s="177"/>
      <c r="DX201" s="164"/>
      <c r="DY201" s="177"/>
      <c r="DZ201" s="164"/>
      <c r="EA201" s="177"/>
      <c r="EB201" s="164"/>
      <c r="EC201" s="177"/>
      <c r="ED201" s="164"/>
      <c r="EE201" s="177"/>
      <c r="EF201" s="164"/>
      <c r="EG201" s="177"/>
      <c r="EH201" s="166">
        <f t="shared" si="359"/>
        <v>0</v>
      </c>
      <c r="EI201" s="167">
        <f t="shared" si="360"/>
        <v>0</v>
      </c>
      <c r="EJ201" s="166">
        <f t="shared" si="361"/>
        <v>0</v>
      </c>
      <c r="EK201" s="167">
        <f t="shared" si="362"/>
        <v>0</v>
      </c>
      <c r="EL201" s="1"/>
      <c r="EM201" s="1"/>
      <c r="EN201" s="164"/>
      <c r="EO201" s="177"/>
      <c r="EP201" s="164"/>
      <c r="EQ201" s="177"/>
      <c r="ER201" s="164"/>
      <c r="ES201" s="177"/>
      <c r="ET201" s="164"/>
      <c r="EU201" s="177"/>
      <c r="EV201" s="164"/>
      <c r="EW201" s="177"/>
      <c r="EX201" s="164"/>
      <c r="EY201" s="177"/>
      <c r="EZ201" s="164"/>
      <c r="FA201" s="177"/>
      <c r="FB201" s="164"/>
      <c r="FC201" s="177"/>
      <c r="FD201" s="164"/>
      <c r="FE201" s="177"/>
      <c r="FF201" s="164"/>
      <c r="FG201" s="177"/>
      <c r="FH201" s="164"/>
      <c r="FI201" s="177"/>
      <c r="FJ201" s="164"/>
      <c r="FK201" s="177"/>
      <c r="FL201" s="166">
        <f t="shared" si="363"/>
        <v>0</v>
      </c>
      <c r="FM201" s="167">
        <f t="shared" si="364"/>
        <v>0</v>
      </c>
      <c r="FN201" s="166">
        <f t="shared" si="365"/>
        <v>0</v>
      </c>
      <c r="FO201" s="167">
        <f t="shared" si="366"/>
        <v>0</v>
      </c>
      <c r="FP201" s="1"/>
      <c r="FQ201" s="1"/>
      <c r="FR201" s="164"/>
      <c r="FS201" s="177"/>
      <c r="FT201" s="164"/>
      <c r="FU201" s="177"/>
      <c r="FV201" s="164"/>
      <c r="FW201" s="177"/>
      <c r="FX201" s="164"/>
      <c r="FY201" s="177"/>
      <c r="FZ201" s="164"/>
      <c r="GA201" s="177"/>
      <c r="GB201" s="164"/>
      <c r="GC201" s="177"/>
      <c r="GD201" s="164"/>
      <c r="GE201" s="177"/>
      <c r="GF201" s="164"/>
      <c r="GG201" s="177"/>
      <c r="GH201" s="164"/>
      <c r="GI201" s="177"/>
      <c r="GJ201" s="164"/>
      <c r="GK201" s="177"/>
      <c r="GL201" s="164"/>
      <c r="GM201" s="177"/>
      <c r="GN201" s="164"/>
      <c r="GO201" s="177"/>
      <c r="GP201" s="166">
        <f t="shared" si="367"/>
        <v>0</v>
      </c>
      <c r="GQ201" s="167">
        <f t="shared" si="368"/>
        <v>0</v>
      </c>
      <c r="GR201" s="166">
        <f t="shared" si="369"/>
        <v>0</v>
      </c>
      <c r="GS201" s="167">
        <f t="shared" si="370"/>
        <v>0</v>
      </c>
      <c r="GT201" s="1"/>
      <c r="GU201" s="1"/>
      <c r="GV201" s="164"/>
      <c r="GW201" s="177"/>
      <c r="GX201" s="164"/>
      <c r="GY201" s="177"/>
      <c r="GZ201" s="164"/>
      <c r="HA201" s="177"/>
      <c r="HB201" s="164"/>
      <c r="HC201" s="177"/>
      <c r="HD201" s="164"/>
      <c r="HE201" s="177"/>
      <c r="HF201" s="164"/>
      <c r="HG201" s="177"/>
      <c r="HH201" s="164"/>
      <c r="HI201" s="177"/>
      <c r="HJ201" s="164"/>
      <c r="HK201" s="177"/>
      <c r="HL201" s="164"/>
      <c r="HM201" s="177"/>
      <c r="HN201" s="164"/>
      <c r="HO201" s="177"/>
      <c r="HP201" s="164"/>
      <c r="HQ201" s="177"/>
      <c r="HR201" s="164"/>
      <c r="HS201" s="177"/>
      <c r="HT201" s="166">
        <f t="shared" si="371"/>
        <v>0</v>
      </c>
      <c r="HU201" s="167">
        <f t="shared" si="372"/>
        <v>0</v>
      </c>
      <c r="HV201" s="166">
        <f t="shared" si="373"/>
        <v>0</v>
      </c>
      <c r="HW201" s="167">
        <f t="shared" si="374"/>
        <v>0</v>
      </c>
      <c r="HX201" s="1"/>
      <c r="HY201" s="1"/>
      <c r="HZ201" s="164"/>
      <c r="IA201" s="177"/>
      <c r="IB201" s="164"/>
      <c r="IC201" s="177"/>
      <c r="ID201" s="164"/>
      <c r="IE201" s="177"/>
      <c r="IF201" s="164"/>
      <c r="IG201" s="177"/>
      <c r="IH201" s="164"/>
      <c r="II201" s="177"/>
      <c r="IJ201" s="164"/>
      <c r="IK201" s="177"/>
      <c r="IL201" s="164"/>
      <c r="IM201" s="177"/>
      <c r="IN201" s="164"/>
      <c r="IO201" s="177"/>
      <c r="IP201" s="164"/>
      <c r="IQ201" s="177"/>
      <c r="IR201" s="164"/>
      <c r="IS201" s="177"/>
      <c r="IT201" s="164"/>
      <c r="IU201" s="177"/>
      <c r="IV201" s="164"/>
      <c r="IW201" s="177"/>
      <c r="IX201" s="166">
        <f t="shared" si="375"/>
        <v>0</v>
      </c>
      <c r="IY201" s="167">
        <f t="shared" si="376"/>
        <v>0</v>
      </c>
      <c r="IZ201" s="166">
        <f t="shared" si="377"/>
        <v>0</v>
      </c>
      <c r="JA201" s="167">
        <f t="shared" si="378"/>
        <v>0</v>
      </c>
      <c r="JB201" s="1"/>
      <c r="JC201" s="1"/>
      <c r="JD201" s="164"/>
      <c r="JE201" s="177"/>
      <c r="JF201" s="164"/>
      <c r="JG201" s="177"/>
      <c r="JH201" s="164"/>
      <c r="JI201" s="177"/>
      <c r="JJ201" s="164"/>
      <c r="JK201" s="177"/>
      <c r="JL201" s="164"/>
      <c r="JM201" s="177"/>
      <c r="JN201" s="164"/>
      <c r="JO201" s="177"/>
      <c r="JP201" s="164"/>
      <c r="JQ201" s="177"/>
      <c r="JR201" s="164"/>
      <c r="JS201" s="177"/>
      <c r="JT201" s="164"/>
      <c r="JU201" s="177"/>
      <c r="JV201" s="164"/>
      <c r="JW201" s="177"/>
      <c r="JX201" s="164"/>
      <c r="JY201" s="177"/>
      <c r="JZ201" s="164"/>
      <c r="KA201" s="177"/>
      <c r="KB201" s="166">
        <f t="shared" si="379"/>
        <v>0</v>
      </c>
      <c r="KC201" s="167">
        <f t="shared" si="380"/>
        <v>0</v>
      </c>
      <c r="KD201" s="166">
        <f t="shared" si="381"/>
        <v>0</v>
      </c>
      <c r="KE201" s="167">
        <f t="shared" si="382"/>
        <v>0</v>
      </c>
      <c r="KF201" s="1"/>
      <c r="KG201" s="1"/>
      <c r="KH201" s="197">
        <f t="shared" si="293"/>
        <v>0</v>
      </c>
      <c r="KI201" s="198">
        <f t="shared" si="294"/>
        <v>0</v>
      </c>
      <c r="KJ201" s="166">
        <f t="shared" si="295"/>
        <v>0</v>
      </c>
      <c r="KK201" s="167">
        <f t="shared" si="296"/>
        <v>0</v>
      </c>
      <c r="KL201" s="199">
        <f t="shared" si="297"/>
        <v>0</v>
      </c>
      <c r="KM201" s="198">
        <f t="shared" si="298"/>
        <v>0</v>
      </c>
      <c r="KN201" s="166">
        <f t="shared" si="299"/>
        <v>0</v>
      </c>
      <c r="KO201" s="427">
        <f t="shared" si="300"/>
        <v>0</v>
      </c>
      <c r="KP201" s="420">
        <f t="shared" si="301"/>
        <v>0</v>
      </c>
      <c r="KQ201" s="422">
        <f t="shared" si="302"/>
        <v>0</v>
      </c>
      <c r="KR201" s="421" t="s">
        <v>338</v>
      </c>
      <c r="KS201" s="422" t="s">
        <v>338</v>
      </c>
      <c r="KT201" s="1"/>
    </row>
    <row r="202" spans="2:306" s="4" customFormat="1" ht="16.5" hidden="1" customHeight="1" x14ac:dyDescent="0.2">
      <c r="B202" s="73"/>
      <c r="C202" s="902"/>
      <c r="D202" s="903"/>
      <c r="E202" s="128"/>
      <c r="F202" s="651"/>
      <c r="G202" s="128"/>
      <c r="H202" s="128"/>
      <c r="I202" s="80">
        <f>INT(ROUND(F202,2)*(IF(E202&gt;0,data!$J$4,0)))</f>
        <v>0</v>
      </c>
      <c r="J202" s="80"/>
      <c r="K202" s="550"/>
      <c r="L202" s="128"/>
      <c r="M202" s="80">
        <f>INT(ROUND(F202,2)*(IF(E202&gt;0,(IF(K202="ano",data!$J$6,0)),0)))</f>
        <v>0</v>
      </c>
      <c r="N202" s="82"/>
      <c r="O202" s="84"/>
      <c r="Q202" s="85"/>
      <c r="R202" s="611" t="s">
        <v>338</v>
      </c>
      <c r="T202" s="4">
        <f t="shared" si="276"/>
        <v>0</v>
      </c>
      <c r="U202" s="173" t="s">
        <v>297</v>
      </c>
      <c r="V202" s="10"/>
      <c r="W202" s="10"/>
      <c r="X202" s="174"/>
      <c r="Y202" s="175"/>
      <c r="Z202" s="174"/>
      <c r="AA202" s="175"/>
      <c r="AB202" s="174"/>
      <c r="AC202" s="175"/>
      <c r="AD202" s="174"/>
      <c r="AE202" s="175"/>
      <c r="AF202" s="174"/>
      <c r="AG202" s="175"/>
      <c r="AH202" s="174"/>
      <c r="AI202" s="175"/>
      <c r="AJ202" s="174"/>
      <c r="AK202" s="175"/>
      <c r="AL202" s="174"/>
      <c r="AM202" s="175"/>
      <c r="AN202" s="174"/>
      <c r="AO202" s="175"/>
      <c r="AP202" s="174"/>
      <c r="AQ202" s="175"/>
      <c r="AR202" s="174"/>
      <c r="AS202" s="175"/>
      <c r="AT202" s="174"/>
      <c r="AU202" s="175"/>
      <c r="AV202" s="166">
        <f t="shared" si="347"/>
        <v>0</v>
      </c>
      <c r="AW202" s="167">
        <f t="shared" si="348"/>
        <v>0</v>
      </c>
      <c r="AX202" s="166">
        <f t="shared" si="349"/>
        <v>0</v>
      </c>
      <c r="AY202" s="167">
        <f t="shared" si="350"/>
        <v>0</v>
      </c>
      <c r="AZ202" s="1"/>
      <c r="BA202" s="1"/>
      <c r="BB202" s="174"/>
      <c r="BC202" s="175"/>
      <c r="BD202" s="174"/>
      <c r="BE202" s="175"/>
      <c r="BF202" s="174"/>
      <c r="BG202" s="175"/>
      <c r="BH202" s="174"/>
      <c r="BI202" s="175"/>
      <c r="BJ202" s="174"/>
      <c r="BK202" s="175"/>
      <c r="BL202" s="174"/>
      <c r="BM202" s="175"/>
      <c r="BN202" s="174"/>
      <c r="BO202" s="175"/>
      <c r="BP202" s="174"/>
      <c r="BQ202" s="175"/>
      <c r="BR202" s="174"/>
      <c r="BS202" s="175"/>
      <c r="BT202" s="174"/>
      <c r="BU202" s="175"/>
      <c r="BV202" s="174"/>
      <c r="BW202" s="175"/>
      <c r="BX202" s="174"/>
      <c r="BY202" s="175"/>
      <c r="BZ202" s="166">
        <f t="shared" si="351"/>
        <v>0</v>
      </c>
      <c r="CA202" s="167">
        <f t="shared" si="352"/>
        <v>0</v>
      </c>
      <c r="CB202" s="166">
        <f t="shared" si="353"/>
        <v>0</v>
      </c>
      <c r="CC202" s="167">
        <f t="shared" si="354"/>
        <v>0</v>
      </c>
      <c r="CD202" s="1"/>
      <c r="CE202" s="1"/>
      <c r="CF202" s="174"/>
      <c r="CG202" s="175"/>
      <c r="CH202" s="174"/>
      <c r="CI202" s="175"/>
      <c r="CJ202" s="174"/>
      <c r="CK202" s="175"/>
      <c r="CL202" s="174"/>
      <c r="CM202" s="175"/>
      <c r="CN202" s="174"/>
      <c r="CO202" s="175"/>
      <c r="CP202" s="174"/>
      <c r="CQ202" s="175"/>
      <c r="CR202" s="174"/>
      <c r="CS202" s="175"/>
      <c r="CT202" s="174"/>
      <c r="CU202" s="175"/>
      <c r="CV202" s="174"/>
      <c r="CW202" s="175"/>
      <c r="CX202" s="174"/>
      <c r="CY202" s="175"/>
      <c r="CZ202" s="174"/>
      <c r="DA202" s="175"/>
      <c r="DB202" s="174"/>
      <c r="DC202" s="175"/>
      <c r="DD202" s="166">
        <f t="shared" si="355"/>
        <v>0</v>
      </c>
      <c r="DE202" s="167">
        <f t="shared" si="356"/>
        <v>0</v>
      </c>
      <c r="DF202" s="166">
        <f t="shared" si="357"/>
        <v>0</v>
      </c>
      <c r="DG202" s="167">
        <f t="shared" si="358"/>
        <v>0</v>
      </c>
      <c r="DH202" s="1"/>
      <c r="DI202" s="1"/>
      <c r="DJ202" s="174"/>
      <c r="DK202" s="175"/>
      <c r="DL202" s="174"/>
      <c r="DM202" s="175"/>
      <c r="DN202" s="174"/>
      <c r="DO202" s="175"/>
      <c r="DP202" s="174"/>
      <c r="DQ202" s="175"/>
      <c r="DR202" s="174"/>
      <c r="DS202" s="175"/>
      <c r="DT202" s="174"/>
      <c r="DU202" s="175"/>
      <c r="DV202" s="174"/>
      <c r="DW202" s="175"/>
      <c r="DX202" s="174"/>
      <c r="DY202" s="175"/>
      <c r="DZ202" s="174"/>
      <c r="EA202" s="175"/>
      <c r="EB202" s="174"/>
      <c r="EC202" s="175"/>
      <c r="ED202" s="174"/>
      <c r="EE202" s="175"/>
      <c r="EF202" s="174"/>
      <c r="EG202" s="175"/>
      <c r="EH202" s="166">
        <f t="shared" si="359"/>
        <v>0</v>
      </c>
      <c r="EI202" s="167">
        <f t="shared" si="360"/>
        <v>0</v>
      </c>
      <c r="EJ202" s="166">
        <f t="shared" si="361"/>
        <v>0</v>
      </c>
      <c r="EK202" s="167">
        <f t="shared" si="362"/>
        <v>0</v>
      </c>
      <c r="EL202" s="1"/>
      <c r="EM202" s="1"/>
      <c r="EN202" s="174"/>
      <c r="EO202" s="175"/>
      <c r="EP202" s="174"/>
      <c r="EQ202" s="175"/>
      <c r="ER202" s="174"/>
      <c r="ES202" s="175"/>
      <c r="ET202" s="174"/>
      <c r="EU202" s="175"/>
      <c r="EV202" s="174"/>
      <c r="EW202" s="175"/>
      <c r="EX202" s="174"/>
      <c r="EY202" s="175"/>
      <c r="EZ202" s="174"/>
      <c r="FA202" s="175"/>
      <c r="FB202" s="174"/>
      <c r="FC202" s="175"/>
      <c r="FD202" s="174"/>
      <c r="FE202" s="175"/>
      <c r="FF202" s="174"/>
      <c r="FG202" s="175"/>
      <c r="FH202" s="174"/>
      <c r="FI202" s="175"/>
      <c r="FJ202" s="174"/>
      <c r="FK202" s="175"/>
      <c r="FL202" s="166">
        <f t="shared" si="363"/>
        <v>0</v>
      </c>
      <c r="FM202" s="167">
        <f t="shared" si="364"/>
        <v>0</v>
      </c>
      <c r="FN202" s="166">
        <f t="shared" si="365"/>
        <v>0</v>
      </c>
      <c r="FO202" s="167">
        <f t="shared" si="366"/>
        <v>0</v>
      </c>
      <c r="FP202" s="1"/>
      <c r="FQ202" s="1"/>
      <c r="FR202" s="174"/>
      <c r="FS202" s="175"/>
      <c r="FT202" s="174"/>
      <c r="FU202" s="175"/>
      <c r="FV202" s="174"/>
      <c r="FW202" s="175"/>
      <c r="FX202" s="174"/>
      <c r="FY202" s="175"/>
      <c r="FZ202" s="174"/>
      <c r="GA202" s="175"/>
      <c r="GB202" s="174"/>
      <c r="GC202" s="175"/>
      <c r="GD202" s="174"/>
      <c r="GE202" s="175"/>
      <c r="GF202" s="174"/>
      <c r="GG202" s="175"/>
      <c r="GH202" s="174"/>
      <c r="GI202" s="175"/>
      <c r="GJ202" s="174"/>
      <c r="GK202" s="175"/>
      <c r="GL202" s="174"/>
      <c r="GM202" s="175"/>
      <c r="GN202" s="174"/>
      <c r="GO202" s="175"/>
      <c r="GP202" s="166">
        <f t="shared" si="367"/>
        <v>0</v>
      </c>
      <c r="GQ202" s="167">
        <f t="shared" si="368"/>
        <v>0</v>
      </c>
      <c r="GR202" s="166">
        <f t="shared" si="369"/>
        <v>0</v>
      </c>
      <c r="GS202" s="167">
        <f t="shared" si="370"/>
        <v>0</v>
      </c>
      <c r="GT202" s="1"/>
      <c r="GU202" s="1"/>
      <c r="GV202" s="174"/>
      <c r="GW202" s="175"/>
      <c r="GX202" s="174"/>
      <c r="GY202" s="175"/>
      <c r="GZ202" s="174"/>
      <c r="HA202" s="175"/>
      <c r="HB202" s="174"/>
      <c r="HC202" s="175"/>
      <c r="HD202" s="174"/>
      <c r="HE202" s="175"/>
      <c r="HF202" s="174"/>
      <c r="HG202" s="175"/>
      <c r="HH202" s="174"/>
      <c r="HI202" s="175"/>
      <c r="HJ202" s="174"/>
      <c r="HK202" s="175"/>
      <c r="HL202" s="174"/>
      <c r="HM202" s="175"/>
      <c r="HN202" s="174"/>
      <c r="HO202" s="175"/>
      <c r="HP202" s="174"/>
      <c r="HQ202" s="175"/>
      <c r="HR202" s="174"/>
      <c r="HS202" s="175"/>
      <c r="HT202" s="166">
        <f t="shared" si="371"/>
        <v>0</v>
      </c>
      <c r="HU202" s="167">
        <f t="shared" si="372"/>
        <v>0</v>
      </c>
      <c r="HV202" s="166">
        <f t="shared" si="373"/>
        <v>0</v>
      </c>
      <c r="HW202" s="167">
        <f t="shared" si="374"/>
        <v>0</v>
      </c>
      <c r="HX202" s="1"/>
      <c r="HY202" s="1"/>
      <c r="HZ202" s="174"/>
      <c r="IA202" s="175"/>
      <c r="IB202" s="174"/>
      <c r="IC202" s="175"/>
      <c r="ID202" s="174"/>
      <c r="IE202" s="175"/>
      <c r="IF202" s="174"/>
      <c r="IG202" s="175"/>
      <c r="IH202" s="174"/>
      <c r="II202" s="175"/>
      <c r="IJ202" s="174"/>
      <c r="IK202" s="175"/>
      <c r="IL202" s="174"/>
      <c r="IM202" s="175"/>
      <c r="IN202" s="174"/>
      <c r="IO202" s="175"/>
      <c r="IP202" s="174"/>
      <c r="IQ202" s="175"/>
      <c r="IR202" s="174"/>
      <c r="IS202" s="175"/>
      <c r="IT202" s="174"/>
      <c r="IU202" s="175"/>
      <c r="IV202" s="174"/>
      <c r="IW202" s="175"/>
      <c r="IX202" s="166">
        <f t="shared" si="375"/>
        <v>0</v>
      </c>
      <c r="IY202" s="167">
        <f t="shared" si="376"/>
        <v>0</v>
      </c>
      <c r="IZ202" s="166">
        <f t="shared" si="377"/>
        <v>0</v>
      </c>
      <c r="JA202" s="167">
        <f t="shared" si="378"/>
        <v>0</v>
      </c>
      <c r="JB202" s="1"/>
      <c r="JC202" s="1"/>
      <c r="JD202" s="174"/>
      <c r="JE202" s="175"/>
      <c r="JF202" s="174"/>
      <c r="JG202" s="175"/>
      <c r="JH202" s="174"/>
      <c r="JI202" s="175"/>
      <c r="JJ202" s="174"/>
      <c r="JK202" s="175"/>
      <c r="JL202" s="174"/>
      <c r="JM202" s="175"/>
      <c r="JN202" s="174"/>
      <c r="JO202" s="175"/>
      <c r="JP202" s="174"/>
      <c r="JQ202" s="175"/>
      <c r="JR202" s="174"/>
      <c r="JS202" s="175"/>
      <c r="JT202" s="174"/>
      <c r="JU202" s="175"/>
      <c r="JV202" s="174"/>
      <c r="JW202" s="175"/>
      <c r="JX202" s="174"/>
      <c r="JY202" s="175"/>
      <c r="JZ202" s="174"/>
      <c r="KA202" s="175"/>
      <c r="KB202" s="166">
        <f t="shared" si="379"/>
        <v>0</v>
      </c>
      <c r="KC202" s="167">
        <f t="shared" si="380"/>
        <v>0</v>
      </c>
      <c r="KD202" s="166">
        <f t="shared" si="381"/>
        <v>0</v>
      </c>
      <c r="KE202" s="167">
        <f t="shared" si="382"/>
        <v>0</v>
      </c>
      <c r="KF202" s="1"/>
      <c r="KG202" s="1"/>
      <c r="KH202" s="197">
        <f t="shared" si="293"/>
        <v>0</v>
      </c>
      <c r="KI202" s="198">
        <f t="shared" si="294"/>
        <v>0</v>
      </c>
      <c r="KJ202" s="166">
        <f t="shared" si="295"/>
        <v>0</v>
      </c>
      <c r="KK202" s="167">
        <f t="shared" si="296"/>
        <v>0</v>
      </c>
      <c r="KL202" s="199">
        <f t="shared" si="297"/>
        <v>0</v>
      </c>
      <c r="KM202" s="198">
        <f t="shared" si="298"/>
        <v>0</v>
      </c>
      <c r="KN202" s="166">
        <f t="shared" si="299"/>
        <v>0</v>
      </c>
      <c r="KO202" s="427">
        <f t="shared" si="300"/>
        <v>0</v>
      </c>
      <c r="KP202" s="420">
        <f t="shared" si="301"/>
        <v>0</v>
      </c>
      <c r="KQ202" s="422">
        <f t="shared" si="302"/>
        <v>0</v>
      </c>
      <c r="KR202" s="421" t="s">
        <v>338</v>
      </c>
      <c r="KS202" s="422" t="s">
        <v>338</v>
      </c>
      <c r="KT202" s="1"/>
    </row>
    <row r="203" spans="2:306" s="4" customFormat="1" ht="16.5" customHeight="1" x14ac:dyDescent="0.2">
      <c r="B203" s="73" t="s">
        <v>377</v>
      </c>
      <c r="C203" s="900"/>
      <c r="D203" s="901"/>
      <c r="E203" s="312"/>
      <c r="F203" s="655">
        <v>1</v>
      </c>
      <c r="G203" s="14"/>
      <c r="H203" s="14"/>
      <c r="I203" s="80">
        <f>INT(ROUND(F203,2)*(IF(E203&gt;0,data!$J$4,0)))</f>
        <v>0</v>
      </c>
      <c r="J203" s="80">
        <f t="shared" ref="J203" si="387">IF(E203&gt;0,I203*E203,0)</f>
        <v>0</v>
      </c>
      <c r="K203" s="314"/>
      <c r="L203" s="312"/>
      <c r="M203" s="80">
        <f>INT(ROUND(F203,2)*(IF(E203&gt;0,(IF(K203="ano",data!$J$6,0)),0)))</f>
        <v>0</v>
      </c>
      <c r="N203" s="82">
        <f t="shared" ref="N203" si="388">IF(L203&gt;E203,M203*E203,M203*L203)</f>
        <v>0</v>
      </c>
      <c r="O203" s="84">
        <f t="shared" ref="O203" si="389">J203+N203</f>
        <v>0</v>
      </c>
      <c r="Q203" s="85" t="str">
        <f t="shared" ref="Q203" si="390">IF(O203&gt;0,1,"")</f>
        <v/>
      </c>
      <c r="R203" s="611" t="s">
        <v>338</v>
      </c>
      <c r="T203" s="4">
        <f t="shared" si="276"/>
        <v>0</v>
      </c>
      <c r="U203" s="176" t="s">
        <v>297</v>
      </c>
      <c r="V203" s="10"/>
      <c r="W203" s="10"/>
      <c r="X203" s="164"/>
      <c r="Y203" s="177"/>
      <c r="Z203" s="164"/>
      <c r="AA203" s="177"/>
      <c r="AB203" s="164"/>
      <c r="AC203" s="177"/>
      <c r="AD203" s="164"/>
      <c r="AE203" s="177"/>
      <c r="AF203" s="164"/>
      <c r="AG203" s="177"/>
      <c r="AH203" s="164"/>
      <c r="AI203" s="177"/>
      <c r="AJ203" s="164"/>
      <c r="AK203" s="177"/>
      <c r="AL203" s="164"/>
      <c r="AM203" s="177"/>
      <c r="AN203" s="164"/>
      <c r="AO203" s="177"/>
      <c r="AP203" s="164"/>
      <c r="AQ203" s="177"/>
      <c r="AR203" s="164"/>
      <c r="AS203" s="177"/>
      <c r="AT203" s="164"/>
      <c r="AU203" s="177"/>
      <c r="AV203" s="166">
        <f t="shared" si="347"/>
        <v>0</v>
      </c>
      <c r="AW203" s="167">
        <f t="shared" si="348"/>
        <v>0</v>
      </c>
      <c r="AX203" s="166">
        <f t="shared" si="349"/>
        <v>0</v>
      </c>
      <c r="AY203" s="167">
        <f t="shared" si="350"/>
        <v>0</v>
      </c>
      <c r="AZ203" s="1"/>
      <c r="BA203" s="1"/>
      <c r="BB203" s="164"/>
      <c r="BC203" s="177"/>
      <c r="BD203" s="164"/>
      <c r="BE203" s="177"/>
      <c r="BF203" s="164"/>
      <c r="BG203" s="177"/>
      <c r="BH203" s="164"/>
      <c r="BI203" s="177"/>
      <c r="BJ203" s="164"/>
      <c r="BK203" s="177"/>
      <c r="BL203" s="164"/>
      <c r="BM203" s="177"/>
      <c r="BN203" s="164"/>
      <c r="BO203" s="177"/>
      <c r="BP203" s="164"/>
      <c r="BQ203" s="177"/>
      <c r="BR203" s="164"/>
      <c r="BS203" s="177"/>
      <c r="BT203" s="164"/>
      <c r="BU203" s="177"/>
      <c r="BV203" s="164"/>
      <c r="BW203" s="177"/>
      <c r="BX203" s="164"/>
      <c r="BY203" s="177"/>
      <c r="BZ203" s="166">
        <f t="shared" si="351"/>
        <v>0</v>
      </c>
      <c r="CA203" s="167">
        <f t="shared" si="352"/>
        <v>0</v>
      </c>
      <c r="CB203" s="166">
        <f t="shared" si="353"/>
        <v>0</v>
      </c>
      <c r="CC203" s="167">
        <f t="shared" si="354"/>
        <v>0</v>
      </c>
      <c r="CD203" s="1"/>
      <c r="CE203" s="1"/>
      <c r="CF203" s="164"/>
      <c r="CG203" s="177"/>
      <c r="CH203" s="164"/>
      <c r="CI203" s="177"/>
      <c r="CJ203" s="164"/>
      <c r="CK203" s="177"/>
      <c r="CL203" s="164"/>
      <c r="CM203" s="177"/>
      <c r="CN203" s="164"/>
      <c r="CO203" s="177"/>
      <c r="CP203" s="164"/>
      <c r="CQ203" s="177"/>
      <c r="CR203" s="164"/>
      <c r="CS203" s="177"/>
      <c r="CT203" s="164"/>
      <c r="CU203" s="177"/>
      <c r="CV203" s="164"/>
      <c r="CW203" s="177"/>
      <c r="CX203" s="164"/>
      <c r="CY203" s="177"/>
      <c r="CZ203" s="164"/>
      <c r="DA203" s="177"/>
      <c r="DB203" s="164"/>
      <c r="DC203" s="177"/>
      <c r="DD203" s="166">
        <f t="shared" si="355"/>
        <v>0</v>
      </c>
      <c r="DE203" s="167">
        <f t="shared" si="356"/>
        <v>0</v>
      </c>
      <c r="DF203" s="166">
        <f t="shared" si="357"/>
        <v>0</v>
      </c>
      <c r="DG203" s="167">
        <f t="shared" si="358"/>
        <v>0</v>
      </c>
      <c r="DH203" s="1"/>
      <c r="DI203" s="1"/>
      <c r="DJ203" s="164"/>
      <c r="DK203" s="177"/>
      <c r="DL203" s="164"/>
      <c r="DM203" s="177"/>
      <c r="DN203" s="164"/>
      <c r="DO203" s="177"/>
      <c r="DP203" s="164"/>
      <c r="DQ203" s="177"/>
      <c r="DR203" s="164"/>
      <c r="DS203" s="177"/>
      <c r="DT203" s="164"/>
      <c r="DU203" s="177"/>
      <c r="DV203" s="164"/>
      <c r="DW203" s="177"/>
      <c r="DX203" s="164"/>
      <c r="DY203" s="177"/>
      <c r="DZ203" s="164"/>
      <c r="EA203" s="177"/>
      <c r="EB203" s="164"/>
      <c r="EC203" s="177"/>
      <c r="ED203" s="164"/>
      <c r="EE203" s="177"/>
      <c r="EF203" s="164"/>
      <c r="EG203" s="177"/>
      <c r="EH203" s="166">
        <f t="shared" si="359"/>
        <v>0</v>
      </c>
      <c r="EI203" s="167">
        <f t="shared" si="360"/>
        <v>0</v>
      </c>
      <c r="EJ203" s="166">
        <f t="shared" si="361"/>
        <v>0</v>
      </c>
      <c r="EK203" s="167">
        <f t="shared" si="362"/>
        <v>0</v>
      </c>
      <c r="EL203" s="1"/>
      <c r="EM203" s="1"/>
      <c r="EN203" s="164"/>
      <c r="EO203" s="177"/>
      <c r="EP203" s="164"/>
      <c r="EQ203" s="177"/>
      <c r="ER203" s="164"/>
      <c r="ES203" s="177"/>
      <c r="ET203" s="164"/>
      <c r="EU203" s="177"/>
      <c r="EV203" s="164"/>
      <c r="EW203" s="177"/>
      <c r="EX203" s="164"/>
      <c r="EY203" s="177"/>
      <c r="EZ203" s="164"/>
      <c r="FA203" s="177"/>
      <c r="FB203" s="164"/>
      <c r="FC203" s="177"/>
      <c r="FD203" s="164"/>
      <c r="FE203" s="177"/>
      <c r="FF203" s="164"/>
      <c r="FG203" s="177"/>
      <c r="FH203" s="164"/>
      <c r="FI203" s="177"/>
      <c r="FJ203" s="164"/>
      <c r="FK203" s="177"/>
      <c r="FL203" s="166">
        <f t="shared" si="363"/>
        <v>0</v>
      </c>
      <c r="FM203" s="167">
        <f t="shared" si="364"/>
        <v>0</v>
      </c>
      <c r="FN203" s="166">
        <f t="shared" si="365"/>
        <v>0</v>
      </c>
      <c r="FO203" s="167">
        <f t="shared" si="366"/>
        <v>0</v>
      </c>
      <c r="FP203" s="1"/>
      <c r="FQ203" s="1"/>
      <c r="FR203" s="164"/>
      <c r="FS203" s="177"/>
      <c r="FT203" s="164"/>
      <c r="FU203" s="177"/>
      <c r="FV203" s="164"/>
      <c r="FW203" s="177"/>
      <c r="FX203" s="164"/>
      <c r="FY203" s="177"/>
      <c r="FZ203" s="164"/>
      <c r="GA203" s="177"/>
      <c r="GB203" s="164"/>
      <c r="GC203" s="177"/>
      <c r="GD203" s="164"/>
      <c r="GE203" s="177"/>
      <c r="GF203" s="164"/>
      <c r="GG203" s="177"/>
      <c r="GH203" s="164"/>
      <c r="GI203" s="177"/>
      <c r="GJ203" s="164"/>
      <c r="GK203" s="177"/>
      <c r="GL203" s="164"/>
      <c r="GM203" s="177"/>
      <c r="GN203" s="164"/>
      <c r="GO203" s="177"/>
      <c r="GP203" s="166">
        <f t="shared" si="367"/>
        <v>0</v>
      </c>
      <c r="GQ203" s="167">
        <f t="shared" si="368"/>
        <v>0</v>
      </c>
      <c r="GR203" s="166">
        <f t="shared" si="369"/>
        <v>0</v>
      </c>
      <c r="GS203" s="167">
        <f t="shared" si="370"/>
        <v>0</v>
      </c>
      <c r="GT203" s="1"/>
      <c r="GU203" s="1"/>
      <c r="GV203" s="164"/>
      <c r="GW203" s="177"/>
      <c r="GX203" s="164"/>
      <c r="GY203" s="177"/>
      <c r="GZ203" s="164"/>
      <c r="HA203" s="177"/>
      <c r="HB203" s="164"/>
      <c r="HC203" s="177"/>
      <c r="HD203" s="164"/>
      <c r="HE203" s="177"/>
      <c r="HF203" s="164"/>
      <c r="HG203" s="177"/>
      <c r="HH203" s="164"/>
      <c r="HI203" s="177"/>
      <c r="HJ203" s="164"/>
      <c r="HK203" s="177"/>
      <c r="HL203" s="164"/>
      <c r="HM203" s="177"/>
      <c r="HN203" s="164"/>
      <c r="HO203" s="177"/>
      <c r="HP203" s="164"/>
      <c r="HQ203" s="177"/>
      <c r="HR203" s="164"/>
      <c r="HS203" s="177"/>
      <c r="HT203" s="166">
        <f t="shared" si="371"/>
        <v>0</v>
      </c>
      <c r="HU203" s="167">
        <f t="shared" si="372"/>
        <v>0</v>
      </c>
      <c r="HV203" s="166">
        <f t="shared" si="373"/>
        <v>0</v>
      </c>
      <c r="HW203" s="167">
        <f t="shared" si="374"/>
        <v>0</v>
      </c>
      <c r="HX203" s="1"/>
      <c r="HY203" s="1"/>
      <c r="HZ203" s="164"/>
      <c r="IA203" s="177"/>
      <c r="IB203" s="164"/>
      <c r="IC203" s="177"/>
      <c r="ID203" s="164"/>
      <c r="IE203" s="177"/>
      <c r="IF203" s="164"/>
      <c r="IG203" s="177"/>
      <c r="IH203" s="164"/>
      <c r="II203" s="177"/>
      <c r="IJ203" s="164"/>
      <c r="IK203" s="177"/>
      <c r="IL203" s="164"/>
      <c r="IM203" s="177"/>
      <c r="IN203" s="164"/>
      <c r="IO203" s="177"/>
      <c r="IP203" s="164"/>
      <c r="IQ203" s="177"/>
      <c r="IR203" s="164"/>
      <c r="IS203" s="177"/>
      <c r="IT203" s="164"/>
      <c r="IU203" s="177"/>
      <c r="IV203" s="164"/>
      <c r="IW203" s="177"/>
      <c r="IX203" s="166">
        <f t="shared" si="375"/>
        <v>0</v>
      </c>
      <c r="IY203" s="167">
        <f t="shared" si="376"/>
        <v>0</v>
      </c>
      <c r="IZ203" s="166">
        <f t="shared" si="377"/>
        <v>0</v>
      </c>
      <c r="JA203" s="167">
        <f t="shared" si="378"/>
        <v>0</v>
      </c>
      <c r="JB203" s="1"/>
      <c r="JC203" s="1"/>
      <c r="JD203" s="164"/>
      <c r="JE203" s="177"/>
      <c r="JF203" s="164"/>
      <c r="JG203" s="177"/>
      <c r="JH203" s="164"/>
      <c r="JI203" s="177"/>
      <c r="JJ203" s="164"/>
      <c r="JK203" s="177"/>
      <c r="JL203" s="164"/>
      <c r="JM203" s="177"/>
      <c r="JN203" s="164"/>
      <c r="JO203" s="177"/>
      <c r="JP203" s="164"/>
      <c r="JQ203" s="177"/>
      <c r="JR203" s="164"/>
      <c r="JS203" s="177"/>
      <c r="JT203" s="164"/>
      <c r="JU203" s="177"/>
      <c r="JV203" s="164"/>
      <c r="JW203" s="177"/>
      <c r="JX203" s="164"/>
      <c r="JY203" s="177"/>
      <c r="JZ203" s="164"/>
      <c r="KA203" s="177"/>
      <c r="KB203" s="166">
        <f t="shared" si="379"/>
        <v>0</v>
      </c>
      <c r="KC203" s="167">
        <f t="shared" si="380"/>
        <v>0</v>
      </c>
      <c r="KD203" s="166">
        <f t="shared" si="381"/>
        <v>0</v>
      </c>
      <c r="KE203" s="167">
        <f t="shared" si="382"/>
        <v>0</v>
      </c>
      <c r="KF203" s="1"/>
      <c r="KG203" s="1"/>
      <c r="KH203" s="197">
        <f t="shared" si="293"/>
        <v>0</v>
      </c>
      <c r="KI203" s="198">
        <f t="shared" si="294"/>
        <v>0</v>
      </c>
      <c r="KJ203" s="166">
        <f t="shared" si="295"/>
        <v>0</v>
      </c>
      <c r="KK203" s="167">
        <f t="shared" si="296"/>
        <v>0</v>
      </c>
      <c r="KL203" s="199">
        <f t="shared" si="297"/>
        <v>0</v>
      </c>
      <c r="KM203" s="198">
        <f t="shared" si="298"/>
        <v>0</v>
      </c>
      <c r="KN203" s="166">
        <f t="shared" si="299"/>
        <v>0</v>
      </c>
      <c r="KO203" s="427">
        <f t="shared" si="300"/>
        <v>0</v>
      </c>
      <c r="KP203" s="420">
        <f t="shared" si="301"/>
        <v>0</v>
      </c>
      <c r="KQ203" s="422">
        <f t="shared" si="302"/>
        <v>0</v>
      </c>
      <c r="KR203" s="421" t="s">
        <v>338</v>
      </c>
      <c r="KS203" s="422" t="s">
        <v>338</v>
      </c>
      <c r="KT203" s="1"/>
    </row>
    <row r="204" spans="2:306" s="4" customFormat="1" ht="16.5" hidden="1" customHeight="1" x14ac:dyDescent="0.2">
      <c r="B204" s="73"/>
      <c r="C204" s="902"/>
      <c r="D204" s="903"/>
      <c r="E204" s="128"/>
      <c r="F204" s="651"/>
      <c r="G204" s="128"/>
      <c r="H204" s="128"/>
      <c r="I204" s="80">
        <f>INT(ROUND(F204,2)*(IF(E204&gt;0,data!$J$4,0)))</f>
        <v>0</v>
      </c>
      <c r="J204" s="80"/>
      <c r="K204" s="550"/>
      <c r="L204" s="128"/>
      <c r="M204" s="80">
        <f>INT(ROUND(F204,2)*(IF(E204&gt;0,(IF(K204="ano",data!$J$6,0)),0)))</f>
        <v>0</v>
      </c>
      <c r="N204" s="82"/>
      <c r="O204" s="84"/>
      <c r="Q204" s="85"/>
      <c r="R204" s="611" t="s">
        <v>338</v>
      </c>
      <c r="T204" s="4">
        <f t="shared" si="276"/>
        <v>0</v>
      </c>
      <c r="U204" s="173" t="s">
        <v>297</v>
      </c>
      <c r="V204" s="10"/>
      <c r="W204" s="10"/>
      <c r="X204" s="174"/>
      <c r="Y204" s="175"/>
      <c r="Z204" s="174"/>
      <c r="AA204" s="175"/>
      <c r="AB204" s="174"/>
      <c r="AC204" s="175"/>
      <c r="AD204" s="174"/>
      <c r="AE204" s="175"/>
      <c r="AF204" s="174"/>
      <c r="AG204" s="175"/>
      <c r="AH204" s="174"/>
      <c r="AI204" s="175"/>
      <c r="AJ204" s="174"/>
      <c r="AK204" s="175"/>
      <c r="AL204" s="174"/>
      <c r="AM204" s="175"/>
      <c r="AN204" s="174"/>
      <c r="AO204" s="175"/>
      <c r="AP204" s="174"/>
      <c r="AQ204" s="175"/>
      <c r="AR204" s="174"/>
      <c r="AS204" s="175"/>
      <c r="AT204" s="174"/>
      <c r="AU204" s="175"/>
      <c r="AV204" s="166">
        <f t="shared" si="347"/>
        <v>0</v>
      </c>
      <c r="AW204" s="167">
        <f t="shared" si="348"/>
        <v>0</v>
      </c>
      <c r="AX204" s="166">
        <f t="shared" si="349"/>
        <v>0</v>
      </c>
      <c r="AY204" s="167">
        <f t="shared" si="350"/>
        <v>0</v>
      </c>
      <c r="AZ204" s="1"/>
      <c r="BA204" s="1"/>
      <c r="BB204" s="174"/>
      <c r="BC204" s="175"/>
      <c r="BD204" s="174"/>
      <c r="BE204" s="175"/>
      <c r="BF204" s="174"/>
      <c r="BG204" s="175"/>
      <c r="BH204" s="174"/>
      <c r="BI204" s="175"/>
      <c r="BJ204" s="174"/>
      <c r="BK204" s="175"/>
      <c r="BL204" s="174"/>
      <c r="BM204" s="175"/>
      <c r="BN204" s="174"/>
      <c r="BO204" s="175"/>
      <c r="BP204" s="174"/>
      <c r="BQ204" s="175"/>
      <c r="BR204" s="174"/>
      <c r="BS204" s="175"/>
      <c r="BT204" s="174"/>
      <c r="BU204" s="175"/>
      <c r="BV204" s="174"/>
      <c r="BW204" s="175"/>
      <c r="BX204" s="174"/>
      <c r="BY204" s="175"/>
      <c r="BZ204" s="166">
        <f t="shared" si="351"/>
        <v>0</v>
      </c>
      <c r="CA204" s="167">
        <f t="shared" si="352"/>
        <v>0</v>
      </c>
      <c r="CB204" s="166">
        <f t="shared" si="353"/>
        <v>0</v>
      </c>
      <c r="CC204" s="167">
        <f t="shared" si="354"/>
        <v>0</v>
      </c>
      <c r="CD204" s="1"/>
      <c r="CE204" s="1"/>
      <c r="CF204" s="174"/>
      <c r="CG204" s="175"/>
      <c r="CH204" s="174"/>
      <c r="CI204" s="175"/>
      <c r="CJ204" s="174"/>
      <c r="CK204" s="175"/>
      <c r="CL204" s="174"/>
      <c r="CM204" s="175"/>
      <c r="CN204" s="174"/>
      <c r="CO204" s="175"/>
      <c r="CP204" s="174"/>
      <c r="CQ204" s="175"/>
      <c r="CR204" s="174"/>
      <c r="CS204" s="175"/>
      <c r="CT204" s="174"/>
      <c r="CU204" s="175"/>
      <c r="CV204" s="174"/>
      <c r="CW204" s="175"/>
      <c r="CX204" s="174"/>
      <c r="CY204" s="175"/>
      <c r="CZ204" s="174"/>
      <c r="DA204" s="175"/>
      <c r="DB204" s="174"/>
      <c r="DC204" s="175"/>
      <c r="DD204" s="166">
        <f t="shared" si="355"/>
        <v>0</v>
      </c>
      <c r="DE204" s="167">
        <f t="shared" si="356"/>
        <v>0</v>
      </c>
      <c r="DF204" s="166">
        <f t="shared" si="357"/>
        <v>0</v>
      </c>
      <c r="DG204" s="167">
        <f t="shared" si="358"/>
        <v>0</v>
      </c>
      <c r="DH204" s="1"/>
      <c r="DI204" s="1"/>
      <c r="DJ204" s="174"/>
      <c r="DK204" s="175"/>
      <c r="DL204" s="174"/>
      <c r="DM204" s="175"/>
      <c r="DN204" s="174"/>
      <c r="DO204" s="175"/>
      <c r="DP204" s="174"/>
      <c r="DQ204" s="175"/>
      <c r="DR204" s="174"/>
      <c r="DS204" s="175"/>
      <c r="DT204" s="174"/>
      <c r="DU204" s="175"/>
      <c r="DV204" s="174"/>
      <c r="DW204" s="175"/>
      <c r="DX204" s="174"/>
      <c r="DY204" s="175"/>
      <c r="DZ204" s="174"/>
      <c r="EA204" s="175"/>
      <c r="EB204" s="174"/>
      <c r="EC204" s="175"/>
      <c r="ED204" s="174"/>
      <c r="EE204" s="175"/>
      <c r="EF204" s="174"/>
      <c r="EG204" s="175"/>
      <c r="EH204" s="166">
        <f t="shared" si="359"/>
        <v>0</v>
      </c>
      <c r="EI204" s="167">
        <f t="shared" si="360"/>
        <v>0</v>
      </c>
      <c r="EJ204" s="166">
        <f t="shared" si="361"/>
        <v>0</v>
      </c>
      <c r="EK204" s="167">
        <f t="shared" si="362"/>
        <v>0</v>
      </c>
      <c r="EL204" s="1"/>
      <c r="EM204" s="1"/>
      <c r="EN204" s="174"/>
      <c r="EO204" s="175"/>
      <c r="EP204" s="174"/>
      <c r="EQ204" s="175"/>
      <c r="ER204" s="174"/>
      <c r="ES204" s="175"/>
      <c r="ET204" s="174"/>
      <c r="EU204" s="175"/>
      <c r="EV204" s="174"/>
      <c r="EW204" s="175"/>
      <c r="EX204" s="174"/>
      <c r="EY204" s="175"/>
      <c r="EZ204" s="174"/>
      <c r="FA204" s="175"/>
      <c r="FB204" s="174"/>
      <c r="FC204" s="175"/>
      <c r="FD204" s="174"/>
      <c r="FE204" s="175"/>
      <c r="FF204" s="174"/>
      <c r="FG204" s="175"/>
      <c r="FH204" s="174"/>
      <c r="FI204" s="175"/>
      <c r="FJ204" s="174"/>
      <c r="FK204" s="175"/>
      <c r="FL204" s="166">
        <f t="shared" si="363"/>
        <v>0</v>
      </c>
      <c r="FM204" s="167">
        <f t="shared" si="364"/>
        <v>0</v>
      </c>
      <c r="FN204" s="166">
        <f t="shared" si="365"/>
        <v>0</v>
      </c>
      <c r="FO204" s="167">
        <f t="shared" si="366"/>
        <v>0</v>
      </c>
      <c r="FP204" s="1"/>
      <c r="FQ204" s="1"/>
      <c r="FR204" s="174"/>
      <c r="FS204" s="175"/>
      <c r="FT204" s="174"/>
      <c r="FU204" s="175"/>
      <c r="FV204" s="174"/>
      <c r="FW204" s="175"/>
      <c r="FX204" s="174"/>
      <c r="FY204" s="175"/>
      <c r="FZ204" s="174"/>
      <c r="GA204" s="175"/>
      <c r="GB204" s="174"/>
      <c r="GC204" s="175"/>
      <c r="GD204" s="174"/>
      <c r="GE204" s="175"/>
      <c r="GF204" s="174"/>
      <c r="GG204" s="175"/>
      <c r="GH204" s="174"/>
      <c r="GI204" s="175"/>
      <c r="GJ204" s="174"/>
      <c r="GK204" s="175"/>
      <c r="GL204" s="174"/>
      <c r="GM204" s="175"/>
      <c r="GN204" s="174"/>
      <c r="GO204" s="175"/>
      <c r="GP204" s="166">
        <f t="shared" si="367"/>
        <v>0</v>
      </c>
      <c r="GQ204" s="167">
        <f t="shared" si="368"/>
        <v>0</v>
      </c>
      <c r="GR204" s="166">
        <f t="shared" si="369"/>
        <v>0</v>
      </c>
      <c r="GS204" s="167">
        <f t="shared" si="370"/>
        <v>0</v>
      </c>
      <c r="GT204" s="1"/>
      <c r="GU204" s="1"/>
      <c r="GV204" s="174"/>
      <c r="GW204" s="175"/>
      <c r="GX204" s="174"/>
      <c r="GY204" s="175"/>
      <c r="GZ204" s="174"/>
      <c r="HA204" s="175"/>
      <c r="HB204" s="174"/>
      <c r="HC204" s="175"/>
      <c r="HD204" s="174"/>
      <c r="HE204" s="175"/>
      <c r="HF204" s="174"/>
      <c r="HG204" s="175"/>
      <c r="HH204" s="174"/>
      <c r="HI204" s="175"/>
      <c r="HJ204" s="174"/>
      <c r="HK204" s="175"/>
      <c r="HL204" s="174"/>
      <c r="HM204" s="175"/>
      <c r="HN204" s="174"/>
      <c r="HO204" s="175"/>
      <c r="HP204" s="174"/>
      <c r="HQ204" s="175"/>
      <c r="HR204" s="174"/>
      <c r="HS204" s="175"/>
      <c r="HT204" s="166">
        <f t="shared" si="371"/>
        <v>0</v>
      </c>
      <c r="HU204" s="167">
        <f t="shared" si="372"/>
        <v>0</v>
      </c>
      <c r="HV204" s="166">
        <f t="shared" si="373"/>
        <v>0</v>
      </c>
      <c r="HW204" s="167">
        <f t="shared" si="374"/>
        <v>0</v>
      </c>
      <c r="HX204" s="1"/>
      <c r="HY204" s="1"/>
      <c r="HZ204" s="174"/>
      <c r="IA204" s="175"/>
      <c r="IB204" s="174"/>
      <c r="IC204" s="175"/>
      <c r="ID204" s="174"/>
      <c r="IE204" s="175"/>
      <c r="IF204" s="174"/>
      <c r="IG204" s="175"/>
      <c r="IH204" s="174"/>
      <c r="II204" s="175"/>
      <c r="IJ204" s="174"/>
      <c r="IK204" s="175"/>
      <c r="IL204" s="174"/>
      <c r="IM204" s="175"/>
      <c r="IN204" s="174"/>
      <c r="IO204" s="175"/>
      <c r="IP204" s="174"/>
      <c r="IQ204" s="175"/>
      <c r="IR204" s="174"/>
      <c r="IS204" s="175"/>
      <c r="IT204" s="174"/>
      <c r="IU204" s="175"/>
      <c r="IV204" s="174"/>
      <c r="IW204" s="175"/>
      <c r="IX204" s="166">
        <f t="shared" si="375"/>
        <v>0</v>
      </c>
      <c r="IY204" s="167">
        <f t="shared" si="376"/>
        <v>0</v>
      </c>
      <c r="IZ204" s="166">
        <f t="shared" si="377"/>
        <v>0</v>
      </c>
      <c r="JA204" s="167">
        <f t="shared" si="378"/>
        <v>0</v>
      </c>
      <c r="JB204" s="1"/>
      <c r="JC204" s="1"/>
      <c r="JD204" s="174"/>
      <c r="JE204" s="175"/>
      <c r="JF204" s="174"/>
      <c r="JG204" s="175"/>
      <c r="JH204" s="174"/>
      <c r="JI204" s="175"/>
      <c r="JJ204" s="174"/>
      <c r="JK204" s="175"/>
      <c r="JL204" s="174"/>
      <c r="JM204" s="175"/>
      <c r="JN204" s="174"/>
      <c r="JO204" s="175"/>
      <c r="JP204" s="174"/>
      <c r="JQ204" s="175"/>
      <c r="JR204" s="174"/>
      <c r="JS204" s="175"/>
      <c r="JT204" s="174"/>
      <c r="JU204" s="175"/>
      <c r="JV204" s="174"/>
      <c r="JW204" s="175"/>
      <c r="JX204" s="174"/>
      <c r="JY204" s="175"/>
      <c r="JZ204" s="174"/>
      <c r="KA204" s="175"/>
      <c r="KB204" s="166">
        <f t="shared" si="379"/>
        <v>0</v>
      </c>
      <c r="KC204" s="167">
        <f t="shared" si="380"/>
        <v>0</v>
      </c>
      <c r="KD204" s="166">
        <f t="shared" si="381"/>
        <v>0</v>
      </c>
      <c r="KE204" s="167">
        <f t="shared" si="382"/>
        <v>0</v>
      </c>
      <c r="KF204" s="1"/>
      <c r="KG204" s="1"/>
      <c r="KH204" s="197">
        <f t="shared" si="293"/>
        <v>0</v>
      </c>
      <c r="KI204" s="198">
        <f t="shared" si="294"/>
        <v>0</v>
      </c>
      <c r="KJ204" s="166">
        <f t="shared" si="295"/>
        <v>0</v>
      </c>
      <c r="KK204" s="167">
        <f t="shared" si="296"/>
        <v>0</v>
      </c>
      <c r="KL204" s="199">
        <f t="shared" si="297"/>
        <v>0</v>
      </c>
      <c r="KM204" s="198">
        <f t="shared" si="298"/>
        <v>0</v>
      </c>
      <c r="KN204" s="166">
        <f t="shared" si="299"/>
        <v>0</v>
      </c>
      <c r="KO204" s="427">
        <f t="shared" si="300"/>
        <v>0</v>
      </c>
      <c r="KP204" s="420">
        <f t="shared" si="301"/>
        <v>0</v>
      </c>
      <c r="KQ204" s="422">
        <f t="shared" si="302"/>
        <v>0</v>
      </c>
      <c r="KR204" s="421" t="s">
        <v>338</v>
      </c>
      <c r="KS204" s="422" t="s">
        <v>338</v>
      </c>
      <c r="KT204" s="1"/>
    </row>
    <row r="205" spans="2:306" s="4" customFormat="1" ht="16.5" customHeight="1" thickBot="1" x14ac:dyDescent="0.25">
      <c r="B205" s="73" t="s">
        <v>378</v>
      </c>
      <c r="C205" s="900"/>
      <c r="D205" s="901"/>
      <c r="E205" s="312"/>
      <c r="F205" s="655">
        <v>1</v>
      </c>
      <c r="G205" s="14"/>
      <c r="H205" s="14"/>
      <c r="I205" s="80">
        <f>INT(ROUND(F205,2)*(IF(E205&gt;0,data!$J$4,0)))</f>
        <v>0</v>
      </c>
      <c r="J205" s="80">
        <f t="shared" ref="J205" si="391">IF(E205&gt;0,I205*E205,0)</f>
        <v>0</v>
      </c>
      <c r="K205" s="314"/>
      <c r="L205" s="312"/>
      <c r="M205" s="80">
        <f>INT(ROUND(F205,2)*(IF(E205&gt;0,(IF(K205="ano",data!$J$6,0)),0)))</f>
        <v>0</v>
      </c>
      <c r="N205" s="82">
        <f t="shared" ref="N205" si="392">IF(L205&gt;E205,M205*E205,M205*L205)</f>
        <v>0</v>
      </c>
      <c r="O205" s="84">
        <f t="shared" ref="O205" si="393">J205+N205</f>
        <v>0</v>
      </c>
      <c r="Q205" s="85" t="str">
        <f t="shared" ref="Q205" si="394">IF(O205&gt;0,1,"")</f>
        <v/>
      </c>
      <c r="R205" s="611" t="s">
        <v>338</v>
      </c>
      <c r="T205" s="4">
        <f t="shared" si="276"/>
        <v>0</v>
      </c>
      <c r="U205" s="178" t="s">
        <v>297</v>
      </c>
      <c r="V205" s="10"/>
      <c r="W205" s="10"/>
      <c r="X205" s="164"/>
      <c r="Y205" s="177"/>
      <c r="Z205" s="164"/>
      <c r="AA205" s="177"/>
      <c r="AB205" s="164"/>
      <c r="AC205" s="177"/>
      <c r="AD205" s="164"/>
      <c r="AE205" s="177"/>
      <c r="AF205" s="164"/>
      <c r="AG205" s="177"/>
      <c r="AH205" s="164"/>
      <c r="AI205" s="177"/>
      <c r="AJ205" s="164"/>
      <c r="AK205" s="177"/>
      <c r="AL205" s="164"/>
      <c r="AM205" s="177"/>
      <c r="AN205" s="164"/>
      <c r="AO205" s="177"/>
      <c r="AP205" s="164"/>
      <c r="AQ205" s="177"/>
      <c r="AR205" s="164"/>
      <c r="AS205" s="177"/>
      <c r="AT205" s="164"/>
      <c r="AU205" s="177"/>
      <c r="AV205" s="166">
        <f t="shared" si="347"/>
        <v>0</v>
      </c>
      <c r="AW205" s="167">
        <f t="shared" si="348"/>
        <v>0</v>
      </c>
      <c r="AX205" s="166">
        <f t="shared" si="349"/>
        <v>0</v>
      </c>
      <c r="AY205" s="167">
        <f t="shared" si="350"/>
        <v>0</v>
      </c>
      <c r="AZ205" s="1"/>
      <c r="BA205" s="1"/>
      <c r="BB205" s="164"/>
      <c r="BC205" s="177"/>
      <c r="BD205" s="164"/>
      <c r="BE205" s="177"/>
      <c r="BF205" s="164"/>
      <c r="BG205" s="177"/>
      <c r="BH205" s="164"/>
      <c r="BI205" s="177"/>
      <c r="BJ205" s="164"/>
      <c r="BK205" s="177"/>
      <c r="BL205" s="164"/>
      <c r="BM205" s="177"/>
      <c r="BN205" s="164"/>
      <c r="BO205" s="177"/>
      <c r="BP205" s="164"/>
      <c r="BQ205" s="177"/>
      <c r="BR205" s="164"/>
      <c r="BS205" s="177"/>
      <c r="BT205" s="164"/>
      <c r="BU205" s="177"/>
      <c r="BV205" s="164"/>
      <c r="BW205" s="177"/>
      <c r="BX205" s="164"/>
      <c r="BY205" s="177"/>
      <c r="BZ205" s="166">
        <f t="shared" si="351"/>
        <v>0</v>
      </c>
      <c r="CA205" s="167">
        <f t="shared" si="352"/>
        <v>0</v>
      </c>
      <c r="CB205" s="166">
        <f t="shared" si="353"/>
        <v>0</v>
      </c>
      <c r="CC205" s="167">
        <f t="shared" si="354"/>
        <v>0</v>
      </c>
      <c r="CD205" s="1"/>
      <c r="CE205" s="1"/>
      <c r="CF205" s="164"/>
      <c r="CG205" s="177"/>
      <c r="CH205" s="164"/>
      <c r="CI205" s="177"/>
      <c r="CJ205" s="164"/>
      <c r="CK205" s="177"/>
      <c r="CL205" s="164"/>
      <c r="CM205" s="177"/>
      <c r="CN205" s="164"/>
      <c r="CO205" s="177"/>
      <c r="CP205" s="164"/>
      <c r="CQ205" s="177"/>
      <c r="CR205" s="164"/>
      <c r="CS205" s="177"/>
      <c r="CT205" s="164"/>
      <c r="CU205" s="177"/>
      <c r="CV205" s="164"/>
      <c r="CW205" s="177"/>
      <c r="CX205" s="164"/>
      <c r="CY205" s="177"/>
      <c r="CZ205" s="164"/>
      <c r="DA205" s="177"/>
      <c r="DB205" s="164"/>
      <c r="DC205" s="177"/>
      <c r="DD205" s="166">
        <f t="shared" si="355"/>
        <v>0</v>
      </c>
      <c r="DE205" s="167">
        <f t="shared" si="356"/>
        <v>0</v>
      </c>
      <c r="DF205" s="166">
        <f t="shared" si="357"/>
        <v>0</v>
      </c>
      <c r="DG205" s="167">
        <f t="shared" si="358"/>
        <v>0</v>
      </c>
      <c r="DH205" s="1"/>
      <c r="DI205" s="1"/>
      <c r="DJ205" s="164"/>
      <c r="DK205" s="177"/>
      <c r="DL205" s="164"/>
      <c r="DM205" s="177"/>
      <c r="DN205" s="164"/>
      <c r="DO205" s="177"/>
      <c r="DP205" s="164"/>
      <c r="DQ205" s="177"/>
      <c r="DR205" s="164"/>
      <c r="DS205" s="177"/>
      <c r="DT205" s="164"/>
      <c r="DU205" s="177"/>
      <c r="DV205" s="164"/>
      <c r="DW205" s="177"/>
      <c r="DX205" s="164"/>
      <c r="DY205" s="177"/>
      <c r="DZ205" s="164"/>
      <c r="EA205" s="177"/>
      <c r="EB205" s="164"/>
      <c r="EC205" s="177"/>
      <c r="ED205" s="164"/>
      <c r="EE205" s="177"/>
      <c r="EF205" s="164"/>
      <c r="EG205" s="177"/>
      <c r="EH205" s="166">
        <f t="shared" si="359"/>
        <v>0</v>
      </c>
      <c r="EI205" s="167">
        <f t="shared" si="360"/>
        <v>0</v>
      </c>
      <c r="EJ205" s="166">
        <f t="shared" si="361"/>
        <v>0</v>
      </c>
      <c r="EK205" s="167">
        <f t="shared" si="362"/>
        <v>0</v>
      </c>
      <c r="EL205" s="1"/>
      <c r="EM205" s="1"/>
      <c r="EN205" s="164"/>
      <c r="EO205" s="177"/>
      <c r="EP205" s="164"/>
      <c r="EQ205" s="177"/>
      <c r="ER205" s="164"/>
      <c r="ES205" s="177"/>
      <c r="ET205" s="164"/>
      <c r="EU205" s="177"/>
      <c r="EV205" s="164"/>
      <c r="EW205" s="177"/>
      <c r="EX205" s="164"/>
      <c r="EY205" s="177"/>
      <c r="EZ205" s="164"/>
      <c r="FA205" s="177"/>
      <c r="FB205" s="164"/>
      <c r="FC205" s="177"/>
      <c r="FD205" s="164"/>
      <c r="FE205" s="177"/>
      <c r="FF205" s="164"/>
      <c r="FG205" s="177"/>
      <c r="FH205" s="164"/>
      <c r="FI205" s="177"/>
      <c r="FJ205" s="164"/>
      <c r="FK205" s="177"/>
      <c r="FL205" s="166">
        <f t="shared" si="363"/>
        <v>0</v>
      </c>
      <c r="FM205" s="167">
        <f t="shared" si="364"/>
        <v>0</v>
      </c>
      <c r="FN205" s="166">
        <f t="shared" si="365"/>
        <v>0</v>
      </c>
      <c r="FO205" s="167">
        <f t="shared" si="366"/>
        <v>0</v>
      </c>
      <c r="FP205" s="1"/>
      <c r="FQ205" s="1"/>
      <c r="FR205" s="164"/>
      <c r="FS205" s="177"/>
      <c r="FT205" s="164"/>
      <c r="FU205" s="177"/>
      <c r="FV205" s="164"/>
      <c r="FW205" s="177"/>
      <c r="FX205" s="164"/>
      <c r="FY205" s="177"/>
      <c r="FZ205" s="164"/>
      <c r="GA205" s="177"/>
      <c r="GB205" s="164"/>
      <c r="GC205" s="177"/>
      <c r="GD205" s="164"/>
      <c r="GE205" s="177"/>
      <c r="GF205" s="164"/>
      <c r="GG205" s="177"/>
      <c r="GH205" s="164"/>
      <c r="GI205" s="177"/>
      <c r="GJ205" s="164"/>
      <c r="GK205" s="177"/>
      <c r="GL205" s="164"/>
      <c r="GM205" s="177"/>
      <c r="GN205" s="164"/>
      <c r="GO205" s="177"/>
      <c r="GP205" s="166">
        <f t="shared" si="367"/>
        <v>0</v>
      </c>
      <c r="GQ205" s="167">
        <f t="shared" si="368"/>
        <v>0</v>
      </c>
      <c r="GR205" s="166">
        <f t="shared" si="369"/>
        <v>0</v>
      </c>
      <c r="GS205" s="167">
        <f t="shared" si="370"/>
        <v>0</v>
      </c>
      <c r="GT205" s="1"/>
      <c r="GU205" s="1"/>
      <c r="GV205" s="164"/>
      <c r="GW205" s="177"/>
      <c r="GX205" s="164"/>
      <c r="GY205" s="177"/>
      <c r="GZ205" s="164"/>
      <c r="HA205" s="177"/>
      <c r="HB205" s="164"/>
      <c r="HC205" s="177"/>
      <c r="HD205" s="164"/>
      <c r="HE205" s="177"/>
      <c r="HF205" s="164"/>
      <c r="HG205" s="177"/>
      <c r="HH205" s="164"/>
      <c r="HI205" s="177"/>
      <c r="HJ205" s="164"/>
      <c r="HK205" s="177"/>
      <c r="HL205" s="164"/>
      <c r="HM205" s="177"/>
      <c r="HN205" s="164"/>
      <c r="HO205" s="177"/>
      <c r="HP205" s="164"/>
      <c r="HQ205" s="177"/>
      <c r="HR205" s="164"/>
      <c r="HS205" s="177"/>
      <c r="HT205" s="166">
        <f t="shared" si="371"/>
        <v>0</v>
      </c>
      <c r="HU205" s="167">
        <f t="shared" si="372"/>
        <v>0</v>
      </c>
      <c r="HV205" s="166">
        <f t="shared" si="373"/>
        <v>0</v>
      </c>
      <c r="HW205" s="167">
        <f t="shared" si="374"/>
        <v>0</v>
      </c>
      <c r="HX205" s="1"/>
      <c r="HY205" s="1"/>
      <c r="HZ205" s="164"/>
      <c r="IA205" s="177"/>
      <c r="IB205" s="164"/>
      <c r="IC205" s="177"/>
      <c r="ID205" s="164"/>
      <c r="IE205" s="177"/>
      <c r="IF205" s="164"/>
      <c r="IG205" s="177"/>
      <c r="IH205" s="164"/>
      <c r="II205" s="177"/>
      <c r="IJ205" s="164"/>
      <c r="IK205" s="177"/>
      <c r="IL205" s="164"/>
      <c r="IM205" s="177"/>
      <c r="IN205" s="164"/>
      <c r="IO205" s="177"/>
      <c r="IP205" s="164"/>
      <c r="IQ205" s="177"/>
      <c r="IR205" s="164"/>
      <c r="IS205" s="177"/>
      <c r="IT205" s="164"/>
      <c r="IU205" s="177"/>
      <c r="IV205" s="164"/>
      <c r="IW205" s="177"/>
      <c r="IX205" s="166">
        <f t="shared" si="375"/>
        <v>0</v>
      </c>
      <c r="IY205" s="167">
        <f t="shared" si="376"/>
        <v>0</v>
      </c>
      <c r="IZ205" s="166">
        <f t="shared" si="377"/>
        <v>0</v>
      </c>
      <c r="JA205" s="167">
        <f t="shared" si="378"/>
        <v>0</v>
      </c>
      <c r="JB205" s="1"/>
      <c r="JC205" s="1"/>
      <c r="JD205" s="164"/>
      <c r="JE205" s="177"/>
      <c r="JF205" s="164"/>
      <c r="JG205" s="177"/>
      <c r="JH205" s="164"/>
      <c r="JI205" s="177"/>
      <c r="JJ205" s="164"/>
      <c r="JK205" s="177"/>
      <c r="JL205" s="164"/>
      <c r="JM205" s="177"/>
      <c r="JN205" s="164"/>
      <c r="JO205" s="177"/>
      <c r="JP205" s="164"/>
      <c r="JQ205" s="177"/>
      <c r="JR205" s="164"/>
      <c r="JS205" s="177"/>
      <c r="JT205" s="164"/>
      <c r="JU205" s="177"/>
      <c r="JV205" s="164"/>
      <c r="JW205" s="177"/>
      <c r="JX205" s="164"/>
      <c r="JY205" s="177"/>
      <c r="JZ205" s="164"/>
      <c r="KA205" s="177"/>
      <c r="KB205" s="166">
        <f t="shared" si="379"/>
        <v>0</v>
      </c>
      <c r="KC205" s="167">
        <f t="shared" si="380"/>
        <v>0</v>
      </c>
      <c r="KD205" s="166">
        <f t="shared" si="381"/>
        <v>0</v>
      </c>
      <c r="KE205" s="167">
        <f t="shared" si="382"/>
        <v>0</v>
      </c>
      <c r="KF205" s="1"/>
      <c r="KG205" s="1"/>
      <c r="KH205" s="197">
        <f t="shared" si="293"/>
        <v>0</v>
      </c>
      <c r="KI205" s="198">
        <f t="shared" si="294"/>
        <v>0</v>
      </c>
      <c r="KJ205" s="166">
        <f t="shared" si="295"/>
        <v>0</v>
      </c>
      <c r="KK205" s="167">
        <f t="shared" si="296"/>
        <v>0</v>
      </c>
      <c r="KL205" s="199">
        <f t="shared" si="297"/>
        <v>0</v>
      </c>
      <c r="KM205" s="198">
        <f t="shared" si="298"/>
        <v>0</v>
      </c>
      <c r="KN205" s="166">
        <f t="shared" si="299"/>
        <v>0</v>
      </c>
      <c r="KO205" s="427">
        <f t="shared" si="300"/>
        <v>0</v>
      </c>
      <c r="KP205" s="420">
        <f t="shared" si="301"/>
        <v>0</v>
      </c>
      <c r="KQ205" s="422">
        <f t="shared" si="302"/>
        <v>0</v>
      </c>
      <c r="KR205" s="421" t="s">
        <v>338</v>
      </c>
      <c r="KS205" s="422" t="s">
        <v>338</v>
      </c>
      <c r="KT205" s="1"/>
    </row>
    <row r="206" spans="2:306" s="4" customFormat="1" ht="16.5" hidden="1" customHeight="1" thickBot="1" x14ac:dyDescent="0.25">
      <c r="B206" s="73"/>
      <c r="C206" s="902"/>
      <c r="D206" s="903"/>
      <c r="E206" s="445"/>
      <c r="F206" s="547"/>
      <c r="G206" s="445"/>
      <c r="H206" s="445"/>
      <c r="I206" s="446"/>
      <c r="J206" s="446"/>
      <c r="K206" s="554"/>
      <c r="L206" s="445"/>
      <c r="M206" s="446"/>
      <c r="N206" s="442"/>
      <c r="O206" s="447"/>
      <c r="Q206" s="85"/>
      <c r="R206" s="611" t="s">
        <v>338</v>
      </c>
      <c r="T206" s="4">
        <f t="shared" si="276"/>
        <v>0</v>
      </c>
      <c r="U206" s="533" t="s">
        <v>297</v>
      </c>
      <c r="V206" s="10"/>
      <c r="W206" s="10"/>
      <c r="X206" s="551"/>
      <c r="Y206" s="552"/>
      <c r="Z206" s="551"/>
      <c r="AA206" s="552"/>
      <c r="AB206" s="551"/>
      <c r="AC206" s="552"/>
      <c r="AD206" s="551"/>
      <c r="AE206" s="552"/>
      <c r="AF206" s="551"/>
      <c r="AG206" s="552"/>
      <c r="AH206" s="551"/>
      <c r="AI206" s="552"/>
      <c r="AJ206" s="551"/>
      <c r="AK206" s="552"/>
      <c r="AL206" s="551"/>
      <c r="AM206" s="552"/>
      <c r="AN206" s="551"/>
      <c r="AO206" s="552"/>
      <c r="AP206" s="551"/>
      <c r="AQ206" s="552"/>
      <c r="AR206" s="551"/>
      <c r="AS206" s="552"/>
      <c r="AT206" s="551"/>
      <c r="AU206" s="553"/>
      <c r="AV206" s="443">
        <f t="shared" ref="AV206" si="395">IF($U206="Ne",0,IF(IF(X206="",0,((30/(Y$4*$F206)*(Y$4*$F206-X206))/30))+IF(Z206="",0,((30/(AA$4*$F206)*(AA$4*$F206-Z206))/30))+IF(AB206="",0,((30/(AC$4*$F206)*(AC$4*$F206-AB206))/30))+IF(AL206="",0,((30/(AM$4*$F206)*(AM$4*$F206-AL206))/30))+IF(AN206="",0,((30/(AO$4*$F206)*(AO$4*$F206-AN206))/30))+IF(AP206="",0,((30/(AQ$4*$F206)*(AQ$4*$F206-AP206))/30))+IF(AR206="",0,((30/(AS$4*$F206)*(AS$4*$F206-AR206))/30))+IF(AT206="",0,((30/(AU$4*$F206)*(AU$4*$F206-AT206))/30))&gt;($E206),$E206,IF(X206="",0,((30/(Y$4*$F206)*(Y$4*$F206-X206))/30))+IF(Z206="",0,((30/(AA$4*$F206)*(AA$4*$F206-Z206))/30))+IF(AB206="",0,((30/(AC$4*$F206)*(AC$4*$F206-AB206))/30))+IF(AL206="",0,((30/(AM$4*$F206)*(AM$4*$F206-AL206))/30))+IF(AN206="",0,((30/(AO$4*$F206)*(AO$4*$F206-AN206))/30))+IF(AP206="",0,((30/(AQ$4*$F206)*(AQ$4*$F206-AP206))/30))+IF(AR206="",0,((30/(AS$4*$F206)*(AS$4*$F206-AR206))/30))+IF(AT206="",0,((30/(AU$4*$F206)*(AU$4*$F206-AT206))/30))))</f>
        <v>0</v>
      </c>
      <c r="AW206" s="214">
        <f t="shared" ref="AW206" si="396">FLOOR(AV206*$I206,1)</f>
        <v>0</v>
      </c>
      <c r="AX206" s="444">
        <f t="shared" ref="AX206" si="397">IF($U206="Ne",0,IF(OR($L206=0,$L206=""),0,IF(IF(Y206="Ano",IF(X206="",0,((30/(Y$4*$F206)*(Y$4*$F206-X206))/30)),0)+IF(AA206="Ano",IF(Z206="",0,((30/(AA$4*$F206)*(AA$4*$F206-Z206))/30)),0)+IF(AC206="Ano",IF(AB206="",0,((30/(AC$4*$F206)*(AC$4*$F206-AB206))/30)),0)+IF(AM206="Ano",IF(AL206="",0,((30/(AM$4*$F206)*(AM$4*$F206-AL206))/30)),0)+IF(AO206="Ano",IF(AN206="",0,((30/(AO$4*$F206)*(AO$4*$F206-AN206))/30)),0)+IF(AQ206="Ano",IF(AP206="",0,((30/(AQ$4*$F206)*(AQ$4*$F206-AP206))/30)),0)+IF(AS206="Ano",IF(AR206="",0,((30/(AS$4*$F206)*(AS$4*$F206-AR206))/30)),0)+IF(AU206="Ano",IF(AT206="",0,((30/(AU$4*$F206)*(AU$4*$F206-AT206))/30)),0)&gt;($L206),$L206,IF(Y206="Ano",IF(X206="",0,((30/(Y$4*$F206)*(Y$4*$F206-X206))/30)),0)+IF(AA206="Ano",IF(Z206="",0,((30/(AA$4*$F206)*(AA$4*$F206-Z206))/30)),0)+IF(AC206="Ano",IF(AB206="",0,((30/(AC$4*$F206)*(AC$4*$F206-AB206))/30)),0)+IF(AM206="Ano",IF(AL206="",0,((30/(AM$4*$F206)*(AM$4*$F206-AL206))/30)),0)+IF(AO206="Ano",IF(AN206="",0,((30/(AO$4*$F206)*(AO$4*$F206-AN206))/30)),0)+IF(AQ206="Ano",IF(AP206="",0,((30/(AQ$4*$F206)*(AQ$4*$F206-AP206))/30)),0)+IF(AS206="Ano",IF(AR206="",0,((30/(AS$4*$F206)*(AS$4*$F206-AR206))/30)),0)+IF(AU206="Ano",IF(AT206="",0,((30/(AU$4*$F206)*(AU$4*$F206-AT206))/30)),0))))</f>
        <v>0</v>
      </c>
      <c r="AY206" s="214">
        <f t="shared" ref="AY206" si="398">FLOOR(AX206*$M206,1)</f>
        <v>0</v>
      </c>
      <c r="AZ206" s="1"/>
      <c r="BA206" s="1"/>
      <c r="BB206" s="551"/>
      <c r="BC206" s="552"/>
      <c r="BD206" s="551"/>
      <c r="BE206" s="552"/>
      <c r="BF206" s="551"/>
      <c r="BG206" s="552"/>
      <c r="BH206" s="551"/>
      <c r="BI206" s="552"/>
      <c r="BJ206" s="551"/>
      <c r="BK206" s="552"/>
      <c r="BL206" s="551"/>
      <c r="BM206" s="552"/>
      <c r="BN206" s="551"/>
      <c r="BO206" s="552"/>
      <c r="BP206" s="551"/>
      <c r="BQ206" s="552"/>
      <c r="BR206" s="551"/>
      <c r="BS206" s="552"/>
      <c r="BT206" s="551"/>
      <c r="BU206" s="552"/>
      <c r="BV206" s="551"/>
      <c r="BW206" s="552"/>
      <c r="BX206" s="551"/>
      <c r="BY206" s="553"/>
      <c r="BZ206" s="196">
        <f t="shared" ref="BZ206" si="399">IF($U206="Ne",0,IF(IF(BB206="",0,((30/(BC$4*$F206)*(BC$4*$F206-BB206))/30))+IF(BD206="",0,((30/(BE$4*$F206)*(BE$4*$F206-BD206))/30))+IF(BF206="",0,((30/(BG$4*$F206)*(BG$4*$F206-BF206))/30))+IF(BH206="",0,((30/(BI$4*$F206)*(BI$4*$F206-BH206))/30))+IF(BJ206="",0,((30/(BK$4*$F206)*(BK$4*$F206-BJ206))/30))+IF(BL206="",0,((30/(BM$4*$F206)*(BM$4*$F206-BL206))/30))+IF(BV206="",0,((30/(BW$4*$F206)*(BW$4*$F206-BV206))/30))+IF(BX206="",0,((30/(BY$4*$F206)*(BY$4*$F206-BX206))/30))&gt;($E206-$AV206),$E206-$AV206,IF(BB206="",0,((30/(BC$4*$F206)*(BC$4*$F206-BB206))/30))+IF(BD206="",0,((30/(BE$4*$F206)*(BE$4*$F206-BD206))/30))+IF(BF206="",0,((30/(BG$4*$F206)*(BG$4*$F206-BF206))/30))+IF(BH206="",0,((30/(BI$4*$F206)*(BI$4*$F206-BH206))/30))+IF(BJ206="",0,((30/(BK$4*$F206)*(BK$4*$F206-BJ206))/30))+IF(BL206="",0,((30/(BM$4*$F206)*(BM$4*$F206-BL206))/30))+IF(BV206="",0,((30/(BW$4*$F206)*(BW$4*$F206-BV206))/30))+IF(BX206="",0,((30/(BY$4*$F206)*(BY$4*$F206-BX206))/30))))</f>
        <v>0</v>
      </c>
      <c r="CA206" s="212">
        <f t="shared" ref="CA206" si="400">FLOOR(BZ206*$I206,1)</f>
        <v>0</v>
      </c>
      <c r="CB206" s="196">
        <f t="shared" ref="CB206" si="401">IF($U206="Ne",0,IF(OR($L206=0,$L206=""),0,IF(IF(BC206="Ano",IF(BB206="",0,((30/(BC$4*$F206)*(BC$4*$F206-BB206))/30)),0)+IF(BE206="Ano",IF(BD206="",0,((30/(BE$4*$F206)*(BE$4*$F206-BD206))/30)),0)+IF(BG206="Ano",IF(BF206="",0,((30/(BG$4*$F206)*(BG$4*$F206-BF206))/30)),0)+IF(BI206="Ano",IF(BH206="",0,((30/(BI$4*$F206)*(BI$4*$F206-BH206))/30)),0)+IF(BK206="Ano",IF(BJ206="",0,((30/(BK$4*$F206)*(BK$4*$F206-BJ206))/30)),0)+IF(BM206="Ano",IF(BL206="",0,((30/(BM$4*$F206)*(BM$4*$F206-BL206))/30)),0)+IF(BW206="Ano",IF(BV206="",0,((30/(BW$4*$F206)*(BW$4*$F206-BV206))/30)),0)+IF(BY206="Ano",IF(BX206="",0,((30/(BY$4*$F206)*(BY$4*$F206-BX206))/30)),0)&gt;($L206-$AX206),$L206-$AX206,IF(BC206="Ano",IF(BB206="",0,((30/(BC$4*$F206)*(BC$4*$F206-BB206))/30)),0)+IF(BE206="Ano",IF(BD206="",0,((30/(BE$4*$F206)*(BE$4*$F206-BD206))/30)),0)+IF(BG206="Ano",IF(BF206="",0,((30/(BG$4*$F206)*(BG$4*$F206-BF206))/30)),0)+IF(BI206="Ano",IF(BH206="",0,((30/(BI$4*$F206)*(BI$4*$F206-BH206))/30)),0)+IF(BK206="Ano",IF(BJ206="",0,((30/(BK$4*$F206)*(BK$4*$F206-BJ206))/30)),0)+IF(BM206="Ano",IF(BL206="",0,((30/(BM$4*$F206)*(BM$4*$F206-BL206))/30)),0)+IF(BW206="Ano",IF(BV206="",0,((30/(BW$4*$F206)*(BW$4*$F206-BV206))/30)),0)+IF(BY206="Ano",IF(BX206="",0,((30/(BY$4*$F206)*(BY$4*$F206-BX206))/30)),0))))</f>
        <v>0</v>
      </c>
      <c r="CC206" s="211">
        <f t="shared" ref="CC206" si="402">FLOOR(CB206*$M206,1)</f>
        <v>0</v>
      </c>
      <c r="CD206" s="1"/>
      <c r="CE206" s="1"/>
      <c r="CF206" s="551"/>
      <c r="CG206" s="552"/>
      <c r="CH206" s="551"/>
      <c r="CI206" s="552"/>
      <c r="CJ206" s="551"/>
      <c r="CK206" s="552"/>
      <c r="CL206" s="551"/>
      <c r="CM206" s="552"/>
      <c r="CN206" s="551"/>
      <c r="CO206" s="552"/>
      <c r="CP206" s="551"/>
      <c r="CQ206" s="552"/>
      <c r="CR206" s="551"/>
      <c r="CS206" s="552"/>
      <c r="CT206" s="551"/>
      <c r="CU206" s="552"/>
      <c r="CV206" s="551"/>
      <c r="CW206" s="552"/>
      <c r="CX206" s="551"/>
      <c r="CY206" s="552"/>
      <c r="CZ206" s="551"/>
      <c r="DA206" s="552"/>
      <c r="DB206" s="551"/>
      <c r="DC206" s="553"/>
      <c r="DD206" s="196">
        <f t="shared" ref="DD206" si="403">IF($U206="Ne",0,IF(IF(CF206="",0,((30/(CG$4*$F206)*(CG$4*$F206-CF206))/30))+IF(CH206="",0,((30/(CI$4*$F206)*(CI$4*$F206-CH206))/30))+IF(CJ206="",0,((30/(CK$4*$F206)*(CK$4*$F206-CJ206))/30))+IF(CL206="",0,((30/(CM$4*$F206)*(CM$4*$F206-CL206))/30))+IF(CN206="",0,((30/(CO$4*$F206)*(CO$4*$F206-CN206))/30))+IF(CP206="",0,((30/(CQ$4*$F206)*(CQ$4*$F206-CP206))/30))+IF(CZ206="",0,((30/(DA$4*$F206)*(DA$4*$F206-CZ206))/30))+IF(DB206="",0,((30/(DC$4*$F206)*(DC$4*$F206-DB206))/30))&gt;($E206-$AV206-$BZ206),$E206-$AV206-$BZ206,IF(CF206="",0,((30/(CG$4*$F206)*(CG$4*$F206-CF206))/30))+IF(CH206="",0,((30/(CI$4*$F206)*(CI$4*$F206-CH206))/30))+IF(CJ206="",0,((30/(CK$4*$F206)*(CK$4*$F206-CJ206))/30))+IF(CL206="",0,((30/(CM$4*$F206)*(CM$4*$F206-CL206))/30))+IF(CN206="",0,((30/(CO$4*$F206)*(CO$4*$F206-CN206))/30))+IF(CP206="",0,((30/(CQ$4*$F206)*(CQ$4*$F206-CP206))/30))+IF(CZ206="",0,((30/(DA$4*$F206)*(DA$4*$F206-CZ206))/30))+IF(DB206="",0,((30/(DC$4*$F206)*(DC$4*$F206-DB206))/30))))</f>
        <v>0</v>
      </c>
      <c r="DE206" s="212">
        <f t="shared" ref="DE206" si="404">FLOOR(DD206*$I206,1)</f>
        <v>0</v>
      </c>
      <c r="DF206" s="196">
        <f t="shared" ref="DF206" si="405">IF($U206="Ne",0,IF(OR($L206=0,$L206=""),0,IF(IF(CG206="Ano",IF(CF206="",0,((30/(CG$4*$F206)*(CG$4*$F206-CF206))/30)),0)+IF(CI206="Ano",IF(CH206="",0,((30/(CI$4*$F206)*(CI$4*$F206-CH206))/30)),0)+IF(CK206="Ano",IF(CJ206="",0,((30/(CK$4*$F206)*(CK$4*$F206-CJ206))/30)),0)+IF(CM206="Ano",IF(CL206="",0,((30/(CM$4*$F206)*(CM$4*$F206-CL206))/30)),0)+IF(CO206="Ano",IF(CN206="",0,((30/(CO$4*$F206)*(CO$4*$F206-CN206))/30)),0)+IF(CQ206="Ano",IF(CP206="",0,((30/(CQ$4*$F206)*(CQ$4*$F206-CP206))/30)),0)+IF(DA206="Ano",IF(CZ206="",0,((30/(DA$4*$F206)*(DA$4*$F206-CZ206))/30)),0)+IF(DC206="Ano",IF(DB206="",0,((30/(DC$4*$F206)*(DC$4*$F206-DB206))/30)),0)&gt;($L206-$AX206-$CB206),$L206-$AX206-$CB206,IF(CG206="Ano",IF(CF206="",0,((30/(CG$4*$F206)*(CG$4*$F206-CF206))/30)),0)+IF(CI206="Ano",IF(CH206="",0,((30/(CI$4*$F206)*(CI$4*$F206-CH206))/30)),0)+IF(CK206="Ano",IF(CJ206="",0,((30/(CK$4*$F206)*(CK$4*$F206-CJ206))/30)),0)+IF(CM206="Ano",IF(CL206="",0,((30/(CM$4*$F206)*(CM$4*$F206-CL206))/30)),0)+IF(CO206="Ano",IF(CN206="",0,((30/(CO$4*$F206)*(CO$4*$F206-CN206))/30)),0)+IF(CQ206="Ano",IF(CP206="",0,((30/(CQ$4*$F206)*(CQ$4*$F206-CP206))/30)),0)+IF(DA206="Ano",IF(CZ206="",0,((30/(DA$4*$F206)*(DA$4*$F206-CZ206))/30)),0)+IF(DC206="Ano",IF(DB206="",0,((30/(DC$4*$F206)*(DC$4*$F206-DB206))/30)),0))))</f>
        <v>0</v>
      </c>
      <c r="DG206" s="211">
        <f t="shared" ref="DG206" si="406">FLOOR(DF206*$M206,1)</f>
        <v>0</v>
      </c>
      <c r="DH206" s="1"/>
      <c r="DI206" s="1"/>
      <c r="DJ206" s="551"/>
      <c r="DK206" s="552"/>
      <c r="DL206" s="551"/>
      <c r="DM206" s="552"/>
      <c r="DN206" s="551"/>
      <c r="DO206" s="552"/>
      <c r="DP206" s="551"/>
      <c r="DQ206" s="552"/>
      <c r="DR206" s="551"/>
      <c r="DS206" s="552"/>
      <c r="DT206" s="551"/>
      <c r="DU206" s="552"/>
      <c r="DV206" s="551"/>
      <c r="DW206" s="552"/>
      <c r="DX206" s="551"/>
      <c r="DY206" s="552"/>
      <c r="DZ206" s="551"/>
      <c r="EA206" s="552"/>
      <c r="EB206" s="551"/>
      <c r="EC206" s="552"/>
      <c r="ED206" s="551"/>
      <c r="EE206" s="552"/>
      <c r="EF206" s="551"/>
      <c r="EG206" s="553"/>
      <c r="EH206" s="196">
        <f t="shared" ref="EH206" si="407">IF($U206="Ne",0,IF(IF(DJ206="",0,((30/(DK$4*$F206)*(DK$4*$F206-DJ206))/30))+IF(DL206="",0,((30/(DM$4*$F206)*(DM$4*$F206-DL206))/30))+IF(DN206="",0,((30/(DO$4*$F206)*(DO$4*$F206-DN206))/30))+IF(DP206="",0,((30/(DQ$4*$F206)*(DQ$4*$F206-DP206))/30))+IF(DR206="",0,((30/(DS$4*$F206)*(DS$4*$F206-DR206))/30))+IF(DT206="",0,((30/(DU$4*$F206)*(DU$4*$F206-DT206))/30))+IF(ED206="",0,((30/(EE$4*$F206)*(EE$4*$F206-ED206))/30))+IF(EF206="",0,((30/(EG$4*$F206)*(EG$4*$F206-EF206))/30))&gt;($E206-$AV206-$BZ206-$DD206),$E206-$AV206-$BZ206-$DD206,IF(DJ206="",0,((30/(DK$4*$F206)*(DK$4*$F206-DJ206))/30))+IF(DL206="",0,((30/(DM$4*$F206)*(DM$4*$F206-DL206))/30))+IF(DN206="",0,((30/(DO$4*$F206)*(DO$4*$F206-DN206))/30))+IF(DP206="",0,((30/(DQ$4*$F206)*(DQ$4*$F206-DP206))/30))+IF(DR206="",0,((30/(DS$4*$F206)*(DS$4*$F206-DR206))/30))+IF(DT206="",0,((30/(DU$4*$F206)*(DU$4*$F206-DT206))/30))+IF(ED206="",0,((30/(EE$4*$F206)*(EE$4*$F206-ED206))/30))+IF(EF206="",0,((30/(EG$4*$F206)*(EG$4*$F206-EF206))/30))))</f>
        <v>0</v>
      </c>
      <c r="EI206" s="212">
        <f t="shared" ref="EI206" si="408">FLOOR(EH206*$I206,1)</f>
        <v>0</v>
      </c>
      <c r="EJ206" s="196">
        <f t="shared" ref="EJ206" si="409">IF($U206="Ne",0,IF(OR($L206=0,$L206=""),0,IF(IF(DK206="Ano",IF(DJ206="",0,((30/(DK$4*$F206)*(DK$4*$F206-DJ206))/30)),0)+IF(DM206="Ano",IF(DL206="",0,((30/(DM$4*$F206)*(DM$4*$F206-DL206))/30)),0)+IF(DO206="Ano",IF(DN206="",0,((30/(DO$4*$F206)*(DO$4*$F206-DN206))/30)),0)+IF(DQ206="Ano",IF(DP206="",0,((30/(DQ$4*$F206)*(DQ$4*$F206-DP206))/30)),0)+IF(DS206="Ano",IF(DR206="",0,((30/(DS$4*$F206)*(DS$4*$F206-DR206))/30)),0)+IF(DU206="Ano",IF(DT206="",0,((30/(DU$4*$F206)*(DU$4*$F206-DT206))/30)),0)+IF(EE206="Ano",IF(ED206="",0,((30/(EE$4*$F206)*(EE$4*$F206-ED206))/30)),0)+IF(EG206="Ano",IF(EF206="",0,((30/(EG$4*$F206)*(EG$4*$F206-EF206))/30)),0)&gt;($L206-$AX206-$CB206-$DF206),$L206-$AX206-$CB206-$DF206,IF(DK206="Ano",IF(DJ206="",0,((30/(DK$4*$F206)*(DK$4*$F206-DJ206))/30)),0)+IF(DM206="Ano",IF(DL206="",0,((30/(DM$4*$F206)*(DM$4*$F206-DL206))/30)),0)+IF(DO206="Ano",IF(DN206="",0,((30/(DO$4*$F206)*(DO$4*$F206-DN206))/30)),0)+IF(DQ206="Ano",IF(DP206="",0,((30/(DQ$4*$F206)*(DQ$4*$F206-DP206))/30)),0)+IF(DS206="Ano",IF(DR206="",0,((30/(DS$4*$F206)*(DS$4*$F206-DR206))/30)),0)+IF(DU206="Ano",IF(DT206="",0,((30/(DU$4*$F206)*(DU$4*$F206-DT206))/30)),0)+IF(EE206="Ano",IF(ED206="",0,((30/(EE$4*$F206)*(EE$4*$F206-ED206))/30)),0)+IF(EG206="Ano",IF(EF206="",0,((30/(EG$4*$F206)*(EG$4*$F206-EF206))/30)),0))))</f>
        <v>0</v>
      </c>
      <c r="EK206" s="211">
        <f t="shared" ref="EK206" si="410">FLOOR(EJ206*$M206,1)</f>
        <v>0</v>
      </c>
      <c r="EL206" s="1"/>
      <c r="EM206" s="1"/>
      <c r="EN206" s="551"/>
      <c r="EO206" s="552"/>
      <c r="EP206" s="551"/>
      <c r="EQ206" s="552"/>
      <c r="ER206" s="551"/>
      <c r="ES206" s="552"/>
      <c r="ET206" s="551"/>
      <c r="EU206" s="552"/>
      <c r="EV206" s="551"/>
      <c r="EW206" s="552"/>
      <c r="EX206" s="551"/>
      <c r="EY206" s="552"/>
      <c r="EZ206" s="551"/>
      <c r="FA206" s="552"/>
      <c r="FB206" s="551"/>
      <c r="FC206" s="552"/>
      <c r="FD206" s="551"/>
      <c r="FE206" s="552"/>
      <c r="FF206" s="551"/>
      <c r="FG206" s="552"/>
      <c r="FH206" s="551"/>
      <c r="FI206" s="552"/>
      <c r="FJ206" s="551"/>
      <c r="FK206" s="553"/>
      <c r="FL206" s="196">
        <f t="shared" ref="FL206" si="411">IF($U206="Ne",0,IF(IF(EN206="",0,((30/(EO$4*$F206)*(EO$4*$F206-EN206))/30))+IF(EP206="",0,((30/(EQ$4*$F206)*(EQ$4*$F206-EP206))/30))+IF(ER206="",0,((30/(ES$4*$F206)*(ES$4*$F206-ER206))/30))+IF(ET206="",0,((30/(EU$4*$F206)*(EU$4*$F206-ET206))/30))+IF(EV206="",0,((30/(EW$4*$F206)*(EW$4*$F206-EV206))/30))+IF(EX206="",0,((30/(EY$4*$F206)*(EY$4*$F206-EX206))/30))+IF(FH206="",0,((30/(FI$4*$F206)*(FI$4*$F206-FH206))/30))+IF(FJ206="",0,((30/(FK$4*$F206)*(FK$4*$F206-FJ206))/30))&gt;($E206-$AV206-$BZ206-$DD206-$EH206),$E206-$AV206-$BZ206-$DD206-$EH206,IF(EN206="",0,((30/(EO$4*$F206)*(EO$4*$F206-EN206))/30))+IF(EP206="",0,((30/(EQ$4*$F206)*(EQ$4*$F206-EP206))/30))+IF(ER206="",0,((30/(ES$4*$F206)*(ES$4*$F206-ER206))/30))+IF(ET206="",0,((30/(EU$4*$F206)*(EU$4*$F206-ET206))/30))+IF(EV206="",0,((30/(EW$4*$F206)*(EW$4*$F206-EV206))/30))+IF(EX206="",0,((30/(EY$4*$F206)*(EY$4*$F206-EX206))/30))+IF(FH206="",0,((30/(FI$4*$F206)*(FI$4*$F206-FH206))/30))+IF(FJ206="",0,((30/(FK$4*$F206)*(FK$4*$F206-FJ206))/30))))</f>
        <v>0</v>
      </c>
      <c r="FM206" s="212">
        <f t="shared" ref="FM206" si="412">FLOOR(FL206*$I206,1)</f>
        <v>0</v>
      </c>
      <c r="FN206" s="196">
        <f t="shared" ref="FN206" si="413">IF($U206="Ne",0,IF(OR($L206=0,$L206=""),0,IF(IF(EO206="Ano",IF(EN206="",0,((30/(EO$4*$F206)*(EO$4*$F206-EN206))/30)),0)+IF(EQ206="Ano",IF(EP206="",0,((30/(EQ$4*$F206)*(EQ$4*$F206-EP206))/30)),0)+IF(ES206="Ano",IF(ER206="",0,((30/(ES$4*$F206)*(ES$4*$F206-ER206))/30)),0)+IF(EU206="Ano",IF(ET206="",0,((30/(EU$4*$F206)*(EU$4*$F206-ET206))/30)),0)+IF(EW206="Ano",IF(EV206="",0,((30/(EW$4*$F206)*(EW$4*$F206-EV206))/30)),0)+IF(EY206="Ano",IF(EX206="",0,((30/(EY$4*$F206)*(EY$4*$F206-EX206))/30)),0)+IF(FI206="Ano",IF(FH206="",0,((30/(FI$4*$F206)*(FI$4*$F206-FH206))/30)),0)+IF(FK206="Ano",IF(FJ206="",0,((30/(FK$4*$F206)*(FK$4*$F206-FJ206))/30)),0)&gt;($L206-$AX206-$CB206-$DF206-$EJ206),$L206-$AX206-$CB206-$DF206-$EJ206,IF(EO206="Ano",IF(EN206="",0,((30/(EO$4*$F206)*(EO$4*$F206-EN206))/30)),0)+IF(EQ206="Ano",IF(EP206="",0,((30/(EQ$4*$F206)*(EQ$4*$F206-EP206))/30)),0)+IF(ES206="Ano",IF(ER206="",0,((30/(ES$4*$F206)*(ES$4*$F206-ER206))/30)),0)+IF(EU206="Ano",IF(ET206="",0,((30/(EU$4*$F206)*(EU$4*$F206-ET206))/30)),0)+IF(EW206="Ano",IF(EV206="",0,((30/(EW$4*$F206)*(EW$4*$F206-EV206))/30)),0)+IF(EY206="Ano",IF(EX206="",0,((30/(EY$4*$F206)*(EY$4*$F206-EX206))/30)),0)+IF(FI206="Ano",IF(FH206="",0,((30/(FI$4*$F206)*(FI$4*$F206-FH206))/30)),0)+IF(FK206="Ano",IF(FJ206="",0,((30/(FK$4*$F206)*(FK$4*$F206-FJ206))/30)),0))))</f>
        <v>0</v>
      </c>
      <c r="FO206" s="211">
        <f t="shared" ref="FO206" si="414">FLOOR(FN206*$M206,1)</f>
        <v>0</v>
      </c>
      <c r="FP206" s="1"/>
      <c r="FQ206" s="1"/>
      <c r="FR206" s="551"/>
      <c r="FS206" s="552"/>
      <c r="FT206" s="551"/>
      <c r="FU206" s="552"/>
      <c r="FV206" s="551"/>
      <c r="FW206" s="552"/>
      <c r="FX206" s="551"/>
      <c r="FY206" s="552"/>
      <c r="FZ206" s="551"/>
      <c r="GA206" s="552"/>
      <c r="GB206" s="551"/>
      <c r="GC206" s="552"/>
      <c r="GD206" s="551"/>
      <c r="GE206" s="552"/>
      <c r="GF206" s="551"/>
      <c r="GG206" s="552"/>
      <c r="GH206" s="551"/>
      <c r="GI206" s="552"/>
      <c r="GJ206" s="551"/>
      <c r="GK206" s="552"/>
      <c r="GL206" s="551"/>
      <c r="GM206" s="552"/>
      <c r="GN206" s="551"/>
      <c r="GO206" s="553"/>
      <c r="GP206" s="196">
        <f t="shared" ref="GP206" si="415">IF($U206="Ne",0,IF(IF(FR206="",0,((30/(FS$4*$F206)*(FS$4*$F206-FR206))/30))+IF(FT206="",0,((30/(FU$4*$F206)*(FU$4*$F206-FT206))/30))+IF(FV206="",0,((30/(FW$4*$F206)*(FW$4*$F206-FV206))/30))+IF(FX206="",0,((30/(FY$4*$F206)*(FY$4*$F206-FX206))/30))+IF(FZ206="",0,((30/(GA$4*$F206)*(GA$4*$F206-FZ206))/30))+IF(GB206="",0,((30/(GC$4*$F206)*(GC$4*$F206-GB206))/30))+IF(GL206="",0,((30/(GM$4*$F206)*(GM$4*$F206-GL206))/30))+IF(GN206="",0,((30/(GO$4*$F206)*(GO$4*$F206-GN206))/30))&gt;($E206-$AV206-$BZ206-$DD206-$EH206-$FL206),$E206-$AV206-$BZ206-$DD206-$EH206-$FL206,IF(FR206="",0,((30/(FS$4*$F206)*(FS$4*$F206-FR206))/30))+IF(FT206="",0,((30/(FU$4*$F206)*(FU$4*$F206-FT206))/30))+IF(FV206="",0,((30/(FW$4*$F206)*(FW$4*$F206-FV206))/30))+IF(FX206="",0,((30/(FY$4*$F206)*(FY$4*$F206-FX206))/30))+IF(FZ206="",0,((30/(GA$4*$F206)*(GA$4*$F206-FZ206))/30))+IF(GB206="",0,((30/(GC$4*$F206)*(GC$4*$F206-GB206))/30))+IF(GL206="",0,((30/(GM$4*$F206)*(GM$4*$F206-GL206))/30))+IF(GN206="",0,((30/(GO$4*$F206)*(GO$4*$F206-GN206))/30))))</f>
        <v>0</v>
      </c>
      <c r="GQ206" s="212">
        <f t="shared" ref="GQ206" si="416">FLOOR(GP206*$I206,1)</f>
        <v>0</v>
      </c>
      <c r="GR206" s="196">
        <f t="shared" ref="GR206" si="417">IF($U206="Ne",0,IF(OR($L206=0,$L206=""),0,IF(IF(FS206="Ano",IF(FR206="",0,((30/(FS$4*$F206)*(FS$4*$F206-FR206))/30)),0)+IF(FU206="Ano",IF(FT206="",0,((30/(FU$4*$F206)*(FU$4*$F206-FT206))/30)),0)+IF(FW206="Ano",IF(FV206="",0,((30/(FW$4*$F206)*(FW$4*$F206-FV206))/30)),0)+IF(FY206="Ano",IF(FX206="",0,((30/(FY$4*$F206)*(FY$4*$F206-FX206))/30)),0)+IF(GA206="Ano",IF(FZ206="",0,((30/(GA$4*$F206)*(GA$4*$F206-FZ206))/30)),0)+IF(GC206="Ano",IF(GB206="",0,((30/(GC$4*$F206)*(GC$4*$F206-GB206))/30)),0)+IF(GM206="Ano",IF(GL206="",0,((30/(GM$4*$F206)*(GM$4*$F206-GL206))/30)),0)+IF(GO206="Ano",IF(GN206="",0,((30/(GO$4*$F206)*(GO$4*$F206-GN206))/30)),0)&gt;($L206-$AX206-$CB206-$DF206-$EJ206-$FN206),$L206-$AX206-$CB206-$DF206-$EJ206-$FN206,IF(FS206="Ano",IF(FR206="",0,((30/(FS$4*$F206)*(FS$4*$F206-FR206))/30)),0)+IF(FU206="Ano",IF(FT206="",0,((30/(FU$4*$F206)*(FU$4*$F206-FT206))/30)),0)+IF(FW206="Ano",IF(FV206="",0,((30/(FW$4*$F206)*(FW$4*$F206-FV206))/30)),0)+IF(FY206="Ano",IF(FX206="",0,((30/(FY$4*$F206)*(FY$4*$F206-FX206))/30)),0)+IF(GA206="Ano",IF(FZ206="",0,((30/(GA$4*$F206)*(GA$4*$F206-FZ206))/30)),0)+IF(GC206="Ano",IF(GB206="",0,((30/(GC$4*$F206)*(GC$4*$F206-GB206))/30)),0)+IF(GM206="Ano",IF(GL206="",0,((30/(GM$4*$F206)*(GM$4*$F206-GL206))/30)),0)+IF(GO206="Ano",IF(GN206="",0,((30/(GO$4*$F206)*(GO$4*$F206-GN206))/30)),0))))</f>
        <v>0</v>
      </c>
      <c r="GS206" s="211">
        <f t="shared" ref="GS206" si="418">FLOOR(GR206*$M206,1)</f>
        <v>0</v>
      </c>
      <c r="GT206" s="1"/>
      <c r="GU206" s="1"/>
      <c r="GV206" s="551"/>
      <c r="GW206" s="552"/>
      <c r="GX206" s="551"/>
      <c r="GY206" s="552"/>
      <c r="GZ206" s="551"/>
      <c r="HA206" s="552"/>
      <c r="HB206" s="551"/>
      <c r="HC206" s="552"/>
      <c r="HD206" s="551"/>
      <c r="HE206" s="552"/>
      <c r="HF206" s="551"/>
      <c r="HG206" s="552"/>
      <c r="HH206" s="551"/>
      <c r="HI206" s="552"/>
      <c r="HJ206" s="551"/>
      <c r="HK206" s="552"/>
      <c r="HL206" s="551"/>
      <c r="HM206" s="552"/>
      <c r="HN206" s="551"/>
      <c r="HO206" s="552"/>
      <c r="HP206" s="551"/>
      <c r="HQ206" s="552"/>
      <c r="HR206" s="551"/>
      <c r="HS206" s="553"/>
      <c r="HT206" s="196">
        <f t="shared" ref="HT206" si="419">IF($U206="Ne",0,IF(IF(GV206="",0,((30/(GW$4*$F206)*(GW$4*$F206-GV206))/30))+IF(GX206="",0,((30/(GY$4*$F206)*(GY$4*$F206-GX206))/30))+IF(GZ206="",0,((30/(HA$4*$F206)*(HA$4*$F206-GZ206))/30))+IF(HB206="",0,((30/(HC$4*$F206)*(HC$4*$F206-HB206))/30))+IF(HD206="",0,((30/(HE$4*$F206)*(HE$4*$F206-HD206))/30))+IF(HF206="",0,((30/(HG$4*$F206)*(HG$4*$F206-HF206))/30))+IF(HP206="",0,((30/(HQ$4*$F206)*(HQ$4*$F206-HP206))/30))+IF(HR206="",0,((30/(HS$4*$F206)*(HS$4*$F206-HR206))/30))&gt;($E206-$AV206-$BZ206-$DD206-$EH206-$FL206-$GP206),$E206-$AV206-$BZ206-$DD206-$EH206-$FL206-$GP206,IF(GV206="",0,((30/(GW$4*$F206)*(GW$4*$F206-GV206))/30))+IF(GX206="",0,((30/(GY$4*$F206)*(GY$4*$F206-GX206))/30))+IF(GZ206="",0,((30/(HA$4*$F206)*(HA$4*$F206-GZ206))/30))+IF(HB206="",0,((30/(HC$4*$F206)*(HC$4*$F206-HB206))/30))+IF(HD206="",0,((30/(HE$4*$F206)*(HE$4*$F206-HD206))/30))+IF(HF206="",0,((30/(HG$4*$F206)*(HG$4*$F206-HF206))/30))+IF(HP206="",0,((30/(HQ$4*$F206)*(HQ$4*$F206-HP206))/30))+IF(HR206="",0,((30/(HS$4*$F206)*(HS$4*$F206-HR206))/30))))</f>
        <v>0</v>
      </c>
      <c r="HU206" s="212">
        <f t="shared" ref="HU206" si="420">FLOOR(HT206*$I206,1)</f>
        <v>0</v>
      </c>
      <c r="HV206" s="196">
        <f t="shared" ref="HV206" si="421">IF($U206="Ne",0,IF(OR($L206=0,$L206=""),0,IF(IF(GW206="Ano",IF(GV206="",0,((30/(GW$4*$F206)*(GW$4*$F206-GV206))/30)),0)+IF(GY206="Ano",IF(GX206="",0,((30/(GY$4*$F206)*(GY$4*$F206-GX206))/30)),0)+IF(HA206="Ano",IF(GZ206="",0,((30/(HA$4*$F206)*(HA$4*$F206-GZ206))/30)),0)+IF(HC206="Ano",IF(HB206="",0,((30/(HC$4*$F206)*(HC$4*$F206-HB206))/30)),0)+IF(HE206="Ano",IF(HD206="",0,((30/(HE$4*$F206)*(HE$4*$F206-HD206))/30)),0)+IF(HG206="Ano",IF(HF206="",0,((30/(HG$4*$F206)*(HG$4*$F206-HF206))/30)),0)+IF(HQ206="Ano",IF(HP206="",0,((30/(HQ$4*$F206)*(HQ$4*$F206-HP206))/30)),0)+IF(HS206="Ano",IF(HR206="",0,((30/(HS$4*$F206)*(HS$4*$F206-HR206))/30)),0)&gt;($L206-$AX206-$CB206-$DF206-$EJ206-$FN206-$GR206),$L206-$AX206-$CB206-$DF206-$EJ206-$FN206-$GR206,IF(GW206="Ano",IF(GV206="",0,((30/(GW$4*$F206)*(GW$4*$F206-GV206))/30)),0)+IF(GY206="Ano",IF(GX206="",0,((30/(GY$4*$F206)*(GY$4*$F206-GX206))/30)),0)+IF(HA206="Ano",IF(GZ206="",0,((30/(HA$4*$F206)*(HA$4*$F206-GZ206))/30)),0)+IF(HC206="Ano",IF(HB206="",0,((30/(HC$4*$F206)*(HC$4*$F206-HB206))/30)),0)+IF(HE206="Ano",IF(HD206="",0,((30/(HE$4*$F206)*(HE$4*$F206-HD206))/30)),0)+IF(HG206="Ano",IF(HF206="",0,((30/(HG$4*$F206)*(HG$4*$F206-HF206))/30)),0)+IF(HQ206="Ano",IF(HP206="",0,((30/(HQ$4*$F206)*(HQ$4*$F206-HP206))/30)),0)+IF(HS206="Ano",IF(HR206="",0,((30/(HS$4*$F206)*(HS$4*$F206-HR206))/30)),0))))</f>
        <v>0</v>
      </c>
      <c r="HW206" s="211">
        <f t="shared" ref="HW206" si="422">FLOOR(HV206*$M206,1)</f>
        <v>0</v>
      </c>
      <c r="HX206" s="1"/>
      <c r="HY206" s="1"/>
      <c r="HZ206" s="551"/>
      <c r="IA206" s="552"/>
      <c r="IB206" s="551"/>
      <c r="IC206" s="552"/>
      <c r="ID206" s="551"/>
      <c r="IE206" s="552"/>
      <c r="IF206" s="551"/>
      <c r="IG206" s="552"/>
      <c r="IH206" s="551"/>
      <c r="II206" s="552"/>
      <c r="IJ206" s="551"/>
      <c r="IK206" s="552"/>
      <c r="IL206" s="551"/>
      <c r="IM206" s="552"/>
      <c r="IN206" s="551"/>
      <c r="IO206" s="552"/>
      <c r="IP206" s="551"/>
      <c r="IQ206" s="552"/>
      <c r="IR206" s="551"/>
      <c r="IS206" s="552"/>
      <c r="IT206" s="551"/>
      <c r="IU206" s="552"/>
      <c r="IV206" s="551"/>
      <c r="IW206" s="553"/>
      <c r="IX206" s="196">
        <f t="shared" ref="IX206" si="423">IF($U206="Ne",0,IF(IF(HZ206="",0,((30/(IA$4*$F206)*(IA$4*$F206-HZ206))/30))+IF(IB206="",0,((30/(IC$4*$F206)*(IC$4*$F206-IB206))/30))+IF(ID206="",0,((30/(IE$4*$F206)*(IE$4*$F206-ID206))/30))+IF(IF206="",0,((30/(IG$4*$F206)*(IG$4*$F206-IF206))/30))+IF(IH206="",0,((30/(II$4*$F206)*(II$4*$F206-IH206))/30))+IF(IR206="",0,((30/(IS$4*$F206)*(IS$4*$F206-IR206))/30))+IF(IT206="",0,((30/(IU$4*$F206)*(IU$4*$F206-IT206))/30))+IF(IV206="",0,((30/(IW$4*$F206)*(IW$4*$F206-IV206))/30))&gt;($E206-$AV206-$BZ206-$DD206-$EH206-$FL206-$GP206-$HT206),$E206-$AV206-$BZ206-$DD206-$EH206-$FL206-$GP206-$HT206,IF(HZ206="",0,((30/(IA$4*$F206)*(IA$4*$F206-HZ206))/30))+IF(IB206="",0,((30/(IC$4*$F206)*(IC$4*$F206-IB206))/30))+IF(ID206="",0,((30/(IE$4*$F206)*(IE$4*$F206-ID206))/30))+IF(IF206="",0,((30/(IG$4*$F206)*(IG$4*$F206-IF206))/30))+IF(IH206="",0,((30/(II$4*$F206)*(II$4*$F206-IH206))/30))+IF(IR206="",0,((30/(IS$4*$F206)*(IS$4*$F206-IR206))/30))+IF(IT206="",0,((30/(IU$4*$F206)*(IU$4*$F206-IT206))/30))+IF(IV206="",0,((30/(IW$4*$F206)*(IW$4*$F206-IV206))/30))))</f>
        <v>0</v>
      </c>
      <c r="IY206" s="212">
        <f t="shared" ref="IY206" si="424">FLOOR(IX206*$I206,1)</f>
        <v>0</v>
      </c>
      <c r="IZ206" s="196">
        <f t="shared" ref="IZ206" si="425">IF($U206="Ne",0,IF(OR($L206=0,$L206=""),0,IF(IF(IA206="Ano",IF(HZ206="",0,((30/(IA$4*$F206)*(IA$4*$F206-HZ206))/30)),0)+IF(IC206="Ano",IF(IB206="",0,((30/(IC$4*$F206)*(IC$4*$F206-IB206))/30)),0)+IF(IE206="Ano",IF(ID206="",0,((30/(IE$4*$F206)*(IE$4*$F206-ID206))/30)),0)+IF(IG206="Ano",IF(IF206="",0,((30/(IG$4*$F206)*(IG$4*$F206-IF206))/30)),0)+IF(II206="Ano",IF(IH206="",0,((30/(II$4*$F206)*(II$4*$F206-IH206))/30)),0)+IF(IS206="Ano",IF(IR206="",0,((30/(IS$4*$F206)*(IS$4*$F206-IR206))/30)),0)+IF(IU206="Ano",IF(IT206="",0,((30/(IU$4*$F206)*(IU$4*$F206-IT206))/30)),0)+IF(IW206="Ano",IF(IV206="",0,((30/(IW$4*$F206)*(IW$4*$F206-IV206))/30)),0)&gt;($L206-$AX206-$CB206-$DF206-$EJ206-$FN206-$GR206-$HV206),$L206-$AX206-$CB206-$DF206-$EJ206-$FN206-$GR206-$HV206,IF(IA206="Ano",IF(HZ206="",0,((30/(IA$4*$F206)*(IA$4*$F206-HZ206))/30)),0)+IF(IC206="Ano",IF(IB206="",0,((30/(IC$4*$F206)*(IC$4*$F206-IB206))/30)),0)+IF(IE206="Ano",IF(ID206="",0,((30/(IE$4*$F206)*(IE$4*$F206-ID206))/30)),0)+IF(IG206="Ano",IF(IF206="",0,((30/(IG$4*$F206)*(IG$4*$F206-IF206))/30)),0)+IF(II206="Ano",IF(IH206="",0,((30/(II$4*$F206)*(II$4*$F206-IH206))/30)),0)+IF(IS206="Ano",IF(IR206="",0,((30/(IS$4*$F206)*(IS$4*$F206-IR206))/30)),0)+IF(IU206="Ano",IF(IT206="",0,((30/(IU$4*$F206)*(IU$4*$F206-IT206))/30)),0)+IF(IW206="Ano",IF(IV206="",0,((30/(IW$4*$F206)*(IW$4*$F206-IV206))/30)),0))))</f>
        <v>0</v>
      </c>
      <c r="JA206" s="211">
        <f t="shared" ref="JA206" si="426">FLOOR(IZ206*$M206,1)</f>
        <v>0</v>
      </c>
      <c r="JB206" s="1"/>
      <c r="JC206" s="1"/>
      <c r="JD206" s="551"/>
      <c r="JE206" s="552"/>
      <c r="JF206" s="551"/>
      <c r="JG206" s="552"/>
      <c r="JH206" s="551"/>
      <c r="JI206" s="552"/>
      <c r="JJ206" s="551"/>
      <c r="JK206" s="552"/>
      <c r="JL206" s="551"/>
      <c r="JM206" s="552"/>
      <c r="JN206" s="551"/>
      <c r="JO206" s="552"/>
      <c r="JP206" s="551"/>
      <c r="JQ206" s="552"/>
      <c r="JR206" s="551"/>
      <c r="JS206" s="552"/>
      <c r="JT206" s="551"/>
      <c r="JU206" s="552"/>
      <c r="JV206" s="551"/>
      <c r="JW206" s="552"/>
      <c r="JX206" s="551"/>
      <c r="JY206" s="552"/>
      <c r="JZ206" s="551"/>
      <c r="KA206" s="553"/>
      <c r="KB206" s="196">
        <f t="shared" ref="KB206" si="427">IF($U206="Ne",0,IF(IF(JD206="",0,((30/(JE$4*$F206)*(JE$4*$F206-JD206))/30))+IF(JF206="",0,((30/(JG$4*$F206)*(JG$4*$F206-JF206))/30))+IF(JH206="",0,((30/(JI$4*$F206)*(JI$4*$F206-JH206))/30))+IF(JJ206="",0,((30/(JK$4*$F206)*(JK$4*$F206-JJ206))/30))+IF(JL206="",0,((30/(JM$4*$F206)*(JM$4*$F206-JL206))/30))+IF(JN206="",0,((30/(JO$4*$F206)*(JO$4*$F206-JN206))/30))+IF(JX206="",0,((30/(JY$4*$F206)*(JY$4*$F206-JX206))/30))+IF(JZ206="",0,((30/(KA$4*$F206)*(KA$4*$F206-JZ206))/30))&gt;($E206-$AV206-$BZ206-$DD206-$EH206-$FL206-$GP206-$HT206-$IX206),$E206-$AV206-$BZ206-$DD206-$EH206-$FL206-$GP206-$HT206-$IX206,IF(JD206="",0,((30/(JE$4*$F206)*(JE$4*$F206-JD206))/30))+IF(JF206="",0,((30/(JG$4*$F206)*(JG$4*$F206-JF206))/30))+IF(JH206="",0,((30/(JI$4*$F206)*(JI$4*$F206-JH206))/30))+IF(JJ206="",0,((30/(JK$4*$F206)*(JK$4*$F206-JJ206))/30))+IF(JL206="",0,((30/(JM$4*$F206)*(JM$4*$F206-JL206))/30))+IF(JN206="",0,((30/(JO$4*$F206)*(JO$4*$F206-JN206))/30))+IF(JX206="",0,((30/(JY$4*$F206)*(JY$4*$F206-JX206))/30))+IF(JZ206="",0,((30/(KA$4*$F206)*(KA$4*$F206-JZ206))/30))))</f>
        <v>0</v>
      </c>
      <c r="KC206" s="212">
        <f t="shared" ref="KC206" si="428">FLOOR(KB206*$I206,1)</f>
        <v>0</v>
      </c>
      <c r="KD206" s="196">
        <f t="shared" ref="KD206" si="429">IF($U206="Ne",0,IF(OR($L206=0,$L206=""),0,IF(IF(JE206="Ano",IF(JD206="",0,((30/(JE$4*$F206)*(JE$4*$F206-JD206))/30)),0)+IF(JG206="Ano",IF(JF206="",0,((30/(JG$4*$F206)*(JG$4*$F206-JF206))/30)),0)+IF(JI206="Ano",IF(JH206="",0,((30/(JI$4*$F206)*(JI$4*$F206-JH206))/30)),0)+IF(JK206="Ano",IF(JJ206="",0,((30/(JK$4*$F206)*(JK$4*$F206-JJ206))/30)),0)+IF(JM206="Ano",IF(JL206="",0,((30/(JM$4*$F206)*(JM$4*$F206-JL206))/30)),0)+IF(JO206="Ano",IF(JN206="",0,((30/(JO$4*$F206)*(JO$4*$F206-JN206))/30)),0)+IF(JY206="Ano",IF(JX206="",0,((30/(JY$4*$F206)*(JY$4*$F206-JX206))/30)),0)+IF(KA206="Ano",IF(JZ206="",0,((30/(KA$4*$F206)*(KA$4*$F206-JZ206))/30)),0)&gt;($L206-$AX206-$CB206-$DF206-$EJ206-$FN206-$GR206-$HV206-$IZ206),$L206-$AX206-$CB206-$DF206-$EJ206-$FN206-$GR206-$HV206-$IZ206,IF(JE206="Ano",IF(JD206="",0,((30/(JE$4*$F206)*(JE$4*$F206-JD206))/30)),0)+IF(JG206="Ano",IF(JF206="",0,((30/(JG$4*$F206)*(JG$4*$F206-JF206))/30)),0)+IF(JI206="Ano",IF(JH206="",0,((30/(JI$4*$F206)*(JI$4*$F206-JH206))/30)),0)+IF(JK206="Ano",IF(JJ206="",0,((30/(JK$4*$F206)*(JK$4*$F206-JJ206))/30)),0)+IF(JM206="Ano",IF(JL206="",0,((30/(JM$4*$F206)*(JM$4*$F206-JL206))/30)),0)+IF(JO206="Ano",IF(JN206="",0,((30/(JO$4*$F206)*(JO$4*$F206-JN206))/30)),0)+IF(JY206="Ano",IF(JX206="",0,((30/(JY$4*$F206)*(JY$4*$F206-JX206))/30)),0)+IF(KA206="Ano",IF(JZ206="",0,((30/(KA$4*$F206)*(KA$4*$F206-JZ206))/30)),0))))</f>
        <v>0</v>
      </c>
      <c r="KE206" s="211">
        <f t="shared" ref="KE206" si="430">FLOOR(KD206*$M206,1)</f>
        <v>0</v>
      </c>
      <c r="KF206" s="1"/>
      <c r="KG206" s="1"/>
      <c r="KH206" s="197">
        <f t="shared" si="293"/>
        <v>0</v>
      </c>
      <c r="KI206" s="198">
        <f t="shared" si="294"/>
        <v>0</v>
      </c>
      <c r="KJ206" s="166">
        <f t="shared" si="295"/>
        <v>0</v>
      </c>
      <c r="KK206" s="167">
        <f t="shared" si="296"/>
        <v>0</v>
      </c>
      <c r="KL206" s="199">
        <f t="shared" si="297"/>
        <v>0</v>
      </c>
      <c r="KM206" s="198">
        <f t="shared" si="298"/>
        <v>0</v>
      </c>
      <c r="KN206" s="166">
        <f t="shared" si="299"/>
        <v>0</v>
      </c>
      <c r="KO206" s="427">
        <f t="shared" si="300"/>
        <v>0</v>
      </c>
      <c r="KP206" s="420">
        <f t="shared" si="301"/>
        <v>0</v>
      </c>
      <c r="KQ206" s="422">
        <f t="shared" si="302"/>
        <v>0</v>
      </c>
      <c r="KR206" s="421" t="s">
        <v>338</v>
      </c>
      <c r="KS206" s="422" t="s">
        <v>338</v>
      </c>
      <c r="KT206" s="1"/>
    </row>
    <row r="207" spans="2:306" s="4" customFormat="1" ht="24.95" customHeight="1" thickBot="1" x14ac:dyDescent="0.25">
      <c r="B207" s="88"/>
      <c r="C207" s="89" t="s">
        <v>60</v>
      </c>
      <c r="D207" s="89"/>
      <c r="E207" s="237">
        <f>SUM(E7:E206)</f>
        <v>0</v>
      </c>
      <c r="F207" s="237"/>
      <c r="G207" s="237"/>
      <c r="H207" s="237"/>
      <c r="I207" s="237">
        <f>Q207</f>
        <v>0</v>
      </c>
      <c r="J207" s="238">
        <f>SUM(J7:J206)</f>
        <v>0</v>
      </c>
      <c r="K207" s="237"/>
      <c r="L207" s="237"/>
      <c r="M207" s="237"/>
      <c r="N207" s="238">
        <f>SUM(N7:N206)</f>
        <v>0</v>
      </c>
      <c r="O207" s="239">
        <f>SUM(O7:O206)</f>
        <v>0</v>
      </c>
      <c r="P207" s="3"/>
      <c r="Q207" s="240">
        <f>SUM(Q7:Q206)</f>
        <v>0</v>
      </c>
      <c r="R207" s="610">
        <f>IF(O207&gt;0,1,0)</f>
        <v>0</v>
      </c>
      <c r="U207" s="10"/>
      <c r="V207" s="10"/>
      <c r="W207" s="10"/>
      <c r="X207" s="200" t="s">
        <v>60</v>
      </c>
      <c r="Y207" s="207"/>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208">
        <f>SUM(AV7:AV206)</f>
        <v>0</v>
      </c>
      <c r="AW207" s="209">
        <f>SUM(AW7:AW206)</f>
        <v>0</v>
      </c>
      <c r="AX207" s="208">
        <f>SUM(AX7:AX206)</f>
        <v>0</v>
      </c>
      <c r="AY207" s="209">
        <f>SUM(AY7:AY206)</f>
        <v>0</v>
      </c>
      <c r="AZ207" s="1"/>
      <c r="BA207" s="1"/>
      <c r="BB207" s="200" t="s">
        <v>60</v>
      </c>
      <c r="BC207" s="207"/>
      <c r="BD207" s="89"/>
      <c r="BE207" s="89"/>
      <c r="BF207" s="89"/>
      <c r="BG207" s="89"/>
      <c r="BH207" s="89"/>
      <c r="BI207" s="89"/>
      <c r="BJ207" s="89"/>
      <c r="BK207" s="89"/>
      <c r="BL207" s="89"/>
      <c r="BM207" s="89"/>
      <c r="BN207" s="89"/>
      <c r="BO207" s="89"/>
      <c r="BP207" s="89"/>
      <c r="BQ207" s="89"/>
      <c r="BR207" s="89"/>
      <c r="BS207" s="89"/>
      <c r="BT207" s="89"/>
      <c r="BU207" s="89"/>
      <c r="BV207" s="89"/>
      <c r="BW207" s="89"/>
      <c r="BX207" s="89"/>
      <c r="BY207" s="89"/>
      <c r="BZ207" s="208">
        <f>SUM(BZ7:BZ206)</f>
        <v>0</v>
      </c>
      <c r="CA207" s="209">
        <f>SUM(CA7:CA206)</f>
        <v>0</v>
      </c>
      <c r="CB207" s="208">
        <f>SUM(CB7:CB206)</f>
        <v>0</v>
      </c>
      <c r="CC207" s="209">
        <f>SUM(CC7:CC206)</f>
        <v>0</v>
      </c>
      <c r="CD207" s="1"/>
      <c r="CE207" s="1"/>
      <c r="CF207" s="200" t="s">
        <v>60</v>
      </c>
      <c r="CG207" s="207"/>
      <c r="CH207" s="89"/>
      <c r="CI207" s="89"/>
      <c r="CJ207" s="89"/>
      <c r="CK207" s="89"/>
      <c r="CL207" s="89"/>
      <c r="CM207" s="89"/>
      <c r="CN207" s="89"/>
      <c r="CO207" s="89"/>
      <c r="CP207" s="89"/>
      <c r="CQ207" s="89"/>
      <c r="CR207" s="89"/>
      <c r="CS207" s="89"/>
      <c r="CT207" s="89"/>
      <c r="CU207" s="89"/>
      <c r="CV207" s="89"/>
      <c r="CW207" s="89"/>
      <c r="CX207" s="89"/>
      <c r="CY207" s="89"/>
      <c r="CZ207" s="89"/>
      <c r="DA207" s="89"/>
      <c r="DB207" s="89"/>
      <c r="DC207" s="89"/>
      <c r="DD207" s="208">
        <f>SUM(DD7:DD206)</f>
        <v>0</v>
      </c>
      <c r="DE207" s="209">
        <f>SUM(DE7:DE206)</f>
        <v>0</v>
      </c>
      <c r="DF207" s="208">
        <f>SUM(DF7:DF206)</f>
        <v>0</v>
      </c>
      <c r="DG207" s="209">
        <f>SUM(DG7:DG206)</f>
        <v>0</v>
      </c>
      <c r="DH207" s="1"/>
      <c r="DI207" s="1"/>
      <c r="DJ207" s="200" t="s">
        <v>60</v>
      </c>
      <c r="DK207" s="207"/>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208">
        <f>SUM(EH7:EH206)</f>
        <v>0</v>
      </c>
      <c r="EI207" s="209">
        <f>SUM(EI7:EI206)</f>
        <v>0</v>
      </c>
      <c r="EJ207" s="208">
        <f>SUM(EJ7:EJ206)</f>
        <v>0</v>
      </c>
      <c r="EK207" s="209">
        <f>SUM(EK7:EK206)</f>
        <v>0</v>
      </c>
      <c r="EL207" s="1"/>
      <c r="EM207" s="1"/>
      <c r="EN207" s="200" t="s">
        <v>60</v>
      </c>
      <c r="EO207" s="207"/>
      <c r="EP207" s="89"/>
      <c r="EQ207" s="89"/>
      <c r="ER207" s="89"/>
      <c r="ES207" s="89"/>
      <c r="ET207" s="89"/>
      <c r="EU207" s="89"/>
      <c r="EV207" s="89"/>
      <c r="EW207" s="89"/>
      <c r="EX207" s="89"/>
      <c r="EY207" s="89"/>
      <c r="EZ207" s="89"/>
      <c r="FA207" s="89"/>
      <c r="FB207" s="89"/>
      <c r="FC207" s="89"/>
      <c r="FD207" s="89"/>
      <c r="FE207" s="89"/>
      <c r="FF207" s="89"/>
      <c r="FG207" s="89"/>
      <c r="FH207" s="89"/>
      <c r="FI207" s="89"/>
      <c r="FJ207" s="89"/>
      <c r="FK207" s="89"/>
      <c r="FL207" s="208">
        <f>SUM(FL7:FL206)</f>
        <v>0</v>
      </c>
      <c r="FM207" s="209">
        <f>SUM(FM7:FM206)</f>
        <v>0</v>
      </c>
      <c r="FN207" s="208">
        <f>SUM(FN7:FN206)</f>
        <v>0</v>
      </c>
      <c r="FO207" s="209">
        <f>SUM(FO7:FO206)</f>
        <v>0</v>
      </c>
      <c r="FP207" s="1"/>
      <c r="FQ207" s="1"/>
      <c r="FR207" s="200" t="s">
        <v>60</v>
      </c>
      <c r="FS207" s="207"/>
      <c r="FT207" s="89"/>
      <c r="FU207" s="89"/>
      <c r="FV207" s="89"/>
      <c r="FW207" s="89"/>
      <c r="FX207" s="89"/>
      <c r="FY207" s="89"/>
      <c r="FZ207" s="89"/>
      <c r="GA207" s="89"/>
      <c r="GB207" s="89"/>
      <c r="GC207" s="89"/>
      <c r="GD207" s="89"/>
      <c r="GE207" s="89"/>
      <c r="GF207" s="89"/>
      <c r="GG207" s="89"/>
      <c r="GH207" s="89"/>
      <c r="GI207" s="89"/>
      <c r="GJ207" s="89"/>
      <c r="GK207" s="89"/>
      <c r="GL207" s="89"/>
      <c r="GM207" s="89"/>
      <c r="GN207" s="89"/>
      <c r="GO207" s="89"/>
      <c r="GP207" s="208">
        <f>SUM(GP7:GP206)</f>
        <v>0</v>
      </c>
      <c r="GQ207" s="209">
        <f>SUM(GQ7:GQ206)</f>
        <v>0</v>
      </c>
      <c r="GR207" s="208">
        <f>SUM(GR7:GR206)</f>
        <v>0</v>
      </c>
      <c r="GS207" s="209">
        <f>SUM(GS7:GS206)</f>
        <v>0</v>
      </c>
      <c r="GT207" s="1"/>
      <c r="GU207" s="1"/>
      <c r="GV207" s="200" t="s">
        <v>60</v>
      </c>
      <c r="GW207" s="207"/>
      <c r="GX207" s="89"/>
      <c r="GY207" s="89"/>
      <c r="GZ207" s="89"/>
      <c r="HA207" s="89"/>
      <c r="HB207" s="89"/>
      <c r="HC207" s="89"/>
      <c r="HD207" s="89"/>
      <c r="HE207" s="89"/>
      <c r="HF207" s="89"/>
      <c r="HG207" s="89"/>
      <c r="HH207" s="89"/>
      <c r="HI207" s="89"/>
      <c r="HJ207" s="89"/>
      <c r="HK207" s="89"/>
      <c r="HL207" s="89"/>
      <c r="HM207" s="89"/>
      <c r="HN207" s="89"/>
      <c r="HO207" s="89"/>
      <c r="HP207" s="89"/>
      <c r="HQ207" s="89"/>
      <c r="HR207" s="89"/>
      <c r="HS207" s="89"/>
      <c r="HT207" s="208">
        <f>SUM(HT7:HT206)</f>
        <v>0</v>
      </c>
      <c r="HU207" s="209">
        <f>SUM(HU7:HU206)</f>
        <v>0</v>
      </c>
      <c r="HV207" s="208">
        <f>SUM(HV7:HV206)</f>
        <v>0</v>
      </c>
      <c r="HW207" s="209">
        <f>SUM(HW7:HW206)</f>
        <v>0</v>
      </c>
      <c r="HX207" s="1"/>
      <c r="HY207" s="1"/>
      <c r="HZ207" s="200" t="s">
        <v>60</v>
      </c>
      <c r="IA207" s="207"/>
      <c r="IB207" s="89"/>
      <c r="IC207" s="89"/>
      <c r="ID207" s="89"/>
      <c r="IE207" s="89"/>
      <c r="IF207" s="89"/>
      <c r="IG207" s="89"/>
      <c r="IH207" s="89"/>
      <c r="II207" s="89"/>
      <c r="IJ207" s="89"/>
      <c r="IK207" s="89"/>
      <c r="IL207" s="89"/>
      <c r="IM207" s="89"/>
      <c r="IN207" s="89"/>
      <c r="IO207" s="89"/>
      <c r="IP207" s="89"/>
      <c r="IQ207" s="89"/>
      <c r="IR207" s="89"/>
      <c r="IS207" s="89"/>
      <c r="IT207" s="89"/>
      <c r="IU207" s="89"/>
      <c r="IV207" s="89"/>
      <c r="IW207" s="89"/>
      <c r="IX207" s="208">
        <f>SUM(IX7:IX206)</f>
        <v>0</v>
      </c>
      <c r="IY207" s="209">
        <f>SUM(IY7:IY206)</f>
        <v>0</v>
      </c>
      <c r="IZ207" s="208">
        <f>SUM(IZ7:IZ206)</f>
        <v>0</v>
      </c>
      <c r="JA207" s="209">
        <f>SUM(JA7:JA206)</f>
        <v>0</v>
      </c>
      <c r="JB207" s="1"/>
      <c r="JC207" s="1"/>
      <c r="JD207" s="200" t="s">
        <v>60</v>
      </c>
      <c r="JE207" s="207"/>
      <c r="JF207" s="89"/>
      <c r="JG207" s="89"/>
      <c r="JH207" s="89"/>
      <c r="JI207" s="89"/>
      <c r="JJ207" s="89"/>
      <c r="JK207" s="89"/>
      <c r="JL207" s="89"/>
      <c r="JM207" s="89"/>
      <c r="JN207" s="89"/>
      <c r="JO207" s="89"/>
      <c r="JP207" s="89"/>
      <c r="JQ207" s="89"/>
      <c r="JR207" s="89"/>
      <c r="JS207" s="89"/>
      <c r="JT207" s="89"/>
      <c r="JU207" s="89"/>
      <c r="JV207" s="89"/>
      <c r="JW207" s="89"/>
      <c r="JX207" s="89"/>
      <c r="JY207" s="89"/>
      <c r="JZ207" s="89"/>
      <c r="KA207" s="89"/>
      <c r="KB207" s="208">
        <f>SUM(KB7:KB206)</f>
        <v>0</v>
      </c>
      <c r="KC207" s="209">
        <f>SUM(KC7:KC206)</f>
        <v>0</v>
      </c>
      <c r="KD207" s="208">
        <f>SUM(KD7:KD206)</f>
        <v>0</v>
      </c>
      <c r="KE207" s="209">
        <f>SUM(KE7:KE206)</f>
        <v>0</v>
      </c>
      <c r="KF207" s="1"/>
      <c r="KG207" s="215" t="s">
        <v>60</v>
      </c>
      <c r="KH207" s="216">
        <f t="shared" ref="KH207:KO207" si="431">SUM(KH7:KH206)</f>
        <v>0</v>
      </c>
      <c r="KI207" s="217">
        <f t="shared" si="431"/>
        <v>0</v>
      </c>
      <c r="KJ207" s="216">
        <f t="shared" si="431"/>
        <v>0</v>
      </c>
      <c r="KK207" s="217">
        <f t="shared" si="431"/>
        <v>0</v>
      </c>
      <c r="KL207" s="216">
        <f t="shared" si="431"/>
        <v>0</v>
      </c>
      <c r="KM207" s="217">
        <f t="shared" si="431"/>
        <v>0</v>
      </c>
      <c r="KN207" s="216">
        <f t="shared" si="431"/>
        <v>0</v>
      </c>
      <c r="KO207" s="218">
        <f t="shared" si="431"/>
        <v>0</v>
      </c>
      <c r="KP207" s="425">
        <f>SUM(KP7:KP206)</f>
        <v>0</v>
      </c>
      <c r="KQ207" s="426">
        <f>SUM(KQ7:KQ206)</f>
        <v>0</v>
      </c>
      <c r="KR207" s="425">
        <f>IF(R207=0,0,IF((KP207/Q207)&gt;=50%,1,0))</f>
        <v>0</v>
      </c>
      <c r="KS207" s="426">
        <f>R207-KR207</f>
        <v>0</v>
      </c>
      <c r="KT207" s="1"/>
    </row>
    <row r="208" spans="2:306" ht="9" customHeight="1" thickBot="1" x14ac:dyDescent="0.25"/>
    <row r="209" spans="48:299" ht="30" customHeight="1" thickBot="1" x14ac:dyDescent="0.25">
      <c r="AV209" s="952" t="s">
        <v>471</v>
      </c>
      <c r="AW209" s="953"/>
      <c r="AX209" s="954"/>
      <c r="AY209" s="209">
        <f>AW207+AY207</f>
        <v>0</v>
      </c>
      <c r="BZ209" s="952" t="s">
        <v>471</v>
      </c>
      <c r="CA209" s="953"/>
      <c r="CB209" s="954"/>
      <c r="CC209" s="209">
        <f>CA207+CC207</f>
        <v>0</v>
      </c>
      <c r="DD209" s="952" t="s">
        <v>471</v>
      </c>
      <c r="DE209" s="953"/>
      <c r="DF209" s="954"/>
      <c r="DG209" s="209">
        <f>DE207+DG207</f>
        <v>0</v>
      </c>
      <c r="EH209" s="952" t="s">
        <v>471</v>
      </c>
      <c r="EI209" s="953"/>
      <c r="EJ209" s="954"/>
      <c r="EK209" s="209">
        <f>EI207+EK207</f>
        <v>0</v>
      </c>
      <c r="FL209" s="952" t="s">
        <v>471</v>
      </c>
      <c r="FM209" s="953"/>
      <c r="FN209" s="954"/>
      <c r="FO209" s="209">
        <f>FM207+FO207</f>
        <v>0</v>
      </c>
      <c r="GP209" s="952" t="s">
        <v>471</v>
      </c>
      <c r="GQ209" s="953"/>
      <c r="GR209" s="954"/>
      <c r="GS209" s="209">
        <f>GQ207+GS207</f>
        <v>0</v>
      </c>
      <c r="HT209" s="952" t="s">
        <v>471</v>
      </c>
      <c r="HU209" s="953"/>
      <c r="HV209" s="954"/>
      <c r="HW209" s="209">
        <f>HU207+HW207</f>
        <v>0</v>
      </c>
      <c r="IX209" s="952" t="s">
        <v>471</v>
      </c>
      <c r="IY209" s="953"/>
      <c r="IZ209" s="954"/>
      <c r="JA209" s="209">
        <f>IY207+JA207</f>
        <v>0</v>
      </c>
      <c r="KB209" s="952" t="s">
        <v>471</v>
      </c>
      <c r="KC209" s="953"/>
      <c r="KD209" s="954"/>
      <c r="KE209" s="209">
        <f>KC207+KE207</f>
        <v>0</v>
      </c>
      <c r="KG209" s="955" t="s">
        <v>474</v>
      </c>
      <c r="KH209" s="956"/>
      <c r="KI209" s="956"/>
      <c r="KJ209" s="956"/>
      <c r="KK209" s="956"/>
      <c r="KL209" s="957">
        <f>KI207+KM207</f>
        <v>0</v>
      </c>
      <c r="KM209" s="958"/>
    </row>
    <row r="210" spans="48:299" ht="16.5" customHeight="1" x14ac:dyDescent="0.2"/>
    <row r="212" spans="48:299" ht="16.5" customHeight="1" x14ac:dyDescent="0.2"/>
    <row r="214" spans="48:299" ht="16.5" customHeight="1" x14ac:dyDescent="0.2"/>
    <row r="216" spans="48:299" ht="16.5" customHeight="1" x14ac:dyDescent="0.2"/>
    <row r="218" spans="48:299" ht="16.5" customHeight="1" x14ac:dyDescent="0.2"/>
    <row r="220" spans="48:299" ht="16.5" customHeight="1" x14ac:dyDescent="0.2"/>
    <row r="222" spans="48:299" ht="16.5" customHeight="1" x14ac:dyDescent="0.2"/>
    <row r="224" spans="48:299" ht="16.5" customHeight="1" x14ac:dyDescent="0.2"/>
    <row r="226" ht="16.5" customHeight="1" x14ac:dyDescent="0.2"/>
    <row r="228" ht="27.75" hidden="1" customHeight="1" x14ac:dyDescent="0.2"/>
    <row r="229" ht="27.75" hidden="1" customHeight="1" x14ac:dyDescent="0.2"/>
    <row r="230" ht="27.75" hidden="1" customHeight="1" x14ac:dyDescent="0.2"/>
    <row r="231" ht="27.75" hidden="1" customHeight="1" x14ac:dyDescent="0.2"/>
    <row r="232" ht="18.75" customHeight="1" x14ac:dyDescent="0.2"/>
    <row r="233" ht="18.75" customHeight="1" x14ac:dyDescent="0.2"/>
    <row r="234" ht="18.75" customHeight="1" x14ac:dyDescent="0.2"/>
    <row r="235" ht="21.75" customHeight="1" x14ac:dyDescent="0.2"/>
    <row r="236" ht="21.75" customHeight="1" x14ac:dyDescent="0.2"/>
    <row r="237" ht="21.75" customHeight="1" x14ac:dyDescent="0.2"/>
    <row r="238" ht="21.75" customHeight="1" x14ac:dyDescent="0.2"/>
    <row r="239" ht="21.75" customHeight="1" x14ac:dyDescent="0.2"/>
    <row r="240" ht="36.75" customHeight="1" x14ac:dyDescent="0.2"/>
    <row r="241" ht="36.75" customHeight="1" x14ac:dyDescent="0.2"/>
    <row r="242" ht="36.75" customHeight="1" x14ac:dyDescent="0.2"/>
    <row r="243" ht="36.75" customHeight="1" x14ac:dyDescent="0.2"/>
    <row r="244" ht="35.25" customHeight="1" x14ac:dyDescent="0.2"/>
    <row r="245" ht="35.25" customHeight="1" x14ac:dyDescent="0.2"/>
    <row r="246" ht="18.75" customHeight="1" x14ac:dyDescent="0.2"/>
    <row r="247" ht="30" customHeight="1" x14ac:dyDescent="0.2"/>
    <row r="248" ht="30" customHeight="1" x14ac:dyDescent="0.2"/>
    <row r="249" ht="10.5" customHeight="1" x14ac:dyDescent="0.2"/>
    <row r="250" ht="10.5" customHeight="1" x14ac:dyDescent="0.2"/>
    <row r="251" ht="18.75" customHeight="1" x14ac:dyDescent="0.2"/>
    <row r="252" ht="57.75" customHeight="1" x14ac:dyDescent="0.2"/>
    <row r="253" ht="58.5" customHeight="1" x14ac:dyDescent="0.2"/>
    <row r="254" ht="16.5" customHeight="1" x14ac:dyDescent="0.2"/>
    <row r="255" ht="18.75" customHeight="1" x14ac:dyDescent="0.2"/>
  </sheetData>
  <sheetProtection algorithmName="SHA-512" hashValue="I+rjLvatlpSyZn539TERMDz8XNLWRHeXTFfgZ9UIpn3cSNCRqo0C9uBvScxqYeRHIFc2WJ/8H9JkfOVlU7VKWg==" saltValue="vDSp0WrMh/aJE7Ssf9sz4g==" spinCount="100000" sheet="1" objects="1" scenarios="1"/>
  <mergeCells count="574">
    <mergeCell ref="BZ209:CB209"/>
    <mergeCell ref="AV209:AX209"/>
    <mergeCell ref="KG209:KK209"/>
    <mergeCell ref="KL209:KM209"/>
    <mergeCell ref="KB209:KD209"/>
    <mergeCell ref="IX209:IZ209"/>
    <mergeCell ref="HT209:HV209"/>
    <mergeCell ref="GP209:GR209"/>
    <mergeCell ref="FL209:FN209"/>
    <mergeCell ref="EH209:EJ209"/>
    <mergeCell ref="DD209:DF209"/>
    <mergeCell ref="C197:D197"/>
    <mergeCell ref="C200:D200"/>
    <mergeCell ref="C164:D164"/>
    <mergeCell ref="C174:D174"/>
    <mergeCell ref="C175:D175"/>
    <mergeCell ref="C176:D176"/>
    <mergeCell ref="C177:D177"/>
    <mergeCell ref="C181:D181"/>
    <mergeCell ref="C116:D116"/>
    <mergeCell ref="C117:D117"/>
    <mergeCell ref="C127:D127"/>
    <mergeCell ref="C128:D128"/>
    <mergeCell ref="C135:D135"/>
    <mergeCell ref="C136:D136"/>
    <mergeCell ref="C144:D144"/>
    <mergeCell ref="C145:D145"/>
    <mergeCell ref="C155:D155"/>
    <mergeCell ref="C156:D156"/>
    <mergeCell ref="C168:D168"/>
    <mergeCell ref="C169:D169"/>
    <mergeCell ref="C170:D170"/>
    <mergeCell ref="C178:D178"/>
    <mergeCell ref="C179:D179"/>
    <mergeCell ref="C180:D180"/>
    <mergeCell ref="C137:D137"/>
    <mergeCell ref="C138:D138"/>
    <mergeCell ref="C139:D139"/>
    <mergeCell ref="C140:D140"/>
    <mergeCell ref="C141:D141"/>
    <mergeCell ref="C142:D142"/>
    <mergeCell ref="C143:D143"/>
    <mergeCell ref="C154:D154"/>
    <mergeCell ref="C171:D171"/>
    <mergeCell ref="C146:D146"/>
    <mergeCell ref="C147:D147"/>
    <mergeCell ref="C148:D148"/>
    <mergeCell ref="C149:D149"/>
    <mergeCell ref="C150:D150"/>
    <mergeCell ref="C151:D151"/>
    <mergeCell ref="C152:D152"/>
    <mergeCell ref="C153:D153"/>
    <mergeCell ref="C157:D157"/>
    <mergeCell ref="C158:D158"/>
    <mergeCell ref="C159:D159"/>
    <mergeCell ref="C160:D160"/>
    <mergeCell ref="C161:D161"/>
    <mergeCell ref="C162:D162"/>
    <mergeCell ref="C163:D163"/>
    <mergeCell ref="C166:D166"/>
    <mergeCell ref="C189:D189"/>
    <mergeCell ref="C190:D190"/>
    <mergeCell ref="C191:D191"/>
    <mergeCell ref="C192:D192"/>
    <mergeCell ref="C193:D193"/>
    <mergeCell ref="C194:D194"/>
    <mergeCell ref="C195:D195"/>
    <mergeCell ref="C196:D196"/>
    <mergeCell ref="C172:D172"/>
    <mergeCell ref="C173:D173"/>
    <mergeCell ref="C182:D182"/>
    <mergeCell ref="C183:D183"/>
    <mergeCell ref="C184:D184"/>
    <mergeCell ref="C185:D185"/>
    <mergeCell ref="C186:D186"/>
    <mergeCell ref="C187:D187"/>
    <mergeCell ref="C188:D188"/>
    <mergeCell ref="KP4:KQ4"/>
    <mergeCell ref="KR4:KS4"/>
    <mergeCell ref="KP5:KQ5"/>
    <mergeCell ref="KR5:KS5"/>
    <mergeCell ref="KH2:KS3"/>
    <mergeCell ref="C118:D118"/>
    <mergeCell ref="C119:D119"/>
    <mergeCell ref="IV3:IW3"/>
    <mergeCell ref="IZ3:JA3"/>
    <mergeCell ref="IX4:IX6"/>
    <mergeCell ref="IY4:IY6"/>
    <mergeCell ref="JH3:JI3"/>
    <mergeCell ref="JJ3:JK3"/>
    <mergeCell ref="JD5:JD6"/>
    <mergeCell ref="JE5:JE6"/>
    <mergeCell ref="JF5:JF6"/>
    <mergeCell ref="JG5:JG6"/>
    <mergeCell ref="JH5:JH6"/>
    <mergeCell ref="JI5:JI6"/>
    <mergeCell ref="JJ5:JJ6"/>
    <mergeCell ref="JK5:JK6"/>
    <mergeCell ref="JA4:JA6"/>
    <mergeCell ref="HZ5:HZ6"/>
    <mergeCell ref="IA5:IA6"/>
    <mergeCell ref="IB5:IB6"/>
    <mergeCell ref="IC5:IC6"/>
    <mergeCell ref="ID5:ID6"/>
    <mergeCell ref="IE5:IE6"/>
    <mergeCell ref="IF5:IF6"/>
    <mergeCell ref="HZ3:IA3"/>
    <mergeCell ref="IB3:IC3"/>
    <mergeCell ref="ID3:IE3"/>
    <mergeCell ref="IF3:IG3"/>
    <mergeCell ref="IG5:IG6"/>
    <mergeCell ref="FW5:FW6"/>
    <mergeCell ref="FX5:FX6"/>
    <mergeCell ref="FY5:FY6"/>
    <mergeCell ref="FZ5:FZ6"/>
    <mergeCell ref="GA5:GA6"/>
    <mergeCell ref="FR5:FR6"/>
    <mergeCell ref="FS5:FS6"/>
    <mergeCell ref="FT5:FT6"/>
    <mergeCell ref="FU5:FU6"/>
    <mergeCell ref="FV5:FV6"/>
    <mergeCell ref="FX3:FY3"/>
    <mergeCell ref="FZ3:GA3"/>
    <mergeCell ref="EN3:EO3"/>
    <mergeCell ref="EP3:EQ3"/>
    <mergeCell ref="ER3:ES3"/>
    <mergeCell ref="ET3:EU3"/>
    <mergeCell ref="EV3:EW3"/>
    <mergeCell ref="EX3:EY3"/>
    <mergeCell ref="FH3:FI3"/>
    <mergeCell ref="FR3:FS3"/>
    <mergeCell ref="FT3:FU3"/>
    <mergeCell ref="FV3:FW3"/>
    <mergeCell ref="DF4:DF6"/>
    <mergeCell ref="DG4:DG6"/>
    <mergeCell ref="DT3:DU3"/>
    <mergeCell ref="ED3:EE3"/>
    <mergeCell ref="EF3:EG3"/>
    <mergeCell ref="DT5:DT6"/>
    <mergeCell ref="DU5:DU6"/>
    <mergeCell ref="ED5:ED6"/>
    <mergeCell ref="EE5:EE6"/>
    <mergeCell ref="EF5:EF6"/>
    <mergeCell ref="EG5:EG6"/>
    <mergeCell ref="DD3:DE3"/>
    <mergeCell ref="DD4:DD6"/>
    <mergeCell ref="DE4:DE6"/>
    <mergeCell ref="DJ3:DK3"/>
    <mergeCell ref="DL3:DM3"/>
    <mergeCell ref="DN3:DO3"/>
    <mergeCell ref="DP3:DQ3"/>
    <mergeCell ref="DR3:DS3"/>
    <mergeCell ref="CL5:CL6"/>
    <mergeCell ref="CM5:CM6"/>
    <mergeCell ref="CN5:CN6"/>
    <mergeCell ref="CO5:CO6"/>
    <mergeCell ref="CP5:CP6"/>
    <mergeCell ref="DO5:DO6"/>
    <mergeCell ref="DP5:DP6"/>
    <mergeCell ref="DQ5:DQ6"/>
    <mergeCell ref="DR5:DR6"/>
    <mergeCell ref="DS5:DS6"/>
    <mergeCell ref="DJ5:DJ6"/>
    <mergeCell ref="DK5:DK6"/>
    <mergeCell ref="DL5:DL6"/>
    <mergeCell ref="DM5:DM6"/>
    <mergeCell ref="DN5:DN6"/>
    <mergeCell ref="DF3:DG3"/>
    <mergeCell ref="CZ3:DA3"/>
    <mergeCell ref="DB3:DC3"/>
    <mergeCell ref="CQ5:CQ6"/>
    <mergeCell ref="CZ5:CZ6"/>
    <mergeCell ref="DA5:DA6"/>
    <mergeCell ref="DB5:DB6"/>
    <mergeCell ref="DC5:DC6"/>
    <mergeCell ref="CH3:CI3"/>
    <mergeCell ref="CJ3:CK3"/>
    <mergeCell ref="CL3:CM3"/>
    <mergeCell ref="CN3:CO3"/>
    <mergeCell ref="CR3:CS3"/>
    <mergeCell ref="CT3:CU3"/>
    <mergeCell ref="CV3:CW3"/>
    <mergeCell ref="CX3:CY3"/>
    <mergeCell ref="CR5:CR6"/>
    <mergeCell ref="CS5:CS6"/>
    <mergeCell ref="CT5:CT6"/>
    <mergeCell ref="CU5:CU6"/>
    <mergeCell ref="CV5:CV6"/>
    <mergeCell ref="CW5:CW6"/>
    <mergeCell ref="CX5:CX6"/>
    <mergeCell ref="CY5:CY6"/>
    <mergeCell ref="CK5:CK6"/>
    <mergeCell ref="AR5:AR6"/>
    <mergeCell ref="AS5:AS6"/>
    <mergeCell ref="AT5:AT6"/>
    <mergeCell ref="AU5:AU6"/>
    <mergeCell ref="AT3:AU3"/>
    <mergeCell ref="AR3:AS3"/>
    <mergeCell ref="BB5:BB6"/>
    <mergeCell ref="BC5:BC6"/>
    <mergeCell ref="BD5:BD6"/>
    <mergeCell ref="AV3:AW3"/>
    <mergeCell ref="AX3:AY3"/>
    <mergeCell ref="AY4:AY6"/>
    <mergeCell ref="AX4:AX6"/>
    <mergeCell ref="AW4:AW6"/>
    <mergeCell ref="AV4:AV6"/>
    <mergeCell ref="BB3:BC3"/>
    <mergeCell ref="BD3:BE3"/>
    <mergeCell ref="AL5:AL6"/>
    <mergeCell ref="AM5:AM6"/>
    <mergeCell ref="AN5:AN6"/>
    <mergeCell ref="AO5:AO6"/>
    <mergeCell ref="AP5:AP6"/>
    <mergeCell ref="AB3:AC3"/>
    <mergeCell ref="Z3:AA3"/>
    <mergeCell ref="X3:Y3"/>
    <mergeCell ref="X5:X6"/>
    <mergeCell ref="Y5:Y6"/>
    <mergeCell ref="Z5:Z6"/>
    <mergeCell ref="AA5:AA6"/>
    <mergeCell ref="AB5:AB6"/>
    <mergeCell ref="AC5:AC6"/>
    <mergeCell ref="AP3:AQ3"/>
    <mergeCell ref="AN3:AO3"/>
    <mergeCell ref="AL3:AM3"/>
    <mergeCell ref="AQ5:AQ6"/>
    <mergeCell ref="AD3:AE3"/>
    <mergeCell ref="AD5:AD6"/>
    <mergeCell ref="AE5:AE6"/>
    <mergeCell ref="AJ3:AK3"/>
    <mergeCell ref="AJ5:AJ6"/>
    <mergeCell ref="AK5:AK6"/>
    <mergeCell ref="KH4:KK4"/>
    <mergeCell ref="KL4:KO4"/>
    <mergeCell ref="KH5:KH6"/>
    <mergeCell ref="KI5:KI6"/>
    <mergeCell ref="KJ5:KJ6"/>
    <mergeCell ref="KK5:KK6"/>
    <mergeCell ref="KL5:KL6"/>
    <mergeCell ref="KM5:KM6"/>
    <mergeCell ref="KN5:KN6"/>
    <mergeCell ref="KO5:KO6"/>
    <mergeCell ref="IH5:IH6"/>
    <mergeCell ref="II5:II6"/>
    <mergeCell ref="JL3:JM3"/>
    <mergeCell ref="JN3:JO3"/>
    <mergeCell ref="JX3:JY3"/>
    <mergeCell ref="JZ3:KA3"/>
    <mergeCell ref="JL5:JL6"/>
    <mergeCell ref="JM5:JM6"/>
    <mergeCell ref="JN5:JN6"/>
    <mergeCell ref="JO5:JO6"/>
    <mergeCell ref="JX5:JX6"/>
    <mergeCell ref="IX3:IY3"/>
    <mergeCell ref="IR5:IR6"/>
    <mergeCell ref="IS5:IS6"/>
    <mergeCell ref="IT5:IT6"/>
    <mergeCell ref="IU5:IU6"/>
    <mergeCell ref="IV5:IV6"/>
    <mergeCell ref="JY5:JY6"/>
    <mergeCell ref="JZ5:JZ6"/>
    <mergeCell ref="KA5:KA6"/>
    <mergeCell ref="IW5:IW6"/>
    <mergeCell ref="JD3:JE3"/>
    <mergeCell ref="JF3:JG3"/>
    <mergeCell ref="IZ4:IZ6"/>
    <mergeCell ref="HR5:HR6"/>
    <mergeCell ref="HS5:HS6"/>
    <mergeCell ref="GV3:GW3"/>
    <mergeCell ref="GX3:GY3"/>
    <mergeCell ref="GZ3:HA3"/>
    <mergeCell ref="HB3:HC3"/>
    <mergeCell ref="HD3:HE3"/>
    <mergeCell ref="GV5:GV6"/>
    <mergeCell ref="GW5:GW6"/>
    <mergeCell ref="GX5:GX6"/>
    <mergeCell ref="GY5:GY6"/>
    <mergeCell ref="GZ5:GZ6"/>
    <mergeCell ref="HA5:HA6"/>
    <mergeCell ref="HB5:HB6"/>
    <mergeCell ref="HC5:HC6"/>
    <mergeCell ref="HD5:HD6"/>
    <mergeCell ref="HE5:HE6"/>
    <mergeCell ref="HQ5:HQ6"/>
    <mergeCell ref="HP3:HQ3"/>
    <mergeCell ref="HR3:HS3"/>
    <mergeCell ref="HF5:HF6"/>
    <mergeCell ref="HG5:HG6"/>
    <mergeCell ref="HP5:HP6"/>
    <mergeCell ref="HH3:HI3"/>
    <mergeCell ref="KG2:KG3"/>
    <mergeCell ref="FJ3:FK3"/>
    <mergeCell ref="EV5:EV6"/>
    <mergeCell ref="EW5:EW6"/>
    <mergeCell ref="EX5:EX6"/>
    <mergeCell ref="EY5:EY6"/>
    <mergeCell ref="FH5:FH6"/>
    <mergeCell ref="FI5:FI6"/>
    <mergeCell ref="FJ5:FJ6"/>
    <mergeCell ref="FK5:FK6"/>
    <mergeCell ref="GB3:GC3"/>
    <mergeCell ref="GL3:GM3"/>
    <mergeCell ref="GN3:GO3"/>
    <mergeCell ref="GB5:GB6"/>
    <mergeCell ref="GC5:GC6"/>
    <mergeCell ref="GL5:GL6"/>
    <mergeCell ref="GM5:GM6"/>
    <mergeCell ref="GN5:GN6"/>
    <mergeCell ref="GO5:GO6"/>
    <mergeCell ref="IH3:II3"/>
    <mergeCell ref="IR3:IS3"/>
    <mergeCell ref="IT3:IU3"/>
    <mergeCell ref="HF3:HG3"/>
    <mergeCell ref="KB3:KC3"/>
    <mergeCell ref="C77:D77"/>
    <mergeCell ref="C79:D79"/>
    <mergeCell ref="C81:D81"/>
    <mergeCell ref="C83:D83"/>
    <mergeCell ref="C85:D85"/>
    <mergeCell ref="C67:D67"/>
    <mergeCell ref="C69:D69"/>
    <mergeCell ref="C71:D71"/>
    <mergeCell ref="C73:D73"/>
    <mergeCell ref="C75:D75"/>
    <mergeCell ref="C97:D97"/>
    <mergeCell ref="C99:D99"/>
    <mergeCell ref="C101:D101"/>
    <mergeCell ref="C103:D103"/>
    <mergeCell ref="C105:D105"/>
    <mergeCell ref="C104:D104"/>
    <mergeCell ref="C87:D87"/>
    <mergeCell ref="C89:D89"/>
    <mergeCell ref="C91:D91"/>
    <mergeCell ref="C93:D93"/>
    <mergeCell ref="C95:D95"/>
    <mergeCell ref="C102:D102"/>
    <mergeCell ref="C61:D61"/>
    <mergeCell ref="C63:D63"/>
    <mergeCell ref="C65:D65"/>
    <mergeCell ref="C47:D47"/>
    <mergeCell ref="C49:D49"/>
    <mergeCell ref="C51:D51"/>
    <mergeCell ref="C53:D53"/>
    <mergeCell ref="C55:D55"/>
    <mergeCell ref="C37:D37"/>
    <mergeCell ref="C39:D39"/>
    <mergeCell ref="C41:D41"/>
    <mergeCell ref="C43:D43"/>
    <mergeCell ref="C45:D45"/>
    <mergeCell ref="C57:D57"/>
    <mergeCell ref="C59:D59"/>
    <mergeCell ref="C27:D27"/>
    <mergeCell ref="C29:D29"/>
    <mergeCell ref="C31:D31"/>
    <mergeCell ref="C33:D33"/>
    <mergeCell ref="C35:D35"/>
    <mergeCell ref="C17:D17"/>
    <mergeCell ref="C19:D19"/>
    <mergeCell ref="C21:D21"/>
    <mergeCell ref="C23:D23"/>
    <mergeCell ref="C25:D25"/>
    <mergeCell ref="C7:D7"/>
    <mergeCell ref="C9:D9"/>
    <mergeCell ref="C11:D11"/>
    <mergeCell ref="C13:D13"/>
    <mergeCell ref="C15:D15"/>
    <mergeCell ref="B1:E1"/>
    <mergeCell ref="Q3:Q5"/>
    <mergeCell ref="R3:R5"/>
    <mergeCell ref="O2:O6"/>
    <mergeCell ref="C3:C4"/>
    <mergeCell ref="E3:J3"/>
    <mergeCell ref="K3:N3"/>
    <mergeCell ref="L4:L5"/>
    <mergeCell ref="N4:N5"/>
    <mergeCell ref="K4:K5"/>
    <mergeCell ref="J4:J5"/>
    <mergeCell ref="I4:I5"/>
    <mergeCell ref="E4:E5"/>
    <mergeCell ref="M4:M5"/>
    <mergeCell ref="F4:F5"/>
    <mergeCell ref="C106:D106"/>
    <mergeCell ref="C107:D107"/>
    <mergeCell ref="C108:D108"/>
    <mergeCell ref="C109:D109"/>
    <mergeCell ref="C110:D110"/>
    <mergeCell ref="C111:D111"/>
    <mergeCell ref="C112:D112"/>
    <mergeCell ref="C113:D113"/>
    <mergeCell ref="C114:D114"/>
    <mergeCell ref="C205:D205"/>
    <mergeCell ref="C206:D206"/>
    <mergeCell ref="C115:D115"/>
    <mergeCell ref="C126:D126"/>
    <mergeCell ref="C167:D167"/>
    <mergeCell ref="C198:D198"/>
    <mergeCell ref="C199:D199"/>
    <mergeCell ref="C201:D201"/>
    <mergeCell ref="C202:D202"/>
    <mergeCell ref="C203:D203"/>
    <mergeCell ref="C204:D204"/>
    <mergeCell ref="C120:D120"/>
    <mergeCell ref="C121:D121"/>
    <mergeCell ref="C122:D122"/>
    <mergeCell ref="C123:D123"/>
    <mergeCell ref="C124:D124"/>
    <mergeCell ref="C125:D125"/>
    <mergeCell ref="C129:D129"/>
    <mergeCell ref="C130:D130"/>
    <mergeCell ref="C131:D131"/>
    <mergeCell ref="C132:D132"/>
    <mergeCell ref="C133:D133"/>
    <mergeCell ref="C134:D134"/>
    <mergeCell ref="C165:D165"/>
    <mergeCell ref="BL5:BL6"/>
    <mergeCell ref="BM5:BM6"/>
    <mergeCell ref="BV5:BV6"/>
    <mergeCell ref="BW5:BW6"/>
    <mergeCell ref="BX5:BX6"/>
    <mergeCell ref="BY5:BY6"/>
    <mergeCell ref="CG5:CG6"/>
    <mergeCell ref="CH5:CH6"/>
    <mergeCell ref="CF3:CG3"/>
    <mergeCell ref="CF5:CF6"/>
    <mergeCell ref="BZ3:CA3"/>
    <mergeCell ref="CB3:CC3"/>
    <mergeCell ref="BZ4:BZ6"/>
    <mergeCell ref="CA4:CA6"/>
    <mergeCell ref="CB4:CB6"/>
    <mergeCell ref="CC4:CC6"/>
    <mergeCell ref="BL3:BM3"/>
    <mergeCell ref="BV3:BW3"/>
    <mergeCell ref="BN3:BO3"/>
    <mergeCell ref="BP3:BQ3"/>
    <mergeCell ref="BR3:BS3"/>
    <mergeCell ref="BT3:BU3"/>
    <mergeCell ref="BN5:BN6"/>
    <mergeCell ref="BO5:BO6"/>
    <mergeCell ref="BF3:BG3"/>
    <mergeCell ref="BH3:BI3"/>
    <mergeCell ref="BJ3:BK3"/>
    <mergeCell ref="BE5:BE6"/>
    <mergeCell ref="BF5:BF6"/>
    <mergeCell ref="BG5:BG6"/>
    <mergeCell ref="BH5:BH6"/>
    <mergeCell ref="BI5:BI6"/>
    <mergeCell ref="BJ5:BJ6"/>
    <mergeCell ref="BK5:BK6"/>
    <mergeCell ref="FL3:FM3"/>
    <mergeCell ref="FN3:FO3"/>
    <mergeCell ref="FL4:FL6"/>
    <mergeCell ref="FM4:FM6"/>
    <mergeCell ref="FN4:FN6"/>
    <mergeCell ref="FO4:FO6"/>
    <mergeCell ref="EH3:EI3"/>
    <mergeCell ref="EN5:EN6"/>
    <mergeCell ref="EO5:EO6"/>
    <mergeCell ref="EP5:EP6"/>
    <mergeCell ref="EQ5:EQ6"/>
    <mergeCell ref="ER5:ER6"/>
    <mergeCell ref="ES5:ES6"/>
    <mergeCell ref="ET5:ET6"/>
    <mergeCell ref="EU5:EU6"/>
    <mergeCell ref="EZ3:FA3"/>
    <mergeCell ref="FB3:FC3"/>
    <mergeCell ref="FD3:FE3"/>
    <mergeCell ref="FF3:FG3"/>
    <mergeCell ref="EZ5:EZ6"/>
    <mergeCell ref="FA5:FA6"/>
    <mergeCell ref="FB5:FB6"/>
    <mergeCell ref="FC5:FC6"/>
    <mergeCell ref="AF3:AG3"/>
    <mergeCell ref="AF5:AF6"/>
    <mergeCell ref="AG5:AG6"/>
    <mergeCell ref="AH3:AI3"/>
    <mergeCell ref="AH5:AH6"/>
    <mergeCell ref="AI5:AI6"/>
    <mergeCell ref="U2:U5"/>
    <mergeCell ref="KD3:KE3"/>
    <mergeCell ref="KB4:KB6"/>
    <mergeCell ref="KC4:KC6"/>
    <mergeCell ref="KD4:KD6"/>
    <mergeCell ref="KE4:KE6"/>
    <mergeCell ref="GP3:GQ3"/>
    <mergeCell ref="GR3:GS3"/>
    <mergeCell ref="GP4:GP6"/>
    <mergeCell ref="GQ4:GQ6"/>
    <mergeCell ref="GR4:GR6"/>
    <mergeCell ref="GS4:GS6"/>
    <mergeCell ref="HT3:HU3"/>
    <mergeCell ref="HV3:HW3"/>
    <mergeCell ref="HT4:HT6"/>
    <mergeCell ref="HU4:HU6"/>
    <mergeCell ref="HV4:HV6"/>
    <mergeCell ref="HW4:HW6"/>
    <mergeCell ref="IJ3:IK3"/>
    <mergeCell ref="IL3:IM3"/>
    <mergeCell ref="IN3:IO3"/>
    <mergeCell ref="IP3:IQ3"/>
    <mergeCell ref="IJ5:IJ6"/>
    <mergeCell ref="IK5:IK6"/>
    <mergeCell ref="IL5:IL6"/>
    <mergeCell ref="IM5:IM6"/>
    <mergeCell ref="IN5:IN6"/>
    <mergeCell ref="IO5:IO6"/>
    <mergeCell ref="IP5:IP6"/>
    <mergeCell ref="IQ5:IQ6"/>
    <mergeCell ref="JP3:JQ3"/>
    <mergeCell ref="JR3:JS3"/>
    <mergeCell ref="JT3:JU3"/>
    <mergeCell ref="JV3:JW3"/>
    <mergeCell ref="JP5:JP6"/>
    <mergeCell ref="JQ5:JQ6"/>
    <mergeCell ref="JR5:JR6"/>
    <mergeCell ref="JS5:JS6"/>
    <mergeCell ref="JT5:JT6"/>
    <mergeCell ref="JU5:JU6"/>
    <mergeCell ref="JV5:JV6"/>
    <mergeCell ref="JW5:JW6"/>
    <mergeCell ref="HJ3:HK3"/>
    <mergeCell ref="HL3:HM3"/>
    <mergeCell ref="HN3:HO3"/>
    <mergeCell ref="HH5:HH6"/>
    <mergeCell ref="HI5:HI6"/>
    <mergeCell ref="HJ5:HJ6"/>
    <mergeCell ref="HK5:HK6"/>
    <mergeCell ref="HL5:HL6"/>
    <mergeCell ref="HM5:HM6"/>
    <mergeCell ref="HN5:HN6"/>
    <mergeCell ref="HO5:HO6"/>
    <mergeCell ref="GD3:GE3"/>
    <mergeCell ref="GF3:GG3"/>
    <mergeCell ref="GH3:GI3"/>
    <mergeCell ref="GJ3:GK3"/>
    <mergeCell ref="GD5:GD6"/>
    <mergeCell ref="GE5:GE6"/>
    <mergeCell ref="GF5:GF6"/>
    <mergeCell ref="GG5:GG6"/>
    <mergeCell ref="GH5:GH6"/>
    <mergeCell ref="GI5:GI6"/>
    <mergeCell ref="GJ5:GJ6"/>
    <mergeCell ref="GK5:GK6"/>
    <mergeCell ref="FD5:FD6"/>
    <mergeCell ref="FE5:FE6"/>
    <mergeCell ref="FF5:FF6"/>
    <mergeCell ref="FG5:FG6"/>
    <mergeCell ref="DV3:DW3"/>
    <mergeCell ref="DX3:DY3"/>
    <mergeCell ref="DZ3:EA3"/>
    <mergeCell ref="EB3:EC3"/>
    <mergeCell ref="DV5:DV6"/>
    <mergeCell ref="DW5:DW6"/>
    <mergeCell ref="DX5:DX6"/>
    <mergeCell ref="DY5:DY6"/>
    <mergeCell ref="DZ5:DZ6"/>
    <mergeCell ref="EA5:EA6"/>
    <mergeCell ref="EB5:EB6"/>
    <mergeCell ref="EC5:EC6"/>
    <mergeCell ref="EJ3:EK3"/>
    <mergeCell ref="EH4:EH6"/>
    <mergeCell ref="EI4:EI6"/>
    <mergeCell ref="EJ4:EJ6"/>
    <mergeCell ref="EK4:EK6"/>
    <mergeCell ref="CP3:CQ3"/>
    <mergeCell ref="BP5:BP6"/>
    <mergeCell ref="BQ5:BQ6"/>
    <mergeCell ref="BR5:BR6"/>
    <mergeCell ref="BS5:BS6"/>
    <mergeCell ref="BT5:BT6"/>
    <mergeCell ref="BU5:BU6"/>
    <mergeCell ref="BX3:BY3"/>
    <mergeCell ref="CI5:CI6"/>
    <mergeCell ref="CJ5:CJ6"/>
  </mergeCells>
  <conditionalFormatting sqref="O248:P248">
    <cfRule type="cellIs" dxfId="1252" priority="974" operator="greaterThan">
      <formula>0</formula>
    </cfRule>
  </conditionalFormatting>
  <conditionalFormatting sqref="P247">
    <cfRule type="expression" dxfId="1251" priority="976">
      <formula>$P$248&gt;0</formula>
    </cfRule>
  </conditionalFormatting>
  <conditionalFormatting sqref="O247">
    <cfRule type="expression" dxfId="1250" priority="977">
      <formula>$O$248&gt;0</formula>
    </cfRule>
  </conditionalFormatting>
  <conditionalFormatting sqref="R9:R10">
    <cfRule type="expression" dxfId="1249" priority="979">
      <formula>#REF!="Ano"</formula>
    </cfRule>
  </conditionalFormatting>
  <conditionalFormatting sqref="R9:R10">
    <cfRule type="cellIs" dxfId="1248" priority="971" operator="between">
      <formula>1</formula>
      <formula>11</formula>
    </cfRule>
  </conditionalFormatting>
  <conditionalFormatting sqref="P99:P100 S99:S100">
    <cfRule type="expression" dxfId="1247" priority="986" stopIfTrue="1">
      <formula>$S$99&gt;#REF!</formula>
    </cfRule>
    <cfRule type="expression" dxfId="1246" priority="987" stopIfTrue="1">
      <formula>$S$99&lt;#REF!</formula>
    </cfRule>
    <cfRule type="expression" dxfId="1245" priority="988">
      <formula>$S$99&gt;#REF!</formula>
    </cfRule>
  </conditionalFormatting>
  <conditionalFormatting sqref="O231:S231">
    <cfRule type="expression" dxfId="1244" priority="996" stopIfTrue="1">
      <formula>$S$231&gt;#REF!</formula>
    </cfRule>
    <cfRule type="expression" dxfId="1243" priority="997" stopIfTrue="1">
      <formula>$S$231&lt;#REF!</formula>
    </cfRule>
    <cfRule type="expression" dxfId="1242" priority="998">
      <formula>$S$231&gt;#REF!</formula>
    </cfRule>
  </conditionalFormatting>
  <conditionalFormatting sqref="L7">
    <cfRule type="expression" dxfId="1241" priority="915">
      <formula>$L7&gt;$E7</formula>
    </cfRule>
  </conditionalFormatting>
  <conditionalFormatting sqref="L9:L103">
    <cfRule type="expression" dxfId="1240" priority="913">
      <formula>$L9&gt;$E9</formula>
    </cfRule>
  </conditionalFormatting>
  <conditionalFormatting sqref="L104:L105">
    <cfRule type="expression" dxfId="1239" priority="907">
      <formula>$L104&gt;$E104</formula>
    </cfRule>
  </conditionalFormatting>
  <conditionalFormatting sqref="L106:L107 L109 L111 L113 L115 L117 L119 L121 L123 L125 L127 L129 L131 L133 L135 L137 L139 L141 L143 L145 L147 L149 L151 L153 L155 L157 L159 L161 L163 L165 L167 L169 L171 L173 L175 L177 L179 L181 L183 L185 L187 L189 L191 L193 L195 L197 L199 L201 L203 L205">
    <cfRule type="expression" dxfId="1238" priority="905">
      <formula>$L106&gt;$E106</formula>
    </cfRule>
  </conditionalFormatting>
  <conditionalFormatting sqref="L108 L110 L112 L114 L116 L118 L120 L122 L124 L126 L128 L130 L132 L134 L136 L138 L140 L142 L144 L146 L148 L150 L152 L154 L156 L158 L160 L162 L164 L166 L168 L170 L172 L174 L176 L178 L180 L182 L184 L186 L188 L190 L192 L194 L196 L198 L200 L202 L204 L206">
    <cfRule type="expression" dxfId="1237" priority="903">
      <formula>$L108&gt;$E108</formula>
    </cfRule>
  </conditionalFormatting>
  <conditionalFormatting sqref="X206:AC206 AL206:AU206">
    <cfRule type="expression" dxfId="1236" priority="886">
      <formula>$U206="Ne"</formula>
    </cfRule>
  </conditionalFormatting>
  <conditionalFormatting sqref="BB206:BM206 BV206:BY206">
    <cfRule type="expression" dxfId="1235" priority="885">
      <formula>$U206="Ne"</formula>
    </cfRule>
  </conditionalFormatting>
  <conditionalFormatting sqref="CF206:CQ206 CZ206:DC206">
    <cfRule type="expression" dxfId="1234" priority="884">
      <formula>$U206="Ne"</formula>
    </cfRule>
  </conditionalFormatting>
  <conditionalFormatting sqref="DJ206:DU206 ED206:EG206">
    <cfRule type="expression" dxfId="1233" priority="883">
      <formula>$U206="Ne"</formula>
    </cfRule>
  </conditionalFormatting>
  <conditionalFormatting sqref="EN206:EY206 FH206:FK206">
    <cfRule type="expression" dxfId="1232" priority="882">
      <formula>$U206="Ne"</formula>
    </cfRule>
  </conditionalFormatting>
  <conditionalFormatting sqref="FR206:GC206 GL206:GO206">
    <cfRule type="expression" dxfId="1231" priority="881">
      <formula>$U206="Ne"</formula>
    </cfRule>
  </conditionalFormatting>
  <conditionalFormatting sqref="GV206:HG206 HP206:HS206">
    <cfRule type="expression" dxfId="1230" priority="880">
      <formula>$U206="Ne"</formula>
    </cfRule>
  </conditionalFormatting>
  <conditionalFormatting sqref="HZ206:II206 IR206:IW206">
    <cfRule type="expression" dxfId="1229" priority="879">
      <formula>$U206="Ne"</formula>
    </cfRule>
  </conditionalFormatting>
  <conditionalFormatting sqref="JD206:JO206 JX206:KA206">
    <cfRule type="expression" dxfId="1228" priority="878">
      <formula>$U206="Ne"</formula>
    </cfRule>
  </conditionalFormatting>
  <conditionalFormatting sqref="KH7:KH206">
    <cfRule type="cellIs" dxfId="1227" priority="874" operator="greaterThan">
      <formula>$J7</formula>
    </cfRule>
  </conditionalFormatting>
  <conditionalFormatting sqref="KM7:KO206">
    <cfRule type="cellIs" dxfId="1226" priority="875" operator="greaterThan">
      <formula>$J7</formula>
    </cfRule>
  </conditionalFormatting>
  <conditionalFormatting sqref="KI7:KK206">
    <cfRule type="cellIs" dxfId="1225" priority="877" operator="greaterThan">
      <formula>$J7</formula>
    </cfRule>
  </conditionalFormatting>
  <conditionalFormatting sqref="KL7:KL206">
    <cfRule type="cellIs" dxfId="1224" priority="876" operator="greaterThan">
      <formula>$E7</formula>
    </cfRule>
  </conditionalFormatting>
  <conditionalFormatting sqref="R11:R206">
    <cfRule type="expression" dxfId="1223" priority="873">
      <formula>#REF!="Ano"</formula>
    </cfRule>
  </conditionalFormatting>
  <conditionalFormatting sqref="R11:R206">
    <cfRule type="cellIs" dxfId="1222" priority="872" operator="between">
      <formula>1</formula>
      <formula>11</formula>
    </cfRule>
  </conditionalFormatting>
  <conditionalFormatting sqref="BJ134:BM140">
    <cfRule type="expression" dxfId="1221" priority="379">
      <formula>$U134="Ne"</formula>
    </cfRule>
  </conditionalFormatting>
  <conditionalFormatting sqref="BJ189:BM189">
    <cfRule type="expression" dxfId="1220" priority="378">
      <formula>$U189="Ne"</formula>
    </cfRule>
  </conditionalFormatting>
  <conditionalFormatting sqref="BJ182:BM188">
    <cfRule type="expression" dxfId="1219" priority="377">
      <formula>$U182="Ne"</formula>
    </cfRule>
  </conditionalFormatting>
  <conditionalFormatting sqref="BJ190:BM191">
    <cfRule type="expression" dxfId="1218" priority="376">
      <formula>$U190="Ne"</formula>
    </cfRule>
  </conditionalFormatting>
  <conditionalFormatting sqref="BJ175:BM175">
    <cfRule type="expression" dxfId="1217" priority="375">
      <formula>$U175="Ne"</formula>
    </cfRule>
  </conditionalFormatting>
  <conditionalFormatting sqref="BJ165:BM174">
    <cfRule type="expression" dxfId="1216" priority="374">
      <formula>$U165="Ne"</formula>
    </cfRule>
  </conditionalFormatting>
  <conditionalFormatting sqref="BJ176:BM177">
    <cfRule type="expression" dxfId="1215" priority="373">
      <formula>$U176="Ne"</formula>
    </cfRule>
  </conditionalFormatting>
  <conditionalFormatting sqref="BJ149:BM149">
    <cfRule type="expression" dxfId="1214" priority="372">
      <formula>$U149="Ne"</formula>
    </cfRule>
  </conditionalFormatting>
  <conditionalFormatting sqref="BJ142:BM148">
    <cfRule type="expression" dxfId="1213" priority="371">
      <formula>$U142="Ne"</formula>
    </cfRule>
  </conditionalFormatting>
  <conditionalFormatting sqref="BP150:BS152">
    <cfRule type="expression" dxfId="1212" priority="354">
      <formula>$U150="Ne"</formula>
    </cfRule>
  </conditionalFormatting>
  <conditionalFormatting sqref="BP161:BS161">
    <cfRule type="expression" dxfId="1211" priority="353">
      <formula>$U161="Ne"</formula>
    </cfRule>
  </conditionalFormatting>
  <conditionalFormatting sqref="BP154:BS160">
    <cfRule type="expression" dxfId="1210" priority="352">
      <formula>$U154="Ne"</formula>
    </cfRule>
  </conditionalFormatting>
  <conditionalFormatting sqref="BP162:BS164">
    <cfRule type="expression" dxfId="1209" priority="351">
      <formula>$U162="Ne"</formula>
    </cfRule>
  </conditionalFormatting>
  <conditionalFormatting sqref="CF7:CM125 CF198:CM205 CF133:CM133 CF141:CM141 CF178:CM180 CF153:CM153 CR153:CS153 CR178:CS180 CR141:CS141 CR133:CS133 CR198:CS205 CR7:CS125 CX7:DC125 CX198:DC205 CX133:DC133 CX141:DC141 CX178:DC180 CX153:DC153">
    <cfRule type="expression" dxfId="1208" priority="350">
      <formula>$U7="Ne"</formula>
    </cfRule>
  </conditionalFormatting>
  <conditionalFormatting sqref="CF181:CM181 CF192:CM197 CR192:CS197 CR181:CS181 CX181:DC181 CX192:DC197">
    <cfRule type="expression" dxfId="1207" priority="349">
      <formula>$U181="Ne"</formula>
    </cfRule>
  </conditionalFormatting>
  <conditionalFormatting sqref="CF126:CM132 CR126:CS132 CX126:DC132">
    <cfRule type="expression" dxfId="1206" priority="348">
      <formula>$U126="Ne"</formula>
    </cfRule>
  </conditionalFormatting>
  <conditionalFormatting sqref="CF134:CM140 CR134:CS140 CX134:DC140">
    <cfRule type="expression" dxfId="1205" priority="347">
      <formula>$U134="Ne"</formula>
    </cfRule>
  </conditionalFormatting>
  <conditionalFormatting sqref="CF189:CM189 CR189:CS189 CX189:DC189">
    <cfRule type="expression" dxfId="1204" priority="346">
      <formula>$U189="Ne"</formula>
    </cfRule>
  </conditionalFormatting>
  <conditionalFormatting sqref="CN134:CQ140">
    <cfRule type="expression" dxfId="1203" priority="329">
      <formula>$U134="Ne"</formula>
    </cfRule>
  </conditionalFormatting>
  <conditionalFormatting sqref="CN189:CQ189">
    <cfRule type="expression" dxfId="1202" priority="328">
      <formula>$U189="Ne"</formula>
    </cfRule>
  </conditionalFormatting>
  <conditionalFormatting sqref="CN182:CQ188">
    <cfRule type="expression" dxfId="1201" priority="327">
      <formula>$U182="Ne"</formula>
    </cfRule>
  </conditionalFormatting>
  <conditionalFormatting sqref="CN190:CQ191">
    <cfRule type="expression" dxfId="1200" priority="326">
      <formula>$U190="Ne"</formula>
    </cfRule>
  </conditionalFormatting>
  <conditionalFormatting sqref="CN175:CQ175">
    <cfRule type="expression" dxfId="1199" priority="325">
      <formula>$U175="Ne"</formula>
    </cfRule>
  </conditionalFormatting>
  <conditionalFormatting sqref="CN165:CQ174">
    <cfRule type="expression" dxfId="1198" priority="324">
      <formula>$U165="Ne"</formula>
    </cfRule>
  </conditionalFormatting>
  <conditionalFormatting sqref="CN176:CQ177">
    <cfRule type="expression" dxfId="1197" priority="323">
      <formula>$U176="Ne"</formula>
    </cfRule>
  </conditionalFormatting>
  <conditionalFormatting sqref="CN149:CQ149">
    <cfRule type="expression" dxfId="1196" priority="322">
      <formula>$U149="Ne"</formula>
    </cfRule>
  </conditionalFormatting>
  <conditionalFormatting sqref="CN142:CQ148">
    <cfRule type="expression" dxfId="1195" priority="321">
      <formula>$U142="Ne"</formula>
    </cfRule>
  </conditionalFormatting>
  <conditionalFormatting sqref="CT150:CW152">
    <cfRule type="expression" dxfId="1194" priority="304">
      <formula>$U150="Ne"</formula>
    </cfRule>
  </conditionalFormatting>
  <conditionalFormatting sqref="CT161:CW161">
    <cfRule type="expression" dxfId="1193" priority="303">
      <formula>$U161="Ne"</formula>
    </cfRule>
  </conditionalFormatting>
  <conditionalFormatting sqref="CT154:CW160">
    <cfRule type="expression" dxfId="1192" priority="302">
      <formula>$U154="Ne"</formula>
    </cfRule>
  </conditionalFormatting>
  <conditionalFormatting sqref="CT162:CW164">
    <cfRule type="expression" dxfId="1191" priority="301">
      <formula>$U162="Ne"</formula>
    </cfRule>
  </conditionalFormatting>
  <conditionalFormatting sqref="DJ7:DQ125 DJ198:DQ205 DJ133:DQ133 DJ141:DQ141 DJ178:DQ180 DJ153:DQ153 DV153:DW153 DV178:DW180 DV141:DW141 DV133:DW133 DV198:DW205 DV7:DW125 EB7:EG125 EB198:EG205 EB133:EG133 EB141:EG141 EB178:EG180 EB153:EG153">
    <cfRule type="expression" dxfId="1190" priority="300">
      <formula>$U7="Ne"</formula>
    </cfRule>
  </conditionalFormatting>
  <conditionalFormatting sqref="DJ181:DQ181 DJ192:DQ197 DV192:DW197 DV181:DW181 EB181:EG181 EB192:EG197">
    <cfRule type="expression" dxfId="1189" priority="299">
      <formula>$U181="Ne"</formula>
    </cfRule>
  </conditionalFormatting>
  <conditionalFormatting sqref="DJ126:DQ132 DV126:DW132 EB126:EG132">
    <cfRule type="expression" dxfId="1188" priority="298">
      <formula>$U126="Ne"</formula>
    </cfRule>
  </conditionalFormatting>
  <conditionalFormatting sqref="DJ134:DQ140 DV134:DW140 EB134:EG140">
    <cfRule type="expression" dxfId="1187" priority="297">
      <formula>$U134="Ne"</formula>
    </cfRule>
  </conditionalFormatting>
  <conditionalFormatting sqref="DJ189:DQ189 DV189:DW189 EB189:EG189">
    <cfRule type="expression" dxfId="1186" priority="296">
      <formula>$U189="Ne"</formula>
    </cfRule>
  </conditionalFormatting>
  <conditionalFormatting sqref="DR134:DU140">
    <cfRule type="expression" dxfId="1185" priority="279">
      <formula>$U134="Ne"</formula>
    </cfRule>
  </conditionalFormatting>
  <conditionalFormatting sqref="DR189:DU189">
    <cfRule type="expression" dxfId="1184" priority="278">
      <formula>$U189="Ne"</formula>
    </cfRule>
  </conditionalFormatting>
  <conditionalFormatting sqref="DR182:DU188">
    <cfRule type="expression" dxfId="1183" priority="277">
      <formula>$U182="Ne"</formula>
    </cfRule>
  </conditionalFormatting>
  <conditionalFormatting sqref="DR190:DU191">
    <cfRule type="expression" dxfId="1182" priority="276">
      <formula>$U190="Ne"</formula>
    </cfRule>
  </conditionalFormatting>
  <conditionalFormatting sqref="DR175:DU175">
    <cfRule type="expression" dxfId="1181" priority="275">
      <formula>$U175="Ne"</formula>
    </cfRule>
  </conditionalFormatting>
  <conditionalFormatting sqref="DR165:DU174">
    <cfRule type="expression" dxfId="1180" priority="274">
      <formula>$U165="Ne"</formula>
    </cfRule>
  </conditionalFormatting>
  <conditionalFormatting sqref="DR176:DU177">
    <cfRule type="expression" dxfId="1179" priority="273">
      <formula>$U176="Ne"</formula>
    </cfRule>
  </conditionalFormatting>
  <conditionalFormatting sqref="DR149:DU149">
    <cfRule type="expression" dxfId="1178" priority="272">
      <formula>$U149="Ne"</formula>
    </cfRule>
  </conditionalFormatting>
  <conditionalFormatting sqref="DR142:DU148">
    <cfRule type="expression" dxfId="1177" priority="271">
      <formula>$U142="Ne"</formula>
    </cfRule>
  </conditionalFormatting>
  <conditionalFormatting sqref="DX150:EA152">
    <cfRule type="expression" dxfId="1176" priority="254">
      <formula>$U150="Ne"</formula>
    </cfRule>
  </conditionalFormatting>
  <conditionalFormatting sqref="DX161:EA161">
    <cfRule type="expression" dxfId="1175" priority="253">
      <formula>$U161="Ne"</formula>
    </cfRule>
  </conditionalFormatting>
  <conditionalFormatting sqref="DX154:EA160">
    <cfRule type="expression" dxfId="1174" priority="252">
      <formula>$U154="Ne"</formula>
    </cfRule>
  </conditionalFormatting>
  <conditionalFormatting sqref="DX162:EA164">
    <cfRule type="expression" dxfId="1173" priority="251">
      <formula>$U162="Ne"</formula>
    </cfRule>
  </conditionalFormatting>
  <conditionalFormatting sqref="EN7:EU125 EN198:EU205 EN133:EU133 EN141:EU141 EN178:EU180 EN153:EU153 EZ153:FA153 EZ178:FA180 EZ141:FA141 EZ133:FA133 EZ198:FA205 EZ7:FA125 FF7:FK125 FF198:FK205 FF133:FK133 FF141:FK141 FF178:FK180 FF153:FK153">
    <cfRule type="expression" dxfId="1172" priority="250">
      <formula>$U7="Ne"</formula>
    </cfRule>
  </conditionalFormatting>
  <conditionalFormatting sqref="EN181:EU181 EN192:EU197 EZ192:FA197 EZ181:FA181 FF181:FK181 FF192:FK197">
    <cfRule type="expression" dxfId="1171" priority="249">
      <formula>$U181="Ne"</formula>
    </cfRule>
  </conditionalFormatting>
  <conditionalFormatting sqref="EN126:EU132 EZ126:FA132 FF126:FK132">
    <cfRule type="expression" dxfId="1170" priority="248">
      <formula>$U126="Ne"</formula>
    </cfRule>
  </conditionalFormatting>
  <conditionalFormatting sqref="EN134:EU140 EZ134:FA140 FF134:FK140">
    <cfRule type="expression" dxfId="1169" priority="247">
      <formula>$U134="Ne"</formula>
    </cfRule>
  </conditionalFormatting>
  <conditionalFormatting sqref="EN189:EU189 EZ189:FA189 FF189:FK189">
    <cfRule type="expression" dxfId="1168" priority="246">
      <formula>$U189="Ne"</formula>
    </cfRule>
  </conditionalFormatting>
  <conditionalFormatting sqref="EV134:EY140">
    <cfRule type="expression" dxfId="1167" priority="229">
      <formula>$U134="Ne"</formula>
    </cfRule>
  </conditionalFormatting>
  <conditionalFormatting sqref="EV189:EY189">
    <cfRule type="expression" dxfId="1166" priority="228">
      <formula>$U189="Ne"</formula>
    </cfRule>
  </conditionalFormatting>
  <conditionalFormatting sqref="EV182:EY188">
    <cfRule type="expression" dxfId="1165" priority="227">
      <formula>$U182="Ne"</formula>
    </cfRule>
  </conditionalFormatting>
  <conditionalFormatting sqref="EV190:EY191">
    <cfRule type="expression" dxfId="1164" priority="226">
      <formula>$U190="Ne"</formula>
    </cfRule>
  </conditionalFormatting>
  <conditionalFormatting sqref="EV175:EY175">
    <cfRule type="expression" dxfId="1163" priority="225">
      <formula>$U175="Ne"</formula>
    </cfRule>
  </conditionalFormatting>
  <conditionalFormatting sqref="EV165:EY174">
    <cfRule type="expression" dxfId="1162" priority="224">
      <formula>$U165="Ne"</formula>
    </cfRule>
  </conditionalFormatting>
  <conditionalFormatting sqref="EV176:EY177">
    <cfRule type="expression" dxfId="1161" priority="223">
      <formula>$U176="Ne"</formula>
    </cfRule>
  </conditionalFormatting>
  <conditionalFormatting sqref="EV149:EY149">
    <cfRule type="expression" dxfId="1160" priority="222">
      <formula>$U149="Ne"</formula>
    </cfRule>
  </conditionalFormatting>
  <conditionalFormatting sqref="EV142:EY148">
    <cfRule type="expression" dxfId="1159" priority="221">
      <formula>$U142="Ne"</formula>
    </cfRule>
  </conditionalFormatting>
  <conditionalFormatting sqref="FB189:FE189">
    <cfRule type="expression" dxfId="1158" priority="212">
      <formula>$U189="Ne"</formula>
    </cfRule>
  </conditionalFormatting>
  <conditionalFormatting sqref="FB182:FE188">
    <cfRule type="expression" dxfId="1157" priority="211">
      <formula>$U182="Ne"</formula>
    </cfRule>
  </conditionalFormatting>
  <conditionalFormatting sqref="FB190:FE191">
    <cfRule type="expression" dxfId="1156" priority="210">
      <formula>$U190="Ne"</formula>
    </cfRule>
  </conditionalFormatting>
  <conditionalFormatting sqref="FB175:FE175">
    <cfRule type="expression" dxfId="1155" priority="209">
      <formula>$U175="Ne"</formula>
    </cfRule>
  </conditionalFormatting>
  <conditionalFormatting sqref="FB165:FE174">
    <cfRule type="expression" dxfId="1154" priority="208">
      <formula>$U165="Ne"</formula>
    </cfRule>
  </conditionalFormatting>
  <conditionalFormatting sqref="FB176:FE177">
    <cfRule type="expression" dxfId="1153" priority="207">
      <formula>$U176="Ne"</formula>
    </cfRule>
  </conditionalFormatting>
  <conditionalFormatting sqref="FB149:FE149">
    <cfRule type="expression" dxfId="1152" priority="206">
      <formula>$U149="Ne"</formula>
    </cfRule>
  </conditionalFormatting>
  <conditionalFormatting sqref="FB142:FE148">
    <cfRule type="expression" dxfId="1151" priority="205">
      <formula>$U142="Ne"</formula>
    </cfRule>
  </conditionalFormatting>
  <conditionalFormatting sqref="FB150:FE152">
    <cfRule type="expression" dxfId="1150" priority="204">
      <formula>$U150="Ne"</formula>
    </cfRule>
  </conditionalFormatting>
  <conditionalFormatting sqref="FR182:FY188 GD182:GE188 GJ182:GO188">
    <cfRule type="expression" dxfId="1149" priority="195">
      <formula>$U182="Ne"</formula>
    </cfRule>
  </conditionalFormatting>
  <conditionalFormatting sqref="FR190:FY191 GD190:GE191 GJ190:GO191">
    <cfRule type="expression" dxfId="1148" priority="194">
      <formula>$U190="Ne"</formula>
    </cfRule>
  </conditionalFormatting>
  <conditionalFormatting sqref="FR175:FY175 GD175:GE175 GJ175:GO175">
    <cfRule type="expression" dxfId="1147" priority="193">
      <formula>$U175="Ne"</formula>
    </cfRule>
  </conditionalFormatting>
  <conditionalFormatting sqref="FR165:FY174 GD165:GE174 GJ165:GO174">
    <cfRule type="expression" dxfId="1146" priority="192">
      <formula>$U165="Ne"</formula>
    </cfRule>
  </conditionalFormatting>
  <conditionalFormatting sqref="FR176:FY177 GD176:GE177 GJ176:GO177">
    <cfRule type="expression" dxfId="1145" priority="191">
      <formula>$U176="Ne"</formula>
    </cfRule>
  </conditionalFormatting>
  <conditionalFormatting sqref="FR149:FY149 GD149:GE149 GJ149:GO149">
    <cfRule type="expression" dxfId="1144" priority="190">
      <formula>$U149="Ne"</formula>
    </cfRule>
  </conditionalFormatting>
  <conditionalFormatting sqref="FR142:FY148 GD142:GE148 GJ142:GO148">
    <cfRule type="expression" dxfId="1143" priority="189">
      <formula>$U142="Ne"</formula>
    </cfRule>
  </conditionalFormatting>
  <conditionalFormatting sqref="FR150:FY152 GD150:GE152 GJ150:GO152">
    <cfRule type="expression" dxfId="1142" priority="188">
      <formula>$U150="Ne"</formula>
    </cfRule>
  </conditionalFormatting>
  <conditionalFormatting sqref="FR161:FY161 GD161:GE161 GJ161:GO161">
    <cfRule type="expression" dxfId="1141" priority="187">
      <formula>$U161="Ne"</formula>
    </cfRule>
  </conditionalFormatting>
  <conditionalFormatting sqref="FZ189:GC189">
    <cfRule type="expression" dxfId="1140" priority="178">
      <formula>$U189="Ne"</formula>
    </cfRule>
  </conditionalFormatting>
  <conditionalFormatting sqref="FZ182:GC188">
    <cfRule type="expression" dxfId="1139" priority="177">
      <formula>$U182="Ne"</formula>
    </cfRule>
  </conditionalFormatting>
  <conditionalFormatting sqref="FZ190:GC191">
    <cfRule type="expression" dxfId="1138" priority="176">
      <formula>$U190="Ne"</formula>
    </cfRule>
  </conditionalFormatting>
  <conditionalFormatting sqref="FZ175:GC175">
    <cfRule type="expression" dxfId="1137" priority="175">
      <formula>$U175="Ne"</formula>
    </cfRule>
  </conditionalFormatting>
  <conditionalFormatting sqref="FZ165:GC174">
    <cfRule type="expression" dxfId="1136" priority="174">
      <formula>$U165="Ne"</formula>
    </cfRule>
  </conditionalFormatting>
  <conditionalFormatting sqref="FZ176:GC177">
    <cfRule type="expression" dxfId="1135" priority="173">
      <formula>$U176="Ne"</formula>
    </cfRule>
  </conditionalFormatting>
  <conditionalFormatting sqref="FZ149:GC149">
    <cfRule type="expression" dxfId="1134" priority="172">
      <formula>$U149="Ne"</formula>
    </cfRule>
  </conditionalFormatting>
  <conditionalFormatting sqref="FZ142:GC148">
    <cfRule type="expression" dxfId="1133" priority="171">
      <formula>$U142="Ne"</formula>
    </cfRule>
  </conditionalFormatting>
  <conditionalFormatting sqref="FZ150:GC152">
    <cfRule type="expression" dxfId="1132" priority="170">
      <formula>$U150="Ne"</formula>
    </cfRule>
  </conditionalFormatting>
  <conditionalFormatting sqref="GF182:GI188">
    <cfRule type="expression" dxfId="1131" priority="161">
      <formula>$U182="Ne"</formula>
    </cfRule>
  </conditionalFormatting>
  <conditionalFormatting sqref="GF190:GI191">
    <cfRule type="expression" dxfId="1130" priority="160">
      <formula>$U190="Ne"</formula>
    </cfRule>
  </conditionalFormatting>
  <conditionalFormatting sqref="GF175:GI175">
    <cfRule type="expression" dxfId="1129" priority="159">
      <formula>$U175="Ne"</formula>
    </cfRule>
  </conditionalFormatting>
  <conditionalFormatting sqref="GF165:GI174">
    <cfRule type="expression" dxfId="1128" priority="158">
      <formula>$U165="Ne"</formula>
    </cfRule>
  </conditionalFormatting>
  <conditionalFormatting sqref="GF176:GI177">
    <cfRule type="expression" dxfId="1127" priority="157">
      <formula>$U176="Ne"</formula>
    </cfRule>
  </conditionalFormatting>
  <conditionalFormatting sqref="GF149:GI149">
    <cfRule type="expression" dxfId="1126" priority="156">
      <formula>$U149="Ne"</formula>
    </cfRule>
  </conditionalFormatting>
  <conditionalFormatting sqref="GF142:GI148">
    <cfRule type="expression" dxfId="1125" priority="155">
      <formula>$U142="Ne"</formula>
    </cfRule>
  </conditionalFormatting>
  <conditionalFormatting sqref="GF150:GI152">
    <cfRule type="expression" dxfId="1124" priority="154">
      <formula>$U150="Ne"</formula>
    </cfRule>
  </conditionalFormatting>
  <conditionalFormatting sqref="GF161:GI161">
    <cfRule type="expression" dxfId="1123" priority="153">
      <formula>$U161="Ne"</formula>
    </cfRule>
  </conditionalFormatting>
  <conditionalFormatting sqref="C7:D205">
    <cfRule type="expression" dxfId="1122" priority="629">
      <formula>$T7=1</formula>
    </cfRule>
  </conditionalFormatting>
  <conditionalFormatting sqref="KP7:KP205">
    <cfRule type="cellIs" dxfId="1121" priority="628" operator="greaterThan">
      <formula>0</formula>
    </cfRule>
  </conditionalFormatting>
  <conditionalFormatting sqref="KR207">
    <cfRule type="cellIs" dxfId="1120" priority="627" operator="greaterThan">
      <formula>0</formula>
    </cfRule>
  </conditionalFormatting>
  <conditionalFormatting sqref="AD206:AE206">
    <cfRule type="expression" dxfId="1119" priority="626">
      <formula>$U206="Ne"</formula>
    </cfRule>
  </conditionalFormatting>
  <conditionalFormatting sqref="GV175:HC175 HH175:HI175 HN175:HS175">
    <cfRule type="expression" dxfId="1118" priority="143">
      <formula>$U175="Ne"</formula>
    </cfRule>
  </conditionalFormatting>
  <conditionalFormatting sqref="GV165:HC174 HH165:HI174 HN165:HS174">
    <cfRule type="expression" dxfId="1117" priority="142">
      <formula>$U165="Ne"</formula>
    </cfRule>
  </conditionalFormatting>
  <conditionalFormatting sqref="GV176:HC177 HH176:HI177 HN176:HS177">
    <cfRule type="expression" dxfId="1116" priority="141">
      <formula>$U176="Ne"</formula>
    </cfRule>
  </conditionalFormatting>
  <conditionalFormatting sqref="GV149:HC149 HH149:HI149 HN149:HS149">
    <cfRule type="expression" dxfId="1115" priority="140">
      <formula>$U149="Ne"</formula>
    </cfRule>
  </conditionalFormatting>
  <conditionalFormatting sqref="GV142:HC148 HH142:HI148 HN142:HS148">
    <cfRule type="expression" dxfId="1114" priority="139">
      <formula>$U142="Ne"</formula>
    </cfRule>
  </conditionalFormatting>
  <conditionalFormatting sqref="GV150:HC152 HH150:HI152 HN150:HS152">
    <cfRule type="expression" dxfId="1113" priority="138">
      <formula>$U150="Ne"</formula>
    </cfRule>
  </conditionalFormatting>
  <conditionalFormatting sqref="GV161:HC161 HH161:HI161 HN161:HS161">
    <cfRule type="expression" dxfId="1112" priority="137">
      <formula>$U161="Ne"</formula>
    </cfRule>
  </conditionalFormatting>
  <conditionalFormatting sqref="GV154:HC160 HH154:HI160 HN154:HS160">
    <cfRule type="expression" dxfId="1111" priority="136">
      <formula>$U154="Ne"</formula>
    </cfRule>
  </conditionalFormatting>
  <conditionalFormatting sqref="GV162:HC164 HH162:HI164 HN162:HS164">
    <cfRule type="expression" dxfId="1110" priority="135">
      <formula>$U162="Ne"</formula>
    </cfRule>
  </conditionalFormatting>
  <conditionalFormatting sqref="AJ206:AK206">
    <cfRule type="expression" dxfId="1109" priority="614">
      <formula>$U206="Ne"</formula>
    </cfRule>
  </conditionalFormatting>
  <conditionalFormatting sqref="HD192:HG197 HD181:HG181">
    <cfRule type="expression" dxfId="1108" priority="131">
      <formula>$U181="Ne"</formula>
    </cfRule>
  </conditionalFormatting>
  <conditionalFormatting sqref="HD126:HG132">
    <cfRule type="expression" dxfId="1107" priority="130">
      <formula>$U126="Ne"</formula>
    </cfRule>
  </conditionalFormatting>
  <conditionalFormatting sqref="HD134:HG140">
    <cfRule type="expression" dxfId="1106" priority="129">
      <formula>$U134="Ne"</formula>
    </cfRule>
  </conditionalFormatting>
  <conditionalFormatting sqref="HD189:HG189">
    <cfRule type="expression" dxfId="1105" priority="128">
      <formula>$U189="Ne"</formula>
    </cfRule>
  </conditionalFormatting>
  <conditionalFormatting sqref="HD182:HG188">
    <cfRule type="expression" dxfId="1104" priority="127">
      <formula>$U182="Ne"</formula>
    </cfRule>
  </conditionalFormatting>
  <conditionalFormatting sqref="HD190:HG191">
    <cfRule type="expression" dxfId="1103" priority="126">
      <formula>$U190="Ne"</formula>
    </cfRule>
  </conditionalFormatting>
  <conditionalFormatting sqref="HD175:HG175">
    <cfRule type="expression" dxfId="1102" priority="125">
      <formula>$U175="Ne"</formula>
    </cfRule>
  </conditionalFormatting>
  <conditionalFormatting sqref="HD165:HG174">
    <cfRule type="expression" dxfId="1101" priority="124">
      <formula>$U165="Ne"</formula>
    </cfRule>
  </conditionalFormatting>
  <conditionalFormatting sqref="HD176:HG177">
    <cfRule type="expression" dxfId="1100" priority="123">
      <formula>$U176="Ne"</formula>
    </cfRule>
  </conditionalFormatting>
  <conditionalFormatting sqref="HD149:HG149">
    <cfRule type="expression" dxfId="1099" priority="122">
      <formula>$U149="Ne"</formula>
    </cfRule>
  </conditionalFormatting>
  <conditionalFormatting sqref="HD142:HG148">
    <cfRule type="expression" dxfId="1098" priority="121">
      <formula>$U142="Ne"</formula>
    </cfRule>
  </conditionalFormatting>
  <conditionalFormatting sqref="AF206:AG206">
    <cfRule type="expression" dxfId="1097" priority="602">
      <formula>$U206="Ne"</formula>
    </cfRule>
  </conditionalFormatting>
  <conditionalFormatting sqref="HD161:HG161">
    <cfRule type="expression" dxfId="1096" priority="119">
      <formula>$U161="Ne"</formula>
    </cfRule>
  </conditionalFormatting>
  <conditionalFormatting sqref="HD154:HG160">
    <cfRule type="expression" dxfId="1095" priority="118">
      <formula>$U154="Ne"</formula>
    </cfRule>
  </conditionalFormatting>
  <conditionalFormatting sqref="HD162:HG164">
    <cfRule type="expression" dxfId="1094" priority="117">
      <formula>$U162="Ne"</formula>
    </cfRule>
  </conditionalFormatting>
  <conditionalFormatting sqref="HJ153:HM153 HJ178:HM180 HJ141:HM141 HJ133:HM133 HJ198:HM205 HJ7:HM125">
    <cfRule type="expression" dxfId="1093" priority="116">
      <formula>$U7="Ne"</formula>
    </cfRule>
  </conditionalFormatting>
  <conditionalFormatting sqref="HJ192:HM197 HJ181:HM181">
    <cfRule type="expression" dxfId="1092" priority="115">
      <formula>$U181="Ne"</formula>
    </cfRule>
  </conditionalFormatting>
  <conditionalFormatting sqref="HJ126:HM132">
    <cfRule type="expression" dxfId="1091" priority="114">
      <formula>$U126="Ne"</formula>
    </cfRule>
  </conditionalFormatting>
  <conditionalFormatting sqref="HJ134:HM140">
    <cfRule type="expression" dxfId="1090" priority="113">
      <formula>$U134="Ne"</formula>
    </cfRule>
  </conditionalFormatting>
  <conditionalFormatting sqref="HJ189:HM189">
    <cfRule type="expression" dxfId="1089" priority="112">
      <formula>$U189="Ne"</formula>
    </cfRule>
  </conditionalFormatting>
  <conditionalFormatting sqref="HJ182:HM188">
    <cfRule type="expression" dxfId="1088" priority="111">
      <formula>$U182="Ne"</formula>
    </cfRule>
  </conditionalFormatting>
  <conditionalFormatting sqref="HJ190:HM191">
    <cfRule type="expression" dxfId="1087" priority="110">
      <formula>$U190="Ne"</formula>
    </cfRule>
  </conditionalFormatting>
  <conditionalFormatting sqref="HJ175:HM175">
    <cfRule type="expression" dxfId="1086" priority="109">
      <formula>$U175="Ne"</formula>
    </cfRule>
  </conditionalFormatting>
  <conditionalFormatting sqref="AH206:AI206">
    <cfRule type="expression" dxfId="1085" priority="590">
      <formula>$U206="Ne"</formula>
    </cfRule>
  </conditionalFormatting>
  <conditionalFormatting sqref="HJ176:HM177">
    <cfRule type="expression" dxfId="1084" priority="107">
      <formula>$U176="Ne"</formula>
    </cfRule>
  </conditionalFormatting>
  <conditionalFormatting sqref="HJ149:HM149">
    <cfRule type="expression" dxfId="1083" priority="106">
      <formula>$U149="Ne"</formula>
    </cfRule>
  </conditionalFormatting>
  <conditionalFormatting sqref="HJ142:HM148">
    <cfRule type="expression" dxfId="1082" priority="105">
      <formula>$U142="Ne"</formula>
    </cfRule>
  </conditionalFormatting>
  <conditionalFormatting sqref="HJ150:HM152">
    <cfRule type="expression" dxfId="1081" priority="104">
      <formula>$U150="Ne"</formula>
    </cfRule>
  </conditionalFormatting>
  <conditionalFormatting sqref="HJ161:HM161">
    <cfRule type="expression" dxfId="1080" priority="103">
      <formula>$U161="Ne"</formula>
    </cfRule>
  </conditionalFormatting>
  <conditionalFormatting sqref="HJ154:HM160">
    <cfRule type="expression" dxfId="1079" priority="102">
      <formula>$U154="Ne"</formula>
    </cfRule>
  </conditionalFormatting>
  <conditionalFormatting sqref="HJ162:HM164">
    <cfRule type="expression" dxfId="1078" priority="101">
      <formula>$U162="Ne"</formula>
    </cfRule>
  </conditionalFormatting>
  <conditionalFormatting sqref="HZ7:IG125 HZ198:IG205 HZ133:IG133 HZ141:IG141 HZ178:IG180 HZ153:IG153 IL153:IM153 IL178:IM180 IL141:IM141 IL133:IM133 IL198:IM205 IL7:IM125 IR7:IW125 IR198:IW205 IR133:IW133 IR141:IW141 IR178:IW180 IR153:IW153">
    <cfRule type="expression" dxfId="1077" priority="100">
      <formula>$U7="Ne"</formula>
    </cfRule>
  </conditionalFormatting>
  <conditionalFormatting sqref="HZ181:IG181 HZ192:IG197 IL192:IM197 IL181:IM181 IR181:IW181 IR192:IW197">
    <cfRule type="expression" dxfId="1076" priority="99">
      <formula>$U181="Ne"</formula>
    </cfRule>
  </conditionalFormatting>
  <conditionalFormatting sqref="HZ126:IG132 IL126:IM132 IR126:IW132">
    <cfRule type="expression" dxfId="1075" priority="98">
      <formula>$U126="Ne"</formula>
    </cfRule>
  </conditionalFormatting>
  <conditionalFormatting sqref="HZ134:IG140 IL134:IM140 IR134:IW140">
    <cfRule type="expression" dxfId="1074" priority="97">
      <formula>$U134="Ne"</formula>
    </cfRule>
  </conditionalFormatting>
  <conditionalFormatting sqref="IJ206:IQ206">
    <cfRule type="expression" dxfId="1073" priority="578">
      <formula>$U206="Ne"</formula>
    </cfRule>
  </conditionalFormatting>
  <conditionalFormatting sqref="HZ182:IG188 IL182:IM188 IR182:IW188">
    <cfRule type="expression" dxfId="1072" priority="95">
      <formula>$U182="Ne"</formula>
    </cfRule>
  </conditionalFormatting>
  <conditionalFormatting sqref="HZ190:IG191 IL190:IM191 IR190:IW191">
    <cfRule type="expression" dxfId="1071" priority="94">
      <formula>$U190="Ne"</formula>
    </cfRule>
  </conditionalFormatting>
  <conditionalFormatting sqref="HZ175:IG175 IL175:IM175 IR175:IW175">
    <cfRule type="expression" dxfId="1070" priority="93">
      <formula>$U175="Ne"</formula>
    </cfRule>
  </conditionalFormatting>
  <conditionalFormatting sqref="HZ165:IG174 IL165:IM174 IR165:IW174">
    <cfRule type="expression" dxfId="1069" priority="92">
      <formula>$U165="Ne"</formula>
    </cfRule>
  </conditionalFormatting>
  <conditionalFormatting sqref="HZ176:IG177 IL176:IM177 IR176:IW177">
    <cfRule type="expression" dxfId="1068" priority="91">
      <formula>$U176="Ne"</formula>
    </cfRule>
  </conditionalFormatting>
  <conditionalFormatting sqref="HZ149:IG149 IL149:IM149 IR149:IW149">
    <cfRule type="expression" dxfId="1067" priority="90">
      <formula>$U149="Ne"</formula>
    </cfRule>
  </conditionalFormatting>
  <conditionalFormatting sqref="HZ142:IG148 IL142:IM148 IR142:IW148">
    <cfRule type="expression" dxfId="1066" priority="89">
      <formula>$U142="Ne"</formula>
    </cfRule>
  </conditionalFormatting>
  <conditionalFormatting sqref="HZ150:IG152 IL150:IM152 IR150:IW152">
    <cfRule type="expression" dxfId="1065" priority="88">
      <formula>$U150="Ne"</formula>
    </cfRule>
  </conditionalFormatting>
  <conditionalFormatting sqref="HZ161:IG161 IL161:IM161 IR161:IW161">
    <cfRule type="expression" dxfId="1064" priority="87">
      <formula>$U161="Ne"</formula>
    </cfRule>
  </conditionalFormatting>
  <conditionalFormatting sqref="HZ154:IG160 IL154:IM160 IR154:IW160">
    <cfRule type="expression" dxfId="1063" priority="86">
      <formula>$U154="Ne"</formula>
    </cfRule>
  </conditionalFormatting>
  <conditionalFormatting sqref="HZ162:IG164 IL162:IM164 IR162:IW164">
    <cfRule type="expression" dxfId="1062" priority="85">
      <formula>$U162="Ne"</formula>
    </cfRule>
  </conditionalFormatting>
  <conditionalFormatting sqref="JP206:JW206">
    <cfRule type="expression" dxfId="1061" priority="566">
      <formula>$U206="Ne"</formula>
    </cfRule>
  </conditionalFormatting>
  <conditionalFormatting sqref="IH153:IK153 IH178:IK180 IH141:IK141 IH133:IK133 IH198:IK205 IH7:IK125">
    <cfRule type="expression" dxfId="1060" priority="82">
      <formula>$U7="Ne"</formula>
    </cfRule>
  </conditionalFormatting>
  <conditionalFormatting sqref="IH192:IK197 IH181:IK181">
    <cfRule type="expression" dxfId="1059" priority="81">
      <formula>$U181="Ne"</formula>
    </cfRule>
  </conditionalFormatting>
  <conditionalFormatting sqref="IH126:IK132">
    <cfRule type="expression" dxfId="1058" priority="80">
      <formula>$U126="Ne"</formula>
    </cfRule>
  </conditionalFormatting>
  <conditionalFormatting sqref="IH134:IK140">
    <cfRule type="expression" dxfId="1057" priority="79">
      <formula>$U134="Ne"</formula>
    </cfRule>
  </conditionalFormatting>
  <conditionalFormatting sqref="IH189:IK189">
    <cfRule type="expression" dxfId="1056" priority="78">
      <formula>$U189="Ne"</formula>
    </cfRule>
  </conditionalFormatting>
  <conditionalFormatting sqref="IH182:IK188">
    <cfRule type="expression" dxfId="1055" priority="77">
      <formula>$U182="Ne"</formula>
    </cfRule>
  </conditionalFormatting>
  <conditionalFormatting sqref="IH190:IK191">
    <cfRule type="expression" dxfId="1054" priority="76">
      <formula>$U190="Ne"</formula>
    </cfRule>
  </conditionalFormatting>
  <conditionalFormatting sqref="IH175:IK175">
    <cfRule type="expression" dxfId="1053" priority="75">
      <formula>$U175="Ne"</formula>
    </cfRule>
  </conditionalFormatting>
  <conditionalFormatting sqref="IH165:IK174">
    <cfRule type="expression" dxfId="1052" priority="74">
      <formula>$U165="Ne"</formula>
    </cfRule>
  </conditionalFormatting>
  <conditionalFormatting sqref="IH176:IK177">
    <cfRule type="expression" dxfId="1051" priority="73">
      <formula>$U176="Ne"</formula>
    </cfRule>
  </conditionalFormatting>
  <conditionalFormatting sqref="HH206:HO206">
    <cfRule type="expression" dxfId="1050" priority="554">
      <formula>$U206="Ne"</formula>
    </cfRule>
  </conditionalFormatting>
  <conditionalFormatting sqref="IH142:IK148">
    <cfRule type="expression" dxfId="1049" priority="71">
      <formula>$U142="Ne"</formula>
    </cfRule>
  </conditionalFormatting>
  <conditionalFormatting sqref="IH150:IK152">
    <cfRule type="expression" dxfId="1048" priority="70">
      <formula>$U150="Ne"</formula>
    </cfRule>
  </conditionalFormatting>
  <conditionalFormatting sqref="IH161:IK161">
    <cfRule type="expression" dxfId="1047" priority="69">
      <formula>$U161="Ne"</formula>
    </cfRule>
  </conditionalFormatting>
  <conditionalFormatting sqref="IH154:IK160">
    <cfRule type="expression" dxfId="1046" priority="68">
      <formula>$U154="Ne"</formula>
    </cfRule>
  </conditionalFormatting>
  <conditionalFormatting sqref="IH162:IK164">
    <cfRule type="expression" dxfId="1045" priority="67">
      <formula>$U162="Ne"</formula>
    </cfRule>
  </conditionalFormatting>
  <conditionalFormatting sqref="IN153:IQ153 IN178:IQ180 IN141:IQ141 IN133:IQ133 IN198:IQ205 IN7:IQ125">
    <cfRule type="expression" dxfId="1044" priority="66">
      <formula>$U7="Ne"</formula>
    </cfRule>
  </conditionalFormatting>
  <conditionalFormatting sqref="IN192:IQ197 IN181:IQ181">
    <cfRule type="expression" dxfId="1043" priority="65">
      <formula>$U181="Ne"</formula>
    </cfRule>
  </conditionalFormatting>
  <conditionalFormatting sqref="IN126:IQ132">
    <cfRule type="expression" dxfId="1042" priority="64">
      <formula>$U126="Ne"</formula>
    </cfRule>
  </conditionalFormatting>
  <conditionalFormatting sqref="IN134:IQ140">
    <cfRule type="expression" dxfId="1041" priority="63">
      <formula>$U134="Ne"</formula>
    </cfRule>
  </conditionalFormatting>
  <conditionalFormatting sqref="IN189:IQ189">
    <cfRule type="expression" dxfId="1040" priority="62">
      <formula>$U189="Ne"</formula>
    </cfRule>
  </conditionalFormatting>
  <conditionalFormatting sqref="IN182:IQ188">
    <cfRule type="expression" dxfId="1039" priority="61">
      <formula>$U182="Ne"</formula>
    </cfRule>
  </conditionalFormatting>
  <conditionalFormatting sqref="GD206:GK206">
    <cfRule type="expression" dxfId="1038" priority="542">
      <formula>$U206="Ne"</formula>
    </cfRule>
  </conditionalFormatting>
  <conditionalFormatting sqref="IN175:IQ175">
    <cfRule type="expression" dxfId="1037" priority="59">
      <formula>$U175="Ne"</formula>
    </cfRule>
  </conditionalFormatting>
  <conditionalFormatting sqref="IN165:IQ174">
    <cfRule type="expression" dxfId="1036" priority="58">
      <formula>$U165="Ne"</formula>
    </cfRule>
  </conditionalFormatting>
  <conditionalFormatting sqref="IN176:IQ177">
    <cfRule type="expression" dxfId="1035" priority="57">
      <formula>$U176="Ne"</formula>
    </cfRule>
  </conditionalFormatting>
  <conditionalFormatting sqref="IN149:IQ149">
    <cfRule type="expression" dxfId="1034" priority="56">
      <formula>$U149="Ne"</formula>
    </cfRule>
  </conditionalFormatting>
  <conditionalFormatting sqref="IN142:IQ148">
    <cfRule type="expression" dxfId="1033" priority="55">
      <formula>$U142="Ne"</formula>
    </cfRule>
  </conditionalFormatting>
  <conditionalFormatting sqref="IN150:IQ152">
    <cfRule type="expression" dxfId="1032" priority="54">
      <formula>$U150="Ne"</formula>
    </cfRule>
  </conditionalFormatting>
  <conditionalFormatting sqref="IN161:IQ161">
    <cfRule type="expression" dxfId="1031" priority="53">
      <formula>$U161="Ne"</formula>
    </cfRule>
  </conditionalFormatting>
  <conditionalFormatting sqref="IN154:IQ160">
    <cfRule type="expression" dxfId="1030" priority="52">
      <formula>$U154="Ne"</formula>
    </cfRule>
  </conditionalFormatting>
  <conditionalFormatting sqref="IN162:IQ164">
    <cfRule type="expression" dxfId="1029" priority="51">
      <formula>$U162="Ne"</formula>
    </cfRule>
  </conditionalFormatting>
  <conditionalFormatting sqref="JD7:JK125 JD198:JK205 JD133:JK133 JD141:JK141 JD178:JK180 JD153:JK153 JP153:JQ153 JP178:JQ180 JP141:JQ141 JP133:JQ133 JP198:JQ205 JP7:JQ125 JV7:KA125 JV198:KA205 JV133:KA133 JV141:KA141 JV178:KA180 JV153:KA153">
    <cfRule type="expression" dxfId="1028" priority="50">
      <formula>$U7="Ne"</formula>
    </cfRule>
  </conditionalFormatting>
  <conditionalFormatting sqref="JD181:JK181 JD192:JK197 JP192:JQ197 JP181:JQ181 JV181:KA181 JV192:KA197">
    <cfRule type="expression" dxfId="1027" priority="49">
      <formula>$U181="Ne"</formula>
    </cfRule>
  </conditionalFormatting>
  <conditionalFormatting sqref="EZ206:FG206">
    <cfRule type="expression" dxfId="1026" priority="530">
      <formula>$U206="Ne"</formula>
    </cfRule>
  </conditionalFormatting>
  <conditionalFormatting sqref="JD134:JK140 JP134:JQ140 JV134:KA140">
    <cfRule type="expression" dxfId="1025" priority="47">
      <formula>$U134="Ne"</formula>
    </cfRule>
  </conditionalFormatting>
  <conditionalFormatting sqref="JD189:JK189 JP189:JQ189 JV189:KA189">
    <cfRule type="expression" dxfId="1024" priority="46">
      <formula>$U189="Ne"</formula>
    </cfRule>
  </conditionalFormatting>
  <conditionalFormatting sqref="JD182:JK188 JP182:JQ188 JV182:KA188">
    <cfRule type="expression" dxfId="1023" priority="45">
      <formula>$U182="Ne"</formula>
    </cfRule>
  </conditionalFormatting>
  <conditionalFormatting sqref="JD190:JK191 JP190:JQ191 JV190:KA191">
    <cfRule type="expression" dxfId="1022" priority="44">
      <formula>$U190="Ne"</formula>
    </cfRule>
  </conditionalFormatting>
  <conditionalFormatting sqref="JD175:JK175 JP175:JQ175 JV175:KA175">
    <cfRule type="expression" dxfId="1021" priority="43">
      <formula>$U175="Ne"</formula>
    </cfRule>
  </conditionalFormatting>
  <conditionalFormatting sqref="JD165:JK174 JP165:JQ174 JV165:KA174">
    <cfRule type="expression" dxfId="1020" priority="42">
      <formula>$U165="Ne"</formula>
    </cfRule>
  </conditionalFormatting>
  <conditionalFormatting sqref="JD176:JK177 JP176:JQ177 JV176:KA177">
    <cfRule type="expression" dxfId="1019" priority="41">
      <formula>$U176="Ne"</formula>
    </cfRule>
  </conditionalFormatting>
  <conditionalFormatting sqref="JD149:JK149 JP149:JQ149 JV149:KA149">
    <cfRule type="expression" dxfId="1018" priority="40">
      <formula>$U149="Ne"</formula>
    </cfRule>
  </conditionalFormatting>
  <conditionalFormatting sqref="JD142:JK148 JP142:JQ148 JV142:KA148">
    <cfRule type="expression" dxfId="1017" priority="39">
      <formula>$U142="Ne"</formula>
    </cfRule>
  </conditionalFormatting>
  <conditionalFormatting sqref="JD150:JK152 JP150:JQ152 JV150:KA152">
    <cfRule type="expression" dxfId="1016" priority="38">
      <formula>$U150="Ne"</formula>
    </cfRule>
  </conditionalFormatting>
  <conditionalFormatting sqref="JD161:JK161 JP161:JQ161 JV161:KA161">
    <cfRule type="expression" dxfId="1015" priority="37">
      <formula>$U161="Ne"</formula>
    </cfRule>
  </conditionalFormatting>
  <conditionalFormatting sqref="DV206:EC206">
    <cfRule type="expression" dxfId="1014" priority="518">
      <formula>$U206="Ne"</formula>
    </cfRule>
  </conditionalFormatting>
  <conditionalFormatting sqref="JD162:JK164 JP162:JQ164 JV162:KA164">
    <cfRule type="expression" dxfId="1013" priority="35">
      <formula>$U162="Ne"</formula>
    </cfRule>
  </conditionalFormatting>
  <conditionalFormatting sqref="JL153:JO153 JL178:JO180 JL141:JO141 JL133:JO133 JL198:JO205 JL7:JO125">
    <cfRule type="expression" dxfId="1012" priority="32">
      <formula>$U7="Ne"</formula>
    </cfRule>
  </conditionalFormatting>
  <conditionalFormatting sqref="JL192:JO197 JL181:JO181">
    <cfRule type="expression" dxfId="1011" priority="31">
      <formula>$U181="Ne"</formula>
    </cfRule>
  </conditionalFormatting>
  <conditionalFormatting sqref="JL126:JO132">
    <cfRule type="expression" dxfId="1010" priority="30">
      <formula>$U126="Ne"</formula>
    </cfRule>
  </conditionalFormatting>
  <conditionalFormatting sqref="JL134:JO140">
    <cfRule type="expression" dxfId="1009" priority="29">
      <formula>$U134="Ne"</formula>
    </cfRule>
  </conditionalFormatting>
  <conditionalFormatting sqref="JL189:JO189">
    <cfRule type="expression" dxfId="1008" priority="28">
      <formula>$U189="Ne"</formula>
    </cfRule>
  </conditionalFormatting>
  <conditionalFormatting sqref="JL182:JO188">
    <cfRule type="expression" dxfId="1007" priority="27">
      <formula>$U182="Ne"</formula>
    </cfRule>
  </conditionalFormatting>
  <conditionalFormatting sqref="JL190:JO191">
    <cfRule type="expression" dxfId="1006" priority="26">
      <formula>$U190="Ne"</formula>
    </cfRule>
  </conditionalFormatting>
  <conditionalFormatting sqref="JL175:JO175">
    <cfRule type="expression" dxfId="1005" priority="25">
      <formula>$U175="Ne"</formula>
    </cfRule>
  </conditionalFormatting>
  <conditionalFormatting sqref="CR206:CY206">
    <cfRule type="expression" dxfId="1004" priority="506">
      <formula>$U206="Ne"</formula>
    </cfRule>
  </conditionalFormatting>
  <conditionalFormatting sqref="JL176:JO177">
    <cfRule type="expression" dxfId="1003" priority="23">
      <formula>$U176="Ne"</formula>
    </cfRule>
  </conditionalFormatting>
  <conditionalFormatting sqref="JL149:JO149">
    <cfRule type="expression" dxfId="1002" priority="22">
      <formula>$U149="Ne"</formula>
    </cfRule>
  </conditionalFormatting>
  <conditionalFormatting sqref="JL142:JO148">
    <cfRule type="expression" dxfId="1001" priority="21">
      <formula>$U142="Ne"</formula>
    </cfRule>
  </conditionalFormatting>
  <conditionalFormatting sqref="JL150:JO152">
    <cfRule type="expression" dxfId="1000" priority="20">
      <formula>$U150="Ne"</formula>
    </cfRule>
  </conditionalFormatting>
  <conditionalFormatting sqref="JL161:JO161">
    <cfRule type="expression" dxfId="999" priority="19">
      <formula>$U161="Ne"</formula>
    </cfRule>
  </conditionalFormatting>
  <conditionalFormatting sqref="JL154:JO160">
    <cfRule type="expression" dxfId="998" priority="18">
      <formula>$U154="Ne"</formula>
    </cfRule>
  </conditionalFormatting>
  <conditionalFormatting sqref="JL162:JO164">
    <cfRule type="expression" dxfId="997" priority="17">
      <formula>$U162="Ne"</formula>
    </cfRule>
  </conditionalFormatting>
  <conditionalFormatting sqref="JR153:JU153 JR178:JU180 JR141:JU141 JR133:JU133 JR198:JU205 JR7:JU125">
    <cfRule type="expression" dxfId="996" priority="16">
      <formula>$U7="Ne"</formula>
    </cfRule>
  </conditionalFormatting>
  <conditionalFormatting sqref="JR192:JU197 JR181:JU181">
    <cfRule type="expression" dxfId="995" priority="15">
      <formula>$U181="Ne"</formula>
    </cfRule>
  </conditionalFormatting>
  <conditionalFormatting sqref="JR126:JU132">
    <cfRule type="expression" dxfId="994" priority="14">
      <formula>$U126="Ne"</formula>
    </cfRule>
  </conditionalFormatting>
  <conditionalFormatting sqref="JR134:JU140">
    <cfRule type="expression" dxfId="993" priority="13">
      <formula>$U134="Ne"</formula>
    </cfRule>
  </conditionalFormatting>
  <conditionalFormatting sqref="BN206:BU206">
    <cfRule type="expression" dxfId="992" priority="494">
      <formula>$U206="Ne"</formula>
    </cfRule>
  </conditionalFormatting>
  <conditionalFormatting sqref="JR182:JU188">
    <cfRule type="expression" dxfId="991" priority="11">
      <formula>$U182="Ne"</formula>
    </cfRule>
  </conditionalFormatting>
  <conditionalFormatting sqref="JR190:JU191">
    <cfRule type="expression" dxfId="990" priority="10">
      <formula>$U190="Ne"</formula>
    </cfRule>
  </conditionalFormatting>
  <conditionalFormatting sqref="JR175:JU175">
    <cfRule type="expression" dxfId="989" priority="9">
      <formula>$U175="Ne"</formula>
    </cfRule>
  </conditionalFormatting>
  <conditionalFormatting sqref="JR165:JU174">
    <cfRule type="expression" dxfId="988" priority="8">
      <formula>$U165="Ne"</formula>
    </cfRule>
  </conditionalFormatting>
  <conditionalFormatting sqref="JR176:JU177">
    <cfRule type="expression" dxfId="987" priority="7">
      <formula>$U176="Ne"</formula>
    </cfRule>
  </conditionalFormatting>
  <conditionalFormatting sqref="JR149:JU149">
    <cfRule type="expression" dxfId="986" priority="6">
      <formula>$U149="Ne"</formula>
    </cfRule>
  </conditionalFormatting>
  <conditionalFormatting sqref="JR142:JU148">
    <cfRule type="expression" dxfId="985" priority="5">
      <formula>$U142="Ne"</formula>
    </cfRule>
  </conditionalFormatting>
  <conditionalFormatting sqref="JR150:JU152">
    <cfRule type="expression" dxfId="984" priority="4">
      <formula>$U150="Ne"</formula>
    </cfRule>
  </conditionalFormatting>
  <conditionalFormatting sqref="JR161:JU161">
    <cfRule type="expression" dxfId="983" priority="3">
      <formula>$U161="Ne"</formula>
    </cfRule>
  </conditionalFormatting>
  <conditionalFormatting sqref="JR154:JU160">
    <cfRule type="expression" dxfId="982" priority="2">
      <formula>$U154="Ne"</formula>
    </cfRule>
  </conditionalFormatting>
  <conditionalFormatting sqref="JR162:JU164">
    <cfRule type="expression" dxfId="981" priority="1">
      <formula>$U162="Ne"</formula>
    </cfRule>
  </conditionalFormatting>
  <conditionalFormatting sqref="X7:AC125 X198:AC205 X133:AC133 X141:AC141 X178:AC180 X153:AC153 AL153:AU153 AL178:AU180 AL141:AU141 AL133:AU133 AL198:AU205 AL7:AU125">
    <cfRule type="expression" dxfId="980" priority="482">
      <formula>$U7="Ne"</formula>
    </cfRule>
  </conditionalFormatting>
  <conditionalFormatting sqref="AW7:AW205">
    <cfRule type="cellIs" dxfId="979" priority="481" operator="greaterThan">
      <formula>$J7</formula>
    </cfRule>
  </conditionalFormatting>
  <conditionalFormatting sqref="AY7:AY205">
    <cfRule type="cellIs" dxfId="978" priority="480" operator="greaterThan">
      <formula>$N7</formula>
    </cfRule>
  </conditionalFormatting>
  <conditionalFormatting sqref="BB7:BI125 BB198:BI205 BB133:BI133 BB141:BI141 BB178:BI180 BB153:BI153 BN153:BO153 BN178:BO180 BN141:BO141 BN133:BO133 BN198:BO205 BN7:BO125 BT7:BY125 BT198:BY205 BT133:BY133 BT141:BY141 BT178:BY180 BT153:BY153">
    <cfRule type="expression" dxfId="977" priority="479">
      <formula>$U7="Ne"</formula>
    </cfRule>
  </conditionalFormatting>
  <conditionalFormatting sqref="X181:AC181 X192:AC197 AL192:AU197 AL181:AU181">
    <cfRule type="expression" dxfId="976" priority="478">
      <formula>$U181="Ne"</formula>
    </cfRule>
  </conditionalFormatting>
  <conditionalFormatting sqref="BB181:BI181 BB192:BI197 BN192:BO197 BN181:BO181 BT181:BY181 BT192:BY197">
    <cfRule type="expression" dxfId="975" priority="477">
      <formula>$U181="Ne"</formula>
    </cfRule>
  </conditionalFormatting>
  <conditionalFormatting sqref="X126:AC132 AL126:AU132">
    <cfRule type="expression" dxfId="974" priority="476">
      <formula>$U126="Ne"</formula>
    </cfRule>
  </conditionalFormatting>
  <conditionalFormatting sqref="BB126:BI132 BN126:BO132 BT126:BY132">
    <cfRule type="expression" dxfId="973" priority="475">
      <formula>$U126="Ne"</formula>
    </cfRule>
  </conditionalFormatting>
  <conditionalFormatting sqref="X134:AC140 AL134:AU140">
    <cfRule type="expression" dxfId="972" priority="474">
      <formula>$U134="Ne"</formula>
    </cfRule>
  </conditionalFormatting>
  <conditionalFormatting sqref="BB134:BI140 BN134:BO140 BT134:BY140">
    <cfRule type="expression" dxfId="971" priority="473">
      <formula>$U134="Ne"</formula>
    </cfRule>
  </conditionalFormatting>
  <conditionalFormatting sqref="X189:AC189 AL189:AU189">
    <cfRule type="expression" dxfId="970" priority="472">
      <formula>$U189="Ne"</formula>
    </cfRule>
  </conditionalFormatting>
  <conditionalFormatting sqref="BB189:BI189 BN189:BO189 BT189:BY189">
    <cfRule type="expression" dxfId="969" priority="471">
      <formula>$U189="Ne"</formula>
    </cfRule>
  </conditionalFormatting>
  <conditionalFormatting sqref="X182:AC188 AL182:AU188">
    <cfRule type="expression" dxfId="968" priority="470">
      <formula>$U182="Ne"</formula>
    </cfRule>
  </conditionalFormatting>
  <conditionalFormatting sqref="BB182:BI188 BN182:BO188 BT182:BY188">
    <cfRule type="expression" dxfId="967" priority="469">
      <formula>$U182="Ne"</formula>
    </cfRule>
  </conditionalFormatting>
  <conditionalFormatting sqref="X190:AC191 AL190:AU191">
    <cfRule type="expression" dxfId="966" priority="468">
      <formula>$U190="Ne"</formula>
    </cfRule>
  </conditionalFormatting>
  <conditionalFormatting sqref="BB190:BI191 BN190:BO191 BT190:BY191">
    <cfRule type="expression" dxfId="965" priority="467">
      <formula>$U190="Ne"</formula>
    </cfRule>
  </conditionalFormatting>
  <conditionalFormatting sqref="X175:AC175 AL175:AU175">
    <cfRule type="expression" dxfId="964" priority="466">
      <formula>$U175="Ne"</formula>
    </cfRule>
  </conditionalFormatting>
  <conditionalFormatting sqref="BB175:BI175 BN175:BO175 BT175:BY175">
    <cfRule type="expression" dxfId="963" priority="465">
      <formula>$U175="Ne"</formula>
    </cfRule>
  </conditionalFormatting>
  <conditionalFormatting sqref="AD149:AE149">
    <cfRule type="expression" dxfId="962" priority="438">
      <formula>$U149="Ne"</formula>
    </cfRule>
  </conditionalFormatting>
  <conditionalFormatting sqref="X165:AC174 AL165:AU174">
    <cfRule type="expression" dxfId="961" priority="464">
      <formula>$U165="Ne"</formula>
    </cfRule>
  </conditionalFormatting>
  <conditionalFormatting sqref="BB165:BI174 BN165:BO174 BT165:BY174">
    <cfRule type="expression" dxfId="960" priority="463">
      <formula>$U165="Ne"</formula>
    </cfRule>
  </conditionalFormatting>
  <conditionalFormatting sqref="AJ162:AK164">
    <cfRule type="expression" dxfId="959" priority="385">
      <formula>$U162="Ne"</formula>
    </cfRule>
  </conditionalFormatting>
  <conditionalFormatting sqref="X176:AC177 AL176:AU177">
    <cfRule type="expression" dxfId="958" priority="462">
      <formula>$U176="Ne"</formula>
    </cfRule>
  </conditionalFormatting>
  <conditionalFormatting sqref="BB176:BI177 BN176:BO177 BT176:BY177">
    <cfRule type="expression" dxfId="957" priority="461">
      <formula>$U176="Ne"</formula>
    </cfRule>
  </conditionalFormatting>
  <conditionalFormatting sqref="AH154:AI160">
    <cfRule type="expression" dxfId="956" priority="402">
      <formula>$U154="Ne"</formula>
    </cfRule>
  </conditionalFormatting>
  <conditionalFormatting sqref="AJ134:AK140">
    <cfRule type="expression" dxfId="955" priority="397">
      <formula>$U134="Ne"</formula>
    </cfRule>
  </conditionalFormatting>
  <conditionalFormatting sqref="X149:AC149 AL149:AU149">
    <cfRule type="expression" dxfId="954" priority="460">
      <formula>$U149="Ne"</formula>
    </cfRule>
  </conditionalFormatting>
  <conditionalFormatting sqref="BB149:BI149 BN149:BO149 BT149:BY149">
    <cfRule type="expression" dxfId="953" priority="459">
      <formula>$U149="Ne"</formula>
    </cfRule>
  </conditionalFormatting>
  <conditionalFormatting sqref="AF161:AG161">
    <cfRule type="expression" dxfId="952" priority="419">
      <formula>$U161="Ne"</formula>
    </cfRule>
  </conditionalFormatting>
  <conditionalFormatting sqref="AH126:AI132">
    <cfRule type="expression" dxfId="951" priority="414">
      <formula>$U126="Ne"</formula>
    </cfRule>
  </conditionalFormatting>
  <conditionalFormatting sqref="AH175:AI175">
    <cfRule type="expression" dxfId="950" priority="409">
      <formula>$U175="Ne"</formula>
    </cfRule>
  </conditionalFormatting>
  <conditionalFormatting sqref="X142:AC148 AL142:AU148">
    <cfRule type="expression" dxfId="949" priority="458">
      <formula>$U142="Ne"</formula>
    </cfRule>
  </conditionalFormatting>
  <conditionalFormatting sqref="BB142:BI148 BN142:BO148 BT142:BY148">
    <cfRule type="expression" dxfId="948" priority="457">
      <formula>$U142="Ne"</formula>
    </cfRule>
  </conditionalFormatting>
  <conditionalFormatting sqref="AD150:AE152">
    <cfRule type="expression" dxfId="947" priority="436">
      <formula>$U150="Ne"</formula>
    </cfRule>
  </conditionalFormatting>
  <conditionalFormatting sqref="AF181:AG181 AF192:AG197">
    <cfRule type="expression" dxfId="946" priority="431">
      <formula>$U181="Ne"</formula>
    </cfRule>
  </conditionalFormatting>
  <conditionalFormatting sqref="AF190:AG191">
    <cfRule type="expression" dxfId="945" priority="426">
      <formula>$U190="Ne"</formula>
    </cfRule>
  </conditionalFormatting>
  <conditionalFormatting sqref="AF142:AG148">
    <cfRule type="expression" dxfId="944" priority="421">
      <formula>$U142="Ne"</formula>
    </cfRule>
  </conditionalFormatting>
  <conditionalFormatting sqref="X150:AC152 AL150:AU152">
    <cfRule type="expression" dxfId="943" priority="456">
      <formula>$U150="Ne"</formula>
    </cfRule>
  </conditionalFormatting>
  <conditionalFormatting sqref="BB150:BI152 BN150:BO152 BT150:BY152">
    <cfRule type="expression" dxfId="942" priority="455">
      <formula>$U150="Ne"</formula>
    </cfRule>
  </conditionalFormatting>
  <conditionalFormatting sqref="AD7:AE125 AD198:AE205 AD133:AE133 AD141:AE141 AD178:AE180 AD153:AE153">
    <cfRule type="expression" dxfId="941" priority="448">
      <formula>$U7="Ne"</formula>
    </cfRule>
  </conditionalFormatting>
  <conditionalFormatting sqref="AD182:AE188">
    <cfRule type="expression" dxfId="940" priority="443">
      <formula>$U182="Ne"</formula>
    </cfRule>
  </conditionalFormatting>
  <conditionalFormatting sqref="AD162:AE164">
    <cfRule type="expression" dxfId="939" priority="433">
      <formula>$U162="Ne"</formula>
    </cfRule>
  </conditionalFormatting>
  <conditionalFormatting sqref="X161:AC161 AL161:AU161">
    <cfRule type="expression" dxfId="938" priority="454">
      <formula>$U161="Ne"</formula>
    </cfRule>
  </conditionalFormatting>
  <conditionalFormatting sqref="BB161:BI161 BN161:BO161 BT161:BY161">
    <cfRule type="expression" dxfId="937" priority="453">
      <formula>$U161="Ne"</formula>
    </cfRule>
  </conditionalFormatting>
  <conditionalFormatting sqref="AJ7:AK125 AJ198:AK205 AJ133:AK133 AJ141:AK141 AJ178:AK180 AJ153:AK153">
    <cfRule type="expression" dxfId="936" priority="400">
      <formula>$U7="Ne"</formula>
    </cfRule>
  </conditionalFormatting>
  <conditionalFormatting sqref="AJ182:AK188">
    <cfRule type="expression" dxfId="935" priority="395">
      <formula>$U182="Ne"</formula>
    </cfRule>
  </conditionalFormatting>
  <conditionalFormatting sqref="AJ149:AK149">
    <cfRule type="expression" dxfId="934" priority="390">
      <formula>$U149="Ne"</formula>
    </cfRule>
  </conditionalFormatting>
  <conditionalFormatting sqref="AD134:AE140">
    <cfRule type="expression" dxfId="933" priority="445">
      <formula>$U134="Ne"</formula>
    </cfRule>
  </conditionalFormatting>
  <conditionalFormatting sqref="X154:AC160 AL154:AU160">
    <cfRule type="expression" dxfId="932" priority="452">
      <formula>$U154="Ne"</formula>
    </cfRule>
  </conditionalFormatting>
  <conditionalFormatting sqref="BB154:BI160 BN154:BO160 BT154:BY160">
    <cfRule type="expression" dxfId="931" priority="451">
      <formula>$U154="Ne"</formula>
    </cfRule>
  </conditionalFormatting>
  <conditionalFormatting sqref="AF162:AG164">
    <cfRule type="expression" dxfId="930" priority="417">
      <formula>$U162="Ne"</formula>
    </cfRule>
  </conditionalFormatting>
  <conditionalFormatting sqref="AH189:AI189">
    <cfRule type="expression" dxfId="929" priority="412">
      <formula>$U189="Ne"</formula>
    </cfRule>
  </conditionalFormatting>
  <conditionalFormatting sqref="AH176:AI177">
    <cfRule type="expression" dxfId="928" priority="407">
      <formula>$U176="Ne"</formula>
    </cfRule>
  </conditionalFormatting>
  <conditionalFormatting sqref="AJ165:AK174">
    <cfRule type="expression" dxfId="927" priority="392">
      <formula>$U165="Ne"</formula>
    </cfRule>
  </conditionalFormatting>
  <conditionalFormatting sqref="X162:AC164 AL162:AU164">
    <cfRule type="expression" dxfId="926" priority="450">
      <formula>$U162="Ne"</formula>
    </cfRule>
  </conditionalFormatting>
  <conditionalFormatting sqref="BB162:BI164 BN162:BO164 BT162:BY164">
    <cfRule type="expression" dxfId="925" priority="449">
      <formula>$U162="Ne"</formula>
    </cfRule>
  </conditionalFormatting>
  <conditionalFormatting sqref="AD154:AE160">
    <cfRule type="expression" dxfId="924" priority="434">
      <formula>$U154="Ne"</formula>
    </cfRule>
  </conditionalFormatting>
  <conditionalFormatting sqref="AF134:AG140">
    <cfRule type="expression" dxfId="923" priority="429">
      <formula>$U134="Ne"</formula>
    </cfRule>
  </conditionalFormatting>
  <conditionalFormatting sqref="AF165:AG174">
    <cfRule type="expression" dxfId="922" priority="424">
      <formula>$U165="Ne"</formula>
    </cfRule>
  </conditionalFormatting>
  <conditionalFormatting sqref="BP189:BS189">
    <cfRule type="expression" dxfId="921" priority="362">
      <formula>$U189="Ne"</formula>
    </cfRule>
  </conditionalFormatting>
  <conditionalFormatting sqref="BP176:BS177">
    <cfRule type="expression" dxfId="920" priority="357">
      <formula>$U176="Ne"</formula>
    </cfRule>
  </conditionalFormatting>
  <conditionalFormatting sqref="AH150:AI152">
    <cfRule type="expression" dxfId="919" priority="404">
      <formula>$U150="Ne"</formula>
    </cfRule>
  </conditionalFormatting>
  <conditionalFormatting sqref="CF176:CM177 CR176:CS177 CX176:DC177">
    <cfRule type="expression" dxfId="918" priority="341">
      <formula>$U176="Ne"</formula>
    </cfRule>
  </conditionalFormatting>
  <conditionalFormatting sqref="AD181:AE181 AD192:AE197">
    <cfRule type="expression" dxfId="917" priority="447">
      <formula>$U181="Ne"</formula>
    </cfRule>
  </conditionalFormatting>
  <conditionalFormatting sqref="AD126:AE132">
    <cfRule type="expression" dxfId="916" priority="446">
      <formula>$U126="Ne"</formula>
    </cfRule>
  </conditionalFormatting>
  <conditionalFormatting sqref="AD189:AE189">
    <cfRule type="expression" dxfId="915" priority="444">
      <formula>$U189="Ne"</formula>
    </cfRule>
  </conditionalFormatting>
  <conditionalFormatting sqref="CF154:CM160 CR154:CS160 CX154:DC160">
    <cfRule type="expression" dxfId="914" priority="336">
      <formula>$U154="Ne"</formula>
    </cfRule>
  </conditionalFormatting>
  <conditionalFormatting sqref="AD190:AE191">
    <cfRule type="expression" dxfId="913" priority="442">
      <formula>$U190="Ne"</formula>
    </cfRule>
  </conditionalFormatting>
  <conditionalFormatting sqref="AD175:AE175">
    <cfRule type="expression" dxfId="912" priority="441">
      <formula>$U175="Ne"</formula>
    </cfRule>
  </conditionalFormatting>
  <conditionalFormatting sqref="AD165:AE174">
    <cfRule type="expression" dxfId="911" priority="440">
      <formula>$U165="Ne"</formula>
    </cfRule>
  </conditionalFormatting>
  <conditionalFormatting sqref="AD176:AE177">
    <cfRule type="expression" dxfId="910" priority="439">
      <formula>$U176="Ne"</formula>
    </cfRule>
  </conditionalFormatting>
  <conditionalFormatting sqref="BJ192:BM197 BJ181:BM181">
    <cfRule type="expression" dxfId="909" priority="381">
      <formula>$U181="Ne"</formula>
    </cfRule>
  </conditionalFormatting>
  <conditionalFormatting sqref="AD142:AE148">
    <cfRule type="expression" dxfId="908" priority="437">
      <formula>$U142="Ne"</formula>
    </cfRule>
  </conditionalFormatting>
  <conditionalFormatting sqref="AD161:AE161">
    <cfRule type="expression" dxfId="907" priority="435">
      <formula>$U161="Ne"</formula>
    </cfRule>
  </conditionalFormatting>
  <conditionalFormatting sqref="AF7:AG125 AF198:AG205 AF133:AG133 AF141:AG141 AF178:AG180 AF153:AG153">
    <cfRule type="expression" dxfId="906" priority="432">
      <formula>$U7="Ne"</formula>
    </cfRule>
  </conditionalFormatting>
  <conditionalFormatting sqref="AF126:AG132">
    <cfRule type="expression" dxfId="905" priority="430">
      <formula>$U126="Ne"</formula>
    </cfRule>
  </conditionalFormatting>
  <conditionalFormatting sqref="AF189:AG189">
    <cfRule type="expression" dxfId="904" priority="428">
      <formula>$U189="Ne"</formula>
    </cfRule>
  </conditionalFormatting>
  <conditionalFormatting sqref="AF182:AG188">
    <cfRule type="expression" dxfId="903" priority="427">
      <formula>$U182="Ne"</formula>
    </cfRule>
  </conditionalFormatting>
  <conditionalFormatting sqref="BJ161:BM161">
    <cfRule type="expression" dxfId="902" priority="369">
      <formula>$U161="Ne"</formula>
    </cfRule>
  </conditionalFormatting>
  <conditionalFormatting sqref="AF175:AG175">
    <cfRule type="expression" dxfId="901" priority="425">
      <formula>$U175="Ne"</formula>
    </cfRule>
  </conditionalFormatting>
  <conditionalFormatting sqref="BJ162:BM164">
    <cfRule type="expression" dxfId="900" priority="367">
      <formula>$U162="Ne"</formula>
    </cfRule>
  </conditionalFormatting>
  <conditionalFormatting sqref="AF176:AG177">
    <cfRule type="expression" dxfId="899" priority="423">
      <formula>$U176="Ne"</formula>
    </cfRule>
  </conditionalFormatting>
  <conditionalFormatting sqref="AF149:AG149">
    <cfRule type="expression" dxfId="898" priority="422">
      <formula>$U149="Ne"</formula>
    </cfRule>
  </conditionalFormatting>
  <conditionalFormatting sqref="AF150:AG152">
    <cfRule type="expression" dxfId="897" priority="420">
      <formula>$U150="Ne"</formula>
    </cfRule>
  </conditionalFormatting>
  <conditionalFormatting sqref="CT189:CW189">
    <cfRule type="expression" dxfId="896" priority="312">
      <formula>$U189="Ne"</formula>
    </cfRule>
  </conditionalFormatting>
  <conditionalFormatting sqref="AF154:AG160">
    <cfRule type="expression" dxfId="895" priority="418">
      <formula>$U154="Ne"</formula>
    </cfRule>
  </conditionalFormatting>
  <conditionalFormatting sqref="BP190:BS191">
    <cfRule type="expression" dxfId="894" priority="360">
      <formula>$U190="Ne"</formula>
    </cfRule>
  </conditionalFormatting>
  <conditionalFormatting sqref="AH7:AI125 AH198:AI205 AH133:AI133 AH141:AI141 AH178:AI180 AH153:AI153">
    <cfRule type="expression" dxfId="893" priority="416">
      <formula>$U7="Ne"</formula>
    </cfRule>
  </conditionalFormatting>
  <conditionalFormatting sqref="AH181:AI181 AH192:AI197">
    <cfRule type="expression" dxfId="892" priority="415">
      <formula>$U181="Ne"</formula>
    </cfRule>
  </conditionalFormatting>
  <conditionalFormatting sqref="AH134:AI140">
    <cfRule type="expression" dxfId="891" priority="413">
      <formula>$U134="Ne"</formula>
    </cfRule>
  </conditionalFormatting>
  <conditionalFormatting sqref="BP142:BS148">
    <cfRule type="expression" dxfId="890" priority="355">
      <formula>$U142="Ne"</formula>
    </cfRule>
  </conditionalFormatting>
  <conditionalFormatting sqref="AH182:AI188">
    <cfRule type="expression" dxfId="889" priority="411">
      <formula>$U182="Ne"</formula>
    </cfRule>
  </conditionalFormatting>
  <conditionalFormatting sqref="AH190:AI191">
    <cfRule type="expression" dxfId="888" priority="410">
      <formula>$U190="Ne"</formula>
    </cfRule>
  </conditionalFormatting>
  <conditionalFormatting sqref="AH165:AI174">
    <cfRule type="expression" dxfId="887" priority="408">
      <formula>$U165="Ne"</formula>
    </cfRule>
  </conditionalFormatting>
  <conditionalFormatting sqref="AH149:AI149">
    <cfRule type="expression" dxfId="886" priority="406">
      <formula>$U149="Ne"</formula>
    </cfRule>
  </conditionalFormatting>
  <conditionalFormatting sqref="AH142:AI148">
    <cfRule type="expression" dxfId="885" priority="405">
      <formula>$U142="Ne"</formula>
    </cfRule>
  </conditionalFormatting>
  <conditionalFormatting sqref="AH161:AI161">
    <cfRule type="expression" dxfId="884" priority="403">
      <formula>$U161="Ne"</formula>
    </cfRule>
  </conditionalFormatting>
  <conditionalFormatting sqref="AH162:AI164">
    <cfRule type="expression" dxfId="883" priority="401">
      <formula>$U162="Ne"</formula>
    </cfRule>
  </conditionalFormatting>
  <conditionalFormatting sqref="AJ181:AK181 AJ192:AK197">
    <cfRule type="expression" dxfId="882" priority="399">
      <formula>$U181="Ne"</formula>
    </cfRule>
  </conditionalFormatting>
  <conditionalFormatting sqref="AJ126:AK132">
    <cfRule type="expression" dxfId="881" priority="398">
      <formula>$U126="Ne"</formula>
    </cfRule>
  </conditionalFormatting>
  <conditionalFormatting sqref="AJ189:AK189">
    <cfRule type="expression" dxfId="880" priority="396">
      <formula>$U189="Ne"</formula>
    </cfRule>
  </conditionalFormatting>
  <conditionalFormatting sqref="AJ190:AK191">
    <cfRule type="expression" dxfId="879" priority="394">
      <formula>$U190="Ne"</formula>
    </cfRule>
  </conditionalFormatting>
  <conditionalFormatting sqref="AJ175:AK175">
    <cfRule type="expression" dxfId="878" priority="393">
      <formula>$U175="Ne"</formula>
    </cfRule>
  </conditionalFormatting>
  <conditionalFormatting sqref="AJ176:AK177">
    <cfRule type="expression" dxfId="877" priority="391">
      <formula>$U176="Ne"</formula>
    </cfRule>
  </conditionalFormatting>
  <conditionalFormatting sqref="AJ142:AK148">
    <cfRule type="expression" dxfId="876" priority="389">
      <formula>$U142="Ne"</formula>
    </cfRule>
  </conditionalFormatting>
  <conditionalFormatting sqref="AJ150:AK152">
    <cfRule type="expression" dxfId="875" priority="388">
      <formula>$U150="Ne"</formula>
    </cfRule>
  </conditionalFormatting>
  <conditionalFormatting sqref="AJ161:AK161">
    <cfRule type="expression" dxfId="874" priority="387">
      <formula>$U161="Ne"</formula>
    </cfRule>
  </conditionalFormatting>
  <conditionalFormatting sqref="AJ154:AK160">
    <cfRule type="expression" dxfId="873" priority="386">
      <formula>$U154="Ne"</formula>
    </cfRule>
  </conditionalFormatting>
  <conditionalFormatting sqref="CA7:CA205">
    <cfRule type="cellIs" dxfId="872" priority="384" operator="greaterThan">
      <formula>$J7</formula>
    </cfRule>
  </conditionalFormatting>
  <conditionalFormatting sqref="CC7:CC205">
    <cfRule type="cellIs" dxfId="871" priority="383" operator="greaterThan">
      <formula>$N7</formula>
    </cfRule>
  </conditionalFormatting>
  <conditionalFormatting sqref="BJ153:BM153 BJ178:BM180 BJ141:BM141 BJ133:BM133 BJ198:BM205 BJ7:BM125">
    <cfRule type="expression" dxfId="870" priority="382">
      <formula>$U7="Ne"</formula>
    </cfRule>
  </conditionalFormatting>
  <conditionalFormatting sqref="BJ126:BM132">
    <cfRule type="expression" dxfId="869" priority="380">
      <formula>$U126="Ne"</formula>
    </cfRule>
  </conditionalFormatting>
  <conditionalFormatting sqref="BJ150:BM152">
    <cfRule type="expression" dxfId="868" priority="370">
      <formula>$U150="Ne"</formula>
    </cfRule>
  </conditionalFormatting>
  <conditionalFormatting sqref="BJ154:BM160">
    <cfRule type="expression" dxfId="867" priority="368">
      <formula>$U154="Ne"</formula>
    </cfRule>
  </conditionalFormatting>
  <conditionalFormatting sqref="CN162:CQ164">
    <cfRule type="expression" dxfId="866" priority="317">
      <formula>$U162="Ne"</formula>
    </cfRule>
  </conditionalFormatting>
  <conditionalFormatting sqref="BP153:BS153 BP178:BS180 BP141:BS141 BP133:BS133 BP198:BS205 BP7:BS125">
    <cfRule type="expression" dxfId="865" priority="366">
      <formula>$U7="Ne"</formula>
    </cfRule>
  </conditionalFormatting>
  <conditionalFormatting sqref="BP192:BS197 BP181:BS181">
    <cfRule type="expression" dxfId="864" priority="365">
      <formula>$U181="Ne"</formula>
    </cfRule>
  </conditionalFormatting>
  <conditionalFormatting sqref="BP126:BS132">
    <cfRule type="expression" dxfId="863" priority="364">
      <formula>$U126="Ne"</formula>
    </cfRule>
  </conditionalFormatting>
  <conditionalFormatting sqref="BP134:BS140">
    <cfRule type="expression" dxfId="862" priority="363">
      <formula>$U134="Ne"</formula>
    </cfRule>
  </conditionalFormatting>
  <conditionalFormatting sqref="BP182:BS188">
    <cfRule type="expression" dxfId="861" priority="361">
      <formula>$U182="Ne"</formula>
    </cfRule>
  </conditionalFormatting>
  <conditionalFormatting sqref="CT190:CW191">
    <cfRule type="expression" dxfId="860" priority="310">
      <formula>$U190="Ne"</formula>
    </cfRule>
  </conditionalFormatting>
  <conditionalFormatting sqref="BP175:BS175">
    <cfRule type="expression" dxfId="859" priority="359">
      <formula>$U175="Ne"</formula>
    </cfRule>
  </conditionalFormatting>
  <conditionalFormatting sqref="BP165:BS174">
    <cfRule type="expression" dxfId="858" priority="358">
      <formula>$U165="Ne"</formula>
    </cfRule>
  </conditionalFormatting>
  <conditionalFormatting sqref="CT176:CW177">
    <cfRule type="expression" dxfId="857" priority="307">
      <formula>$U176="Ne"</formula>
    </cfRule>
  </conditionalFormatting>
  <conditionalFormatting sqref="BP149:BS149">
    <cfRule type="expression" dxfId="856" priority="356">
      <formula>$U149="Ne"</formula>
    </cfRule>
  </conditionalFormatting>
  <conditionalFormatting sqref="CT142:CW148">
    <cfRule type="expression" dxfId="855" priority="305">
      <formula>$U142="Ne"</formula>
    </cfRule>
  </conditionalFormatting>
  <conditionalFormatting sqref="CT153:CW153 CT178:CW180 CT141:CW141 CT133:CW133 CT198:CW205 CT7:CW125">
    <cfRule type="expression" dxfId="854" priority="316">
      <formula>$U7="Ne"</formula>
    </cfRule>
  </conditionalFormatting>
  <conditionalFormatting sqref="CT192:CW197 CT181:CW181">
    <cfRule type="expression" dxfId="853" priority="315">
      <formula>$U181="Ne"</formula>
    </cfRule>
  </conditionalFormatting>
  <conditionalFormatting sqref="CT126:CW132">
    <cfRule type="expression" dxfId="852" priority="314">
      <formula>$U126="Ne"</formula>
    </cfRule>
  </conditionalFormatting>
  <conditionalFormatting sqref="CT134:CW140">
    <cfRule type="expression" dxfId="851" priority="313">
      <formula>$U134="Ne"</formula>
    </cfRule>
  </conditionalFormatting>
  <conditionalFormatting sqref="DX189:EA189">
    <cfRule type="expression" dxfId="850" priority="262">
      <formula>$U189="Ne"</formula>
    </cfRule>
  </conditionalFormatting>
  <conditionalFormatting sqref="CT182:CW188">
    <cfRule type="expression" dxfId="849" priority="311">
      <formula>$U182="Ne"</formula>
    </cfRule>
  </conditionalFormatting>
  <conditionalFormatting sqref="DX190:EA191">
    <cfRule type="expression" dxfId="848" priority="260">
      <formula>$U190="Ne"</formula>
    </cfRule>
  </conditionalFormatting>
  <conditionalFormatting sqref="CT175:CW175">
    <cfRule type="expression" dxfId="847" priority="309">
      <formula>$U175="Ne"</formula>
    </cfRule>
  </conditionalFormatting>
  <conditionalFormatting sqref="CT165:CW174">
    <cfRule type="expression" dxfId="846" priority="308">
      <formula>$U165="Ne"</formula>
    </cfRule>
  </conditionalFormatting>
  <conditionalFormatting sqref="CT149:CW149">
    <cfRule type="expression" dxfId="845" priority="306">
      <formula>$U149="Ne"</formula>
    </cfRule>
  </conditionalFormatting>
  <conditionalFormatting sqref="DX142:EA148">
    <cfRule type="expression" dxfId="844" priority="255">
      <formula>$U142="Ne"</formula>
    </cfRule>
  </conditionalFormatting>
  <conditionalFormatting sqref="CF182:CM188 CR182:CS188 CX182:DC188">
    <cfRule type="expression" dxfId="843" priority="345">
      <formula>$U182="Ne"</formula>
    </cfRule>
  </conditionalFormatting>
  <conditionalFormatting sqref="CF190:CM191 CR190:CS191 CX190:DC191">
    <cfRule type="expression" dxfId="842" priority="344">
      <formula>$U190="Ne"</formula>
    </cfRule>
  </conditionalFormatting>
  <conditionalFormatting sqref="CF175:CM175 CR175:CS175 CX175:DC175">
    <cfRule type="expression" dxfId="841" priority="343">
      <formula>$U175="Ne"</formula>
    </cfRule>
  </conditionalFormatting>
  <conditionalFormatting sqref="CF165:CM174 CR165:CS174 CX165:DC174">
    <cfRule type="expression" dxfId="840" priority="342">
      <formula>$U165="Ne"</formula>
    </cfRule>
  </conditionalFormatting>
  <conditionalFormatting sqref="DJ176:DQ177 DV176:DW177 EB176:EG177">
    <cfRule type="expression" dxfId="839" priority="291">
      <formula>$U176="Ne"</formula>
    </cfRule>
  </conditionalFormatting>
  <conditionalFormatting sqref="CF149:CM149 CR149:CS149 CX149:DC149">
    <cfRule type="expression" dxfId="838" priority="340">
      <formula>$U149="Ne"</formula>
    </cfRule>
  </conditionalFormatting>
  <conditionalFormatting sqref="CF142:CM148 CR142:CS148 CX142:DC148">
    <cfRule type="expression" dxfId="837" priority="339">
      <formula>$U142="Ne"</formula>
    </cfRule>
  </conditionalFormatting>
  <conditionalFormatting sqref="CF150:CM152 CR150:CS152 CX150:DC152">
    <cfRule type="expression" dxfId="836" priority="338">
      <formula>$U150="Ne"</formula>
    </cfRule>
  </conditionalFormatting>
  <conditionalFormatting sqref="CF161:CM161 CR161:CS161 CX161:DC161">
    <cfRule type="expression" dxfId="835" priority="337">
      <formula>$U161="Ne"</formula>
    </cfRule>
  </conditionalFormatting>
  <conditionalFormatting sqref="CF162:CM164 CR162:CS164 CX162:DC164">
    <cfRule type="expression" dxfId="834" priority="335">
      <formula>$U162="Ne"</formula>
    </cfRule>
  </conditionalFormatting>
  <conditionalFormatting sqref="DE7:DE205">
    <cfRule type="cellIs" dxfId="833" priority="334" operator="greaterThan">
      <formula>$J7</formula>
    </cfRule>
  </conditionalFormatting>
  <conditionalFormatting sqref="DG7:DG205">
    <cfRule type="cellIs" dxfId="832" priority="333" operator="greaterThan">
      <formula>$N7</formula>
    </cfRule>
  </conditionalFormatting>
  <conditionalFormatting sqref="CN153:CQ153 CN178:CQ180 CN141:CQ141 CN133:CQ133 CN198:CQ205 CN7:CQ125">
    <cfRule type="expression" dxfId="831" priority="332">
      <formula>$U7="Ne"</formula>
    </cfRule>
  </conditionalFormatting>
  <conditionalFormatting sqref="CN192:CQ197 CN181:CQ181">
    <cfRule type="expression" dxfId="830" priority="331">
      <formula>$U181="Ne"</formula>
    </cfRule>
  </conditionalFormatting>
  <conditionalFormatting sqref="CN126:CQ132">
    <cfRule type="expression" dxfId="829" priority="330">
      <formula>$U126="Ne"</formula>
    </cfRule>
  </conditionalFormatting>
  <conditionalFormatting sqref="CN150:CQ152">
    <cfRule type="expression" dxfId="828" priority="320">
      <formula>$U150="Ne"</formula>
    </cfRule>
  </conditionalFormatting>
  <conditionalFormatting sqref="CN161:CQ161">
    <cfRule type="expression" dxfId="827" priority="319">
      <formula>$U161="Ne"</formula>
    </cfRule>
  </conditionalFormatting>
  <conditionalFormatting sqref="CN154:CQ160">
    <cfRule type="expression" dxfId="826" priority="318">
      <formula>$U154="Ne"</formula>
    </cfRule>
  </conditionalFormatting>
  <conditionalFormatting sqref="DR162:DU164">
    <cfRule type="expression" dxfId="825" priority="267">
      <formula>$U162="Ne"</formula>
    </cfRule>
  </conditionalFormatting>
  <conditionalFormatting sqref="DX153:EA153 DX178:EA180 DX141:EA141 DX133:EA133 DX198:EA205 DX7:EA125">
    <cfRule type="expression" dxfId="824" priority="266">
      <formula>$U7="Ne"</formula>
    </cfRule>
  </conditionalFormatting>
  <conditionalFormatting sqref="DX192:EA197 DX181:EA181">
    <cfRule type="expression" dxfId="823" priority="265">
      <formula>$U181="Ne"</formula>
    </cfRule>
  </conditionalFormatting>
  <conditionalFormatting sqref="DX126:EA132">
    <cfRule type="expression" dxfId="822" priority="264">
      <formula>$U126="Ne"</formula>
    </cfRule>
  </conditionalFormatting>
  <conditionalFormatting sqref="DX134:EA140">
    <cfRule type="expression" dxfId="821" priority="263">
      <formula>$U134="Ne"</formula>
    </cfRule>
  </conditionalFormatting>
  <conditionalFormatting sqref="DX182:EA188">
    <cfRule type="expression" dxfId="820" priority="261">
      <formula>$U182="Ne"</formula>
    </cfRule>
  </conditionalFormatting>
  <conditionalFormatting sqref="DX175:EA175">
    <cfRule type="expression" dxfId="819" priority="259">
      <formula>$U175="Ne"</formula>
    </cfRule>
  </conditionalFormatting>
  <conditionalFormatting sqref="DX165:EA174">
    <cfRule type="expression" dxfId="818" priority="258">
      <formula>$U165="Ne"</formula>
    </cfRule>
  </conditionalFormatting>
  <conditionalFormatting sqref="DX176:EA177">
    <cfRule type="expression" dxfId="817" priority="257">
      <formula>$U176="Ne"</formula>
    </cfRule>
  </conditionalFormatting>
  <conditionalFormatting sqref="DX149:EA149">
    <cfRule type="expression" dxfId="816" priority="256">
      <formula>$U149="Ne"</formula>
    </cfRule>
  </conditionalFormatting>
  <conditionalFormatting sqref="FB153:FE153 FB178:FE180 FB141:FE141 FB133:FE133 FB198:FE205 FB7:FE125">
    <cfRule type="expression" dxfId="815" priority="216">
      <formula>$U7="Ne"</formula>
    </cfRule>
  </conditionalFormatting>
  <conditionalFormatting sqref="FB192:FE197 FB181:FE181">
    <cfRule type="expression" dxfId="814" priority="215">
      <formula>$U181="Ne"</formula>
    </cfRule>
  </conditionalFormatting>
  <conditionalFormatting sqref="FB126:FE132">
    <cfRule type="expression" dxfId="813" priority="214">
      <formula>$U126="Ne"</formula>
    </cfRule>
  </conditionalFormatting>
  <conditionalFormatting sqref="FB134:FE140">
    <cfRule type="expression" dxfId="812" priority="213">
      <formula>$U134="Ne"</formula>
    </cfRule>
  </conditionalFormatting>
  <conditionalFormatting sqref="FB161:FE161">
    <cfRule type="expression" dxfId="811" priority="203">
      <formula>$U161="Ne"</formula>
    </cfRule>
  </conditionalFormatting>
  <conditionalFormatting sqref="FB154:FE160">
    <cfRule type="expression" dxfId="810" priority="202">
      <formula>$U154="Ne"</formula>
    </cfRule>
  </conditionalFormatting>
  <conditionalFormatting sqref="FB162:FE164">
    <cfRule type="expression" dxfId="809" priority="201">
      <formula>$U162="Ne"</formula>
    </cfRule>
  </conditionalFormatting>
  <conditionalFormatting sqref="GF153:GI153 GF178:GI180 GF141:GI141 GF133:GI133 GF198:GI205 GF7:GI125">
    <cfRule type="expression" dxfId="808" priority="166">
      <formula>$U7="Ne"</formula>
    </cfRule>
  </conditionalFormatting>
  <conditionalFormatting sqref="GF192:GI197 GF181:GI181">
    <cfRule type="expression" dxfId="807" priority="165">
      <formula>$U181="Ne"</formula>
    </cfRule>
  </conditionalFormatting>
  <conditionalFormatting sqref="GF126:GI132">
    <cfRule type="expression" dxfId="806" priority="164">
      <formula>$U126="Ne"</formula>
    </cfRule>
  </conditionalFormatting>
  <conditionalFormatting sqref="GF134:GI140">
    <cfRule type="expression" dxfId="805" priority="163">
      <formula>$U134="Ne"</formula>
    </cfRule>
  </conditionalFormatting>
  <conditionalFormatting sqref="GF189:GI189">
    <cfRule type="expression" dxfId="804" priority="162">
      <formula>$U189="Ne"</formula>
    </cfRule>
  </conditionalFormatting>
  <conditionalFormatting sqref="GF154:GI160">
    <cfRule type="expression" dxfId="803" priority="152">
      <formula>$U154="Ne"</formula>
    </cfRule>
  </conditionalFormatting>
  <conditionalFormatting sqref="GF162:GI164">
    <cfRule type="expression" dxfId="802" priority="151">
      <formula>$U162="Ne"</formula>
    </cfRule>
  </conditionalFormatting>
  <conditionalFormatting sqref="DJ182:DQ188 DV182:DW188 EB182:EG188">
    <cfRule type="expression" dxfId="801" priority="295">
      <formula>$U182="Ne"</formula>
    </cfRule>
  </conditionalFormatting>
  <conditionalFormatting sqref="DJ190:DQ191 DV190:DW191 EB190:EG191">
    <cfRule type="expression" dxfId="800" priority="294">
      <formula>$U190="Ne"</formula>
    </cfRule>
  </conditionalFormatting>
  <conditionalFormatting sqref="DJ175:DQ175 DV175:DW175 EB175:EG175">
    <cfRule type="expression" dxfId="799" priority="293">
      <formula>$U175="Ne"</formula>
    </cfRule>
  </conditionalFormatting>
  <conditionalFormatting sqref="DJ165:DQ174 DV165:DW174 EB165:EG174">
    <cfRule type="expression" dxfId="798" priority="292">
      <formula>$U165="Ne"</formula>
    </cfRule>
  </conditionalFormatting>
  <conditionalFormatting sqref="DJ149:DQ149 DV149:DW149 EB149:EG149">
    <cfRule type="expression" dxfId="797" priority="290">
      <formula>$U149="Ne"</formula>
    </cfRule>
  </conditionalFormatting>
  <conditionalFormatting sqref="DJ142:DQ148 DV142:DW148 EB142:EG148">
    <cfRule type="expression" dxfId="796" priority="289">
      <formula>$U142="Ne"</formula>
    </cfRule>
  </conditionalFormatting>
  <conditionalFormatting sqref="DJ150:DQ152 DV150:DW152 EB150:EG152">
    <cfRule type="expression" dxfId="795" priority="288">
      <formula>$U150="Ne"</formula>
    </cfRule>
  </conditionalFormatting>
  <conditionalFormatting sqref="DJ161:DQ161 DV161:DW161 EB161:EG161">
    <cfRule type="expression" dxfId="794" priority="287">
      <formula>$U161="Ne"</formula>
    </cfRule>
  </conditionalFormatting>
  <conditionalFormatting sqref="DJ154:DQ160 DV154:DW160 EB154:EG160">
    <cfRule type="expression" dxfId="793" priority="286">
      <formula>$U154="Ne"</formula>
    </cfRule>
  </conditionalFormatting>
  <conditionalFormatting sqref="DJ162:DQ164 DV162:DW164 EB162:EG164">
    <cfRule type="expression" dxfId="792" priority="285">
      <formula>$U162="Ne"</formula>
    </cfRule>
  </conditionalFormatting>
  <conditionalFormatting sqref="EI7:EI205">
    <cfRule type="cellIs" dxfId="791" priority="284" operator="greaterThan">
      <formula>$J7</formula>
    </cfRule>
  </conditionalFormatting>
  <conditionalFormatting sqref="EK7:EK205">
    <cfRule type="cellIs" dxfId="790" priority="283" operator="greaterThan">
      <formula>$N7</formula>
    </cfRule>
  </conditionalFormatting>
  <conditionalFormatting sqref="DR153:DU153 DR178:DU180 DR141:DU141 DR133:DU133 DR198:DU205 DR7:DU125">
    <cfRule type="expression" dxfId="789" priority="282">
      <formula>$U7="Ne"</formula>
    </cfRule>
  </conditionalFormatting>
  <conditionalFormatting sqref="DR192:DU197 DR181:DU181">
    <cfRule type="expression" dxfId="788" priority="281">
      <formula>$U181="Ne"</formula>
    </cfRule>
  </conditionalFormatting>
  <conditionalFormatting sqref="DR126:DU132">
    <cfRule type="expression" dxfId="787" priority="280">
      <formula>$U126="Ne"</formula>
    </cfRule>
  </conditionalFormatting>
  <conditionalFormatting sqref="DR150:DU152">
    <cfRule type="expression" dxfId="786" priority="270">
      <formula>$U150="Ne"</formula>
    </cfRule>
  </conditionalFormatting>
  <conditionalFormatting sqref="DR161:DU161">
    <cfRule type="expression" dxfId="785" priority="269">
      <formula>$U161="Ne"</formula>
    </cfRule>
  </conditionalFormatting>
  <conditionalFormatting sqref="DR154:DU160">
    <cfRule type="expression" dxfId="784" priority="268">
      <formula>$U154="Ne"</formula>
    </cfRule>
  </conditionalFormatting>
  <conditionalFormatting sqref="EV162:EY164">
    <cfRule type="expression" dxfId="783" priority="217">
      <formula>$U162="Ne"</formula>
    </cfRule>
  </conditionalFormatting>
  <conditionalFormatting sqref="HJ165:HM174">
    <cfRule type="expression" dxfId="782" priority="108">
      <formula>$U165="Ne"</formula>
    </cfRule>
  </conditionalFormatting>
  <conditionalFormatting sqref="IN190:IQ191">
    <cfRule type="expression" dxfId="781" priority="60">
      <formula>$U190="Ne"</formula>
    </cfRule>
  </conditionalFormatting>
  <conditionalFormatting sqref="EN182:EU188 EZ182:FA188 FF182:FK188">
    <cfRule type="expression" dxfId="780" priority="245">
      <formula>$U182="Ne"</formula>
    </cfRule>
  </conditionalFormatting>
  <conditionalFormatting sqref="EN190:EU191 EZ190:FA191 FF190:FK191">
    <cfRule type="expression" dxfId="779" priority="244">
      <formula>$U190="Ne"</formula>
    </cfRule>
  </conditionalFormatting>
  <conditionalFormatting sqref="EN175:EU175 EZ175:FA175 FF175:FK175">
    <cfRule type="expression" dxfId="778" priority="243">
      <formula>$U175="Ne"</formula>
    </cfRule>
  </conditionalFormatting>
  <conditionalFormatting sqref="EN165:EU174 EZ165:FA174 FF165:FK174">
    <cfRule type="expression" dxfId="777" priority="242">
      <formula>$U165="Ne"</formula>
    </cfRule>
  </conditionalFormatting>
  <conditionalFormatting sqref="EN176:EU177 EZ176:FA177 FF176:FK177">
    <cfRule type="expression" dxfId="776" priority="241">
      <formula>$U176="Ne"</formula>
    </cfRule>
  </conditionalFormatting>
  <conditionalFormatting sqref="EN149:EU149 EZ149:FA149 FF149:FK149">
    <cfRule type="expression" dxfId="775" priority="240">
      <formula>$U149="Ne"</formula>
    </cfRule>
  </conditionalFormatting>
  <conditionalFormatting sqref="EN142:EU148 EZ142:FA148 FF142:FK148">
    <cfRule type="expression" dxfId="774" priority="239">
      <formula>$U142="Ne"</formula>
    </cfRule>
  </conditionalFormatting>
  <conditionalFormatting sqref="EN150:EU152 EZ150:FA152 FF150:FK152">
    <cfRule type="expression" dxfId="773" priority="238">
      <formula>$U150="Ne"</formula>
    </cfRule>
  </conditionalFormatting>
  <conditionalFormatting sqref="EN161:EU161 EZ161:FA161 FF161:FK161">
    <cfRule type="expression" dxfId="772" priority="237">
      <formula>$U161="Ne"</formula>
    </cfRule>
  </conditionalFormatting>
  <conditionalFormatting sqref="EN154:EU160 EZ154:FA160 FF154:FK160">
    <cfRule type="expression" dxfId="771" priority="236">
      <formula>$U154="Ne"</formula>
    </cfRule>
  </conditionalFormatting>
  <conditionalFormatting sqref="EN162:EU164 EZ162:FA164 FF162:FK164">
    <cfRule type="expression" dxfId="770" priority="235">
      <formula>$U162="Ne"</formula>
    </cfRule>
  </conditionalFormatting>
  <conditionalFormatting sqref="FM7:FM205">
    <cfRule type="cellIs" dxfId="769" priority="234" operator="greaterThan">
      <formula>$J7</formula>
    </cfRule>
  </conditionalFormatting>
  <conditionalFormatting sqref="FO7:FO205">
    <cfRule type="cellIs" dxfId="768" priority="233" operator="greaterThan">
      <formula>$N7</formula>
    </cfRule>
  </conditionalFormatting>
  <conditionalFormatting sqref="EV153:EY153 EV178:EY180 EV141:EY141 EV133:EY133 EV198:EY205 EV7:EY125">
    <cfRule type="expression" dxfId="767" priority="232">
      <formula>$U7="Ne"</formula>
    </cfRule>
  </conditionalFormatting>
  <conditionalFormatting sqref="EV192:EY197 EV181:EY181">
    <cfRule type="expression" dxfId="766" priority="231">
      <formula>$U181="Ne"</formula>
    </cfRule>
  </conditionalFormatting>
  <conditionalFormatting sqref="EV126:EY132">
    <cfRule type="expression" dxfId="765" priority="230">
      <formula>$U126="Ne"</formula>
    </cfRule>
  </conditionalFormatting>
  <conditionalFormatting sqref="EV150:EY152">
    <cfRule type="expression" dxfId="764" priority="220">
      <formula>$U150="Ne"</formula>
    </cfRule>
  </conditionalFormatting>
  <conditionalFormatting sqref="EV161:EY161">
    <cfRule type="expression" dxfId="763" priority="219">
      <formula>$U161="Ne"</formula>
    </cfRule>
  </conditionalFormatting>
  <conditionalFormatting sqref="EV154:EY160">
    <cfRule type="expression" dxfId="762" priority="218">
      <formula>$U154="Ne"</formula>
    </cfRule>
  </conditionalFormatting>
  <conditionalFormatting sqref="JR189:JU189">
    <cfRule type="expression" dxfId="761" priority="12">
      <formula>$U189="Ne"</formula>
    </cfRule>
  </conditionalFormatting>
  <conditionalFormatting sqref="FR7:FY125 FR198:FY205 FR133:FY133 FR141:FY141 FR178:FY180 FR153:FY153 GD153:GE153 GD178:GE180 GD141:GE141 GD133:GE133 GD198:GE205 GD7:GE125 GJ7:GO125 GJ198:GO205 GJ133:GO133 GJ141:GO141 GJ178:GO180 GJ153:GO153">
    <cfRule type="expression" dxfId="760" priority="200">
      <formula>$U7="Ne"</formula>
    </cfRule>
  </conditionalFormatting>
  <conditionalFormatting sqref="FR181:FY181 FR192:FY197 GD192:GE197 GD181:GE181 GJ181:GO181 GJ192:GO197">
    <cfRule type="expression" dxfId="759" priority="199">
      <formula>$U181="Ne"</formula>
    </cfRule>
  </conditionalFormatting>
  <conditionalFormatting sqref="FR126:FY132 GD126:GE132 GJ126:GO132">
    <cfRule type="expression" dxfId="758" priority="198">
      <formula>$U126="Ne"</formula>
    </cfRule>
  </conditionalFormatting>
  <conditionalFormatting sqref="FR134:FY140 GD134:GE140 GJ134:GO140">
    <cfRule type="expression" dxfId="757" priority="197">
      <formula>$U134="Ne"</formula>
    </cfRule>
  </conditionalFormatting>
  <conditionalFormatting sqref="FR189:FY189 GD189:GE189 GJ189:GO189">
    <cfRule type="expression" dxfId="756" priority="196">
      <formula>$U189="Ne"</formula>
    </cfRule>
  </conditionalFormatting>
  <conditionalFormatting sqref="FR154:FY160 GD154:GE160 GJ154:GO160">
    <cfRule type="expression" dxfId="755" priority="186">
      <formula>$U154="Ne"</formula>
    </cfRule>
  </conditionalFormatting>
  <conditionalFormatting sqref="FR162:FY164 GD162:GE164 GJ162:GO164">
    <cfRule type="expression" dxfId="754" priority="185">
      <formula>$U162="Ne"</formula>
    </cfRule>
  </conditionalFormatting>
  <conditionalFormatting sqref="GQ7:GQ205">
    <cfRule type="cellIs" dxfId="753" priority="184" operator="greaterThan">
      <formula>$J7</formula>
    </cfRule>
  </conditionalFormatting>
  <conditionalFormatting sqref="GS7:GS205">
    <cfRule type="cellIs" dxfId="752" priority="183" operator="greaterThan">
      <formula>$N7</formula>
    </cfRule>
  </conditionalFormatting>
  <conditionalFormatting sqref="FZ153:GC153 FZ178:GC180 FZ141:GC141 FZ133:GC133 FZ198:GC205 FZ7:GC125">
    <cfRule type="expression" dxfId="751" priority="182">
      <formula>$U7="Ne"</formula>
    </cfRule>
  </conditionalFormatting>
  <conditionalFormatting sqref="FZ192:GC197 FZ181:GC181">
    <cfRule type="expression" dxfId="750" priority="181">
      <formula>$U181="Ne"</formula>
    </cfRule>
  </conditionalFormatting>
  <conditionalFormatting sqref="FZ126:GC132">
    <cfRule type="expression" dxfId="749" priority="180">
      <formula>$U126="Ne"</formula>
    </cfRule>
  </conditionalFormatting>
  <conditionalFormatting sqref="FZ134:GC140">
    <cfRule type="expression" dxfId="748" priority="179">
      <formula>$U134="Ne"</formula>
    </cfRule>
  </conditionalFormatting>
  <conditionalFormatting sqref="FZ161:GC161">
    <cfRule type="expression" dxfId="747" priority="169">
      <formula>$U161="Ne"</formula>
    </cfRule>
  </conditionalFormatting>
  <conditionalFormatting sqref="FZ154:GC160">
    <cfRule type="expression" dxfId="746" priority="168">
      <formula>$U154="Ne"</formula>
    </cfRule>
  </conditionalFormatting>
  <conditionalFormatting sqref="FZ162:GC164">
    <cfRule type="expression" dxfId="745" priority="167">
      <formula>$U162="Ne"</formula>
    </cfRule>
  </conditionalFormatting>
  <conditionalFormatting sqref="GV7:HC125 GV198:HC205 GV133:HC133 GV141:HC141 GV178:HC180 GV153:HC153 HH153:HI153 HH178:HI180 HH141:HI141 HH133:HI133 HH198:HI205 HH7:HI125 HN7:HS125 HN198:HS205 HN133:HS133 HN141:HS141 HN178:HS180 HN153:HS153">
    <cfRule type="expression" dxfId="744" priority="150">
      <formula>$U7="Ne"</formula>
    </cfRule>
  </conditionalFormatting>
  <conditionalFormatting sqref="GV181:HC181 GV192:HC197 HH192:HI197 HH181:HI181 HN181:HS181 HN192:HS197">
    <cfRule type="expression" dxfId="743" priority="149">
      <formula>$U181="Ne"</formula>
    </cfRule>
  </conditionalFormatting>
  <conditionalFormatting sqref="GV126:HC132 HH126:HI132 HN126:HS132">
    <cfRule type="expression" dxfId="742" priority="148">
      <formula>$U126="Ne"</formula>
    </cfRule>
  </conditionalFormatting>
  <conditionalFormatting sqref="GV134:HC140 HH134:HI140 HN134:HS140">
    <cfRule type="expression" dxfId="741" priority="147">
      <formula>$U134="Ne"</formula>
    </cfRule>
  </conditionalFormatting>
  <conditionalFormatting sqref="GV189:HC189 HH189:HI189 HN189:HS189">
    <cfRule type="expression" dxfId="740" priority="146">
      <formula>$U189="Ne"</formula>
    </cfRule>
  </conditionalFormatting>
  <conditionalFormatting sqref="GV182:HC188 HH182:HI188 HN182:HS188">
    <cfRule type="expression" dxfId="739" priority="145">
      <formula>$U182="Ne"</formula>
    </cfRule>
  </conditionalFormatting>
  <conditionalFormatting sqref="GV190:HC191 HH190:HI191 HN190:HS191">
    <cfRule type="expression" dxfId="738" priority="144">
      <formula>$U190="Ne"</formula>
    </cfRule>
  </conditionalFormatting>
  <conditionalFormatting sqref="HU7:HU205">
    <cfRule type="cellIs" dxfId="737" priority="134" operator="greaterThan">
      <formula>$J7</formula>
    </cfRule>
  </conditionalFormatting>
  <conditionalFormatting sqref="HW7:HW205">
    <cfRule type="cellIs" dxfId="736" priority="133" operator="greaterThan">
      <formula>$N7</formula>
    </cfRule>
  </conditionalFormatting>
  <conditionalFormatting sqref="HD153:HG153 HD178:HG180 HD141:HG141 HD133:HG133 HD198:HG205 HD7:HG125">
    <cfRule type="expression" dxfId="735" priority="132">
      <formula>$U7="Ne"</formula>
    </cfRule>
  </conditionalFormatting>
  <conditionalFormatting sqref="HD150:HG152">
    <cfRule type="expression" dxfId="734" priority="120">
      <formula>$U150="Ne"</formula>
    </cfRule>
  </conditionalFormatting>
  <conditionalFormatting sqref="HZ189:IG189 IL189:IM189 IR189:IW189">
    <cfRule type="expression" dxfId="733" priority="96">
      <formula>$U189="Ne"</formula>
    </cfRule>
  </conditionalFormatting>
  <conditionalFormatting sqref="IY7:IY205">
    <cfRule type="cellIs" dxfId="732" priority="84" operator="greaterThan">
      <formula>$J7</formula>
    </cfRule>
  </conditionalFormatting>
  <conditionalFormatting sqref="JA7:JA205">
    <cfRule type="cellIs" dxfId="731" priority="83" operator="greaterThan">
      <formula>$N7</formula>
    </cfRule>
  </conditionalFormatting>
  <conditionalFormatting sqref="IH149:IK149">
    <cfRule type="expression" dxfId="730" priority="72">
      <formula>$U149="Ne"</formula>
    </cfRule>
  </conditionalFormatting>
  <conditionalFormatting sqref="JD126:JK132 JP126:JQ132 JV126:KA132">
    <cfRule type="expression" dxfId="729" priority="48">
      <formula>$U126="Ne"</formula>
    </cfRule>
  </conditionalFormatting>
  <conditionalFormatting sqref="JD154:JK160 JP154:JQ160 JV154:KA160">
    <cfRule type="expression" dxfId="728" priority="36">
      <formula>$U154="Ne"</formula>
    </cfRule>
  </conditionalFormatting>
  <conditionalFormatting sqref="KC7:KC205">
    <cfRule type="cellIs" dxfId="727" priority="34" operator="greaterThan">
      <formula>$J7</formula>
    </cfRule>
  </conditionalFormatting>
  <conditionalFormatting sqref="KE7:KE205">
    <cfRule type="cellIs" dxfId="726" priority="33" operator="greaterThan">
      <formula>$N7</formula>
    </cfRule>
  </conditionalFormatting>
  <conditionalFormatting sqref="JL165:JO174">
    <cfRule type="expression" dxfId="725" priority="24">
      <formula>$U165="Ne"</formula>
    </cfRule>
  </conditionalFormatting>
  <dataValidations count="9">
    <dataValidation type="list" allowBlank="1" showInputMessage="1" showErrorMessage="1" error="vyberte ze seznamu" sqref="K7:K206">
      <formula1>rodina</formula1>
    </dataValidation>
    <dataValidation type="whole" allowBlank="1" showInputMessage="1" showErrorMessage="1" error="vyplňte hodnotu 6 - 24" sqref="G7:H206 E206">
      <formula1>6</formula1>
      <formula2>24</formula2>
    </dataValidation>
    <dataValidation type="whole" allowBlank="1" showInputMessage="1" showErrorMessage="1" error="číslo od 0 do 24" sqref="L7:L206">
      <formula1>0</formula1>
      <formula2>24</formula2>
    </dataValidation>
    <dataValidation type="whole" allowBlank="1" showErrorMessage="1" error="vyplňte hodnotu 12 - 24"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ormula1>12</formula1>
      <formula2>24</formula2>
    </dataValidation>
    <dataValidation type="decimal" allowBlank="1" showErrorMessage="1" error="vyplňte hodnotu 0,5 - 1"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ormula1>0.5</formula1>
      <formula2>1</formula2>
    </dataValidation>
    <dataValidation type="list" allowBlank="1" showInputMessage="1" showErrorMessage="1" sqref="V7:V105 AU7:AU206 GY7:GY206 BW7:BW206 EA7:EA206 DS7:DS206 EU7:EU206 FW7:FW206 KA7:KA206 JY7:JY206 Y7:Y206 AA7:AA206 AM7:AM206 U7:U206 AO7:AO206 AQ7:AQ206 AS7:AS206 BY7:BY206 BC7:BC206 BE7:BE206 BG7:BG206 BI7:BI206 BK7:BK206 CY7:CY206 DA7:DA206 DC7:DC206 CG7:CG206 CI7:CI206 CK7:CK206 CM7:CM206 CO7:CO206 FC7:FC206 EE7:EE206 EG7:EG206 DK7:DK206 DM7:DM206 DO7:DO206 DQ7:DQ206 EW7:EW206 GE7:GE206 FI7:FI206 FK7:FK206 EO7:EO206 EQ7:EQ206 ES7:ES206 FY7:FY206 GA7:GA206 HO7:HO206 GM7:GM206 GO7:GO206 FS7:FS206 FU7:FU206 HA7:HA206 HC7:HC206 HE7:HE206 JW7:JW206 HQ7:HQ206 HS7:HS206 GW7:GW206 IC7:IC206 IE7:IE206 IG7:IG206 AI7:AI206 IS7:IS206 IU7:IU206 IW7:IW206 JE7:JE206 JG7:JG206 JI7:JI206 JK7:JK206 JM7:JM206 IQ7:IQ206 AC7:AC206 AK7:AK206 AE7:AE206 AG7:AG206 II7:II206 IK7:IK206 IM7:IM206 IO7:IO206 JO7:JO206 JQ7:JQ206 JS7:JS206 JU7:JU206 HG7:HG206 HI7:HI206 HK7:HK206 HM7:HM206 GC7:GC206 GG7:GG206 GI7:GI206 GK7:GK206 EY7:EY206 FE7:FE206 FG7:FG206 FA7:FA206 DU7:DU206 EC7:EC206 DW7:DW206 DY7:DY206 CQ7:CQ206 CS7:CS206 CU7:CU206 CW7:CW206 BM7:BM206 BO7:BO206 BQ7:BQ206 BS7:BS206 BU7:BU206 IA7:IA206">
      <formula1>"Ano,Ne"</formula1>
    </dataValidation>
    <dataValidation type="whole" allowBlank="1" showInputMessage="1" showErrorMessage="1" errorTitle="Překročen fond pracovní doby" sqref="Z206 AB206 AL206 AN206 AP206 AR206 AT206 JZ206 JX206 JN206 JL206 JJ206 JH206 JF206 JD206 IV206 IT206 IR206 IH206 IF206 ID206 IB206 HZ206 HR206 HP206 HF206 HD206 HB206 GZ206 GX206 GV206 GN206 GL206 GB206 FZ206 FX206 FV206 FT206 FR206 FJ206 FH206 EX206 EV206 ET206 ER206 EP206 EN206 EF206 ED206 DT206 DR206 DP206 DN206 DL206 DJ206 DB206 CZ206 CP206 CN206 CL206 CJ206 CH206 CF206 BX206 BV206 BL206 BJ206 BH206 BF206 BD206 BB206 AD206 AJ206 AF206 AH206 IP206 IN206 IL206 IJ206 JV206 JT206 JR206 JP206 HN206 HL206 HJ206 HH206 GJ206 GH206 GF206 GD206 FF206 FD206 FB206 EZ206 EB206 DZ206 DX206 DV206 CX206 CV206 CT206 CR206 BT206 BR206 BP206 BN206 X206">
      <formula1>0</formula1>
      <formula2>Y$4*$F206</formula2>
    </dataValidation>
    <dataValidation type="whole" allowBlank="1" showInputMessage="1" showErrorMessage="1" error="vyplňte hodnotu 12 - 24" sqref="E7:E205">
      <formula1>12</formula1>
      <formula2>24</formula2>
    </dataValidation>
    <dataValidation type="whole" allowBlank="1" showInputMessage="1" showErrorMessage="1" errorTitle="Překročen fond pracovní doby" sqref="IJ7:IJ205 IH7:IH205 IP7:IP205 IN7:IN205 IV7:IV205 IT7:IT205 IR7:IR205 IL7:IL205 HB7:HB205 GZ7:GZ205 GX7:GX205 GV7:GV205 HF7:HF205 HD7:HD205 HL7:HL205 HJ7:HJ205 GN7:GN205 GL7:GL205 GJ7:GJ205 GD7:GD205 FX7:FX205 FV7:FV205 FT7:FT205 FR7:FR205 EX7:EX205 EV7:EV205 FD7:FD205 FB7:FB205 FJ7:FJ205 FH7:FH205 FF7:FF205 EZ7:EZ205 DP7:DP205 DN7:DN205 DL7:DL205 DJ7:DJ205 DT7:DT205 DR7:DR205 DZ7:DZ205 DX7:DX205 DB7:DB205 CZ7:CZ205 CX7:CX205 CR7:CR205 CL7:CL205 CJ7:CJ205 CH7:CH205 CF7:CF205 AD7:AD205 AF7:AF205 AH7:AH205 AJ7:AJ205 BL7:BL205 BJ7:BJ205 BR7:BR205 BP7:BP205 BX7:BX205 BV7:BV205 BT7:BT205 BN7:BN205 BH7:BH205 BF7:BF205 BD7:BD205 BB7:BB205 AT7:AT205 AR7:AR205 AP7:AP205 AN7:AN205 AL7:AL205 AB7:AB205 Z7:Z205 X7:X205 CP7:CP205 CN7:CN205 CV7:CV205 CT7:CT205 EF7:EF205 ED7:ED205 EB7:EB205 DV7:DV205 ET7:ET205 ER7:ER205 EP7:EP205 EN7:EN205 GB7:GB205 FZ7:FZ205 GH7:GH205 GF7:GF205 HR7:HR205 HP7:HP205 HN7:HN205 HH7:HH205 IF7:IF205 ID7:ID205 IB7:IB205 HZ7:HZ205 JN7:JN205 JL7:JL205 JT7:JT205 JR7:JR205 JZ7:JZ205 JX7:JX205 JV7:JV205 JP7:JP205 JJ7:JJ205 JH7:JH205 JF7:JF205 JD7:JD205">
      <formula1>0</formula1>
      <formula2>Y$4</formula2>
    </dataValidation>
  </dataValidations>
  <hyperlinks>
    <hyperlink ref="B1:E1" location="Úvod!A1" display="zpět na hlavní stranu"/>
  </hyperlinks>
  <pageMargins left="0.7" right="0.7" top="0.78740157499999996" bottom="0.78740157499999996" header="0.3" footer="0.3"/>
  <pageSetup paperSize="9" orientation="portrait" r:id="rId1"/>
  <ignoredErrors>
    <ignoredError sqref="Q6:R6"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B1:PY215"/>
  <sheetViews>
    <sheetView zoomScale="80" zoomScaleNormal="80" workbookViewId="0">
      <pane xSplit="4" ySplit="6" topLeftCell="E7" activePane="bottomRight" state="frozen"/>
      <selection pane="topRight" activeCell="E1" sqref="E1"/>
      <selection pane="bottomLeft" activeCell="A7" sqref="A7"/>
      <selection pane="bottomRight" activeCell="C7" sqref="C7:D7"/>
    </sheetView>
  </sheetViews>
  <sheetFormatPr defaultRowHeight="15" outlineLevelCol="1" x14ac:dyDescent="0.25"/>
  <cols>
    <col min="1" max="1" width="2.42578125" style="1" customWidth="1"/>
    <col min="2" max="2" width="4.5703125" style="6" customWidth="1"/>
    <col min="3" max="3" width="39.140625" style="2" customWidth="1"/>
    <col min="4" max="4" width="2.7109375" style="2" customWidth="1"/>
    <col min="5" max="5" width="14.140625" style="8" customWidth="1"/>
    <col min="6" max="6" width="11.28515625" style="8" customWidth="1"/>
    <col min="7" max="7" width="14.28515625" style="2" customWidth="1"/>
    <col min="8" max="8" width="16.7109375" style="8" customWidth="1"/>
    <col min="9" max="9" width="12.28515625" style="8" customWidth="1"/>
    <col min="10" max="10" width="14.5703125" style="8" customWidth="1"/>
    <col min="11" max="11" width="10.42578125" style="8" hidden="1" customWidth="1"/>
    <col min="12" max="12" width="9" style="8" customWidth="1"/>
    <col min="13" max="13" width="14.42578125" style="8" customWidth="1"/>
    <col min="14" max="14" width="12.85546875" style="8" customWidth="1"/>
    <col min="15" max="15" width="12.140625" style="8" customWidth="1"/>
    <col min="16" max="16" width="15.7109375" style="11" customWidth="1"/>
    <col min="17" max="17" width="1.85546875" style="25" customWidth="1"/>
    <col min="18" max="18" width="12.42578125" style="8" customWidth="1"/>
    <col min="19" max="19" width="12.85546875" style="8" hidden="1" customWidth="1"/>
    <col min="20" max="20" width="12.85546875" style="8" customWidth="1"/>
    <col min="21" max="21" width="10.28515625" style="8" customWidth="1"/>
    <col min="22" max="22" width="3.7109375" style="1" hidden="1" customWidth="1"/>
    <col min="23" max="24" width="3.7109375" style="25" hidden="1" customWidth="1"/>
    <col min="25" max="25" width="3.42578125" style="1" customWidth="1"/>
    <col min="26" max="26" width="12.140625" style="10" customWidth="1"/>
    <col min="27" max="27" width="2.140625" style="10" customWidth="1"/>
    <col min="28" max="28" width="9.42578125" style="10" customWidth="1"/>
    <col min="29" max="64" width="5.85546875" style="10" customWidth="1" outlineLevel="1"/>
    <col min="65" max="65" width="9.28515625" style="10" customWidth="1" outlineLevel="1"/>
    <col min="66" max="66" width="17.42578125" style="10" customWidth="1" outlineLevel="1"/>
    <col min="67" max="67" width="9.28515625" style="10" customWidth="1" outlineLevel="1"/>
    <col min="68" max="68" width="17.42578125" style="10" customWidth="1" outlineLevel="1"/>
    <col min="69" max="69" width="3.140625" style="1" customWidth="1"/>
    <col min="70" max="70" width="9.42578125" style="1" customWidth="1"/>
    <col min="71" max="72" width="6.28515625" style="10" customWidth="1" outlineLevel="1"/>
    <col min="73" max="74" width="6.140625" style="10" customWidth="1" outlineLevel="1"/>
    <col min="75" max="75" width="6.28515625" style="10" customWidth="1" outlineLevel="1"/>
    <col min="76" max="77" width="6.140625" style="10" customWidth="1" outlineLevel="1"/>
    <col min="78" max="78" width="6.28515625" style="10" customWidth="1" outlineLevel="1"/>
    <col min="79" max="80" width="6.140625" style="10" customWidth="1" outlineLevel="1"/>
    <col min="81" max="81" width="6.28515625" style="10" customWidth="1" outlineLevel="1"/>
    <col min="82" max="83" width="6.140625" style="10" customWidth="1" outlineLevel="1"/>
    <col min="84" max="84" width="6.28515625" style="10" customWidth="1" outlineLevel="1"/>
    <col min="85" max="86" width="6.140625" style="10" customWidth="1" outlineLevel="1"/>
    <col min="87" max="87" width="6.28515625" style="10" customWidth="1" outlineLevel="1"/>
    <col min="88" max="89" width="6.140625" style="10" customWidth="1" outlineLevel="1"/>
    <col min="90" max="90" width="6.28515625" style="10" customWidth="1" outlineLevel="1"/>
    <col min="91" max="92" width="6.140625" style="10" customWidth="1" outlineLevel="1"/>
    <col min="93" max="93" width="6.28515625" style="10" customWidth="1" outlineLevel="1"/>
    <col min="94" max="95" width="6.140625" style="10" customWidth="1" outlineLevel="1"/>
    <col min="96" max="96" width="6.28515625" style="10" customWidth="1" outlineLevel="1"/>
    <col min="97" max="98" width="6.140625" style="10" customWidth="1" outlineLevel="1"/>
    <col min="99" max="99" width="6.28515625" style="10" customWidth="1" outlineLevel="1"/>
    <col min="100" max="101" width="6.140625" style="10" customWidth="1" outlineLevel="1"/>
    <col min="102" max="102" width="6.28515625" style="10" customWidth="1" outlineLevel="1"/>
    <col min="103" max="104" width="6.140625" style="10" customWidth="1" outlineLevel="1"/>
    <col min="105" max="105" width="6.28515625" style="10" customWidth="1" outlineLevel="1"/>
    <col min="106" max="106" width="6.140625" style="10" customWidth="1" outlineLevel="1"/>
    <col min="107" max="107" width="9.28515625" style="10" customWidth="1" outlineLevel="1"/>
    <col min="108" max="108" width="17.42578125" style="10" customWidth="1" outlineLevel="1"/>
    <col min="109" max="109" width="9.28515625" style="10" customWidth="1" outlineLevel="1"/>
    <col min="110" max="110" width="17.42578125" style="10" customWidth="1" outlineLevel="1"/>
    <col min="111" max="111" width="3.140625" style="1" customWidth="1"/>
    <col min="112" max="112" width="9.42578125" style="1" customWidth="1"/>
    <col min="113" max="114" width="6.28515625" style="10" customWidth="1" outlineLevel="1"/>
    <col min="115" max="116" width="6.140625" style="10" customWidth="1" outlineLevel="1"/>
    <col min="117" max="117" width="6.28515625" style="10" customWidth="1" outlineLevel="1"/>
    <col min="118" max="119" width="6.140625" style="10" customWidth="1" outlineLevel="1"/>
    <col min="120" max="120" width="6.28515625" style="10" customWidth="1" outlineLevel="1"/>
    <col min="121" max="122" width="6.140625" style="10" customWidth="1" outlineLevel="1"/>
    <col min="123" max="123" width="6.28515625" style="10" customWidth="1" outlineLevel="1"/>
    <col min="124" max="125" width="6.140625" style="10" customWidth="1" outlineLevel="1"/>
    <col min="126" max="126" width="6.28515625" style="10" customWidth="1" outlineLevel="1"/>
    <col min="127" max="128" width="6.140625" style="10" customWidth="1" outlineLevel="1"/>
    <col min="129" max="129" width="6.28515625" style="10" customWidth="1" outlineLevel="1"/>
    <col min="130" max="131" width="6.140625" style="10" customWidth="1" outlineLevel="1"/>
    <col min="132" max="132" width="6.28515625" style="10" customWidth="1" outlineLevel="1"/>
    <col min="133" max="134" width="6.140625" style="10" customWidth="1" outlineLevel="1"/>
    <col min="135" max="135" width="6.28515625" style="10" customWidth="1" outlineLevel="1"/>
    <col min="136" max="137" width="6.140625" style="10" customWidth="1" outlineLevel="1"/>
    <col min="138" max="138" width="6.28515625" style="10" customWidth="1" outlineLevel="1"/>
    <col min="139" max="140" width="6.140625" style="10" customWidth="1" outlineLevel="1"/>
    <col min="141" max="141" width="6.28515625" style="10" customWidth="1" outlineLevel="1"/>
    <col min="142" max="143" width="6.140625" style="10" customWidth="1" outlineLevel="1"/>
    <col min="144" max="144" width="6.28515625" style="10" customWidth="1" outlineLevel="1"/>
    <col min="145" max="146" width="6.140625" style="10" customWidth="1" outlineLevel="1"/>
    <col min="147" max="147" width="6.28515625" style="10" customWidth="1" outlineLevel="1"/>
    <col min="148" max="148" width="6.140625" style="10" customWidth="1" outlineLevel="1"/>
    <col min="149" max="149" width="9.28515625" style="10" customWidth="1" outlineLevel="1"/>
    <col min="150" max="150" width="17.42578125" style="10" customWidth="1" outlineLevel="1"/>
    <col min="151" max="151" width="9.28515625" style="10" customWidth="1" outlineLevel="1"/>
    <col min="152" max="152" width="17.42578125" style="10" customWidth="1" outlineLevel="1"/>
    <col min="153" max="153" width="3.140625" style="1" customWidth="1"/>
    <col min="154" max="154" width="9.42578125" style="1" customWidth="1"/>
    <col min="155" max="156" width="6.28515625" style="10" customWidth="1" outlineLevel="1"/>
    <col min="157" max="158" width="6.140625" style="10" customWidth="1" outlineLevel="1"/>
    <col min="159" max="159" width="6.28515625" style="10" customWidth="1" outlineLevel="1"/>
    <col min="160" max="161" width="6.140625" style="10" customWidth="1" outlineLevel="1"/>
    <col min="162" max="162" width="6.28515625" style="10" customWidth="1" outlineLevel="1"/>
    <col min="163" max="164" width="6.140625" style="10" customWidth="1" outlineLevel="1"/>
    <col min="165" max="165" width="6.28515625" style="10" customWidth="1" outlineLevel="1"/>
    <col min="166" max="167" width="6.140625" style="10" customWidth="1" outlineLevel="1"/>
    <col min="168" max="168" width="6.28515625" style="10" customWidth="1" outlineLevel="1"/>
    <col min="169" max="170" width="6.140625" style="10" customWidth="1" outlineLevel="1"/>
    <col min="171" max="171" width="6.28515625" style="10" customWidth="1" outlineLevel="1"/>
    <col min="172" max="173" width="6.140625" style="10" customWidth="1" outlineLevel="1"/>
    <col min="174" max="174" width="6.28515625" style="10" customWidth="1" outlineLevel="1"/>
    <col min="175" max="176" width="6.140625" style="10" customWidth="1" outlineLevel="1"/>
    <col min="177" max="177" width="6.28515625" style="10" customWidth="1" outlineLevel="1"/>
    <col min="178" max="179" width="6.140625" style="10" customWidth="1" outlineLevel="1"/>
    <col min="180" max="180" width="6.28515625" style="10" customWidth="1" outlineLevel="1"/>
    <col min="181" max="182" width="6.140625" style="10" customWidth="1" outlineLevel="1"/>
    <col min="183" max="183" width="6.28515625" style="10" customWidth="1" outlineLevel="1"/>
    <col min="184" max="185" width="6.140625" style="10" customWidth="1" outlineLevel="1"/>
    <col min="186" max="186" width="6.28515625" style="10" customWidth="1" outlineLevel="1"/>
    <col min="187" max="188" width="6.140625" style="10" customWidth="1" outlineLevel="1"/>
    <col min="189" max="189" width="6.28515625" style="10" customWidth="1" outlineLevel="1"/>
    <col min="190" max="190" width="6.140625" style="10" customWidth="1" outlineLevel="1"/>
    <col min="191" max="191" width="9.28515625" style="10" customWidth="1" outlineLevel="1"/>
    <col min="192" max="192" width="17.42578125" style="10" customWidth="1" outlineLevel="1"/>
    <col min="193" max="193" width="9.28515625" style="10" customWidth="1" outlineLevel="1"/>
    <col min="194" max="194" width="17.42578125" style="10" customWidth="1" outlineLevel="1"/>
    <col min="195" max="195" width="3.7109375" style="1" customWidth="1"/>
    <col min="196" max="196" width="9.42578125" style="1" customWidth="1"/>
    <col min="197" max="198" width="6.28515625" style="10" customWidth="1" outlineLevel="1"/>
    <col min="199" max="200" width="6.140625" style="10" customWidth="1" outlineLevel="1"/>
    <col min="201" max="201" width="6.28515625" style="10" customWidth="1" outlineLevel="1"/>
    <col min="202" max="203" width="6.140625" style="10" customWidth="1" outlineLevel="1"/>
    <col min="204" max="204" width="6.28515625" style="10" customWidth="1" outlineLevel="1"/>
    <col min="205" max="206" width="6.140625" style="10" customWidth="1" outlineLevel="1"/>
    <col min="207" max="207" width="6.28515625" style="10" customWidth="1" outlineLevel="1"/>
    <col min="208" max="209" width="6.140625" style="10" customWidth="1" outlineLevel="1"/>
    <col min="210" max="210" width="6.28515625" style="10" customWidth="1" outlineLevel="1"/>
    <col min="211" max="212" width="6.140625" style="10" customWidth="1" outlineLevel="1"/>
    <col min="213" max="213" width="6.28515625" style="10" customWidth="1" outlineLevel="1"/>
    <col min="214" max="215" width="6.140625" style="10" customWidth="1" outlineLevel="1"/>
    <col min="216" max="216" width="6.28515625" style="10" customWidth="1" outlineLevel="1"/>
    <col min="217" max="218" width="6.140625" style="10" customWidth="1" outlineLevel="1"/>
    <col min="219" max="219" width="6.28515625" style="10" customWidth="1" outlineLevel="1"/>
    <col min="220" max="221" width="6.140625" style="10" customWidth="1" outlineLevel="1"/>
    <col min="222" max="222" width="6.28515625" style="10" customWidth="1" outlineLevel="1"/>
    <col min="223" max="224" width="6.140625" style="10" customWidth="1" outlineLevel="1"/>
    <col min="225" max="225" width="6.28515625" style="10" customWidth="1" outlineLevel="1"/>
    <col min="226" max="227" width="6.140625" style="10" customWidth="1" outlineLevel="1"/>
    <col min="228" max="228" width="6.28515625" style="10" customWidth="1" outlineLevel="1"/>
    <col min="229" max="230" width="6.140625" style="10" customWidth="1" outlineLevel="1"/>
    <col min="231" max="231" width="6.28515625" style="10" customWidth="1" outlineLevel="1"/>
    <col min="232" max="232" width="6.140625" style="10" customWidth="1" outlineLevel="1"/>
    <col min="233" max="233" width="9.28515625" style="10" customWidth="1" outlineLevel="1"/>
    <col min="234" max="234" width="17.42578125" style="10" customWidth="1" outlineLevel="1"/>
    <col min="235" max="235" width="9.28515625" style="10" customWidth="1" outlineLevel="1"/>
    <col min="236" max="236" width="17.42578125" style="10" customWidth="1" outlineLevel="1"/>
    <col min="237" max="237" width="4.140625" style="1" customWidth="1"/>
    <col min="238" max="238" width="9.42578125" style="1" customWidth="1"/>
    <col min="239" max="240" width="6.28515625" style="10" customWidth="1" outlineLevel="1"/>
    <col min="241" max="242" width="6.140625" style="10" customWidth="1" outlineLevel="1"/>
    <col min="243" max="243" width="6.28515625" style="10" customWidth="1" outlineLevel="1"/>
    <col min="244" max="245" width="6.140625" style="10" customWidth="1" outlineLevel="1"/>
    <col min="246" max="246" width="6.28515625" style="10" customWidth="1" outlineLevel="1"/>
    <col min="247" max="248" width="6.140625" style="10" customWidth="1" outlineLevel="1"/>
    <col min="249" max="249" width="6.28515625" style="10" customWidth="1" outlineLevel="1"/>
    <col min="250" max="251" width="6.140625" style="10" customWidth="1" outlineLevel="1"/>
    <col min="252" max="252" width="6.28515625" style="10" customWidth="1" outlineLevel="1"/>
    <col min="253" max="254" width="6.140625" style="10" customWidth="1" outlineLevel="1"/>
    <col min="255" max="255" width="6.28515625" style="10" customWidth="1" outlineLevel="1"/>
    <col min="256" max="257" width="6.140625" style="10" customWidth="1" outlineLevel="1"/>
    <col min="258" max="258" width="6.28515625" style="10" customWidth="1" outlineLevel="1"/>
    <col min="259" max="260" width="6.140625" style="10" customWidth="1" outlineLevel="1"/>
    <col min="261" max="261" width="6.28515625" style="10" customWidth="1" outlineLevel="1"/>
    <col min="262" max="263" width="6.140625" style="10" customWidth="1" outlineLevel="1"/>
    <col min="264" max="264" width="6.28515625" style="10" customWidth="1" outlineLevel="1"/>
    <col min="265" max="266" width="6.140625" style="10" customWidth="1" outlineLevel="1"/>
    <col min="267" max="267" width="6.28515625" style="10" customWidth="1" outlineLevel="1"/>
    <col min="268" max="269" width="6.140625" style="10" customWidth="1" outlineLevel="1"/>
    <col min="270" max="270" width="6.28515625" style="10" customWidth="1" outlineLevel="1"/>
    <col min="271" max="272" width="6.140625" style="10" customWidth="1" outlineLevel="1"/>
    <col min="273" max="273" width="6.28515625" style="10" customWidth="1" outlineLevel="1"/>
    <col min="274" max="274" width="6.140625" style="10" customWidth="1" outlineLevel="1"/>
    <col min="275" max="275" width="9.28515625" style="10" customWidth="1" outlineLevel="1"/>
    <col min="276" max="276" width="17.42578125" style="10" customWidth="1" outlineLevel="1"/>
    <col min="277" max="277" width="9.28515625" style="10" customWidth="1" outlineLevel="1"/>
    <col min="278" max="278" width="17.42578125" style="10" customWidth="1" outlineLevel="1"/>
    <col min="279" max="279" width="3.5703125" style="1" customWidth="1"/>
    <col min="280" max="280" width="9.42578125" style="1" customWidth="1"/>
    <col min="281" max="282" width="6.28515625" style="10" customWidth="1" outlineLevel="1"/>
    <col min="283" max="284" width="6.140625" style="10" customWidth="1" outlineLevel="1"/>
    <col min="285" max="285" width="6.28515625" style="10" customWidth="1" outlineLevel="1"/>
    <col min="286" max="287" width="6.140625" style="10" customWidth="1" outlineLevel="1"/>
    <col min="288" max="288" width="6.28515625" style="10" customWidth="1" outlineLevel="1"/>
    <col min="289" max="290" width="6.140625" style="10" customWidth="1" outlineLevel="1"/>
    <col min="291" max="291" width="6.28515625" style="10" customWidth="1" outlineLevel="1"/>
    <col min="292" max="293" width="6.140625" style="10" customWidth="1" outlineLevel="1"/>
    <col min="294" max="294" width="6.28515625" style="10" customWidth="1" outlineLevel="1"/>
    <col min="295" max="296" width="6.140625" style="10" customWidth="1" outlineLevel="1"/>
    <col min="297" max="297" width="6.28515625" style="10" customWidth="1" outlineLevel="1"/>
    <col min="298" max="299" width="6.140625" style="10" customWidth="1" outlineLevel="1"/>
    <col min="300" max="300" width="6.28515625" style="10" customWidth="1" outlineLevel="1"/>
    <col min="301" max="302" width="6.140625" style="10" customWidth="1" outlineLevel="1"/>
    <col min="303" max="303" width="6.28515625" style="10" customWidth="1" outlineLevel="1"/>
    <col min="304" max="305" width="6.140625" style="10" customWidth="1" outlineLevel="1"/>
    <col min="306" max="306" width="6.28515625" style="10" customWidth="1" outlineLevel="1"/>
    <col min="307" max="308" width="6.140625" style="10" customWidth="1" outlineLevel="1"/>
    <col min="309" max="309" width="6.28515625" style="10" customWidth="1" outlineLevel="1"/>
    <col min="310" max="311" width="6.140625" style="10" customWidth="1" outlineLevel="1"/>
    <col min="312" max="312" width="6.28515625" style="10" customWidth="1" outlineLevel="1"/>
    <col min="313" max="314" width="6.140625" style="10" customWidth="1" outlineLevel="1"/>
    <col min="315" max="315" width="6.28515625" style="10" customWidth="1" outlineLevel="1"/>
    <col min="316" max="316" width="6.140625" style="10" customWidth="1" outlineLevel="1"/>
    <col min="317" max="317" width="9.28515625" style="10" customWidth="1" outlineLevel="1"/>
    <col min="318" max="318" width="17.42578125" style="10" customWidth="1" outlineLevel="1"/>
    <col min="319" max="319" width="9.28515625" style="10" customWidth="1" outlineLevel="1"/>
    <col min="320" max="320" width="17.42578125" style="10" customWidth="1" outlineLevel="1"/>
    <col min="321" max="321" width="4.28515625" style="1" customWidth="1"/>
    <col min="322" max="322" width="9.42578125" style="1" customWidth="1"/>
    <col min="323" max="324" width="6.28515625" style="10" customWidth="1" outlineLevel="1"/>
    <col min="325" max="326" width="6.140625" style="10" customWidth="1" outlineLevel="1"/>
    <col min="327" max="327" width="6.28515625" style="10" customWidth="1" outlineLevel="1"/>
    <col min="328" max="329" width="6.140625" style="10" customWidth="1" outlineLevel="1"/>
    <col min="330" max="330" width="6.28515625" style="10" customWidth="1" outlineLevel="1"/>
    <col min="331" max="332" width="6.140625" style="10" customWidth="1" outlineLevel="1"/>
    <col min="333" max="333" width="6.28515625" style="10" customWidth="1" outlineLevel="1"/>
    <col min="334" max="335" width="6.140625" style="10" customWidth="1" outlineLevel="1"/>
    <col min="336" max="336" width="6.28515625" style="10" customWidth="1" outlineLevel="1"/>
    <col min="337" max="338" width="6.140625" style="10" customWidth="1" outlineLevel="1"/>
    <col min="339" max="339" width="6.28515625" style="10" customWidth="1" outlineLevel="1"/>
    <col min="340" max="341" width="6.140625" style="10" customWidth="1" outlineLevel="1"/>
    <col min="342" max="342" width="6.28515625" style="10" customWidth="1" outlineLevel="1"/>
    <col min="343" max="344" width="6.140625" style="10" customWidth="1" outlineLevel="1"/>
    <col min="345" max="345" width="6.28515625" style="10" customWidth="1" outlineLevel="1"/>
    <col min="346" max="347" width="6.140625" style="10" customWidth="1" outlineLevel="1"/>
    <col min="348" max="348" width="6.28515625" style="10" customWidth="1" outlineLevel="1"/>
    <col min="349" max="350" width="6.140625" style="10" customWidth="1" outlineLevel="1"/>
    <col min="351" max="351" width="6.28515625" style="10" customWidth="1" outlineLevel="1"/>
    <col min="352" max="353" width="6.140625" style="10" customWidth="1" outlineLevel="1"/>
    <col min="354" max="354" width="6.28515625" style="10" customWidth="1" outlineLevel="1"/>
    <col min="355" max="356" width="6.140625" style="10" customWidth="1" outlineLevel="1"/>
    <col min="357" max="357" width="6.28515625" style="10" customWidth="1" outlineLevel="1"/>
    <col min="358" max="358" width="6.140625" style="10" customWidth="1" outlineLevel="1"/>
    <col min="359" max="359" width="9.28515625" style="10" customWidth="1" outlineLevel="1"/>
    <col min="360" max="360" width="17.42578125" style="10" customWidth="1" outlineLevel="1"/>
    <col min="361" max="361" width="9.28515625" style="10" customWidth="1" outlineLevel="1"/>
    <col min="362" max="362" width="17.42578125" style="10" customWidth="1" outlineLevel="1"/>
    <col min="363" max="363" width="3.5703125" style="1" customWidth="1"/>
    <col min="364" max="364" width="9.42578125" style="1" customWidth="1"/>
    <col min="365" max="366" width="6.28515625" style="10" customWidth="1" outlineLevel="1"/>
    <col min="367" max="368" width="6.140625" style="10" customWidth="1" outlineLevel="1"/>
    <col min="369" max="369" width="6.28515625" style="10" customWidth="1" outlineLevel="1"/>
    <col min="370" max="371" width="6.140625" style="10" customWidth="1" outlineLevel="1"/>
    <col min="372" max="372" width="6.28515625" style="10" customWidth="1" outlineLevel="1"/>
    <col min="373" max="374" width="6.140625" style="10" customWidth="1" outlineLevel="1"/>
    <col min="375" max="375" width="6.28515625" style="10" customWidth="1" outlineLevel="1"/>
    <col min="376" max="377" width="6.140625" style="10" customWidth="1" outlineLevel="1"/>
    <col min="378" max="378" width="6.28515625" style="10" customWidth="1" outlineLevel="1"/>
    <col min="379" max="380" width="6.140625" style="10" customWidth="1" outlineLevel="1"/>
    <col min="381" max="381" width="6.28515625" style="10" customWidth="1" outlineLevel="1"/>
    <col min="382" max="383" width="6.140625" style="10" customWidth="1" outlineLevel="1"/>
    <col min="384" max="384" width="6.28515625" style="10" customWidth="1" outlineLevel="1"/>
    <col min="385" max="386" width="6.140625" style="10" customWidth="1" outlineLevel="1"/>
    <col min="387" max="387" width="6.28515625" style="10" customWidth="1" outlineLevel="1"/>
    <col min="388" max="389" width="6.140625" style="10" customWidth="1" outlineLevel="1"/>
    <col min="390" max="390" width="6.28515625" style="10" customWidth="1" outlineLevel="1"/>
    <col min="391" max="392" width="6.140625" style="10" customWidth="1" outlineLevel="1"/>
    <col min="393" max="393" width="6.28515625" style="10" customWidth="1" outlineLevel="1"/>
    <col min="394" max="395" width="6.140625" style="10" customWidth="1" outlineLevel="1"/>
    <col min="396" max="396" width="6.28515625" style="10" customWidth="1" outlineLevel="1"/>
    <col min="397" max="398" width="6.140625" style="10" customWidth="1" outlineLevel="1"/>
    <col min="399" max="399" width="6.28515625" style="10" customWidth="1" outlineLevel="1"/>
    <col min="400" max="400" width="6.140625" style="10" customWidth="1" outlineLevel="1"/>
    <col min="401" max="401" width="9.28515625" style="10" customWidth="1" outlineLevel="1"/>
    <col min="402" max="402" width="17.42578125" style="10" customWidth="1" outlineLevel="1"/>
    <col min="403" max="403" width="9.28515625" style="10" customWidth="1" outlineLevel="1"/>
    <col min="404" max="404" width="17.42578125" style="10" customWidth="1" outlineLevel="1"/>
    <col min="405" max="405" width="3.7109375" style="1" customWidth="1"/>
    <col min="406" max="406" width="14.42578125" style="1" customWidth="1"/>
    <col min="407" max="407" width="10.140625" style="10" customWidth="1" outlineLevel="1"/>
    <col min="408" max="408" width="7.7109375" style="10" customWidth="1" outlineLevel="1"/>
    <col min="409" max="410" width="7.28515625" style="10" customWidth="1" outlineLevel="1"/>
    <col min="411" max="411" width="11.5703125" style="10" customWidth="1" outlineLevel="1"/>
    <col min="412" max="412" width="18" style="10" customWidth="1" outlineLevel="1"/>
    <col min="413" max="413" width="11.5703125" style="10" customWidth="1" outlineLevel="1"/>
    <col min="414" max="414" width="18" style="10" customWidth="1" outlineLevel="1"/>
    <col min="415" max="415" width="10.140625" style="10" customWidth="1" outlineLevel="1"/>
    <col min="416" max="416" width="4" style="1" customWidth="1"/>
    <col min="417" max="417" width="14.28515625" style="1" customWidth="1"/>
    <col min="418" max="418" width="11.7109375" style="1" customWidth="1" outlineLevel="1"/>
    <col min="419" max="419" width="17.5703125" style="1" customWidth="1" outlineLevel="1"/>
    <col min="420" max="420" width="11.7109375" style="1" customWidth="1" outlineLevel="1"/>
    <col min="421" max="421" width="17.5703125" style="1" customWidth="1" outlineLevel="1"/>
    <col min="422" max="422" width="11.7109375" style="1" customWidth="1" outlineLevel="1"/>
    <col min="423" max="423" width="17.5703125" style="1" customWidth="1" outlineLevel="1"/>
    <col min="424" max="424" width="11.7109375" style="1" customWidth="1" outlineLevel="1"/>
    <col min="425" max="425" width="17.5703125" style="1" customWidth="1" outlineLevel="1"/>
    <col min="426" max="427" width="12.140625" style="1" customWidth="1" outlineLevel="1"/>
    <col min="428" max="429" width="12.140625" style="1" hidden="1" customWidth="1" outlineLevel="1"/>
    <col min="430" max="433" width="12.140625" style="1" customWidth="1" outlineLevel="1"/>
    <col min="434" max="434" width="4.85546875" style="1" customWidth="1"/>
    <col min="435" max="437" width="9.140625" style="1"/>
    <col min="438" max="439" width="9.140625" style="29"/>
    <col min="440" max="440" width="9.140625" style="364"/>
    <col min="441" max="441" width="9.140625" style="29"/>
    <col min="442" max="16384" width="9.140625" style="1"/>
  </cols>
  <sheetData>
    <row r="1" spans="2:441" ht="15.75" thickBot="1" x14ac:dyDescent="0.25">
      <c r="B1" s="835" t="s">
        <v>423</v>
      </c>
      <c r="C1" s="835"/>
      <c r="D1" s="835"/>
      <c r="E1" s="835"/>
      <c r="F1" s="32"/>
      <c r="G1" s="7"/>
      <c r="H1" s="10"/>
      <c r="I1" s="10"/>
      <c r="J1" s="10"/>
      <c r="K1" s="10"/>
      <c r="L1" s="10"/>
      <c r="M1" s="10"/>
      <c r="N1" s="10"/>
      <c r="PX1" s="1"/>
    </row>
    <row r="2" spans="2:441" ht="24.95" customHeight="1" thickBot="1" x14ac:dyDescent="0.25">
      <c r="B2" s="39"/>
      <c r="C2" s="40"/>
      <c r="D2" s="40"/>
      <c r="E2" s="41"/>
      <c r="F2" s="42"/>
      <c r="G2" s="40"/>
      <c r="H2" s="42"/>
      <c r="I2" s="42"/>
      <c r="J2" s="42"/>
      <c r="K2" s="1035" t="s">
        <v>315</v>
      </c>
      <c r="L2" s="41"/>
      <c r="M2" s="42"/>
      <c r="N2" s="42"/>
      <c r="O2" s="42"/>
      <c r="P2" s="998" t="s">
        <v>115</v>
      </c>
      <c r="R2" s="393" t="s">
        <v>14</v>
      </c>
      <c r="S2" s="394" t="s">
        <v>14</v>
      </c>
      <c r="T2" s="394" t="s">
        <v>15</v>
      </c>
      <c r="U2" s="395" t="s">
        <v>13</v>
      </c>
      <c r="Z2" s="984" t="s">
        <v>271</v>
      </c>
      <c r="AB2" s="224" t="s">
        <v>272</v>
      </c>
      <c r="AC2" s="324" t="s">
        <v>487</v>
      </c>
      <c r="AD2" s="325"/>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326"/>
      <c r="BR2" s="225" t="s">
        <v>273</v>
      </c>
      <c r="BS2" s="324" t="s">
        <v>487</v>
      </c>
      <c r="BT2" s="249"/>
      <c r="BU2" s="249"/>
      <c r="BV2" s="249"/>
      <c r="BW2" s="249"/>
      <c r="BX2" s="249"/>
      <c r="BY2" s="249"/>
      <c r="BZ2" s="249"/>
      <c r="CA2" s="249"/>
      <c r="CB2" s="249"/>
      <c r="CC2" s="249"/>
      <c r="CD2" s="249"/>
      <c r="CE2" s="249"/>
      <c r="CF2" s="249"/>
      <c r="CG2" s="249"/>
      <c r="CH2" s="249"/>
      <c r="CI2" s="249"/>
      <c r="CJ2" s="249"/>
      <c r="CK2" s="249"/>
      <c r="CL2" s="249"/>
      <c r="CM2" s="249"/>
      <c r="CN2" s="249"/>
      <c r="CO2" s="249"/>
      <c r="CP2" s="249"/>
      <c r="CQ2" s="249"/>
      <c r="CR2" s="249"/>
      <c r="CS2" s="249"/>
      <c r="CT2" s="249"/>
      <c r="CU2" s="249"/>
      <c r="CV2" s="249"/>
      <c r="CW2" s="249"/>
      <c r="CX2" s="249"/>
      <c r="CY2" s="249"/>
      <c r="CZ2" s="249"/>
      <c r="DA2" s="249"/>
      <c r="DB2" s="249"/>
      <c r="DC2" s="249"/>
      <c r="DD2" s="249"/>
      <c r="DE2" s="249"/>
      <c r="DF2" s="250"/>
      <c r="DH2" s="225" t="s">
        <v>274</v>
      </c>
      <c r="DI2" s="324" t="s">
        <v>487</v>
      </c>
      <c r="DJ2" s="345"/>
      <c r="DK2" s="249"/>
      <c r="DL2" s="249"/>
      <c r="DM2" s="249"/>
      <c r="DN2" s="249"/>
      <c r="DO2" s="249"/>
      <c r="DP2" s="249"/>
      <c r="DQ2" s="249"/>
      <c r="DR2" s="249"/>
      <c r="DS2" s="249"/>
      <c r="DT2" s="249"/>
      <c r="DU2" s="249"/>
      <c r="DV2" s="249"/>
      <c r="DW2" s="249"/>
      <c r="DX2" s="249"/>
      <c r="DY2" s="249"/>
      <c r="DZ2" s="249"/>
      <c r="EA2" s="249"/>
      <c r="EB2" s="249"/>
      <c r="EC2" s="249"/>
      <c r="ED2" s="249"/>
      <c r="EE2" s="249"/>
      <c r="EF2" s="249"/>
      <c r="EG2" s="249"/>
      <c r="EH2" s="249"/>
      <c r="EI2" s="249"/>
      <c r="EJ2" s="249"/>
      <c r="EK2" s="249"/>
      <c r="EL2" s="249"/>
      <c r="EM2" s="249"/>
      <c r="EN2" s="249"/>
      <c r="EO2" s="249"/>
      <c r="EP2" s="249"/>
      <c r="EQ2" s="249"/>
      <c r="ER2" s="249"/>
      <c r="ES2" s="51"/>
      <c r="ET2" s="51"/>
      <c r="EU2" s="51"/>
      <c r="EV2" s="326"/>
      <c r="EX2" s="225" t="s">
        <v>275</v>
      </c>
      <c r="EY2" s="324" t="s">
        <v>487</v>
      </c>
      <c r="EZ2" s="249"/>
      <c r="FA2" s="249"/>
      <c r="FB2" s="249"/>
      <c r="FC2" s="249"/>
      <c r="FD2" s="249"/>
      <c r="FE2" s="249"/>
      <c r="FF2" s="249"/>
      <c r="FG2" s="249"/>
      <c r="FH2" s="249"/>
      <c r="FI2" s="249"/>
      <c r="FJ2" s="249"/>
      <c r="FK2" s="249"/>
      <c r="FL2" s="249"/>
      <c r="FM2" s="249"/>
      <c r="FN2" s="249"/>
      <c r="FO2" s="249"/>
      <c r="FP2" s="249"/>
      <c r="FQ2" s="249"/>
      <c r="FR2" s="249"/>
      <c r="FS2" s="249"/>
      <c r="FT2" s="249"/>
      <c r="FU2" s="249"/>
      <c r="FV2" s="249"/>
      <c r="FW2" s="249"/>
      <c r="FX2" s="249"/>
      <c r="FY2" s="249"/>
      <c r="FZ2" s="249"/>
      <c r="GA2" s="249"/>
      <c r="GB2" s="249"/>
      <c r="GC2" s="249"/>
      <c r="GD2" s="249"/>
      <c r="GE2" s="249"/>
      <c r="GF2" s="249"/>
      <c r="GG2" s="249"/>
      <c r="GH2" s="249"/>
      <c r="GI2" s="249"/>
      <c r="GJ2" s="249"/>
      <c r="GK2" s="249"/>
      <c r="GL2" s="250"/>
      <c r="GN2" s="225" t="s">
        <v>276</v>
      </c>
      <c r="GO2" s="324" t="s">
        <v>487</v>
      </c>
      <c r="GP2" s="51"/>
      <c r="GQ2" s="51"/>
      <c r="GR2" s="51"/>
      <c r="GS2" s="51"/>
      <c r="GT2" s="51"/>
      <c r="GU2" s="51"/>
      <c r="GV2" s="51"/>
      <c r="GW2" s="51"/>
      <c r="GX2" s="51"/>
      <c r="GY2" s="51"/>
      <c r="GZ2" s="51"/>
      <c r="HA2" s="51"/>
      <c r="HB2" s="51"/>
      <c r="HC2" s="51"/>
      <c r="HD2" s="51"/>
      <c r="HE2" s="51"/>
      <c r="HF2" s="51"/>
      <c r="HG2" s="51"/>
      <c r="HH2" s="51"/>
      <c r="HI2" s="51"/>
      <c r="HJ2" s="51"/>
      <c r="HK2" s="51"/>
      <c r="HL2" s="51"/>
      <c r="HM2" s="51"/>
      <c r="HN2" s="51"/>
      <c r="HO2" s="51"/>
      <c r="HP2" s="51"/>
      <c r="HQ2" s="51"/>
      <c r="HR2" s="51"/>
      <c r="HS2" s="51"/>
      <c r="HT2" s="51"/>
      <c r="HU2" s="51"/>
      <c r="HV2" s="51"/>
      <c r="HW2" s="51"/>
      <c r="HX2" s="51"/>
      <c r="HY2" s="51"/>
      <c r="HZ2" s="51"/>
      <c r="IA2" s="51"/>
      <c r="IB2" s="326"/>
      <c r="ID2" s="225" t="s">
        <v>277</v>
      </c>
      <c r="IE2" s="324" t="s">
        <v>487</v>
      </c>
      <c r="IF2" s="249"/>
      <c r="IG2" s="249"/>
      <c r="IH2" s="249"/>
      <c r="II2" s="249"/>
      <c r="IJ2" s="249"/>
      <c r="IK2" s="249"/>
      <c r="IL2" s="249"/>
      <c r="IM2" s="249"/>
      <c r="IN2" s="249"/>
      <c r="IO2" s="249"/>
      <c r="IP2" s="249"/>
      <c r="IQ2" s="249"/>
      <c r="IR2" s="249"/>
      <c r="IS2" s="249"/>
      <c r="IT2" s="249"/>
      <c r="IU2" s="249"/>
      <c r="IV2" s="249"/>
      <c r="IW2" s="249"/>
      <c r="IX2" s="249"/>
      <c r="IY2" s="249"/>
      <c r="IZ2" s="249"/>
      <c r="JA2" s="249"/>
      <c r="JB2" s="249"/>
      <c r="JC2" s="249"/>
      <c r="JD2" s="249"/>
      <c r="JE2" s="249"/>
      <c r="JF2" s="249"/>
      <c r="JG2" s="249"/>
      <c r="JH2" s="249"/>
      <c r="JI2" s="249"/>
      <c r="JJ2" s="249"/>
      <c r="JK2" s="249"/>
      <c r="JL2" s="249"/>
      <c r="JM2" s="249"/>
      <c r="JN2" s="249"/>
      <c r="JO2" s="249"/>
      <c r="JP2" s="249"/>
      <c r="JQ2" s="249"/>
      <c r="JR2" s="250"/>
      <c r="JT2" s="225" t="s">
        <v>278</v>
      </c>
      <c r="JU2" s="324" t="s">
        <v>487</v>
      </c>
      <c r="JV2" s="249"/>
      <c r="JW2" s="249"/>
      <c r="JX2" s="249"/>
      <c r="JY2" s="249"/>
      <c r="JZ2" s="249"/>
      <c r="KA2" s="249"/>
      <c r="KB2" s="249"/>
      <c r="KC2" s="249"/>
      <c r="KD2" s="249"/>
      <c r="KE2" s="249"/>
      <c r="KF2" s="249"/>
      <c r="KG2" s="249"/>
      <c r="KH2" s="249"/>
      <c r="KI2" s="249"/>
      <c r="KJ2" s="249"/>
      <c r="KK2" s="249"/>
      <c r="KL2" s="249"/>
      <c r="KM2" s="249"/>
      <c r="KN2" s="249"/>
      <c r="KO2" s="249"/>
      <c r="KP2" s="249"/>
      <c r="KQ2" s="249"/>
      <c r="KR2" s="249"/>
      <c r="KS2" s="249"/>
      <c r="KT2" s="249"/>
      <c r="KU2" s="249"/>
      <c r="KV2" s="249"/>
      <c r="KW2" s="249"/>
      <c r="KX2" s="249"/>
      <c r="KY2" s="249"/>
      <c r="KZ2" s="249"/>
      <c r="LA2" s="249"/>
      <c r="LB2" s="249"/>
      <c r="LC2" s="249"/>
      <c r="LD2" s="249"/>
      <c r="LE2" s="249"/>
      <c r="LF2" s="249"/>
      <c r="LG2" s="249"/>
      <c r="LH2" s="250"/>
      <c r="LJ2" s="225" t="s">
        <v>279</v>
      </c>
      <c r="LK2" s="324" t="s">
        <v>487</v>
      </c>
      <c r="LL2" s="249"/>
      <c r="LM2" s="249"/>
      <c r="LN2" s="249"/>
      <c r="LO2" s="249"/>
      <c r="LP2" s="249"/>
      <c r="LQ2" s="249"/>
      <c r="LR2" s="249"/>
      <c r="LS2" s="249"/>
      <c r="LT2" s="249"/>
      <c r="LU2" s="249"/>
      <c r="LV2" s="249"/>
      <c r="LW2" s="249"/>
      <c r="LX2" s="249"/>
      <c r="LY2" s="249"/>
      <c r="LZ2" s="249"/>
      <c r="MA2" s="249"/>
      <c r="MB2" s="249"/>
      <c r="MC2" s="249"/>
      <c r="MD2" s="249"/>
      <c r="ME2" s="249"/>
      <c r="MF2" s="249"/>
      <c r="MG2" s="249"/>
      <c r="MH2" s="249"/>
      <c r="MI2" s="249"/>
      <c r="MJ2" s="249"/>
      <c r="MK2" s="249"/>
      <c r="ML2" s="249"/>
      <c r="MM2" s="249"/>
      <c r="MN2" s="249"/>
      <c r="MO2" s="249"/>
      <c r="MP2" s="249"/>
      <c r="MQ2" s="249"/>
      <c r="MR2" s="249"/>
      <c r="MS2" s="249"/>
      <c r="MT2" s="249"/>
      <c r="MU2" s="249"/>
      <c r="MV2" s="249"/>
      <c r="MW2" s="249"/>
      <c r="MX2" s="250"/>
      <c r="MZ2" s="225" t="s">
        <v>280</v>
      </c>
      <c r="NA2" s="324" t="s">
        <v>487</v>
      </c>
      <c r="NB2" s="51"/>
      <c r="NC2" s="51"/>
      <c r="ND2" s="51"/>
      <c r="NE2" s="51"/>
      <c r="NF2" s="51"/>
      <c r="NG2" s="51"/>
      <c r="NH2" s="51"/>
      <c r="NI2" s="51"/>
      <c r="NJ2" s="51"/>
      <c r="NK2" s="51"/>
      <c r="NL2" s="51"/>
      <c r="NM2" s="51"/>
      <c r="NN2" s="51"/>
      <c r="NO2" s="51"/>
      <c r="NP2" s="51"/>
      <c r="NQ2" s="51"/>
      <c r="NR2" s="51"/>
      <c r="NS2" s="51"/>
      <c r="NT2" s="51"/>
      <c r="NU2" s="51"/>
      <c r="NV2" s="51"/>
      <c r="NW2" s="51"/>
      <c r="NX2" s="51"/>
      <c r="NY2" s="51"/>
      <c r="NZ2" s="51"/>
      <c r="OA2" s="51"/>
      <c r="OB2" s="51"/>
      <c r="OC2" s="51"/>
      <c r="OD2" s="51"/>
      <c r="OE2" s="51"/>
      <c r="OF2" s="51"/>
      <c r="OG2" s="51"/>
      <c r="OH2" s="51"/>
      <c r="OI2" s="51"/>
      <c r="OJ2" s="51"/>
      <c r="OK2" s="51"/>
      <c r="OL2" s="51"/>
      <c r="OM2" s="51"/>
      <c r="ON2" s="326"/>
      <c r="OP2" s="1011" t="s">
        <v>308</v>
      </c>
      <c r="OQ2" s="1017" t="s">
        <v>308</v>
      </c>
      <c r="OR2" s="1018"/>
      <c r="OS2" s="1018"/>
      <c r="OT2" s="1018"/>
      <c r="OU2" s="1019"/>
      <c r="OV2" s="1019"/>
      <c r="OW2" s="1019"/>
      <c r="OX2" s="1019"/>
      <c r="OY2" s="1020"/>
      <c r="PA2" s="1011" t="s">
        <v>281</v>
      </c>
      <c r="PB2" s="1054" t="s">
        <v>282</v>
      </c>
      <c r="PC2" s="1055"/>
      <c r="PD2" s="1055"/>
      <c r="PE2" s="1055"/>
      <c r="PF2" s="1055"/>
      <c r="PG2" s="1055"/>
      <c r="PH2" s="1055"/>
      <c r="PI2" s="1055"/>
      <c r="PJ2" s="1055"/>
      <c r="PK2" s="1055"/>
      <c r="PL2" s="1055"/>
      <c r="PM2" s="1055"/>
      <c r="PN2" s="1055"/>
      <c r="PO2" s="1055"/>
      <c r="PP2" s="1055"/>
      <c r="PQ2" s="1056"/>
      <c r="PX2" s="1"/>
    </row>
    <row r="3" spans="2:441" ht="24" customHeight="1" thickBot="1" x14ac:dyDescent="0.25">
      <c r="B3" s="39"/>
      <c r="C3" s="1031" t="s">
        <v>10</v>
      </c>
      <c r="D3" s="43"/>
      <c r="E3" s="1001" t="s">
        <v>128</v>
      </c>
      <c r="F3" s="1002"/>
      <c r="G3" s="1002"/>
      <c r="H3" s="1002"/>
      <c r="I3" s="1002"/>
      <c r="J3" s="1002"/>
      <c r="K3" s="1036"/>
      <c r="L3" s="1001" t="s">
        <v>129</v>
      </c>
      <c r="M3" s="1002"/>
      <c r="N3" s="1002"/>
      <c r="O3" s="1003"/>
      <c r="P3" s="999"/>
      <c r="R3" s="995" t="s">
        <v>1</v>
      </c>
      <c r="S3" s="989" t="s">
        <v>314</v>
      </c>
      <c r="T3" s="989" t="s">
        <v>312</v>
      </c>
      <c r="U3" s="1028" t="s">
        <v>3</v>
      </c>
      <c r="Z3" s="985"/>
      <c r="AC3" s="965" t="s">
        <v>283</v>
      </c>
      <c r="AD3" s="966"/>
      <c r="AE3" s="967"/>
      <c r="AF3" s="965" t="s">
        <v>284</v>
      </c>
      <c r="AG3" s="966"/>
      <c r="AH3" s="967"/>
      <c r="AI3" s="965" t="s">
        <v>285</v>
      </c>
      <c r="AJ3" s="966"/>
      <c r="AK3" s="967"/>
      <c r="AL3" s="965" t="s">
        <v>286</v>
      </c>
      <c r="AM3" s="966"/>
      <c r="AN3" s="967"/>
      <c r="AO3" s="965" t="s">
        <v>287</v>
      </c>
      <c r="AP3" s="966"/>
      <c r="AQ3" s="967"/>
      <c r="AR3" s="965" t="s">
        <v>288</v>
      </c>
      <c r="AS3" s="966"/>
      <c r="AT3" s="967"/>
      <c r="AU3" s="965" t="s">
        <v>289</v>
      </c>
      <c r="AV3" s="966"/>
      <c r="AW3" s="967"/>
      <c r="AX3" s="965" t="s">
        <v>290</v>
      </c>
      <c r="AY3" s="966"/>
      <c r="AZ3" s="967"/>
      <c r="BA3" s="965" t="s">
        <v>438</v>
      </c>
      <c r="BB3" s="966"/>
      <c r="BC3" s="967"/>
      <c r="BD3" s="965" t="s">
        <v>439</v>
      </c>
      <c r="BE3" s="966"/>
      <c r="BF3" s="967"/>
      <c r="BG3" s="965" t="s">
        <v>440</v>
      </c>
      <c r="BH3" s="966"/>
      <c r="BI3" s="967"/>
      <c r="BJ3" s="965" t="s">
        <v>441</v>
      </c>
      <c r="BK3" s="966"/>
      <c r="BL3" s="967"/>
      <c r="BM3" s="1026" t="s">
        <v>291</v>
      </c>
      <c r="BN3" s="1027"/>
      <c r="BO3" s="1026" t="s">
        <v>300</v>
      </c>
      <c r="BP3" s="1027"/>
      <c r="BS3" s="965" t="s">
        <v>283</v>
      </c>
      <c r="BT3" s="966"/>
      <c r="BU3" s="967"/>
      <c r="BV3" s="965" t="s">
        <v>284</v>
      </c>
      <c r="BW3" s="966"/>
      <c r="BX3" s="967"/>
      <c r="BY3" s="965" t="s">
        <v>285</v>
      </c>
      <c r="BZ3" s="966"/>
      <c r="CA3" s="967"/>
      <c r="CB3" s="965" t="s">
        <v>286</v>
      </c>
      <c r="CC3" s="966"/>
      <c r="CD3" s="967"/>
      <c r="CE3" s="965" t="s">
        <v>287</v>
      </c>
      <c r="CF3" s="966"/>
      <c r="CG3" s="967"/>
      <c r="CH3" s="965" t="s">
        <v>288</v>
      </c>
      <c r="CI3" s="966"/>
      <c r="CJ3" s="967"/>
      <c r="CK3" s="965" t="s">
        <v>289</v>
      </c>
      <c r="CL3" s="966"/>
      <c r="CM3" s="967"/>
      <c r="CN3" s="965" t="s">
        <v>290</v>
      </c>
      <c r="CO3" s="966"/>
      <c r="CP3" s="967"/>
      <c r="CQ3" s="965" t="s">
        <v>438</v>
      </c>
      <c r="CR3" s="966"/>
      <c r="CS3" s="967"/>
      <c r="CT3" s="965" t="s">
        <v>439</v>
      </c>
      <c r="CU3" s="966"/>
      <c r="CV3" s="967"/>
      <c r="CW3" s="965" t="s">
        <v>440</v>
      </c>
      <c r="CX3" s="966"/>
      <c r="CY3" s="967"/>
      <c r="CZ3" s="965" t="s">
        <v>441</v>
      </c>
      <c r="DA3" s="966"/>
      <c r="DB3" s="967"/>
      <c r="DC3" s="1026" t="s">
        <v>291</v>
      </c>
      <c r="DD3" s="1027"/>
      <c r="DE3" s="1026" t="s">
        <v>300</v>
      </c>
      <c r="DF3" s="1027"/>
      <c r="DI3" s="965" t="s">
        <v>283</v>
      </c>
      <c r="DJ3" s="966"/>
      <c r="DK3" s="967"/>
      <c r="DL3" s="965" t="s">
        <v>284</v>
      </c>
      <c r="DM3" s="966"/>
      <c r="DN3" s="967"/>
      <c r="DO3" s="965" t="s">
        <v>285</v>
      </c>
      <c r="DP3" s="966"/>
      <c r="DQ3" s="967"/>
      <c r="DR3" s="965" t="s">
        <v>286</v>
      </c>
      <c r="DS3" s="966"/>
      <c r="DT3" s="967"/>
      <c r="DU3" s="965" t="s">
        <v>287</v>
      </c>
      <c r="DV3" s="966"/>
      <c r="DW3" s="967"/>
      <c r="DX3" s="965" t="s">
        <v>288</v>
      </c>
      <c r="DY3" s="966"/>
      <c r="DZ3" s="967"/>
      <c r="EA3" s="965" t="s">
        <v>289</v>
      </c>
      <c r="EB3" s="966"/>
      <c r="EC3" s="967"/>
      <c r="ED3" s="965" t="s">
        <v>290</v>
      </c>
      <c r="EE3" s="966"/>
      <c r="EF3" s="967"/>
      <c r="EG3" s="965" t="s">
        <v>438</v>
      </c>
      <c r="EH3" s="966"/>
      <c r="EI3" s="967"/>
      <c r="EJ3" s="965" t="s">
        <v>439</v>
      </c>
      <c r="EK3" s="966"/>
      <c r="EL3" s="967"/>
      <c r="EM3" s="965" t="s">
        <v>440</v>
      </c>
      <c r="EN3" s="966"/>
      <c r="EO3" s="967"/>
      <c r="EP3" s="965" t="s">
        <v>441</v>
      </c>
      <c r="EQ3" s="966"/>
      <c r="ER3" s="967"/>
      <c r="ES3" s="1023" t="s">
        <v>291</v>
      </c>
      <c r="ET3" s="1014"/>
      <c r="EU3" s="1013" t="s">
        <v>300</v>
      </c>
      <c r="EV3" s="1014"/>
      <c r="EY3" s="965" t="s">
        <v>283</v>
      </c>
      <c r="EZ3" s="966"/>
      <c r="FA3" s="967"/>
      <c r="FB3" s="965" t="s">
        <v>284</v>
      </c>
      <c r="FC3" s="966"/>
      <c r="FD3" s="967"/>
      <c r="FE3" s="965" t="s">
        <v>285</v>
      </c>
      <c r="FF3" s="966"/>
      <c r="FG3" s="967"/>
      <c r="FH3" s="965" t="s">
        <v>286</v>
      </c>
      <c r="FI3" s="966"/>
      <c r="FJ3" s="967"/>
      <c r="FK3" s="965" t="s">
        <v>287</v>
      </c>
      <c r="FL3" s="966"/>
      <c r="FM3" s="967"/>
      <c r="FN3" s="965" t="s">
        <v>288</v>
      </c>
      <c r="FO3" s="966"/>
      <c r="FP3" s="967"/>
      <c r="FQ3" s="965" t="s">
        <v>289</v>
      </c>
      <c r="FR3" s="966"/>
      <c r="FS3" s="967"/>
      <c r="FT3" s="965" t="s">
        <v>290</v>
      </c>
      <c r="FU3" s="966"/>
      <c r="FV3" s="967"/>
      <c r="FW3" s="965" t="s">
        <v>438</v>
      </c>
      <c r="FX3" s="966"/>
      <c r="FY3" s="967"/>
      <c r="FZ3" s="965" t="s">
        <v>439</v>
      </c>
      <c r="GA3" s="966"/>
      <c r="GB3" s="967"/>
      <c r="GC3" s="965" t="s">
        <v>440</v>
      </c>
      <c r="GD3" s="966"/>
      <c r="GE3" s="967"/>
      <c r="GF3" s="965" t="s">
        <v>441</v>
      </c>
      <c r="GG3" s="966"/>
      <c r="GH3" s="967"/>
      <c r="GI3" s="1026" t="s">
        <v>291</v>
      </c>
      <c r="GJ3" s="1027"/>
      <c r="GK3" s="1026" t="s">
        <v>300</v>
      </c>
      <c r="GL3" s="1027"/>
      <c r="GO3" s="965" t="s">
        <v>283</v>
      </c>
      <c r="GP3" s="966"/>
      <c r="GQ3" s="967"/>
      <c r="GR3" s="965" t="s">
        <v>284</v>
      </c>
      <c r="GS3" s="966"/>
      <c r="GT3" s="967"/>
      <c r="GU3" s="965" t="s">
        <v>285</v>
      </c>
      <c r="GV3" s="966"/>
      <c r="GW3" s="967"/>
      <c r="GX3" s="965" t="s">
        <v>286</v>
      </c>
      <c r="GY3" s="966"/>
      <c r="GZ3" s="967"/>
      <c r="HA3" s="965" t="s">
        <v>287</v>
      </c>
      <c r="HB3" s="966"/>
      <c r="HC3" s="967"/>
      <c r="HD3" s="965" t="s">
        <v>288</v>
      </c>
      <c r="HE3" s="966"/>
      <c r="HF3" s="967"/>
      <c r="HG3" s="965" t="s">
        <v>289</v>
      </c>
      <c r="HH3" s="966"/>
      <c r="HI3" s="967"/>
      <c r="HJ3" s="965" t="s">
        <v>290</v>
      </c>
      <c r="HK3" s="966"/>
      <c r="HL3" s="967"/>
      <c r="HM3" s="965" t="s">
        <v>438</v>
      </c>
      <c r="HN3" s="966"/>
      <c r="HO3" s="967"/>
      <c r="HP3" s="965" t="s">
        <v>439</v>
      </c>
      <c r="HQ3" s="966"/>
      <c r="HR3" s="967"/>
      <c r="HS3" s="965" t="s">
        <v>440</v>
      </c>
      <c r="HT3" s="966"/>
      <c r="HU3" s="967"/>
      <c r="HV3" s="965" t="s">
        <v>441</v>
      </c>
      <c r="HW3" s="966"/>
      <c r="HX3" s="967"/>
      <c r="HY3" s="1013" t="s">
        <v>291</v>
      </c>
      <c r="HZ3" s="1014"/>
      <c r="IA3" s="1013" t="s">
        <v>300</v>
      </c>
      <c r="IB3" s="1014"/>
      <c r="IE3" s="965" t="s">
        <v>283</v>
      </c>
      <c r="IF3" s="966"/>
      <c r="IG3" s="967"/>
      <c r="IH3" s="965" t="s">
        <v>284</v>
      </c>
      <c r="II3" s="966"/>
      <c r="IJ3" s="967"/>
      <c r="IK3" s="965" t="s">
        <v>285</v>
      </c>
      <c r="IL3" s="966"/>
      <c r="IM3" s="967"/>
      <c r="IN3" s="965" t="s">
        <v>286</v>
      </c>
      <c r="IO3" s="966"/>
      <c r="IP3" s="967"/>
      <c r="IQ3" s="965" t="s">
        <v>287</v>
      </c>
      <c r="IR3" s="966"/>
      <c r="IS3" s="967"/>
      <c r="IT3" s="965" t="s">
        <v>288</v>
      </c>
      <c r="IU3" s="966"/>
      <c r="IV3" s="967"/>
      <c r="IW3" s="965" t="s">
        <v>289</v>
      </c>
      <c r="IX3" s="966"/>
      <c r="IY3" s="967"/>
      <c r="IZ3" s="965" t="s">
        <v>290</v>
      </c>
      <c r="JA3" s="966"/>
      <c r="JB3" s="967"/>
      <c r="JC3" s="965" t="s">
        <v>438</v>
      </c>
      <c r="JD3" s="966"/>
      <c r="JE3" s="967"/>
      <c r="JF3" s="965" t="s">
        <v>439</v>
      </c>
      <c r="JG3" s="966"/>
      <c r="JH3" s="967"/>
      <c r="JI3" s="965" t="s">
        <v>440</v>
      </c>
      <c r="JJ3" s="966"/>
      <c r="JK3" s="967"/>
      <c r="JL3" s="965" t="s">
        <v>441</v>
      </c>
      <c r="JM3" s="966"/>
      <c r="JN3" s="967"/>
      <c r="JO3" s="1026" t="s">
        <v>291</v>
      </c>
      <c r="JP3" s="1027"/>
      <c r="JQ3" s="1026" t="s">
        <v>300</v>
      </c>
      <c r="JR3" s="1027"/>
      <c r="JU3" s="965" t="s">
        <v>283</v>
      </c>
      <c r="JV3" s="966"/>
      <c r="JW3" s="967"/>
      <c r="JX3" s="965" t="s">
        <v>284</v>
      </c>
      <c r="JY3" s="966"/>
      <c r="JZ3" s="967"/>
      <c r="KA3" s="965" t="s">
        <v>285</v>
      </c>
      <c r="KB3" s="966"/>
      <c r="KC3" s="967"/>
      <c r="KD3" s="965" t="s">
        <v>286</v>
      </c>
      <c r="KE3" s="966"/>
      <c r="KF3" s="967"/>
      <c r="KG3" s="965" t="s">
        <v>287</v>
      </c>
      <c r="KH3" s="966"/>
      <c r="KI3" s="967"/>
      <c r="KJ3" s="965" t="s">
        <v>288</v>
      </c>
      <c r="KK3" s="966"/>
      <c r="KL3" s="967"/>
      <c r="KM3" s="965" t="s">
        <v>289</v>
      </c>
      <c r="KN3" s="966"/>
      <c r="KO3" s="967"/>
      <c r="KP3" s="965" t="s">
        <v>290</v>
      </c>
      <c r="KQ3" s="966"/>
      <c r="KR3" s="967"/>
      <c r="KS3" s="965" t="s">
        <v>438</v>
      </c>
      <c r="KT3" s="966"/>
      <c r="KU3" s="967"/>
      <c r="KV3" s="965" t="s">
        <v>439</v>
      </c>
      <c r="KW3" s="966"/>
      <c r="KX3" s="967"/>
      <c r="KY3" s="965" t="s">
        <v>440</v>
      </c>
      <c r="KZ3" s="966"/>
      <c r="LA3" s="967"/>
      <c r="LB3" s="965" t="s">
        <v>441</v>
      </c>
      <c r="LC3" s="966"/>
      <c r="LD3" s="967"/>
      <c r="LE3" s="1026" t="s">
        <v>291</v>
      </c>
      <c r="LF3" s="1027"/>
      <c r="LG3" s="1026" t="s">
        <v>300</v>
      </c>
      <c r="LH3" s="1027"/>
      <c r="LK3" s="965" t="s">
        <v>283</v>
      </c>
      <c r="LL3" s="966"/>
      <c r="LM3" s="967"/>
      <c r="LN3" s="965" t="s">
        <v>284</v>
      </c>
      <c r="LO3" s="966"/>
      <c r="LP3" s="967"/>
      <c r="LQ3" s="965" t="s">
        <v>285</v>
      </c>
      <c r="LR3" s="966"/>
      <c r="LS3" s="967"/>
      <c r="LT3" s="965" t="s">
        <v>286</v>
      </c>
      <c r="LU3" s="966"/>
      <c r="LV3" s="967"/>
      <c r="LW3" s="965" t="s">
        <v>287</v>
      </c>
      <c r="LX3" s="966"/>
      <c r="LY3" s="967"/>
      <c r="LZ3" s="965" t="s">
        <v>288</v>
      </c>
      <c r="MA3" s="966"/>
      <c r="MB3" s="967"/>
      <c r="MC3" s="965" t="s">
        <v>289</v>
      </c>
      <c r="MD3" s="966"/>
      <c r="ME3" s="967"/>
      <c r="MF3" s="965" t="s">
        <v>290</v>
      </c>
      <c r="MG3" s="966"/>
      <c r="MH3" s="967"/>
      <c r="MI3" s="965" t="s">
        <v>438</v>
      </c>
      <c r="MJ3" s="966"/>
      <c r="MK3" s="967"/>
      <c r="ML3" s="965" t="s">
        <v>439</v>
      </c>
      <c r="MM3" s="966"/>
      <c r="MN3" s="967"/>
      <c r="MO3" s="965" t="s">
        <v>440</v>
      </c>
      <c r="MP3" s="966"/>
      <c r="MQ3" s="967"/>
      <c r="MR3" s="965" t="s">
        <v>441</v>
      </c>
      <c r="MS3" s="966"/>
      <c r="MT3" s="967"/>
      <c r="MU3" s="1026" t="s">
        <v>291</v>
      </c>
      <c r="MV3" s="1027"/>
      <c r="MW3" s="1026" t="s">
        <v>300</v>
      </c>
      <c r="MX3" s="1027"/>
      <c r="NA3" s="965" t="s">
        <v>283</v>
      </c>
      <c r="NB3" s="966"/>
      <c r="NC3" s="967"/>
      <c r="ND3" s="965" t="s">
        <v>284</v>
      </c>
      <c r="NE3" s="966"/>
      <c r="NF3" s="967"/>
      <c r="NG3" s="965" t="s">
        <v>285</v>
      </c>
      <c r="NH3" s="966"/>
      <c r="NI3" s="967"/>
      <c r="NJ3" s="965" t="s">
        <v>286</v>
      </c>
      <c r="NK3" s="966"/>
      <c r="NL3" s="967"/>
      <c r="NM3" s="965" t="s">
        <v>287</v>
      </c>
      <c r="NN3" s="966"/>
      <c r="NO3" s="967"/>
      <c r="NP3" s="965" t="s">
        <v>288</v>
      </c>
      <c r="NQ3" s="966"/>
      <c r="NR3" s="967"/>
      <c r="NS3" s="965" t="s">
        <v>289</v>
      </c>
      <c r="NT3" s="966"/>
      <c r="NU3" s="967"/>
      <c r="NV3" s="965" t="s">
        <v>290</v>
      </c>
      <c r="NW3" s="966"/>
      <c r="NX3" s="967"/>
      <c r="NY3" s="965" t="s">
        <v>438</v>
      </c>
      <c r="NZ3" s="966"/>
      <c r="OA3" s="967"/>
      <c r="OB3" s="965" t="s">
        <v>439</v>
      </c>
      <c r="OC3" s="966"/>
      <c r="OD3" s="967"/>
      <c r="OE3" s="965" t="s">
        <v>440</v>
      </c>
      <c r="OF3" s="966"/>
      <c r="OG3" s="967"/>
      <c r="OH3" s="965" t="s">
        <v>441</v>
      </c>
      <c r="OI3" s="966"/>
      <c r="OJ3" s="967"/>
      <c r="OK3" s="1013" t="s">
        <v>291</v>
      </c>
      <c r="OL3" s="1014"/>
      <c r="OM3" s="1013" t="s">
        <v>300</v>
      </c>
      <c r="ON3" s="1014"/>
      <c r="OP3" s="1012"/>
      <c r="OQ3" s="1021" t="s">
        <v>380</v>
      </c>
      <c r="OR3" s="1004" t="s">
        <v>283</v>
      </c>
      <c r="OS3" s="1005"/>
      <c r="OT3" s="1006"/>
      <c r="OU3" s="1023" t="s">
        <v>291</v>
      </c>
      <c r="OV3" s="1014"/>
      <c r="OW3" s="1013" t="s">
        <v>300</v>
      </c>
      <c r="OX3" s="1014"/>
      <c r="OY3" s="1021" t="s">
        <v>321</v>
      </c>
      <c r="PA3" s="1037"/>
      <c r="PB3" s="1057"/>
      <c r="PC3" s="1058"/>
      <c r="PD3" s="1058"/>
      <c r="PE3" s="1058"/>
      <c r="PF3" s="1058"/>
      <c r="PG3" s="1058"/>
      <c r="PH3" s="1058"/>
      <c r="PI3" s="1058"/>
      <c r="PJ3" s="1058"/>
      <c r="PK3" s="1058"/>
      <c r="PL3" s="1058"/>
      <c r="PM3" s="1058"/>
      <c r="PN3" s="1058"/>
      <c r="PO3" s="1058"/>
      <c r="PP3" s="1058"/>
      <c r="PQ3" s="1059"/>
      <c r="PX3" s="1"/>
    </row>
    <row r="4" spans="2:441" s="4" customFormat="1" ht="21.75" customHeight="1" thickBot="1" x14ac:dyDescent="0.25">
      <c r="B4" s="39"/>
      <c r="C4" s="1032"/>
      <c r="D4" s="43"/>
      <c r="E4" s="992" t="s">
        <v>107</v>
      </c>
      <c r="F4" s="993" t="s">
        <v>127</v>
      </c>
      <c r="G4" s="994" t="s">
        <v>64</v>
      </c>
      <c r="H4" s="994" t="s">
        <v>65</v>
      </c>
      <c r="I4" s="993" t="s">
        <v>106</v>
      </c>
      <c r="J4" s="993" t="s">
        <v>105</v>
      </c>
      <c r="K4" s="1036"/>
      <c r="L4" s="992" t="s">
        <v>68</v>
      </c>
      <c r="M4" s="993" t="s">
        <v>108</v>
      </c>
      <c r="N4" s="993" t="s">
        <v>104</v>
      </c>
      <c r="O4" s="993" t="s">
        <v>67</v>
      </c>
      <c r="P4" s="999"/>
      <c r="Q4" s="26"/>
      <c r="R4" s="996"/>
      <c r="S4" s="990"/>
      <c r="T4" s="990"/>
      <c r="U4" s="1029"/>
      <c r="W4" s="26"/>
      <c r="X4" s="26"/>
      <c r="Z4" s="985"/>
      <c r="AA4" s="10"/>
      <c r="AB4" s="10"/>
      <c r="AC4" s="961" t="s">
        <v>330</v>
      </c>
      <c r="AD4" s="963" t="s">
        <v>309</v>
      </c>
      <c r="AE4" s="971" t="s">
        <v>301</v>
      </c>
      <c r="AF4" s="961" t="s">
        <v>330</v>
      </c>
      <c r="AG4" s="963" t="s">
        <v>309</v>
      </c>
      <c r="AH4" s="971" t="s">
        <v>301</v>
      </c>
      <c r="AI4" s="961" t="s">
        <v>330</v>
      </c>
      <c r="AJ4" s="963" t="s">
        <v>309</v>
      </c>
      <c r="AK4" s="959" t="s">
        <v>301</v>
      </c>
      <c r="AL4" s="961" t="s">
        <v>330</v>
      </c>
      <c r="AM4" s="963" t="s">
        <v>309</v>
      </c>
      <c r="AN4" s="959" t="s">
        <v>301</v>
      </c>
      <c r="AO4" s="961" t="s">
        <v>330</v>
      </c>
      <c r="AP4" s="963" t="s">
        <v>309</v>
      </c>
      <c r="AQ4" s="959" t="s">
        <v>301</v>
      </c>
      <c r="AR4" s="961" t="s">
        <v>330</v>
      </c>
      <c r="AS4" s="963" t="s">
        <v>309</v>
      </c>
      <c r="AT4" s="959" t="s">
        <v>301</v>
      </c>
      <c r="AU4" s="961" t="s">
        <v>330</v>
      </c>
      <c r="AV4" s="963" t="s">
        <v>309</v>
      </c>
      <c r="AW4" s="959" t="s">
        <v>301</v>
      </c>
      <c r="AX4" s="961" t="s">
        <v>330</v>
      </c>
      <c r="AY4" s="963" t="s">
        <v>309</v>
      </c>
      <c r="AZ4" s="971" t="s">
        <v>301</v>
      </c>
      <c r="BA4" s="961" t="s">
        <v>330</v>
      </c>
      <c r="BB4" s="963" t="s">
        <v>309</v>
      </c>
      <c r="BC4" s="971" t="s">
        <v>301</v>
      </c>
      <c r="BD4" s="961" t="s">
        <v>330</v>
      </c>
      <c r="BE4" s="963" t="s">
        <v>309</v>
      </c>
      <c r="BF4" s="971" t="s">
        <v>301</v>
      </c>
      <c r="BG4" s="961" t="s">
        <v>330</v>
      </c>
      <c r="BH4" s="963" t="s">
        <v>309</v>
      </c>
      <c r="BI4" s="971" t="s">
        <v>301</v>
      </c>
      <c r="BJ4" s="961" t="s">
        <v>330</v>
      </c>
      <c r="BK4" s="963" t="s">
        <v>309</v>
      </c>
      <c r="BL4" s="971" t="s">
        <v>301</v>
      </c>
      <c r="BM4" s="1015" t="s">
        <v>304</v>
      </c>
      <c r="BN4" s="1009" t="s">
        <v>305</v>
      </c>
      <c r="BO4" s="1015" t="s">
        <v>306</v>
      </c>
      <c r="BP4" s="1009" t="s">
        <v>305</v>
      </c>
      <c r="BQ4" s="1"/>
      <c r="BR4" s="1"/>
      <c r="BS4" s="961" t="s">
        <v>330</v>
      </c>
      <c r="BT4" s="963" t="s">
        <v>309</v>
      </c>
      <c r="BU4" s="971" t="s">
        <v>301</v>
      </c>
      <c r="BV4" s="961" t="s">
        <v>330</v>
      </c>
      <c r="BW4" s="963" t="s">
        <v>309</v>
      </c>
      <c r="BX4" s="971" t="s">
        <v>301</v>
      </c>
      <c r="BY4" s="961" t="s">
        <v>330</v>
      </c>
      <c r="BZ4" s="963" t="s">
        <v>309</v>
      </c>
      <c r="CA4" s="959" t="s">
        <v>301</v>
      </c>
      <c r="CB4" s="961" t="s">
        <v>330</v>
      </c>
      <c r="CC4" s="963" t="s">
        <v>309</v>
      </c>
      <c r="CD4" s="971" t="s">
        <v>301</v>
      </c>
      <c r="CE4" s="961" t="s">
        <v>330</v>
      </c>
      <c r="CF4" s="963" t="s">
        <v>309</v>
      </c>
      <c r="CG4" s="971" t="s">
        <v>301</v>
      </c>
      <c r="CH4" s="961" t="s">
        <v>330</v>
      </c>
      <c r="CI4" s="963" t="s">
        <v>309</v>
      </c>
      <c r="CJ4" s="971" t="s">
        <v>301</v>
      </c>
      <c r="CK4" s="961" t="s">
        <v>330</v>
      </c>
      <c r="CL4" s="963" t="s">
        <v>309</v>
      </c>
      <c r="CM4" s="959" t="s">
        <v>301</v>
      </c>
      <c r="CN4" s="961" t="s">
        <v>330</v>
      </c>
      <c r="CO4" s="963" t="s">
        <v>309</v>
      </c>
      <c r="CP4" s="971" t="s">
        <v>301</v>
      </c>
      <c r="CQ4" s="961" t="s">
        <v>330</v>
      </c>
      <c r="CR4" s="963" t="s">
        <v>309</v>
      </c>
      <c r="CS4" s="971" t="s">
        <v>301</v>
      </c>
      <c r="CT4" s="961" t="s">
        <v>330</v>
      </c>
      <c r="CU4" s="963" t="s">
        <v>309</v>
      </c>
      <c r="CV4" s="971" t="s">
        <v>301</v>
      </c>
      <c r="CW4" s="961" t="s">
        <v>330</v>
      </c>
      <c r="CX4" s="963" t="s">
        <v>309</v>
      </c>
      <c r="CY4" s="971" t="s">
        <v>301</v>
      </c>
      <c r="CZ4" s="961" t="s">
        <v>330</v>
      </c>
      <c r="DA4" s="963" t="s">
        <v>309</v>
      </c>
      <c r="DB4" s="959" t="s">
        <v>301</v>
      </c>
      <c r="DC4" s="1015" t="s">
        <v>304</v>
      </c>
      <c r="DD4" s="1009" t="s">
        <v>305</v>
      </c>
      <c r="DE4" s="1015" t="s">
        <v>306</v>
      </c>
      <c r="DF4" s="1009" t="s">
        <v>305</v>
      </c>
      <c r="DG4" s="1"/>
      <c r="DH4" s="1"/>
      <c r="DI4" s="961" t="s">
        <v>330</v>
      </c>
      <c r="DJ4" s="963" t="s">
        <v>309</v>
      </c>
      <c r="DK4" s="959" t="s">
        <v>301</v>
      </c>
      <c r="DL4" s="961" t="s">
        <v>330</v>
      </c>
      <c r="DM4" s="963" t="s">
        <v>309</v>
      </c>
      <c r="DN4" s="959" t="s">
        <v>301</v>
      </c>
      <c r="DO4" s="961" t="s">
        <v>330</v>
      </c>
      <c r="DP4" s="963" t="s">
        <v>309</v>
      </c>
      <c r="DQ4" s="959" t="s">
        <v>301</v>
      </c>
      <c r="DR4" s="961" t="s">
        <v>330</v>
      </c>
      <c r="DS4" s="963" t="s">
        <v>309</v>
      </c>
      <c r="DT4" s="959" t="s">
        <v>301</v>
      </c>
      <c r="DU4" s="961" t="s">
        <v>330</v>
      </c>
      <c r="DV4" s="963" t="s">
        <v>309</v>
      </c>
      <c r="DW4" s="959" t="s">
        <v>301</v>
      </c>
      <c r="DX4" s="961" t="s">
        <v>330</v>
      </c>
      <c r="DY4" s="963" t="s">
        <v>309</v>
      </c>
      <c r="DZ4" s="959" t="s">
        <v>301</v>
      </c>
      <c r="EA4" s="961" t="s">
        <v>330</v>
      </c>
      <c r="EB4" s="963" t="s">
        <v>309</v>
      </c>
      <c r="EC4" s="959" t="s">
        <v>301</v>
      </c>
      <c r="ED4" s="961" t="s">
        <v>330</v>
      </c>
      <c r="EE4" s="963" t="s">
        <v>309</v>
      </c>
      <c r="EF4" s="959" t="s">
        <v>301</v>
      </c>
      <c r="EG4" s="961" t="s">
        <v>330</v>
      </c>
      <c r="EH4" s="963" t="s">
        <v>309</v>
      </c>
      <c r="EI4" s="959" t="s">
        <v>301</v>
      </c>
      <c r="EJ4" s="961" t="s">
        <v>330</v>
      </c>
      <c r="EK4" s="963" t="s">
        <v>309</v>
      </c>
      <c r="EL4" s="959" t="s">
        <v>301</v>
      </c>
      <c r="EM4" s="961" t="s">
        <v>330</v>
      </c>
      <c r="EN4" s="963" t="s">
        <v>309</v>
      </c>
      <c r="EO4" s="959" t="s">
        <v>301</v>
      </c>
      <c r="EP4" s="961" t="s">
        <v>330</v>
      </c>
      <c r="EQ4" s="963" t="s">
        <v>309</v>
      </c>
      <c r="ER4" s="959" t="s">
        <v>301</v>
      </c>
      <c r="ES4" s="1024" t="s">
        <v>304</v>
      </c>
      <c r="ET4" s="1009" t="s">
        <v>305</v>
      </c>
      <c r="EU4" s="1015" t="s">
        <v>306</v>
      </c>
      <c r="EV4" s="1009" t="s">
        <v>305</v>
      </c>
      <c r="EW4" s="1"/>
      <c r="EX4" s="1"/>
      <c r="EY4" s="961" t="s">
        <v>330</v>
      </c>
      <c r="EZ4" s="963" t="s">
        <v>309</v>
      </c>
      <c r="FA4" s="959" t="s">
        <v>301</v>
      </c>
      <c r="FB4" s="961" t="s">
        <v>330</v>
      </c>
      <c r="FC4" s="963" t="s">
        <v>309</v>
      </c>
      <c r="FD4" s="959" t="s">
        <v>301</v>
      </c>
      <c r="FE4" s="961" t="s">
        <v>330</v>
      </c>
      <c r="FF4" s="963" t="s">
        <v>309</v>
      </c>
      <c r="FG4" s="959" t="s">
        <v>301</v>
      </c>
      <c r="FH4" s="961" t="s">
        <v>330</v>
      </c>
      <c r="FI4" s="963" t="s">
        <v>309</v>
      </c>
      <c r="FJ4" s="959" t="s">
        <v>301</v>
      </c>
      <c r="FK4" s="961" t="s">
        <v>330</v>
      </c>
      <c r="FL4" s="963" t="s">
        <v>309</v>
      </c>
      <c r="FM4" s="959" t="s">
        <v>301</v>
      </c>
      <c r="FN4" s="961" t="s">
        <v>330</v>
      </c>
      <c r="FO4" s="963" t="s">
        <v>309</v>
      </c>
      <c r="FP4" s="959" t="s">
        <v>301</v>
      </c>
      <c r="FQ4" s="961" t="s">
        <v>330</v>
      </c>
      <c r="FR4" s="963" t="s">
        <v>309</v>
      </c>
      <c r="FS4" s="959" t="s">
        <v>301</v>
      </c>
      <c r="FT4" s="961" t="s">
        <v>330</v>
      </c>
      <c r="FU4" s="963" t="s">
        <v>309</v>
      </c>
      <c r="FV4" s="959" t="s">
        <v>301</v>
      </c>
      <c r="FW4" s="961" t="s">
        <v>330</v>
      </c>
      <c r="FX4" s="963" t="s">
        <v>309</v>
      </c>
      <c r="FY4" s="959" t="s">
        <v>301</v>
      </c>
      <c r="FZ4" s="961" t="s">
        <v>330</v>
      </c>
      <c r="GA4" s="963" t="s">
        <v>309</v>
      </c>
      <c r="GB4" s="959" t="s">
        <v>301</v>
      </c>
      <c r="GC4" s="961" t="s">
        <v>330</v>
      </c>
      <c r="GD4" s="963" t="s">
        <v>309</v>
      </c>
      <c r="GE4" s="959" t="s">
        <v>301</v>
      </c>
      <c r="GF4" s="961" t="s">
        <v>330</v>
      </c>
      <c r="GG4" s="963" t="s">
        <v>309</v>
      </c>
      <c r="GH4" s="959" t="s">
        <v>301</v>
      </c>
      <c r="GI4" s="1015" t="s">
        <v>304</v>
      </c>
      <c r="GJ4" s="1009" t="s">
        <v>305</v>
      </c>
      <c r="GK4" s="1015" t="s">
        <v>306</v>
      </c>
      <c r="GL4" s="1009" t="s">
        <v>305</v>
      </c>
      <c r="GM4" s="1"/>
      <c r="GN4" s="1"/>
      <c r="GO4" s="961" t="s">
        <v>330</v>
      </c>
      <c r="GP4" s="963" t="s">
        <v>309</v>
      </c>
      <c r="GQ4" s="959" t="s">
        <v>301</v>
      </c>
      <c r="GR4" s="961" t="s">
        <v>330</v>
      </c>
      <c r="GS4" s="963" t="s">
        <v>309</v>
      </c>
      <c r="GT4" s="959" t="s">
        <v>301</v>
      </c>
      <c r="GU4" s="961" t="s">
        <v>330</v>
      </c>
      <c r="GV4" s="963" t="s">
        <v>309</v>
      </c>
      <c r="GW4" s="959" t="s">
        <v>301</v>
      </c>
      <c r="GX4" s="961" t="s">
        <v>330</v>
      </c>
      <c r="GY4" s="963" t="s">
        <v>309</v>
      </c>
      <c r="GZ4" s="959" t="s">
        <v>301</v>
      </c>
      <c r="HA4" s="961" t="s">
        <v>330</v>
      </c>
      <c r="HB4" s="963" t="s">
        <v>309</v>
      </c>
      <c r="HC4" s="959" t="s">
        <v>301</v>
      </c>
      <c r="HD4" s="961" t="s">
        <v>330</v>
      </c>
      <c r="HE4" s="963" t="s">
        <v>309</v>
      </c>
      <c r="HF4" s="959" t="s">
        <v>301</v>
      </c>
      <c r="HG4" s="961" t="s">
        <v>330</v>
      </c>
      <c r="HH4" s="963" t="s">
        <v>309</v>
      </c>
      <c r="HI4" s="959" t="s">
        <v>301</v>
      </c>
      <c r="HJ4" s="961" t="s">
        <v>330</v>
      </c>
      <c r="HK4" s="963" t="s">
        <v>309</v>
      </c>
      <c r="HL4" s="959" t="s">
        <v>301</v>
      </c>
      <c r="HM4" s="961" t="s">
        <v>330</v>
      </c>
      <c r="HN4" s="963" t="s">
        <v>309</v>
      </c>
      <c r="HO4" s="959" t="s">
        <v>301</v>
      </c>
      <c r="HP4" s="961" t="s">
        <v>330</v>
      </c>
      <c r="HQ4" s="963" t="s">
        <v>309</v>
      </c>
      <c r="HR4" s="959" t="s">
        <v>301</v>
      </c>
      <c r="HS4" s="961" t="s">
        <v>330</v>
      </c>
      <c r="HT4" s="963" t="s">
        <v>309</v>
      </c>
      <c r="HU4" s="959" t="s">
        <v>301</v>
      </c>
      <c r="HV4" s="961" t="s">
        <v>330</v>
      </c>
      <c r="HW4" s="963" t="s">
        <v>309</v>
      </c>
      <c r="HX4" s="959" t="s">
        <v>301</v>
      </c>
      <c r="HY4" s="1015" t="s">
        <v>304</v>
      </c>
      <c r="HZ4" s="1009" t="s">
        <v>305</v>
      </c>
      <c r="IA4" s="1015" t="s">
        <v>306</v>
      </c>
      <c r="IB4" s="1009" t="s">
        <v>305</v>
      </c>
      <c r="IC4" s="1"/>
      <c r="ID4" s="1"/>
      <c r="IE4" s="961" t="s">
        <v>330</v>
      </c>
      <c r="IF4" s="963" t="s">
        <v>309</v>
      </c>
      <c r="IG4" s="959" t="s">
        <v>301</v>
      </c>
      <c r="IH4" s="961" t="s">
        <v>330</v>
      </c>
      <c r="II4" s="963" t="s">
        <v>309</v>
      </c>
      <c r="IJ4" s="959" t="s">
        <v>301</v>
      </c>
      <c r="IK4" s="961" t="s">
        <v>330</v>
      </c>
      <c r="IL4" s="963" t="s">
        <v>309</v>
      </c>
      <c r="IM4" s="959" t="s">
        <v>301</v>
      </c>
      <c r="IN4" s="961" t="s">
        <v>330</v>
      </c>
      <c r="IO4" s="963" t="s">
        <v>309</v>
      </c>
      <c r="IP4" s="959" t="s">
        <v>301</v>
      </c>
      <c r="IQ4" s="961" t="s">
        <v>330</v>
      </c>
      <c r="IR4" s="963" t="s">
        <v>309</v>
      </c>
      <c r="IS4" s="959" t="s">
        <v>301</v>
      </c>
      <c r="IT4" s="961" t="s">
        <v>330</v>
      </c>
      <c r="IU4" s="963" t="s">
        <v>309</v>
      </c>
      <c r="IV4" s="959" t="s">
        <v>301</v>
      </c>
      <c r="IW4" s="961" t="s">
        <v>330</v>
      </c>
      <c r="IX4" s="963" t="s">
        <v>309</v>
      </c>
      <c r="IY4" s="959" t="s">
        <v>301</v>
      </c>
      <c r="IZ4" s="961" t="s">
        <v>330</v>
      </c>
      <c r="JA4" s="963" t="s">
        <v>309</v>
      </c>
      <c r="JB4" s="959" t="s">
        <v>301</v>
      </c>
      <c r="JC4" s="961" t="s">
        <v>330</v>
      </c>
      <c r="JD4" s="963" t="s">
        <v>309</v>
      </c>
      <c r="JE4" s="959" t="s">
        <v>301</v>
      </c>
      <c r="JF4" s="961" t="s">
        <v>330</v>
      </c>
      <c r="JG4" s="963" t="s">
        <v>309</v>
      </c>
      <c r="JH4" s="959" t="s">
        <v>301</v>
      </c>
      <c r="JI4" s="961" t="s">
        <v>330</v>
      </c>
      <c r="JJ4" s="963" t="s">
        <v>309</v>
      </c>
      <c r="JK4" s="959" t="s">
        <v>301</v>
      </c>
      <c r="JL4" s="961" t="s">
        <v>330</v>
      </c>
      <c r="JM4" s="963" t="s">
        <v>309</v>
      </c>
      <c r="JN4" s="959" t="s">
        <v>301</v>
      </c>
      <c r="JO4" s="1015" t="s">
        <v>304</v>
      </c>
      <c r="JP4" s="1009" t="s">
        <v>305</v>
      </c>
      <c r="JQ4" s="1015" t="s">
        <v>306</v>
      </c>
      <c r="JR4" s="1009" t="s">
        <v>305</v>
      </c>
      <c r="JS4" s="1"/>
      <c r="JT4" s="1"/>
      <c r="JU4" s="961" t="s">
        <v>330</v>
      </c>
      <c r="JV4" s="963" t="s">
        <v>309</v>
      </c>
      <c r="JW4" s="959" t="s">
        <v>301</v>
      </c>
      <c r="JX4" s="961" t="s">
        <v>330</v>
      </c>
      <c r="JY4" s="963" t="s">
        <v>309</v>
      </c>
      <c r="JZ4" s="959" t="s">
        <v>301</v>
      </c>
      <c r="KA4" s="961" t="s">
        <v>330</v>
      </c>
      <c r="KB4" s="963" t="s">
        <v>309</v>
      </c>
      <c r="KC4" s="959" t="s">
        <v>301</v>
      </c>
      <c r="KD4" s="961" t="s">
        <v>330</v>
      </c>
      <c r="KE4" s="963" t="s">
        <v>309</v>
      </c>
      <c r="KF4" s="959" t="s">
        <v>301</v>
      </c>
      <c r="KG4" s="961" t="s">
        <v>330</v>
      </c>
      <c r="KH4" s="963" t="s">
        <v>309</v>
      </c>
      <c r="KI4" s="959" t="s">
        <v>301</v>
      </c>
      <c r="KJ4" s="961" t="s">
        <v>330</v>
      </c>
      <c r="KK4" s="963" t="s">
        <v>309</v>
      </c>
      <c r="KL4" s="959" t="s">
        <v>301</v>
      </c>
      <c r="KM4" s="961" t="s">
        <v>330</v>
      </c>
      <c r="KN4" s="963" t="s">
        <v>309</v>
      </c>
      <c r="KO4" s="959" t="s">
        <v>301</v>
      </c>
      <c r="KP4" s="961" t="s">
        <v>330</v>
      </c>
      <c r="KQ4" s="963" t="s">
        <v>309</v>
      </c>
      <c r="KR4" s="959" t="s">
        <v>301</v>
      </c>
      <c r="KS4" s="961" t="s">
        <v>330</v>
      </c>
      <c r="KT4" s="963" t="s">
        <v>309</v>
      </c>
      <c r="KU4" s="959" t="s">
        <v>301</v>
      </c>
      <c r="KV4" s="961" t="s">
        <v>330</v>
      </c>
      <c r="KW4" s="963" t="s">
        <v>309</v>
      </c>
      <c r="KX4" s="959" t="s">
        <v>301</v>
      </c>
      <c r="KY4" s="961" t="s">
        <v>330</v>
      </c>
      <c r="KZ4" s="963" t="s">
        <v>309</v>
      </c>
      <c r="LA4" s="959" t="s">
        <v>301</v>
      </c>
      <c r="LB4" s="961" t="s">
        <v>330</v>
      </c>
      <c r="LC4" s="963" t="s">
        <v>309</v>
      </c>
      <c r="LD4" s="959" t="s">
        <v>301</v>
      </c>
      <c r="LE4" s="1015" t="s">
        <v>304</v>
      </c>
      <c r="LF4" s="1009" t="s">
        <v>305</v>
      </c>
      <c r="LG4" s="1015" t="s">
        <v>306</v>
      </c>
      <c r="LH4" s="1009" t="s">
        <v>305</v>
      </c>
      <c r="LI4" s="1"/>
      <c r="LJ4" s="1"/>
      <c r="LK4" s="961" t="s">
        <v>330</v>
      </c>
      <c r="LL4" s="963" t="s">
        <v>309</v>
      </c>
      <c r="LM4" s="959" t="s">
        <v>301</v>
      </c>
      <c r="LN4" s="961" t="s">
        <v>330</v>
      </c>
      <c r="LO4" s="963" t="s">
        <v>309</v>
      </c>
      <c r="LP4" s="959" t="s">
        <v>301</v>
      </c>
      <c r="LQ4" s="961" t="s">
        <v>330</v>
      </c>
      <c r="LR4" s="963" t="s">
        <v>309</v>
      </c>
      <c r="LS4" s="959" t="s">
        <v>301</v>
      </c>
      <c r="LT4" s="961" t="s">
        <v>330</v>
      </c>
      <c r="LU4" s="963" t="s">
        <v>309</v>
      </c>
      <c r="LV4" s="959" t="s">
        <v>301</v>
      </c>
      <c r="LW4" s="961" t="s">
        <v>330</v>
      </c>
      <c r="LX4" s="963" t="s">
        <v>309</v>
      </c>
      <c r="LY4" s="959" t="s">
        <v>301</v>
      </c>
      <c r="LZ4" s="961" t="s">
        <v>330</v>
      </c>
      <c r="MA4" s="963" t="s">
        <v>309</v>
      </c>
      <c r="MB4" s="959" t="s">
        <v>301</v>
      </c>
      <c r="MC4" s="961" t="s">
        <v>330</v>
      </c>
      <c r="MD4" s="963" t="s">
        <v>309</v>
      </c>
      <c r="ME4" s="959" t="s">
        <v>301</v>
      </c>
      <c r="MF4" s="961" t="s">
        <v>330</v>
      </c>
      <c r="MG4" s="963" t="s">
        <v>309</v>
      </c>
      <c r="MH4" s="959" t="s">
        <v>301</v>
      </c>
      <c r="MI4" s="961" t="s">
        <v>330</v>
      </c>
      <c r="MJ4" s="963" t="s">
        <v>309</v>
      </c>
      <c r="MK4" s="959" t="s">
        <v>301</v>
      </c>
      <c r="ML4" s="961" t="s">
        <v>330</v>
      </c>
      <c r="MM4" s="963" t="s">
        <v>309</v>
      </c>
      <c r="MN4" s="959" t="s">
        <v>301</v>
      </c>
      <c r="MO4" s="961" t="s">
        <v>330</v>
      </c>
      <c r="MP4" s="963" t="s">
        <v>309</v>
      </c>
      <c r="MQ4" s="959" t="s">
        <v>301</v>
      </c>
      <c r="MR4" s="961" t="s">
        <v>330</v>
      </c>
      <c r="MS4" s="963" t="s">
        <v>309</v>
      </c>
      <c r="MT4" s="959" t="s">
        <v>301</v>
      </c>
      <c r="MU4" s="1015" t="s">
        <v>304</v>
      </c>
      <c r="MV4" s="1009" t="s">
        <v>305</v>
      </c>
      <c r="MW4" s="1015" t="s">
        <v>306</v>
      </c>
      <c r="MX4" s="1009" t="s">
        <v>305</v>
      </c>
      <c r="MY4" s="1"/>
      <c r="MZ4" s="1"/>
      <c r="NA4" s="961" t="s">
        <v>330</v>
      </c>
      <c r="NB4" s="963" t="s">
        <v>309</v>
      </c>
      <c r="NC4" s="959" t="s">
        <v>301</v>
      </c>
      <c r="ND4" s="961" t="s">
        <v>330</v>
      </c>
      <c r="NE4" s="963" t="s">
        <v>309</v>
      </c>
      <c r="NF4" s="959" t="s">
        <v>301</v>
      </c>
      <c r="NG4" s="961" t="s">
        <v>330</v>
      </c>
      <c r="NH4" s="963" t="s">
        <v>309</v>
      </c>
      <c r="NI4" s="959" t="s">
        <v>301</v>
      </c>
      <c r="NJ4" s="961" t="s">
        <v>330</v>
      </c>
      <c r="NK4" s="963" t="s">
        <v>309</v>
      </c>
      <c r="NL4" s="959" t="s">
        <v>301</v>
      </c>
      <c r="NM4" s="961" t="s">
        <v>330</v>
      </c>
      <c r="NN4" s="963" t="s">
        <v>309</v>
      </c>
      <c r="NO4" s="959" t="s">
        <v>301</v>
      </c>
      <c r="NP4" s="961" t="s">
        <v>330</v>
      </c>
      <c r="NQ4" s="963" t="s">
        <v>309</v>
      </c>
      <c r="NR4" s="959" t="s">
        <v>301</v>
      </c>
      <c r="NS4" s="961" t="s">
        <v>330</v>
      </c>
      <c r="NT4" s="963" t="s">
        <v>309</v>
      </c>
      <c r="NU4" s="959" t="s">
        <v>301</v>
      </c>
      <c r="NV4" s="961" t="s">
        <v>330</v>
      </c>
      <c r="NW4" s="963" t="s">
        <v>309</v>
      </c>
      <c r="NX4" s="959" t="s">
        <v>301</v>
      </c>
      <c r="NY4" s="961" t="s">
        <v>330</v>
      </c>
      <c r="NZ4" s="963" t="s">
        <v>309</v>
      </c>
      <c r="OA4" s="959" t="s">
        <v>301</v>
      </c>
      <c r="OB4" s="961" t="s">
        <v>330</v>
      </c>
      <c r="OC4" s="963" t="s">
        <v>309</v>
      </c>
      <c r="OD4" s="959" t="s">
        <v>301</v>
      </c>
      <c r="OE4" s="961" t="s">
        <v>330</v>
      </c>
      <c r="OF4" s="963" t="s">
        <v>309</v>
      </c>
      <c r="OG4" s="959" t="s">
        <v>301</v>
      </c>
      <c r="OH4" s="961" t="s">
        <v>330</v>
      </c>
      <c r="OI4" s="963" t="s">
        <v>309</v>
      </c>
      <c r="OJ4" s="959" t="s">
        <v>301</v>
      </c>
      <c r="OK4" s="1015" t="s">
        <v>304</v>
      </c>
      <c r="OL4" s="1009" t="s">
        <v>305</v>
      </c>
      <c r="OM4" s="1015" t="s">
        <v>306</v>
      </c>
      <c r="ON4" s="1009" t="s">
        <v>305</v>
      </c>
      <c r="OO4" s="1"/>
      <c r="OP4" s="1"/>
      <c r="OQ4" s="1022"/>
      <c r="OR4" s="1007" t="s">
        <v>330</v>
      </c>
      <c r="OS4" s="963" t="s">
        <v>309</v>
      </c>
      <c r="OT4" s="959" t="s">
        <v>301</v>
      </c>
      <c r="OU4" s="1024" t="s">
        <v>298</v>
      </c>
      <c r="OV4" s="1009" t="s">
        <v>324</v>
      </c>
      <c r="OW4" s="1015" t="s">
        <v>298</v>
      </c>
      <c r="OX4" s="1009" t="s">
        <v>324</v>
      </c>
      <c r="OY4" s="1022"/>
      <c r="OZ4" s="1"/>
      <c r="PA4" s="1"/>
      <c r="PB4" s="1038" t="s">
        <v>291</v>
      </c>
      <c r="PC4" s="1039"/>
      <c r="PD4" s="1040"/>
      <c r="PE4" s="1041"/>
      <c r="PF4" s="1038" t="s">
        <v>292</v>
      </c>
      <c r="PG4" s="1039"/>
      <c r="PH4" s="1040"/>
      <c r="PI4" s="1041"/>
      <c r="PJ4" s="1050" t="s">
        <v>332</v>
      </c>
      <c r="PK4" s="1051"/>
      <c r="PL4" s="1050" t="s">
        <v>332</v>
      </c>
      <c r="PM4" s="1051"/>
      <c r="PN4" s="1050" t="s">
        <v>333</v>
      </c>
      <c r="PO4" s="1051"/>
      <c r="PP4" s="1050" t="s">
        <v>334</v>
      </c>
      <c r="PQ4" s="1051"/>
      <c r="PR4" s="1"/>
      <c r="PV4" s="26"/>
      <c r="PW4" s="26"/>
      <c r="PY4" s="26"/>
    </row>
    <row r="5" spans="2:441" s="5" customFormat="1" ht="34.5" customHeight="1" x14ac:dyDescent="0.25">
      <c r="B5" s="35"/>
      <c r="C5" s="36"/>
      <c r="D5" s="36"/>
      <c r="E5" s="992"/>
      <c r="F5" s="993"/>
      <c r="G5" s="994"/>
      <c r="H5" s="994"/>
      <c r="I5" s="994"/>
      <c r="J5" s="994"/>
      <c r="K5" s="1036"/>
      <c r="L5" s="992"/>
      <c r="M5" s="994"/>
      <c r="N5" s="994"/>
      <c r="O5" s="994"/>
      <c r="P5" s="999"/>
      <c r="Q5" s="27"/>
      <c r="R5" s="997"/>
      <c r="S5" s="991"/>
      <c r="T5" s="991"/>
      <c r="U5" s="1030"/>
      <c r="W5" s="27"/>
      <c r="X5" s="27"/>
      <c r="Z5" s="985"/>
      <c r="AA5" s="10"/>
      <c r="AB5" s="10"/>
      <c r="AC5" s="961"/>
      <c r="AD5" s="963"/>
      <c r="AE5" s="971"/>
      <c r="AF5" s="961"/>
      <c r="AG5" s="963"/>
      <c r="AH5" s="971"/>
      <c r="AI5" s="961"/>
      <c r="AJ5" s="963"/>
      <c r="AK5" s="959"/>
      <c r="AL5" s="961"/>
      <c r="AM5" s="963"/>
      <c r="AN5" s="959"/>
      <c r="AO5" s="961"/>
      <c r="AP5" s="963"/>
      <c r="AQ5" s="959"/>
      <c r="AR5" s="961"/>
      <c r="AS5" s="963"/>
      <c r="AT5" s="959"/>
      <c r="AU5" s="961"/>
      <c r="AV5" s="963"/>
      <c r="AW5" s="959"/>
      <c r="AX5" s="961"/>
      <c r="AY5" s="963"/>
      <c r="AZ5" s="971"/>
      <c r="BA5" s="961"/>
      <c r="BB5" s="963"/>
      <c r="BC5" s="971"/>
      <c r="BD5" s="961"/>
      <c r="BE5" s="963"/>
      <c r="BF5" s="971"/>
      <c r="BG5" s="961"/>
      <c r="BH5" s="963"/>
      <c r="BI5" s="971"/>
      <c r="BJ5" s="961"/>
      <c r="BK5" s="963"/>
      <c r="BL5" s="971"/>
      <c r="BM5" s="1015"/>
      <c r="BN5" s="1009"/>
      <c r="BO5" s="1015"/>
      <c r="BP5" s="1009"/>
      <c r="BQ5" s="4"/>
      <c r="BR5" s="4"/>
      <c r="BS5" s="961"/>
      <c r="BT5" s="963"/>
      <c r="BU5" s="971"/>
      <c r="BV5" s="961"/>
      <c r="BW5" s="963"/>
      <c r="BX5" s="971"/>
      <c r="BY5" s="961"/>
      <c r="BZ5" s="963"/>
      <c r="CA5" s="959"/>
      <c r="CB5" s="961"/>
      <c r="CC5" s="963"/>
      <c r="CD5" s="971"/>
      <c r="CE5" s="961"/>
      <c r="CF5" s="963"/>
      <c r="CG5" s="971"/>
      <c r="CH5" s="961"/>
      <c r="CI5" s="963"/>
      <c r="CJ5" s="971"/>
      <c r="CK5" s="961"/>
      <c r="CL5" s="963"/>
      <c r="CM5" s="959"/>
      <c r="CN5" s="961"/>
      <c r="CO5" s="963"/>
      <c r="CP5" s="971"/>
      <c r="CQ5" s="961"/>
      <c r="CR5" s="963"/>
      <c r="CS5" s="971"/>
      <c r="CT5" s="961"/>
      <c r="CU5" s="963"/>
      <c r="CV5" s="971"/>
      <c r="CW5" s="961"/>
      <c r="CX5" s="963"/>
      <c r="CY5" s="971"/>
      <c r="CZ5" s="961"/>
      <c r="DA5" s="963"/>
      <c r="DB5" s="959"/>
      <c r="DC5" s="1015"/>
      <c r="DD5" s="1009"/>
      <c r="DE5" s="1015"/>
      <c r="DF5" s="1009"/>
      <c r="DG5" s="4"/>
      <c r="DH5" s="4"/>
      <c r="DI5" s="961"/>
      <c r="DJ5" s="963"/>
      <c r="DK5" s="959"/>
      <c r="DL5" s="961"/>
      <c r="DM5" s="963"/>
      <c r="DN5" s="959"/>
      <c r="DO5" s="961"/>
      <c r="DP5" s="963"/>
      <c r="DQ5" s="959"/>
      <c r="DR5" s="961"/>
      <c r="DS5" s="963"/>
      <c r="DT5" s="959"/>
      <c r="DU5" s="961"/>
      <c r="DV5" s="963"/>
      <c r="DW5" s="959"/>
      <c r="DX5" s="961"/>
      <c r="DY5" s="963"/>
      <c r="DZ5" s="959"/>
      <c r="EA5" s="961"/>
      <c r="EB5" s="963"/>
      <c r="EC5" s="959"/>
      <c r="ED5" s="961"/>
      <c r="EE5" s="963"/>
      <c r="EF5" s="959"/>
      <c r="EG5" s="961"/>
      <c r="EH5" s="963"/>
      <c r="EI5" s="959"/>
      <c r="EJ5" s="961"/>
      <c r="EK5" s="963"/>
      <c r="EL5" s="959"/>
      <c r="EM5" s="961"/>
      <c r="EN5" s="963"/>
      <c r="EO5" s="959"/>
      <c r="EP5" s="961"/>
      <c r="EQ5" s="963"/>
      <c r="ER5" s="959"/>
      <c r="ES5" s="1024"/>
      <c r="ET5" s="1009"/>
      <c r="EU5" s="1015"/>
      <c r="EV5" s="1009"/>
      <c r="EW5" s="4"/>
      <c r="EX5" s="4"/>
      <c r="EY5" s="961"/>
      <c r="EZ5" s="963"/>
      <c r="FA5" s="959"/>
      <c r="FB5" s="961"/>
      <c r="FC5" s="963"/>
      <c r="FD5" s="959"/>
      <c r="FE5" s="961"/>
      <c r="FF5" s="963"/>
      <c r="FG5" s="959"/>
      <c r="FH5" s="961"/>
      <c r="FI5" s="963"/>
      <c r="FJ5" s="959"/>
      <c r="FK5" s="961"/>
      <c r="FL5" s="963"/>
      <c r="FM5" s="959"/>
      <c r="FN5" s="961"/>
      <c r="FO5" s="963"/>
      <c r="FP5" s="959"/>
      <c r="FQ5" s="961"/>
      <c r="FR5" s="963"/>
      <c r="FS5" s="959"/>
      <c r="FT5" s="961"/>
      <c r="FU5" s="963"/>
      <c r="FV5" s="959"/>
      <c r="FW5" s="961"/>
      <c r="FX5" s="963"/>
      <c r="FY5" s="959"/>
      <c r="FZ5" s="961"/>
      <c r="GA5" s="963"/>
      <c r="GB5" s="959"/>
      <c r="GC5" s="961"/>
      <c r="GD5" s="963"/>
      <c r="GE5" s="959"/>
      <c r="GF5" s="961"/>
      <c r="GG5" s="963"/>
      <c r="GH5" s="959"/>
      <c r="GI5" s="1015"/>
      <c r="GJ5" s="1009"/>
      <c r="GK5" s="1015"/>
      <c r="GL5" s="1009"/>
      <c r="GM5" s="4"/>
      <c r="GN5" s="4"/>
      <c r="GO5" s="961"/>
      <c r="GP5" s="963"/>
      <c r="GQ5" s="959"/>
      <c r="GR5" s="961"/>
      <c r="GS5" s="963"/>
      <c r="GT5" s="959"/>
      <c r="GU5" s="961"/>
      <c r="GV5" s="963"/>
      <c r="GW5" s="959"/>
      <c r="GX5" s="961"/>
      <c r="GY5" s="963"/>
      <c r="GZ5" s="959"/>
      <c r="HA5" s="961"/>
      <c r="HB5" s="963"/>
      <c r="HC5" s="959"/>
      <c r="HD5" s="961"/>
      <c r="HE5" s="963"/>
      <c r="HF5" s="959"/>
      <c r="HG5" s="961"/>
      <c r="HH5" s="963"/>
      <c r="HI5" s="959"/>
      <c r="HJ5" s="961"/>
      <c r="HK5" s="963"/>
      <c r="HL5" s="959"/>
      <c r="HM5" s="961"/>
      <c r="HN5" s="963"/>
      <c r="HO5" s="959"/>
      <c r="HP5" s="961"/>
      <c r="HQ5" s="963"/>
      <c r="HR5" s="959"/>
      <c r="HS5" s="961"/>
      <c r="HT5" s="963"/>
      <c r="HU5" s="959"/>
      <c r="HV5" s="961"/>
      <c r="HW5" s="963"/>
      <c r="HX5" s="959"/>
      <c r="HY5" s="1015"/>
      <c r="HZ5" s="1009"/>
      <c r="IA5" s="1015"/>
      <c r="IB5" s="1009"/>
      <c r="IC5" s="4"/>
      <c r="ID5" s="4"/>
      <c r="IE5" s="961"/>
      <c r="IF5" s="963"/>
      <c r="IG5" s="959"/>
      <c r="IH5" s="961"/>
      <c r="II5" s="963"/>
      <c r="IJ5" s="959"/>
      <c r="IK5" s="961"/>
      <c r="IL5" s="963"/>
      <c r="IM5" s="959"/>
      <c r="IN5" s="961"/>
      <c r="IO5" s="963"/>
      <c r="IP5" s="959"/>
      <c r="IQ5" s="961"/>
      <c r="IR5" s="963"/>
      <c r="IS5" s="959"/>
      <c r="IT5" s="961"/>
      <c r="IU5" s="963"/>
      <c r="IV5" s="959"/>
      <c r="IW5" s="961"/>
      <c r="IX5" s="963"/>
      <c r="IY5" s="959"/>
      <c r="IZ5" s="961"/>
      <c r="JA5" s="963"/>
      <c r="JB5" s="959"/>
      <c r="JC5" s="961"/>
      <c r="JD5" s="963"/>
      <c r="JE5" s="959"/>
      <c r="JF5" s="961"/>
      <c r="JG5" s="963"/>
      <c r="JH5" s="959"/>
      <c r="JI5" s="961"/>
      <c r="JJ5" s="963"/>
      <c r="JK5" s="959"/>
      <c r="JL5" s="961"/>
      <c r="JM5" s="963"/>
      <c r="JN5" s="959"/>
      <c r="JO5" s="1015"/>
      <c r="JP5" s="1009"/>
      <c r="JQ5" s="1015"/>
      <c r="JR5" s="1009"/>
      <c r="JS5" s="4"/>
      <c r="JT5" s="4"/>
      <c r="JU5" s="961"/>
      <c r="JV5" s="963"/>
      <c r="JW5" s="959"/>
      <c r="JX5" s="961"/>
      <c r="JY5" s="963"/>
      <c r="JZ5" s="959"/>
      <c r="KA5" s="961"/>
      <c r="KB5" s="963"/>
      <c r="KC5" s="959"/>
      <c r="KD5" s="961"/>
      <c r="KE5" s="963"/>
      <c r="KF5" s="959"/>
      <c r="KG5" s="961"/>
      <c r="KH5" s="963"/>
      <c r="KI5" s="959"/>
      <c r="KJ5" s="961"/>
      <c r="KK5" s="963"/>
      <c r="KL5" s="959"/>
      <c r="KM5" s="961"/>
      <c r="KN5" s="963"/>
      <c r="KO5" s="959"/>
      <c r="KP5" s="961"/>
      <c r="KQ5" s="963"/>
      <c r="KR5" s="959"/>
      <c r="KS5" s="961"/>
      <c r="KT5" s="963"/>
      <c r="KU5" s="959"/>
      <c r="KV5" s="961"/>
      <c r="KW5" s="963"/>
      <c r="KX5" s="959"/>
      <c r="KY5" s="961"/>
      <c r="KZ5" s="963"/>
      <c r="LA5" s="959"/>
      <c r="LB5" s="961"/>
      <c r="LC5" s="963"/>
      <c r="LD5" s="959"/>
      <c r="LE5" s="1015"/>
      <c r="LF5" s="1009"/>
      <c r="LG5" s="1015"/>
      <c r="LH5" s="1009"/>
      <c r="LI5" s="4"/>
      <c r="LJ5" s="4"/>
      <c r="LK5" s="961"/>
      <c r="LL5" s="963"/>
      <c r="LM5" s="959"/>
      <c r="LN5" s="961"/>
      <c r="LO5" s="963"/>
      <c r="LP5" s="959"/>
      <c r="LQ5" s="961"/>
      <c r="LR5" s="963"/>
      <c r="LS5" s="959"/>
      <c r="LT5" s="961"/>
      <c r="LU5" s="963"/>
      <c r="LV5" s="959"/>
      <c r="LW5" s="961"/>
      <c r="LX5" s="963"/>
      <c r="LY5" s="959"/>
      <c r="LZ5" s="961"/>
      <c r="MA5" s="963"/>
      <c r="MB5" s="959"/>
      <c r="MC5" s="961"/>
      <c r="MD5" s="963"/>
      <c r="ME5" s="959"/>
      <c r="MF5" s="961"/>
      <c r="MG5" s="963"/>
      <c r="MH5" s="959"/>
      <c r="MI5" s="961"/>
      <c r="MJ5" s="963"/>
      <c r="MK5" s="959"/>
      <c r="ML5" s="961"/>
      <c r="MM5" s="963"/>
      <c r="MN5" s="959"/>
      <c r="MO5" s="961"/>
      <c r="MP5" s="963"/>
      <c r="MQ5" s="959"/>
      <c r="MR5" s="961"/>
      <c r="MS5" s="963"/>
      <c r="MT5" s="959"/>
      <c r="MU5" s="1015"/>
      <c r="MV5" s="1009"/>
      <c r="MW5" s="1015"/>
      <c r="MX5" s="1009"/>
      <c r="MY5" s="4"/>
      <c r="MZ5" s="4"/>
      <c r="NA5" s="961"/>
      <c r="NB5" s="963"/>
      <c r="NC5" s="959"/>
      <c r="ND5" s="961"/>
      <c r="NE5" s="963"/>
      <c r="NF5" s="959"/>
      <c r="NG5" s="961"/>
      <c r="NH5" s="963"/>
      <c r="NI5" s="959"/>
      <c r="NJ5" s="961"/>
      <c r="NK5" s="963"/>
      <c r="NL5" s="959"/>
      <c r="NM5" s="961"/>
      <c r="NN5" s="963"/>
      <c r="NO5" s="959"/>
      <c r="NP5" s="961"/>
      <c r="NQ5" s="963"/>
      <c r="NR5" s="959"/>
      <c r="NS5" s="961"/>
      <c r="NT5" s="963"/>
      <c r="NU5" s="959"/>
      <c r="NV5" s="961"/>
      <c r="NW5" s="963"/>
      <c r="NX5" s="959"/>
      <c r="NY5" s="961"/>
      <c r="NZ5" s="963"/>
      <c r="OA5" s="959"/>
      <c r="OB5" s="961"/>
      <c r="OC5" s="963"/>
      <c r="OD5" s="959"/>
      <c r="OE5" s="961"/>
      <c r="OF5" s="963"/>
      <c r="OG5" s="959"/>
      <c r="OH5" s="961"/>
      <c r="OI5" s="963"/>
      <c r="OJ5" s="959"/>
      <c r="OK5" s="1015"/>
      <c r="OL5" s="1009"/>
      <c r="OM5" s="1015"/>
      <c r="ON5" s="1009"/>
      <c r="OO5" s="4"/>
      <c r="OP5" s="4"/>
      <c r="OQ5" s="1022"/>
      <c r="OR5" s="1007"/>
      <c r="OS5" s="963"/>
      <c r="OT5" s="959"/>
      <c r="OU5" s="1024"/>
      <c r="OV5" s="1009"/>
      <c r="OW5" s="1015"/>
      <c r="OX5" s="1009"/>
      <c r="OY5" s="1022"/>
      <c r="OZ5" s="4"/>
      <c r="PA5" s="4"/>
      <c r="PB5" s="1042" t="s">
        <v>293</v>
      </c>
      <c r="PC5" s="1044" t="s">
        <v>294</v>
      </c>
      <c r="PD5" s="1046" t="s">
        <v>295</v>
      </c>
      <c r="PE5" s="1047" t="s">
        <v>296</v>
      </c>
      <c r="PF5" s="1048" t="s">
        <v>293</v>
      </c>
      <c r="PG5" s="1044" t="s">
        <v>294</v>
      </c>
      <c r="PH5" s="1046" t="s">
        <v>295</v>
      </c>
      <c r="PI5" s="1047" t="s">
        <v>296</v>
      </c>
      <c r="PJ5" s="1052" t="s">
        <v>316</v>
      </c>
      <c r="PK5" s="1053"/>
      <c r="PL5" s="1052" t="s">
        <v>313</v>
      </c>
      <c r="PM5" s="1053"/>
      <c r="PN5" s="1052" t="s">
        <v>317</v>
      </c>
      <c r="PO5" s="1053"/>
      <c r="PP5" s="1052" t="s">
        <v>318</v>
      </c>
      <c r="PQ5" s="1053"/>
      <c r="PR5" s="4"/>
      <c r="PV5" s="27"/>
      <c r="PW5" s="27"/>
      <c r="PY5" s="27"/>
    </row>
    <row r="6" spans="2:441" s="4" customFormat="1" ht="39" customHeight="1" thickBot="1" x14ac:dyDescent="0.3">
      <c r="B6" s="37"/>
      <c r="C6" s="38" t="s">
        <v>132</v>
      </c>
      <c r="D6" s="38"/>
      <c r="E6" s="47" t="s">
        <v>506</v>
      </c>
      <c r="F6" s="648"/>
      <c r="G6" s="48" t="s">
        <v>109</v>
      </c>
      <c r="H6" s="49" t="s">
        <v>120</v>
      </c>
      <c r="I6" s="44" t="s">
        <v>259</v>
      </c>
      <c r="J6" s="44" t="s">
        <v>62</v>
      </c>
      <c r="K6" s="287" t="s">
        <v>379</v>
      </c>
      <c r="L6" s="47" t="s">
        <v>379</v>
      </c>
      <c r="M6" s="48" t="s">
        <v>112</v>
      </c>
      <c r="N6" s="44" t="s">
        <v>259</v>
      </c>
      <c r="O6" s="44" t="s">
        <v>62</v>
      </c>
      <c r="P6" s="1000"/>
      <c r="Q6" s="26"/>
      <c r="R6" s="390" t="s">
        <v>316</v>
      </c>
      <c r="S6" s="391" t="s">
        <v>313</v>
      </c>
      <c r="T6" s="391" t="s">
        <v>317</v>
      </c>
      <c r="U6" s="392" t="s">
        <v>318</v>
      </c>
      <c r="W6" s="26"/>
      <c r="X6" s="26"/>
      <c r="Z6" s="450" t="s">
        <v>379</v>
      </c>
      <c r="AA6" s="10"/>
      <c r="AB6" s="10"/>
      <c r="AC6" s="962"/>
      <c r="AD6" s="964"/>
      <c r="AE6" s="988"/>
      <c r="AF6" s="962"/>
      <c r="AG6" s="964"/>
      <c r="AH6" s="988"/>
      <c r="AI6" s="962"/>
      <c r="AJ6" s="964"/>
      <c r="AK6" s="960"/>
      <c r="AL6" s="962"/>
      <c r="AM6" s="964"/>
      <c r="AN6" s="960"/>
      <c r="AO6" s="962"/>
      <c r="AP6" s="964"/>
      <c r="AQ6" s="960"/>
      <c r="AR6" s="962"/>
      <c r="AS6" s="964"/>
      <c r="AT6" s="960"/>
      <c r="AU6" s="962"/>
      <c r="AV6" s="964"/>
      <c r="AW6" s="960"/>
      <c r="AX6" s="962"/>
      <c r="AY6" s="964"/>
      <c r="AZ6" s="988"/>
      <c r="BA6" s="962"/>
      <c r="BB6" s="964"/>
      <c r="BC6" s="988"/>
      <c r="BD6" s="962"/>
      <c r="BE6" s="964"/>
      <c r="BF6" s="988"/>
      <c r="BG6" s="962"/>
      <c r="BH6" s="964"/>
      <c r="BI6" s="988"/>
      <c r="BJ6" s="962"/>
      <c r="BK6" s="964"/>
      <c r="BL6" s="988"/>
      <c r="BM6" s="1016"/>
      <c r="BN6" s="1010"/>
      <c r="BO6" s="1016"/>
      <c r="BP6" s="1010"/>
      <c r="BS6" s="968"/>
      <c r="BT6" s="969"/>
      <c r="BU6" s="972"/>
      <c r="BV6" s="968"/>
      <c r="BW6" s="969"/>
      <c r="BX6" s="972"/>
      <c r="BY6" s="968"/>
      <c r="BZ6" s="969"/>
      <c r="CA6" s="970"/>
      <c r="CB6" s="968"/>
      <c r="CC6" s="969"/>
      <c r="CD6" s="972"/>
      <c r="CE6" s="968"/>
      <c r="CF6" s="969"/>
      <c r="CG6" s="972"/>
      <c r="CH6" s="968"/>
      <c r="CI6" s="969"/>
      <c r="CJ6" s="972"/>
      <c r="CK6" s="968"/>
      <c r="CL6" s="969"/>
      <c r="CM6" s="970"/>
      <c r="CN6" s="968"/>
      <c r="CO6" s="969"/>
      <c r="CP6" s="972"/>
      <c r="CQ6" s="968"/>
      <c r="CR6" s="969"/>
      <c r="CS6" s="972"/>
      <c r="CT6" s="968"/>
      <c r="CU6" s="969"/>
      <c r="CV6" s="972"/>
      <c r="CW6" s="968"/>
      <c r="CX6" s="969"/>
      <c r="CY6" s="972"/>
      <c r="CZ6" s="968"/>
      <c r="DA6" s="969"/>
      <c r="DB6" s="970"/>
      <c r="DC6" s="1016"/>
      <c r="DD6" s="1010"/>
      <c r="DE6" s="1016"/>
      <c r="DF6" s="1010"/>
      <c r="DI6" s="962"/>
      <c r="DJ6" s="964"/>
      <c r="DK6" s="960"/>
      <c r="DL6" s="962"/>
      <c r="DM6" s="964"/>
      <c r="DN6" s="960"/>
      <c r="DO6" s="962"/>
      <c r="DP6" s="964"/>
      <c r="DQ6" s="960"/>
      <c r="DR6" s="962"/>
      <c r="DS6" s="964"/>
      <c r="DT6" s="960"/>
      <c r="DU6" s="962"/>
      <c r="DV6" s="964"/>
      <c r="DW6" s="960"/>
      <c r="DX6" s="962"/>
      <c r="DY6" s="964"/>
      <c r="DZ6" s="960"/>
      <c r="EA6" s="962"/>
      <c r="EB6" s="964"/>
      <c r="EC6" s="960"/>
      <c r="ED6" s="962"/>
      <c r="EE6" s="964"/>
      <c r="EF6" s="960"/>
      <c r="EG6" s="962"/>
      <c r="EH6" s="964"/>
      <c r="EI6" s="960"/>
      <c r="EJ6" s="962"/>
      <c r="EK6" s="964"/>
      <c r="EL6" s="960"/>
      <c r="EM6" s="962"/>
      <c r="EN6" s="964"/>
      <c r="EO6" s="960"/>
      <c r="EP6" s="962"/>
      <c r="EQ6" s="964"/>
      <c r="ER6" s="960"/>
      <c r="ES6" s="1025"/>
      <c r="ET6" s="1010"/>
      <c r="EU6" s="1016"/>
      <c r="EV6" s="1010"/>
      <c r="EY6" s="962"/>
      <c r="EZ6" s="964"/>
      <c r="FA6" s="960"/>
      <c r="FB6" s="962"/>
      <c r="FC6" s="964"/>
      <c r="FD6" s="960"/>
      <c r="FE6" s="962"/>
      <c r="FF6" s="964"/>
      <c r="FG6" s="960"/>
      <c r="FH6" s="962"/>
      <c r="FI6" s="964"/>
      <c r="FJ6" s="960"/>
      <c r="FK6" s="962"/>
      <c r="FL6" s="964"/>
      <c r="FM6" s="960"/>
      <c r="FN6" s="962"/>
      <c r="FO6" s="964"/>
      <c r="FP6" s="960"/>
      <c r="FQ6" s="962"/>
      <c r="FR6" s="964"/>
      <c r="FS6" s="960"/>
      <c r="FT6" s="962"/>
      <c r="FU6" s="964"/>
      <c r="FV6" s="960"/>
      <c r="FW6" s="962"/>
      <c r="FX6" s="964"/>
      <c r="FY6" s="960"/>
      <c r="FZ6" s="962"/>
      <c r="GA6" s="964"/>
      <c r="GB6" s="960"/>
      <c r="GC6" s="962"/>
      <c r="GD6" s="964"/>
      <c r="GE6" s="960"/>
      <c r="GF6" s="962"/>
      <c r="GG6" s="964"/>
      <c r="GH6" s="960"/>
      <c r="GI6" s="1016"/>
      <c r="GJ6" s="1010"/>
      <c r="GK6" s="1016"/>
      <c r="GL6" s="1010"/>
      <c r="GO6" s="962"/>
      <c r="GP6" s="964"/>
      <c r="GQ6" s="960"/>
      <c r="GR6" s="962"/>
      <c r="GS6" s="964"/>
      <c r="GT6" s="960"/>
      <c r="GU6" s="962"/>
      <c r="GV6" s="964"/>
      <c r="GW6" s="960"/>
      <c r="GX6" s="962"/>
      <c r="GY6" s="964"/>
      <c r="GZ6" s="960"/>
      <c r="HA6" s="962"/>
      <c r="HB6" s="964"/>
      <c r="HC6" s="960"/>
      <c r="HD6" s="962"/>
      <c r="HE6" s="964"/>
      <c r="HF6" s="960"/>
      <c r="HG6" s="962"/>
      <c r="HH6" s="964"/>
      <c r="HI6" s="960"/>
      <c r="HJ6" s="962"/>
      <c r="HK6" s="964"/>
      <c r="HL6" s="960"/>
      <c r="HM6" s="962"/>
      <c r="HN6" s="964"/>
      <c r="HO6" s="960"/>
      <c r="HP6" s="962"/>
      <c r="HQ6" s="964"/>
      <c r="HR6" s="960"/>
      <c r="HS6" s="962"/>
      <c r="HT6" s="964"/>
      <c r="HU6" s="960"/>
      <c r="HV6" s="962"/>
      <c r="HW6" s="964"/>
      <c r="HX6" s="960"/>
      <c r="HY6" s="1016"/>
      <c r="HZ6" s="1010"/>
      <c r="IA6" s="1016"/>
      <c r="IB6" s="1010"/>
      <c r="IE6" s="962"/>
      <c r="IF6" s="964"/>
      <c r="IG6" s="960"/>
      <c r="IH6" s="962"/>
      <c r="II6" s="964"/>
      <c r="IJ6" s="960"/>
      <c r="IK6" s="962"/>
      <c r="IL6" s="964"/>
      <c r="IM6" s="960"/>
      <c r="IN6" s="962"/>
      <c r="IO6" s="964"/>
      <c r="IP6" s="960"/>
      <c r="IQ6" s="962"/>
      <c r="IR6" s="964"/>
      <c r="IS6" s="960"/>
      <c r="IT6" s="962"/>
      <c r="IU6" s="964"/>
      <c r="IV6" s="960"/>
      <c r="IW6" s="962"/>
      <c r="IX6" s="964"/>
      <c r="IY6" s="960"/>
      <c r="IZ6" s="962"/>
      <c r="JA6" s="964"/>
      <c r="JB6" s="960"/>
      <c r="JC6" s="962"/>
      <c r="JD6" s="964"/>
      <c r="JE6" s="960"/>
      <c r="JF6" s="962"/>
      <c r="JG6" s="964"/>
      <c r="JH6" s="960"/>
      <c r="JI6" s="962"/>
      <c r="JJ6" s="964"/>
      <c r="JK6" s="960"/>
      <c r="JL6" s="962"/>
      <c r="JM6" s="964"/>
      <c r="JN6" s="960"/>
      <c r="JO6" s="1016"/>
      <c r="JP6" s="1010"/>
      <c r="JQ6" s="1016"/>
      <c r="JR6" s="1010"/>
      <c r="JU6" s="962"/>
      <c r="JV6" s="964"/>
      <c r="JW6" s="960"/>
      <c r="JX6" s="962"/>
      <c r="JY6" s="964"/>
      <c r="JZ6" s="960"/>
      <c r="KA6" s="962"/>
      <c r="KB6" s="964"/>
      <c r="KC6" s="960"/>
      <c r="KD6" s="962"/>
      <c r="KE6" s="964"/>
      <c r="KF6" s="960"/>
      <c r="KG6" s="962"/>
      <c r="KH6" s="964"/>
      <c r="KI6" s="960"/>
      <c r="KJ6" s="962"/>
      <c r="KK6" s="964"/>
      <c r="KL6" s="960"/>
      <c r="KM6" s="962"/>
      <c r="KN6" s="964"/>
      <c r="KO6" s="960"/>
      <c r="KP6" s="962"/>
      <c r="KQ6" s="964"/>
      <c r="KR6" s="960"/>
      <c r="KS6" s="962"/>
      <c r="KT6" s="964"/>
      <c r="KU6" s="960"/>
      <c r="KV6" s="962"/>
      <c r="KW6" s="964"/>
      <c r="KX6" s="960"/>
      <c r="KY6" s="962"/>
      <c r="KZ6" s="964"/>
      <c r="LA6" s="960"/>
      <c r="LB6" s="962"/>
      <c r="LC6" s="964"/>
      <c r="LD6" s="960"/>
      <c r="LE6" s="1016"/>
      <c r="LF6" s="1010"/>
      <c r="LG6" s="1016"/>
      <c r="LH6" s="1010"/>
      <c r="LK6" s="962"/>
      <c r="LL6" s="964"/>
      <c r="LM6" s="960"/>
      <c r="LN6" s="962"/>
      <c r="LO6" s="964"/>
      <c r="LP6" s="960"/>
      <c r="LQ6" s="962"/>
      <c r="LR6" s="964"/>
      <c r="LS6" s="960"/>
      <c r="LT6" s="962"/>
      <c r="LU6" s="964"/>
      <c r="LV6" s="960"/>
      <c r="LW6" s="962"/>
      <c r="LX6" s="964"/>
      <c r="LY6" s="960"/>
      <c r="LZ6" s="962"/>
      <c r="MA6" s="964"/>
      <c r="MB6" s="960"/>
      <c r="MC6" s="962"/>
      <c r="MD6" s="964"/>
      <c r="ME6" s="960"/>
      <c r="MF6" s="962"/>
      <c r="MG6" s="964"/>
      <c r="MH6" s="960"/>
      <c r="MI6" s="962"/>
      <c r="MJ6" s="964"/>
      <c r="MK6" s="960"/>
      <c r="ML6" s="962"/>
      <c r="MM6" s="964"/>
      <c r="MN6" s="960"/>
      <c r="MO6" s="962"/>
      <c r="MP6" s="964"/>
      <c r="MQ6" s="960"/>
      <c r="MR6" s="962"/>
      <c r="MS6" s="964"/>
      <c r="MT6" s="960"/>
      <c r="MU6" s="1016"/>
      <c r="MV6" s="1010"/>
      <c r="MW6" s="1016"/>
      <c r="MX6" s="1010"/>
      <c r="NA6" s="962"/>
      <c r="NB6" s="964"/>
      <c r="NC6" s="960"/>
      <c r="ND6" s="962"/>
      <c r="NE6" s="964"/>
      <c r="NF6" s="960"/>
      <c r="NG6" s="962"/>
      <c r="NH6" s="964"/>
      <c r="NI6" s="960"/>
      <c r="NJ6" s="962"/>
      <c r="NK6" s="964"/>
      <c r="NL6" s="960"/>
      <c r="NM6" s="962"/>
      <c r="NN6" s="964"/>
      <c r="NO6" s="960"/>
      <c r="NP6" s="962"/>
      <c r="NQ6" s="964"/>
      <c r="NR6" s="960"/>
      <c r="NS6" s="962"/>
      <c r="NT6" s="964"/>
      <c r="NU6" s="960"/>
      <c r="NV6" s="962"/>
      <c r="NW6" s="964"/>
      <c r="NX6" s="960"/>
      <c r="NY6" s="962"/>
      <c r="NZ6" s="964"/>
      <c r="OA6" s="960"/>
      <c r="OB6" s="962"/>
      <c r="OC6" s="964"/>
      <c r="OD6" s="960"/>
      <c r="OE6" s="962"/>
      <c r="OF6" s="964"/>
      <c r="OG6" s="960"/>
      <c r="OH6" s="962"/>
      <c r="OI6" s="964"/>
      <c r="OJ6" s="960"/>
      <c r="OK6" s="1016"/>
      <c r="OL6" s="1010"/>
      <c r="OM6" s="1016"/>
      <c r="ON6" s="1010"/>
      <c r="OQ6" s="451" t="s">
        <v>379</v>
      </c>
      <c r="OR6" s="1008"/>
      <c r="OS6" s="969"/>
      <c r="OT6" s="970"/>
      <c r="OU6" s="1025"/>
      <c r="OV6" s="1010"/>
      <c r="OW6" s="1016"/>
      <c r="OX6" s="1010"/>
      <c r="OY6" s="1022"/>
      <c r="PB6" s="1043"/>
      <c r="PC6" s="1045"/>
      <c r="PD6" s="1016"/>
      <c r="PE6" s="1010"/>
      <c r="PF6" s="1049"/>
      <c r="PG6" s="1045"/>
      <c r="PH6" s="1016"/>
      <c r="PI6" s="1010"/>
      <c r="PJ6" s="399" t="s">
        <v>335</v>
      </c>
      <c r="PK6" s="400" t="s">
        <v>336</v>
      </c>
      <c r="PL6" s="399" t="s">
        <v>335</v>
      </c>
      <c r="PM6" s="400" t="s">
        <v>336</v>
      </c>
      <c r="PN6" s="399" t="s">
        <v>335</v>
      </c>
      <c r="PO6" s="400" t="s">
        <v>336</v>
      </c>
      <c r="PP6" s="399" t="s">
        <v>335</v>
      </c>
      <c r="PQ6" s="400" t="s">
        <v>336</v>
      </c>
      <c r="PV6" s="26"/>
      <c r="PW6" s="26"/>
      <c r="PY6" s="26"/>
    </row>
    <row r="7" spans="2:441" s="4" customFormat="1" ht="16.5" customHeight="1" x14ac:dyDescent="0.25">
      <c r="B7" s="45" t="s">
        <v>4</v>
      </c>
      <c r="C7" s="1033"/>
      <c r="D7" s="1034"/>
      <c r="E7" s="306"/>
      <c r="F7" s="653">
        <v>1</v>
      </c>
      <c r="G7" s="307"/>
      <c r="H7" s="56"/>
      <c r="I7" s="57">
        <f>INT(ROUND(F7,2)*(IF(RIGHT(G7,1)="*",data!$J$11*H7+(IF(H7&gt;0, data!$K$11,0)),(IF(G7&gt;0,data!$J$11*RIGHT(G7,5)+data!$K$11,0)))))</f>
        <v>0</v>
      </c>
      <c r="J7" s="57">
        <f>IF(E7&gt;0,I7*E7,0)</f>
        <v>0</v>
      </c>
      <c r="K7" s="310"/>
      <c r="L7" s="311"/>
      <c r="M7" s="312"/>
      <c r="N7" s="57">
        <f>INT(ROUND(F7,2)*(IF(J7&gt;0,(IF(L7="ano",data!$J$6,0)),0)))</f>
        <v>0</v>
      </c>
      <c r="O7" s="61">
        <f>IF(M7&gt;E7,N7*E7,N7*M7)</f>
        <v>0</v>
      </c>
      <c r="P7" s="60">
        <f>J7+O7</f>
        <v>0</v>
      </c>
      <c r="Q7" s="26"/>
      <c r="R7" s="288" t="str">
        <f>IF(K7="Ano","",IF(P7&gt;0,1,""))</f>
        <v/>
      </c>
      <c r="S7" s="289" t="str">
        <f>IF(K7="Ano",IF(P7&gt;0,1,""),"")</f>
        <v/>
      </c>
      <c r="T7" s="65" t="s">
        <v>338</v>
      </c>
      <c r="U7" s="290" t="str">
        <f t="shared" ref="U7:U21" si="0">IF(R7="",IF(S7="","",1),1)</f>
        <v/>
      </c>
      <c r="V7" s="4">
        <f>IF(P7&gt;0,IF(ISTEXT(C7)=TRUE,0,1),0)</f>
        <v>0</v>
      </c>
      <c r="W7" s="26">
        <f>IF(H7&gt;0,IF(RIGHT(G7,1)="*",0,1),0)</f>
        <v>0</v>
      </c>
      <c r="X7" s="26">
        <f>IF(OR(G7=data!$I$18,G7=data!$I$19,G7=data!$I$20,G7=data!$I$21,G7=data!$I$22,G7=data!$I$23,G7=data!$I$24,G7=data!$I$25,G7=data!$I$26,G7=data!$I$27,G7=data!$I$28,G7=data!$I$29,G7=data!$I$30,G7=data!$I$31,G7=data!$I$32,G7=data!$I$33,G7=data!$I$34,G7=data!$I$35,G7=data!$I$36,G7=data!$I$37,G7=data!$I$38,G7=data!$I$39,G7=data!$I$40,G7=data!$I$41,G7=data!$I$42,G7=data!$I$43,G7=data!$I$44),1,0)</f>
        <v>0</v>
      </c>
      <c r="Z7" s="165" t="s">
        <v>297</v>
      </c>
      <c r="AA7" s="10"/>
      <c r="AB7" s="10"/>
      <c r="AC7" s="168">
        <v>160</v>
      </c>
      <c r="AD7" s="328"/>
      <c r="AE7" s="223"/>
      <c r="AF7" s="168">
        <v>160</v>
      </c>
      <c r="AG7" s="328"/>
      <c r="AH7" s="223"/>
      <c r="AI7" s="168">
        <v>160</v>
      </c>
      <c r="AJ7" s="328"/>
      <c r="AK7" s="223"/>
      <c r="AL7" s="168">
        <v>160</v>
      </c>
      <c r="AM7" s="328"/>
      <c r="AN7" s="223"/>
      <c r="AO7" s="168">
        <v>160</v>
      </c>
      <c r="AP7" s="328"/>
      <c r="AQ7" s="223"/>
      <c r="AR7" s="168">
        <v>160</v>
      </c>
      <c r="AS7" s="328"/>
      <c r="AT7" s="223"/>
      <c r="AU7" s="168">
        <v>160</v>
      </c>
      <c r="AV7" s="328"/>
      <c r="AW7" s="223"/>
      <c r="AX7" s="168">
        <v>160</v>
      </c>
      <c r="AY7" s="328"/>
      <c r="AZ7" s="223"/>
      <c r="BA7" s="168">
        <v>160</v>
      </c>
      <c r="BB7" s="328"/>
      <c r="BC7" s="223"/>
      <c r="BD7" s="168">
        <v>160</v>
      </c>
      <c r="BE7" s="328"/>
      <c r="BF7" s="223"/>
      <c r="BG7" s="168">
        <v>160</v>
      </c>
      <c r="BH7" s="328"/>
      <c r="BI7" s="223"/>
      <c r="BJ7" s="168">
        <v>160</v>
      </c>
      <c r="BK7" s="328"/>
      <c r="BL7" s="223"/>
      <c r="BM7" s="226">
        <f>FLOOR(IF($Z7="Ne",0,IF(IF(AD7="",0,((30/(AC7*$F7)*(AC7*$F7-AD7))/30))+IF(AG7="",0,((30/(AF7*$F7)*(AF7*$F7-AG7))/30))+IF(AJ7="",0,((30/(AI7*$F7)*(AI7*$F7-AJ7))/30))+IF(AM7="",0,((30/(AL7*$F7)*(AL7*$F7-AM7))/30))+IF(AP7="",0,((30/(AO7*$F7)*(AO7*$F7-AP7))/30))+IF(AS7="",0,((30/(AR7*$F7)*(AR7*$F7-AS7))/30))+IF(AV7="",0,((30/(AU7*$F7)*(AU7*$F7-AV7))/30))+IF(AY7="",0,((30/(AX7*$F7)*(AX7*$F7-AY7))/30))+IF(BB7="",0,((30/(BA7*$F7)*(BA7*$F7-BB7))/30))+IF(BE7="",0,((30/(BD7*$F7)*(BD7*$F7-BE7))/30))+IF(BH7="",0,((30/(BG7*$F7)*(BG7*$F7-BH7))/30))+IF(BK7="",0,((30/(BJ7*$F7)*(BJ7*$F7-BK7))/30))&gt;($E7-1),$E7-1,IF(AD7="",0,((30/(AC7*$F7)*(AC7*$F7-AD7))/30))+IF(AG7="",0,((30/(AF7*$F7)*(AF7*$F7-AG7))/30))+IF(AJ7="",0,((30/(AI7*$F7)*(AI7*$F7-AJ7))/30))+IF(AM7="",0,((30/(AL7*$F7)*(AL7*$F7-AM7))/30))+IF(AP7="",0,((30/(AO7*$F7)*(AO7*$F7-AP7))/30))+IF(AS7="",0,((30/(AR7*$F7)*(AR7*$F7-AS7))/30))+IF(AV7="",0,((30/(AU7*$F7)*(AU7*$F7-AV7))/30))+IF(AY7="",0,((30/(AX7*$F7)*(AX7*$F7-AY7))/30))+IF(BB7="",0,((30/(BA7*$F7)*(BA7*$F7-BB7))/30))+IF(BE7="",0,((30/(BD7*$F7)*(BD7*$F7-BE7))/30))+IF(BH7="",0,((30/(BG7*$F7)*(BG7*$F7-BH7))/30))+IF(BK7="",0,((30/(BJ7*$F7)*(BJ7*$F7-BK7))/30)))),0.01)</f>
        <v>0</v>
      </c>
      <c r="BN7" s="251">
        <f>ROUND(BM7*$I7,2)</f>
        <v>0</v>
      </c>
      <c r="BO7" s="226">
        <f>FLOOR(IF($Z7="Ne",0,IF(OR($M7=0,$M7=""),0,IF(IF(AE7="Ano",IF(AD7="",0,((30/(AC7*$F7)*(AC7*$F7-AD7))/30)),0)+IF(AH7="Ano",IF(AG7="",0,((30/(AF7*$F7)*(AF7*$F7-AG7))/30)),0)+IF(AK7="Ano",IF(AJ7="",0,((30/(AI7*$F7)*(AI7*$F7-AJ7))/30)),0)+IF(AN7="Ano",IF(AM7="",0,((30/(AL7*$F7)*(AL7*$F7-AM7))/30)),0)+IF(AQ7="Ano",IF(AP7="",0,((30/(AO7*$F7)*(AO7*$F7-AP7))/30)),0)+IF(AT7="Ano",IF(AS7="",0,((30/(AR7*$F7)*(AR7*$F7-AS7))/30)),0)+IF(AW7="Ano",IF(AV7="",0,((30/(AU7*$F7)*(AU7*$F7-AV7))/30)),0)+IF(AZ7="Ano",IF(AY7="",0,((30/(AX7*$F7)*(AX7*$F7-AY7))/30)),0)+IF(BC7="Ano",IF(BB7="",0,((30/(BA7*$F7)*(BA7*$F7-BB7))/30)),0)+IF(BF7="Ano",IF(BE7="",0,((30/(BD7*$F7)*(BD7*$F7-BE7))/30)),0)+IF(BI7="Ano",IF(BH7="",0,((30/(BG7*$F7)*(BG7*$F7-BH7))/30)),0)+IF(BL7="Ano",IF(BK7="",0,((30/(BJ7*$F7)*(BJ7*$F7-BK7))/30)),0)&gt;($M7-1),($M7-1),IF(AE7="Ano",IF(AD7="",0,((30/(AC7*$F7)*(AC7*$F7-AD7))/30)),0)+IF(AH7="Ano",IF(AG7="",0,((30/(AF7*$F7)*(AF7*$F7-AG7))/30)),0)+IF(AK7="Ano",IF(AJ7="",0,((30/(AI7*$F7)*(AI7*$F7-AJ7))/30)),0)+IF(AN7="Ano",IF(AM7="",0,((30/(AL7*$F7)*(AL7*$F7-AM7))/30)),0)+IF(AQ7="Ano",IF(AP7="",0,((30/(AO7*$F7)*(AO7*$F7-AP7))/30)),0)+IF(AT7="Ano",IF(AS7="",0,((30/(AR7*$F7)*(AR7*$F7-AS7))/30)),0)+IF(AW7="Ano",IF(AV7="",0,((30/(AU7*$F7)*(AU7*$F7-AV7))/30)),0)+IF(AZ7="Ano",IF(AY7="",0,((30/(AX7*$F7)*(AX7*$F7-AY7))/30)),0)+IF(BC7="Ano",IF(BB7="",0,((30/(BA7*$F7)*(BA7*$F7-BB7))/30)),0)+IF(BF7="Ano",IF(BE7="",0,((30/(BD7*$F7)*(BD7*$F7-BE7))/30)),0)+IF(BI7="Ano",IF(BH7="",0,((30/(BG7*$F7)*(BG7*$F7-BH7))/30)),0)+IF(BL7="Ano",IF(BK7="",0,((30/(BJ7*$F7)*(BJ7*$F7-BK7))/30)),0)))),0.01)</f>
        <v>0</v>
      </c>
      <c r="BP7" s="227">
        <f>ROUND(BO7*$N7,2)</f>
        <v>0</v>
      </c>
      <c r="BS7" s="335">
        <v>160</v>
      </c>
      <c r="BT7" s="336"/>
      <c r="BU7" s="337"/>
      <c r="BV7" s="335">
        <v>160</v>
      </c>
      <c r="BW7" s="336"/>
      <c r="BX7" s="337"/>
      <c r="BY7" s="335">
        <v>160</v>
      </c>
      <c r="BZ7" s="336"/>
      <c r="CA7" s="337"/>
      <c r="CB7" s="335">
        <v>160</v>
      </c>
      <c r="CC7" s="336"/>
      <c r="CD7" s="337"/>
      <c r="CE7" s="335">
        <v>160</v>
      </c>
      <c r="CF7" s="336"/>
      <c r="CG7" s="337"/>
      <c r="CH7" s="335">
        <v>160</v>
      </c>
      <c r="CI7" s="336"/>
      <c r="CJ7" s="337"/>
      <c r="CK7" s="335">
        <v>160</v>
      </c>
      <c r="CL7" s="336"/>
      <c r="CM7" s="337"/>
      <c r="CN7" s="335">
        <v>160</v>
      </c>
      <c r="CO7" s="336"/>
      <c r="CP7" s="337"/>
      <c r="CQ7" s="335">
        <v>160</v>
      </c>
      <c r="CR7" s="336"/>
      <c r="CS7" s="337"/>
      <c r="CT7" s="335">
        <v>160</v>
      </c>
      <c r="CU7" s="336"/>
      <c r="CV7" s="337"/>
      <c r="CW7" s="335">
        <v>160</v>
      </c>
      <c r="CX7" s="336"/>
      <c r="CY7" s="337"/>
      <c r="CZ7" s="335">
        <v>160</v>
      </c>
      <c r="DA7" s="336"/>
      <c r="DB7" s="337"/>
      <c r="DC7" s="252">
        <f>FLOOR(IF($Z7="Ne",0,IF(IF(BT7="",0,((30/(BS7*$F7)*(BS7*$F7-BT7))/30))+IF(BW7="",0,((30/(BV7*$F7)*(BV7*$F7-BW7))/30))+IF(BZ7="",0,((30/(BY7*$F7)*(BY7*$F7-BZ7))/30))+IF(CC7="",0,((30/(CB7*$F7)*(CB7*$F7-CC7))/30))+IF(CF7="",0,((30/(CE7*$F7)*(CE7*$F7-CF7))/30))+IF(CI7="",0,((30/(CH7*$F7)*(CH7*$F7-CI7))/30))+IF(CL7="",0,((30/(CK7*$F7)*(CK7*$F7-CL7))/30))+IF(CO7="",0,((30/(CN7*$F7)*(CN7*$F7-CO7))/30))+IF(CR7="",0,((30/(CQ7*$F7)*(CQ7*$F7-CR7))/30))+IF(CU7="",0,((30/(CT7*$F7)*(CT7*$F7-CU7))/30))+IF(CX7="",0,((30/(CW7*$F7)*(CW7*$F7-CX7))/30))+IF(DA7="",0,((30/(CZ7*$F7)*(CZ7*$F7-DA7))/30))&gt;($E7-1-$BM7),$E7-1-$BM7,IF(BT7="",0,((30/(BS7*$F7)*(BS7*$F7-BT7))/30))+IF(BW7="",0,((30/(BV7*$F7)*(BV7*$F7-BW7))/30))+IF(BZ7="",0,((30/(BY7*$F7)*(BY7*$F7-BZ7))/30))+IF(CC7="",0,((30/(CB7*$F7)*(CB7*$F7-CC7))/30))+IF(CF7="",0,((30/(CE7*$F7)*(CE7*$F7-CF7))/30))+IF(CI7="",0,((30/(CH7*$F7)*(CH7*$F7-CI7))/30))+IF(CL7="",0,((30/(CK7*$F7)*(CK7*$F7-CL7))/30))+IF(CO7="",0,((30/(CN7*$F7)*(CN7*$F7-CO7))/30))+IF(CR7="",0,((30/(CQ7*$F7)*(CQ7*$F7-CR7))/30))+IF(CU7="",0,((30/(CT7*$F7)*(CT7*$F7-CU7))/30))+IF(CX7="",0,((30/(CW7*$F7)*(CW7*$F7-CX7))/30))+IF(DA7="",0,((30/(CZ7*$F7)*(CZ7*$F7-DA7))/30)))),0.01)</f>
        <v>0</v>
      </c>
      <c r="DD7" s="251">
        <f>ROUND(DC7*$I7,2)</f>
        <v>0</v>
      </c>
      <c r="DE7" s="226">
        <f>FLOOR(IF($Z7="Ne",0,IF(OR($M7=0,$M7=""),0,IF(IF(BU7="Ano",IF(BT7="",0,((30/(BS7*$F7)*(BS7*$F7-BT7))/30)),0)+IF(BX7="Ano",IF(BW7="",0,((30/(BV7*$F7)*(BV7*$F7-BW7))/30)),0)+IF(CA7="Ano",IF(BZ7="",0,((30/(BY7*$F7)*(BY7*$F7-BZ7))/30)),0)+IF(CD7="Ano",IF(CC7="",0,((30/(CB7*$F7)*(CB7*$F7-CC7))/30)),0)+IF(CG7="Ano",IF(CF7="",0,((30/(CE7*$F7)*(CE7*$F7-CF7))/30)),0)+IF(CJ7="Ano",IF(CI7="",0,((30/(CH7*$F7)*(CH7*$F7-CI7))/30)),0)+IF(CM7="Ano",IF(CL7="",0,((30/(CK7*$F7)*(CK7*$F7-CL7))/30)),0)+IF(CP7="Ano",IF(CO7="",0,((30/(CN7*$F7)*(CN7*$F7-CO7))/30)),0)+IF(CS7="Ano",IF(CR7="",0,((30/(CQ7*$F7)*(CQ7*$F7-CR7))/30)),0)+IF(CV7="Ano",IF(CU7="",0,((30/(CT7*$F7)*(CT7*$F7-CU7))/30)),0)+IF(CY7="Ano",IF(CX7="",0,((30/(CW7*$F7)*(CW7*$F7-CX7))/30)),0)+IF(DB7="Ano",IF(DA7="",0,((30/(CZ7*$F7)*(CZ7*$F7-DA7))/30)),0)&gt;($M7-1-$BO7),($M7-1-$BO7),IF(BU7="Ano",IF(BT7="",0,((30/(BS7*$F7)*(BS7*$F7-BT7))/30)),0)+IF(BX7="Ano",IF(BW7="",0,((30/(BV7*$F7)*(BV7*$F7-BW7))/30)),0)+IF(CA7="Ano",IF(BZ7="",0,((30/(BY7*$F7)*(BY7*$F7-BZ7))/30)),0)+IF(CD7="Ano",IF(CC7="",0,((30/(CB7*$F7)*(CB7*$F7-CC7))/30)),0)+IF(CG7="Ano",IF(CF7="",0,((30/(CE7*$F7)*(CE7*$F7-CF7))/30)),0)+IF(CJ7="Ano",IF(CI7="",0,((30/(CH7*$F7)*(CH7*$F7-CI7))/30)),0)+IF(CM7="Ano",IF(CL7="",0,((30/(CK7*$F7)*(CK7*$F7-CL7))/30)),0)+IF(CP7="Ano",IF(CO7="",0,((30/(CN7*$F7)*(CN7*$F7-CO7))/30)),0)+IF(CS7="Ano",IF(CR7="",0,((30/(CQ7*$F7)*(CQ7*$F7-CR7))/30)),0)+IF(CV7="Ano",IF(CU7="",0,((30/(CT7*$F7)*(CT7*$F7-CU7))/30)),0)+IF(CY7="Ano",IF(CX7="",0,((30/(CW7*$F7)*(CW7*$F7-CX7))/30)),0)+IF(DB7="Ano",IF(DA7="",0,((30/(CZ7*$F7)*(CZ7*$F7-DA7))/30)),0)))),0.01)</f>
        <v>0</v>
      </c>
      <c r="DF7" s="227">
        <f>ROUND(DE7*$N7,2)</f>
        <v>0</v>
      </c>
      <c r="DI7" s="168">
        <v>160</v>
      </c>
      <c r="DJ7" s="340"/>
      <c r="DK7" s="169"/>
      <c r="DL7" s="223">
        <v>160</v>
      </c>
      <c r="DM7" s="328"/>
      <c r="DN7" s="169"/>
      <c r="DO7" s="223">
        <v>160</v>
      </c>
      <c r="DP7" s="328"/>
      <c r="DQ7" s="169"/>
      <c r="DR7" s="223">
        <v>160</v>
      </c>
      <c r="DS7" s="328"/>
      <c r="DT7" s="169"/>
      <c r="DU7" s="223">
        <v>160</v>
      </c>
      <c r="DV7" s="328"/>
      <c r="DW7" s="169"/>
      <c r="DX7" s="168">
        <v>160</v>
      </c>
      <c r="DY7" s="340"/>
      <c r="DZ7" s="169"/>
      <c r="EA7" s="223">
        <v>160</v>
      </c>
      <c r="EB7" s="328"/>
      <c r="EC7" s="169"/>
      <c r="ED7" s="223">
        <v>160</v>
      </c>
      <c r="EE7" s="328"/>
      <c r="EF7" s="169"/>
      <c r="EG7" s="223">
        <v>160</v>
      </c>
      <c r="EH7" s="328"/>
      <c r="EI7" s="169"/>
      <c r="EJ7" s="168">
        <v>160</v>
      </c>
      <c r="EK7" s="340"/>
      <c r="EL7" s="169"/>
      <c r="EM7" s="223">
        <v>160</v>
      </c>
      <c r="EN7" s="328"/>
      <c r="EO7" s="169"/>
      <c r="EP7" s="223">
        <v>160</v>
      </c>
      <c r="EQ7" s="328"/>
      <c r="ER7" s="169"/>
      <c r="ES7" s="252">
        <f>FLOOR(IF($Z7="Ne",0,IF(IF(DJ7="",0,((30/(DI7*$F7)*(DI7*$F7-DJ7))/30))+IF(DM7="",0,((30/(DL7*$F7)*(DL7*$F7-DM7))/30))+IF(DP7="",0,((30/(DO7*$F7)*(DO7*$F7-DP7))/30))+IF(DS7="",0,((30/(DR7*$F7)*(DR7*$F7-DS7))/30))+IF(DV7="",0,((30/(DU7*$F7)*(DU7*$F7-DV7))/30))+IF(DY7="",0,((30/(DX7*$F7)*(DX7*$F7-DY7))/30))+IF(EB7="",0,((30/(EA7*$F7)*(EA7*$F7-EB7))/30))+IF(EE7="",0,((30/(ED7*$F7)*(ED7*$F7-EE7))/30))+IF(EH7="",0,((30/(EG7*$F7)*(EG7*$F7-EH7))/30))+IF(EK7="",0,((30/(EJ7*$F7)*(EJ7*$F7-EK7))/30))+IF(EN7="",0,((30/(EM7*$F7)*(EM7*$F7-EN7))/30))+IF(EQ7="",0,((30/(EP7*$F7)*(EP7*$F7-EQ7))/30))&gt;($E7-1-$BM7-$DC7),$E7-1-$BM7-$DC7,IF(DJ7="",0,((30/(DI7*$F7)*(DI7*$F7-DJ7))/30))+IF(DM7="",0,((30/(DL7*$F7)*(DL7*$F7-DM7))/30))+IF(DP7="",0,((30/(DO7*$F7)*(DO7*$F7-DP7))/30))+IF(DS7="",0,((30/(DR7*$F7)*(DR7*$F7-DS7))/30))+IF(DV7="",0,((30/(DU7*$F7)*(DU7*$F7-DV7))/30))+IF(DY7="",0,((30/(DX7*$F7)*(DX7*$F7-DY7))/30))+IF(EB7="",0,((30/(EA7*$F7)*(EA7*$F7-EB7))/30))+IF(EE7="",0,((30/(ED7*$F7)*(ED7*$F7-EE7))/30))+IF(EH7="",0,((30/(EG7*$F7)*(EG7*$F7-EH7))/30))+IF(EK7="",0,((30/(EJ7*$F7)*(EJ7*$F7-EK7))/30))+IF(EN7="",0,((30/(EM7*$F7)*(EM7*$F7-EN7))/30))+IF(EQ7="",0,((30/(EP7*$F7)*(EP7*$F7-EQ7))/30)))),0.01)</f>
        <v>0</v>
      </c>
      <c r="ET7" s="251">
        <f>ROUND(ES7*$I7,2)</f>
        <v>0</v>
      </c>
      <c r="EU7" s="226">
        <f>FLOOR(IF($Z7="Ne",0,IF(OR($M7=0,$M7=""),0,IF(IF(DK7="Ano",IF(DJ7="",0,((30/(DI7*$F7)*(DI7*$F7-DJ7))/30)),0)+IF(DN7="Ano",IF(DM7="",0,((30/(DL7*$F7)*(DL7*$F7-DM7))/30)),0)+IF(DQ7="Ano",IF(DP7="",0,((30/(DO7*$F7)*(DO7*$F7-DP7))/30)),0)+IF(DT7="Ano",IF(DS7="",0,((30/(DR7*$F7)*(DR7*$F7-DS7))/30)),0)+IF(DW7="Ano",IF(DV7="",0,((30/(DU7*$F7)*(DU7*$F7-DV7))/30)),0)+IF(DZ7="Ano",IF(DY7="",0,((30/(DX7*$F7)*(DX7*$F7-DY7))/30)),0)+IF(EC7="Ano",IF(EB7="",0,((30/(EA7*$F7)*(EA7*$F7-EB7))/30)),0)+IF(EF7="Ano",IF(EE7="",0,((30/(ED7*$F7)*(ED7*$F7-EE7))/30)),0)+IF(EI7="Ano",IF(EH7="",0,((30/(EG7*$F7)*(EG7*$F7-EH7))/30)),0)+IF(EL7="Ano",IF(EK7="",0,((30/(EJ7*$F7)*(EJ7*$F7-EK7))/30)),0)+IF(EO7="Ano",IF(EN7="",0,((30/(EM7*$F7)*(EM7*$F7-EN7))/30)),0)+IF(ER7="Ano",IF(EQ7="",0,((30/(EP7*$F7)*(EP7*$F7-EQ7))/30)),0)&gt;($M7-1-$BO7-$DE7),($M7-1-$BO7-$DE7),IF(DK7="Ano",IF(DJ7="",0,((30/(DI7*$F7)*(DI7*$F7-DJ7))/30)),0)+IF(DN7="Ano",IF(DM7="",0,((30/(DL7*$F7)*(DL7*$F7-DM7))/30)),0)+IF(DQ7="Ano",IF(DP7="",0,((30/(DO7*$F7)*(DO7*$F7-DP7))/30)),0)+IF(DT7="Ano",IF(DS7="",0,((30/(DR7*$F7)*(DR7*$F7-DS7))/30)),0)+IF(DW7="Ano",IF(DV7="",0,((30/(DU7*$F7)*(DU7*$F7-DV7))/30)),0)+IF(DZ7="Ano",IF(DY7="",0,((30/(DX7*$F7)*(DX7*$F7-DY7))/30)),0)+IF(EC7="Ano",IF(EB7="",0,((30/(EA7*$F7)*(EA7*$F7-EB7))/30)),0)+IF(EF7="Ano",IF(EE7="",0,((30/(ED7*$F7)*(ED7*$F7-EE7))/30)),0)+IF(EI7="Ano",IF(EH7="",0,((30/(EG7*$F7)*(EG7*$F7-EH7))/30)),0)+IF(EL7="Ano",IF(EK7="",0,((30/(EJ7*$F7)*(EJ7*$F7-EK7))/30)),0)+IF(EO7="Ano",IF(EN7="",0,((30/(EM7*$F7)*(EM7*$F7-EN7))/30)),0)+IF(ER7="Ano",IF(EQ7="",0,((30/(EP7*$F7)*(EP7*$F7-EQ7))/30)),0)))),0.01)</f>
        <v>0</v>
      </c>
      <c r="EV7" s="227">
        <f>ROUND(EU7*$N7,2)</f>
        <v>0</v>
      </c>
      <c r="EY7" s="282">
        <v>160</v>
      </c>
      <c r="EZ7" s="336"/>
      <c r="FA7" s="337"/>
      <c r="FB7" s="195">
        <v>160</v>
      </c>
      <c r="FC7" s="336"/>
      <c r="FD7" s="169"/>
      <c r="FE7" s="195">
        <v>160</v>
      </c>
      <c r="FF7" s="336"/>
      <c r="FG7" s="169"/>
      <c r="FH7" s="195">
        <v>160</v>
      </c>
      <c r="FI7" s="336"/>
      <c r="FJ7" s="169"/>
      <c r="FK7" s="335">
        <v>160</v>
      </c>
      <c r="FL7" s="340"/>
      <c r="FM7" s="169"/>
      <c r="FN7" s="195">
        <v>160</v>
      </c>
      <c r="FO7" s="336"/>
      <c r="FP7" s="169"/>
      <c r="FQ7" s="335">
        <v>160</v>
      </c>
      <c r="FR7" s="340"/>
      <c r="FS7" s="169"/>
      <c r="FT7" s="195">
        <v>160</v>
      </c>
      <c r="FU7" s="336"/>
      <c r="FV7" s="169"/>
      <c r="FW7" s="195">
        <v>160</v>
      </c>
      <c r="FX7" s="336"/>
      <c r="FY7" s="169"/>
      <c r="FZ7" s="335">
        <v>160</v>
      </c>
      <c r="GA7" s="340"/>
      <c r="GB7" s="169"/>
      <c r="GC7" s="195">
        <v>160</v>
      </c>
      <c r="GD7" s="336"/>
      <c r="GE7" s="169"/>
      <c r="GF7" s="195">
        <v>160</v>
      </c>
      <c r="GG7" s="336"/>
      <c r="GH7" s="169"/>
      <c r="GI7" s="252">
        <f>FLOOR(IF($Z7="Ne",0,IF(IF(EZ7="",0,((30/(EY7*$F7)*(EY7*$F7-EZ7))/30))+IF(FC7="",0,((30/(FB7*$F7)*(FB7*$F7-FC7))/30))+IF(FF7="",0,((30/(FE7*$F7)*(FE7*$F7-FF7))/30))+IF(FI7="",0,((30/(FH7*$F7)*(FH7*$F7-FI7))/30))+IF(FL7="",0,((30/(FK7*$F7)*(FK7*$F7-FL7))/30))+IF(FO7="",0,((30/(FN7*$F7)*(FN7*$F7-FO7))/30))+IF(FR7="",0,((30/(FQ7*$F7)*(FQ7*$F7-FR7))/30))+IF(FU7="",0,((30/(FT7*$F7)*(FT7*$F7-FU7))/30))+IF(FX7="",0,((30/(FW7*$F7)*(FW7*$F7-FX7))/30))+IF(GA7="",0,((30/(FZ7*$F7)*(FZ7*$F7-GA7))/30))+IF(GD7="",0,((30/(GC7*$F7)*(GC7*$F7-GD7))/30))+IF(GG7="",0,((30/(GF7*$F7)*(GF7*$F7-GG7))/30))&gt;($E7-1-$BM7-$DC7-$ES7),$E7-1-$BM7-$DC7-$ES7,IF(EZ7="",0,((30/(EY7*$F7)*(EY7*$F7-EZ7))/30))+IF(FC7="",0,((30/(FB7*$F7)*(FB7*$F7-FC7))/30))+IF(FF7="",0,((30/(FE7*$F7)*(FE7*$F7-FF7))/30))+IF(FI7="",0,((30/(FH7*$F7)*(FH7*$F7-FI7))/30))+IF(FL7="",0,((30/(FK7*$F7)*(FK7*$F7-FL7))/30))+IF(FO7="",0,((30/(FN7*$F7)*(FN7*$F7-FO7))/30))+IF(FR7="",0,((30/(FQ7*$F7)*(FQ7*$F7-FR7))/30))+IF(FU7="",0,((30/(FT7*$F7)*(FT7*$F7-FU7))/30))+IF(FX7="",0,((30/(FW7*$F7)*(FW7*$F7-FX7))/30))+IF(GA7="",0,((30/(FZ7*$F7)*(FZ7*$F7-GA7))/30))+IF(GD7="",0,((30/(GC7*$F7)*(GC7*$F7-GD7))/30))+IF(GG7="",0,((30/(GF7*$F7)*(GF7*$F7-GG7))/30)))),0.01)</f>
        <v>0</v>
      </c>
      <c r="GJ7" s="251">
        <f>ROUND(GI7*$I7,2)</f>
        <v>0</v>
      </c>
      <c r="GK7" s="226">
        <f>FLOOR(IF($Z7="Ne",0,IF(OR($M7=0,$M7=""),0,IF(IF(FA7="Ano",IF(EZ7="",0,((30/(EY7*$F7)*(EY7*$F7-EZ7))/30)),0)+IF(FD7="Ano",IF(FC7="",0,((30/(FB7*$F7)*(FB7*$F7-FC7))/30)),0)+IF(FG7="Ano",IF(FF7="",0,((30/(FE7*$F7)*(FE7*$F7-FF7))/30)),0)+IF(FJ7="Ano",IF(FI7="",0,((30/(FH7*$F7)*(FH7*$F7-FI7))/30)),0)+IF(FM7="Ano",IF(FL7="",0,((30/(FK7*$F7)*(FK7*$F7-FL7))/30)),0)+IF(FP7="Ano",IF(FO7="",0,((30/(FN7*$F7)*(FN7*$F7-FO7))/30)),0)+IF(FS7="Ano",IF(FR7="",0,((30/(FQ7*$F7)*(FQ7*$F7-FR7))/30)),0)+IF(FV7="Ano",IF(FU7="",0,((30/(FT7*$F7)*(FT7*$F7-FU7))/30)),0)+IF(FY7="Ano",IF(FX7="",0,((30/(FW7*$F7)*(FW7*$F7-FX7))/30)),0)+IF(GB7="Ano",IF(GA7="",0,((30/(FZ7*$F7)*(FZ7*$F7-GA7))/30)),0)+IF(GE7="Ano",IF(GD7="",0,((30/(GC7*$F7)*(GC7*$F7-GD7))/30)),0)+IF(GH7="Ano",IF(GG7="",0,((30/(GF7*$F7)*(GF7*$F7-GG7))/30)),0)&gt;($M7-1-$BO7-$DE7-$EU7),($M7-1-$BO7-$DE7-$EU7),IF(FA7="Ano",IF(EZ7="",0,((30/(EY7*$F7)*(EY7*$F7-EZ7))/30)),0)+IF(FD7="Ano",IF(FC7="",0,((30/(FB7*$F7)*(FB7*$F7-FC7))/30)),0)+IF(FG7="Ano",IF(FF7="",0,((30/(FE7*$F7)*(FE7*$F7-FF7))/30)),0)+IF(FJ7="Ano",IF(FI7="",0,((30/(FH7*$F7)*(FH7*$F7-FI7))/30)),0)+IF(FM7="Ano",IF(FL7="",0,((30/(FK7*$F7)*(FK7*$F7-FL7))/30)),0)+IF(FP7="Ano",IF(FO7="",0,((30/(FN7*$F7)*(FN7*$F7-FO7))/30)),0)+IF(FS7="Ano",IF(FR7="",0,((30/(FQ7*$F7)*(FQ7*$F7-FR7))/30)),0)+IF(FV7="Ano",IF(FU7="",0,((30/(FT7*$F7)*(FT7*$F7-FU7))/30)),0)+IF(FY7="Ano",IF(FX7="",0,((30/(FW7*$F7)*(FW7*$F7-FX7))/30)),0)+IF(GB7="Ano",IF(GA7="",0,((30/(FZ7*$F7)*(FZ7*$F7-GA7))/30)),0)+IF(GE7="Ano",IF(GD7="",0,((30/(GC7*$F7)*(GC7*$F7-GD7))/30)),0)+IF(GH7="Ano",IF(GG7="",0,((30/(GF7*$F7)*(GF7*$F7-GG7))/30)),0)))),0.01)</f>
        <v>0</v>
      </c>
      <c r="GL7" s="227">
        <f>ROUND(GK7*$N7,2)</f>
        <v>0</v>
      </c>
      <c r="GO7" s="282">
        <v>160</v>
      </c>
      <c r="GP7" s="336"/>
      <c r="GQ7" s="337"/>
      <c r="GR7" s="195">
        <v>160</v>
      </c>
      <c r="GS7" s="336"/>
      <c r="GT7" s="169"/>
      <c r="GU7" s="195">
        <v>160</v>
      </c>
      <c r="GV7" s="336"/>
      <c r="GW7" s="169"/>
      <c r="GX7" s="195">
        <v>160</v>
      </c>
      <c r="GY7" s="336"/>
      <c r="GZ7" s="169"/>
      <c r="HA7" s="195">
        <v>160</v>
      </c>
      <c r="HB7" s="336"/>
      <c r="HC7" s="169"/>
      <c r="HD7" s="195">
        <v>160</v>
      </c>
      <c r="HE7" s="336"/>
      <c r="HF7" s="169"/>
      <c r="HG7" s="195">
        <v>160</v>
      </c>
      <c r="HH7" s="336"/>
      <c r="HI7" s="169"/>
      <c r="HJ7" s="195">
        <v>160</v>
      </c>
      <c r="HK7" s="336"/>
      <c r="HL7" s="169"/>
      <c r="HM7" s="195">
        <v>160</v>
      </c>
      <c r="HN7" s="336"/>
      <c r="HO7" s="169"/>
      <c r="HP7" s="195">
        <v>160</v>
      </c>
      <c r="HQ7" s="336"/>
      <c r="HR7" s="169"/>
      <c r="HS7" s="195">
        <v>160</v>
      </c>
      <c r="HT7" s="336"/>
      <c r="HU7" s="169"/>
      <c r="HV7" s="195">
        <v>160</v>
      </c>
      <c r="HW7" s="336"/>
      <c r="HX7" s="169"/>
      <c r="HY7" s="252">
        <f>FLOOR(IF($Z7="Ne",0,IF(IF(GP7="",0,((30/(GO7*$F7)*(GO7*$F7-GP7))/30))+IF(GS7="",0,((30/(GR7*$F7)*(GR7*$F7-GS7))/30))+IF(GV7="",0,((30/(GU7*$F7)*(GU7*$F7-GV7))/30))+IF(GY7="",0,((30/(GX7*$F7)*(GX7*$F7-GY7))/30))+IF(HB7="",0,((30/(HA7*$F7)*(HA7*$F7-HB7))/30))+IF(HE7="",0,((30/(HD7*$F7)*(HD7*$F7-HE7))/30))+IF(HH7="",0,((30/(HG7*$F7)*(HG7*$F7-HH7))/30))+IF(HK7="",0,((30/(HJ7*$F7)*(HJ7*$F7-HK7))/30))+IF(HN7="",0,((30/(HM7*$F7)*(HM7*$F7-HN7))/30))+IF(HQ7="",0,((30/(HP7*$F7)*(HP7*$F7-HQ7))/30))+IF(HT7="",0,((30/(HS7*$F7)*(HS7*$F7-HT7))/30))+IF(HW7="",0,((30/(HV7*$F7)*(HV7*$F7-HW7))/30))&gt;($E7-1-$BM7-$DC7-$ES7-$GI7),$E7-1-$BM7-$DC7-$ES7-$GI7,IF(GP7="",0,((30/(GO7*$F7)*(GO7*$F7-GP7))/30))+IF(GS7="",0,((30/(GR7*$F7)*(GR7*$F7-GS7))/30))+IF(GV7="",0,((30/(GU7*$F7)*(GU7*$F7-GV7))/30))+IF(GY7="",0,((30/(GX7*$F7)*(GX7*$F7-GY7))/30))+IF(HB7="",0,((30/(HA7*$F7)*(HA7*$F7-HB7))/30))+IF(HE7="",0,((30/(HD7*$F7)*(HD7*$F7-HE7))/30))+IF(HH7="",0,((30/(HG7*$F7)*(HG7*$F7-HH7))/30))+IF(HK7="",0,((30/(HJ7*$F7)*(HJ7*$F7-HK7))/30))+IF(HN7="",0,((30/(HM7*$F7)*(HM7*$F7-HN7))/30))+IF(HQ7="",0,((30/(HP7*$F7)*(HP7*$F7-HQ7))/30))+IF(HT7="",0,((30/(HS7*$F7)*(HS7*$F7-HT7))/30))+IF(HW7="",0,((30/(HV7*$F7)*(HV7*$F7-HW7))/30)))),0.01)</f>
        <v>0</v>
      </c>
      <c r="HZ7" s="251">
        <f>ROUND(HY7*$I7,2)</f>
        <v>0</v>
      </c>
      <c r="IA7" s="226">
        <f>FLOOR(IF($Z7="Ne",0,IF(OR($M7=0,$M7=""),0,IF(IF(GQ7="Ano",IF(GP7="",0,((30/(GO7*$F7)*(GO7*$F7-GP7))/30)),0)+IF(GT7="Ano",IF(GS7="",0,((30/(GR7*$F7)*(GR7*$F7-GS7))/30)),0)+IF(GW7="Ano",IF(GV7="",0,((30/(GU7*$F7)*(GU7*$F7-GV7))/30)),0)+IF(GZ7="Ano",IF(GY7="",0,((30/(GX7*$F7)*(GX7*$F7-GY7))/30)),0)+IF(HC7="Ano",IF(HB7="",0,((30/(HA7*$F7)*(HA7*$F7-HB7))/30)),0)+IF(HF7="Ano",IF(HE7="",0,((30/(HD7*$F7)*(HD7*$F7-HE7))/30)),0)+IF(HI7="Ano",IF(HH7="",0,((30/(HG7*$F7)*(HG7*$F7-HH7))/30)),0)+IF(HL7="Ano",IF(HK7="",0,((30/(HJ7*$F7)*(HJ7*$F7-HK7))/30)),0)+IF(HO7="Ano",IF(HN7="",0,((30/(HM7*$F7)*(HM7*$F7-HN7))/30)),0)+IF(HR7="Ano",IF(HQ7="",0,((30/(HP7*$F7)*(HP7*$F7-HQ7))/30)),0)+IF(HU7="Ano",IF(HT7="",0,((30/(HS7*$F7)*(HS7*$F7-HT7))/30)),0)+IF(HX7="Ano",IF(HW7="",0,((30/(HV7*$F7)*(HV7*$F7-HW7))/30)),0)&gt;($M7-1-$BO7-$DE7-$EU7-$GK7),($M7-1-$BO7-$DE7-$EU7-$GK7),IF(GQ7="Ano",IF(GP7="",0,((30/(GO7*$F7)*(GO7*$F7-GP7))/30)),0)+IF(GT7="Ano",IF(GS7="",0,((30/(GR7*$F7)*(GR7*$F7-GS7))/30)),0)+IF(GW7="Ano",IF(GV7="",0,((30/(GU7*$F7)*(GU7*$F7-GV7))/30)),0)+IF(GZ7="Ano",IF(GY7="",0,((30/(GX7*$F7)*(GX7*$F7-GY7))/30)),0)+IF(HC7="Ano",IF(HB7="",0,((30/(HA7*$F7)*(HA7*$F7-HB7))/30)),0)+IF(HF7="Ano",IF(HE7="",0,((30/(HD7*$F7)*(HD7*$F7-HE7))/30)),0)+IF(HI7="Ano",IF(HH7="",0,((30/(HG7*$F7)*(HG7*$F7-HH7))/30)),0)+IF(HL7="Ano",IF(HK7="",0,((30/(HJ7*$F7)*(HJ7*$F7-HK7))/30)),0)+IF(HO7="Ano",IF(HN7="",0,((30/(HM7*$F7)*(HM7*$F7-HN7))/30)),0)+IF(HR7="Ano",IF(HQ7="",0,((30/(HP7*$F7)*(HP7*$F7-HQ7))/30)),0)+IF(HU7="Ano",IF(HT7="",0,((30/(HS7*$F7)*(HS7*$F7-HT7))/30)),0)+IF(HX7="Ano",IF(HW7="",0,((30/(HV7*$F7)*(HV7*$F7-HW7))/30)),0)))),0.01)</f>
        <v>0</v>
      </c>
      <c r="IB7" s="227">
        <f>ROUND(IA7*$N7,2)</f>
        <v>0</v>
      </c>
      <c r="IE7" s="282">
        <v>160</v>
      </c>
      <c r="IF7" s="336"/>
      <c r="IG7" s="337"/>
      <c r="IH7" s="195">
        <v>160</v>
      </c>
      <c r="II7" s="336"/>
      <c r="IJ7" s="169"/>
      <c r="IK7" s="335">
        <v>160</v>
      </c>
      <c r="IL7" s="340"/>
      <c r="IM7" s="169"/>
      <c r="IN7" s="335">
        <v>160</v>
      </c>
      <c r="IO7" s="340"/>
      <c r="IP7" s="169"/>
      <c r="IQ7" s="335">
        <v>160</v>
      </c>
      <c r="IR7" s="340"/>
      <c r="IS7" s="169"/>
      <c r="IT7" s="335">
        <v>160</v>
      </c>
      <c r="IU7" s="340"/>
      <c r="IV7" s="169"/>
      <c r="IW7" s="195">
        <v>160</v>
      </c>
      <c r="IX7" s="336"/>
      <c r="IY7" s="169"/>
      <c r="IZ7" s="335">
        <v>160</v>
      </c>
      <c r="JA7" s="340"/>
      <c r="JB7" s="169"/>
      <c r="JC7" s="335">
        <v>160</v>
      </c>
      <c r="JD7" s="340"/>
      <c r="JE7" s="169"/>
      <c r="JF7" s="335">
        <v>160</v>
      </c>
      <c r="JG7" s="340"/>
      <c r="JH7" s="169"/>
      <c r="JI7" s="335">
        <v>160</v>
      </c>
      <c r="JJ7" s="340"/>
      <c r="JK7" s="169"/>
      <c r="JL7" s="195">
        <v>160</v>
      </c>
      <c r="JM7" s="336"/>
      <c r="JN7" s="169"/>
      <c r="JO7" s="252">
        <f>FLOOR(IF($Z7="Ne",0,IF(IF(IF7="",0,((30/(IE7*$F7)*(IE7*$F7-IF7))/30))+IF(II7="",0,((30/(IH7*$F7)*(IH7*$F7-II7))/30))+IF(IL7="",0,((30/(IK7*$F7)*(IK7*$F7-IL7))/30))+IF(IO7="",0,((30/(IN7*$F7)*(IN7*$F7-IO7))/30))+IF(IR7="",0,((30/(IQ7*$F7)*(IQ7*$F7-IR7))/30))+IF(IU7="",0,((30/(IT7*$F7)*(IT7*$F7-IU7))/30))+IF(IX7="",0,((30/(IW7*$F7)*(IW7*$F7-IX7))/30))+IF(JA7="",0,((30/(IZ7*$F7)*(IZ7*$F7-JA7))/30))+IF(JD7="",0,((30/(JC7*$F7)*(JC7*$F7-JD7))/30))+IF(JG7="",0,((30/(JF7*$F7)*(JF7*$F7-JG7))/30))+IF(JJ7="",0,((30/(JI7*$F7)*(JI7*$F7-JJ7))/30))+IF(JM7="",0,((30/(JL7*$F7)*(JL7*$F7-JM7))/30))&gt;($E7-1-$BM7-$DC7-$ES7-$GI7-$HY7),$E7-1-$BM7-$DC7-$ES7-$GI7-$HY7,IF(IF7="",0,((30/(IE7*$F7)*(IE7*$F7-IF7))/30))+IF(II7="",0,((30/(IH7*$F7)*(IH7*$F7-II7))/30))+IF(IL7="",0,((30/(IK7*$F7)*(IK7*$F7-IL7))/30))+IF(IO7="",0,((30/(IN7*$F7)*(IN7*$F7-IO7))/30))+IF(IR7="",0,((30/(IQ7*$F7)*(IQ7*$F7-IR7))/30))+IF(IU7="",0,((30/(IT7*$F7)*(IT7*$F7-IU7))/30))+IF(IX7="",0,((30/(IW7*$F7)*(IW7*$F7-IX7))/30))+IF(JA7="",0,((30/(IZ7*$F7)*(IZ7*$F7-JA7))/30))+IF(JD7="",0,((30/(JC7*$F7)*(JC7*$F7-JD7))/30))+IF(JG7="",0,((30/(JF7*$F7)*(JF7*$F7-JG7))/30))+IF(JJ7="",0,((30/(JI7*$F7)*(JI7*$F7-JJ7))/30))+IF(JM7="",0,((30/(JL7*$F7)*(JL7*$F7-JM7))/30)))),0.01)</f>
        <v>0</v>
      </c>
      <c r="JP7" s="251">
        <f>ROUND(JO7*$I7,2)</f>
        <v>0</v>
      </c>
      <c r="JQ7" s="226">
        <f>FLOOR(IF($Z7="Ne",0,IF(OR($M7=0,$M7=""),0,IF(IF(IG7="Ano",IF(IF7="",0,((30/(IE7*$F7)*(IE7*$F7-IF7))/30)),0)+IF(IJ7="Ano",IF(II7="",0,((30/(IH7*$F7)*(IH7*$F7-II7))/30)),0)+IF(IM7="Ano",IF(IL7="",0,((30/(IK7*$F7)*(IK7*$F7-IL7))/30)),0)+IF(IP7="Ano",IF(IO7="",0,((30/(IN7*$F7)*(IN7*$F7-IO7))/30)),0)+IF(IS7="Ano",IF(IR7="",0,((30/(IQ7*$F7)*(IQ7*$F7-IR7))/30)),0)+IF(IV7="Ano",IF(IU7="",0,((30/(IT7*$F7)*(IT7*$F7-IU7))/30)),0)+IF(IY7="Ano",IF(IX7="",0,((30/(IW7*$F7)*(IW7*$F7-IX7))/30)),0)+IF(JB7="Ano",IF(JA7="",0,((30/(IZ7*$F7)*(IZ7*$F7-JA7))/30)),0)+IF(JE7="Ano",IF(JD7="",0,((30/(JC7*$F7)*(JC7*$F7-JD7))/30)),0)+IF(JH7="Ano",IF(JG7="",0,((30/(JF7*$F7)*(JF7*$F7-JG7))/30)),0)+IF(JK7="Ano",IF(JJ7="",0,((30/(JI7*$F7)*(JI7*$F7-JJ7))/30)),0)+IF(JN7="Ano",IF(JM7="",0,((30/(JL7*$F7)*(JL7*$F7-JM7))/30)),0)&gt;($M7-1-$BO7-$DE7-$EU7-$GK7-$IA7),($M7-1-$BO7-$DE7-$EU7-$GK7-$IA7),IF(IG7="Ano",IF(IF7="",0,((30/(IE7*$F7)*(IE7*$F7-IF7))/30)),0)+IF(IJ7="Ano",IF(II7="",0,((30/(IH7*$F7)*(IH7*$F7-II7))/30)),0)+IF(IM7="Ano",IF(IL7="",0,((30/(IK7*$F7)*(IK7*$F7-IL7))/30)),0)+IF(IP7="Ano",IF(IO7="",0,((30/(IN7*$F7)*(IN7*$F7-IO7))/30)),0)+IF(IS7="Ano",IF(IR7="",0,((30/(IQ7*$F7)*(IQ7*$F7-IR7))/30)),0)+IF(IV7="Ano",IF(IU7="",0,((30/(IT7*$F7)*(IT7*$F7-IU7))/30)),0)+IF(IY7="Ano",IF(IX7="",0,((30/(IW7*$F7)*(IW7*$F7-IX7))/30)),0)+IF(JB7="Ano",IF(JA7="",0,((30/(IZ7*$F7)*(IZ7*$F7-JA7))/30)),0)+IF(JE7="Ano",IF(JD7="",0,((30/(JC7*$F7)*(JC7*$F7-JD7))/30)),0)+IF(JH7="Ano",IF(JG7="",0,((30/(JF7*$F7)*(JF7*$F7-JG7))/30)),0)+IF(JK7="Ano",IF(JJ7="",0,((30/(JI7*$F7)*(JI7*$F7-JJ7))/30)),0)+IF(JN7="Ano",IF(JM7="",0,((30/(JL7*$F7)*(JL7*$F7-JM7))/30)),0)))),0.01)</f>
        <v>0</v>
      </c>
      <c r="JR7" s="227">
        <f>ROUND(JQ7*$N7,2)</f>
        <v>0</v>
      </c>
      <c r="JU7" s="335">
        <v>160</v>
      </c>
      <c r="JV7" s="341"/>
      <c r="JW7" s="337"/>
      <c r="JX7" s="335">
        <v>160</v>
      </c>
      <c r="JY7" s="340"/>
      <c r="JZ7" s="169"/>
      <c r="KA7" s="335">
        <v>160</v>
      </c>
      <c r="KB7" s="340"/>
      <c r="KC7" s="169"/>
      <c r="KD7" s="335">
        <v>160</v>
      </c>
      <c r="KE7" s="340"/>
      <c r="KF7" s="169"/>
      <c r="KG7" s="335">
        <v>160</v>
      </c>
      <c r="KH7" s="340"/>
      <c r="KI7" s="169"/>
      <c r="KJ7" s="335">
        <v>160</v>
      </c>
      <c r="KK7" s="340"/>
      <c r="KL7" s="169"/>
      <c r="KM7" s="335">
        <v>160</v>
      </c>
      <c r="KN7" s="340"/>
      <c r="KO7" s="169"/>
      <c r="KP7" s="335">
        <v>160</v>
      </c>
      <c r="KQ7" s="340"/>
      <c r="KR7" s="169"/>
      <c r="KS7" s="335">
        <v>160</v>
      </c>
      <c r="KT7" s="340"/>
      <c r="KU7" s="169"/>
      <c r="KV7" s="335">
        <v>160</v>
      </c>
      <c r="KW7" s="340"/>
      <c r="KX7" s="169"/>
      <c r="KY7" s="335">
        <v>160</v>
      </c>
      <c r="KZ7" s="340"/>
      <c r="LA7" s="169"/>
      <c r="LB7" s="335">
        <v>160</v>
      </c>
      <c r="LC7" s="340"/>
      <c r="LD7" s="169"/>
      <c r="LE7" s="252">
        <f>FLOOR(IF($Z7="Ne",0,IF(IF(JV7="",0,((30/(JU7*$F7)*(JU7*$F7-JV7))/30))+IF(JY7="",0,((30/(JX7*$F7)*(JX7*$F7-JY7))/30))+IF(KB7="",0,((30/(KA7*$F7)*(KA7*$F7-KB7))/30))+IF(KE7="",0,((30/(KD7*$F7)*(KD7*$F7-KE7))/30))+IF(KH7="",0,((30/(KG7*$F7)*(KG7*$F7-KH7))/30))+IF(KK7="",0,((30/(KJ7*$F7)*(KJ7*$F7-KK7))/30))+IF(KN7="",0,((30/(KM7*$F7)*(KM7*$F7-KN7))/30))+IF(KQ7="",0,((30/(KP7*$F7)*(KP7*$F7-KQ7))/30))+IF(KT7="",0,((30/(KS7*$F7)*(KS7*$F7-KT7))/30))+IF(KW7="",0,((30/(KV7*$F7)*(KV7*$F7-KW7))/30))+IF(KZ7="",0,((30/(KY7*$F7)*(KY7*$F7-KZ7))/30))+IF(LC7="",0,((30/(LB7*$F7)*(LB7*$F7-LC7))/30))&gt;($E7-1-$BM7-$DC7-$ES7-$GI7-$HY7-$JO7),$E7-1-$BM7-$DC7-$ES7-$GI7-$HY7-$JO7,IF(JV7="",0,((30/(JU7*$F7)*(JU7*$F7-JV7))/30))+IF(JY7="",0,((30/(JX7*$F7)*(JX7*$F7-JY7))/30))+IF(KB7="",0,((30/(KA7*$F7)*(KA7*$F7-KB7))/30))+IF(KE7="",0,((30/(KD7*$F7)*(KD7*$F7-KE7))/30))+IF(KH7="",0,((30/(KG7*$F7)*(KG7*$F7-KH7))/30))+IF(KK7="",0,((30/(KJ7*$F7)*(KJ7*$F7-KK7))/30))+IF(KN7="",0,((30/(KM7*$F7)*(KM7*$F7-KN7))/30))+IF(KQ7="",0,((30/(KP7*$F7)*(KP7*$F7-KQ7))/30))+IF(KT7="",0,((30/(KS7*$F7)*(KS7*$F7-KT7))/30))+IF(KW7="",0,((30/(KV7*$F7)*(KV7*$F7-KW7))/30))+IF(KZ7="",0,((30/(KY7*$F7)*(KY7*$F7-KZ7))/30))+IF(LC7="",0,((30/(LB7*$F7)*(LB7*$F7-LC7))/30)))),0.01)</f>
        <v>0</v>
      </c>
      <c r="LF7" s="251">
        <f>ROUND(LE7*$I7,2)</f>
        <v>0</v>
      </c>
      <c r="LG7" s="226">
        <f>FLOOR(IF($Z7="Ne",0,IF(OR($M7=0,$M7=""),0,IF(IF(JW7="Ano",IF(JV7="",0,((30/(JU7*$F7)*(JU7*$F7-JV7))/30)),0)+IF(JZ7="Ano",IF(JY7="",0,((30/(JX7*$F7)*(JX7*$F7-JY7))/30)),0)+IF(KC7="Ano",IF(KB7="",0,((30/(KA7*$F7)*(KA7*$F7-KB7))/30)),0)+IF(KF7="Ano",IF(KE7="",0,((30/(KD7*$F7)*(KD7*$F7-KE7))/30)),0)+IF(KI7="Ano",IF(KH7="",0,((30/(KG7*$F7)*(KG7*$F7-KH7))/30)),0)+IF(KL7="Ano",IF(KK7="",0,((30/(KJ7*$F7)*(KJ7*$F7-KK7))/30)),0)+IF(KO7="Ano",IF(KN7="",0,((30/(KM7*$F7)*(KM7*$F7-KN7))/30)),0)+IF(KR7="Ano",IF(KQ7="",0,((30/(KP7*$F7)*(KP7*$F7-KQ7))/30)),0)+IF(KU7="Ano",IF(KT7="",0,((30/(KS7*$F7)*(KS7*$F7-KT7))/30)),0)+IF(KX7="Ano",IF(KW7="",0,((30/(KV7*$F7)*(KV7*$F7-KW7))/30)),0)+IF(LA7="Ano",IF(KZ7="",0,((30/(KY7*$F7)*(KY7*$F7-KZ7))/30)),0)+IF(LD7="Ano",IF(LC7="",0,((30/(LB7*$F7)*(LB7*$F7-LC7))/30)),0)&gt;($M7-1-$BO7-$DE7-$EU7-$GK7-$IA7-$JQ7),($M7-1-$BO7-$DE7-$EU7-$GK7-$IA7-$JQ7),IF(JW7="Ano",IF(JV7="",0,((30/(JU7*$F7)*(JU7*$F7-JV7))/30)),0)+IF(JZ7="Ano",IF(JY7="",0,((30/(JX7*$F7)*(JX7*$F7-JY7))/30)),0)+IF(KC7="Ano",IF(KB7="",0,((30/(KA7*$F7)*(KA7*$F7-KB7))/30)),0)+IF(KF7="Ano",IF(KE7="",0,((30/(KD7*$F7)*(KD7*$F7-KE7))/30)),0)+IF(KI7="Ano",IF(KH7="",0,((30/(KG7*$F7)*(KG7*$F7-KH7))/30)),0)+IF(KL7="Ano",IF(KK7="",0,((30/(KJ7*$F7)*(KJ7*$F7-KK7))/30)),0)+IF(KO7="Ano",IF(KN7="",0,((30/(KM7*$F7)*(KM7*$F7-KN7))/30)),0)+IF(KR7="Ano",IF(KQ7="",0,((30/(KP7*$F7)*(KP7*$F7-KQ7))/30)),0)+IF(KU7="Ano",IF(KT7="",0,((30/(KS7*$F7)*(KS7*$F7-KT7))/30)),0)+IF(KX7="Ano",IF(KW7="",0,((30/(KV7*$F7)*(KV7*$F7-KW7))/30)),0)+IF(LA7="Ano",IF(KZ7="",0,((30/(KY7*$F7)*(KY7*$F7-KZ7))/30)),0)+IF(LD7="Ano",IF(LC7="",0,((30/(LB7*$F7)*(LB7*$F7-LC7))/30)),0)))),0.01)</f>
        <v>0</v>
      </c>
      <c r="LH7" s="227">
        <f>ROUND(LG7*$N7,2)</f>
        <v>0</v>
      </c>
      <c r="LK7" s="335">
        <v>160</v>
      </c>
      <c r="LL7" s="341"/>
      <c r="LM7" s="337"/>
      <c r="LN7" s="335">
        <v>160</v>
      </c>
      <c r="LO7" s="340"/>
      <c r="LP7" s="169"/>
      <c r="LQ7" s="335">
        <v>160</v>
      </c>
      <c r="LR7" s="340"/>
      <c r="LS7" s="169"/>
      <c r="LT7" s="335">
        <v>160</v>
      </c>
      <c r="LU7" s="340"/>
      <c r="LV7" s="169"/>
      <c r="LW7" s="335">
        <v>160</v>
      </c>
      <c r="LX7" s="340"/>
      <c r="LY7" s="169"/>
      <c r="LZ7" s="335">
        <v>160</v>
      </c>
      <c r="MA7" s="340"/>
      <c r="MB7" s="169"/>
      <c r="MC7" s="335">
        <v>160</v>
      </c>
      <c r="MD7" s="340"/>
      <c r="ME7" s="169"/>
      <c r="MF7" s="335">
        <v>160</v>
      </c>
      <c r="MG7" s="340"/>
      <c r="MH7" s="169"/>
      <c r="MI7" s="335">
        <v>160</v>
      </c>
      <c r="MJ7" s="340"/>
      <c r="MK7" s="169"/>
      <c r="ML7" s="335">
        <v>160</v>
      </c>
      <c r="MM7" s="340"/>
      <c r="MN7" s="169"/>
      <c r="MO7" s="335">
        <v>160</v>
      </c>
      <c r="MP7" s="340"/>
      <c r="MQ7" s="169"/>
      <c r="MR7" s="335">
        <v>160</v>
      </c>
      <c r="MS7" s="340"/>
      <c r="MT7" s="169"/>
      <c r="MU7" s="252">
        <f>FLOOR(IF($Z7="Ne",0,IF(IF(LL7="",0,((30/(LK7*$F7)*(LK7*$F7-LL7))/30))+IF(LO7="",0,((30/(LN7*$F7)*(LN7*$F7-LO7))/30))+IF(LR7="",0,((30/(LQ7*$F7)*(LQ7*$F7-LR7))/30))+IF(LU7="",0,((30/(LT7*$F7)*(LT7*$F7-LU7))/30))+IF(LX7="",0,((30/(LW7*$F7)*(LW7*$F7-LX7))/30))+IF(MA7="",0,((30/(LZ7*$F7)*(LZ7*$F7-MA7))/30))+IF(MD7="",0,((30/(MC7*$F7)*(MC7*$F7-MD7))/30))+IF(MG7="",0,((30/(MF7*$F7)*(MF7*$F7-MG7))/30))+IF(MJ7="",0,((30/(MI7*$F7)*(MI7*$F7-MJ7))/30))+IF(MM7="",0,((30/(ML7*$F7)*(ML7*$F7-MM7))/30))+IF(MP7="",0,((30/(MO7*$F7)*(MO7*$F7-MP7))/30))+IF(MS7="",0,((30/(MR7*$F7)*(MR7*$F7-MS7))/30))&gt;($E7-1-$BM7-$DC7-$ES7-$GI7-$HY7-$JO7-$LE7),$E7-1-$BM7-$DC7-$ES7-$GI7-$HY7-$JO7-$LE7,IF(LL7="",0,((30/(LK7*$F7)*(LK7*$F7-LL7))/30))+IF(LO7="",0,((30/(LN7*$F7)*(LN7*$F7-LO7))/30))+IF(LR7="",0,((30/(LQ7*$F7)*(LQ7*$F7-LR7))/30))+IF(LU7="",0,((30/(LT7*$F7)*(LT7*$F7-LU7))/30))+IF(LX7="",0,((30/(LW7*$F7)*(LW7*$F7-LX7))/30))+IF(MA7="",0,((30/(LZ7*$F7)*(LZ7*$F7-MA7))/30))+IF(MD7="",0,((30/(MC7*$F7)*(MC7*$F7-MD7))/30))+IF(MG7="",0,((30/(MF7*$F7)*(MF7*$F7-MG7))/30))+IF(MJ7="",0,((30/(MI7*$F7)*(MI7*$F7-MJ7))/30))+IF(MM7="",0,((30/(ML7*$F7)*(ML7*$F7-MM7))/30))+IF(MP7="",0,((30/(MO7*$F7)*(MO7*$F7-MP7))/30))+IF(MS7="",0,((30/(MR7*$F7)*(MR7*$F7-MS7))/30)))),0.01)</f>
        <v>0</v>
      </c>
      <c r="MV7" s="251">
        <f>ROUND(MU7*$I7,2)</f>
        <v>0</v>
      </c>
      <c r="MW7" s="226">
        <f>FLOOR(IF($Z7="Ne",0,IF(OR($M7=0,$M7=""),0,IF(IF(LM7="Ano",IF(LL7="",0,((30/(LK7*$F7)*(LK7*$F7-LL7))/30)),0)+IF(LP7="Ano",IF(LO7="",0,((30/(LN7*$F7)*(LN7*$F7-LO7))/30)),0)+IF(LS7="Ano",IF(LR7="",0,((30/(LQ7*$F7)*(LQ7*$F7-LR7))/30)),0)+IF(LV7="Ano",IF(LU7="",0,((30/(LT7*$F7)*(LT7*$F7-LU7))/30)),0)+IF(LY7="Ano",IF(LX7="",0,((30/(LW7*$F7)*(LW7*$F7-LX7))/30)),0)+IF(MB7="Ano",IF(MA7="",0,((30/(LZ7*$F7)*(LZ7*$F7-MA7))/30)),0)+IF(ME7="Ano",IF(MD7="",0,((30/(MC7*$F7)*(MC7*$F7-MD7))/30)),0)+IF(MH7="Ano",IF(MG7="",0,((30/(MF7*$F7)*(MF7*$F7-MG7))/30)),0)+IF(MK7="Ano",IF(MJ7="",0,((30/(MI7*$F7)*(MI7*$F7-MJ7))/30)),0)+IF(MN7="Ano",IF(MM7="",0,((30/(ML7*$F7)*(ML7*$F7-MM7))/30)),0)+IF(MQ7="Ano",IF(MP7="",0,((30/(MO7*$F7)*(MO7*$F7-MP7))/30)),0)+IF(MT7="Ano",IF(MS7="",0,((30/(MR7*$F7)*(MR7*$F7-MS7))/30)),0)&gt;($M7-1-$BO7-$DE7-$EU7-$GK7-$IA7-$JQ7-$LG7),($M7-1-$BO7-$DE7-$EU7-$GK7-$IA7-$JQ7-$LG7),IF(LM7="Ano",IF(LL7="",0,((30/(LK7*$F7)*(LK7*$F7-LL7))/30)),0)+IF(LP7="Ano",IF(LO7="",0,((30/(LN7*$F7)*(LN7*$F7-LO7))/30)),0)+IF(LS7="Ano",IF(LR7="",0,((30/(LQ7*$F7)*(LQ7*$F7-LR7))/30)),0)+IF(LV7="Ano",IF(LU7="",0,((30/(LT7*$F7)*(LT7*$F7-LU7))/30)),0)+IF(LY7="Ano",IF(LX7="",0,((30/(LW7*$F7)*(LW7*$F7-LX7))/30)),0)+IF(MB7="Ano",IF(MA7="",0,((30/(LZ7*$F7)*(LZ7*$F7-MA7))/30)),0)+IF(ME7="Ano",IF(MD7="",0,((30/(MC7*$F7)*(MC7*$F7-MD7))/30)),0)+IF(MH7="Ano",IF(MG7="",0,((30/(MF7*$F7)*(MF7*$F7-MG7))/30)),0)+IF(MK7="Ano",IF(MJ7="",0,((30/(MI7*$F7)*(MI7*$F7-MJ7))/30)),0)+IF(MN7="Ano",IF(MM7="",0,((30/(ML7*$F7)*(ML7*$F7-MM7))/30)),0)+IF(MQ7="Ano",IF(MP7="",0,((30/(MO7*$F7)*(MO7*$F7-MP7))/30)),0)+IF(MT7="Ano",IF(MS7="",0,((30/(MR7*$F7)*(MR7*$F7-MS7))/30)),0)))),0.01)</f>
        <v>0</v>
      </c>
      <c r="MX7" s="227">
        <f>ROUND(MW7*$N7,2)</f>
        <v>0</v>
      </c>
      <c r="NA7" s="282">
        <v>160</v>
      </c>
      <c r="NB7" s="336"/>
      <c r="NC7" s="337"/>
      <c r="ND7" s="335">
        <v>160</v>
      </c>
      <c r="NE7" s="340"/>
      <c r="NF7" s="169"/>
      <c r="NG7" s="195">
        <v>160</v>
      </c>
      <c r="NH7" s="336"/>
      <c r="NI7" s="169"/>
      <c r="NJ7" s="195">
        <v>160</v>
      </c>
      <c r="NK7" s="336"/>
      <c r="NL7" s="169"/>
      <c r="NM7" s="335">
        <v>160</v>
      </c>
      <c r="NN7" s="340"/>
      <c r="NO7" s="169"/>
      <c r="NP7" s="335">
        <v>160</v>
      </c>
      <c r="NQ7" s="340"/>
      <c r="NR7" s="169"/>
      <c r="NS7" s="335">
        <v>160</v>
      </c>
      <c r="NT7" s="340"/>
      <c r="NU7" s="169"/>
      <c r="NV7" s="195">
        <v>160</v>
      </c>
      <c r="NW7" s="336"/>
      <c r="NX7" s="169"/>
      <c r="NY7" s="195">
        <v>160</v>
      </c>
      <c r="NZ7" s="336"/>
      <c r="OA7" s="169"/>
      <c r="OB7" s="335">
        <v>160</v>
      </c>
      <c r="OC7" s="340"/>
      <c r="OD7" s="169"/>
      <c r="OE7" s="335">
        <v>160</v>
      </c>
      <c r="OF7" s="340"/>
      <c r="OG7" s="169"/>
      <c r="OH7" s="335">
        <v>160</v>
      </c>
      <c r="OI7" s="340"/>
      <c r="OJ7" s="169"/>
      <c r="OK7" s="252">
        <f>FLOOR(IF($Z7="Ne",0,IF(IF(NB7="",0,((30/(NA7*$F7)*(NA7*$F7-NB7))/30))+IF(NE7="",0,((30/(ND7*$F7)*(ND7*$F7-NE7))/30))+IF(NH7="",0,((30/(NG7*$F7)*(NG7*$F7-NH7))/30))+IF(NK7="",0,((30/(NJ7*$F7)*(NJ7*$F7-NK7))/30))+IF(NN7="",0,((30/(NM7*$F7)*(NM7*$F7-NN7))/30))+IF(NQ7="",0,((30/(NP7*$F7)*(NP7*$F7-NQ7))/30))+IF(NT7="",0,((30/(NS7*$F7)*(NS7*$F7-NT7))/30))+IF(NW7="",0,((30/(NV7*$F7)*(NV7*$F7-NW7))/30))+IF(NZ7="",0,((30/(NY7*$F7)*(NY7*$F7-NZ7))/30))+IF(OC7="",0,((30/(OB7*$F7)*(OB7*$F7-OC7))/30))+IF(OF7="",0,((30/(OE7*$F7)*(OE7*$F7-OF7))/30))+IF(OI7="",0,((30/(OH7*$F7)*(OH7*$F7-OI7))/30))&gt;($E7-1-$BM7-$DC7-$ES7-$GI7-$HY7-$JO7-$LE7-$MU7),$E7-1-$BM7-$DC7-$ES7-$GI7-$HY7-$JO7-$LE7-$MU7,IF(NB7="",0,((30/(NA7*$F7)*(NA7*$F7-NB7))/30))+IF(NE7="",0,((30/(ND7*$F7)*(ND7*$F7-NE7))/30))+IF(NH7="",0,((30/(NG7*$F7)*(NG7*$F7-NH7))/30))+IF(NK7="",0,((30/(NJ7*$F7)*(NJ7*$F7-NK7))/30))+IF(NN7="",0,((30/(NM7*$F7)*(NM7*$F7-NN7))/30))+IF(NQ7="",0,((30/(NP7*$F7)*(NP7*$F7-NQ7))/30))+IF(NT7="",0,((30/(NS7*$F7)*(NS7*$F7-NT7))/30))+IF(NW7="",0,((30/(NV7*$F7)*(NV7*$F7-NW7))/30))+IF(NZ7="",0,((30/(NY7*$F7)*(NY7*$F7-NZ7))/30))+IF(OC7="",0,((30/(OB7*$F7)*(OB7*$F7-OC7))/30))+IF(OF7="",0,((30/(OE7*$F7)*(OE7*$F7-OF7))/30))+IF(OI7="",0,((30/(OH7*$F7)*(OH7*$F7-OI7))/30)))),0.01)</f>
        <v>0</v>
      </c>
      <c r="OL7" s="251">
        <f>ROUND(OK7*$I7,2)</f>
        <v>0</v>
      </c>
      <c r="OM7" s="226">
        <f>FLOOR(IF($Z7="Ne",0,IF(OR($M7=0,$M7=""),0,IF(IF(NC7="Ano",IF(NB7="",0,((30/(NA7*$F7)*(NA7*$F7-NB7))/30)),0)+IF(NF7="Ano",IF(NE7="",0,((30/(ND7*$F7)*(ND7*$F7-NE7))/30)),0)+IF(NI7="Ano",IF(NH7="",0,((30/(NG7*$F7)*(NG7*$F7-NH7))/30)),0)+IF(NL7="Ano",IF(NK7="",0,((30/(NJ7*$F7)*(NJ7*$F7-NK7))/30)),0)+IF(NO7="Ano",IF(NN7="",0,((30/(NM7*$F7)*(NM7*$F7-NN7))/30)),0)+IF(NR7="Ano",IF(NQ7="",0,((30/(NP7*$F7)*(NP7*$F7-NQ7))/30)),0)+IF(NU7="Ano",IF(NT7="",0,((30/(NS7*$F7)*(NS7*$F7-NT7))/30)),0)+IF(NX7="Ano",IF(NW7="",0,((30/(NV7*$F7)*(NV7*$F7-NW7))/30)),0)+IF(OA7="Ano",IF(NZ7="",0,((30/(NY7*$F7)*(NY7*$F7-NZ7))/30)),0)+IF(OD7="Ano",IF(OC7="",0,((30/(OB7*$F7)*(OB7*$F7-OC7))/30)),0)+IF(OG7="Ano",IF(OF7="",0,((30/(OE7*$F7)*(OE7*$F7-OF7))/30)),0)+IF(OJ7="Ano",IF(OI7="",0,((30/(OH7*$F7)*(OH7*$F7-OI7))/30)),0)&gt;($M7-1-$BO7-$DE7-$EU7-$GK7-$IA7-$JQ7-$LG7-$MW7),($M7-1-$BO7-$DE7-$EU7-$GK7-$IA7-$JQ7-$LG7-$MW7),IF(NC7="Ano",IF(NB7="",0,((30/(NA7*$F7)*(NA7*$F7-NB7))/30)),0)+IF(NF7="Ano",IF(NE7="",0,((30/(ND7*$F7)*(ND7*$F7-NE7))/30)),0)+IF(NI7="Ano",IF(NH7="",0,((30/(NG7*$F7)*(NG7*$F7-NH7))/30)),0)+IF(NL7="Ano",IF(NK7="",0,((30/(NJ7*$F7)*(NJ7*$F7-NK7))/30)),0)+IF(NO7="Ano",IF(NN7="",0,((30/(NM7*$F7)*(NM7*$F7-NN7))/30)),0)+IF(NR7="Ano",IF(NQ7="",0,((30/(NP7*$F7)*(NP7*$F7-NQ7))/30)),0)+IF(NU7="Ano",IF(NT7="",0,((30/(NS7*$F7)*(NS7*$F7-NT7))/30)),0)+IF(NX7="Ano",IF(NW7="",0,((30/(NV7*$F7)*(NV7*$F7-NW7))/30)),0)+IF(OA7="Ano",IF(NZ7="",0,((30/(NY7*$F7)*(NY7*$F7-NZ7))/30)),0)+IF(OD7="Ano",IF(OC7="",0,((30/(OB7*$F7)*(OB7*$F7-OC7))/30)),0)+IF(OG7="Ano",IF(OF7="",0,((30/(OE7*$F7)*(OE7*$F7-OF7))/30)),0)+IF(OJ7="Ano",IF(OI7="",0,((30/(OH7*$F7)*(OH7*$F7-OI7))/30)),0)))),0.01)</f>
        <v>0</v>
      </c>
      <c r="ON7" s="227">
        <f>ROUND(OM7*$N7,2)</f>
        <v>0</v>
      </c>
      <c r="OQ7" s="283" t="s">
        <v>297</v>
      </c>
      <c r="OR7" s="352">
        <v>160</v>
      </c>
      <c r="OS7" s="336"/>
      <c r="OT7" s="337"/>
      <c r="OU7" s="252">
        <f>FLOOR(IF($OQ7="Ne",0,IF(OS7="",0,((30/(OR7*F7)*(OR7*F7-OS7))/30))),0.01)</f>
        <v>0</v>
      </c>
      <c r="OV7" s="227">
        <f>ROUND(OU7*I7,2)</f>
        <v>0</v>
      </c>
      <c r="OW7" s="226">
        <f>FLOOR(IF(OR($M7=0,$M7=""),0,IF(OQ7="Ano",IF(OT7="Ano",OU7,0),0)),0.01)</f>
        <v>0</v>
      </c>
      <c r="OX7" s="251">
        <f>ROUND(OW7*N7,2)</f>
        <v>0</v>
      </c>
      <c r="OY7" s="292"/>
      <c r="PB7" s="228">
        <f t="shared" ref="PB7:PB38" si="1">BM7+DC7+ES7+GI7+HY7+JO7+LE7+MU7+OK7+OU7</f>
        <v>0</v>
      </c>
      <c r="PC7" s="255">
        <f t="shared" ref="PC7:PC38" si="2">BN7+DD7+ET7+GJ7+HZ7+JP7+LF7+MV7+OL7+OV7</f>
        <v>0</v>
      </c>
      <c r="PD7" s="226">
        <f t="shared" ref="PD7:PD38" si="3">E7-PB7</f>
        <v>0</v>
      </c>
      <c r="PE7" s="227">
        <f t="shared" ref="PE7:PE38" si="4">J7-PC7</f>
        <v>0</v>
      </c>
      <c r="PF7" s="230">
        <f t="shared" ref="PF7:PF38" si="5">BO7+DE7+EU7+GK7+IA7+JQ7+LG7+MW7+OM7+OW7</f>
        <v>0</v>
      </c>
      <c r="PG7" s="229">
        <f t="shared" ref="PG7:PG38" si="6">BP7+DF7+EV7+GL7+IB7+JR7+LH7+MX7+ON7+OX7</f>
        <v>0</v>
      </c>
      <c r="PH7" s="226">
        <f t="shared" ref="PH7:PH38" si="7">M7-PF7</f>
        <v>0</v>
      </c>
      <c r="PI7" s="251">
        <f t="shared" ref="PI7:PI38" si="8">O7-PG7</f>
        <v>0</v>
      </c>
      <c r="PJ7" s="411">
        <f t="shared" ref="PJ7:PJ38" si="9">IF(R7=1,IF(E7=PB7,1,0),0)</f>
        <v>0</v>
      </c>
      <c r="PK7" s="416">
        <f t="shared" ref="PK7:PK38" si="10">IF(R7=1,R7-PJ7,0)</f>
        <v>0</v>
      </c>
      <c r="PL7" s="411">
        <f t="shared" ref="PL7:PL38" si="11">IF(S7=1,IF(E7=PB7,1,0),0)</f>
        <v>0</v>
      </c>
      <c r="PM7" s="419">
        <f t="shared" ref="PM7:PM38" si="12">IF(S7=1,S7-PL7,0)</f>
        <v>0</v>
      </c>
      <c r="PN7" s="411" t="s">
        <v>338</v>
      </c>
      <c r="PO7" s="419" t="s">
        <v>338</v>
      </c>
      <c r="PP7" s="411">
        <f t="shared" ref="PP7:PP38" si="13">IF(U7=1,IF(Z7="Ano",1,0),0)</f>
        <v>0</v>
      </c>
      <c r="PQ7" s="419">
        <f t="shared" ref="PQ7:PQ38" si="14">IF(U7=1,U7-PP7,0)</f>
        <v>0</v>
      </c>
      <c r="PV7" s="26"/>
      <c r="PW7" s="26"/>
      <c r="PY7" s="26"/>
    </row>
    <row r="8" spans="2:441" s="4" customFormat="1" ht="15" hidden="1" customHeight="1" x14ac:dyDescent="0.25">
      <c r="B8" s="46"/>
      <c r="C8" s="555"/>
      <c r="D8" s="556"/>
      <c r="E8" s="557"/>
      <c r="F8" s="652"/>
      <c r="G8" s="558"/>
      <c r="H8" s="58"/>
      <c r="I8" s="57">
        <f>INT(ROUND(F8,2)*(IF(RIGHT(G8,1)="*",data!$J$11*H8+(IF(H8&gt;0, data!$K$11,0)),(IF(G8&gt;0,data!$J$11*RIGHT(G8,5)+data!$K$11,0)))))</f>
        <v>0</v>
      </c>
      <c r="J8" s="57"/>
      <c r="K8" s="559"/>
      <c r="L8" s="24"/>
      <c r="M8" s="128"/>
      <c r="N8" s="57">
        <f>INT(ROUND(F8,2)*(IF(J8&gt;0,(IF(L8="ano",data!$J$6,0)),0)))</f>
        <v>0</v>
      </c>
      <c r="O8" s="61"/>
      <c r="P8" s="62"/>
      <c r="Q8" s="26"/>
      <c r="R8" s="288" t="str">
        <f t="shared" ref="R8:R71" si="15">IF(K8="Ano","",IF(P8&gt;0,1,""))</f>
        <v/>
      </c>
      <c r="S8" s="289" t="str">
        <f t="shared" ref="S8:S71" si="16">IF(K8="Ano",IF(P8&gt;0,1,""),"")</f>
        <v/>
      </c>
      <c r="T8" s="65"/>
      <c r="U8" s="290" t="str">
        <f t="shared" si="0"/>
        <v/>
      </c>
      <c r="V8" s="23"/>
      <c r="W8" s="26"/>
      <c r="X8" s="26">
        <f>IF(OR(G8=data!$I$18,G8=data!$I$19,G8=data!$I$20,G8=data!$I$21,G8=data!$I$22,G8=data!$I$23,G8=data!$I$24,G8=data!$I$25,G8=data!$I$26,G8=data!$I$27,G8=data!$I$28,G8=data!$I$29,G8=data!$I$30,G8=data!$I$31,G8=data!$I$32,G8=data!$I$33,G8=data!$I$34,G8=data!$I$35,G8=data!$I$36,G8=data!$I$37,G8=data!$I$38,G8=data!$I$39,G8=data!$I$40,G8=data!$I$41,G8=data!$I$42,G8=data!$I$43,G8=data!$I$44),1,0)</f>
        <v>0</v>
      </c>
      <c r="Z8" s="173" t="s">
        <v>297</v>
      </c>
      <c r="AA8" s="10"/>
      <c r="AB8" s="10"/>
      <c r="AC8" s="560">
        <v>160</v>
      </c>
      <c r="AD8" s="561"/>
      <c r="AE8" s="562"/>
      <c r="AF8" s="560">
        <v>160</v>
      </c>
      <c r="AG8" s="561"/>
      <c r="AH8" s="562"/>
      <c r="AI8" s="560">
        <v>160</v>
      </c>
      <c r="AJ8" s="561"/>
      <c r="AK8" s="562"/>
      <c r="AL8" s="560">
        <v>160</v>
      </c>
      <c r="AM8" s="561"/>
      <c r="AN8" s="562"/>
      <c r="AO8" s="560">
        <v>160</v>
      </c>
      <c r="AP8" s="561"/>
      <c r="AQ8" s="562"/>
      <c r="AR8" s="560">
        <v>160</v>
      </c>
      <c r="AS8" s="561"/>
      <c r="AT8" s="562"/>
      <c r="AU8" s="560">
        <v>160</v>
      </c>
      <c r="AV8" s="561"/>
      <c r="AW8" s="562"/>
      <c r="AX8" s="560">
        <v>160</v>
      </c>
      <c r="AY8" s="561"/>
      <c r="AZ8" s="562"/>
      <c r="BA8" s="560">
        <v>160</v>
      </c>
      <c r="BB8" s="561"/>
      <c r="BC8" s="562"/>
      <c r="BD8" s="560">
        <v>160</v>
      </c>
      <c r="BE8" s="561"/>
      <c r="BF8" s="562"/>
      <c r="BG8" s="560">
        <v>160</v>
      </c>
      <c r="BH8" s="561"/>
      <c r="BI8" s="562"/>
      <c r="BJ8" s="560">
        <v>160</v>
      </c>
      <c r="BK8" s="561"/>
      <c r="BL8" s="562"/>
      <c r="BM8" s="226">
        <f t="shared" ref="BM8:BM71" si="17">FLOOR(IF($Z8="Ne",0,IF(IF(AD8="",0,((30/(AC8*$F8)*(AC8*$F8-AD8))/30))+IF(AG8="",0,((30/(AF8*$F8)*(AF8*$F8-AG8))/30))+IF(AJ8="",0,((30/(AI8*$F8)*(AI8*$F8-AJ8))/30))+IF(AM8="",0,((30/(AL8*$F8)*(AL8*$F8-AM8))/30))+IF(AP8="",0,((30/(AO8*$F8)*(AO8*$F8-AP8))/30))+IF(AS8="",0,((30/(AR8*$F8)*(AR8*$F8-AS8))/30))+IF(AV8="",0,((30/(AU8*$F8)*(AU8*$F8-AV8))/30))+IF(AY8="",0,((30/(AX8*$F8)*(AX8*$F8-AY8))/30))+IF(BB8="",0,((30/(BA8*$F8)*(BA8*$F8-BB8))/30))+IF(BE8="",0,((30/(BD8*$F8)*(BD8*$F8-BE8))/30))+IF(BH8="",0,((30/(BG8*$F8)*(BG8*$F8-BH8))/30))+IF(BK8="",0,((30/(BJ8*$F8)*(BJ8*$F8-BK8))/30))&gt;($E8-1),$E8-1,IF(AD8="",0,((30/(AC8*$F8)*(AC8*$F8-AD8))/30))+IF(AG8="",0,((30/(AF8*$F8)*(AF8*$F8-AG8))/30))+IF(AJ8="",0,((30/(AI8*$F8)*(AI8*$F8-AJ8))/30))+IF(AM8="",0,((30/(AL8*$F8)*(AL8*$F8-AM8))/30))+IF(AP8="",0,((30/(AO8*$F8)*(AO8*$F8-AP8))/30))+IF(AS8="",0,((30/(AR8*$F8)*(AR8*$F8-AS8))/30))+IF(AV8="",0,((30/(AU8*$F8)*(AU8*$F8-AV8))/30))+IF(AY8="",0,((30/(AX8*$F8)*(AX8*$F8-AY8))/30))+IF(BB8="",0,((30/(BA8*$F8)*(BA8*$F8-BB8))/30))+IF(BE8="",0,((30/(BD8*$F8)*(BD8*$F8-BE8))/30))+IF(BH8="",0,((30/(BG8*$F8)*(BG8*$F8-BH8))/30))+IF(BK8="",0,((30/(BJ8*$F8)*(BJ8*$F8-BK8))/30)))),0.01)</f>
        <v>0</v>
      </c>
      <c r="BN8" s="251">
        <f t="shared" ref="BN8:BN71" si="18">ROUND(BM8*$I8,2)</f>
        <v>0</v>
      </c>
      <c r="BO8" s="226">
        <f t="shared" ref="BO8:BO71" si="19">FLOOR(IF($Z8="Ne",0,IF(OR($M8=0,$M8=""),0,IF(IF(AE8="Ano",IF(AD8="",0,((30/(AC8*$F8)*(AC8*$F8-AD8))/30)),0)+IF(AH8="Ano",IF(AG8="",0,((30/(AF8*$F8)*(AF8*$F8-AG8))/30)),0)+IF(AK8="Ano",IF(AJ8="",0,((30/(AI8*$F8)*(AI8*$F8-AJ8))/30)),0)+IF(AN8="Ano",IF(AM8="",0,((30/(AL8*$F8)*(AL8*$F8-AM8))/30)),0)+IF(AQ8="Ano",IF(AP8="",0,((30/(AO8*$F8)*(AO8*$F8-AP8))/30)),0)+IF(AT8="Ano",IF(AS8="",0,((30/(AR8*$F8)*(AR8*$F8-AS8))/30)),0)+IF(AW8="Ano",IF(AV8="",0,((30/(AU8*$F8)*(AU8*$F8-AV8))/30)),0)+IF(AZ8="Ano",IF(AY8="",0,((30/(AX8*$F8)*(AX8*$F8-AY8))/30)),0)+IF(BC8="Ano",IF(BB8="",0,((30/(BA8*$F8)*(BA8*$F8-BB8))/30)),0)+IF(BF8="Ano",IF(BE8="",0,((30/(BD8*$F8)*(BD8*$F8-BE8))/30)),0)+IF(BI8="Ano",IF(BH8="",0,((30/(BG8*$F8)*(BG8*$F8-BH8))/30)),0)+IF(BL8="Ano",IF(BK8="",0,((30/(BJ8*$F8)*(BJ8*$F8-BK8))/30)),0)&gt;($M8-1),($M8-1),IF(AE8="Ano",IF(AD8="",0,((30/(AC8*$F8)*(AC8*$F8-AD8))/30)),0)+IF(AH8="Ano",IF(AG8="",0,((30/(AF8*$F8)*(AF8*$F8-AG8))/30)),0)+IF(AK8="Ano",IF(AJ8="",0,((30/(AI8*$F8)*(AI8*$F8-AJ8))/30)),0)+IF(AN8="Ano",IF(AM8="",0,((30/(AL8*$F8)*(AL8*$F8-AM8))/30)),0)+IF(AQ8="Ano",IF(AP8="",0,((30/(AO8*$F8)*(AO8*$F8-AP8))/30)),0)+IF(AT8="Ano",IF(AS8="",0,((30/(AR8*$F8)*(AR8*$F8-AS8))/30)),0)+IF(AW8="Ano",IF(AV8="",0,((30/(AU8*$F8)*(AU8*$F8-AV8))/30)),0)+IF(AZ8="Ano",IF(AY8="",0,((30/(AX8*$F8)*(AX8*$F8-AY8))/30)),0)+IF(BC8="Ano",IF(BB8="",0,((30/(BA8*$F8)*(BA8*$F8-BB8))/30)),0)+IF(BF8="Ano",IF(BE8="",0,((30/(BD8*$F8)*(BD8*$F8-BE8))/30)),0)+IF(BI8="Ano",IF(BH8="",0,((30/(BG8*$F8)*(BG8*$F8-BH8))/30)),0)+IF(BL8="Ano",IF(BK8="",0,((30/(BJ8*$F8)*(BJ8*$F8-BK8))/30)),0)))),0.01)</f>
        <v>0</v>
      </c>
      <c r="BP8" s="227">
        <f t="shared" ref="BP8:BP71" si="20">ROUND(BO8*$N8,2)</f>
        <v>0</v>
      </c>
      <c r="BQ8" s="23"/>
      <c r="BR8" s="23"/>
      <c r="BS8" s="563">
        <v>160</v>
      </c>
      <c r="BT8" s="564"/>
      <c r="BU8" s="565"/>
      <c r="BV8" s="563">
        <v>160</v>
      </c>
      <c r="BW8" s="564"/>
      <c r="BX8" s="565"/>
      <c r="BY8" s="563">
        <v>160</v>
      </c>
      <c r="BZ8" s="564"/>
      <c r="CA8" s="565"/>
      <c r="CB8" s="563">
        <v>160</v>
      </c>
      <c r="CC8" s="564"/>
      <c r="CD8" s="565"/>
      <c r="CE8" s="563">
        <v>160</v>
      </c>
      <c r="CF8" s="564"/>
      <c r="CG8" s="565"/>
      <c r="CH8" s="563">
        <v>160</v>
      </c>
      <c r="CI8" s="564"/>
      <c r="CJ8" s="565"/>
      <c r="CK8" s="563">
        <v>160</v>
      </c>
      <c r="CL8" s="564"/>
      <c r="CM8" s="565"/>
      <c r="CN8" s="563">
        <v>160</v>
      </c>
      <c r="CO8" s="564"/>
      <c r="CP8" s="565"/>
      <c r="CQ8" s="563">
        <v>160</v>
      </c>
      <c r="CR8" s="564"/>
      <c r="CS8" s="565"/>
      <c r="CT8" s="563">
        <v>160</v>
      </c>
      <c r="CU8" s="564"/>
      <c r="CV8" s="565"/>
      <c r="CW8" s="563">
        <v>160</v>
      </c>
      <c r="CX8" s="564"/>
      <c r="CY8" s="565"/>
      <c r="CZ8" s="563">
        <v>160</v>
      </c>
      <c r="DA8" s="564"/>
      <c r="DB8" s="565"/>
      <c r="DC8" s="252">
        <f t="shared" ref="DC8:DC71" si="21">FLOOR(IF($Z8="Ne",0,IF(IF(BT8="",0,((30/(BS8*$F8)*(BS8*$F8-BT8))/30))+IF(BW8="",0,((30/(BV8*$F8)*(BV8*$F8-BW8))/30))+IF(BZ8="",0,((30/(BY8*$F8)*(BY8*$F8-BZ8))/30))+IF(CC8="",0,((30/(CB8*$F8)*(CB8*$F8-CC8))/30))+IF(CF8="",0,((30/(CE8*$F8)*(CE8*$F8-CF8))/30))+IF(CI8="",0,((30/(CH8*$F8)*(CH8*$F8-CI8))/30))+IF(CL8="",0,((30/(CK8*$F8)*(CK8*$F8-CL8))/30))+IF(CO8="",0,((30/(CN8*$F8)*(CN8*$F8-CO8))/30))+IF(CR8="",0,((30/(CQ8*$F8)*(CQ8*$F8-CR8))/30))+IF(CU8="",0,((30/(CT8*$F8)*(CT8*$F8-CU8))/30))+IF(CX8="",0,((30/(CW8*$F8)*(CW8*$F8-CX8))/30))+IF(DA8="",0,((30/(CZ8*$F8)*(CZ8*$F8-DA8))/30))&gt;($E8-1-$BM8),$E8-1-$BM8,IF(BT8="",0,((30/(BS8*$F8)*(BS8*$F8-BT8))/30))+IF(BW8="",0,((30/(BV8*$F8)*(BV8*$F8-BW8))/30))+IF(BZ8="",0,((30/(BY8*$F8)*(BY8*$F8-BZ8))/30))+IF(CC8="",0,((30/(CB8*$F8)*(CB8*$F8-CC8))/30))+IF(CF8="",0,((30/(CE8*$F8)*(CE8*$F8-CF8))/30))+IF(CI8="",0,((30/(CH8*$F8)*(CH8*$F8-CI8))/30))+IF(CL8="",0,((30/(CK8*$F8)*(CK8*$F8-CL8))/30))+IF(CO8="",0,((30/(CN8*$F8)*(CN8*$F8-CO8))/30))+IF(CR8="",0,((30/(CQ8*$F8)*(CQ8*$F8-CR8))/30))+IF(CU8="",0,((30/(CT8*$F8)*(CT8*$F8-CU8))/30))+IF(CX8="",0,((30/(CW8*$F8)*(CW8*$F8-CX8))/30))+IF(DA8="",0,((30/(CZ8*$F8)*(CZ8*$F8-DA8))/30)))),0.01)</f>
        <v>0</v>
      </c>
      <c r="DD8" s="251">
        <f t="shared" ref="DD8:DD71" si="22">ROUND(DC8*$I8,2)</f>
        <v>0</v>
      </c>
      <c r="DE8" s="226">
        <f t="shared" ref="DE8:DE71" si="23">FLOOR(IF($Z8="Ne",0,IF(OR($M8=0,$M8=""),0,IF(IF(BU8="Ano",IF(BT8="",0,((30/(BS8*$F8)*(BS8*$F8-BT8))/30)),0)+IF(BX8="Ano",IF(BW8="",0,((30/(BV8*$F8)*(BV8*$F8-BW8))/30)),0)+IF(CA8="Ano",IF(BZ8="",0,((30/(BY8*$F8)*(BY8*$F8-BZ8))/30)),0)+IF(CD8="Ano",IF(CC8="",0,((30/(CB8*$F8)*(CB8*$F8-CC8))/30)),0)+IF(CG8="Ano",IF(CF8="",0,((30/(CE8*$F8)*(CE8*$F8-CF8))/30)),0)+IF(CJ8="Ano",IF(CI8="",0,((30/(CH8*$F8)*(CH8*$F8-CI8))/30)),0)+IF(CM8="Ano",IF(CL8="",0,((30/(CK8*$F8)*(CK8*$F8-CL8))/30)),0)+IF(CP8="Ano",IF(CO8="",0,((30/(CN8*$F8)*(CN8*$F8-CO8))/30)),0)+IF(CS8="Ano",IF(CR8="",0,((30/(CQ8*$F8)*(CQ8*$F8-CR8))/30)),0)+IF(CV8="Ano",IF(CU8="",0,((30/(CT8*$F8)*(CT8*$F8-CU8))/30)),0)+IF(CY8="Ano",IF(CX8="",0,((30/(CW8*$F8)*(CW8*$F8-CX8))/30)),0)+IF(DB8="Ano",IF(DA8="",0,((30/(CZ8*$F8)*(CZ8*$F8-DA8))/30)),0)&gt;($M8-1-$BO8),($M8-1-$BO8),IF(BU8="Ano",IF(BT8="",0,((30/(BS8*$F8)*(BS8*$F8-BT8))/30)),0)+IF(BX8="Ano",IF(BW8="",0,((30/(BV8*$F8)*(BV8*$F8-BW8))/30)),0)+IF(CA8="Ano",IF(BZ8="",0,((30/(BY8*$F8)*(BY8*$F8-BZ8))/30)),0)+IF(CD8="Ano",IF(CC8="",0,((30/(CB8*$F8)*(CB8*$F8-CC8))/30)),0)+IF(CG8="Ano",IF(CF8="",0,((30/(CE8*$F8)*(CE8*$F8-CF8))/30)),0)+IF(CJ8="Ano",IF(CI8="",0,((30/(CH8*$F8)*(CH8*$F8-CI8))/30)),0)+IF(CM8="Ano",IF(CL8="",0,((30/(CK8*$F8)*(CK8*$F8-CL8))/30)),0)+IF(CP8="Ano",IF(CO8="",0,((30/(CN8*$F8)*(CN8*$F8-CO8))/30)),0)+IF(CS8="Ano",IF(CR8="",0,((30/(CQ8*$F8)*(CQ8*$F8-CR8))/30)),0)+IF(CV8="Ano",IF(CU8="",0,((30/(CT8*$F8)*(CT8*$F8-CU8))/30)),0)+IF(CY8="Ano",IF(CX8="",0,((30/(CW8*$F8)*(CW8*$F8-CX8))/30)),0)+IF(DB8="Ano",IF(DA8="",0,((30/(CZ8*$F8)*(CZ8*$F8-DA8))/30)),0)))),0.01)</f>
        <v>0</v>
      </c>
      <c r="DF8" s="227">
        <f t="shared" ref="DF8:DF71" si="24">ROUND(DE8*$N8,2)</f>
        <v>0</v>
      </c>
      <c r="DG8" s="23"/>
      <c r="DH8" s="23"/>
      <c r="DI8" s="174">
        <v>160</v>
      </c>
      <c r="DJ8" s="566"/>
      <c r="DK8" s="567"/>
      <c r="DL8" s="201">
        <v>160</v>
      </c>
      <c r="DM8" s="561"/>
      <c r="DN8" s="567"/>
      <c r="DO8" s="201">
        <v>160</v>
      </c>
      <c r="DP8" s="561"/>
      <c r="DQ8" s="567"/>
      <c r="DR8" s="201">
        <v>160</v>
      </c>
      <c r="DS8" s="561"/>
      <c r="DT8" s="567"/>
      <c r="DU8" s="201">
        <v>160</v>
      </c>
      <c r="DV8" s="561"/>
      <c r="DW8" s="567"/>
      <c r="DX8" s="174">
        <v>160</v>
      </c>
      <c r="DY8" s="566"/>
      <c r="DZ8" s="567"/>
      <c r="EA8" s="201">
        <v>160</v>
      </c>
      <c r="EB8" s="561"/>
      <c r="EC8" s="567"/>
      <c r="ED8" s="201">
        <v>160</v>
      </c>
      <c r="EE8" s="561"/>
      <c r="EF8" s="567"/>
      <c r="EG8" s="201">
        <v>160</v>
      </c>
      <c r="EH8" s="561"/>
      <c r="EI8" s="567"/>
      <c r="EJ8" s="174">
        <v>160</v>
      </c>
      <c r="EK8" s="566"/>
      <c r="EL8" s="567"/>
      <c r="EM8" s="201">
        <v>160</v>
      </c>
      <c r="EN8" s="561"/>
      <c r="EO8" s="567"/>
      <c r="EP8" s="201">
        <v>160</v>
      </c>
      <c r="EQ8" s="561"/>
      <c r="ER8" s="567"/>
      <c r="ES8" s="252">
        <f t="shared" ref="ES8:ES71" si="25">FLOOR(IF($Z8="Ne",0,IF(IF(DJ8="",0,((30/(DI8*$F8)*(DI8*$F8-DJ8))/30))+IF(DM8="",0,((30/(DL8*$F8)*(DL8*$F8-DM8))/30))+IF(DP8="",0,((30/(DO8*$F8)*(DO8*$F8-DP8))/30))+IF(DS8="",0,((30/(DR8*$F8)*(DR8*$F8-DS8))/30))+IF(DV8="",0,((30/(DU8*$F8)*(DU8*$F8-DV8))/30))+IF(DY8="",0,((30/(DX8*$F8)*(DX8*$F8-DY8))/30))+IF(EB8="",0,((30/(EA8*$F8)*(EA8*$F8-EB8))/30))+IF(EE8="",0,((30/(ED8*$F8)*(ED8*$F8-EE8))/30))+IF(EH8="",0,((30/(EG8*$F8)*(EG8*$F8-EH8))/30))+IF(EK8="",0,((30/(EJ8*$F8)*(EJ8*$F8-EK8))/30))+IF(EN8="",0,((30/(EM8*$F8)*(EM8*$F8-EN8))/30))+IF(EQ8="",0,((30/(EP8*$F8)*(EP8*$F8-EQ8))/30))&gt;($E8-1-$BM8-$DC8),$E8-1-$BM8-$DC8,IF(DJ8="",0,((30/(DI8*$F8)*(DI8*$F8-DJ8))/30))+IF(DM8="",0,((30/(DL8*$F8)*(DL8*$F8-DM8))/30))+IF(DP8="",0,((30/(DO8*$F8)*(DO8*$F8-DP8))/30))+IF(DS8="",0,((30/(DR8*$F8)*(DR8*$F8-DS8))/30))+IF(DV8="",0,((30/(DU8*$F8)*(DU8*$F8-DV8))/30))+IF(DY8="",0,((30/(DX8*$F8)*(DX8*$F8-DY8))/30))+IF(EB8="",0,((30/(EA8*$F8)*(EA8*$F8-EB8))/30))+IF(EE8="",0,((30/(ED8*$F8)*(ED8*$F8-EE8))/30))+IF(EH8="",0,((30/(EG8*$F8)*(EG8*$F8-EH8))/30))+IF(EK8="",0,((30/(EJ8*$F8)*(EJ8*$F8-EK8))/30))+IF(EN8="",0,((30/(EM8*$F8)*(EM8*$F8-EN8))/30))+IF(EQ8="",0,((30/(EP8*$F8)*(EP8*$F8-EQ8))/30)))),0.01)</f>
        <v>0</v>
      </c>
      <c r="ET8" s="251">
        <f t="shared" ref="ET8:ET71" si="26">ROUND(ES8*$I8,2)</f>
        <v>0</v>
      </c>
      <c r="EU8" s="226">
        <f t="shared" ref="EU8:EU71" si="27">FLOOR(IF($Z8="Ne",0,IF(OR($M8=0,$M8=""),0,IF(IF(DK8="Ano",IF(DJ8="",0,((30/(DI8*$F8)*(DI8*$F8-DJ8))/30)),0)+IF(DN8="Ano",IF(DM8="",0,((30/(DL8*$F8)*(DL8*$F8-DM8))/30)),0)+IF(DQ8="Ano",IF(DP8="",0,((30/(DO8*$F8)*(DO8*$F8-DP8))/30)),0)+IF(DT8="Ano",IF(DS8="",0,((30/(DR8*$F8)*(DR8*$F8-DS8))/30)),0)+IF(DW8="Ano",IF(DV8="",0,((30/(DU8*$F8)*(DU8*$F8-DV8))/30)),0)+IF(DZ8="Ano",IF(DY8="",0,((30/(DX8*$F8)*(DX8*$F8-DY8))/30)),0)+IF(EC8="Ano",IF(EB8="",0,((30/(EA8*$F8)*(EA8*$F8-EB8))/30)),0)+IF(EF8="Ano",IF(EE8="",0,((30/(ED8*$F8)*(ED8*$F8-EE8))/30)),0)+IF(EI8="Ano",IF(EH8="",0,((30/(EG8*$F8)*(EG8*$F8-EH8))/30)),0)+IF(EL8="Ano",IF(EK8="",0,((30/(EJ8*$F8)*(EJ8*$F8-EK8))/30)),0)+IF(EO8="Ano",IF(EN8="",0,((30/(EM8*$F8)*(EM8*$F8-EN8))/30)),0)+IF(ER8="Ano",IF(EQ8="",0,((30/(EP8*$F8)*(EP8*$F8-EQ8))/30)),0)&gt;($M8-1-$BO8-$DE8),($M8-1-$BO8-$DE8),IF(DK8="Ano",IF(DJ8="",0,((30/(DI8*$F8)*(DI8*$F8-DJ8))/30)),0)+IF(DN8="Ano",IF(DM8="",0,((30/(DL8*$F8)*(DL8*$F8-DM8))/30)),0)+IF(DQ8="Ano",IF(DP8="",0,((30/(DO8*$F8)*(DO8*$F8-DP8))/30)),0)+IF(DT8="Ano",IF(DS8="",0,((30/(DR8*$F8)*(DR8*$F8-DS8))/30)),0)+IF(DW8="Ano",IF(DV8="",0,((30/(DU8*$F8)*(DU8*$F8-DV8))/30)),0)+IF(DZ8="Ano",IF(DY8="",0,((30/(DX8*$F8)*(DX8*$F8-DY8))/30)),0)+IF(EC8="Ano",IF(EB8="",0,((30/(EA8*$F8)*(EA8*$F8-EB8))/30)),0)+IF(EF8="Ano",IF(EE8="",0,((30/(ED8*$F8)*(ED8*$F8-EE8))/30)),0)+IF(EI8="Ano",IF(EH8="",0,((30/(EG8*$F8)*(EG8*$F8-EH8))/30)),0)+IF(EL8="Ano",IF(EK8="",0,((30/(EJ8*$F8)*(EJ8*$F8-EK8))/30)),0)+IF(EO8="Ano",IF(EN8="",0,((30/(EM8*$F8)*(EM8*$F8-EN8))/30)),0)+IF(ER8="Ano",IF(EQ8="",0,((30/(EP8*$F8)*(EP8*$F8-EQ8))/30)),0)))),0.01)</f>
        <v>0</v>
      </c>
      <c r="EV8" s="227">
        <f t="shared" ref="EV8:EV71" si="28">ROUND(EU8*$N8,2)</f>
        <v>0</v>
      </c>
      <c r="EW8" s="23"/>
      <c r="EX8" s="23"/>
      <c r="EY8" s="568">
        <v>160</v>
      </c>
      <c r="EZ8" s="564"/>
      <c r="FA8" s="567"/>
      <c r="FB8" s="201">
        <v>160</v>
      </c>
      <c r="FC8" s="569"/>
      <c r="FD8" s="567"/>
      <c r="FE8" s="201">
        <v>160</v>
      </c>
      <c r="FF8" s="564"/>
      <c r="FG8" s="567"/>
      <c r="FH8" s="201">
        <v>160</v>
      </c>
      <c r="FI8" s="569"/>
      <c r="FJ8" s="567"/>
      <c r="FK8" s="570">
        <v>160</v>
      </c>
      <c r="FL8" s="566"/>
      <c r="FM8" s="567"/>
      <c r="FN8" s="201">
        <v>160</v>
      </c>
      <c r="FO8" s="569"/>
      <c r="FP8" s="567"/>
      <c r="FQ8" s="570">
        <v>160</v>
      </c>
      <c r="FR8" s="566"/>
      <c r="FS8" s="567"/>
      <c r="FT8" s="201">
        <v>160</v>
      </c>
      <c r="FU8" s="564"/>
      <c r="FV8" s="567"/>
      <c r="FW8" s="201">
        <v>160</v>
      </c>
      <c r="FX8" s="569"/>
      <c r="FY8" s="567"/>
      <c r="FZ8" s="570">
        <v>160</v>
      </c>
      <c r="GA8" s="566"/>
      <c r="GB8" s="567"/>
      <c r="GC8" s="201">
        <v>160</v>
      </c>
      <c r="GD8" s="569"/>
      <c r="GE8" s="567"/>
      <c r="GF8" s="201">
        <v>160</v>
      </c>
      <c r="GG8" s="569"/>
      <c r="GH8" s="567"/>
      <c r="GI8" s="252">
        <f t="shared" ref="GI8:GI71" si="29">FLOOR(IF($Z8="Ne",0,IF(IF(EZ8="",0,((30/(EY8*$F8)*(EY8*$F8-EZ8))/30))+IF(FC8="",0,((30/(FB8*$F8)*(FB8*$F8-FC8))/30))+IF(FF8="",0,((30/(FE8*$F8)*(FE8*$F8-FF8))/30))+IF(FI8="",0,((30/(FH8*$F8)*(FH8*$F8-FI8))/30))+IF(FL8="",0,((30/(FK8*$F8)*(FK8*$F8-FL8))/30))+IF(FO8="",0,((30/(FN8*$F8)*(FN8*$F8-FO8))/30))+IF(FR8="",0,((30/(FQ8*$F8)*(FQ8*$F8-FR8))/30))+IF(FU8="",0,((30/(FT8*$F8)*(FT8*$F8-FU8))/30))+IF(FX8="",0,((30/(FW8*$F8)*(FW8*$F8-FX8))/30))+IF(GA8="",0,((30/(FZ8*$F8)*(FZ8*$F8-GA8))/30))+IF(GD8="",0,((30/(GC8*$F8)*(GC8*$F8-GD8))/30))+IF(GG8="",0,((30/(GF8*$F8)*(GF8*$F8-GG8))/30))&gt;($E8-1-$BM8-$DC8-$ES8),$E8-1-$BM8-$DC8-$ES8,IF(EZ8="",0,((30/(EY8*$F8)*(EY8*$F8-EZ8))/30))+IF(FC8="",0,((30/(FB8*$F8)*(FB8*$F8-FC8))/30))+IF(FF8="",0,((30/(FE8*$F8)*(FE8*$F8-FF8))/30))+IF(FI8="",0,((30/(FH8*$F8)*(FH8*$F8-FI8))/30))+IF(FL8="",0,((30/(FK8*$F8)*(FK8*$F8-FL8))/30))+IF(FO8="",0,((30/(FN8*$F8)*(FN8*$F8-FO8))/30))+IF(FR8="",0,((30/(FQ8*$F8)*(FQ8*$F8-FR8))/30))+IF(FU8="",0,((30/(FT8*$F8)*(FT8*$F8-FU8))/30))+IF(FX8="",0,((30/(FW8*$F8)*(FW8*$F8-FX8))/30))+IF(GA8="",0,((30/(FZ8*$F8)*(FZ8*$F8-GA8))/30))+IF(GD8="",0,((30/(GC8*$F8)*(GC8*$F8-GD8))/30))+IF(GG8="",0,((30/(GF8*$F8)*(GF8*$F8-GG8))/30)))),0.01)</f>
        <v>0</v>
      </c>
      <c r="GJ8" s="251">
        <f t="shared" ref="GJ8:GJ71" si="30">ROUND(GI8*$I8,2)</f>
        <v>0</v>
      </c>
      <c r="GK8" s="226">
        <f t="shared" ref="GK8:GK71" si="31">FLOOR(IF($Z8="Ne",0,IF(OR($M8=0,$M8=""),0,IF(IF(FA8="Ano",IF(EZ8="",0,((30/(EY8*$F8)*(EY8*$F8-EZ8))/30)),0)+IF(FD8="Ano",IF(FC8="",0,((30/(FB8*$F8)*(FB8*$F8-FC8))/30)),0)+IF(FG8="Ano",IF(FF8="",0,((30/(FE8*$F8)*(FE8*$F8-FF8))/30)),0)+IF(FJ8="Ano",IF(FI8="",0,((30/(FH8*$F8)*(FH8*$F8-FI8))/30)),0)+IF(FM8="Ano",IF(FL8="",0,((30/(FK8*$F8)*(FK8*$F8-FL8))/30)),0)+IF(FP8="Ano",IF(FO8="",0,((30/(FN8*$F8)*(FN8*$F8-FO8))/30)),0)+IF(FS8="Ano",IF(FR8="",0,((30/(FQ8*$F8)*(FQ8*$F8-FR8))/30)),0)+IF(FV8="Ano",IF(FU8="",0,((30/(FT8*$F8)*(FT8*$F8-FU8))/30)),0)+IF(FY8="Ano",IF(FX8="",0,((30/(FW8*$F8)*(FW8*$F8-FX8))/30)),0)+IF(GB8="Ano",IF(GA8="",0,((30/(FZ8*$F8)*(FZ8*$F8-GA8))/30)),0)+IF(GE8="Ano",IF(GD8="",0,((30/(GC8*$F8)*(GC8*$F8-GD8))/30)),0)+IF(GH8="Ano",IF(GG8="",0,((30/(GF8*$F8)*(GF8*$F8-GG8))/30)),0)&gt;($M8-1-$BO8-$DE8-$EU8),($M8-1-$BO8-$DE8-$EU8),IF(FA8="Ano",IF(EZ8="",0,((30/(EY8*$F8)*(EY8*$F8-EZ8))/30)),0)+IF(FD8="Ano",IF(FC8="",0,((30/(FB8*$F8)*(FB8*$F8-FC8))/30)),0)+IF(FG8="Ano",IF(FF8="",0,((30/(FE8*$F8)*(FE8*$F8-FF8))/30)),0)+IF(FJ8="Ano",IF(FI8="",0,((30/(FH8*$F8)*(FH8*$F8-FI8))/30)),0)+IF(FM8="Ano",IF(FL8="",0,((30/(FK8*$F8)*(FK8*$F8-FL8))/30)),0)+IF(FP8="Ano",IF(FO8="",0,((30/(FN8*$F8)*(FN8*$F8-FO8))/30)),0)+IF(FS8="Ano",IF(FR8="",0,((30/(FQ8*$F8)*(FQ8*$F8-FR8))/30)),0)+IF(FV8="Ano",IF(FU8="",0,((30/(FT8*$F8)*(FT8*$F8-FU8))/30)),0)+IF(FY8="Ano",IF(FX8="",0,((30/(FW8*$F8)*(FW8*$F8-FX8))/30)),0)+IF(GB8="Ano",IF(GA8="",0,((30/(FZ8*$F8)*(FZ8*$F8-GA8))/30)),0)+IF(GE8="Ano",IF(GD8="",0,((30/(GC8*$F8)*(GC8*$F8-GD8))/30)),0)+IF(GH8="Ano",IF(GG8="",0,((30/(GF8*$F8)*(GF8*$F8-GG8))/30)),0)))),0.01)</f>
        <v>0</v>
      </c>
      <c r="GL8" s="227">
        <f t="shared" ref="GL8:GL71" si="32">ROUND(GK8*$N8,2)</f>
        <v>0</v>
      </c>
      <c r="GM8" s="23"/>
      <c r="GN8" s="23"/>
      <c r="GO8" s="568">
        <v>160</v>
      </c>
      <c r="GP8" s="569"/>
      <c r="GQ8" s="567"/>
      <c r="GR8" s="201">
        <v>160</v>
      </c>
      <c r="GS8" s="564"/>
      <c r="GT8" s="567"/>
      <c r="GU8" s="201">
        <v>160</v>
      </c>
      <c r="GV8" s="569"/>
      <c r="GW8" s="567"/>
      <c r="GX8" s="201">
        <v>160</v>
      </c>
      <c r="GY8" s="569"/>
      <c r="GZ8" s="567"/>
      <c r="HA8" s="201">
        <v>160</v>
      </c>
      <c r="HB8" s="569"/>
      <c r="HC8" s="567"/>
      <c r="HD8" s="201">
        <v>160</v>
      </c>
      <c r="HE8" s="564"/>
      <c r="HF8" s="567"/>
      <c r="HG8" s="201">
        <v>160</v>
      </c>
      <c r="HH8" s="564"/>
      <c r="HI8" s="567"/>
      <c r="HJ8" s="201">
        <v>160</v>
      </c>
      <c r="HK8" s="569"/>
      <c r="HL8" s="567"/>
      <c r="HM8" s="201">
        <v>160</v>
      </c>
      <c r="HN8" s="569"/>
      <c r="HO8" s="567"/>
      <c r="HP8" s="201">
        <v>160</v>
      </c>
      <c r="HQ8" s="569"/>
      <c r="HR8" s="567"/>
      <c r="HS8" s="201">
        <v>160</v>
      </c>
      <c r="HT8" s="569"/>
      <c r="HU8" s="567"/>
      <c r="HV8" s="201">
        <v>160</v>
      </c>
      <c r="HW8" s="569"/>
      <c r="HX8" s="567"/>
      <c r="HY8" s="252">
        <f t="shared" ref="HY8:HY71" si="33">FLOOR(IF($Z8="Ne",0,IF(IF(GP8="",0,((30/(GO8*$F8)*(GO8*$F8-GP8))/30))+IF(GS8="",0,((30/(GR8*$F8)*(GR8*$F8-GS8))/30))+IF(GV8="",0,((30/(GU8*$F8)*(GU8*$F8-GV8))/30))+IF(GY8="",0,((30/(GX8*$F8)*(GX8*$F8-GY8))/30))+IF(HB8="",0,((30/(HA8*$F8)*(HA8*$F8-HB8))/30))+IF(HE8="",0,((30/(HD8*$F8)*(HD8*$F8-HE8))/30))+IF(HH8="",0,((30/(HG8*$F8)*(HG8*$F8-HH8))/30))+IF(HK8="",0,((30/(HJ8*$F8)*(HJ8*$F8-HK8))/30))+IF(HN8="",0,((30/(HM8*$F8)*(HM8*$F8-HN8))/30))+IF(HQ8="",0,((30/(HP8*$F8)*(HP8*$F8-HQ8))/30))+IF(HT8="",0,((30/(HS8*$F8)*(HS8*$F8-HT8))/30))+IF(HW8="",0,((30/(HV8*$F8)*(HV8*$F8-HW8))/30))&gt;($E8-1-$BM8-$DC8-$ES8-$GI8),$E8-1-$BM8-$DC8-$ES8-$GI8,IF(GP8="",0,((30/(GO8*$F8)*(GO8*$F8-GP8))/30))+IF(GS8="",0,((30/(GR8*$F8)*(GR8*$F8-GS8))/30))+IF(GV8="",0,((30/(GU8*$F8)*(GU8*$F8-GV8))/30))+IF(GY8="",0,((30/(GX8*$F8)*(GX8*$F8-GY8))/30))+IF(HB8="",0,((30/(HA8*$F8)*(HA8*$F8-HB8))/30))+IF(HE8="",0,((30/(HD8*$F8)*(HD8*$F8-HE8))/30))+IF(HH8="",0,((30/(HG8*$F8)*(HG8*$F8-HH8))/30))+IF(HK8="",0,((30/(HJ8*$F8)*(HJ8*$F8-HK8))/30))+IF(HN8="",0,((30/(HM8*$F8)*(HM8*$F8-HN8))/30))+IF(HQ8="",0,((30/(HP8*$F8)*(HP8*$F8-HQ8))/30))+IF(HT8="",0,((30/(HS8*$F8)*(HS8*$F8-HT8))/30))+IF(HW8="",0,((30/(HV8*$F8)*(HV8*$F8-HW8))/30)))),0.01)</f>
        <v>0</v>
      </c>
      <c r="HZ8" s="251">
        <f t="shared" ref="HZ8:HZ71" si="34">ROUND(HY8*$I8,2)</f>
        <v>0</v>
      </c>
      <c r="IA8" s="226">
        <f t="shared" ref="IA8:IA71" si="35">FLOOR(IF($Z8="Ne",0,IF(OR($M8=0,$M8=""),0,IF(IF(GQ8="Ano",IF(GP8="",0,((30/(GO8*$F8)*(GO8*$F8-GP8))/30)),0)+IF(GT8="Ano",IF(GS8="",0,((30/(GR8*$F8)*(GR8*$F8-GS8))/30)),0)+IF(GW8="Ano",IF(GV8="",0,((30/(GU8*$F8)*(GU8*$F8-GV8))/30)),0)+IF(GZ8="Ano",IF(GY8="",0,((30/(GX8*$F8)*(GX8*$F8-GY8))/30)),0)+IF(HC8="Ano",IF(HB8="",0,((30/(HA8*$F8)*(HA8*$F8-HB8))/30)),0)+IF(HF8="Ano",IF(HE8="",0,((30/(HD8*$F8)*(HD8*$F8-HE8))/30)),0)+IF(HI8="Ano",IF(HH8="",0,((30/(HG8*$F8)*(HG8*$F8-HH8))/30)),0)+IF(HL8="Ano",IF(HK8="",0,((30/(HJ8*$F8)*(HJ8*$F8-HK8))/30)),0)+IF(HO8="Ano",IF(HN8="",0,((30/(HM8*$F8)*(HM8*$F8-HN8))/30)),0)+IF(HR8="Ano",IF(HQ8="",0,((30/(HP8*$F8)*(HP8*$F8-HQ8))/30)),0)+IF(HU8="Ano",IF(HT8="",0,((30/(HS8*$F8)*(HS8*$F8-HT8))/30)),0)+IF(HX8="Ano",IF(HW8="",0,((30/(HV8*$F8)*(HV8*$F8-HW8))/30)),0)&gt;($M8-1-$BO8-$DE8-$EU8-$GK8),($M8-1-$BO8-$DE8-$EU8-$GK8),IF(GQ8="Ano",IF(GP8="",0,((30/(GO8*$F8)*(GO8*$F8-GP8))/30)),0)+IF(GT8="Ano",IF(GS8="",0,((30/(GR8*$F8)*(GR8*$F8-GS8))/30)),0)+IF(GW8="Ano",IF(GV8="",0,((30/(GU8*$F8)*(GU8*$F8-GV8))/30)),0)+IF(GZ8="Ano",IF(GY8="",0,((30/(GX8*$F8)*(GX8*$F8-GY8))/30)),0)+IF(HC8="Ano",IF(HB8="",0,((30/(HA8*$F8)*(HA8*$F8-HB8))/30)),0)+IF(HF8="Ano",IF(HE8="",0,((30/(HD8*$F8)*(HD8*$F8-HE8))/30)),0)+IF(HI8="Ano",IF(HH8="",0,((30/(HG8*$F8)*(HG8*$F8-HH8))/30)),0)+IF(HL8="Ano",IF(HK8="",0,((30/(HJ8*$F8)*(HJ8*$F8-HK8))/30)),0)+IF(HO8="Ano",IF(HN8="",0,((30/(HM8*$F8)*(HM8*$F8-HN8))/30)),0)+IF(HR8="Ano",IF(HQ8="",0,((30/(HP8*$F8)*(HP8*$F8-HQ8))/30)),0)+IF(HU8="Ano",IF(HT8="",0,((30/(HS8*$F8)*(HS8*$F8-HT8))/30)),0)+IF(HX8="Ano",IF(HW8="",0,((30/(HV8*$F8)*(HV8*$F8-HW8))/30)),0)))),0.01)</f>
        <v>0</v>
      </c>
      <c r="IB8" s="227">
        <f t="shared" ref="IB8:IB71" si="36">ROUND(IA8*$N8,2)</f>
        <v>0</v>
      </c>
      <c r="IC8" s="23"/>
      <c r="ID8" s="23"/>
      <c r="IE8" s="568">
        <v>160</v>
      </c>
      <c r="IF8" s="569"/>
      <c r="IG8" s="567"/>
      <c r="IH8" s="201">
        <v>160</v>
      </c>
      <c r="II8" s="564"/>
      <c r="IJ8" s="567"/>
      <c r="IK8" s="570">
        <v>160</v>
      </c>
      <c r="IL8" s="566"/>
      <c r="IM8" s="567"/>
      <c r="IN8" s="570">
        <v>160</v>
      </c>
      <c r="IO8" s="566"/>
      <c r="IP8" s="567"/>
      <c r="IQ8" s="563">
        <v>160</v>
      </c>
      <c r="IR8" s="566"/>
      <c r="IS8" s="567"/>
      <c r="IT8" s="570">
        <v>160</v>
      </c>
      <c r="IU8" s="566"/>
      <c r="IV8" s="567"/>
      <c r="IW8" s="201">
        <v>160</v>
      </c>
      <c r="IX8" s="569"/>
      <c r="IY8" s="567"/>
      <c r="IZ8" s="570">
        <v>160</v>
      </c>
      <c r="JA8" s="566"/>
      <c r="JB8" s="567"/>
      <c r="JC8" s="570">
        <v>160</v>
      </c>
      <c r="JD8" s="566"/>
      <c r="JE8" s="567"/>
      <c r="JF8" s="563">
        <v>160</v>
      </c>
      <c r="JG8" s="566"/>
      <c r="JH8" s="567"/>
      <c r="JI8" s="570">
        <v>160</v>
      </c>
      <c r="JJ8" s="566"/>
      <c r="JK8" s="567"/>
      <c r="JL8" s="201">
        <v>160</v>
      </c>
      <c r="JM8" s="564"/>
      <c r="JN8" s="567"/>
      <c r="JO8" s="252">
        <f t="shared" ref="JO8:JO71" si="37">FLOOR(IF($Z8="Ne",0,IF(IF(IF8="",0,((30/(IE8*$F8)*(IE8*$F8-IF8))/30))+IF(II8="",0,((30/(IH8*$F8)*(IH8*$F8-II8))/30))+IF(IL8="",0,((30/(IK8*$F8)*(IK8*$F8-IL8))/30))+IF(IO8="",0,((30/(IN8*$F8)*(IN8*$F8-IO8))/30))+IF(IR8="",0,((30/(IQ8*$F8)*(IQ8*$F8-IR8))/30))+IF(IU8="",0,((30/(IT8*$F8)*(IT8*$F8-IU8))/30))+IF(IX8="",0,((30/(IW8*$F8)*(IW8*$F8-IX8))/30))+IF(JA8="",0,((30/(IZ8*$F8)*(IZ8*$F8-JA8))/30))+IF(JD8="",0,((30/(JC8*$F8)*(JC8*$F8-JD8))/30))+IF(JG8="",0,((30/(JF8*$F8)*(JF8*$F8-JG8))/30))+IF(JJ8="",0,((30/(JI8*$F8)*(JI8*$F8-JJ8))/30))+IF(JM8="",0,((30/(JL8*$F8)*(JL8*$F8-JM8))/30))&gt;($E8-1-$BM8-$DC8-$ES8-$GI8-$HY8),$E8-1-$BM8-$DC8-$ES8-$GI8-$HY8,IF(IF8="",0,((30/(IE8*$F8)*(IE8*$F8-IF8))/30))+IF(II8="",0,((30/(IH8*$F8)*(IH8*$F8-II8))/30))+IF(IL8="",0,((30/(IK8*$F8)*(IK8*$F8-IL8))/30))+IF(IO8="",0,((30/(IN8*$F8)*(IN8*$F8-IO8))/30))+IF(IR8="",0,((30/(IQ8*$F8)*(IQ8*$F8-IR8))/30))+IF(IU8="",0,((30/(IT8*$F8)*(IT8*$F8-IU8))/30))+IF(IX8="",0,((30/(IW8*$F8)*(IW8*$F8-IX8))/30))+IF(JA8="",0,((30/(IZ8*$F8)*(IZ8*$F8-JA8))/30))+IF(JD8="",0,((30/(JC8*$F8)*(JC8*$F8-JD8))/30))+IF(JG8="",0,((30/(JF8*$F8)*(JF8*$F8-JG8))/30))+IF(JJ8="",0,((30/(JI8*$F8)*(JI8*$F8-JJ8))/30))+IF(JM8="",0,((30/(JL8*$F8)*(JL8*$F8-JM8))/30)))),0.01)</f>
        <v>0</v>
      </c>
      <c r="JP8" s="251">
        <f t="shared" ref="JP8:JP71" si="38">ROUND(JO8*$I8,2)</f>
        <v>0</v>
      </c>
      <c r="JQ8" s="226">
        <f t="shared" ref="JQ8:JQ71" si="39">FLOOR(IF($Z8="Ne",0,IF(OR($M8=0,$M8=""),0,IF(IF(IG8="Ano",IF(IF8="",0,((30/(IE8*$F8)*(IE8*$F8-IF8))/30)),0)+IF(IJ8="Ano",IF(II8="",0,((30/(IH8*$F8)*(IH8*$F8-II8))/30)),0)+IF(IM8="Ano",IF(IL8="",0,((30/(IK8*$F8)*(IK8*$F8-IL8))/30)),0)+IF(IP8="Ano",IF(IO8="",0,((30/(IN8*$F8)*(IN8*$F8-IO8))/30)),0)+IF(IS8="Ano",IF(IR8="",0,((30/(IQ8*$F8)*(IQ8*$F8-IR8))/30)),0)+IF(IV8="Ano",IF(IU8="",0,((30/(IT8*$F8)*(IT8*$F8-IU8))/30)),0)+IF(IY8="Ano",IF(IX8="",0,((30/(IW8*$F8)*(IW8*$F8-IX8))/30)),0)+IF(JB8="Ano",IF(JA8="",0,((30/(IZ8*$F8)*(IZ8*$F8-JA8))/30)),0)+IF(JE8="Ano",IF(JD8="",0,((30/(JC8*$F8)*(JC8*$F8-JD8))/30)),0)+IF(JH8="Ano",IF(JG8="",0,((30/(JF8*$F8)*(JF8*$F8-JG8))/30)),0)+IF(JK8="Ano",IF(JJ8="",0,((30/(JI8*$F8)*(JI8*$F8-JJ8))/30)),0)+IF(JN8="Ano",IF(JM8="",0,((30/(JL8*$F8)*(JL8*$F8-JM8))/30)),0)&gt;($M8-1-$BO8-$DE8-$EU8-$GK8-$IA8),($M8-1-$BO8-$DE8-$EU8-$GK8-$IA8),IF(IG8="Ano",IF(IF8="",0,((30/(IE8*$F8)*(IE8*$F8-IF8))/30)),0)+IF(IJ8="Ano",IF(II8="",0,((30/(IH8*$F8)*(IH8*$F8-II8))/30)),0)+IF(IM8="Ano",IF(IL8="",0,((30/(IK8*$F8)*(IK8*$F8-IL8))/30)),0)+IF(IP8="Ano",IF(IO8="",0,((30/(IN8*$F8)*(IN8*$F8-IO8))/30)),0)+IF(IS8="Ano",IF(IR8="",0,((30/(IQ8*$F8)*(IQ8*$F8-IR8))/30)),0)+IF(IV8="Ano",IF(IU8="",0,((30/(IT8*$F8)*(IT8*$F8-IU8))/30)),0)+IF(IY8="Ano",IF(IX8="",0,((30/(IW8*$F8)*(IW8*$F8-IX8))/30)),0)+IF(JB8="Ano",IF(JA8="",0,((30/(IZ8*$F8)*(IZ8*$F8-JA8))/30)),0)+IF(JE8="Ano",IF(JD8="",0,((30/(JC8*$F8)*(JC8*$F8-JD8))/30)),0)+IF(JH8="Ano",IF(JG8="",0,((30/(JF8*$F8)*(JF8*$F8-JG8))/30)),0)+IF(JK8="Ano",IF(JJ8="",0,((30/(JI8*$F8)*(JI8*$F8-JJ8))/30)),0)+IF(JN8="Ano",IF(JM8="",0,((30/(JL8*$F8)*(JL8*$F8-JM8))/30)),0)))),0.01)</f>
        <v>0</v>
      </c>
      <c r="JR8" s="227">
        <f t="shared" ref="JR8:JR71" si="40">ROUND(JQ8*$N8,2)</f>
        <v>0</v>
      </c>
      <c r="JS8" s="23"/>
      <c r="JT8" s="23"/>
      <c r="JU8" s="174">
        <v>160</v>
      </c>
      <c r="JV8" s="566"/>
      <c r="JW8" s="567"/>
      <c r="JX8" s="174">
        <v>160</v>
      </c>
      <c r="JY8" s="566"/>
      <c r="JZ8" s="567"/>
      <c r="KA8" s="174">
        <v>160</v>
      </c>
      <c r="KB8" s="566"/>
      <c r="KC8" s="567"/>
      <c r="KD8" s="174">
        <v>160</v>
      </c>
      <c r="KE8" s="566"/>
      <c r="KF8" s="567"/>
      <c r="KG8" s="174">
        <v>160</v>
      </c>
      <c r="KH8" s="566"/>
      <c r="KI8" s="567"/>
      <c r="KJ8" s="174">
        <v>160</v>
      </c>
      <c r="KK8" s="566"/>
      <c r="KL8" s="567"/>
      <c r="KM8" s="174">
        <v>160</v>
      </c>
      <c r="KN8" s="566"/>
      <c r="KO8" s="567"/>
      <c r="KP8" s="174">
        <v>160</v>
      </c>
      <c r="KQ8" s="566"/>
      <c r="KR8" s="567"/>
      <c r="KS8" s="174">
        <v>160</v>
      </c>
      <c r="KT8" s="566"/>
      <c r="KU8" s="567"/>
      <c r="KV8" s="174">
        <v>160</v>
      </c>
      <c r="KW8" s="566"/>
      <c r="KX8" s="567"/>
      <c r="KY8" s="174">
        <v>160</v>
      </c>
      <c r="KZ8" s="566"/>
      <c r="LA8" s="567"/>
      <c r="LB8" s="174">
        <v>160</v>
      </c>
      <c r="LC8" s="566"/>
      <c r="LD8" s="567"/>
      <c r="LE8" s="252">
        <f t="shared" ref="LE8:LE71" si="41">FLOOR(IF($Z8="Ne",0,IF(IF(JV8="",0,((30/(JU8*$F8)*(JU8*$F8-JV8))/30))+IF(JY8="",0,((30/(JX8*$F8)*(JX8*$F8-JY8))/30))+IF(KB8="",0,((30/(KA8*$F8)*(KA8*$F8-KB8))/30))+IF(KE8="",0,((30/(KD8*$F8)*(KD8*$F8-KE8))/30))+IF(KH8="",0,((30/(KG8*$F8)*(KG8*$F8-KH8))/30))+IF(KK8="",0,((30/(KJ8*$F8)*(KJ8*$F8-KK8))/30))+IF(KN8="",0,((30/(KM8*$F8)*(KM8*$F8-KN8))/30))+IF(KQ8="",0,((30/(KP8*$F8)*(KP8*$F8-KQ8))/30))+IF(KT8="",0,((30/(KS8*$F8)*(KS8*$F8-KT8))/30))+IF(KW8="",0,((30/(KV8*$F8)*(KV8*$F8-KW8))/30))+IF(KZ8="",0,((30/(KY8*$F8)*(KY8*$F8-KZ8))/30))+IF(LC8="",0,((30/(LB8*$F8)*(LB8*$F8-LC8))/30))&gt;($E8-1-$BM8-$DC8-$ES8-$GI8-$HY8-$JO8),$E8-1-$BM8-$DC8-$ES8-$GI8-$HY8-$JO8,IF(JV8="",0,((30/(JU8*$F8)*(JU8*$F8-JV8))/30))+IF(JY8="",0,((30/(JX8*$F8)*(JX8*$F8-JY8))/30))+IF(KB8="",0,((30/(KA8*$F8)*(KA8*$F8-KB8))/30))+IF(KE8="",0,((30/(KD8*$F8)*(KD8*$F8-KE8))/30))+IF(KH8="",0,((30/(KG8*$F8)*(KG8*$F8-KH8))/30))+IF(KK8="",0,((30/(KJ8*$F8)*(KJ8*$F8-KK8))/30))+IF(KN8="",0,((30/(KM8*$F8)*(KM8*$F8-KN8))/30))+IF(KQ8="",0,((30/(KP8*$F8)*(KP8*$F8-KQ8))/30))+IF(KT8="",0,((30/(KS8*$F8)*(KS8*$F8-KT8))/30))+IF(KW8="",0,((30/(KV8*$F8)*(KV8*$F8-KW8))/30))+IF(KZ8="",0,((30/(KY8*$F8)*(KY8*$F8-KZ8))/30))+IF(LC8="",0,((30/(LB8*$F8)*(LB8*$F8-LC8))/30)))),0.01)</f>
        <v>0</v>
      </c>
      <c r="LF8" s="251">
        <f t="shared" ref="LF8:LF71" si="42">ROUND(LE8*$I8,2)</f>
        <v>0</v>
      </c>
      <c r="LG8" s="226">
        <f t="shared" ref="LG8:LG71" si="43">FLOOR(IF($Z8="Ne",0,IF(OR($M8=0,$M8=""),0,IF(IF(JW8="Ano",IF(JV8="",0,((30/(JU8*$F8)*(JU8*$F8-JV8))/30)),0)+IF(JZ8="Ano",IF(JY8="",0,((30/(JX8*$F8)*(JX8*$F8-JY8))/30)),0)+IF(KC8="Ano",IF(KB8="",0,((30/(KA8*$F8)*(KA8*$F8-KB8))/30)),0)+IF(KF8="Ano",IF(KE8="",0,((30/(KD8*$F8)*(KD8*$F8-KE8))/30)),0)+IF(KI8="Ano",IF(KH8="",0,((30/(KG8*$F8)*(KG8*$F8-KH8))/30)),0)+IF(KL8="Ano",IF(KK8="",0,((30/(KJ8*$F8)*(KJ8*$F8-KK8))/30)),0)+IF(KO8="Ano",IF(KN8="",0,((30/(KM8*$F8)*(KM8*$F8-KN8))/30)),0)+IF(KR8="Ano",IF(KQ8="",0,((30/(KP8*$F8)*(KP8*$F8-KQ8))/30)),0)+IF(KU8="Ano",IF(KT8="",0,((30/(KS8*$F8)*(KS8*$F8-KT8))/30)),0)+IF(KX8="Ano",IF(KW8="",0,((30/(KV8*$F8)*(KV8*$F8-KW8))/30)),0)+IF(LA8="Ano",IF(KZ8="",0,((30/(KY8*$F8)*(KY8*$F8-KZ8))/30)),0)+IF(LD8="Ano",IF(LC8="",0,((30/(LB8*$F8)*(LB8*$F8-LC8))/30)),0)&gt;($M8-1-$BO8-$DE8-$EU8-$GK8-$IA8-$JQ8),($M8-1-$BO8-$DE8-$EU8-$GK8-$IA8-$JQ8),IF(JW8="Ano",IF(JV8="",0,((30/(JU8*$F8)*(JU8*$F8-JV8))/30)),0)+IF(JZ8="Ano",IF(JY8="",0,((30/(JX8*$F8)*(JX8*$F8-JY8))/30)),0)+IF(KC8="Ano",IF(KB8="",0,((30/(KA8*$F8)*(KA8*$F8-KB8))/30)),0)+IF(KF8="Ano",IF(KE8="",0,((30/(KD8*$F8)*(KD8*$F8-KE8))/30)),0)+IF(KI8="Ano",IF(KH8="",0,((30/(KG8*$F8)*(KG8*$F8-KH8))/30)),0)+IF(KL8="Ano",IF(KK8="",0,((30/(KJ8*$F8)*(KJ8*$F8-KK8))/30)),0)+IF(KO8="Ano",IF(KN8="",0,((30/(KM8*$F8)*(KM8*$F8-KN8))/30)),0)+IF(KR8="Ano",IF(KQ8="",0,((30/(KP8*$F8)*(KP8*$F8-KQ8))/30)),0)+IF(KU8="Ano",IF(KT8="",0,((30/(KS8*$F8)*(KS8*$F8-KT8))/30)),0)+IF(KX8="Ano",IF(KW8="",0,((30/(KV8*$F8)*(KV8*$F8-KW8))/30)),0)+IF(LA8="Ano",IF(KZ8="",0,((30/(KY8*$F8)*(KY8*$F8-KZ8))/30)),0)+IF(LD8="Ano",IF(LC8="",0,((30/(LB8*$F8)*(LB8*$F8-LC8))/30)),0)))),0.01)</f>
        <v>0</v>
      </c>
      <c r="LH8" s="227">
        <f t="shared" ref="LH8:LH71" si="44">ROUND(LG8*$N8,2)</f>
        <v>0</v>
      </c>
      <c r="LI8" s="23"/>
      <c r="LJ8" s="23"/>
      <c r="LK8" s="563">
        <v>160</v>
      </c>
      <c r="LL8" s="566"/>
      <c r="LM8" s="567"/>
      <c r="LN8" s="570">
        <v>160</v>
      </c>
      <c r="LO8" s="566"/>
      <c r="LP8" s="567"/>
      <c r="LQ8" s="570">
        <v>160</v>
      </c>
      <c r="LR8" s="566"/>
      <c r="LS8" s="567"/>
      <c r="LT8" s="570">
        <v>160</v>
      </c>
      <c r="LU8" s="566"/>
      <c r="LV8" s="567"/>
      <c r="LW8" s="570">
        <v>160</v>
      </c>
      <c r="LX8" s="566"/>
      <c r="LY8" s="567"/>
      <c r="LZ8" s="570">
        <v>160</v>
      </c>
      <c r="MA8" s="566"/>
      <c r="MB8" s="567"/>
      <c r="MC8" s="570">
        <v>160</v>
      </c>
      <c r="MD8" s="566"/>
      <c r="ME8" s="567"/>
      <c r="MF8" s="570">
        <v>160</v>
      </c>
      <c r="MG8" s="566"/>
      <c r="MH8" s="567"/>
      <c r="MI8" s="570">
        <v>160</v>
      </c>
      <c r="MJ8" s="566"/>
      <c r="MK8" s="567"/>
      <c r="ML8" s="570">
        <v>160</v>
      </c>
      <c r="MM8" s="566"/>
      <c r="MN8" s="567"/>
      <c r="MO8" s="570">
        <v>160</v>
      </c>
      <c r="MP8" s="566"/>
      <c r="MQ8" s="567"/>
      <c r="MR8" s="570">
        <v>160</v>
      </c>
      <c r="MS8" s="566"/>
      <c r="MT8" s="567"/>
      <c r="MU8" s="252">
        <f t="shared" ref="MU8:MU71" si="45">FLOOR(IF($Z8="Ne",0,IF(IF(LL8="",0,((30/(LK8*$F8)*(LK8*$F8-LL8))/30))+IF(LO8="",0,((30/(LN8*$F8)*(LN8*$F8-LO8))/30))+IF(LR8="",0,((30/(LQ8*$F8)*(LQ8*$F8-LR8))/30))+IF(LU8="",0,((30/(LT8*$F8)*(LT8*$F8-LU8))/30))+IF(LX8="",0,((30/(LW8*$F8)*(LW8*$F8-LX8))/30))+IF(MA8="",0,((30/(LZ8*$F8)*(LZ8*$F8-MA8))/30))+IF(MD8="",0,((30/(MC8*$F8)*(MC8*$F8-MD8))/30))+IF(MG8="",0,((30/(MF8*$F8)*(MF8*$F8-MG8))/30))+IF(MJ8="",0,((30/(MI8*$F8)*(MI8*$F8-MJ8))/30))+IF(MM8="",0,((30/(ML8*$F8)*(ML8*$F8-MM8))/30))+IF(MP8="",0,((30/(MO8*$F8)*(MO8*$F8-MP8))/30))+IF(MS8="",0,((30/(MR8*$F8)*(MR8*$F8-MS8))/30))&gt;($E8-1-$BM8-$DC8-$ES8-$GI8-$HY8-$JO8-$LE8),$E8-1-$BM8-$DC8-$ES8-$GI8-$HY8-$JO8-$LE8,IF(LL8="",0,((30/(LK8*$F8)*(LK8*$F8-LL8))/30))+IF(LO8="",0,((30/(LN8*$F8)*(LN8*$F8-LO8))/30))+IF(LR8="",0,((30/(LQ8*$F8)*(LQ8*$F8-LR8))/30))+IF(LU8="",0,((30/(LT8*$F8)*(LT8*$F8-LU8))/30))+IF(LX8="",0,((30/(LW8*$F8)*(LW8*$F8-LX8))/30))+IF(MA8="",0,((30/(LZ8*$F8)*(LZ8*$F8-MA8))/30))+IF(MD8="",0,((30/(MC8*$F8)*(MC8*$F8-MD8))/30))+IF(MG8="",0,((30/(MF8*$F8)*(MF8*$F8-MG8))/30))+IF(MJ8="",0,((30/(MI8*$F8)*(MI8*$F8-MJ8))/30))+IF(MM8="",0,((30/(ML8*$F8)*(ML8*$F8-MM8))/30))+IF(MP8="",0,((30/(MO8*$F8)*(MO8*$F8-MP8))/30))+IF(MS8="",0,((30/(MR8*$F8)*(MR8*$F8-MS8))/30)))),0.01)</f>
        <v>0</v>
      </c>
      <c r="MV8" s="251">
        <f t="shared" ref="MV8:MV71" si="46">ROUND(MU8*$I8,2)</f>
        <v>0</v>
      </c>
      <c r="MW8" s="226">
        <f t="shared" ref="MW8:MW71" si="47">FLOOR(IF($Z8="Ne",0,IF(OR($M8=0,$M8=""),0,IF(IF(LM8="Ano",IF(LL8="",0,((30/(LK8*$F8)*(LK8*$F8-LL8))/30)),0)+IF(LP8="Ano",IF(LO8="",0,((30/(LN8*$F8)*(LN8*$F8-LO8))/30)),0)+IF(LS8="Ano",IF(LR8="",0,((30/(LQ8*$F8)*(LQ8*$F8-LR8))/30)),0)+IF(LV8="Ano",IF(LU8="",0,((30/(LT8*$F8)*(LT8*$F8-LU8))/30)),0)+IF(LY8="Ano",IF(LX8="",0,((30/(LW8*$F8)*(LW8*$F8-LX8))/30)),0)+IF(MB8="Ano",IF(MA8="",0,((30/(LZ8*$F8)*(LZ8*$F8-MA8))/30)),0)+IF(ME8="Ano",IF(MD8="",0,((30/(MC8*$F8)*(MC8*$F8-MD8))/30)),0)+IF(MH8="Ano",IF(MG8="",0,((30/(MF8*$F8)*(MF8*$F8-MG8))/30)),0)+IF(MK8="Ano",IF(MJ8="",0,((30/(MI8*$F8)*(MI8*$F8-MJ8))/30)),0)+IF(MN8="Ano",IF(MM8="",0,((30/(ML8*$F8)*(ML8*$F8-MM8))/30)),0)+IF(MQ8="Ano",IF(MP8="",0,((30/(MO8*$F8)*(MO8*$F8-MP8))/30)),0)+IF(MT8="Ano",IF(MS8="",0,((30/(MR8*$F8)*(MR8*$F8-MS8))/30)),0)&gt;($M8-1-$BO8-$DE8-$EU8-$GK8-$IA8-$JQ8-$LG8),($M8-1-$BO8-$DE8-$EU8-$GK8-$IA8-$JQ8-$LG8),IF(LM8="Ano",IF(LL8="",0,((30/(LK8*$F8)*(LK8*$F8-LL8))/30)),0)+IF(LP8="Ano",IF(LO8="",0,((30/(LN8*$F8)*(LN8*$F8-LO8))/30)),0)+IF(LS8="Ano",IF(LR8="",0,((30/(LQ8*$F8)*(LQ8*$F8-LR8))/30)),0)+IF(LV8="Ano",IF(LU8="",0,((30/(LT8*$F8)*(LT8*$F8-LU8))/30)),0)+IF(LY8="Ano",IF(LX8="",0,((30/(LW8*$F8)*(LW8*$F8-LX8))/30)),0)+IF(MB8="Ano",IF(MA8="",0,((30/(LZ8*$F8)*(LZ8*$F8-MA8))/30)),0)+IF(ME8="Ano",IF(MD8="",0,((30/(MC8*$F8)*(MC8*$F8-MD8))/30)),0)+IF(MH8="Ano",IF(MG8="",0,((30/(MF8*$F8)*(MF8*$F8-MG8))/30)),0)+IF(MK8="Ano",IF(MJ8="",0,((30/(MI8*$F8)*(MI8*$F8-MJ8))/30)),0)+IF(MN8="Ano",IF(MM8="",0,((30/(ML8*$F8)*(ML8*$F8-MM8))/30)),0)+IF(MQ8="Ano",IF(MP8="",0,((30/(MO8*$F8)*(MO8*$F8-MP8))/30)),0)+IF(MT8="Ano",IF(MS8="",0,((30/(MR8*$F8)*(MR8*$F8-MS8))/30)),0)))),0.01)</f>
        <v>0</v>
      </c>
      <c r="MX8" s="227">
        <f t="shared" ref="MX8:MX71" si="48">ROUND(MW8*$N8,2)</f>
        <v>0</v>
      </c>
      <c r="MY8" s="23"/>
      <c r="MZ8" s="23"/>
      <c r="NA8" s="568">
        <v>160</v>
      </c>
      <c r="NB8" s="569"/>
      <c r="NC8" s="567"/>
      <c r="ND8" s="570">
        <v>160</v>
      </c>
      <c r="NE8" s="566"/>
      <c r="NF8" s="567"/>
      <c r="NG8" s="201">
        <v>160</v>
      </c>
      <c r="NH8" s="569"/>
      <c r="NI8" s="567"/>
      <c r="NJ8" s="201">
        <v>160</v>
      </c>
      <c r="NK8" s="569"/>
      <c r="NL8" s="567"/>
      <c r="NM8" s="570">
        <v>160</v>
      </c>
      <c r="NN8" s="566"/>
      <c r="NO8" s="567"/>
      <c r="NP8" s="570">
        <v>160</v>
      </c>
      <c r="NQ8" s="566"/>
      <c r="NR8" s="567"/>
      <c r="NS8" s="570">
        <v>160</v>
      </c>
      <c r="NT8" s="566"/>
      <c r="NU8" s="567"/>
      <c r="NV8" s="201">
        <v>160</v>
      </c>
      <c r="NW8" s="569"/>
      <c r="NX8" s="567"/>
      <c r="NY8" s="201">
        <v>160</v>
      </c>
      <c r="NZ8" s="569"/>
      <c r="OA8" s="567"/>
      <c r="OB8" s="570">
        <v>160</v>
      </c>
      <c r="OC8" s="566"/>
      <c r="OD8" s="567"/>
      <c r="OE8" s="570">
        <v>160</v>
      </c>
      <c r="OF8" s="566"/>
      <c r="OG8" s="567"/>
      <c r="OH8" s="563">
        <v>160</v>
      </c>
      <c r="OI8" s="566"/>
      <c r="OJ8" s="567"/>
      <c r="OK8" s="252">
        <f t="shared" ref="OK8:OK71" si="49">FLOOR(IF($Z8="Ne",0,IF(IF(NB8="",0,((30/(NA8*$F8)*(NA8*$F8-NB8))/30))+IF(NE8="",0,((30/(ND8*$F8)*(ND8*$F8-NE8))/30))+IF(NH8="",0,((30/(NG8*$F8)*(NG8*$F8-NH8))/30))+IF(NK8="",0,((30/(NJ8*$F8)*(NJ8*$F8-NK8))/30))+IF(NN8="",0,((30/(NM8*$F8)*(NM8*$F8-NN8))/30))+IF(NQ8="",0,((30/(NP8*$F8)*(NP8*$F8-NQ8))/30))+IF(NT8="",0,((30/(NS8*$F8)*(NS8*$F8-NT8))/30))+IF(NW8="",0,((30/(NV8*$F8)*(NV8*$F8-NW8))/30))+IF(NZ8="",0,((30/(NY8*$F8)*(NY8*$F8-NZ8))/30))+IF(OC8="",0,((30/(OB8*$F8)*(OB8*$F8-OC8))/30))+IF(OF8="",0,((30/(OE8*$F8)*(OE8*$F8-OF8))/30))+IF(OI8="",0,((30/(OH8*$F8)*(OH8*$F8-OI8))/30))&gt;($E8-1-$BM8-$DC8-$ES8-$GI8-$HY8-$JO8-$LE8-$MU8),$E8-1-$BM8-$DC8-$ES8-$GI8-$HY8-$JO8-$LE8-$MU8,IF(NB8="",0,((30/(NA8*$F8)*(NA8*$F8-NB8))/30))+IF(NE8="",0,((30/(ND8*$F8)*(ND8*$F8-NE8))/30))+IF(NH8="",0,((30/(NG8*$F8)*(NG8*$F8-NH8))/30))+IF(NK8="",0,((30/(NJ8*$F8)*(NJ8*$F8-NK8))/30))+IF(NN8="",0,((30/(NM8*$F8)*(NM8*$F8-NN8))/30))+IF(NQ8="",0,((30/(NP8*$F8)*(NP8*$F8-NQ8))/30))+IF(NT8="",0,((30/(NS8*$F8)*(NS8*$F8-NT8))/30))+IF(NW8="",0,((30/(NV8*$F8)*(NV8*$F8-NW8))/30))+IF(NZ8="",0,((30/(NY8*$F8)*(NY8*$F8-NZ8))/30))+IF(OC8="",0,((30/(OB8*$F8)*(OB8*$F8-OC8))/30))+IF(OF8="",0,((30/(OE8*$F8)*(OE8*$F8-OF8))/30))+IF(OI8="",0,((30/(OH8*$F8)*(OH8*$F8-OI8))/30)))),0.01)</f>
        <v>0</v>
      </c>
      <c r="OL8" s="251">
        <f t="shared" ref="OL8:OL71" si="50">ROUND(OK8*$I8,2)</f>
        <v>0</v>
      </c>
      <c r="OM8" s="226">
        <f t="shared" ref="OM8:OM71" si="51">FLOOR(IF($Z8="Ne",0,IF(OR($M8=0,$M8=""),0,IF(IF(NC8="Ano",IF(NB8="",0,((30/(NA8*$F8)*(NA8*$F8-NB8))/30)),0)+IF(NF8="Ano",IF(NE8="",0,((30/(ND8*$F8)*(ND8*$F8-NE8))/30)),0)+IF(NI8="Ano",IF(NH8="",0,((30/(NG8*$F8)*(NG8*$F8-NH8))/30)),0)+IF(NL8="Ano",IF(NK8="",0,((30/(NJ8*$F8)*(NJ8*$F8-NK8))/30)),0)+IF(NO8="Ano",IF(NN8="",0,((30/(NM8*$F8)*(NM8*$F8-NN8))/30)),0)+IF(NR8="Ano",IF(NQ8="",0,((30/(NP8*$F8)*(NP8*$F8-NQ8))/30)),0)+IF(NU8="Ano",IF(NT8="",0,((30/(NS8*$F8)*(NS8*$F8-NT8))/30)),0)+IF(NX8="Ano",IF(NW8="",0,((30/(NV8*$F8)*(NV8*$F8-NW8))/30)),0)+IF(OA8="Ano",IF(NZ8="",0,((30/(NY8*$F8)*(NY8*$F8-NZ8))/30)),0)+IF(OD8="Ano",IF(OC8="",0,((30/(OB8*$F8)*(OB8*$F8-OC8))/30)),0)+IF(OG8="Ano",IF(OF8="",0,((30/(OE8*$F8)*(OE8*$F8-OF8))/30)),0)+IF(OJ8="Ano",IF(OI8="",0,((30/(OH8*$F8)*(OH8*$F8-OI8))/30)),0)&gt;($M8-1-$BO8-$DE8-$EU8-$GK8-$IA8-$JQ8-$LG8-$MW8),($M8-1-$BO8-$DE8-$EU8-$GK8-$IA8-$JQ8-$LG8-$MW8),IF(NC8="Ano",IF(NB8="",0,((30/(NA8*$F8)*(NA8*$F8-NB8))/30)),0)+IF(NF8="Ano",IF(NE8="",0,((30/(ND8*$F8)*(ND8*$F8-NE8))/30)),0)+IF(NI8="Ano",IF(NH8="",0,((30/(NG8*$F8)*(NG8*$F8-NH8))/30)),0)+IF(NL8="Ano",IF(NK8="",0,((30/(NJ8*$F8)*(NJ8*$F8-NK8))/30)),0)+IF(NO8="Ano",IF(NN8="",0,((30/(NM8*$F8)*(NM8*$F8-NN8))/30)),0)+IF(NR8="Ano",IF(NQ8="",0,((30/(NP8*$F8)*(NP8*$F8-NQ8))/30)),0)+IF(NU8="Ano",IF(NT8="",0,((30/(NS8*$F8)*(NS8*$F8-NT8))/30)),0)+IF(NX8="Ano",IF(NW8="",0,((30/(NV8*$F8)*(NV8*$F8-NW8))/30)),0)+IF(OA8="Ano",IF(NZ8="",0,((30/(NY8*$F8)*(NY8*$F8-NZ8))/30)),0)+IF(OD8="Ano",IF(OC8="",0,((30/(OB8*$F8)*(OB8*$F8-OC8))/30)),0)+IF(OG8="Ano",IF(OF8="",0,((30/(OE8*$F8)*(OE8*$F8-OF8))/30)),0)+IF(OJ8="Ano",IF(OI8="",0,((30/(OH8*$F8)*(OH8*$F8-OI8))/30)),0)))),0.01)</f>
        <v>0</v>
      </c>
      <c r="ON8" s="227">
        <f t="shared" ref="ON8:ON71" si="52">ROUND(OM8*$N8,2)</f>
        <v>0</v>
      </c>
      <c r="OO8" s="23"/>
      <c r="OP8" s="23"/>
      <c r="OQ8" s="571" t="s">
        <v>297</v>
      </c>
      <c r="OR8" s="572">
        <v>160</v>
      </c>
      <c r="OS8" s="573"/>
      <c r="OT8" s="175"/>
      <c r="OU8" s="252">
        <f t="shared" ref="OU8:OU71" si="53">FLOOR(IF($OQ8="Ne",0,IF(OS8="",0,((30/(OR8*F8)*(OR8*F8-OS8))/30))),0.01)</f>
        <v>0</v>
      </c>
      <c r="OV8" s="227">
        <f t="shared" ref="OV8:OV71" si="54">ROUND(OU8*I8,2)</f>
        <v>0</v>
      </c>
      <c r="OW8" s="226">
        <f t="shared" ref="OW8:OW71" si="55">FLOOR(IF(OR($M8=0,$M8=""),0,IF(OQ8="Ano",IF(OT8="Ano",OU8,0),0)),0.01)</f>
        <v>0</v>
      </c>
      <c r="OX8" s="251">
        <f t="shared" ref="OX8:OX71" si="56">ROUND(OW8*N8,2)</f>
        <v>0</v>
      </c>
      <c r="OY8" s="574"/>
      <c r="OZ8" s="23"/>
      <c r="PA8" s="23"/>
      <c r="PB8" s="228">
        <f t="shared" si="1"/>
        <v>0</v>
      </c>
      <c r="PC8" s="255">
        <f t="shared" si="2"/>
        <v>0</v>
      </c>
      <c r="PD8" s="226">
        <f t="shared" si="3"/>
        <v>0</v>
      </c>
      <c r="PE8" s="227">
        <f t="shared" si="4"/>
        <v>0</v>
      </c>
      <c r="PF8" s="230">
        <f t="shared" si="5"/>
        <v>0</v>
      </c>
      <c r="PG8" s="229">
        <f t="shared" si="6"/>
        <v>0</v>
      </c>
      <c r="PH8" s="226">
        <f t="shared" si="7"/>
        <v>0</v>
      </c>
      <c r="PI8" s="251">
        <f t="shared" si="8"/>
        <v>0</v>
      </c>
      <c r="PJ8" s="412">
        <f t="shared" si="9"/>
        <v>0</v>
      </c>
      <c r="PK8" s="417">
        <f t="shared" si="10"/>
        <v>0</v>
      </c>
      <c r="PL8" s="412">
        <f t="shared" si="11"/>
        <v>0</v>
      </c>
      <c r="PM8" s="414">
        <f t="shared" si="12"/>
        <v>0</v>
      </c>
      <c r="PN8" s="412"/>
      <c r="PO8" s="414"/>
      <c r="PP8" s="412">
        <f t="shared" si="13"/>
        <v>0</v>
      </c>
      <c r="PQ8" s="414">
        <f t="shared" si="14"/>
        <v>0</v>
      </c>
      <c r="PR8" s="23"/>
      <c r="PV8" s="26"/>
      <c r="PW8" s="26"/>
      <c r="PY8" s="26"/>
    </row>
    <row r="9" spans="2:441" s="4" customFormat="1" ht="16.5" customHeight="1" x14ac:dyDescent="0.25">
      <c r="B9" s="46" t="s">
        <v>5</v>
      </c>
      <c r="C9" s="986"/>
      <c r="D9" s="987"/>
      <c r="E9" s="308"/>
      <c r="F9" s="652">
        <v>1</v>
      </c>
      <c r="G9" s="309"/>
      <c r="H9" s="59"/>
      <c r="I9" s="57">
        <f>INT(ROUND(F9,2)*(IF(RIGHT(G9,1)="*",data!$J$11*H9+(IF(H9&gt;0, data!$K$11,0)),(IF(G9&gt;0,data!$J$11*RIGHT(G9,5)+data!$K$11,0)))))</f>
        <v>0</v>
      </c>
      <c r="J9" s="57">
        <f>IF(E9&gt;0,I9*E9,0)</f>
        <v>0</v>
      </c>
      <c r="K9" s="313"/>
      <c r="L9" s="314"/>
      <c r="M9" s="312"/>
      <c r="N9" s="57">
        <f>INT(ROUND(F9,2)*(IF(J9&gt;0,(IF(L9="ano",data!$J$6,0)),0)))</f>
        <v>0</v>
      </c>
      <c r="O9" s="61">
        <f>IF(M9&gt;E9,N9*E9,N9*M9)</f>
        <v>0</v>
      </c>
      <c r="P9" s="63">
        <f>J9+O9</f>
        <v>0</v>
      </c>
      <c r="Q9" s="26"/>
      <c r="R9" s="288" t="str">
        <f>IF(K9="Ano","",IF(P9&gt;0,1,""))</f>
        <v/>
      </c>
      <c r="S9" s="289" t="str">
        <f>IF(K9="Ano",IF(P9&gt;0,1,""),"")</f>
        <v/>
      </c>
      <c r="T9" s="65" t="s">
        <v>338</v>
      </c>
      <c r="U9" s="290" t="str">
        <f t="shared" si="0"/>
        <v/>
      </c>
      <c r="V9" s="4">
        <f>IF(P9&gt;0,IF(ISTEXT(C9)=TRUE,0,1),0)</f>
        <v>0</v>
      </c>
      <c r="W9" s="26">
        <f>IF(H9&gt;0,IF(RIGHT(G9,1)="*",0,1),0)</f>
        <v>0</v>
      </c>
      <c r="X9" s="26">
        <f>IF(OR(G9=data!$I$18,G9=data!$I$19,G9=data!$I$20,G9=data!$I$21,G9=data!$I$22,G9=data!$I$23,G9=data!$I$24,G9=data!$I$25,G9=data!$I$26,G9=data!$I$27,G9=data!$I$28,G9=data!$I$29,G9=data!$I$30,G9=data!$I$31,G9=data!$I$32,G9=data!$I$33,G9=data!$I$34,G9=data!$I$35,G9=data!$I$36,G9=data!$I$37,G9=data!$I$38,G9=data!$I$39,G9=data!$I$40,G9=data!$I$41,G9=data!$I$42,G9=data!$I$43,G9=data!$I$44),1,0)</f>
        <v>0</v>
      </c>
      <c r="Z9" s="176" t="s">
        <v>297</v>
      </c>
      <c r="AA9" s="10"/>
      <c r="AB9" s="10"/>
      <c r="AC9" s="168">
        <v>160</v>
      </c>
      <c r="AD9" s="328"/>
      <c r="AE9" s="223"/>
      <c r="AF9" s="168">
        <v>160</v>
      </c>
      <c r="AG9" s="328"/>
      <c r="AH9" s="223"/>
      <c r="AI9" s="168">
        <v>160</v>
      </c>
      <c r="AJ9" s="328"/>
      <c r="AK9" s="223"/>
      <c r="AL9" s="168">
        <v>160</v>
      </c>
      <c r="AM9" s="328"/>
      <c r="AN9" s="223"/>
      <c r="AO9" s="168">
        <v>160</v>
      </c>
      <c r="AP9" s="328"/>
      <c r="AQ9" s="223"/>
      <c r="AR9" s="168">
        <v>160</v>
      </c>
      <c r="AS9" s="328"/>
      <c r="AT9" s="223"/>
      <c r="AU9" s="168">
        <v>160</v>
      </c>
      <c r="AV9" s="328"/>
      <c r="AW9" s="223"/>
      <c r="AX9" s="168">
        <v>160</v>
      </c>
      <c r="AY9" s="328"/>
      <c r="AZ9" s="223"/>
      <c r="BA9" s="168">
        <v>160</v>
      </c>
      <c r="BB9" s="328"/>
      <c r="BC9" s="223"/>
      <c r="BD9" s="168">
        <v>160</v>
      </c>
      <c r="BE9" s="328"/>
      <c r="BF9" s="223"/>
      <c r="BG9" s="168">
        <v>160</v>
      </c>
      <c r="BH9" s="328"/>
      <c r="BI9" s="223"/>
      <c r="BJ9" s="168">
        <v>160</v>
      </c>
      <c r="BK9" s="328"/>
      <c r="BL9" s="223"/>
      <c r="BM9" s="226">
        <f t="shared" si="17"/>
        <v>0</v>
      </c>
      <c r="BN9" s="251">
        <f t="shared" si="18"/>
        <v>0</v>
      </c>
      <c r="BO9" s="226">
        <f t="shared" si="19"/>
        <v>0</v>
      </c>
      <c r="BP9" s="227">
        <f t="shared" si="20"/>
        <v>0</v>
      </c>
      <c r="BS9" s="164">
        <v>160</v>
      </c>
      <c r="BT9" s="327"/>
      <c r="BU9" s="177"/>
      <c r="BV9" s="164">
        <v>160</v>
      </c>
      <c r="BW9" s="327"/>
      <c r="BX9" s="177"/>
      <c r="BY9" s="164">
        <v>160</v>
      </c>
      <c r="BZ9" s="327"/>
      <c r="CA9" s="177"/>
      <c r="CB9" s="164">
        <v>160</v>
      </c>
      <c r="CC9" s="327"/>
      <c r="CD9" s="177"/>
      <c r="CE9" s="164">
        <v>160</v>
      </c>
      <c r="CF9" s="327"/>
      <c r="CG9" s="177"/>
      <c r="CH9" s="164">
        <v>160</v>
      </c>
      <c r="CI9" s="327"/>
      <c r="CJ9" s="177"/>
      <c r="CK9" s="164">
        <v>160</v>
      </c>
      <c r="CL9" s="327"/>
      <c r="CM9" s="177"/>
      <c r="CN9" s="164">
        <v>160</v>
      </c>
      <c r="CO9" s="327"/>
      <c r="CP9" s="177"/>
      <c r="CQ9" s="164">
        <v>160</v>
      </c>
      <c r="CR9" s="327"/>
      <c r="CS9" s="177"/>
      <c r="CT9" s="164">
        <v>160</v>
      </c>
      <c r="CU9" s="327"/>
      <c r="CV9" s="177"/>
      <c r="CW9" s="164">
        <v>160</v>
      </c>
      <c r="CX9" s="327"/>
      <c r="CY9" s="177"/>
      <c r="CZ9" s="164">
        <v>160</v>
      </c>
      <c r="DA9" s="327"/>
      <c r="DB9" s="177"/>
      <c r="DC9" s="252">
        <f t="shared" si="21"/>
        <v>0</v>
      </c>
      <c r="DD9" s="251">
        <f t="shared" si="22"/>
        <v>0</v>
      </c>
      <c r="DE9" s="226">
        <f t="shared" si="23"/>
        <v>0</v>
      </c>
      <c r="DF9" s="227">
        <f t="shared" si="24"/>
        <v>0</v>
      </c>
      <c r="DI9" s="164">
        <v>160</v>
      </c>
      <c r="DJ9" s="340"/>
      <c r="DK9" s="169"/>
      <c r="DL9" s="195">
        <v>160</v>
      </c>
      <c r="DM9" s="328"/>
      <c r="DN9" s="169"/>
      <c r="DO9" s="195">
        <v>160</v>
      </c>
      <c r="DP9" s="328"/>
      <c r="DQ9" s="169"/>
      <c r="DR9" s="195">
        <v>160</v>
      </c>
      <c r="DS9" s="328"/>
      <c r="DT9" s="169"/>
      <c r="DU9" s="195">
        <v>160</v>
      </c>
      <c r="DV9" s="328"/>
      <c r="DW9" s="169"/>
      <c r="DX9" s="164">
        <v>160</v>
      </c>
      <c r="DY9" s="340"/>
      <c r="DZ9" s="169"/>
      <c r="EA9" s="195">
        <v>160</v>
      </c>
      <c r="EB9" s="328"/>
      <c r="EC9" s="169"/>
      <c r="ED9" s="195">
        <v>160</v>
      </c>
      <c r="EE9" s="328"/>
      <c r="EF9" s="169"/>
      <c r="EG9" s="195">
        <v>160</v>
      </c>
      <c r="EH9" s="328"/>
      <c r="EI9" s="169"/>
      <c r="EJ9" s="164">
        <v>160</v>
      </c>
      <c r="EK9" s="340"/>
      <c r="EL9" s="169"/>
      <c r="EM9" s="195">
        <v>160</v>
      </c>
      <c r="EN9" s="328"/>
      <c r="EO9" s="169"/>
      <c r="EP9" s="195">
        <v>160</v>
      </c>
      <c r="EQ9" s="328"/>
      <c r="ER9" s="169"/>
      <c r="ES9" s="252">
        <f t="shared" si="25"/>
        <v>0</v>
      </c>
      <c r="ET9" s="251">
        <f t="shared" si="26"/>
        <v>0</v>
      </c>
      <c r="EU9" s="226">
        <f t="shared" si="27"/>
        <v>0</v>
      </c>
      <c r="EV9" s="227">
        <f t="shared" si="28"/>
        <v>0</v>
      </c>
      <c r="EY9" s="346">
        <v>160</v>
      </c>
      <c r="EZ9" s="327"/>
      <c r="FA9" s="169"/>
      <c r="FB9" s="195">
        <v>160</v>
      </c>
      <c r="FC9" s="327"/>
      <c r="FD9" s="169"/>
      <c r="FE9" s="195">
        <v>160</v>
      </c>
      <c r="FF9" s="327"/>
      <c r="FG9" s="169"/>
      <c r="FH9" s="195">
        <v>160</v>
      </c>
      <c r="FI9" s="327"/>
      <c r="FJ9" s="169"/>
      <c r="FK9" s="164">
        <v>160</v>
      </c>
      <c r="FL9" s="340"/>
      <c r="FM9" s="169"/>
      <c r="FN9" s="195">
        <v>160</v>
      </c>
      <c r="FO9" s="327"/>
      <c r="FP9" s="169"/>
      <c r="FQ9" s="164">
        <v>160</v>
      </c>
      <c r="FR9" s="340"/>
      <c r="FS9" s="169"/>
      <c r="FT9" s="195">
        <v>160</v>
      </c>
      <c r="FU9" s="327"/>
      <c r="FV9" s="169"/>
      <c r="FW9" s="195">
        <v>160</v>
      </c>
      <c r="FX9" s="327"/>
      <c r="FY9" s="169"/>
      <c r="FZ9" s="164">
        <v>160</v>
      </c>
      <c r="GA9" s="340"/>
      <c r="GB9" s="169"/>
      <c r="GC9" s="195">
        <v>160</v>
      </c>
      <c r="GD9" s="327"/>
      <c r="GE9" s="169"/>
      <c r="GF9" s="195">
        <v>160</v>
      </c>
      <c r="GG9" s="327"/>
      <c r="GH9" s="169"/>
      <c r="GI9" s="252">
        <f t="shared" si="29"/>
        <v>0</v>
      </c>
      <c r="GJ9" s="251">
        <f t="shared" si="30"/>
        <v>0</v>
      </c>
      <c r="GK9" s="226">
        <f t="shared" si="31"/>
        <v>0</v>
      </c>
      <c r="GL9" s="227">
        <f t="shared" si="32"/>
        <v>0</v>
      </c>
      <c r="GO9" s="346">
        <v>160</v>
      </c>
      <c r="GP9" s="327"/>
      <c r="GQ9" s="169"/>
      <c r="GR9" s="195">
        <v>160</v>
      </c>
      <c r="GS9" s="327"/>
      <c r="GT9" s="169"/>
      <c r="GU9" s="195">
        <v>160</v>
      </c>
      <c r="GV9" s="327"/>
      <c r="GW9" s="169"/>
      <c r="GX9" s="195">
        <v>160</v>
      </c>
      <c r="GY9" s="327"/>
      <c r="GZ9" s="169"/>
      <c r="HA9" s="195">
        <v>160</v>
      </c>
      <c r="HB9" s="327"/>
      <c r="HC9" s="169"/>
      <c r="HD9" s="195">
        <v>160</v>
      </c>
      <c r="HE9" s="327"/>
      <c r="HF9" s="169"/>
      <c r="HG9" s="195">
        <v>160</v>
      </c>
      <c r="HH9" s="327"/>
      <c r="HI9" s="169"/>
      <c r="HJ9" s="195">
        <v>160</v>
      </c>
      <c r="HK9" s="327"/>
      <c r="HL9" s="169"/>
      <c r="HM9" s="195">
        <v>160</v>
      </c>
      <c r="HN9" s="327"/>
      <c r="HO9" s="169"/>
      <c r="HP9" s="195">
        <v>160</v>
      </c>
      <c r="HQ9" s="327"/>
      <c r="HR9" s="169"/>
      <c r="HS9" s="195">
        <v>160</v>
      </c>
      <c r="HT9" s="327"/>
      <c r="HU9" s="169"/>
      <c r="HV9" s="195">
        <v>160</v>
      </c>
      <c r="HW9" s="327"/>
      <c r="HX9" s="169"/>
      <c r="HY9" s="252">
        <f t="shared" si="33"/>
        <v>0</v>
      </c>
      <c r="HZ9" s="251">
        <f t="shared" si="34"/>
        <v>0</v>
      </c>
      <c r="IA9" s="226">
        <f t="shared" si="35"/>
        <v>0</v>
      </c>
      <c r="IB9" s="227">
        <f t="shared" si="36"/>
        <v>0</v>
      </c>
      <c r="IE9" s="346">
        <v>160</v>
      </c>
      <c r="IF9" s="327"/>
      <c r="IG9" s="169"/>
      <c r="IH9" s="195">
        <v>160</v>
      </c>
      <c r="II9" s="327"/>
      <c r="IJ9" s="169"/>
      <c r="IK9" s="164">
        <v>160</v>
      </c>
      <c r="IL9" s="340"/>
      <c r="IM9" s="169"/>
      <c r="IN9" s="164">
        <v>160</v>
      </c>
      <c r="IO9" s="340"/>
      <c r="IP9" s="169"/>
      <c r="IQ9" s="164">
        <v>160</v>
      </c>
      <c r="IR9" s="340"/>
      <c r="IS9" s="169"/>
      <c r="IT9" s="164">
        <v>160</v>
      </c>
      <c r="IU9" s="340"/>
      <c r="IV9" s="169"/>
      <c r="IW9" s="195">
        <v>160</v>
      </c>
      <c r="IX9" s="327"/>
      <c r="IY9" s="169"/>
      <c r="IZ9" s="164">
        <v>160</v>
      </c>
      <c r="JA9" s="340"/>
      <c r="JB9" s="169"/>
      <c r="JC9" s="164">
        <v>160</v>
      </c>
      <c r="JD9" s="340"/>
      <c r="JE9" s="169"/>
      <c r="JF9" s="164">
        <v>160</v>
      </c>
      <c r="JG9" s="340"/>
      <c r="JH9" s="169"/>
      <c r="JI9" s="164">
        <v>160</v>
      </c>
      <c r="JJ9" s="340"/>
      <c r="JK9" s="169"/>
      <c r="JL9" s="195">
        <v>160</v>
      </c>
      <c r="JM9" s="327"/>
      <c r="JN9" s="169"/>
      <c r="JO9" s="252">
        <f t="shared" si="37"/>
        <v>0</v>
      </c>
      <c r="JP9" s="251">
        <f t="shared" si="38"/>
        <v>0</v>
      </c>
      <c r="JQ9" s="226">
        <f t="shared" si="39"/>
        <v>0</v>
      </c>
      <c r="JR9" s="227">
        <f t="shared" si="40"/>
        <v>0</v>
      </c>
      <c r="JU9" s="164">
        <v>160</v>
      </c>
      <c r="JV9" s="340"/>
      <c r="JW9" s="169"/>
      <c r="JX9" s="164">
        <v>160</v>
      </c>
      <c r="JY9" s="340"/>
      <c r="JZ9" s="169"/>
      <c r="KA9" s="164">
        <v>160</v>
      </c>
      <c r="KB9" s="340"/>
      <c r="KC9" s="169"/>
      <c r="KD9" s="164">
        <v>160</v>
      </c>
      <c r="KE9" s="340"/>
      <c r="KF9" s="169"/>
      <c r="KG9" s="164">
        <v>160</v>
      </c>
      <c r="KH9" s="340"/>
      <c r="KI9" s="169"/>
      <c r="KJ9" s="164">
        <v>160</v>
      </c>
      <c r="KK9" s="340"/>
      <c r="KL9" s="169"/>
      <c r="KM9" s="164">
        <v>160</v>
      </c>
      <c r="KN9" s="340"/>
      <c r="KO9" s="169"/>
      <c r="KP9" s="164">
        <v>160</v>
      </c>
      <c r="KQ9" s="340"/>
      <c r="KR9" s="169"/>
      <c r="KS9" s="164">
        <v>160</v>
      </c>
      <c r="KT9" s="340"/>
      <c r="KU9" s="169"/>
      <c r="KV9" s="164">
        <v>160</v>
      </c>
      <c r="KW9" s="340"/>
      <c r="KX9" s="169"/>
      <c r="KY9" s="164">
        <v>160</v>
      </c>
      <c r="KZ9" s="340"/>
      <c r="LA9" s="169"/>
      <c r="LB9" s="164">
        <v>160</v>
      </c>
      <c r="LC9" s="340"/>
      <c r="LD9" s="169"/>
      <c r="LE9" s="252">
        <f t="shared" si="41"/>
        <v>0</v>
      </c>
      <c r="LF9" s="251">
        <f t="shared" si="42"/>
        <v>0</v>
      </c>
      <c r="LG9" s="226">
        <f t="shared" si="43"/>
        <v>0</v>
      </c>
      <c r="LH9" s="227">
        <f t="shared" si="44"/>
        <v>0</v>
      </c>
      <c r="LK9" s="164">
        <v>160</v>
      </c>
      <c r="LL9" s="340"/>
      <c r="LM9" s="169"/>
      <c r="LN9" s="164">
        <v>160</v>
      </c>
      <c r="LO9" s="340"/>
      <c r="LP9" s="169"/>
      <c r="LQ9" s="164">
        <v>160</v>
      </c>
      <c r="LR9" s="340"/>
      <c r="LS9" s="169"/>
      <c r="LT9" s="164">
        <v>160</v>
      </c>
      <c r="LU9" s="340"/>
      <c r="LV9" s="169"/>
      <c r="LW9" s="164">
        <v>160</v>
      </c>
      <c r="LX9" s="340"/>
      <c r="LY9" s="169"/>
      <c r="LZ9" s="205">
        <v>160</v>
      </c>
      <c r="MA9" s="340"/>
      <c r="MB9" s="169"/>
      <c r="MC9" s="164">
        <v>160</v>
      </c>
      <c r="MD9" s="340"/>
      <c r="ME9" s="169"/>
      <c r="MF9" s="164">
        <v>160</v>
      </c>
      <c r="MG9" s="340"/>
      <c r="MH9" s="169"/>
      <c r="MI9" s="164">
        <v>160</v>
      </c>
      <c r="MJ9" s="340"/>
      <c r="MK9" s="169"/>
      <c r="ML9" s="164">
        <v>160</v>
      </c>
      <c r="MM9" s="340"/>
      <c r="MN9" s="169"/>
      <c r="MO9" s="205">
        <v>160</v>
      </c>
      <c r="MP9" s="340"/>
      <c r="MQ9" s="169"/>
      <c r="MR9" s="164">
        <v>160</v>
      </c>
      <c r="MS9" s="340"/>
      <c r="MT9" s="169"/>
      <c r="MU9" s="252">
        <f t="shared" si="45"/>
        <v>0</v>
      </c>
      <c r="MV9" s="251">
        <f t="shared" si="46"/>
        <v>0</v>
      </c>
      <c r="MW9" s="226">
        <f t="shared" si="47"/>
        <v>0</v>
      </c>
      <c r="MX9" s="227">
        <f t="shared" si="48"/>
        <v>0</v>
      </c>
      <c r="NA9" s="346">
        <v>160</v>
      </c>
      <c r="NB9" s="327"/>
      <c r="NC9" s="169"/>
      <c r="ND9" s="164">
        <v>160</v>
      </c>
      <c r="NE9" s="340"/>
      <c r="NF9" s="169"/>
      <c r="NG9" s="195">
        <v>160</v>
      </c>
      <c r="NH9" s="327"/>
      <c r="NI9" s="169"/>
      <c r="NJ9" s="195">
        <v>160</v>
      </c>
      <c r="NK9" s="327"/>
      <c r="NL9" s="169"/>
      <c r="NM9" s="164">
        <v>160</v>
      </c>
      <c r="NN9" s="340"/>
      <c r="NO9" s="169"/>
      <c r="NP9" s="164">
        <v>160</v>
      </c>
      <c r="NQ9" s="340"/>
      <c r="NR9" s="169"/>
      <c r="NS9" s="164">
        <v>160</v>
      </c>
      <c r="NT9" s="340"/>
      <c r="NU9" s="169"/>
      <c r="NV9" s="195">
        <v>160</v>
      </c>
      <c r="NW9" s="327"/>
      <c r="NX9" s="169"/>
      <c r="NY9" s="195">
        <v>160</v>
      </c>
      <c r="NZ9" s="327"/>
      <c r="OA9" s="169"/>
      <c r="OB9" s="164">
        <v>160</v>
      </c>
      <c r="OC9" s="340"/>
      <c r="OD9" s="169"/>
      <c r="OE9" s="164">
        <v>160</v>
      </c>
      <c r="OF9" s="340"/>
      <c r="OG9" s="169"/>
      <c r="OH9" s="164">
        <v>160</v>
      </c>
      <c r="OI9" s="340"/>
      <c r="OJ9" s="169"/>
      <c r="OK9" s="252">
        <f t="shared" si="49"/>
        <v>0</v>
      </c>
      <c r="OL9" s="251">
        <f t="shared" si="50"/>
        <v>0</v>
      </c>
      <c r="OM9" s="226">
        <f t="shared" si="51"/>
        <v>0</v>
      </c>
      <c r="ON9" s="227">
        <f t="shared" si="52"/>
        <v>0</v>
      </c>
      <c r="OQ9" s="283" t="s">
        <v>297</v>
      </c>
      <c r="OR9" s="354">
        <v>160</v>
      </c>
      <c r="OS9" s="327"/>
      <c r="OT9" s="177"/>
      <c r="OU9" s="252">
        <f t="shared" si="53"/>
        <v>0</v>
      </c>
      <c r="OV9" s="227">
        <f t="shared" si="54"/>
        <v>0</v>
      </c>
      <c r="OW9" s="226">
        <f t="shared" si="55"/>
        <v>0</v>
      </c>
      <c r="OX9" s="251">
        <f t="shared" si="56"/>
        <v>0</v>
      </c>
      <c r="OY9" s="293"/>
      <c r="PB9" s="228">
        <f t="shared" si="1"/>
        <v>0</v>
      </c>
      <c r="PC9" s="255">
        <f t="shared" si="2"/>
        <v>0</v>
      </c>
      <c r="PD9" s="226">
        <f t="shared" si="3"/>
        <v>0</v>
      </c>
      <c r="PE9" s="227">
        <f t="shared" si="4"/>
        <v>0</v>
      </c>
      <c r="PF9" s="230">
        <f t="shared" si="5"/>
        <v>0</v>
      </c>
      <c r="PG9" s="229">
        <f t="shared" si="6"/>
        <v>0</v>
      </c>
      <c r="PH9" s="226">
        <f t="shared" si="7"/>
        <v>0</v>
      </c>
      <c r="PI9" s="251">
        <f t="shared" si="8"/>
        <v>0</v>
      </c>
      <c r="PJ9" s="412">
        <f t="shared" si="9"/>
        <v>0</v>
      </c>
      <c r="PK9" s="417">
        <f t="shared" si="10"/>
        <v>0</v>
      </c>
      <c r="PL9" s="412">
        <f t="shared" si="11"/>
        <v>0</v>
      </c>
      <c r="PM9" s="414">
        <f t="shared" si="12"/>
        <v>0</v>
      </c>
      <c r="PN9" s="412" t="s">
        <v>338</v>
      </c>
      <c r="PO9" s="414" t="s">
        <v>338</v>
      </c>
      <c r="PP9" s="412">
        <f t="shared" si="13"/>
        <v>0</v>
      </c>
      <c r="PQ9" s="414">
        <f t="shared" si="14"/>
        <v>0</v>
      </c>
      <c r="PV9" s="26"/>
      <c r="PW9" s="26"/>
      <c r="PY9" s="26"/>
    </row>
    <row r="10" spans="2:441" s="4" customFormat="1" ht="15" hidden="1" customHeight="1" x14ac:dyDescent="0.25">
      <c r="B10" s="46"/>
      <c r="C10" s="555"/>
      <c r="D10" s="556"/>
      <c r="E10" s="547"/>
      <c r="F10" s="652"/>
      <c r="G10" s="575"/>
      <c r="H10" s="58"/>
      <c r="I10" s="57">
        <f>INT(ROUND(F10,2)*(IF(RIGHT(G10,1)="*",data!$J$11*H10+(IF(H10&gt;0, data!$K$11,0)),(IF(G10&gt;0,data!$J$11*RIGHT(G10,5)+data!$K$11,0)))))</f>
        <v>0</v>
      </c>
      <c r="J10" s="57"/>
      <c r="K10" s="576"/>
      <c r="L10" s="549"/>
      <c r="M10" s="128"/>
      <c r="N10" s="57">
        <f>INT(ROUND(F10,2)*(IF(J10&gt;0,(IF(L10="ano",data!$J$6,0)),0)))</f>
        <v>0</v>
      </c>
      <c r="O10" s="61"/>
      <c r="P10" s="63"/>
      <c r="Q10" s="26"/>
      <c r="R10" s="288" t="str">
        <f t="shared" si="15"/>
        <v/>
      </c>
      <c r="S10" s="289" t="str">
        <f t="shared" si="16"/>
        <v/>
      </c>
      <c r="T10" s="65"/>
      <c r="U10" s="290" t="str">
        <f t="shared" si="0"/>
        <v/>
      </c>
      <c r="V10" s="23"/>
      <c r="W10" s="26"/>
      <c r="X10" s="26">
        <f>IF(OR(G10=data!$I$18,G10=data!$I$19,G10=data!$I$20,G10=data!$I$21,G10=data!$I$22,G10=data!$I$23,G10=data!$I$24,G10=data!$I$25,G10=data!$I$26,G10=data!$I$27,G10=data!$I$28,G10=data!$I$29,G10=data!$I$30,G10=data!$I$31,G10=data!$I$32,G10=data!$I$33,G10=data!$I$34,G10=data!$I$35,G10=data!$I$36,G10=data!$I$37,G10=data!$I$38,G10=data!$I$39,G10=data!$I$40,G10=data!$I$41,G10=data!$I$42,G10=data!$I$43,G10=data!$I$44),1,0)</f>
        <v>0</v>
      </c>
      <c r="Z10" s="173" t="s">
        <v>297</v>
      </c>
      <c r="AA10" s="10"/>
      <c r="AB10" s="10"/>
      <c r="AC10" s="560">
        <v>160</v>
      </c>
      <c r="AD10" s="561"/>
      <c r="AE10" s="562"/>
      <c r="AF10" s="560">
        <v>160</v>
      </c>
      <c r="AG10" s="561"/>
      <c r="AH10" s="562"/>
      <c r="AI10" s="560">
        <v>160</v>
      </c>
      <c r="AJ10" s="561"/>
      <c r="AK10" s="562"/>
      <c r="AL10" s="560">
        <v>160</v>
      </c>
      <c r="AM10" s="561"/>
      <c r="AN10" s="562"/>
      <c r="AO10" s="560">
        <v>160</v>
      </c>
      <c r="AP10" s="561"/>
      <c r="AQ10" s="562"/>
      <c r="AR10" s="560">
        <v>160</v>
      </c>
      <c r="AS10" s="561"/>
      <c r="AT10" s="562"/>
      <c r="AU10" s="560">
        <v>160</v>
      </c>
      <c r="AV10" s="561"/>
      <c r="AW10" s="562"/>
      <c r="AX10" s="560">
        <v>160</v>
      </c>
      <c r="AY10" s="561"/>
      <c r="AZ10" s="562"/>
      <c r="BA10" s="560">
        <v>160</v>
      </c>
      <c r="BB10" s="561"/>
      <c r="BC10" s="562"/>
      <c r="BD10" s="560">
        <v>160</v>
      </c>
      <c r="BE10" s="561"/>
      <c r="BF10" s="562"/>
      <c r="BG10" s="560">
        <v>160</v>
      </c>
      <c r="BH10" s="561"/>
      <c r="BI10" s="562"/>
      <c r="BJ10" s="560">
        <v>160</v>
      </c>
      <c r="BK10" s="561"/>
      <c r="BL10" s="562"/>
      <c r="BM10" s="226">
        <f t="shared" si="17"/>
        <v>0</v>
      </c>
      <c r="BN10" s="251">
        <f t="shared" si="18"/>
        <v>0</v>
      </c>
      <c r="BO10" s="226">
        <f t="shared" si="19"/>
        <v>0</v>
      </c>
      <c r="BP10" s="227">
        <f t="shared" si="20"/>
        <v>0</v>
      </c>
      <c r="BQ10" s="23"/>
      <c r="BR10" s="23"/>
      <c r="BS10" s="174">
        <v>160</v>
      </c>
      <c r="BT10" s="573"/>
      <c r="BU10" s="175"/>
      <c r="BV10" s="174">
        <v>160</v>
      </c>
      <c r="BW10" s="573"/>
      <c r="BX10" s="175"/>
      <c r="BY10" s="174">
        <v>160</v>
      </c>
      <c r="BZ10" s="573"/>
      <c r="CA10" s="175"/>
      <c r="CB10" s="174">
        <v>160</v>
      </c>
      <c r="CC10" s="573"/>
      <c r="CD10" s="175"/>
      <c r="CE10" s="174">
        <v>160</v>
      </c>
      <c r="CF10" s="573"/>
      <c r="CG10" s="175"/>
      <c r="CH10" s="174">
        <v>160</v>
      </c>
      <c r="CI10" s="573"/>
      <c r="CJ10" s="175"/>
      <c r="CK10" s="174">
        <v>160</v>
      </c>
      <c r="CL10" s="573"/>
      <c r="CM10" s="175"/>
      <c r="CN10" s="174">
        <v>160</v>
      </c>
      <c r="CO10" s="573"/>
      <c r="CP10" s="175"/>
      <c r="CQ10" s="174">
        <v>160</v>
      </c>
      <c r="CR10" s="573"/>
      <c r="CS10" s="175"/>
      <c r="CT10" s="174">
        <v>160</v>
      </c>
      <c r="CU10" s="573"/>
      <c r="CV10" s="175"/>
      <c r="CW10" s="174">
        <v>160</v>
      </c>
      <c r="CX10" s="573"/>
      <c r="CY10" s="175"/>
      <c r="CZ10" s="174">
        <v>160</v>
      </c>
      <c r="DA10" s="573"/>
      <c r="DB10" s="175"/>
      <c r="DC10" s="252">
        <f t="shared" si="21"/>
        <v>0</v>
      </c>
      <c r="DD10" s="251">
        <f t="shared" si="22"/>
        <v>0</v>
      </c>
      <c r="DE10" s="226">
        <f t="shared" si="23"/>
        <v>0</v>
      </c>
      <c r="DF10" s="227">
        <f t="shared" si="24"/>
        <v>0</v>
      </c>
      <c r="DG10" s="23"/>
      <c r="DH10" s="23"/>
      <c r="DI10" s="174">
        <v>160</v>
      </c>
      <c r="DJ10" s="566"/>
      <c r="DK10" s="567"/>
      <c r="DL10" s="201">
        <v>160</v>
      </c>
      <c r="DM10" s="561"/>
      <c r="DN10" s="567"/>
      <c r="DO10" s="201">
        <v>160</v>
      </c>
      <c r="DP10" s="561"/>
      <c r="DQ10" s="567"/>
      <c r="DR10" s="201">
        <v>160</v>
      </c>
      <c r="DS10" s="561"/>
      <c r="DT10" s="567"/>
      <c r="DU10" s="201">
        <v>160</v>
      </c>
      <c r="DV10" s="561"/>
      <c r="DW10" s="567"/>
      <c r="DX10" s="174">
        <v>160</v>
      </c>
      <c r="DY10" s="566"/>
      <c r="DZ10" s="567"/>
      <c r="EA10" s="201">
        <v>160</v>
      </c>
      <c r="EB10" s="561"/>
      <c r="EC10" s="567"/>
      <c r="ED10" s="201">
        <v>160</v>
      </c>
      <c r="EE10" s="561"/>
      <c r="EF10" s="567"/>
      <c r="EG10" s="201">
        <v>160</v>
      </c>
      <c r="EH10" s="561"/>
      <c r="EI10" s="567"/>
      <c r="EJ10" s="174">
        <v>160</v>
      </c>
      <c r="EK10" s="566"/>
      <c r="EL10" s="567"/>
      <c r="EM10" s="201">
        <v>160</v>
      </c>
      <c r="EN10" s="561"/>
      <c r="EO10" s="567"/>
      <c r="EP10" s="201">
        <v>160</v>
      </c>
      <c r="EQ10" s="561"/>
      <c r="ER10" s="567"/>
      <c r="ES10" s="252">
        <f t="shared" si="25"/>
        <v>0</v>
      </c>
      <c r="ET10" s="251">
        <f t="shared" si="26"/>
        <v>0</v>
      </c>
      <c r="EU10" s="226">
        <f t="shared" si="27"/>
        <v>0</v>
      </c>
      <c r="EV10" s="227">
        <f t="shared" si="28"/>
        <v>0</v>
      </c>
      <c r="EW10" s="23"/>
      <c r="EX10" s="23"/>
      <c r="EY10" s="568">
        <v>160</v>
      </c>
      <c r="EZ10" s="573"/>
      <c r="FA10" s="567"/>
      <c r="FB10" s="201">
        <v>160</v>
      </c>
      <c r="FC10" s="573"/>
      <c r="FD10" s="567"/>
      <c r="FE10" s="201">
        <v>160</v>
      </c>
      <c r="FF10" s="573"/>
      <c r="FG10" s="567"/>
      <c r="FH10" s="201">
        <v>160</v>
      </c>
      <c r="FI10" s="573"/>
      <c r="FJ10" s="567"/>
      <c r="FK10" s="174">
        <v>160</v>
      </c>
      <c r="FL10" s="566"/>
      <c r="FM10" s="567"/>
      <c r="FN10" s="201">
        <v>160</v>
      </c>
      <c r="FO10" s="573"/>
      <c r="FP10" s="567"/>
      <c r="FQ10" s="174">
        <v>160</v>
      </c>
      <c r="FR10" s="566"/>
      <c r="FS10" s="567"/>
      <c r="FT10" s="201">
        <v>160</v>
      </c>
      <c r="FU10" s="573"/>
      <c r="FV10" s="567"/>
      <c r="FW10" s="201">
        <v>160</v>
      </c>
      <c r="FX10" s="573"/>
      <c r="FY10" s="567"/>
      <c r="FZ10" s="174">
        <v>160</v>
      </c>
      <c r="GA10" s="566"/>
      <c r="GB10" s="567"/>
      <c r="GC10" s="201">
        <v>160</v>
      </c>
      <c r="GD10" s="573"/>
      <c r="GE10" s="567"/>
      <c r="GF10" s="201">
        <v>160</v>
      </c>
      <c r="GG10" s="573"/>
      <c r="GH10" s="567"/>
      <c r="GI10" s="252">
        <f t="shared" si="29"/>
        <v>0</v>
      </c>
      <c r="GJ10" s="251">
        <f t="shared" si="30"/>
        <v>0</v>
      </c>
      <c r="GK10" s="226">
        <f t="shared" si="31"/>
        <v>0</v>
      </c>
      <c r="GL10" s="227">
        <f t="shared" si="32"/>
        <v>0</v>
      </c>
      <c r="GM10" s="23"/>
      <c r="GN10" s="23"/>
      <c r="GO10" s="568">
        <v>160</v>
      </c>
      <c r="GP10" s="573"/>
      <c r="GQ10" s="567"/>
      <c r="GR10" s="201">
        <v>160</v>
      </c>
      <c r="GS10" s="573"/>
      <c r="GT10" s="567"/>
      <c r="GU10" s="201">
        <v>160</v>
      </c>
      <c r="GV10" s="573"/>
      <c r="GW10" s="567"/>
      <c r="GX10" s="201">
        <v>160</v>
      </c>
      <c r="GY10" s="573"/>
      <c r="GZ10" s="567"/>
      <c r="HA10" s="201">
        <v>160</v>
      </c>
      <c r="HB10" s="573"/>
      <c r="HC10" s="567"/>
      <c r="HD10" s="201">
        <v>160</v>
      </c>
      <c r="HE10" s="573"/>
      <c r="HF10" s="567"/>
      <c r="HG10" s="201">
        <v>160</v>
      </c>
      <c r="HH10" s="573"/>
      <c r="HI10" s="567"/>
      <c r="HJ10" s="201">
        <v>160</v>
      </c>
      <c r="HK10" s="573"/>
      <c r="HL10" s="567"/>
      <c r="HM10" s="201">
        <v>160</v>
      </c>
      <c r="HN10" s="573"/>
      <c r="HO10" s="567"/>
      <c r="HP10" s="201">
        <v>160</v>
      </c>
      <c r="HQ10" s="573"/>
      <c r="HR10" s="567"/>
      <c r="HS10" s="201">
        <v>160</v>
      </c>
      <c r="HT10" s="573"/>
      <c r="HU10" s="567"/>
      <c r="HV10" s="201">
        <v>160</v>
      </c>
      <c r="HW10" s="573"/>
      <c r="HX10" s="567"/>
      <c r="HY10" s="252">
        <f t="shared" si="33"/>
        <v>0</v>
      </c>
      <c r="HZ10" s="251">
        <f t="shared" si="34"/>
        <v>0</v>
      </c>
      <c r="IA10" s="226">
        <f t="shared" si="35"/>
        <v>0</v>
      </c>
      <c r="IB10" s="227">
        <f t="shared" si="36"/>
        <v>0</v>
      </c>
      <c r="IC10" s="23"/>
      <c r="ID10" s="23"/>
      <c r="IE10" s="568">
        <v>160</v>
      </c>
      <c r="IF10" s="573"/>
      <c r="IG10" s="567"/>
      <c r="IH10" s="201">
        <v>160</v>
      </c>
      <c r="II10" s="573"/>
      <c r="IJ10" s="567"/>
      <c r="IK10" s="174">
        <v>160</v>
      </c>
      <c r="IL10" s="566"/>
      <c r="IM10" s="567"/>
      <c r="IN10" s="174">
        <v>160</v>
      </c>
      <c r="IO10" s="566"/>
      <c r="IP10" s="567"/>
      <c r="IQ10" s="174">
        <v>160</v>
      </c>
      <c r="IR10" s="566"/>
      <c r="IS10" s="567"/>
      <c r="IT10" s="174">
        <v>160</v>
      </c>
      <c r="IU10" s="566"/>
      <c r="IV10" s="567"/>
      <c r="IW10" s="201">
        <v>160</v>
      </c>
      <c r="IX10" s="573"/>
      <c r="IY10" s="567"/>
      <c r="IZ10" s="174">
        <v>160</v>
      </c>
      <c r="JA10" s="566"/>
      <c r="JB10" s="567"/>
      <c r="JC10" s="174">
        <v>160</v>
      </c>
      <c r="JD10" s="566"/>
      <c r="JE10" s="567"/>
      <c r="JF10" s="174">
        <v>160</v>
      </c>
      <c r="JG10" s="566"/>
      <c r="JH10" s="567"/>
      <c r="JI10" s="174">
        <v>160</v>
      </c>
      <c r="JJ10" s="566"/>
      <c r="JK10" s="567"/>
      <c r="JL10" s="201">
        <v>160</v>
      </c>
      <c r="JM10" s="573"/>
      <c r="JN10" s="567"/>
      <c r="JO10" s="252">
        <f t="shared" si="37"/>
        <v>0</v>
      </c>
      <c r="JP10" s="251">
        <f t="shared" si="38"/>
        <v>0</v>
      </c>
      <c r="JQ10" s="226">
        <f t="shared" si="39"/>
        <v>0</v>
      </c>
      <c r="JR10" s="227">
        <f t="shared" si="40"/>
        <v>0</v>
      </c>
      <c r="JS10" s="23"/>
      <c r="JT10" s="23"/>
      <c r="JU10" s="174">
        <v>160</v>
      </c>
      <c r="JV10" s="566"/>
      <c r="JW10" s="567"/>
      <c r="JX10" s="174">
        <v>160</v>
      </c>
      <c r="JY10" s="566"/>
      <c r="JZ10" s="567"/>
      <c r="KA10" s="174">
        <v>160</v>
      </c>
      <c r="KB10" s="566"/>
      <c r="KC10" s="567"/>
      <c r="KD10" s="174">
        <v>160</v>
      </c>
      <c r="KE10" s="566"/>
      <c r="KF10" s="567"/>
      <c r="KG10" s="174">
        <v>160</v>
      </c>
      <c r="KH10" s="566"/>
      <c r="KI10" s="567"/>
      <c r="KJ10" s="174">
        <v>160</v>
      </c>
      <c r="KK10" s="566"/>
      <c r="KL10" s="567"/>
      <c r="KM10" s="174">
        <v>160</v>
      </c>
      <c r="KN10" s="566"/>
      <c r="KO10" s="567"/>
      <c r="KP10" s="174">
        <v>160</v>
      </c>
      <c r="KQ10" s="566"/>
      <c r="KR10" s="567"/>
      <c r="KS10" s="174">
        <v>160</v>
      </c>
      <c r="KT10" s="566"/>
      <c r="KU10" s="567"/>
      <c r="KV10" s="174">
        <v>160</v>
      </c>
      <c r="KW10" s="566"/>
      <c r="KX10" s="567"/>
      <c r="KY10" s="174">
        <v>160</v>
      </c>
      <c r="KZ10" s="566"/>
      <c r="LA10" s="567"/>
      <c r="LB10" s="174">
        <v>160</v>
      </c>
      <c r="LC10" s="566"/>
      <c r="LD10" s="567"/>
      <c r="LE10" s="252">
        <f t="shared" si="41"/>
        <v>0</v>
      </c>
      <c r="LF10" s="251">
        <f t="shared" si="42"/>
        <v>0</v>
      </c>
      <c r="LG10" s="226">
        <f t="shared" si="43"/>
        <v>0</v>
      </c>
      <c r="LH10" s="227">
        <f t="shared" si="44"/>
        <v>0</v>
      </c>
      <c r="LI10" s="23"/>
      <c r="LJ10" s="23"/>
      <c r="LK10" s="174">
        <v>160</v>
      </c>
      <c r="LL10" s="566"/>
      <c r="LM10" s="567"/>
      <c r="LN10" s="174">
        <v>160</v>
      </c>
      <c r="LO10" s="566"/>
      <c r="LP10" s="567"/>
      <c r="LQ10" s="174">
        <v>160</v>
      </c>
      <c r="LR10" s="566"/>
      <c r="LS10" s="567"/>
      <c r="LT10" s="174">
        <v>160</v>
      </c>
      <c r="LU10" s="566"/>
      <c r="LV10" s="567"/>
      <c r="LW10" s="174">
        <v>160</v>
      </c>
      <c r="LX10" s="566"/>
      <c r="LY10" s="567"/>
      <c r="LZ10" s="551">
        <v>160</v>
      </c>
      <c r="MA10" s="566"/>
      <c r="MB10" s="567"/>
      <c r="MC10" s="174">
        <v>160</v>
      </c>
      <c r="MD10" s="566"/>
      <c r="ME10" s="567"/>
      <c r="MF10" s="174">
        <v>160</v>
      </c>
      <c r="MG10" s="566"/>
      <c r="MH10" s="567"/>
      <c r="MI10" s="174">
        <v>160</v>
      </c>
      <c r="MJ10" s="566"/>
      <c r="MK10" s="567"/>
      <c r="ML10" s="174">
        <v>160</v>
      </c>
      <c r="MM10" s="566"/>
      <c r="MN10" s="567"/>
      <c r="MO10" s="551">
        <v>160</v>
      </c>
      <c r="MP10" s="566"/>
      <c r="MQ10" s="567"/>
      <c r="MR10" s="174">
        <v>160</v>
      </c>
      <c r="MS10" s="566"/>
      <c r="MT10" s="567"/>
      <c r="MU10" s="252">
        <f t="shared" si="45"/>
        <v>0</v>
      </c>
      <c r="MV10" s="251">
        <f t="shared" si="46"/>
        <v>0</v>
      </c>
      <c r="MW10" s="226">
        <f t="shared" si="47"/>
        <v>0</v>
      </c>
      <c r="MX10" s="227">
        <f t="shared" si="48"/>
        <v>0</v>
      </c>
      <c r="MY10" s="23"/>
      <c r="MZ10" s="23"/>
      <c r="NA10" s="568">
        <v>160</v>
      </c>
      <c r="NB10" s="573"/>
      <c r="NC10" s="567"/>
      <c r="ND10" s="174">
        <v>160</v>
      </c>
      <c r="NE10" s="566"/>
      <c r="NF10" s="567"/>
      <c r="NG10" s="201">
        <v>160</v>
      </c>
      <c r="NH10" s="573"/>
      <c r="NI10" s="567"/>
      <c r="NJ10" s="201">
        <v>160</v>
      </c>
      <c r="NK10" s="573"/>
      <c r="NL10" s="567"/>
      <c r="NM10" s="174">
        <v>160</v>
      </c>
      <c r="NN10" s="566"/>
      <c r="NO10" s="567"/>
      <c r="NP10" s="174">
        <v>160</v>
      </c>
      <c r="NQ10" s="566"/>
      <c r="NR10" s="567"/>
      <c r="NS10" s="174">
        <v>160</v>
      </c>
      <c r="NT10" s="566"/>
      <c r="NU10" s="567"/>
      <c r="NV10" s="201">
        <v>160</v>
      </c>
      <c r="NW10" s="573"/>
      <c r="NX10" s="567"/>
      <c r="NY10" s="201">
        <v>160</v>
      </c>
      <c r="NZ10" s="573"/>
      <c r="OA10" s="567"/>
      <c r="OB10" s="174">
        <v>160</v>
      </c>
      <c r="OC10" s="566"/>
      <c r="OD10" s="567"/>
      <c r="OE10" s="174">
        <v>160</v>
      </c>
      <c r="OF10" s="566"/>
      <c r="OG10" s="567"/>
      <c r="OH10" s="174">
        <v>160</v>
      </c>
      <c r="OI10" s="566"/>
      <c r="OJ10" s="567"/>
      <c r="OK10" s="252">
        <f t="shared" si="49"/>
        <v>0</v>
      </c>
      <c r="OL10" s="251">
        <f t="shared" si="50"/>
        <v>0</v>
      </c>
      <c r="OM10" s="226">
        <f t="shared" si="51"/>
        <v>0</v>
      </c>
      <c r="ON10" s="227">
        <f t="shared" si="52"/>
        <v>0</v>
      </c>
      <c r="OO10" s="23"/>
      <c r="OP10" s="23"/>
      <c r="OQ10" s="571" t="s">
        <v>297</v>
      </c>
      <c r="OR10" s="577">
        <v>160</v>
      </c>
      <c r="OS10" s="573"/>
      <c r="OT10" s="175"/>
      <c r="OU10" s="252">
        <f t="shared" si="53"/>
        <v>0</v>
      </c>
      <c r="OV10" s="227">
        <f t="shared" si="54"/>
        <v>0</v>
      </c>
      <c r="OW10" s="226">
        <f t="shared" si="55"/>
        <v>0</v>
      </c>
      <c r="OX10" s="251">
        <f t="shared" si="56"/>
        <v>0</v>
      </c>
      <c r="OY10" s="574"/>
      <c r="OZ10" s="23"/>
      <c r="PA10" s="23"/>
      <c r="PB10" s="228">
        <f t="shared" si="1"/>
        <v>0</v>
      </c>
      <c r="PC10" s="255">
        <f t="shared" si="2"/>
        <v>0</v>
      </c>
      <c r="PD10" s="226">
        <f t="shared" si="3"/>
        <v>0</v>
      </c>
      <c r="PE10" s="227">
        <f t="shared" si="4"/>
        <v>0</v>
      </c>
      <c r="PF10" s="230">
        <f t="shared" si="5"/>
        <v>0</v>
      </c>
      <c r="PG10" s="229">
        <f t="shared" si="6"/>
        <v>0</v>
      </c>
      <c r="PH10" s="226">
        <f t="shared" si="7"/>
        <v>0</v>
      </c>
      <c r="PI10" s="251">
        <f t="shared" si="8"/>
        <v>0</v>
      </c>
      <c r="PJ10" s="412">
        <f t="shared" si="9"/>
        <v>0</v>
      </c>
      <c r="PK10" s="417">
        <f t="shared" si="10"/>
        <v>0</v>
      </c>
      <c r="PL10" s="412">
        <f t="shared" si="11"/>
        <v>0</v>
      </c>
      <c r="PM10" s="414">
        <f t="shared" si="12"/>
        <v>0</v>
      </c>
      <c r="PN10" s="412"/>
      <c r="PO10" s="414"/>
      <c r="PP10" s="412">
        <f t="shared" si="13"/>
        <v>0</v>
      </c>
      <c r="PQ10" s="414">
        <f t="shared" si="14"/>
        <v>0</v>
      </c>
      <c r="PR10" s="23"/>
      <c r="PV10" s="26"/>
      <c r="PW10" s="26"/>
      <c r="PY10" s="26"/>
    </row>
    <row r="11" spans="2:441" s="4" customFormat="1" ht="16.5" customHeight="1" x14ac:dyDescent="0.25">
      <c r="B11" s="46" t="s">
        <v>6</v>
      </c>
      <c r="C11" s="986"/>
      <c r="D11" s="987"/>
      <c r="E11" s="308"/>
      <c r="F11" s="652">
        <v>1</v>
      </c>
      <c r="G11" s="309"/>
      <c r="H11" s="59"/>
      <c r="I11" s="57">
        <f>INT(ROUND(F11,2)*(IF(RIGHT(G11,1)="*",data!$J$11*H11+(IF(H11&gt;0, data!$K$11,0)),(IF(G11&gt;0,data!$J$11*RIGHT(G11,5)+data!$K$11,0)))))</f>
        <v>0</v>
      </c>
      <c r="J11" s="57">
        <f>IF(E11&gt;0,I11*E11,0)</f>
        <v>0</v>
      </c>
      <c r="K11" s="313"/>
      <c r="L11" s="314"/>
      <c r="M11" s="312"/>
      <c r="N11" s="57">
        <f>INT(ROUND(F11,2)*(IF(J11&gt;0,(IF(L11="ano",data!$J$6,0)),0)))</f>
        <v>0</v>
      </c>
      <c r="O11" s="61">
        <f>IF(M11&gt;E11,N11*E11,N11*M11)</f>
        <v>0</v>
      </c>
      <c r="P11" s="63">
        <f>J11+O11</f>
        <v>0</v>
      </c>
      <c r="Q11" s="26"/>
      <c r="R11" s="288" t="str">
        <f t="shared" si="15"/>
        <v/>
      </c>
      <c r="S11" s="289" t="str">
        <f t="shared" si="16"/>
        <v/>
      </c>
      <c r="T11" s="65" t="s">
        <v>338</v>
      </c>
      <c r="U11" s="290" t="str">
        <f t="shared" si="0"/>
        <v/>
      </c>
      <c r="V11" s="4">
        <f>IF(P11&gt;0,IF(ISTEXT(C11)=TRUE,0,1),0)</f>
        <v>0</v>
      </c>
      <c r="W11" s="26">
        <f>IF(H11&gt;0,IF(RIGHT(G11,1)="*",0,1),0)</f>
        <v>0</v>
      </c>
      <c r="X11" s="26">
        <f>IF(OR(G11=data!$I$18,G11=data!$I$19,G11=data!$I$20,G11=data!$I$21,G11=data!$I$22,G11=data!$I$23,G11=data!$I$24,G11=data!$I$25,G11=data!$I$26,G11=data!$I$27,G11=data!$I$28,G11=data!$I$29,G11=data!$I$30,G11=data!$I$31,G11=data!$I$32,G11=data!$I$33,G11=data!$I$34,G11=data!$I$35,G11=data!$I$36,G11=data!$I$37,G11=data!$I$38,G11=data!$I$39,G11=data!$I$40,G11=data!$I$41,G11=data!$I$42,G11=data!$I$43,G11=data!$I$44),1,0)</f>
        <v>0</v>
      </c>
      <c r="Z11" s="176" t="s">
        <v>297</v>
      </c>
      <c r="AA11" s="10"/>
      <c r="AB11" s="10"/>
      <c r="AC11" s="168">
        <v>160</v>
      </c>
      <c r="AD11" s="328"/>
      <c r="AE11" s="223"/>
      <c r="AF11" s="168">
        <v>160</v>
      </c>
      <c r="AG11" s="328"/>
      <c r="AH11" s="223"/>
      <c r="AI11" s="168">
        <v>160</v>
      </c>
      <c r="AJ11" s="328"/>
      <c r="AK11" s="223"/>
      <c r="AL11" s="168">
        <v>160</v>
      </c>
      <c r="AM11" s="328"/>
      <c r="AN11" s="223"/>
      <c r="AO11" s="168">
        <v>160</v>
      </c>
      <c r="AP11" s="328"/>
      <c r="AQ11" s="223"/>
      <c r="AR11" s="168">
        <v>160</v>
      </c>
      <c r="AS11" s="328"/>
      <c r="AT11" s="223"/>
      <c r="AU11" s="168">
        <v>160</v>
      </c>
      <c r="AV11" s="328"/>
      <c r="AW11" s="223"/>
      <c r="AX11" s="168">
        <v>160</v>
      </c>
      <c r="AY11" s="328"/>
      <c r="AZ11" s="223"/>
      <c r="BA11" s="168">
        <v>160</v>
      </c>
      <c r="BB11" s="328"/>
      <c r="BC11" s="223"/>
      <c r="BD11" s="168">
        <v>160</v>
      </c>
      <c r="BE11" s="328"/>
      <c r="BF11" s="223"/>
      <c r="BG11" s="168">
        <v>160</v>
      </c>
      <c r="BH11" s="328"/>
      <c r="BI11" s="223"/>
      <c r="BJ11" s="168">
        <v>160</v>
      </c>
      <c r="BK11" s="328"/>
      <c r="BL11" s="223"/>
      <c r="BM11" s="226">
        <f t="shared" si="17"/>
        <v>0</v>
      </c>
      <c r="BN11" s="251">
        <f t="shared" si="18"/>
        <v>0</v>
      </c>
      <c r="BO11" s="226">
        <f t="shared" si="19"/>
        <v>0</v>
      </c>
      <c r="BP11" s="227">
        <f t="shared" si="20"/>
        <v>0</v>
      </c>
      <c r="BS11" s="164">
        <v>160</v>
      </c>
      <c r="BT11" s="327"/>
      <c r="BU11" s="177"/>
      <c r="BV11" s="164">
        <v>160</v>
      </c>
      <c r="BW11" s="327"/>
      <c r="BX11" s="177"/>
      <c r="BY11" s="164">
        <v>160</v>
      </c>
      <c r="BZ11" s="327"/>
      <c r="CA11" s="177"/>
      <c r="CB11" s="164">
        <v>160</v>
      </c>
      <c r="CC11" s="327"/>
      <c r="CD11" s="177"/>
      <c r="CE11" s="164">
        <v>160</v>
      </c>
      <c r="CF11" s="327"/>
      <c r="CG11" s="177"/>
      <c r="CH11" s="164">
        <v>160</v>
      </c>
      <c r="CI11" s="327"/>
      <c r="CJ11" s="177"/>
      <c r="CK11" s="164">
        <v>160</v>
      </c>
      <c r="CL11" s="327"/>
      <c r="CM11" s="177"/>
      <c r="CN11" s="164">
        <v>160</v>
      </c>
      <c r="CO11" s="327"/>
      <c r="CP11" s="177"/>
      <c r="CQ11" s="164">
        <v>160</v>
      </c>
      <c r="CR11" s="327"/>
      <c r="CS11" s="177"/>
      <c r="CT11" s="164">
        <v>160</v>
      </c>
      <c r="CU11" s="327"/>
      <c r="CV11" s="177"/>
      <c r="CW11" s="164">
        <v>160</v>
      </c>
      <c r="CX11" s="327"/>
      <c r="CY11" s="177"/>
      <c r="CZ11" s="164">
        <v>160</v>
      </c>
      <c r="DA11" s="327"/>
      <c r="DB11" s="177"/>
      <c r="DC11" s="252">
        <f t="shared" si="21"/>
        <v>0</v>
      </c>
      <c r="DD11" s="251">
        <f t="shared" si="22"/>
        <v>0</v>
      </c>
      <c r="DE11" s="226">
        <f t="shared" si="23"/>
        <v>0</v>
      </c>
      <c r="DF11" s="227">
        <f t="shared" si="24"/>
        <v>0</v>
      </c>
      <c r="DI11" s="164">
        <v>160</v>
      </c>
      <c r="DJ11" s="340"/>
      <c r="DK11" s="169"/>
      <c r="DL11" s="195">
        <v>160</v>
      </c>
      <c r="DM11" s="328"/>
      <c r="DN11" s="169"/>
      <c r="DO11" s="195">
        <v>160</v>
      </c>
      <c r="DP11" s="328"/>
      <c r="DQ11" s="169"/>
      <c r="DR11" s="195">
        <v>160</v>
      </c>
      <c r="DS11" s="328"/>
      <c r="DT11" s="169"/>
      <c r="DU11" s="195">
        <v>160</v>
      </c>
      <c r="DV11" s="328"/>
      <c r="DW11" s="169"/>
      <c r="DX11" s="164">
        <v>160</v>
      </c>
      <c r="DY11" s="340"/>
      <c r="DZ11" s="169"/>
      <c r="EA11" s="195">
        <v>160</v>
      </c>
      <c r="EB11" s="328"/>
      <c r="EC11" s="169"/>
      <c r="ED11" s="195">
        <v>160</v>
      </c>
      <c r="EE11" s="328"/>
      <c r="EF11" s="169"/>
      <c r="EG11" s="195">
        <v>160</v>
      </c>
      <c r="EH11" s="328"/>
      <c r="EI11" s="169"/>
      <c r="EJ11" s="164">
        <v>160</v>
      </c>
      <c r="EK11" s="340"/>
      <c r="EL11" s="169"/>
      <c r="EM11" s="195">
        <v>160</v>
      </c>
      <c r="EN11" s="328"/>
      <c r="EO11" s="169"/>
      <c r="EP11" s="195">
        <v>160</v>
      </c>
      <c r="EQ11" s="328"/>
      <c r="ER11" s="169"/>
      <c r="ES11" s="252">
        <f t="shared" si="25"/>
        <v>0</v>
      </c>
      <c r="ET11" s="251">
        <f t="shared" si="26"/>
        <v>0</v>
      </c>
      <c r="EU11" s="226">
        <f t="shared" si="27"/>
        <v>0</v>
      </c>
      <c r="EV11" s="227">
        <f t="shared" si="28"/>
        <v>0</v>
      </c>
      <c r="EY11" s="346">
        <v>160</v>
      </c>
      <c r="EZ11" s="327"/>
      <c r="FA11" s="169"/>
      <c r="FB11" s="195">
        <v>160</v>
      </c>
      <c r="FC11" s="327"/>
      <c r="FD11" s="169"/>
      <c r="FE11" s="195">
        <v>160</v>
      </c>
      <c r="FF11" s="327"/>
      <c r="FG11" s="169"/>
      <c r="FH11" s="195">
        <v>160</v>
      </c>
      <c r="FI11" s="327"/>
      <c r="FJ11" s="169"/>
      <c r="FK11" s="164">
        <v>160</v>
      </c>
      <c r="FL11" s="340"/>
      <c r="FM11" s="169"/>
      <c r="FN11" s="195">
        <v>160</v>
      </c>
      <c r="FO11" s="327"/>
      <c r="FP11" s="169"/>
      <c r="FQ11" s="164">
        <v>160</v>
      </c>
      <c r="FR11" s="340"/>
      <c r="FS11" s="169"/>
      <c r="FT11" s="195">
        <v>160</v>
      </c>
      <c r="FU11" s="327"/>
      <c r="FV11" s="169"/>
      <c r="FW11" s="195">
        <v>160</v>
      </c>
      <c r="FX11" s="327"/>
      <c r="FY11" s="169"/>
      <c r="FZ11" s="164">
        <v>160</v>
      </c>
      <c r="GA11" s="340"/>
      <c r="GB11" s="169"/>
      <c r="GC11" s="195">
        <v>160</v>
      </c>
      <c r="GD11" s="327"/>
      <c r="GE11" s="169"/>
      <c r="GF11" s="195">
        <v>160</v>
      </c>
      <c r="GG11" s="327"/>
      <c r="GH11" s="169"/>
      <c r="GI11" s="252">
        <f t="shared" si="29"/>
        <v>0</v>
      </c>
      <c r="GJ11" s="251">
        <f t="shared" si="30"/>
        <v>0</v>
      </c>
      <c r="GK11" s="226">
        <f t="shared" si="31"/>
        <v>0</v>
      </c>
      <c r="GL11" s="227">
        <f t="shared" si="32"/>
        <v>0</v>
      </c>
      <c r="GO11" s="346">
        <v>160</v>
      </c>
      <c r="GP11" s="327"/>
      <c r="GQ11" s="169"/>
      <c r="GR11" s="195">
        <v>160</v>
      </c>
      <c r="GS11" s="327"/>
      <c r="GT11" s="169"/>
      <c r="GU11" s="195">
        <v>160</v>
      </c>
      <c r="GV11" s="327"/>
      <c r="GW11" s="169"/>
      <c r="GX11" s="195">
        <v>160</v>
      </c>
      <c r="GY11" s="327"/>
      <c r="GZ11" s="169"/>
      <c r="HA11" s="195">
        <v>160</v>
      </c>
      <c r="HB11" s="327"/>
      <c r="HC11" s="169"/>
      <c r="HD11" s="195">
        <v>160</v>
      </c>
      <c r="HE11" s="327"/>
      <c r="HF11" s="169"/>
      <c r="HG11" s="195">
        <v>160</v>
      </c>
      <c r="HH11" s="327"/>
      <c r="HI11" s="169"/>
      <c r="HJ11" s="195">
        <v>160</v>
      </c>
      <c r="HK11" s="327"/>
      <c r="HL11" s="169"/>
      <c r="HM11" s="195">
        <v>160</v>
      </c>
      <c r="HN11" s="327"/>
      <c r="HO11" s="169"/>
      <c r="HP11" s="195">
        <v>160</v>
      </c>
      <c r="HQ11" s="327"/>
      <c r="HR11" s="169"/>
      <c r="HS11" s="195">
        <v>160</v>
      </c>
      <c r="HT11" s="327"/>
      <c r="HU11" s="169"/>
      <c r="HV11" s="195">
        <v>160</v>
      </c>
      <c r="HW11" s="327"/>
      <c r="HX11" s="169"/>
      <c r="HY11" s="252">
        <f t="shared" si="33"/>
        <v>0</v>
      </c>
      <c r="HZ11" s="251">
        <f t="shared" si="34"/>
        <v>0</v>
      </c>
      <c r="IA11" s="226">
        <f t="shared" si="35"/>
        <v>0</v>
      </c>
      <c r="IB11" s="227">
        <f t="shared" si="36"/>
        <v>0</v>
      </c>
      <c r="IE11" s="346">
        <v>160</v>
      </c>
      <c r="IF11" s="327"/>
      <c r="IG11" s="169"/>
      <c r="IH11" s="195">
        <v>160</v>
      </c>
      <c r="II11" s="327"/>
      <c r="IJ11" s="169"/>
      <c r="IK11" s="164">
        <v>160</v>
      </c>
      <c r="IL11" s="340"/>
      <c r="IM11" s="169"/>
      <c r="IN11" s="164">
        <v>160</v>
      </c>
      <c r="IO11" s="340"/>
      <c r="IP11" s="169"/>
      <c r="IQ11" s="164">
        <v>160</v>
      </c>
      <c r="IR11" s="340"/>
      <c r="IS11" s="169"/>
      <c r="IT11" s="164">
        <v>160</v>
      </c>
      <c r="IU11" s="340"/>
      <c r="IV11" s="169"/>
      <c r="IW11" s="195">
        <v>160</v>
      </c>
      <c r="IX11" s="327"/>
      <c r="IY11" s="169"/>
      <c r="IZ11" s="164">
        <v>160</v>
      </c>
      <c r="JA11" s="340"/>
      <c r="JB11" s="169"/>
      <c r="JC11" s="164">
        <v>160</v>
      </c>
      <c r="JD11" s="340"/>
      <c r="JE11" s="169"/>
      <c r="JF11" s="164">
        <v>160</v>
      </c>
      <c r="JG11" s="340"/>
      <c r="JH11" s="169"/>
      <c r="JI11" s="164">
        <v>160</v>
      </c>
      <c r="JJ11" s="340"/>
      <c r="JK11" s="169"/>
      <c r="JL11" s="195">
        <v>160</v>
      </c>
      <c r="JM11" s="327"/>
      <c r="JN11" s="169"/>
      <c r="JO11" s="252">
        <f t="shared" si="37"/>
        <v>0</v>
      </c>
      <c r="JP11" s="251">
        <f t="shared" si="38"/>
        <v>0</v>
      </c>
      <c r="JQ11" s="226">
        <f t="shared" si="39"/>
        <v>0</v>
      </c>
      <c r="JR11" s="227">
        <f t="shared" si="40"/>
        <v>0</v>
      </c>
      <c r="JU11" s="164">
        <v>160</v>
      </c>
      <c r="JV11" s="340"/>
      <c r="JW11" s="169"/>
      <c r="JX11" s="164">
        <v>160</v>
      </c>
      <c r="JY11" s="340"/>
      <c r="JZ11" s="169"/>
      <c r="KA11" s="164">
        <v>160</v>
      </c>
      <c r="KB11" s="340"/>
      <c r="KC11" s="169"/>
      <c r="KD11" s="164">
        <v>160</v>
      </c>
      <c r="KE11" s="340"/>
      <c r="KF11" s="169"/>
      <c r="KG11" s="164">
        <v>160</v>
      </c>
      <c r="KH11" s="340"/>
      <c r="KI11" s="169"/>
      <c r="KJ11" s="164">
        <v>160</v>
      </c>
      <c r="KK11" s="340"/>
      <c r="KL11" s="169"/>
      <c r="KM11" s="164">
        <v>160</v>
      </c>
      <c r="KN11" s="340"/>
      <c r="KO11" s="169"/>
      <c r="KP11" s="164">
        <v>160</v>
      </c>
      <c r="KQ11" s="340"/>
      <c r="KR11" s="169"/>
      <c r="KS11" s="164">
        <v>160</v>
      </c>
      <c r="KT11" s="340"/>
      <c r="KU11" s="169"/>
      <c r="KV11" s="164">
        <v>160</v>
      </c>
      <c r="KW11" s="340"/>
      <c r="KX11" s="169"/>
      <c r="KY11" s="164">
        <v>160</v>
      </c>
      <c r="KZ11" s="340"/>
      <c r="LA11" s="169"/>
      <c r="LB11" s="164">
        <v>160</v>
      </c>
      <c r="LC11" s="340"/>
      <c r="LD11" s="169"/>
      <c r="LE11" s="252">
        <f t="shared" si="41"/>
        <v>0</v>
      </c>
      <c r="LF11" s="251">
        <f t="shared" si="42"/>
        <v>0</v>
      </c>
      <c r="LG11" s="226">
        <f t="shared" si="43"/>
        <v>0</v>
      </c>
      <c r="LH11" s="227">
        <f t="shared" si="44"/>
        <v>0</v>
      </c>
      <c r="LK11" s="164">
        <v>160</v>
      </c>
      <c r="LL11" s="340"/>
      <c r="LM11" s="169"/>
      <c r="LN11" s="164">
        <v>160</v>
      </c>
      <c r="LO11" s="340"/>
      <c r="LP11" s="169"/>
      <c r="LQ11" s="164">
        <v>160</v>
      </c>
      <c r="LR11" s="340"/>
      <c r="LS11" s="169"/>
      <c r="LT11" s="164">
        <v>160</v>
      </c>
      <c r="LU11" s="340"/>
      <c r="LV11" s="169"/>
      <c r="LW11" s="164">
        <v>160</v>
      </c>
      <c r="LX11" s="340"/>
      <c r="LY11" s="169"/>
      <c r="LZ11" s="205">
        <v>160</v>
      </c>
      <c r="MA11" s="340"/>
      <c r="MB11" s="169"/>
      <c r="MC11" s="164">
        <v>160</v>
      </c>
      <c r="MD11" s="340"/>
      <c r="ME11" s="169"/>
      <c r="MF11" s="164">
        <v>160</v>
      </c>
      <c r="MG11" s="340"/>
      <c r="MH11" s="169"/>
      <c r="MI11" s="164">
        <v>160</v>
      </c>
      <c r="MJ11" s="340"/>
      <c r="MK11" s="169"/>
      <c r="ML11" s="164">
        <v>160</v>
      </c>
      <c r="MM11" s="340"/>
      <c r="MN11" s="169"/>
      <c r="MO11" s="205">
        <v>160</v>
      </c>
      <c r="MP11" s="340"/>
      <c r="MQ11" s="169"/>
      <c r="MR11" s="164">
        <v>160</v>
      </c>
      <c r="MS11" s="340"/>
      <c r="MT11" s="169"/>
      <c r="MU11" s="252">
        <f t="shared" si="45"/>
        <v>0</v>
      </c>
      <c r="MV11" s="251">
        <f t="shared" si="46"/>
        <v>0</v>
      </c>
      <c r="MW11" s="226">
        <f t="shared" si="47"/>
        <v>0</v>
      </c>
      <c r="MX11" s="227">
        <f t="shared" si="48"/>
        <v>0</v>
      </c>
      <c r="NA11" s="346">
        <v>160</v>
      </c>
      <c r="NB11" s="327"/>
      <c r="NC11" s="169"/>
      <c r="ND11" s="164">
        <v>160</v>
      </c>
      <c r="NE11" s="340"/>
      <c r="NF11" s="169"/>
      <c r="NG11" s="195">
        <v>160</v>
      </c>
      <c r="NH11" s="327"/>
      <c r="NI11" s="169"/>
      <c r="NJ11" s="195">
        <v>160</v>
      </c>
      <c r="NK11" s="327"/>
      <c r="NL11" s="169"/>
      <c r="NM11" s="164">
        <v>160</v>
      </c>
      <c r="NN11" s="340"/>
      <c r="NO11" s="169"/>
      <c r="NP11" s="164">
        <v>160</v>
      </c>
      <c r="NQ11" s="340"/>
      <c r="NR11" s="169"/>
      <c r="NS11" s="164">
        <v>160</v>
      </c>
      <c r="NT11" s="340"/>
      <c r="NU11" s="169"/>
      <c r="NV11" s="195">
        <v>160</v>
      </c>
      <c r="NW11" s="327"/>
      <c r="NX11" s="169"/>
      <c r="NY11" s="195">
        <v>160</v>
      </c>
      <c r="NZ11" s="327"/>
      <c r="OA11" s="169"/>
      <c r="OB11" s="164">
        <v>160</v>
      </c>
      <c r="OC11" s="340"/>
      <c r="OD11" s="169"/>
      <c r="OE11" s="164">
        <v>160</v>
      </c>
      <c r="OF11" s="340"/>
      <c r="OG11" s="169"/>
      <c r="OH11" s="164">
        <v>160</v>
      </c>
      <c r="OI11" s="340"/>
      <c r="OJ11" s="169"/>
      <c r="OK11" s="252">
        <f t="shared" si="49"/>
        <v>0</v>
      </c>
      <c r="OL11" s="251">
        <f t="shared" si="50"/>
        <v>0</v>
      </c>
      <c r="OM11" s="226">
        <f t="shared" si="51"/>
        <v>0</v>
      </c>
      <c r="ON11" s="227">
        <f t="shared" si="52"/>
        <v>0</v>
      </c>
      <c r="OQ11" s="283" t="s">
        <v>297</v>
      </c>
      <c r="OR11" s="354">
        <v>160</v>
      </c>
      <c r="OS11" s="327"/>
      <c r="OT11" s="177"/>
      <c r="OU11" s="252">
        <f t="shared" si="53"/>
        <v>0</v>
      </c>
      <c r="OV11" s="227">
        <f t="shared" si="54"/>
        <v>0</v>
      </c>
      <c r="OW11" s="226">
        <f t="shared" si="55"/>
        <v>0</v>
      </c>
      <c r="OX11" s="251">
        <f t="shared" si="56"/>
        <v>0</v>
      </c>
      <c r="OY11" s="293"/>
      <c r="PB11" s="228">
        <f t="shared" si="1"/>
        <v>0</v>
      </c>
      <c r="PC11" s="255">
        <f t="shared" si="2"/>
        <v>0</v>
      </c>
      <c r="PD11" s="226">
        <f t="shared" si="3"/>
        <v>0</v>
      </c>
      <c r="PE11" s="227">
        <f t="shared" si="4"/>
        <v>0</v>
      </c>
      <c r="PF11" s="230">
        <f t="shared" si="5"/>
        <v>0</v>
      </c>
      <c r="PG11" s="229">
        <f t="shared" si="6"/>
        <v>0</v>
      </c>
      <c r="PH11" s="226">
        <f t="shared" si="7"/>
        <v>0</v>
      </c>
      <c r="PI11" s="251">
        <f t="shared" si="8"/>
        <v>0</v>
      </c>
      <c r="PJ11" s="412">
        <f t="shared" si="9"/>
        <v>0</v>
      </c>
      <c r="PK11" s="417">
        <f t="shared" si="10"/>
        <v>0</v>
      </c>
      <c r="PL11" s="412">
        <f t="shared" si="11"/>
        <v>0</v>
      </c>
      <c r="PM11" s="414">
        <f t="shared" si="12"/>
        <v>0</v>
      </c>
      <c r="PN11" s="412" t="s">
        <v>338</v>
      </c>
      <c r="PO11" s="414" t="s">
        <v>338</v>
      </c>
      <c r="PP11" s="412">
        <f t="shared" si="13"/>
        <v>0</v>
      </c>
      <c r="PQ11" s="414">
        <f t="shared" si="14"/>
        <v>0</v>
      </c>
      <c r="PV11" s="26"/>
      <c r="PW11" s="26"/>
      <c r="PY11" s="26"/>
    </row>
    <row r="12" spans="2:441" s="4" customFormat="1" ht="15" hidden="1" customHeight="1" x14ac:dyDescent="0.25">
      <c r="B12" s="46"/>
      <c r="C12" s="555"/>
      <c r="D12" s="556"/>
      <c r="E12" s="547"/>
      <c r="F12" s="652"/>
      <c r="G12" s="575"/>
      <c r="H12" s="58"/>
      <c r="I12" s="57">
        <f>INT(ROUND(F12,2)*(IF(RIGHT(G12,1)="*",data!$J$11*H12+(IF(H12&gt;0, data!$K$11,0)),(IF(G12&gt;0,data!$J$11*RIGHT(G12,5)+data!$K$11,0)))))</f>
        <v>0</v>
      </c>
      <c r="J12" s="57"/>
      <c r="K12" s="576"/>
      <c r="L12" s="549"/>
      <c r="M12" s="128"/>
      <c r="N12" s="57">
        <f>INT(ROUND(F12,2)*(IF(J12&gt;0,(IF(L12="ano",data!$J$6,0)),0)))</f>
        <v>0</v>
      </c>
      <c r="O12" s="61"/>
      <c r="P12" s="63"/>
      <c r="Q12" s="26"/>
      <c r="R12" s="288" t="str">
        <f t="shared" si="15"/>
        <v/>
      </c>
      <c r="S12" s="289" t="str">
        <f t="shared" si="16"/>
        <v/>
      </c>
      <c r="T12" s="65" t="s">
        <v>338</v>
      </c>
      <c r="U12" s="290" t="str">
        <f t="shared" si="0"/>
        <v/>
      </c>
      <c r="V12" s="23"/>
      <c r="W12" s="26"/>
      <c r="X12" s="26">
        <f>IF(OR(G12=data!$I$18,G12=data!$I$19,G12=data!$I$20,G12=data!$I$21,G12=data!$I$22,G12=data!$I$23,G12=data!$I$24,G12=data!$I$25,G12=data!$I$26,G12=data!$I$27,G12=data!$I$28,G12=data!$I$29,G12=data!$I$30,G12=data!$I$31,G12=data!$I$32,G12=data!$I$33,G12=data!$I$34,G12=data!$I$35,G12=data!$I$36,G12=data!$I$37,G12=data!$I$38,G12=data!$I$39,G12=data!$I$40,G12=data!$I$41,G12=data!$I$42,G12=data!$I$43,G12=data!$I$44),1,0)</f>
        <v>0</v>
      </c>
      <c r="Z12" s="173" t="s">
        <v>297</v>
      </c>
      <c r="AA12" s="10"/>
      <c r="AB12" s="10"/>
      <c r="AC12" s="560">
        <v>160</v>
      </c>
      <c r="AD12" s="561"/>
      <c r="AE12" s="562"/>
      <c r="AF12" s="560">
        <v>160</v>
      </c>
      <c r="AG12" s="561"/>
      <c r="AH12" s="562"/>
      <c r="AI12" s="560">
        <v>160</v>
      </c>
      <c r="AJ12" s="561"/>
      <c r="AK12" s="562"/>
      <c r="AL12" s="560">
        <v>160</v>
      </c>
      <c r="AM12" s="561"/>
      <c r="AN12" s="562"/>
      <c r="AO12" s="560">
        <v>160</v>
      </c>
      <c r="AP12" s="561"/>
      <c r="AQ12" s="562"/>
      <c r="AR12" s="560">
        <v>160</v>
      </c>
      <c r="AS12" s="561"/>
      <c r="AT12" s="562"/>
      <c r="AU12" s="560">
        <v>160</v>
      </c>
      <c r="AV12" s="561"/>
      <c r="AW12" s="562"/>
      <c r="AX12" s="560">
        <v>160</v>
      </c>
      <c r="AY12" s="561"/>
      <c r="AZ12" s="562"/>
      <c r="BA12" s="560">
        <v>160</v>
      </c>
      <c r="BB12" s="561"/>
      <c r="BC12" s="562"/>
      <c r="BD12" s="560">
        <v>160</v>
      </c>
      <c r="BE12" s="561"/>
      <c r="BF12" s="562"/>
      <c r="BG12" s="560">
        <v>160</v>
      </c>
      <c r="BH12" s="561"/>
      <c r="BI12" s="562"/>
      <c r="BJ12" s="560">
        <v>160</v>
      </c>
      <c r="BK12" s="561"/>
      <c r="BL12" s="562"/>
      <c r="BM12" s="226">
        <f t="shared" si="17"/>
        <v>0</v>
      </c>
      <c r="BN12" s="251">
        <f t="shared" si="18"/>
        <v>0</v>
      </c>
      <c r="BO12" s="226">
        <f t="shared" si="19"/>
        <v>0</v>
      </c>
      <c r="BP12" s="227">
        <f t="shared" si="20"/>
        <v>0</v>
      </c>
      <c r="BQ12" s="23"/>
      <c r="BR12" s="23"/>
      <c r="BS12" s="174">
        <v>160</v>
      </c>
      <c r="BT12" s="573"/>
      <c r="BU12" s="175"/>
      <c r="BV12" s="174">
        <v>160</v>
      </c>
      <c r="BW12" s="573"/>
      <c r="BX12" s="175"/>
      <c r="BY12" s="174">
        <v>160</v>
      </c>
      <c r="BZ12" s="573"/>
      <c r="CA12" s="175"/>
      <c r="CB12" s="174">
        <v>160</v>
      </c>
      <c r="CC12" s="573"/>
      <c r="CD12" s="175"/>
      <c r="CE12" s="174">
        <v>160</v>
      </c>
      <c r="CF12" s="573"/>
      <c r="CG12" s="175"/>
      <c r="CH12" s="174">
        <v>160</v>
      </c>
      <c r="CI12" s="573"/>
      <c r="CJ12" s="175"/>
      <c r="CK12" s="174">
        <v>160</v>
      </c>
      <c r="CL12" s="573"/>
      <c r="CM12" s="175"/>
      <c r="CN12" s="174">
        <v>160</v>
      </c>
      <c r="CO12" s="573"/>
      <c r="CP12" s="175"/>
      <c r="CQ12" s="174">
        <v>160</v>
      </c>
      <c r="CR12" s="573"/>
      <c r="CS12" s="175"/>
      <c r="CT12" s="174">
        <v>160</v>
      </c>
      <c r="CU12" s="573"/>
      <c r="CV12" s="175"/>
      <c r="CW12" s="174">
        <v>160</v>
      </c>
      <c r="CX12" s="573"/>
      <c r="CY12" s="175"/>
      <c r="CZ12" s="174">
        <v>160</v>
      </c>
      <c r="DA12" s="573"/>
      <c r="DB12" s="175"/>
      <c r="DC12" s="252">
        <f t="shared" si="21"/>
        <v>0</v>
      </c>
      <c r="DD12" s="251">
        <f t="shared" si="22"/>
        <v>0</v>
      </c>
      <c r="DE12" s="226">
        <f t="shared" si="23"/>
        <v>0</v>
      </c>
      <c r="DF12" s="227">
        <f t="shared" si="24"/>
        <v>0</v>
      </c>
      <c r="DG12" s="23"/>
      <c r="DH12" s="23"/>
      <c r="DI12" s="174">
        <v>160</v>
      </c>
      <c r="DJ12" s="566"/>
      <c r="DK12" s="567"/>
      <c r="DL12" s="201">
        <v>160</v>
      </c>
      <c r="DM12" s="561"/>
      <c r="DN12" s="567"/>
      <c r="DO12" s="201">
        <v>160</v>
      </c>
      <c r="DP12" s="561"/>
      <c r="DQ12" s="567"/>
      <c r="DR12" s="201">
        <v>160</v>
      </c>
      <c r="DS12" s="561"/>
      <c r="DT12" s="567"/>
      <c r="DU12" s="201">
        <v>160</v>
      </c>
      <c r="DV12" s="561"/>
      <c r="DW12" s="567"/>
      <c r="DX12" s="174">
        <v>160</v>
      </c>
      <c r="DY12" s="566"/>
      <c r="DZ12" s="567"/>
      <c r="EA12" s="201">
        <v>160</v>
      </c>
      <c r="EB12" s="561"/>
      <c r="EC12" s="567"/>
      <c r="ED12" s="201">
        <v>160</v>
      </c>
      <c r="EE12" s="561"/>
      <c r="EF12" s="567"/>
      <c r="EG12" s="201">
        <v>160</v>
      </c>
      <c r="EH12" s="561"/>
      <c r="EI12" s="567"/>
      <c r="EJ12" s="174">
        <v>160</v>
      </c>
      <c r="EK12" s="566"/>
      <c r="EL12" s="567"/>
      <c r="EM12" s="201">
        <v>160</v>
      </c>
      <c r="EN12" s="561"/>
      <c r="EO12" s="567"/>
      <c r="EP12" s="201">
        <v>160</v>
      </c>
      <c r="EQ12" s="561"/>
      <c r="ER12" s="567"/>
      <c r="ES12" s="252">
        <f t="shared" si="25"/>
        <v>0</v>
      </c>
      <c r="ET12" s="251">
        <f t="shared" si="26"/>
        <v>0</v>
      </c>
      <c r="EU12" s="226">
        <f t="shared" si="27"/>
        <v>0</v>
      </c>
      <c r="EV12" s="227">
        <f t="shared" si="28"/>
        <v>0</v>
      </c>
      <c r="EW12" s="23"/>
      <c r="EX12" s="23"/>
      <c r="EY12" s="568">
        <v>160</v>
      </c>
      <c r="EZ12" s="573"/>
      <c r="FA12" s="567"/>
      <c r="FB12" s="201">
        <v>160</v>
      </c>
      <c r="FC12" s="573"/>
      <c r="FD12" s="567"/>
      <c r="FE12" s="201">
        <v>160</v>
      </c>
      <c r="FF12" s="573"/>
      <c r="FG12" s="567"/>
      <c r="FH12" s="201">
        <v>160</v>
      </c>
      <c r="FI12" s="573"/>
      <c r="FJ12" s="567"/>
      <c r="FK12" s="174">
        <v>160</v>
      </c>
      <c r="FL12" s="566"/>
      <c r="FM12" s="567"/>
      <c r="FN12" s="201">
        <v>160</v>
      </c>
      <c r="FO12" s="573"/>
      <c r="FP12" s="567"/>
      <c r="FQ12" s="174">
        <v>160</v>
      </c>
      <c r="FR12" s="566"/>
      <c r="FS12" s="567"/>
      <c r="FT12" s="201">
        <v>160</v>
      </c>
      <c r="FU12" s="573"/>
      <c r="FV12" s="567"/>
      <c r="FW12" s="201">
        <v>160</v>
      </c>
      <c r="FX12" s="573"/>
      <c r="FY12" s="567"/>
      <c r="FZ12" s="174">
        <v>160</v>
      </c>
      <c r="GA12" s="566"/>
      <c r="GB12" s="567"/>
      <c r="GC12" s="201">
        <v>160</v>
      </c>
      <c r="GD12" s="573"/>
      <c r="GE12" s="567"/>
      <c r="GF12" s="201">
        <v>160</v>
      </c>
      <c r="GG12" s="573"/>
      <c r="GH12" s="567"/>
      <c r="GI12" s="252">
        <f t="shared" si="29"/>
        <v>0</v>
      </c>
      <c r="GJ12" s="251">
        <f t="shared" si="30"/>
        <v>0</v>
      </c>
      <c r="GK12" s="226">
        <f t="shared" si="31"/>
        <v>0</v>
      </c>
      <c r="GL12" s="227">
        <f t="shared" si="32"/>
        <v>0</v>
      </c>
      <c r="GM12" s="23"/>
      <c r="GN12" s="23"/>
      <c r="GO12" s="568">
        <v>160</v>
      </c>
      <c r="GP12" s="573"/>
      <c r="GQ12" s="567"/>
      <c r="GR12" s="201">
        <v>160</v>
      </c>
      <c r="GS12" s="573"/>
      <c r="GT12" s="567"/>
      <c r="GU12" s="201">
        <v>160</v>
      </c>
      <c r="GV12" s="573"/>
      <c r="GW12" s="567"/>
      <c r="GX12" s="201">
        <v>160</v>
      </c>
      <c r="GY12" s="573"/>
      <c r="GZ12" s="567"/>
      <c r="HA12" s="201">
        <v>160</v>
      </c>
      <c r="HB12" s="573"/>
      <c r="HC12" s="567"/>
      <c r="HD12" s="201">
        <v>160</v>
      </c>
      <c r="HE12" s="573"/>
      <c r="HF12" s="567"/>
      <c r="HG12" s="201">
        <v>160</v>
      </c>
      <c r="HH12" s="573"/>
      <c r="HI12" s="567"/>
      <c r="HJ12" s="201">
        <v>160</v>
      </c>
      <c r="HK12" s="573"/>
      <c r="HL12" s="567"/>
      <c r="HM12" s="201">
        <v>160</v>
      </c>
      <c r="HN12" s="573"/>
      <c r="HO12" s="567"/>
      <c r="HP12" s="201">
        <v>160</v>
      </c>
      <c r="HQ12" s="573"/>
      <c r="HR12" s="567"/>
      <c r="HS12" s="201">
        <v>160</v>
      </c>
      <c r="HT12" s="573"/>
      <c r="HU12" s="567"/>
      <c r="HV12" s="201">
        <v>160</v>
      </c>
      <c r="HW12" s="573"/>
      <c r="HX12" s="567"/>
      <c r="HY12" s="252">
        <f t="shared" si="33"/>
        <v>0</v>
      </c>
      <c r="HZ12" s="251">
        <f t="shared" si="34"/>
        <v>0</v>
      </c>
      <c r="IA12" s="226">
        <f t="shared" si="35"/>
        <v>0</v>
      </c>
      <c r="IB12" s="227">
        <f t="shared" si="36"/>
        <v>0</v>
      </c>
      <c r="IC12" s="23"/>
      <c r="ID12" s="23"/>
      <c r="IE12" s="568">
        <v>160</v>
      </c>
      <c r="IF12" s="573"/>
      <c r="IG12" s="567"/>
      <c r="IH12" s="201">
        <v>160</v>
      </c>
      <c r="II12" s="573"/>
      <c r="IJ12" s="567"/>
      <c r="IK12" s="174">
        <v>160</v>
      </c>
      <c r="IL12" s="566"/>
      <c r="IM12" s="567"/>
      <c r="IN12" s="174">
        <v>160</v>
      </c>
      <c r="IO12" s="566"/>
      <c r="IP12" s="567"/>
      <c r="IQ12" s="174">
        <v>160</v>
      </c>
      <c r="IR12" s="566"/>
      <c r="IS12" s="567"/>
      <c r="IT12" s="174">
        <v>160</v>
      </c>
      <c r="IU12" s="566"/>
      <c r="IV12" s="567"/>
      <c r="IW12" s="201">
        <v>160</v>
      </c>
      <c r="IX12" s="573"/>
      <c r="IY12" s="567"/>
      <c r="IZ12" s="174">
        <v>160</v>
      </c>
      <c r="JA12" s="566"/>
      <c r="JB12" s="567"/>
      <c r="JC12" s="174">
        <v>160</v>
      </c>
      <c r="JD12" s="566"/>
      <c r="JE12" s="567"/>
      <c r="JF12" s="174">
        <v>160</v>
      </c>
      <c r="JG12" s="566"/>
      <c r="JH12" s="567"/>
      <c r="JI12" s="174">
        <v>160</v>
      </c>
      <c r="JJ12" s="566"/>
      <c r="JK12" s="567"/>
      <c r="JL12" s="201">
        <v>160</v>
      </c>
      <c r="JM12" s="573"/>
      <c r="JN12" s="567"/>
      <c r="JO12" s="252">
        <f t="shared" si="37"/>
        <v>0</v>
      </c>
      <c r="JP12" s="251">
        <f t="shared" si="38"/>
        <v>0</v>
      </c>
      <c r="JQ12" s="226">
        <f t="shared" si="39"/>
        <v>0</v>
      </c>
      <c r="JR12" s="227">
        <f t="shared" si="40"/>
        <v>0</v>
      </c>
      <c r="JS12" s="23"/>
      <c r="JT12" s="23"/>
      <c r="JU12" s="174">
        <v>160</v>
      </c>
      <c r="JV12" s="566"/>
      <c r="JW12" s="567"/>
      <c r="JX12" s="174">
        <v>160</v>
      </c>
      <c r="JY12" s="566"/>
      <c r="JZ12" s="567"/>
      <c r="KA12" s="174">
        <v>160</v>
      </c>
      <c r="KB12" s="566"/>
      <c r="KC12" s="567"/>
      <c r="KD12" s="174">
        <v>160</v>
      </c>
      <c r="KE12" s="566"/>
      <c r="KF12" s="567"/>
      <c r="KG12" s="174">
        <v>160</v>
      </c>
      <c r="KH12" s="566"/>
      <c r="KI12" s="567"/>
      <c r="KJ12" s="174">
        <v>160</v>
      </c>
      <c r="KK12" s="566"/>
      <c r="KL12" s="567"/>
      <c r="KM12" s="174">
        <v>160</v>
      </c>
      <c r="KN12" s="566"/>
      <c r="KO12" s="567"/>
      <c r="KP12" s="174">
        <v>160</v>
      </c>
      <c r="KQ12" s="566"/>
      <c r="KR12" s="567"/>
      <c r="KS12" s="174">
        <v>160</v>
      </c>
      <c r="KT12" s="566"/>
      <c r="KU12" s="567"/>
      <c r="KV12" s="174">
        <v>160</v>
      </c>
      <c r="KW12" s="566"/>
      <c r="KX12" s="567"/>
      <c r="KY12" s="174">
        <v>160</v>
      </c>
      <c r="KZ12" s="566"/>
      <c r="LA12" s="567"/>
      <c r="LB12" s="174">
        <v>160</v>
      </c>
      <c r="LC12" s="566"/>
      <c r="LD12" s="567"/>
      <c r="LE12" s="252">
        <f t="shared" si="41"/>
        <v>0</v>
      </c>
      <c r="LF12" s="251">
        <f t="shared" si="42"/>
        <v>0</v>
      </c>
      <c r="LG12" s="226">
        <f t="shared" si="43"/>
        <v>0</v>
      </c>
      <c r="LH12" s="227">
        <f t="shared" si="44"/>
        <v>0</v>
      </c>
      <c r="LI12" s="23"/>
      <c r="LJ12" s="23"/>
      <c r="LK12" s="174">
        <v>160</v>
      </c>
      <c r="LL12" s="566"/>
      <c r="LM12" s="567"/>
      <c r="LN12" s="174">
        <v>160</v>
      </c>
      <c r="LO12" s="566"/>
      <c r="LP12" s="567"/>
      <c r="LQ12" s="174">
        <v>160</v>
      </c>
      <c r="LR12" s="566"/>
      <c r="LS12" s="567"/>
      <c r="LT12" s="174">
        <v>160</v>
      </c>
      <c r="LU12" s="566"/>
      <c r="LV12" s="567"/>
      <c r="LW12" s="174">
        <v>160</v>
      </c>
      <c r="LX12" s="566"/>
      <c r="LY12" s="567"/>
      <c r="LZ12" s="551">
        <v>160</v>
      </c>
      <c r="MA12" s="566"/>
      <c r="MB12" s="567"/>
      <c r="MC12" s="174">
        <v>160</v>
      </c>
      <c r="MD12" s="566"/>
      <c r="ME12" s="567"/>
      <c r="MF12" s="174">
        <v>160</v>
      </c>
      <c r="MG12" s="566"/>
      <c r="MH12" s="567"/>
      <c r="MI12" s="174">
        <v>160</v>
      </c>
      <c r="MJ12" s="566"/>
      <c r="MK12" s="567"/>
      <c r="ML12" s="174">
        <v>160</v>
      </c>
      <c r="MM12" s="566"/>
      <c r="MN12" s="567"/>
      <c r="MO12" s="551">
        <v>160</v>
      </c>
      <c r="MP12" s="566"/>
      <c r="MQ12" s="567"/>
      <c r="MR12" s="174">
        <v>160</v>
      </c>
      <c r="MS12" s="566"/>
      <c r="MT12" s="567"/>
      <c r="MU12" s="252">
        <f t="shared" si="45"/>
        <v>0</v>
      </c>
      <c r="MV12" s="251">
        <f t="shared" si="46"/>
        <v>0</v>
      </c>
      <c r="MW12" s="226">
        <f t="shared" si="47"/>
        <v>0</v>
      </c>
      <c r="MX12" s="227">
        <f t="shared" si="48"/>
        <v>0</v>
      </c>
      <c r="MY12" s="23"/>
      <c r="MZ12" s="23"/>
      <c r="NA12" s="568">
        <v>160</v>
      </c>
      <c r="NB12" s="573"/>
      <c r="NC12" s="567"/>
      <c r="ND12" s="174">
        <v>160</v>
      </c>
      <c r="NE12" s="566"/>
      <c r="NF12" s="567"/>
      <c r="NG12" s="201">
        <v>160</v>
      </c>
      <c r="NH12" s="573"/>
      <c r="NI12" s="567"/>
      <c r="NJ12" s="201">
        <v>160</v>
      </c>
      <c r="NK12" s="573"/>
      <c r="NL12" s="567"/>
      <c r="NM12" s="174">
        <v>160</v>
      </c>
      <c r="NN12" s="566"/>
      <c r="NO12" s="567"/>
      <c r="NP12" s="174">
        <v>160</v>
      </c>
      <c r="NQ12" s="566"/>
      <c r="NR12" s="567"/>
      <c r="NS12" s="174">
        <v>160</v>
      </c>
      <c r="NT12" s="566"/>
      <c r="NU12" s="567"/>
      <c r="NV12" s="201">
        <v>160</v>
      </c>
      <c r="NW12" s="573"/>
      <c r="NX12" s="567"/>
      <c r="NY12" s="201">
        <v>160</v>
      </c>
      <c r="NZ12" s="573"/>
      <c r="OA12" s="567"/>
      <c r="OB12" s="174">
        <v>160</v>
      </c>
      <c r="OC12" s="566"/>
      <c r="OD12" s="567"/>
      <c r="OE12" s="174">
        <v>160</v>
      </c>
      <c r="OF12" s="566"/>
      <c r="OG12" s="567"/>
      <c r="OH12" s="174">
        <v>160</v>
      </c>
      <c r="OI12" s="566"/>
      <c r="OJ12" s="567"/>
      <c r="OK12" s="252">
        <f t="shared" si="49"/>
        <v>0</v>
      </c>
      <c r="OL12" s="251">
        <f t="shared" si="50"/>
        <v>0</v>
      </c>
      <c r="OM12" s="226">
        <f t="shared" si="51"/>
        <v>0</v>
      </c>
      <c r="ON12" s="227">
        <f t="shared" si="52"/>
        <v>0</v>
      </c>
      <c r="OO12" s="23"/>
      <c r="OP12" s="23"/>
      <c r="OQ12" s="571" t="s">
        <v>297</v>
      </c>
      <c r="OR12" s="577">
        <v>160</v>
      </c>
      <c r="OS12" s="573"/>
      <c r="OT12" s="175"/>
      <c r="OU12" s="252">
        <f t="shared" si="53"/>
        <v>0</v>
      </c>
      <c r="OV12" s="227">
        <f t="shared" si="54"/>
        <v>0</v>
      </c>
      <c r="OW12" s="226">
        <f t="shared" si="55"/>
        <v>0</v>
      </c>
      <c r="OX12" s="251">
        <f t="shared" si="56"/>
        <v>0</v>
      </c>
      <c r="OY12" s="574"/>
      <c r="OZ12" s="23"/>
      <c r="PA12" s="23"/>
      <c r="PB12" s="228">
        <f t="shared" si="1"/>
        <v>0</v>
      </c>
      <c r="PC12" s="255">
        <f t="shared" si="2"/>
        <v>0</v>
      </c>
      <c r="PD12" s="226">
        <f t="shared" si="3"/>
        <v>0</v>
      </c>
      <c r="PE12" s="227">
        <f t="shared" si="4"/>
        <v>0</v>
      </c>
      <c r="PF12" s="230">
        <f t="shared" si="5"/>
        <v>0</v>
      </c>
      <c r="PG12" s="229">
        <f t="shared" si="6"/>
        <v>0</v>
      </c>
      <c r="PH12" s="226">
        <f t="shared" si="7"/>
        <v>0</v>
      </c>
      <c r="PI12" s="251">
        <f t="shared" si="8"/>
        <v>0</v>
      </c>
      <c r="PJ12" s="412">
        <f t="shared" si="9"/>
        <v>0</v>
      </c>
      <c r="PK12" s="417">
        <f t="shared" si="10"/>
        <v>0</v>
      </c>
      <c r="PL12" s="412">
        <f t="shared" si="11"/>
        <v>0</v>
      </c>
      <c r="PM12" s="414">
        <f t="shared" si="12"/>
        <v>0</v>
      </c>
      <c r="PN12" s="412" t="s">
        <v>338</v>
      </c>
      <c r="PO12" s="414" t="s">
        <v>338</v>
      </c>
      <c r="PP12" s="412">
        <f t="shared" si="13"/>
        <v>0</v>
      </c>
      <c r="PQ12" s="414">
        <f t="shared" si="14"/>
        <v>0</v>
      </c>
      <c r="PR12" s="23"/>
      <c r="PV12" s="26"/>
      <c r="PW12" s="26"/>
      <c r="PY12" s="26"/>
    </row>
    <row r="13" spans="2:441" s="4" customFormat="1" ht="16.5" customHeight="1" x14ac:dyDescent="0.25">
      <c r="B13" s="46" t="s">
        <v>7</v>
      </c>
      <c r="C13" s="986"/>
      <c r="D13" s="987"/>
      <c r="E13" s="308"/>
      <c r="F13" s="652">
        <v>1</v>
      </c>
      <c r="G13" s="309"/>
      <c r="H13" s="59"/>
      <c r="I13" s="57">
        <f>INT(ROUND(F13,2)*(IF(RIGHT(G13,1)="*",data!$J$11*H13+(IF(H13&gt;0, data!$K$11,0)),(IF(G13&gt;0,data!$J$11*RIGHT(G13,5)+data!$K$11,0)))))</f>
        <v>0</v>
      </c>
      <c r="J13" s="57">
        <f>IF(E13&gt;0,I13*E13,0)</f>
        <v>0</v>
      </c>
      <c r="K13" s="313"/>
      <c r="L13" s="314"/>
      <c r="M13" s="312"/>
      <c r="N13" s="57">
        <f>INT(ROUND(F13,2)*(IF(J13&gt;0,(IF(L13="ano",data!$J$6,0)),0)))</f>
        <v>0</v>
      </c>
      <c r="O13" s="61">
        <f>IF(M13&gt;E13,N13*E13,N13*M13)</f>
        <v>0</v>
      </c>
      <c r="P13" s="63">
        <f>J13+O13</f>
        <v>0</v>
      </c>
      <c r="Q13" s="26"/>
      <c r="R13" s="288" t="str">
        <f t="shared" si="15"/>
        <v/>
      </c>
      <c r="S13" s="289" t="str">
        <f t="shared" si="16"/>
        <v/>
      </c>
      <c r="T13" s="65" t="s">
        <v>338</v>
      </c>
      <c r="U13" s="290" t="str">
        <f t="shared" si="0"/>
        <v/>
      </c>
      <c r="V13" s="4">
        <f>IF(P13&gt;0,IF(ISTEXT(C13)=TRUE,0,1),0)</f>
        <v>0</v>
      </c>
      <c r="W13" s="26">
        <f>IF(H13&gt;0,IF(RIGHT(G13,1)="*",0,1),0)</f>
        <v>0</v>
      </c>
      <c r="X13" s="26">
        <f>IF(OR(G13=data!$I$18,G13=data!$I$19,G13=data!$I$20,G13=data!$I$21,G13=data!$I$22,G13=data!$I$23,G13=data!$I$24,G13=data!$I$25,G13=data!$I$26,G13=data!$I$27,G13=data!$I$28,G13=data!$I$29,G13=data!$I$30,G13=data!$I$31,G13=data!$I$32,G13=data!$I$33,G13=data!$I$34,G13=data!$I$35,G13=data!$I$36,G13=data!$I$37,G13=data!$I$38,G13=data!$I$39,G13=data!$I$40,G13=data!$I$41,G13=data!$I$42,G13=data!$I$43,G13=data!$I$44),1,0)</f>
        <v>0</v>
      </c>
      <c r="Z13" s="176" t="s">
        <v>297</v>
      </c>
      <c r="AA13" s="10"/>
      <c r="AB13" s="10"/>
      <c r="AC13" s="168">
        <v>160</v>
      </c>
      <c r="AD13" s="328"/>
      <c r="AE13" s="223"/>
      <c r="AF13" s="168">
        <v>160</v>
      </c>
      <c r="AG13" s="328"/>
      <c r="AH13" s="223"/>
      <c r="AI13" s="168">
        <v>160</v>
      </c>
      <c r="AJ13" s="328"/>
      <c r="AK13" s="223"/>
      <c r="AL13" s="168">
        <v>160</v>
      </c>
      <c r="AM13" s="328"/>
      <c r="AN13" s="223"/>
      <c r="AO13" s="168">
        <v>160</v>
      </c>
      <c r="AP13" s="328"/>
      <c r="AQ13" s="223"/>
      <c r="AR13" s="168">
        <v>160</v>
      </c>
      <c r="AS13" s="328"/>
      <c r="AT13" s="223"/>
      <c r="AU13" s="168">
        <v>160</v>
      </c>
      <c r="AV13" s="328"/>
      <c r="AW13" s="223"/>
      <c r="AX13" s="168">
        <v>160</v>
      </c>
      <c r="AY13" s="328"/>
      <c r="AZ13" s="223"/>
      <c r="BA13" s="168">
        <v>160</v>
      </c>
      <c r="BB13" s="328"/>
      <c r="BC13" s="223"/>
      <c r="BD13" s="168">
        <v>160</v>
      </c>
      <c r="BE13" s="328"/>
      <c r="BF13" s="223"/>
      <c r="BG13" s="168">
        <v>160</v>
      </c>
      <c r="BH13" s="328"/>
      <c r="BI13" s="223"/>
      <c r="BJ13" s="168">
        <v>160</v>
      </c>
      <c r="BK13" s="328"/>
      <c r="BL13" s="223"/>
      <c r="BM13" s="226">
        <f t="shared" si="17"/>
        <v>0</v>
      </c>
      <c r="BN13" s="251">
        <f t="shared" si="18"/>
        <v>0</v>
      </c>
      <c r="BO13" s="226">
        <f t="shared" si="19"/>
        <v>0</v>
      </c>
      <c r="BP13" s="227">
        <f t="shared" si="20"/>
        <v>0</v>
      </c>
      <c r="BS13" s="164">
        <v>160</v>
      </c>
      <c r="BT13" s="327"/>
      <c r="BU13" s="177"/>
      <c r="BV13" s="164">
        <v>160</v>
      </c>
      <c r="BW13" s="327"/>
      <c r="BX13" s="177"/>
      <c r="BY13" s="164">
        <v>160</v>
      </c>
      <c r="BZ13" s="327"/>
      <c r="CA13" s="177"/>
      <c r="CB13" s="164">
        <v>160</v>
      </c>
      <c r="CC13" s="327"/>
      <c r="CD13" s="177"/>
      <c r="CE13" s="164">
        <v>160</v>
      </c>
      <c r="CF13" s="327"/>
      <c r="CG13" s="177"/>
      <c r="CH13" s="164">
        <v>160</v>
      </c>
      <c r="CI13" s="327"/>
      <c r="CJ13" s="177"/>
      <c r="CK13" s="164">
        <v>160</v>
      </c>
      <c r="CL13" s="327"/>
      <c r="CM13" s="177"/>
      <c r="CN13" s="164">
        <v>160</v>
      </c>
      <c r="CO13" s="327"/>
      <c r="CP13" s="177"/>
      <c r="CQ13" s="164">
        <v>160</v>
      </c>
      <c r="CR13" s="327"/>
      <c r="CS13" s="177"/>
      <c r="CT13" s="164">
        <v>160</v>
      </c>
      <c r="CU13" s="327"/>
      <c r="CV13" s="177"/>
      <c r="CW13" s="164">
        <v>160</v>
      </c>
      <c r="CX13" s="327"/>
      <c r="CY13" s="177"/>
      <c r="CZ13" s="164">
        <v>160</v>
      </c>
      <c r="DA13" s="327"/>
      <c r="DB13" s="177"/>
      <c r="DC13" s="252">
        <f t="shared" si="21"/>
        <v>0</v>
      </c>
      <c r="DD13" s="251">
        <f t="shared" si="22"/>
        <v>0</v>
      </c>
      <c r="DE13" s="226">
        <f t="shared" si="23"/>
        <v>0</v>
      </c>
      <c r="DF13" s="227">
        <f t="shared" si="24"/>
        <v>0</v>
      </c>
      <c r="DI13" s="164">
        <v>160</v>
      </c>
      <c r="DJ13" s="340"/>
      <c r="DK13" s="169"/>
      <c r="DL13" s="195">
        <v>160</v>
      </c>
      <c r="DM13" s="328"/>
      <c r="DN13" s="169"/>
      <c r="DO13" s="195">
        <v>160</v>
      </c>
      <c r="DP13" s="328"/>
      <c r="DQ13" s="169"/>
      <c r="DR13" s="195">
        <v>160</v>
      </c>
      <c r="DS13" s="328"/>
      <c r="DT13" s="169"/>
      <c r="DU13" s="195">
        <v>160</v>
      </c>
      <c r="DV13" s="328"/>
      <c r="DW13" s="169"/>
      <c r="DX13" s="164">
        <v>160</v>
      </c>
      <c r="DY13" s="340"/>
      <c r="DZ13" s="169"/>
      <c r="EA13" s="195">
        <v>160</v>
      </c>
      <c r="EB13" s="328"/>
      <c r="EC13" s="169"/>
      <c r="ED13" s="195">
        <v>160</v>
      </c>
      <c r="EE13" s="328"/>
      <c r="EF13" s="169"/>
      <c r="EG13" s="195">
        <v>160</v>
      </c>
      <c r="EH13" s="328"/>
      <c r="EI13" s="169"/>
      <c r="EJ13" s="164">
        <v>160</v>
      </c>
      <c r="EK13" s="340"/>
      <c r="EL13" s="169"/>
      <c r="EM13" s="195">
        <v>160</v>
      </c>
      <c r="EN13" s="328"/>
      <c r="EO13" s="169"/>
      <c r="EP13" s="195">
        <v>160</v>
      </c>
      <c r="EQ13" s="328"/>
      <c r="ER13" s="169"/>
      <c r="ES13" s="252">
        <f t="shared" si="25"/>
        <v>0</v>
      </c>
      <c r="ET13" s="251">
        <f t="shared" si="26"/>
        <v>0</v>
      </c>
      <c r="EU13" s="226">
        <f t="shared" si="27"/>
        <v>0</v>
      </c>
      <c r="EV13" s="227">
        <f t="shared" si="28"/>
        <v>0</v>
      </c>
      <c r="EY13" s="346">
        <v>160</v>
      </c>
      <c r="EZ13" s="327"/>
      <c r="FA13" s="169"/>
      <c r="FB13" s="195">
        <v>160</v>
      </c>
      <c r="FC13" s="327"/>
      <c r="FD13" s="169"/>
      <c r="FE13" s="195">
        <v>160</v>
      </c>
      <c r="FF13" s="327"/>
      <c r="FG13" s="169"/>
      <c r="FH13" s="195">
        <v>160</v>
      </c>
      <c r="FI13" s="327"/>
      <c r="FJ13" s="169"/>
      <c r="FK13" s="164">
        <v>160</v>
      </c>
      <c r="FL13" s="340"/>
      <c r="FM13" s="169"/>
      <c r="FN13" s="195">
        <v>160</v>
      </c>
      <c r="FO13" s="327"/>
      <c r="FP13" s="169"/>
      <c r="FQ13" s="164">
        <v>160</v>
      </c>
      <c r="FR13" s="340"/>
      <c r="FS13" s="169"/>
      <c r="FT13" s="195">
        <v>160</v>
      </c>
      <c r="FU13" s="327"/>
      <c r="FV13" s="169"/>
      <c r="FW13" s="195">
        <v>160</v>
      </c>
      <c r="FX13" s="327"/>
      <c r="FY13" s="169"/>
      <c r="FZ13" s="164">
        <v>160</v>
      </c>
      <c r="GA13" s="340"/>
      <c r="GB13" s="169"/>
      <c r="GC13" s="195">
        <v>160</v>
      </c>
      <c r="GD13" s="327"/>
      <c r="GE13" s="169"/>
      <c r="GF13" s="195">
        <v>160</v>
      </c>
      <c r="GG13" s="327"/>
      <c r="GH13" s="169"/>
      <c r="GI13" s="252">
        <f t="shared" si="29"/>
        <v>0</v>
      </c>
      <c r="GJ13" s="251">
        <f t="shared" si="30"/>
        <v>0</v>
      </c>
      <c r="GK13" s="226">
        <f t="shared" si="31"/>
        <v>0</v>
      </c>
      <c r="GL13" s="227">
        <f t="shared" si="32"/>
        <v>0</v>
      </c>
      <c r="GO13" s="346">
        <v>160</v>
      </c>
      <c r="GP13" s="327"/>
      <c r="GQ13" s="169"/>
      <c r="GR13" s="195">
        <v>160</v>
      </c>
      <c r="GS13" s="327"/>
      <c r="GT13" s="169"/>
      <c r="GU13" s="195">
        <v>160</v>
      </c>
      <c r="GV13" s="327"/>
      <c r="GW13" s="169"/>
      <c r="GX13" s="195">
        <v>160</v>
      </c>
      <c r="GY13" s="327"/>
      <c r="GZ13" s="169"/>
      <c r="HA13" s="195">
        <v>160</v>
      </c>
      <c r="HB13" s="327"/>
      <c r="HC13" s="169"/>
      <c r="HD13" s="195">
        <v>160</v>
      </c>
      <c r="HE13" s="327"/>
      <c r="HF13" s="169"/>
      <c r="HG13" s="195">
        <v>160</v>
      </c>
      <c r="HH13" s="327"/>
      <c r="HI13" s="169"/>
      <c r="HJ13" s="195">
        <v>160</v>
      </c>
      <c r="HK13" s="327"/>
      <c r="HL13" s="169"/>
      <c r="HM13" s="195">
        <v>160</v>
      </c>
      <c r="HN13" s="327"/>
      <c r="HO13" s="169"/>
      <c r="HP13" s="195">
        <v>160</v>
      </c>
      <c r="HQ13" s="327"/>
      <c r="HR13" s="169"/>
      <c r="HS13" s="195">
        <v>160</v>
      </c>
      <c r="HT13" s="327"/>
      <c r="HU13" s="169"/>
      <c r="HV13" s="195">
        <v>160</v>
      </c>
      <c r="HW13" s="327"/>
      <c r="HX13" s="169"/>
      <c r="HY13" s="252">
        <f t="shared" si="33"/>
        <v>0</v>
      </c>
      <c r="HZ13" s="251">
        <f t="shared" si="34"/>
        <v>0</v>
      </c>
      <c r="IA13" s="226">
        <f t="shared" si="35"/>
        <v>0</v>
      </c>
      <c r="IB13" s="227">
        <f t="shared" si="36"/>
        <v>0</v>
      </c>
      <c r="IE13" s="346">
        <v>160</v>
      </c>
      <c r="IF13" s="327"/>
      <c r="IG13" s="169"/>
      <c r="IH13" s="195">
        <v>160</v>
      </c>
      <c r="II13" s="327"/>
      <c r="IJ13" s="169"/>
      <c r="IK13" s="164">
        <v>160</v>
      </c>
      <c r="IL13" s="340"/>
      <c r="IM13" s="169"/>
      <c r="IN13" s="164">
        <v>160</v>
      </c>
      <c r="IO13" s="340"/>
      <c r="IP13" s="169"/>
      <c r="IQ13" s="164">
        <v>160</v>
      </c>
      <c r="IR13" s="340"/>
      <c r="IS13" s="169"/>
      <c r="IT13" s="164">
        <v>160</v>
      </c>
      <c r="IU13" s="340"/>
      <c r="IV13" s="169"/>
      <c r="IW13" s="195">
        <v>160</v>
      </c>
      <c r="IX13" s="327"/>
      <c r="IY13" s="169"/>
      <c r="IZ13" s="164">
        <v>160</v>
      </c>
      <c r="JA13" s="340"/>
      <c r="JB13" s="169"/>
      <c r="JC13" s="164">
        <v>160</v>
      </c>
      <c r="JD13" s="340"/>
      <c r="JE13" s="169"/>
      <c r="JF13" s="164">
        <v>160</v>
      </c>
      <c r="JG13" s="340"/>
      <c r="JH13" s="169"/>
      <c r="JI13" s="164">
        <v>160</v>
      </c>
      <c r="JJ13" s="340"/>
      <c r="JK13" s="169"/>
      <c r="JL13" s="195">
        <v>160</v>
      </c>
      <c r="JM13" s="327"/>
      <c r="JN13" s="169"/>
      <c r="JO13" s="252">
        <f t="shared" si="37"/>
        <v>0</v>
      </c>
      <c r="JP13" s="251">
        <f t="shared" si="38"/>
        <v>0</v>
      </c>
      <c r="JQ13" s="226">
        <f t="shared" si="39"/>
        <v>0</v>
      </c>
      <c r="JR13" s="227">
        <f t="shared" si="40"/>
        <v>0</v>
      </c>
      <c r="JU13" s="164">
        <v>160</v>
      </c>
      <c r="JV13" s="340"/>
      <c r="JW13" s="169"/>
      <c r="JX13" s="164">
        <v>160</v>
      </c>
      <c r="JY13" s="340"/>
      <c r="JZ13" s="169"/>
      <c r="KA13" s="164">
        <v>160</v>
      </c>
      <c r="KB13" s="340"/>
      <c r="KC13" s="169"/>
      <c r="KD13" s="164">
        <v>160</v>
      </c>
      <c r="KE13" s="340"/>
      <c r="KF13" s="169"/>
      <c r="KG13" s="164">
        <v>160</v>
      </c>
      <c r="KH13" s="340"/>
      <c r="KI13" s="169"/>
      <c r="KJ13" s="164">
        <v>160</v>
      </c>
      <c r="KK13" s="340"/>
      <c r="KL13" s="169"/>
      <c r="KM13" s="164">
        <v>160</v>
      </c>
      <c r="KN13" s="340"/>
      <c r="KO13" s="169"/>
      <c r="KP13" s="164">
        <v>160</v>
      </c>
      <c r="KQ13" s="340"/>
      <c r="KR13" s="169"/>
      <c r="KS13" s="164">
        <v>160</v>
      </c>
      <c r="KT13" s="340"/>
      <c r="KU13" s="169"/>
      <c r="KV13" s="164">
        <v>160</v>
      </c>
      <c r="KW13" s="340"/>
      <c r="KX13" s="169"/>
      <c r="KY13" s="164">
        <v>160</v>
      </c>
      <c r="KZ13" s="340"/>
      <c r="LA13" s="169"/>
      <c r="LB13" s="164">
        <v>160</v>
      </c>
      <c r="LC13" s="340"/>
      <c r="LD13" s="169"/>
      <c r="LE13" s="252">
        <f t="shared" si="41"/>
        <v>0</v>
      </c>
      <c r="LF13" s="251">
        <f t="shared" si="42"/>
        <v>0</v>
      </c>
      <c r="LG13" s="226">
        <f t="shared" si="43"/>
        <v>0</v>
      </c>
      <c r="LH13" s="227">
        <f t="shared" si="44"/>
        <v>0</v>
      </c>
      <c r="LK13" s="164">
        <v>160</v>
      </c>
      <c r="LL13" s="340"/>
      <c r="LM13" s="169"/>
      <c r="LN13" s="164">
        <v>160</v>
      </c>
      <c r="LO13" s="340"/>
      <c r="LP13" s="169"/>
      <c r="LQ13" s="164">
        <v>160</v>
      </c>
      <c r="LR13" s="340"/>
      <c r="LS13" s="169"/>
      <c r="LT13" s="164">
        <v>160</v>
      </c>
      <c r="LU13" s="340"/>
      <c r="LV13" s="169"/>
      <c r="LW13" s="164">
        <v>160</v>
      </c>
      <c r="LX13" s="340"/>
      <c r="LY13" s="169"/>
      <c r="LZ13" s="205">
        <v>160</v>
      </c>
      <c r="MA13" s="340"/>
      <c r="MB13" s="169"/>
      <c r="MC13" s="164">
        <v>160</v>
      </c>
      <c r="MD13" s="340"/>
      <c r="ME13" s="169"/>
      <c r="MF13" s="164">
        <v>160</v>
      </c>
      <c r="MG13" s="340"/>
      <c r="MH13" s="169"/>
      <c r="MI13" s="164">
        <v>160</v>
      </c>
      <c r="MJ13" s="340"/>
      <c r="MK13" s="169"/>
      <c r="ML13" s="164">
        <v>160</v>
      </c>
      <c r="MM13" s="340"/>
      <c r="MN13" s="169"/>
      <c r="MO13" s="205">
        <v>160</v>
      </c>
      <c r="MP13" s="340"/>
      <c r="MQ13" s="169"/>
      <c r="MR13" s="164">
        <v>160</v>
      </c>
      <c r="MS13" s="340"/>
      <c r="MT13" s="169"/>
      <c r="MU13" s="252">
        <f t="shared" si="45"/>
        <v>0</v>
      </c>
      <c r="MV13" s="251">
        <f t="shared" si="46"/>
        <v>0</v>
      </c>
      <c r="MW13" s="226">
        <f t="shared" si="47"/>
        <v>0</v>
      </c>
      <c r="MX13" s="227">
        <f t="shared" si="48"/>
        <v>0</v>
      </c>
      <c r="NA13" s="346">
        <v>160</v>
      </c>
      <c r="NB13" s="327"/>
      <c r="NC13" s="169"/>
      <c r="ND13" s="164">
        <v>160</v>
      </c>
      <c r="NE13" s="340"/>
      <c r="NF13" s="169"/>
      <c r="NG13" s="195">
        <v>160</v>
      </c>
      <c r="NH13" s="327"/>
      <c r="NI13" s="169"/>
      <c r="NJ13" s="195">
        <v>160</v>
      </c>
      <c r="NK13" s="327"/>
      <c r="NL13" s="169"/>
      <c r="NM13" s="164">
        <v>160</v>
      </c>
      <c r="NN13" s="340"/>
      <c r="NO13" s="169"/>
      <c r="NP13" s="164">
        <v>160</v>
      </c>
      <c r="NQ13" s="340"/>
      <c r="NR13" s="169"/>
      <c r="NS13" s="164">
        <v>160</v>
      </c>
      <c r="NT13" s="340"/>
      <c r="NU13" s="169"/>
      <c r="NV13" s="195">
        <v>160</v>
      </c>
      <c r="NW13" s="327"/>
      <c r="NX13" s="169"/>
      <c r="NY13" s="195">
        <v>160</v>
      </c>
      <c r="NZ13" s="327"/>
      <c r="OA13" s="169"/>
      <c r="OB13" s="164">
        <v>160</v>
      </c>
      <c r="OC13" s="340"/>
      <c r="OD13" s="169"/>
      <c r="OE13" s="164">
        <v>160</v>
      </c>
      <c r="OF13" s="340"/>
      <c r="OG13" s="169"/>
      <c r="OH13" s="164">
        <v>160</v>
      </c>
      <c r="OI13" s="340"/>
      <c r="OJ13" s="169"/>
      <c r="OK13" s="252">
        <f t="shared" si="49"/>
        <v>0</v>
      </c>
      <c r="OL13" s="251">
        <f t="shared" si="50"/>
        <v>0</v>
      </c>
      <c r="OM13" s="226">
        <f t="shared" si="51"/>
        <v>0</v>
      </c>
      <c r="ON13" s="227">
        <f t="shared" si="52"/>
        <v>0</v>
      </c>
      <c r="OQ13" s="283" t="s">
        <v>297</v>
      </c>
      <c r="OR13" s="354">
        <v>160</v>
      </c>
      <c r="OS13" s="327"/>
      <c r="OT13" s="177"/>
      <c r="OU13" s="252">
        <f t="shared" si="53"/>
        <v>0</v>
      </c>
      <c r="OV13" s="227">
        <f t="shared" si="54"/>
        <v>0</v>
      </c>
      <c r="OW13" s="226">
        <f t="shared" si="55"/>
        <v>0</v>
      </c>
      <c r="OX13" s="251">
        <f t="shared" si="56"/>
        <v>0</v>
      </c>
      <c r="OY13" s="293"/>
      <c r="PB13" s="228">
        <f t="shared" si="1"/>
        <v>0</v>
      </c>
      <c r="PC13" s="255">
        <f t="shared" si="2"/>
        <v>0</v>
      </c>
      <c r="PD13" s="226">
        <f t="shared" si="3"/>
        <v>0</v>
      </c>
      <c r="PE13" s="227">
        <f t="shared" si="4"/>
        <v>0</v>
      </c>
      <c r="PF13" s="230">
        <f t="shared" si="5"/>
        <v>0</v>
      </c>
      <c r="PG13" s="229">
        <f t="shared" si="6"/>
        <v>0</v>
      </c>
      <c r="PH13" s="226">
        <f t="shared" si="7"/>
        <v>0</v>
      </c>
      <c r="PI13" s="251">
        <f t="shared" si="8"/>
        <v>0</v>
      </c>
      <c r="PJ13" s="412">
        <f t="shared" si="9"/>
        <v>0</v>
      </c>
      <c r="PK13" s="417">
        <f t="shared" si="10"/>
        <v>0</v>
      </c>
      <c r="PL13" s="412">
        <f t="shared" si="11"/>
        <v>0</v>
      </c>
      <c r="PM13" s="414">
        <f t="shared" si="12"/>
        <v>0</v>
      </c>
      <c r="PN13" s="412" t="s">
        <v>338</v>
      </c>
      <c r="PO13" s="414" t="s">
        <v>338</v>
      </c>
      <c r="PP13" s="412">
        <f t="shared" si="13"/>
        <v>0</v>
      </c>
      <c r="PQ13" s="414">
        <f t="shared" si="14"/>
        <v>0</v>
      </c>
      <c r="PV13" s="26"/>
      <c r="PW13" s="26"/>
      <c r="PY13" s="26"/>
    </row>
    <row r="14" spans="2:441" s="4" customFormat="1" ht="15" hidden="1" customHeight="1" x14ac:dyDescent="0.25">
      <c r="B14" s="46"/>
      <c r="C14" s="555"/>
      <c r="D14" s="556"/>
      <c r="E14" s="547"/>
      <c r="F14" s="652"/>
      <c r="G14" s="575"/>
      <c r="H14" s="58"/>
      <c r="I14" s="57">
        <f>INT(ROUND(F14,2)*(IF(RIGHT(G14,1)="*",data!$J$11*H14+(IF(H14&gt;0, data!$K$11,0)),(IF(G14&gt;0,data!$J$11*RIGHT(G14,5)+data!$K$11,0)))))</f>
        <v>0</v>
      </c>
      <c r="J14" s="57"/>
      <c r="K14" s="576"/>
      <c r="L14" s="549"/>
      <c r="M14" s="128"/>
      <c r="N14" s="57">
        <f>INT(ROUND(F14,2)*(IF(J14&gt;0,(IF(L14="ano",data!$J$6,0)),0)))</f>
        <v>0</v>
      </c>
      <c r="O14" s="61"/>
      <c r="P14" s="63"/>
      <c r="Q14" s="26"/>
      <c r="R14" s="288" t="str">
        <f t="shared" si="15"/>
        <v/>
      </c>
      <c r="S14" s="289" t="str">
        <f t="shared" si="16"/>
        <v/>
      </c>
      <c r="T14" s="65" t="s">
        <v>338</v>
      </c>
      <c r="U14" s="290" t="str">
        <f t="shared" si="0"/>
        <v/>
      </c>
      <c r="V14" s="23"/>
      <c r="W14" s="26"/>
      <c r="X14" s="26">
        <f>IF(OR(G14=data!$I$18,G14=data!$I$19,G14=data!$I$20,G14=data!$I$21,G14=data!$I$22,G14=data!$I$23,G14=data!$I$24,G14=data!$I$25,G14=data!$I$26,G14=data!$I$27,G14=data!$I$28,G14=data!$I$29,G14=data!$I$30,G14=data!$I$31,G14=data!$I$32,G14=data!$I$33,G14=data!$I$34,G14=data!$I$35,G14=data!$I$36,G14=data!$I$37,G14=data!$I$38,G14=data!$I$39,G14=data!$I$40,G14=data!$I$41,G14=data!$I$42,G14=data!$I$43,G14=data!$I$44),1,0)</f>
        <v>0</v>
      </c>
      <c r="Z14" s="173" t="s">
        <v>297</v>
      </c>
      <c r="AA14" s="10"/>
      <c r="AB14" s="10"/>
      <c r="AC14" s="560">
        <v>160</v>
      </c>
      <c r="AD14" s="561"/>
      <c r="AE14" s="562"/>
      <c r="AF14" s="560">
        <v>160</v>
      </c>
      <c r="AG14" s="561"/>
      <c r="AH14" s="562"/>
      <c r="AI14" s="560">
        <v>160</v>
      </c>
      <c r="AJ14" s="561"/>
      <c r="AK14" s="562"/>
      <c r="AL14" s="560">
        <v>160</v>
      </c>
      <c r="AM14" s="561"/>
      <c r="AN14" s="562"/>
      <c r="AO14" s="560">
        <v>160</v>
      </c>
      <c r="AP14" s="561"/>
      <c r="AQ14" s="562"/>
      <c r="AR14" s="560">
        <v>160</v>
      </c>
      <c r="AS14" s="561"/>
      <c r="AT14" s="562"/>
      <c r="AU14" s="560">
        <v>160</v>
      </c>
      <c r="AV14" s="561"/>
      <c r="AW14" s="562"/>
      <c r="AX14" s="560">
        <v>160</v>
      </c>
      <c r="AY14" s="561"/>
      <c r="AZ14" s="562"/>
      <c r="BA14" s="560">
        <v>160</v>
      </c>
      <c r="BB14" s="561"/>
      <c r="BC14" s="562"/>
      <c r="BD14" s="560">
        <v>160</v>
      </c>
      <c r="BE14" s="561"/>
      <c r="BF14" s="562"/>
      <c r="BG14" s="560">
        <v>160</v>
      </c>
      <c r="BH14" s="561"/>
      <c r="BI14" s="562"/>
      <c r="BJ14" s="560">
        <v>160</v>
      </c>
      <c r="BK14" s="561"/>
      <c r="BL14" s="562"/>
      <c r="BM14" s="226">
        <f t="shared" si="17"/>
        <v>0</v>
      </c>
      <c r="BN14" s="251">
        <f t="shared" si="18"/>
        <v>0</v>
      </c>
      <c r="BO14" s="226">
        <f t="shared" si="19"/>
        <v>0</v>
      </c>
      <c r="BP14" s="227">
        <f t="shared" si="20"/>
        <v>0</v>
      </c>
      <c r="BQ14" s="23"/>
      <c r="BR14" s="23"/>
      <c r="BS14" s="174">
        <v>160</v>
      </c>
      <c r="BT14" s="573"/>
      <c r="BU14" s="175"/>
      <c r="BV14" s="174">
        <v>160</v>
      </c>
      <c r="BW14" s="573"/>
      <c r="BX14" s="175"/>
      <c r="BY14" s="174">
        <v>160</v>
      </c>
      <c r="BZ14" s="573"/>
      <c r="CA14" s="175"/>
      <c r="CB14" s="174">
        <v>160</v>
      </c>
      <c r="CC14" s="573"/>
      <c r="CD14" s="175"/>
      <c r="CE14" s="174">
        <v>160</v>
      </c>
      <c r="CF14" s="573"/>
      <c r="CG14" s="175"/>
      <c r="CH14" s="174">
        <v>160</v>
      </c>
      <c r="CI14" s="573"/>
      <c r="CJ14" s="175"/>
      <c r="CK14" s="174">
        <v>160</v>
      </c>
      <c r="CL14" s="573"/>
      <c r="CM14" s="175"/>
      <c r="CN14" s="174">
        <v>160</v>
      </c>
      <c r="CO14" s="573"/>
      <c r="CP14" s="175"/>
      <c r="CQ14" s="174">
        <v>160</v>
      </c>
      <c r="CR14" s="573"/>
      <c r="CS14" s="175"/>
      <c r="CT14" s="174">
        <v>160</v>
      </c>
      <c r="CU14" s="573"/>
      <c r="CV14" s="175"/>
      <c r="CW14" s="174">
        <v>160</v>
      </c>
      <c r="CX14" s="573"/>
      <c r="CY14" s="175"/>
      <c r="CZ14" s="174">
        <v>160</v>
      </c>
      <c r="DA14" s="573"/>
      <c r="DB14" s="175"/>
      <c r="DC14" s="252">
        <f t="shared" si="21"/>
        <v>0</v>
      </c>
      <c r="DD14" s="251">
        <f t="shared" si="22"/>
        <v>0</v>
      </c>
      <c r="DE14" s="226">
        <f t="shared" si="23"/>
        <v>0</v>
      </c>
      <c r="DF14" s="227">
        <f t="shared" si="24"/>
        <v>0</v>
      </c>
      <c r="DG14" s="23"/>
      <c r="DH14" s="23"/>
      <c r="DI14" s="174">
        <v>160</v>
      </c>
      <c r="DJ14" s="566"/>
      <c r="DK14" s="567"/>
      <c r="DL14" s="201">
        <v>160</v>
      </c>
      <c r="DM14" s="561"/>
      <c r="DN14" s="567"/>
      <c r="DO14" s="201">
        <v>160</v>
      </c>
      <c r="DP14" s="561"/>
      <c r="DQ14" s="567"/>
      <c r="DR14" s="201">
        <v>160</v>
      </c>
      <c r="DS14" s="561"/>
      <c r="DT14" s="567"/>
      <c r="DU14" s="201">
        <v>160</v>
      </c>
      <c r="DV14" s="561"/>
      <c r="DW14" s="567"/>
      <c r="DX14" s="174">
        <v>160</v>
      </c>
      <c r="DY14" s="566"/>
      <c r="DZ14" s="567"/>
      <c r="EA14" s="201">
        <v>160</v>
      </c>
      <c r="EB14" s="561"/>
      <c r="EC14" s="567"/>
      <c r="ED14" s="201">
        <v>160</v>
      </c>
      <c r="EE14" s="561"/>
      <c r="EF14" s="567"/>
      <c r="EG14" s="201">
        <v>160</v>
      </c>
      <c r="EH14" s="561"/>
      <c r="EI14" s="567"/>
      <c r="EJ14" s="174">
        <v>160</v>
      </c>
      <c r="EK14" s="566"/>
      <c r="EL14" s="567"/>
      <c r="EM14" s="201">
        <v>160</v>
      </c>
      <c r="EN14" s="561"/>
      <c r="EO14" s="567"/>
      <c r="EP14" s="201">
        <v>160</v>
      </c>
      <c r="EQ14" s="561"/>
      <c r="ER14" s="567"/>
      <c r="ES14" s="252">
        <f t="shared" si="25"/>
        <v>0</v>
      </c>
      <c r="ET14" s="251">
        <f t="shared" si="26"/>
        <v>0</v>
      </c>
      <c r="EU14" s="226">
        <f t="shared" si="27"/>
        <v>0</v>
      </c>
      <c r="EV14" s="227">
        <f t="shared" si="28"/>
        <v>0</v>
      </c>
      <c r="EW14" s="23"/>
      <c r="EX14" s="23"/>
      <c r="EY14" s="568">
        <v>160</v>
      </c>
      <c r="EZ14" s="573"/>
      <c r="FA14" s="567"/>
      <c r="FB14" s="201">
        <v>160</v>
      </c>
      <c r="FC14" s="573"/>
      <c r="FD14" s="567"/>
      <c r="FE14" s="201">
        <v>160</v>
      </c>
      <c r="FF14" s="573"/>
      <c r="FG14" s="567"/>
      <c r="FH14" s="201">
        <v>160</v>
      </c>
      <c r="FI14" s="573"/>
      <c r="FJ14" s="567"/>
      <c r="FK14" s="174">
        <v>160</v>
      </c>
      <c r="FL14" s="566"/>
      <c r="FM14" s="567"/>
      <c r="FN14" s="201">
        <v>160</v>
      </c>
      <c r="FO14" s="573"/>
      <c r="FP14" s="567"/>
      <c r="FQ14" s="174">
        <v>160</v>
      </c>
      <c r="FR14" s="566"/>
      <c r="FS14" s="567"/>
      <c r="FT14" s="201">
        <v>160</v>
      </c>
      <c r="FU14" s="573"/>
      <c r="FV14" s="567"/>
      <c r="FW14" s="201">
        <v>160</v>
      </c>
      <c r="FX14" s="573"/>
      <c r="FY14" s="567"/>
      <c r="FZ14" s="174">
        <v>160</v>
      </c>
      <c r="GA14" s="566"/>
      <c r="GB14" s="567"/>
      <c r="GC14" s="201">
        <v>160</v>
      </c>
      <c r="GD14" s="573"/>
      <c r="GE14" s="567"/>
      <c r="GF14" s="201">
        <v>160</v>
      </c>
      <c r="GG14" s="573"/>
      <c r="GH14" s="567"/>
      <c r="GI14" s="252">
        <f t="shared" si="29"/>
        <v>0</v>
      </c>
      <c r="GJ14" s="251">
        <f t="shared" si="30"/>
        <v>0</v>
      </c>
      <c r="GK14" s="226">
        <f t="shared" si="31"/>
        <v>0</v>
      </c>
      <c r="GL14" s="227">
        <f t="shared" si="32"/>
        <v>0</v>
      </c>
      <c r="GM14" s="23"/>
      <c r="GN14" s="23"/>
      <c r="GO14" s="568">
        <v>160</v>
      </c>
      <c r="GP14" s="573"/>
      <c r="GQ14" s="567"/>
      <c r="GR14" s="201">
        <v>160</v>
      </c>
      <c r="GS14" s="573"/>
      <c r="GT14" s="567"/>
      <c r="GU14" s="201">
        <v>160</v>
      </c>
      <c r="GV14" s="573"/>
      <c r="GW14" s="567"/>
      <c r="GX14" s="201">
        <v>160</v>
      </c>
      <c r="GY14" s="573"/>
      <c r="GZ14" s="567"/>
      <c r="HA14" s="201">
        <v>160</v>
      </c>
      <c r="HB14" s="573"/>
      <c r="HC14" s="567"/>
      <c r="HD14" s="201">
        <v>160</v>
      </c>
      <c r="HE14" s="573"/>
      <c r="HF14" s="567"/>
      <c r="HG14" s="201">
        <v>160</v>
      </c>
      <c r="HH14" s="573"/>
      <c r="HI14" s="567"/>
      <c r="HJ14" s="201">
        <v>160</v>
      </c>
      <c r="HK14" s="573"/>
      <c r="HL14" s="567"/>
      <c r="HM14" s="201">
        <v>160</v>
      </c>
      <c r="HN14" s="573"/>
      <c r="HO14" s="567"/>
      <c r="HP14" s="201">
        <v>160</v>
      </c>
      <c r="HQ14" s="573"/>
      <c r="HR14" s="567"/>
      <c r="HS14" s="201">
        <v>160</v>
      </c>
      <c r="HT14" s="573"/>
      <c r="HU14" s="567"/>
      <c r="HV14" s="201">
        <v>160</v>
      </c>
      <c r="HW14" s="573"/>
      <c r="HX14" s="567"/>
      <c r="HY14" s="252">
        <f t="shared" si="33"/>
        <v>0</v>
      </c>
      <c r="HZ14" s="251">
        <f t="shared" si="34"/>
        <v>0</v>
      </c>
      <c r="IA14" s="226">
        <f t="shared" si="35"/>
        <v>0</v>
      </c>
      <c r="IB14" s="227">
        <f t="shared" si="36"/>
        <v>0</v>
      </c>
      <c r="IC14" s="23"/>
      <c r="ID14" s="23"/>
      <c r="IE14" s="568">
        <v>160</v>
      </c>
      <c r="IF14" s="573"/>
      <c r="IG14" s="567"/>
      <c r="IH14" s="201">
        <v>160</v>
      </c>
      <c r="II14" s="573"/>
      <c r="IJ14" s="567"/>
      <c r="IK14" s="174">
        <v>160</v>
      </c>
      <c r="IL14" s="566"/>
      <c r="IM14" s="567"/>
      <c r="IN14" s="174">
        <v>160</v>
      </c>
      <c r="IO14" s="566"/>
      <c r="IP14" s="567"/>
      <c r="IQ14" s="174">
        <v>160</v>
      </c>
      <c r="IR14" s="566"/>
      <c r="IS14" s="567"/>
      <c r="IT14" s="174">
        <v>160</v>
      </c>
      <c r="IU14" s="566"/>
      <c r="IV14" s="567"/>
      <c r="IW14" s="201">
        <v>160</v>
      </c>
      <c r="IX14" s="573"/>
      <c r="IY14" s="567"/>
      <c r="IZ14" s="174">
        <v>160</v>
      </c>
      <c r="JA14" s="566"/>
      <c r="JB14" s="567"/>
      <c r="JC14" s="174">
        <v>160</v>
      </c>
      <c r="JD14" s="566"/>
      <c r="JE14" s="567"/>
      <c r="JF14" s="174">
        <v>160</v>
      </c>
      <c r="JG14" s="566"/>
      <c r="JH14" s="567"/>
      <c r="JI14" s="174">
        <v>160</v>
      </c>
      <c r="JJ14" s="566"/>
      <c r="JK14" s="567"/>
      <c r="JL14" s="201">
        <v>160</v>
      </c>
      <c r="JM14" s="573"/>
      <c r="JN14" s="567"/>
      <c r="JO14" s="252">
        <f t="shared" si="37"/>
        <v>0</v>
      </c>
      <c r="JP14" s="251">
        <f t="shared" si="38"/>
        <v>0</v>
      </c>
      <c r="JQ14" s="226">
        <f t="shared" si="39"/>
        <v>0</v>
      </c>
      <c r="JR14" s="227">
        <f t="shared" si="40"/>
        <v>0</v>
      </c>
      <c r="JS14" s="23"/>
      <c r="JT14" s="23"/>
      <c r="JU14" s="174">
        <v>160</v>
      </c>
      <c r="JV14" s="566"/>
      <c r="JW14" s="567"/>
      <c r="JX14" s="174">
        <v>160</v>
      </c>
      <c r="JY14" s="566"/>
      <c r="JZ14" s="567"/>
      <c r="KA14" s="174">
        <v>160</v>
      </c>
      <c r="KB14" s="566"/>
      <c r="KC14" s="567"/>
      <c r="KD14" s="174">
        <v>160</v>
      </c>
      <c r="KE14" s="566"/>
      <c r="KF14" s="567"/>
      <c r="KG14" s="174">
        <v>160</v>
      </c>
      <c r="KH14" s="566"/>
      <c r="KI14" s="567"/>
      <c r="KJ14" s="174">
        <v>160</v>
      </c>
      <c r="KK14" s="566"/>
      <c r="KL14" s="567"/>
      <c r="KM14" s="174">
        <v>160</v>
      </c>
      <c r="KN14" s="566"/>
      <c r="KO14" s="567"/>
      <c r="KP14" s="174">
        <v>160</v>
      </c>
      <c r="KQ14" s="566"/>
      <c r="KR14" s="567"/>
      <c r="KS14" s="174">
        <v>160</v>
      </c>
      <c r="KT14" s="566"/>
      <c r="KU14" s="567"/>
      <c r="KV14" s="174">
        <v>160</v>
      </c>
      <c r="KW14" s="566"/>
      <c r="KX14" s="567"/>
      <c r="KY14" s="174">
        <v>160</v>
      </c>
      <c r="KZ14" s="566"/>
      <c r="LA14" s="567"/>
      <c r="LB14" s="174">
        <v>160</v>
      </c>
      <c r="LC14" s="566"/>
      <c r="LD14" s="567"/>
      <c r="LE14" s="252">
        <f t="shared" si="41"/>
        <v>0</v>
      </c>
      <c r="LF14" s="251">
        <f t="shared" si="42"/>
        <v>0</v>
      </c>
      <c r="LG14" s="226">
        <f t="shared" si="43"/>
        <v>0</v>
      </c>
      <c r="LH14" s="227">
        <f t="shared" si="44"/>
        <v>0</v>
      </c>
      <c r="LI14" s="23"/>
      <c r="LJ14" s="23"/>
      <c r="LK14" s="174">
        <v>160</v>
      </c>
      <c r="LL14" s="566"/>
      <c r="LM14" s="567"/>
      <c r="LN14" s="174">
        <v>160</v>
      </c>
      <c r="LO14" s="566"/>
      <c r="LP14" s="567"/>
      <c r="LQ14" s="174">
        <v>160</v>
      </c>
      <c r="LR14" s="566"/>
      <c r="LS14" s="567"/>
      <c r="LT14" s="174">
        <v>160</v>
      </c>
      <c r="LU14" s="566"/>
      <c r="LV14" s="567"/>
      <c r="LW14" s="174">
        <v>160</v>
      </c>
      <c r="LX14" s="566"/>
      <c r="LY14" s="567"/>
      <c r="LZ14" s="551">
        <v>160</v>
      </c>
      <c r="MA14" s="566"/>
      <c r="MB14" s="567"/>
      <c r="MC14" s="174">
        <v>160</v>
      </c>
      <c r="MD14" s="566"/>
      <c r="ME14" s="567"/>
      <c r="MF14" s="174">
        <v>160</v>
      </c>
      <c r="MG14" s="566"/>
      <c r="MH14" s="567"/>
      <c r="MI14" s="174">
        <v>160</v>
      </c>
      <c r="MJ14" s="566"/>
      <c r="MK14" s="567"/>
      <c r="ML14" s="174">
        <v>160</v>
      </c>
      <c r="MM14" s="566"/>
      <c r="MN14" s="567"/>
      <c r="MO14" s="551">
        <v>160</v>
      </c>
      <c r="MP14" s="566"/>
      <c r="MQ14" s="567"/>
      <c r="MR14" s="174">
        <v>160</v>
      </c>
      <c r="MS14" s="566"/>
      <c r="MT14" s="567"/>
      <c r="MU14" s="252">
        <f t="shared" si="45"/>
        <v>0</v>
      </c>
      <c r="MV14" s="251">
        <f t="shared" si="46"/>
        <v>0</v>
      </c>
      <c r="MW14" s="226">
        <f t="shared" si="47"/>
        <v>0</v>
      </c>
      <c r="MX14" s="227">
        <f t="shared" si="48"/>
        <v>0</v>
      </c>
      <c r="MY14" s="23"/>
      <c r="MZ14" s="23"/>
      <c r="NA14" s="568">
        <v>160</v>
      </c>
      <c r="NB14" s="573"/>
      <c r="NC14" s="567"/>
      <c r="ND14" s="174">
        <v>160</v>
      </c>
      <c r="NE14" s="566"/>
      <c r="NF14" s="567"/>
      <c r="NG14" s="201">
        <v>160</v>
      </c>
      <c r="NH14" s="573"/>
      <c r="NI14" s="567"/>
      <c r="NJ14" s="201">
        <v>160</v>
      </c>
      <c r="NK14" s="573"/>
      <c r="NL14" s="567"/>
      <c r="NM14" s="174">
        <v>160</v>
      </c>
      <c r="NN14" s="566"/>
      <c r="NO14" s="567"/>
      <c r="NP14" s="174">
        <v>160</v>
      </c>
      <c r="NQ14" s="566"/>
      <c r="NR14" s="567"/>
      <c r="NS14" s="174">
        <v>160</v>
      </c>
      <c r="NT14" s="566"/>
      <c r="NU14" s="567"/>
      <c r="NV14" s="201">
        <v>160</v>
      </c>
      <c r="NW14" s="573"/>
      <c r="NX14" s="567"/>
      <c r="NY14" s="201">
        <v>160</v>
      </c>
      <c r="NZ14" s="573"/>
      <c r="OA14" s="567"/>
      <c r="OB14" s="174">
        <v>160</v>
      </c>
      <c r="OC14" s="566"/>
      <c r="OD14" s="567"/>
      <c r="OE14" s="174">
        <v>160</v>
      </c>
      <c r="OF14" s="566"/>
      <c r="OG14" s="567"/>
      <c r="OH14" s="174">
        <v>160</v>
      </c>
      <c r="OI14" s="566"/>
      <c r="OJ14" s="567"/>
      <c r="OK14" s="252">
        <f t="shared" si="49"/>
        <v>0</v>
      </c>
      <c r="OL14" s="251">
        <f t="shared" si="50"/>
        <v>0</v>
      </c>
      <c r="OM14" s="226">
        <f t="shared" si="51"/>
        <v>0</v>
      </c>
      <c r="ON14" s="227">
        <f t="shared" si="52"/>
        <v>0</v>
      </c>
      <c r="OO14" s="23"/>
      <c r="OP14" s="23"/>
      <c r="OQ14" s="571" t="s">
        <v>297</v>
      </c>
      <c r="OR14" s="577">
        <v>160</v>
      </c>
      <c r="OS14" s="573"/>
      <c r="OT14" s="175"/>
      <c r="OU14" s="252">
        <f t="shared" si="53"/>
        <v>0</v>
      </c>
      <c r="OV14" s="227">
        <f t="shared" si="54"/>
        <v>0</v>
      </c>
      <c r="OW14" s="226">
        <f t="shared" si="55"/>
        <v>0</v>
      </c>
      <c r="OX14" s="251">
        <f t="shared" si="56"/>
        <v>0</v>
      </c>
      <c r="OY14" s="574"/>
      <c r="OZ14" s="23"/>
      <c r="PA14" s="23"/>
      <c r="PB14" s="228">
        <f t="shared" si="1"/>
        <v>0</v>
      </c>
      <c r="PC14" s="255">
        <f t="shared" si="2"/>
        <v>0</v>
      </c>
      <c r="PD14" s="226">
        <f t="shared" si="3"/>
        <v>0</v>
      </c>
      <c r="PE14" s="227">
        <f t="shared" si="4"/>
        <v>0</v>
      </c>
      <c r="PF14" s="230">
        <f t="shared" si="5"/>
        <v>0</v>
      </c>
      <c r="PG14" s="229">
        <f t="shared" si="6"/>
        <v>0</v>
      </c>
      <c r="PH14" s="226">
        <f t="shared" si="7"/>
        <v>0</v>
      </c>
      <c r="PI14" s="251">
        <f t="shared" si="8"/>
        <v>0</v>
      </c>
      <c r="PJ14" s="412">
        <f t="shared" si="9"/>
        <v>0</v>
      </c>
      <c r="PK14" s="417">
        <f t="shared" si="10"/>
        <v>0</v>
      </c>
      <c r="PL14" s="412">
        <f t="shared" si="11"/>
        <v>0</v>
      </c>
      <c r="PM14" s="414">
        <f t="shared" si="12"/>
        <v>0</v>
      </c>
      <c r="PN14" s="412" t="s">
        <v>338</v>
      </c>
      <c r="PO14" s="414" t="s">
        <v>338</v>
      </c>
      <c r="PP14" s="412">
        <f t="shared" si="13"/>
        <v>0</v>
      </c>
      <c r="PQ14" s="414">
        <f t="shared" si="14"/>
        <v>0</v>
      </c>
      <c r="PR14" s="23"/>
      <c r="PV14" s="26"/>
      <c r="PW14" s="26"/>
      <c r="PY14" s="26"/>
    </row>
    <row r="15" spans="2:441" s="4" customFormat="1" ht="16.5" customHeight="1" x14ac:dyDescent="0.25">
      <c r="B15" s="46" t="s">
        <v>8</v>
      </c>
      <c r="C15" s="986"/>
      <c r="D15" s="987"/>
      <c r="E15" s="308"/>
      <c r="F15" s="652">
        <v>1</v>
      </c>
      <c r="G15" s="309"/>
      <c r="H15" s="59"/>
      <c r="I15" s="57">
        <f>INT(ROUND(F15,2)*(IF(RIGHT(G15,1)="*",data!$J$11*H15+(IF(H15&gt;0, data!$K$11,0)),(IF(G15&gt;0,data!$J$11*RIGHT(G15,5)+data!$K$11,0)))))</f>
        <v>0</v>
      </c>
      <c r="J15" s="57">
        <f>IF(E15&gt;0,I15*E15,0)</f>
        <v>0</v>
      </c>
      <c r="K15" s="313"/>
      <c r="L15" s="314"/>
      <c r="M15" s="312"/>
      <c r="N15" s="57">
        <f>INT(ROUND(F15,2)*(IF(J15&gt;0,(IF(L15="ano",data!$J$6,0)),0)))</f>
        <v>0</v>
      </c>
      <c r="O15" s="61">
        <f>IF(M15&gt;E15,N15*E15,N15*M15)</f>
        <v>0</v>
      </c>
      <c r="P15" s="63">
        <f>J15+O15</f>
        <v>0</v>
      </c>
      <c r="Q15" s="26"/>
      <c r="R15" s="288" t="str">
        <f t="shared" si="15"/>
        <v/>
      </c>
      <c r="S15" s="289" t="str">
        <f t="shared" si="16"/>
        <v/>
      </c>
      <c r="T15" s="65" t="s">
        <v>338</v>
      </c>
      <c r="U15" s="290" t="str">
        <f t="shared" si="0"/>
        <v/>
      </c>
      <c r="V15" s="4">
        <f>IF(P15&gt;0,IF(ISTEXT(C15)=TRUE,0,1),0)</f>
        <v>0</v>
      </c>
      <c r="W15" s="26">
        <f>IF(H15&gt;0,IF(RIGHT(G15,1)="*",0,1),0)</f>
        <v>0</v>
      </c>
      <c r="X15" s="26">
        <f>IF(OR(G15=data!$I$18,G15=data!$I$19,G15=data!$I$20,G15=data!$I$21,G15=data!$I$22,G15=data!$I$23,G15=data!$I$24,G15=data!$I$25,G15=data!$I$26,G15=data!$I$27,G15=data!$I$28,G15=data!$I$29,G15=data!$I$30,G15=data!$I$31,G15=data!$I$32,G15=data!$I$33,G15=data!$I$34,G15=data!$I$35,G15=data!$I$36,G15=data!$I$37,G15=data!$I$38,G15=data!$I$39,G15=data!$I$40,G15=data!$I$41,G15=data!$I$42,G15=data!$I$43,G15=data!$I$44),1,0)</f>
        <v>0</v>
      </c>
      <c r="Z15" s="176" t="s">
        <v>297</v>
      </c>
      <c r="AA15" s="10"/>
      <c r="AB15" s="10"/>
      <c r="AC15" s="168">
        <v>160</v>
      </c>
      <c r="AD15" s="328"/>
      <c r="AE15" s="223"/>
      <c r="AF15" s="168">
        <v>160</v>
      </c>
      <c r="AG15" s="328"/>
      <c r="AH15" s="223"/>
      <c r="AI15" s="168">
        <v>160</v>
      </c>
      <c r="AJ15" s="328"/>
      <c r="AK15" s="223"/>
      <c r="AL15" s="168">
        <v>160</v>
      </c>
      <c r="AM15" s="328"/>
      <c r="AN15" s="223"/>
      <c r="AO15" s="168">
        <v>160</v>
      </c>
      <c r="AP15" s="328"/>
      <c r="AQ15" s="223"/>
      <c r="AR15" s="168">
        <v>160</v>
      </c>
      <c r="AS15" s="328"/>
      <c r="AT15" s="223"/>
      <c r="AU15" s="168">
        <v>160</v>
      </c>
      <c r="AV15" s="328"/>
      <c r="AW15" s="223"/>
      <c r="AX15" s="168">
        <v>160</v>
      </c>
      <c r="AY15" s="328"/>
      <c r="AZ15" s="223"/>
      <c r="BA15" s="168">
        <v>160</v>
      </c>
      <c r="BB15" s="328"/>
      <c r="BC15" s="223"/>
      <c r="BD15" s="168">
        <v>160</v>
      </c>
      <c r="BE15" s="328"/>
      <c r="BF15" s="223"/>
      <c r="BG15" s="168">
        <v>160</v>
      </c>
      <c r="BH15" s="328"/>
      <c r="BI15" s="223"/>
      <c r="BJ15" s="168">
        <v>160</v>
      </c>
      <c r="BK15" s="328"/>
      <c r="BL15" s="223"/>
      <c r="BM15" s="226">
        <f t="shared" si="17"/>
        <v>0</v>
      </c>
      <c r="BN15" s="251">
        <f t="shared" si="18"/>
        <v>0</v>
      </c>
      <c r="BO15" s="226">
        <f t="shared" si="19"/>
        <v>0</v>
      </c>
      <c r="BP15" s="227">
        <f t="shared" si="20"/>
        <v>0</v>
      </c>
      <c r="BS15" s="164">
        <v>160</v>
      </c>
      <c r="BT15" s="327"/>
      <c r="BU15" s="177"/>
      <c r="BV15" s="164">
        <v>160</v>
      </c>
      <c r="BW15" s="327"/>
      <c r="BX15" s="177"/>
      <c r="BY15" s="164">
        <v>160</v>
      </c>
      <c r="BZ15" s="327"/>
      <c r="CA15" s="177"/>
      <c r="CB15" s="164">
        <v>160</v>
      </c>
      <c r="CC15" s="327"/>
      <c r="CD15" s="177"/>
      <c r="CE15" s="164">
        <v>160</v>
      </c>
      <c r="CF15" s="327"/>
      <c r="CG15" s="177"/>
      <c r="CH15" s="164">
        <v>160</v>
      </c>
      <c r="CI15" s="327"/>
      <c r="CJ15" s="177"/>
      <c r="CK15" s="164">
        <v>160</v>
      </c>
      <c r="CL15" s="327"/>
      <c r="CM15" s="177"/>
      <c r="CN15" s="164">
        <v>160</v>
      </c>
      <c r="CO15" s="327"/>
      <c r="CP15" s="177"/>
      <c r="CQ15" s="164">
        <v>160</v>
      </c>
      <c r="CR15" s="327"/>
      <c r="CS15" s="177"/>
      <c r="CT15" s="164">
        <v>160</v>
      </c>
      <c r="CU15" s="327"/>
      <c r="CV15" s="177"/>
      <c r="CW15" s="164">
        <v>160</v>
      </c>
      <c r="CX15" s="327"/>
      <c r="CY15" s="177"/>
      <c r="CZ15" s="164">
        <v>160</v>
      </c>
      <c r="DA15" s="327"/>
      <c r="DB15" s="177"/>
      <c r="DC15" s="252">
        <f t="shared" si="21"/>
        <v>0</v>
      </c>
      <c r="DD15" s="251">
        <f t="shared" si="22"/>
        <v>0</v>
      </c>
      <c r="DE15" s="226">
        <f t="shared" si="23"/>
        <v>0</v>
      </c>
      <c r="DF15" s="227">
        <f t="shared" si="24"/>
        <v>0</v>
      </c>
      <c r="DI15" s="164">
        <v>160</v>
      </c>
      <c r="DJ15" s="340"/>
      <c r="DK15" s="169"/>
      <c r="DL15" s="195">
        <v>160</v>
      </c>
      <c r="DM15" s="328"/>
      <c r="DN15" s="169"/>
      <c r="DO15" s="195">
        <v>160</v>
      </c>
      <c r="DP15" s="328"/>
      <c r="DQ15" s="169"/>
      <c r="DR15" s="195">
        <v>160</v>
      </c>
      <c r="DS15" s="328"/>
      <c r="DT15" s="169"/>
      <c r="DU15" s="195">
        <v>160</v>
      </c>
      <c r="DV15" s="328"/>
      <c r="DW15" s="169"/>
      <c r="DX15" s="164">
        <v>160</v>
      </c>
      <c r="DY15" s="340"/>
      <c r="DZ15" s="169"/>
      <c r="EA15" s="195">
        <v>160</v>
      </c>
      <c r="EB15" s="328"/>
      <c r="EC15" s="169"/>
      <c r="ED15" s="195">
        <v>160</v>
      </c>
      <c r="EE15" s="328"/>
      <c r="EF15" s="169"/>
      <c r="EG15" s="195">
        <v>160</v>
      </c>
      <c r="EH15" s="328"/>
      <c r="EI15" s="169"/>
      <c r="EJ15" s="164">
        <v>160</v>
      </c>
      <c r="EK15" s="340"/>
      <c r="EL15" s="169"/>
      <c r="EM15" s="195">
        <v>160</v>
      </c>
      <c r="EN15" s="328"/>
      <c r="EO15" s="169"/>
      <c r="EP15" s="195">
        <v>160</v>
      </c>
      <c r="EQ15" s="328"/>
      <c r="ER15" s="169"/>
      <c r="ES15" s="252">
        <f t="shared" si="25"/>
        <v>0</v>
      </c>
      <c r="ET15" s="251">
        <f t="shared" si="26"/>
        <v>0</v>
      </c>
      <c r="EU15" s="226">
        <f t="shared" si="27"/>
        <v>0</v>
      </c>
      <c r="EV15" s="227">
        <f t="shared" si="28"/>
        <v>0</v>
      </c>
      <c r="EY15" s="346">
        <v>160</v>
      </c>
      <c r="EZ15" s="327"/>
      <c r="FA15" s="169"/>
      <c r="FB15" s="195">
        <v>160</v>
      </c>
      <c r="FC15" s="327"/>
      <c r="FD15" s="169"/>
      <c r="FE15" s="195">
        <v>160</v>
      </c>
      <c r="FF15" s="327"/>
      <c r="FG15" s="169"/>
      <c r="FH15" s="195">
        <v>160</v>
      </c>
      <c r="FI15" s="327"/>
      <c r="FJ15" s="169"/>
      <c r="FK15" s="164">
        <v>160</v>
      </c>
      <c r="FL15" s="340"/>
      <c r="FM15" s="169"/>
      <c r="FN15" s="195">
        <v>160</v>
      </c>
      <c r="FO15" s="327"/>
      <c r="FP15" s="169"/>
      <c r="FQ15" s="164">
        <v>160</v>
      </c>
      <c r="FR15" s="340"/>
      <c r="FS15" s="169"/>
      <c r="FT15" s="195">
        <v>160</v>
      </c>
      <c r="FU15" s="327"/>
      <c r="FV15" s="169"/>
      <c r="FW15" s="195">
        <v>160</v>
      </c>
      <c r="FX15" s="327"/>
      <c r="FY15" s="169"/>
      <c r="FZ15" s="164">
        <v>160</v>
      </c>
      <c r="GA15" s="340"/>
      <c r="GB15" s="169"/>
      <c r="GC15" s="195">
        <v>160</v>
      </c>
      <c r="GD15" s="327"/>
      <c r="GE15" s="169"/>
      <c r="GF15" s="195">
        <v>160</v>
      </c>
      <c r="GG15" s="327"/>
      <c r="GH15" s="169"/>
      <c r="GI15" s="252">
        <f t="shared" si="29"/>
        <v>0</v>
      </c>
      <c r="GJ15" s="251">
        <f t="shared" si="30"/>
        <v>0</v>
      </c>
      <c r="GK15" s="226">
        <f t="shared" si="31"/>
        <v>0</v>
      </c>
      <c r="GL15" s="227">
        <f t="shared" si="32"/>
        <v>0</v>
      </c>
      <c r="GO15" s="346">
        <v>160</v>
      </c>
      <c r="GP15" s="327"/>
      <c r="GQ15" s="169"/>
      <c r="GR15" s="195">
        <v>160</v>
      </c>
      <c r="GS15" s="327"/>
      <c r="GT15" s="169"/>
      <c r="GU15" s="195">
        <v>160</v>
      </c>
      <c r="GV15" s="327"/>
      <c r="GW15" s="169"/>
      <c r="GX15" s="195">
        <v>160</v>
      </c>
      <c r="GY15" s="327"/>
      <c r="GZ15" s="169"/>
      <c r="HA15" s="195">
        <v>160</v>
      </c>
      <c r="HB15" s="327"/>
      <c r="HC15" s="169"/>
      <c r="HD15" s="195">
        <v>160</v>
      </c>
      <c r="HE15" s="327"/>
      <c r="HF15" s="169"/>
      <c r="HG15" s="195">
        <v>160</v>
      </c>
      <c r="HH15" s="327"/>
      <c r="HI15" s="169"/>
      <c r="HJ15" s="195">
        <v>160</v>
      </c>
      <c r="HK15" s="327"/>
      <c r="HL15" s="169"/>
      <c r="HM15" s="195">
        <v>160</v>
      </c>
      <c r="HN15" s="327"/>
      <c r="HO15" s="169"/>
      <c r="HP15" s="195">
        <v>160</v>
      </c>
      <c r="HQ15" s="327"/>
      <c r="HR15" s="169"/>
      <c r="HS15" s="195">
        <v>160</v>
      </c>
      <c r="HT15" s="327"/>
      <c r="HU15" s="169"/>
      <c r="HV15" s="195">
        <v>160</v>
      </c>
      <c r="HW15" s="327"/>
      <c r="HX15" s="169"/>
      <c r="HY15" s="252">
        <f t="shared" si="33"/>
        <v>0</v>
      </c>
      <c r="HZ15" s="251">
        <f t="shared" si="34"/>
        <v>0</v>
      </c>
      <c r="IA15" s="226">
        <f t="shared" si="35"/>
        <v>0</v>
      </c>
      <c r="IB15" s="227">
        <f t="shared" si="36"/>
        <v>0</v>
      </c>
      <c r="IE15" s="346">
        <v>160</v>
      </c>
      <c r="IF15" s="327"/>
      <c r="IG15" s="169"/>
      <c r="IH15" s="195">
        <v>160</v>
      </c>
      <c r="II15" s="327"/>
      <c r="IJ15" s="169"/>
      <c r="IK15" s="164">
        <v>160</v>
      </c>
      <c r="IL15" s="340"/>
      <c r="IM15" s="169"/>
      <c r="IN15" s="164">
        <v>160</v>
      </c>
      <c r="IO15" s="340"/>
      <c r="IP15" s="169"/>
      <c r="IQ15" s="164">
        <v>160</v>
      </c>
      <c r="IR15" s="340"/>
      <c r="IS15" s="169"/>
      <c r="IT15" s="164">
        <v>160</v>
      </c>
      <c r="IU15" s="340"/>
      <c r="IV15" s="169"/>
      <c r="IW15" s="195">
        <v>160</v>
      </c>
      <c r="IX15" s="327"/>
      <c r="IY15" s="169"/>
      <c r="IZ15" s="164">
        <v>160</v>
      </c>
      <c r="JA15" s="340"/>
      <c r="JB15" s="169"/>
      <c r="JC15" s="164">
        <v>160</v>
      </c>
      <c r="JD15" s="340"/>
      <c r="JE15" s="169"/>
      <c r="JF15" s="164">
        <v>160</v>
      </c>
      <c r="JG15" s="340"/>
      <c r="JH15" s="169"/>
      <c r="JI15" s="164">
        <v>160</v>
      </c>
      <c r="JJ15" s="340"/>
      <c r="JK15" s="169"/>
      <c r="JL15" s="195">
        <v>160</v>
      </c>
      <c r="JM15" s="327"/>
      <c r="JN15" s="169"/>
      <c r="JO15" s="252">
        <f t="shared" si="37"/>
        <v>0</v>
      </c>
      <c r="JP15" s="251">
        <f t="shared" si="38"/>
        <v>0</v>
      </c>
      <c r="JQ15" s="226">
        <f t="shared" si="39"/>
        <v>0</v>
      </c>
      <c r="JR15" s="227">
        <f t="shared" si="40"/>
        <v>0</v>
      </c>
      <c r="JU15" s="164">
        <v>160</v>
      </c>
      <c r="JV15" s="340"/>
      <c r="JW15" s="169"/>
      <c r="JX15" s="164">
        <v>160</v>
      </c>
      <c r="JY15" s="340"/>
      <c r="JZ15" s="169"/>
      <c r="KA15" s="164">
        <v>160</v>
      </c>
      <c r="KB15" s="340"/>
      <c r="KC15" s="169"/>
      <c r="KD15" s="164">
        <v>160</v>
      </c>
      <c r="KE15" s="340"/>
      <c r="KF15" s="169"/>
      <c r="KG15" s="164">
        <v>160</v>
      </c>
      <c r="KH15" s="340"/>
      <c r="KI15" s="169"/>
      <c r="KJ15" s="164">
        <v>160</v>
      </c>
      <c r="KK15" s="340"/>
      <c r="KL15" s="169"/>
      <c r="KM15" s="164">
        <v>160</v>
      </c>
      <c r="KN15" s="340"/>
      <c r="KO15" s="169"/>
      <c r="KP15" s="164">
        <v>160</v>
      </c>
      <c r="KQ15" s="340"/>
      <c r="KR15" s="169"/>
      <c r="KS15" s="164">
        <v>160</v>
      </c>
      <c r="KT15" s="340"/>
      <c r="KU15" s="169"/>
      <c r="KV15" s="164">
        <v>160</v>
      </c>
      <c r="KW15" s="340"/>
      <c r="KX15" s="169"/>
      <c r="KY15" s="164">
        <v>160</v>
      </c>
      <c r="KZ15" s="340"/>
      <c r="LA15" s="169"/>
      <c r="LB15" s="164">
        <v>160</v>
      </c>
      <c r="LC15" s="340"/>
      <c r="LD15" s="169"/>
      <c r="LE15" s="252">
        <f t="shared" si="41"/>
        <v>0</v>
      </c>
      <c r="LF15" s="251">
        <f t="shared" si="42"/>
        <v>0</v>
      </c>
      <c r="LG15" s="226">
        <f t="shared" si="43"/>
        <v>0</v>
      </c>
      <c r="LH15" s="227">
        <f t="shared" si="44"/>
        <v>0</v>
      </c>
      <c r="LK15" s="164">
        <v>160</v>
      </c>
      <c r="LL15" s="340"/>
      <c r="LM15" s="169"/>
      <c r="LN15" s="164">
        <v>160</v>
      </c>
      <c r="LO15" s="340"/>
      <c r="LP15" s="169"/>
      <c r="LQ15" s="164">
        <v>160</v>
      </c>
      <c r="LR15" s="340"/>
      <c r="LS15" s="169"/>
      <c r="LT15" s="164">
        <v>160</v>
      </c>
      <c r="LU15" s="340"/>
      <c r="LV15" s="169"/>
      <c r="LW15" s="164">
        <v>160</v>
      </c>
      <c r="LX15" s="340"/>
      <c r="LY15" s="169"/>
      <c r="LZ15" s="205">
        <v>160</v>
      </c>
      <c r="MA15" s="340"/>
      <c r="MB15" s="169"/>
      <c r="MC15" s="164">
        <v>160</v>
      </c>
      <c r="MD15" s="340"/>
      <c r="ME15" s="169"/>
      <c r="MF15" s="164">
        <v>160</v>
      </c>
      <c r="MG15" s="340"/>
      <c r="MH15" s="169"/>
      <c r="MI15" s="164">
        <v>160</v>
      </c>
      <c r="MJ15" s="340"/>
      <c r="MK15" s="169"/>
      <c r="ML15" s="164">
        <v>160</v>
      </c>
      <c r="MM15" s="340"/>
      <c r="MN15" s="169"/>
      <c r="MO15" s="205">
        <v>160</v>
      </c>
      <c r="MP15" s="340"/>
      <c r="MQ15" s="169"/>
      <c r="MR15" s="164">
        <v>160</v>
      </c>
      <c r="MS15" s="340"/>
      <c r="MT15" s="169"/>
      <c r="MU15" s="252">
        <f t="shared" si="45"/>
        <v>0</v>
      </c>
      <c r="MV15" s="251">
        <f t="shared" si="46"/>
        <v>0</v>
      </c>
      <c r="MW15" s="226">
        <f t="shared" si="47"/>
        <v>0</v>
      </c>
      <c r="MX15" s="227">
        <f t="shared" si="48"/>
        <v>0</v>
      </c>
      <c r="NA15" s="346">
        <v>160</v>
      </c>
      <c r="NB15" s="327"/>
      <c r="NC15" s="169"/>
      <c r="ND15" s="164">
        <v>160</v>
      </c>
      <c r="NE15" s="340"/>
      <c r="NF15" s="169"/>
      <c r="NG15" s="195">
        <v>160</v>
      </c>
      <c r="NH15" s="327"/>
      <c r="NI15" s="169"/>
      <c r="NJ15" s="195">
        <v>160</v>
      </c>
      <c r="NK15" s="327"/>
      <c r="NL15" s="169"/>
      <c r="NM15" s="164">
        <v>160</v>
      </c>
      <c r="NN15" s="340"/>
      <c r="NO15" s="169"/>
      <c r="NP15" s="164">
        <v>160</v>
      </c>
      <c r="NQ15" s="340"/>
      <c r="NR15" s="169"/>
      <c r="NS15" s="164">
        <v>160</v>
      </c>
      <c r="NT15" s="340"/>
      <c r="NU15" s="169"/>
      <c r="NV15" s="195">
        <v>160</v>
      </c>
      <c r="NW15" s="327"/>
      <c r="NX15" s="169"/>
      <c r="NY15" s="195">
        <v>160</v>
      </c>
      <c r="NZ15" s="327"/>
      <c r="OA15" s="169"/>
      <c r="OB15" s="164">
        <v>160</v>
      </c>
      <c r="OC15" s="340"/>
      <c r="OD15" s="169"/>
      <c r="OE15" s="164">
        <v>160</v>
      </c>
      <c r="OF15" s="340"/>
      <c r="OG15" s="169"/>
      <c r="OH15" s="164">
        <v>160</v>
      </c>
      <c r="OI15" s="340"/>
      <c r="OJ15" s="169"/>
      <c r="OK15" s="252">
        <f t="shared" si="49"/>
        <v>0</v>
      </c>
      <c r="OL15" s="251">
        <f t="shared" si="50"/>
        <v>0</v>
      </c>
      <c r="OM15" s="226">
        <f t="shared" si="51"/>
        <v>0</v>
      </c>
      <c r="ON15" s="227">
        <f t="shared" si="52"/>
        <v>0</v>
      </c>
      <c r="OQ15" s="283" t="s">
        <v>297</v>
      </c>
      <c r="OR15" s="354">
        <v>160</v>
      </c>
      <c r="OS15" s="327"/>
      <c r="OT15" s="177"/>
      <c r="OU15" s="252">
        <f t="shared" si="53"/>
        <v>0</v>
      </c>
      <c r="OV15" s="227">
        <f t="shared" si="54"/>
        <v>0</v>
      </c>
      <c r="OW15" s="226">
        <f t="shared" si="55"/>
        <v>0</v>
      </c>
      <c r="OX15" s="251">
        <f t="shared" si="56"/>
        <v>0</v>
      </c>
      <c r="OY15" s="293"/>
      <c r="PB15" s="228">
        <f t="shared" si="1"/>
        <v>0</v>
      </c>
      <c r="PC15" s="255">
        <f t="shared" si="2"/>
        <v>0</v>
      </c>
      <c r="PD15" s="226">
        <f t="shared" si="3"/>
        <v>0</v>
      </c>
      <c r="PE15" s="227">
        <f t="shared" si="4"/>
        <v>0</v>
      </c>
      <c r="PF15" s="230">
        <f t="shared" si="5"/>
        <v>0</v>
      </c>
      <c r="PG15" s="229">
        <f t="shared" si="6"/>
        <v>0</v>
      </c>
      <c r="PH15" s="226">
        <f t="shared" si="7"/>
        <v>0</v>
      </c>
      <c r="PI15" s="251">
        <f t="shared" si="8"/>
        <v>0</v>
      </c>
      <c r="PJ15" s="412">
        <f t="shared" si="9"/>
        <v>0</v>
      </c>
      <c r="PK15" s="417">
        <f t="shared" si="10"/>
        <v>0</v>
      </c>
      <c r="PL15" s="412">
        <f t="shared" si="11"/>
        <v>0</v>
      </c>
      <c r="PM15" s="414">
        <f t="shared" si="12"/>
        <v>0</v>
      </c>
      <c r="PN15" s="412" t="s">
        <v>338</v>
      </c>
      <c r="PO15" s="414" t="s">
        <v>338</v>
      </c>
      <c r="PP15" s="412">
        <f t="shared" si="13"/>
        <v>0</v>
      </c>
      <c r="PQ15" s="414">
        <f t="shared" si="14"/>
        <v>0</v>
      </c>
      <c r="PV15" s="26"/>
      <c r="PW15" s="26"/>
      <c r="PY15" s="26"/>
    </row>
    <row r="16" spans="2:441" s="4" customFormat="1" ht="15" hidden="1" customHeight="1" x14ac:dyDescent="0.25">
      <c r="B16" s="46"/>
      <c r="C16" s="555"/>
      <c r="D16" s="556"/>
      <c r="E16" s="547"/>
      <c r="F16" s="652"/>
      <c r="G16" s="575"/>
      <c r="H16" s="58"/>
      <c r="I16" s="57">
        <f>INT(ROUND(F16,2)*(IF(RIGHT(G16,1)="*",data!$J$11*H16+(IF(H16&gt;0, data!$K$11,0)),(IF(G16&gt;0,data!$J$11*RIGHT(G16,5)+data!$K$11,0)))))</f>
        <v>0</v>
      </c>
      <c r="J16" s="57"/>
      <c r="K16" s="576"/>
      <c r="L16" s="549"/>
      <c r="M16" s="128"/>
      <c r="N16" s="57">
        <f>INT(ROUND(F16,2)*(IF(J16&gt;0,(IF(L16="ano",data!$J$6,0)),0)))</f>
        <v>0</v>
      </c>
      <c r="O16" s="61"/>
      <c r="P16" s="63"/>
      <c r="Q16" s="26"/>
      <c r="R16" s="288" t="str">
        <f t="shared" si="15"/>
        <v/>
      </c>
      <c r="S16" s="289" t="str">
        <f t="shared" si="16"/>
        <v/>
      </c>
      <c r="T16" s="65" t="s">
        <v>338</v>
      </c>
      <c r="U16" s="290" t="str">
        <f t="shared" si="0"/>
        <v/>
      </c>
      <c r="V16" s="23"/>
      <c r="W16" s="26"/>
      <c r="X16" s="26">
        <f>IF(OR(G16=data!$I$18,G16=data!$I$19,G16=data!$I$20,G16=data!$I$21,G16=data!$I$22,G16=data!$I$23,G16=data!$I$24,G16=data!$I$25,G16=data!$I$26,G16=data!$I$27,G16=data!$I$28,G16=data!$I$29,G16=data!$I$30,G16=data!$I$31,G16=data!$I$32,G16=data!$I$33,G16=data!$I$34,G16=data!$I$35,G16=data!$I$36,G16=data!$I$37,G16=data!$I$38,G16=data!$I$39,G16=data!$I$40,G16=data!$I$41,G16=data!$I$42,G16=data!$I$43,G16=data!$I$44),1,0)</f>
        <v>0</v>
      </c>
      <c r="Z16" s="173" t="s">
        <v>297</v>
      </c>
      <c r="AA16" s="10"/>
      <c r="AB16" s="10"/>
      <c r="AC16" s="560">
        <v>160</v>
      </c>
      <c r="AD16" s="561"/>
      <c r="AE16" s="562"/>
      <c r="AF16" s="560">
        <v>160</v>
      </c>
      <c r="AG16" s="561"/>
      <c r="AH16" s="562"/>
      <c r="AI16" s="560">
        <v>160</v>
      </c>
      <c r="AJ16" s="561"/>
      <c r="AK16" s="562"/>
      <c r="AL16" s="560">
        <v>160</v>
      </c>
      <c r="AM16" s="561"/>
      <c r="AN16" s="562"/>
      <c r="AO16" s="560">
        <v>160</v>
      </c>
      <c r="AP16" s="561"/>
      <c r="AQ16" s="562"/>
      <c r="AR16" s="560">
        <v>160</v>
      </c>
      <c r="AS16" s="561"/>
      <c r="AT16" s="562"/>
      <c r="AU16" s="560">
        <v>160</v>
      </c>
      <c r="AV16" s="561"/>
      <c r="AW16" s="562"/>
      <c r="AX16" s="560">
        <v>160</v>
      </c>
      <c r="AY16" s="561"/>
      <c r="AZ16" s="562"/>
      <c r="BA16" s="560">
        <v>160</v>
      </c>
      <c r="BB16" s="561"/>
      <c r="BC16" s="562"/>
      <c r="BD16" s="560">
        <v>160</v>
      </c>
      <c r="BE16" s="561"/>
      <c r="BF16" s="562"/>
      <c r="BG16" s="560">
        <v>160</v>
      </c>
      <c r="BH16" s="561"/>
      <c r="BI16" s="562"/>
      <c r="BJ16" s="560">
        <v>160</v>
      </c>
      <c r="BK16" s="561"/>
      <c r="BL16" s="562"/>
      <c r="BM16" s="226">
        <f t="shared" si="17"/>
        <v>0</v>
      </c>
      <c r="BN16" s="251">
        <f t="shared" si="18"/>
        <v>0</v>
      </c>
      <c r="BO16" s="226">
        <f t="shared" si="19"/>
        <v>0</v>
      </c>
      <c r="BP16" s="227">
        <f t="shared" si="20"/>
        <v>0</v>
      </c>
      <c r="BQ16" s="23"/>
      <c r="BR16" s="23"/>
      <c r="BS16" s="174">
        <v>160</v>
      </c>
      <c r="BT16" s="573"/>
      <c r="BU16" s="175"/>
      <c r="BV16" s="174">
        <v>160</v>
      </c>
      <c r="BW16" s="573"/>
      <c r="BX16" s="175"/>
      <c r="BY16" s="174">
        <v>160</v>
      </c>
      <c r="BZ16" s="573"/>
      <c r="CA16" s="175"/>
      <c r="CB16" s="174">
        <v>160</v>
      </c>
      <c r="CC16" s="573"/>
      <c r="CD16" s="175"/>
      <c r="CE16" s="174">
        <v>160</v>
      </c>
      <c r="CF16" s="573"/>
      <c r="CG16" s="175"/>
      <c r="CH16" s="174">
        <v>160</v>
      </c>
      <c r="CI16" s="573"/>
      <c r="CJ16" s="175"/>
      <c r="CK16" s="174">
        <v>160</v>
      </c>
      <c r="CL16" s="573"/>
      <c r="CM16" s="175"/>
      <c r="CN16" s="174">
        <v>160</v>
      </c>
      <c r="CO16" s="573"/>
      <c r="CP16" s="175"/>
      <c r="CQ16" s="174">
        <v>160</v>
      </c>
      <c r="CR16" s="573"/>
      <c r="CS16" s="175"/>
      <c r="CT16" s="174">
        <v>160</v>
      </c>
      <c r="CU16" s="573"/>
      <c r="CV16" s="175"/>
      <c r="CW16" s="174">
        <v>160</v>
      </c>
      <c r="CX16" s="573"/>
      <c r="CY16" s="175"/>
      <c r="CZ16" s="174">
        <v>160</v>
      </c>
      <c r="DA16" s="573"/>
      <c r="DB16" s="175"/>
      <c r="DC16" s="252">
        <f t="shared" si="21"/>
        <v>0</v>
      </c>
      <c r="DD16" s="251">
        <f t="shared" si="22"/>
        <v>0</v>
      </c>
      <c r="DE16" s="226">
        <f t="shared" si="23"/>
        <v>0</v>
      </c>
      <c r="DF16" s="227">
        <f t="shared" si="24"/>
        <v>0</v>
      </c>
      <c r="DG16" s="23"/>
      <c r="DH16" s="23"/>
      <c r="DI16" s="174">
        <v>160</v>
      </c>
      <c r="DJ16" s="566"/>
      <c r="DK16" s="567"/>
      <c r="DL16" s="201">
        <v>160</v>
      </c>
      <c r="DM16" s="561"/>
      <c r="DN16" s="567"/>
      <c r="DO16" s="201">
        <v>160</v>
      </c>
      <c r="DP16" s="561"/>
      <c r="DQ16" s="567"/>
      <c r="DR16" s="201">
        <v>160</v>
      </c>
      <c r="DS16" s="561"/>
      <c r="DT16" s="567"/>
      <c r="DU16" s="201">
        <v>160</v>
      </c>
      <c r="DV16" s="561"/>
      <c r="DW16" s="567"/>
      <c r="DX16" s="174">
        <v>160</v>
      </c>
      <c r="DY16" s="566"/>
      <c r="DZ16" s="567"/>
      <c r="EA16" s="201">
        <v>160</v>
      </c>
      <c r="EB16" s="561"/>
      <c r="EC16" s="567"/>
      <c r="ED16" s="201">
        <v>160</v>
      </c>
      <c r="EE16" s="561"/>
      <c r="EF16" s="567"/>
      <c r="EG16" s="201">
        <v>160</v>
      </c>
      <c r="EH16" s="561"/>
      <c r="EI16" s="567"/>
      <c r="EJ16" s="174">
        <v>160</v>
      </c>
      <c r="EK16" s="566"/>
      <c r="EL16" s="567"/>
      <c r="EM16" s="201">
        <v>160</v>
      </c>
      <c r="EN16" s="561"/>
      <c r="EO16" s="567"/>
      <c r="EP16" s="201">
        <v>160</v>
      </c>
      <c r="EQ16" s="561"/>
      <c r="ER16" s="567"/>
      <c r="ES16" s="252">
        <f t="shared" si="25"/>
        <v>0</v>
      </c>
      <c r="ET16" s="251">
        <f t="shared" si="26"/>
        <v>0</v>
      </c>
      <c r="EU16" s="226">
        <f t="shared" si="27"/>
        <v>0</v>
      </c>
      <c r="EV16" s="227">
        <f t="shared" si="28"/>
        <v>0</v>
      </c>
      <c r="EW16" s="23"/>
      <c r="EX16" s="23"/>
      <c r="EY16" s="568">
        <v>160</v>
      </c>
      <c r="EZ16" s="573"/>
      <c r="FA16" s="567"/>
      <c r="FB16" s="201">
        <v>160</v>
      </c>
      <c r="FC16" s="573"/>
      <c r="FD16" s="567"/>
      <c r="FE16" s="201">
        <v>160</v>
      </c>
      <c r="FF16" s="573"/>
      <c r="FG16" s="567"/>
      <c r="FH16" s="201">
        <v>160</v>
      </c>
      <c r="FI16" s="573"/>
      <c r="FJ16" s="567"/>
      <c r="FK16" s="174">
        <v>160</v>
      </c>
      <c r="FL16" s="566"/>
      <c r="FM16" s="567"/>
      <c r="FN16" s="201">
        <v>160</v>
      </c>
      <c r="FO16" s="573"/>
      <c r="FP16" s="567"/>
      <c r="FQ16" s="174">
        <v>160</v>
      </c>
      <c r="FR16" s="566"/>
      <c r="FS16" s="567"/>
      <c r="FT16" s="201">
        <v>160</v>
      </c>
      <c r="FU16" s="573"/>
      <c r="FV16" s="567"/>
      <c r="FW16" s="201">
        <v>160</v>
      </c>
      <c r="FX16" s="573"/>
      <c r="FY16" s="567"/>
      <c r="FZ16" s="174">
        <v>160</v>
      </c>
      <c r="GA16" s="566"/>
      <c r="GB16" s="567"/>
      <c r="GC16" s="201">
        <v>160</v>
      </c>
      <c r="GD16" s="573"/>
      <c r="GE16" s="567"/>
      <c r="GF16" s="201">
        <v>160</v>
      </c>
      <c r="GG16" s="573"/>
      <c r="GH16" s="567"/>
      <c r="GI16" s="252">
        <f t="shared" si="29"/>
        <v>0</v>
      </c>
      <c r="GJ16" s="251">
        <f t="shared" si="30"/>
        <v>0</v>
      </c>
      <c r="GK16" s="226">
        <f t="shared" si="31"/>
        <v>0</v>
      </c>
      <c r="GL16" s="227">
        <f t="shared" si="32"/>
        <v>0</v>
      </c>
      <c r="GM16" s="23"/>
      <c r="GN16" s="23"/>
      <c r="GO16" s="568">
        <v>160</v>
      </c>
      <c r="GP16" s="573"/>
      <c r="GQ16" s="567"/>
      <c r="GR16" s="201">
        <v>160</v>
      </c>
      <c r="GS16" s="573"/>
      <c r="GT16" s="567"/>
      <c r="GU16" s="201">
        <v>160</v>
      </c>
      <c r="GV16" s="573"/>
      <c r="GW16" s="567"/>
      <c r="GX16" s="201">
        <v>160</v>
      </c>
      <c r="GY16" s="573"/>
      <c r="GZ16" s="567"/>
      <c r="HA16" s="201">
        <v>160</v>
      </c>
      <c r="HB16" s="573"/>
      <c r="HC16" s="567"/>
      <c r="HD16" s="201">
        <v>160</v>
      </c>
      <c r="HE16" s="573"/>
      <c r="HF16" s="567"/>
      <c r="HG16" s="201">
        <v>160</v>
      </c>
      <c r="HH16" s="573"/>
      <c r="HI16" s="567"/>
      <c r="HJ16" s="201">
        <v>160</v>
      </c>
      <c r="HK16" s="573"/>
      <c r="HL16" s="567"/>
      <c r="HM16" s="201">
        <v>160</v>
      </c>
      <c r="HN16" s="573"/>
      <c r="HO16" s="567"/>
      <c r="HP16" s="201">
        <v>160</v>
      </c>
      <c r="HQ16" s="573"/>
      <c r="HR16" s="567"/>
      <c r="HS16" s="201">
        <v>160</v>
      </c>
      <c r="HT16" s="573"/>
      <c r="HU16" s="567"/>
      <c r="HV16" s="201">
        <v>160</v>
      </c>
      <c r="HW16" s="573"/>
      <c r="HX16" s="567"/>
      <c r="HY16" s="252">
        <f t="shared" si="33"/>
        <v>0</v>
      </c>
      <c r="HZ16" s="251">
        <f t="shared" si="34"/>
        <v>0</v>
      </c>
      <c r="IA16" s="226">
        <f t="shared" si="35"/>
        <v>0</v>
      </c>
      <c r="IB16" s="227">
        <f t="shared" si="36"/>
        <v>0</v>
      </c>
      <c r="IC16" s="23"/>
      <c r="ID16" s="23"/>
      <c r="IE16" s="568">
        <v>160</v>
      </c>
      <c r="IF16" s="573"/>
      <c r="IG16" s="567"/>
      <c r="IH16" s="201">
        <v>160</v>
      </c>
      <c r="II16" s="573"/>
      <c r="IJ16" s="567"/>
      <c r="IK16" s="174">
        <v>160</v>
      </c>
      <c r="IL16" s="566"/>
      <c r="IM16" s="567"/>
      <c r="IN16" s="174">
        <v>160</v>
      </c>
      <c r="IO16" s="566"/>
      <c r="IP16" s="567"/>
      <c r="IQ16" s="174">
        <v>160</v>
      </c>
      <c r="IR16" s="566"/>
      <c r="IS16" s="567"/>
      <c r="IT16" s="174">
        <v>160</v>
      </c>
      <c r="IU16" s="566"/>
      <c r="IV16" s="567"/>
      <c r="IW16" s="201">
        <v>160</v>
      </c>
      <c r="IX16" s="573"/>
      <c r="IY16" s="567"/>
      <c r="IZ16" s="174">
        <v>160</v>
      </c>
      <c r="JA16" s="566"/>
      <c r="JB16" s="567"/>
      <c r="JC16" s="174">
        <v>160</v>
      </c>
      <c r="JD16" s="566"/>
      <c r="JE16" s="567"/>
      <c r="JF16" s="174">
        <v>160</v>
      </c>
      <c r="JG16" s="566"/>
      <c r="JH16" s="567"/>
      <c r="JI16" s="174">
        <v>160</v>
      </c>
      <c r="JJ16" s="566"/>
      <c r="JK16" s="567"/>
      <c r="JL16" s="201">
        <v>160</v>
      </c>
      <c r="JM16" s="573"/>
      <c r="JN16" s="567"/>
      <c r="JO16" s="252">
        <f t="shared" si="37"/>
        <v>0</v>
      </c>
      <c r="JP16" s="251">
        <f t="shared" si="38"/>
        <v>0</v>
      </c>
      <c r="JQ16" s="226">
        <f t="shared" si="39"/>
        <v>0</v>
      </c>
      <c r="JR16" s="227">
        <f t="shared" si="40"/>
        <v>0</v>
      </c>
      <c r="JS16" s="23"/>
      <c r="JT16" s="23"/>
      <c r="JU16" s="174">
        <v>160</v>
      </c>
      <c r="JV16" s="566"/>
      <c r="JW16" s="567"/>
      <c r="JX16" s="174">
        <v>160</v>
      </c>
      <c r="JY16" s="566"/>
      <c r="JZ16" s="567"/>
      <c r="KA16" s="174">
        <v>160</v>
      </c>
      <c r="KB16" s="566"/>
      <c r="KC16" s="567"/>
      <c r="KD16" s="174">
        <v>160</v>
      </c>
      <c r="KE16" s="566"/>
      <c r="KF16" s="567"/>
      <c r="KG16" s="174">
        <v>160</v>
      </c>
      <c r="KH16" s="566"/>
      <c r="KI16" s="567"/>
      <c r="KJ16" s="174">
        <v>160</v>
      </c>
      <c r="KK16" s="566"/>
      <c r="KL16" s="567"/>
      <c r="KM16" s="174">
        <v>160</v>
      </c>
      <c r="KN16" s="566"/>
      <c r="KO16" s="567"/>
      <c r="KP16" s="174">
        <v>160</v>
      </c>
      <c r="KQ16" s="566"/>
      <c r="KR16" s="567"/>
      <c r="KS16" s="174">
        <v>160</v>
      </c>
      <c r="KT16" s="566"/>
      <c r="KU16" s="567"/>
      <c r="KV16" s="174">
        <v>160</v>
      </c>
      <c r="KW16" s="566"/>
      <c r="KX16" s="567"/>
      <c r="KY16" s="174">
        <v>160</v>
      </c>
      <c r="KZ16" s="566"/>
      <c r="LA16" s="567"/>
      <c r="LB16" s="174">
        <v>160</v>
      </c>
      <c r="LC16" s="566"/>
      <c r="LD16" s="567"/>
      <c r="LE16" s="252">
        <f t="shared" si="41"/>
        <v>0</v>
      </c>
      <c r="LF16" s="251">
        <f t="shared" si="42"/>
        <v>0</v>
      </c>
      <c r="LG16" s="226">
        <f t="shared" si="43"/>
        <v>0</v>
      </c>
      <c r="LH16" s="227">
        <f t="shared" si="44"/>
        <v>0</v>
      </c>
      <c r="LI16" s="23"/>
      <c r="LJ16" s="23"/>
      <c r="LK16" s="174">
        <v>160</v>
      </c>
      <c r="LL16" s="566"/>
      <c r="LM16" s="567"/>
      <c r="LN16" s="174">
        <v>160</v>
      </c>
      <c r="LO16" s="566"/>
      <c r="LP16" s="567"/>
      <c r="LQ16" s="174">
        <v>160</v>
      </c>
      <c r="LR16" s="566"/>
      <c r="LS16" s="567"/>
      <c r="LT16" s="174">
        <v>160</v>
      </c>
      <c r="LU16" s="566"/>
      <c r="LV16" s="567"/>
      <c r="LW16" s="174">
        <v>160</v>
      </c>
      <c r="LX16" s="566"/>
      <c r="LY16" s="567"/>
      <c r="LZ16" s="551">
        <v>160</v>
      </c>
      <c r="MA16" s="566"/>
      <c r="MB16" s="567"/>
      <c r="MC16" s="174">
        <v>160</v>
      </c>
      <c r="MD16" s="566"/>
      <c r="ME16" s="567"/>
      <c r="MF16" s="174">
        <v>160</v>
      </c>
      <c r="MG16" s="566"/>
      <c r="MH16" s="567"/>
      <c r="MI16" s="174">
        <v>160</v>
      </c>
      <c r="MJ16" s="566"/>
      <c r="MK16" s="567"/>
      <c r="ML16" s="174">
        <v>160</v>
      </c>
      <c r="MM16" s="566"/>
      <c r="MN16" s="567"/>
      <c r="MO16" s="551">
        <v>160</v>
      </c>
      <c r="MP16" s="566"/>
      <c r="MQ16" s="567"/>
      <c r="MR16" s="174">
        <v>160</v>
      </c>
      <c r="MS16" s="566"/>
      <c r="MT16" s="567"/>
      <c r="MU16" s="252">
        <f t="shared" si="45"/>
        <v>0</v>
      </c>
      <c r="MV16" s="251">
        <f t="shared" si="46"/>
        <v>0</v>
      </c>
      <c r="MW16" s="226">
        <f t="shared" si="47"/>
        <v>0</v>
      </c>
      <c r="MX16" s="227">
        <f t="shared" si="48"/>
        <v>0</v>
      </c>
      <c r="MY16" s="23"/>
      <c r="MZ16" s="23"/>
      <c r="NA16" s="568">
        <v>160</v>
      </c>
      <c r="NB16" s="573"/>
      <c r="NC16" s="567"/>
      <c r="ND16" s="174">
        <v>160</v>
      </c>
      <c r="NE16" s="566"/>
      <c r="NF16" s="567"/>
      <c r="NG16" s="201">
        <v>160</v>
      </c>
      <c r="NH16" s="573"/>
      <c r="NI16" s="567"/>
      <c r="NJ16" s="201">
        <v>160</v>
      </c>
      <c r="NK16" s="573"/>
      <c r="NL16" s="567"/>
      <c r="NM16" s="174">
        <v>160</v>
      </c>
      <c r="NN16" s="566"/>
      <c r="NO16" s="567"/>
      <c r="NP16" s="174">
        <v>160</v>
      </c>
      <c r="NQ16" s="566"/>
      <c r="NR16" s="567"/>
      <c r="NS16" s="174">
        <v>160</v>
      </c>
      <c r="NT16" s="566"/>
      <c r="NU16" s="567"/>
      <c r="NV16" s="201">
        <v>160</v>
      </c>
      <c r="NW16" s="573"/>
      <c r="NX16" s="567"/>
      <c r="NY16" s="201">
        <v>160</v>
      </c>
      <c r="NZ16" s="573"/>
      <c r="OA16" s="567"/>
      <c r="OB16" s="174">
        <v>160</v>
      </c>
      <c r="OC16" s="566"/>
      <c r="OD16" s="567"/>
      <c r="OE16" s="174">
        <v>160</v>
      </c>
      <c r="OF16" s="566"/>
      <c r="OG16" s="567"/>
      <c r="OH16" s="174">
        <v>160</v>
      </c>
      <c r="OI16" s="566"/>
      <c r="OJ16" s="567"/>
      <c r="OK16" s="252">
        <f t="shared" si="49"/>
        <v>0</v>
      </c>
      <c r="OL16" s="251">
        <f t="shared" si="50"/>
        <v>0</v>
      </c>
      <c r="OM16" s="226">
        <f t="shared" si="51"/>
        <v>0</v>
      </c>
      <c r="ON16" s="227">
        <f t="shared" si="52"/>
        <v>0</v>
      </c>
      <c r="OO16" s="23"/>
      <c r="OP16" s="23"/>
      <c r="OQ16" s="571" t="s">
        <v>297</v>
      </c>
      <c r="OR16" s="577">
        <v>160</v>
      </c>
      <c r="OS16" s="573"/>
      <c r="OT16" s="175"/>
      <c r="OU16" s="252">
        <f t="shared" si="53"/>
        <v>0</v>
      </c>
      <c r="OV16" s="227">
        <f t="shared" si="54"/>
        <v>0</v>
      </c>
      <c r="OW16" s="226">
        <f t="shared" si="55"/>
        <v>0</v>
      </c>
      <c r="OX16" s="251">
        <f t="shared" si="56"/>
        <v>0</v>
      </c>
      <c r="OY16" s="574"/>
      <c r="OZ16" s="23"/>
      <c r="PA16" s="23"/>
      <c r="PB16" s="228">
        <f t="shared" si="1"/>
        <v>0</v>
      </c>
      <c r="PC16" s="255">
        <f t="shared" si="2"/>
        <v>0</v>
      </c>
      <c r="PD16" s="226">
        <f t="shared" si="3"/>
        <v>0</v>
      </c>
      <c r="PE16" s="227">
        <f t="shared" si="4"/>
        <v>0</v>
      </c>
      <c r="PF16" s="230">
        <f t="shared" si="5"/>
        <v>0</v>
      </c>
      <c r="PG16" s="229">
        <f t="shared" si="6"/>
        <v>0</v>
      </c>
      <c r="PH16" s="226">
        <f t="shared" si="7"/>
        <v>0</v>
      </c>
      <c r="PI16" s="251">
        <f t="shared" si="8"/>
        <v>0</v>
      </c>
      <c r="PJ16" s="412">
        <f t="shared" si="9"/>
        <v>0</v>
      </c>
      <c r="PK16" s="417">
        <f t="shared" si="10"/>
        <v>0</v>
      </c>
      <c r="PL16" s="412">
        <f t="shared" si="11"/>
        <v>0</v>
      </c>
      <c r="PM16" s="414">
        <f t="shared" si="12"/>
        <v>0</v>
      </c>
      <c r="PN16" s="412" t="s">
        <v>338</v>
      </c>
      <c r="PO16" s="414" t="s">
        <v>338</v>
      </c>
      <c r="PP16" s="412">
        <f t="shared" si="13"/>
        <v>0</v>
      </c>
      <c r="PQ16" s="414">
        <f t="shared" si="14"/>
        <v>0</v>
      </c>
      <c r="PR16" s="23"/>
      <c r="PV16" s="26"/>
      <c r="PW16" s="26"/>
      <c r="PY16" s="26"/>
    </row>
    <row r="17" spans="2:441" s="4" customFormat="1" ht="16.5" customHeight="1" x14ac:dyDescent="0.25">
      <c r="B17" s="46" t="s">
        <v>12</v>
      </c>
      <c r="C17" s="986"/>
      <c r="D17" s="987"/>
      <c r="E17" s="308"/>
      <c r="F17" s="652">
        <v>1</v>
      </c>
      <c r="G17" s="309"/>
      <c r="H17" s="59"/>
      <c r="I17" s="57">
        <f>INT(ROUND(F17,2)*(IF(RIGHT(G17,1)="*",data!$J$11*H17+(IF(H17&gt;0, data!$K$11,0)),(IF(G17&gt;0,data!$J$11*RIGHT(G17,5)+data!$K$11,0)))))</f>
        <v>0</v>
      </c>
      <c r="J17" s="57">
        <f>IF(E17&gt;0,I17*E17,0)</f>
        <v>0</v>
      </c>
      <c r="K17" s="313"/>
      <c r="L17" s="314"/>
      <c r="M17" s="312"/>
      <c r="N17" s="57">
        <f>INT(ROUND(F17,2)*(IF(J17&gt;0,(IF(L17="ano",data!$J$6,0)),0)))</f>
        <v>0</v>
      </c>
      <c r="O17" s="61">
        <f>IF(M17&gt;E17,N17*E17,N17*M17)</f>
        <v>0</v>
      </c>
      <c r="P17" s="63">
        <f>J17+O17</f>
        <v>0</v>
      </c>
      <c r="Q17" s="26"/>
      <c r="R17" s="288" t="str">
        <f t="shared" si="15"/>
        <v/>
      </c>
      <c r="S17" s="289" t="str">
        <f t="shared" si="16"/>
        <v/>
      </c>
      <c r="T17" s="65" t="s">
        <v>338</v>
      </c>
      <c r="U17" s="290" t="str">
        <f t="shared" si="0"/>
        <v/>
      </c>
      <c r="V17" s="4">
        <f>IF(P17&gt;0,IF(ISTEXT(C17)=TRUE,0,1),0)</f>
        <v>0</v>
      </c>
      <c r="W17" s="26">
        <f>IF(H17&gt;0,IF(RIGHT(G17,1)="*",0,1),0)</f>
        <v>0</v>
      </c>
      <c r="X17" s="26">
        <f>IF(OR(G17=data!$I$18,G17=data!$I$19,G17=data!$I$20,G17=data!$I$21,G17=data!$I$22,G17=data!$I$23,G17=data!$I$24,G17=data!$I$25,G17=data!$I$26,G17=data!$I$27,G17=data!$I$28,G17=data!$I$29,G17=data!$I$30,G17=data!$I$31,G17=data!$I$32,G17=data!$I$33,G17=data!$I$34,G17=data!$I$35,G17=data!$I$36,G17=data!$I$37,G17=data!$I$38,G17=data!$I$39,G17=data!$I$40,G17=data!$I$41,G17=data!$I$42,G17=data!$I$43,G17=data!$I$44),1,0)</f>
        <v>0</v>
      </c>
      <c r="Z17" s="176" t="s">
        <v>297</v>
      </c>
      <c r="AA17" s="10"/>
      <c r="AB17" s="10"/>
      <c r="AC17" s="168">
        <v>160</v>
      </c>
      <c r="AD17" s="328"/>
      <c r="AE17" s="223"/>
      <c r="AF17" s="168">
        <v>160</v>
      </c>
      <c r="AG17" s="328"/>
      <c r="AH17" s="223"/>
      <c r="AI17" s="168">
        <v>160</v>
      </c>
      <c r="AJ17" s="328"/>
      <c r="AK17" s="223"/>
      <c r="AL17" s="168">
        <v>160</v>
      </c>
      <c r="AM17" s="328"/>
      <c r="AN17" s="223"/>
      <c r="AO17" s="168">
        <v>160</v>
      </c>
      <c r="AP17" s="328"/>
      <c r="AQ17" s="223"/>
      <c r="AR17" s="168">
        <v>160</v>
      </c>
      <c r="AS17" s="328"/>
      <c r="AT17" s="223"/>
      <c r="AU17" s="168">
        <v>160</v>
      </c>
      <c r="AV17" s="328"/>
      <c r="AW17" s="223"/>
      <c r="AX17" s="168">
        <v>160</v>
      </c>
      <c r="AY17" s="328"/>
      <c r="AZ17" s="223"/>
      <c r="BA17" s="168">
        <v>160</v>
      </c>
      <c r="BB17" s="328"/>
      <c r="BC17" s="223"/>
      <c r="BD17" s="168">
        <v>160</v>
      </c>
      <c r="BE17" s="328"/>
      <c r="BF17" s="223"/>
      <c r="BG17" s="168">
        <v>160</v>
      </c>
      <c r="BH17" s="328"/>
      <c r="BI17" s="223"/>
      <c r="BJ17" s="168">
        <v>160</v>
      </c>
      <c r="BK17" s="328"/>
      <c r="BL17" s="223"/>
      <c r="BM17" s="226">
        <f t="shared" si="17"/>
        <v>0</v>
      </c>
      <c r="BN17" s="251">
        <f t="shared" si="18"/>
        <v>0</v>
      </c>
      <c r="BO17" s="226">
        <f t="shared" si="19"/>
        <v>0</v>
      </c>
      <c r="BP17" s="227">
        <f t="shared" si="20"/>
        <v>0</v>
      </c>
      <c r="BS17" s="164">
        <v>160</v>
      </c>
      <c r="BT17" s="327"/>
      <c r="BU17" s="177"/>
      <c r="BV17" s="164">
        <v>160</v>
      </c>
      <c r="BW17" s="327"/>
      <c r="BX17" s="177"/>
      <c r="BY17" s="164">
        <v>160</v>
      </c>
      <c r="BZ17" s="327"/>
      <c r="CA17" s="177"/>
      <c r="CB17" s="164">
        <v>160</v>
      </c>
      <c r="CC17" s="327"/>
      <c r="CD17" s="177"/>
      <c r="CE17" s="164">
        <v>160</v>
      </c>
      <c r="CF17" s="327"/>
      <c r="CG17" s="177"/>
      <c r="CH17" s="164">
        <v>160</v>
      </c>
      <c r="CI17" s="327"/>
      <c r="CJ17" s="177"/>
      <c r="CK17" s="164">
        <v>160</v>
      </c>
      <c r="CL17" s="327"/>
      <c r="CM17" s="177"/>
      <c r="CN17" s="164">
        <v>160</v>
      </c>
      <c r="CO17" s="327"/>
      <c r="CP17" s="177"/>
      <c r="CQ17" s="164">
        <v>160</v>
      </c>
      <c r="CR17" s="327"/>
      <c r="CS17" s="177"/>
      <c r="CT17" s="164">
        <v>160</v>
      </c>
      <c r="CU17" s="327"/>
      <c r="CV17" s="177"/>
      <c r="CW17" s="164">
        <v>160</v>
      </c>
      <c r="CX17" s="327"/>
      <c r="CY17" s="177"/>
      <c r="CZ17" s="164">
        <v>160</v>
      </c>
      <c r="DA17" s="327"/>
      <c r="DB17" s="177"/>
      <c r="DC17" s="252">
        <f t="shared" si="21"/>
        <v>0</v>
      </c>
      <c r="DD17" s="251">
        <f t="shared" si="22"/>
        <v>0</v>
      </c>
      <c r="DE17" s="226">
        <f t="shared" si="23"/>
        <v>0</v>
      </c>
      <c r="DF17" s="227">
        <f t="shared" si="24"/>
        <v>0</v>
      </c>
      <c r="DI17" s="164">
        <v>160</v>
      </c>
      <c r="DJ17" s="340"/>
      <c r="DK17" s="169"/>
      <c r="DL17" s="195">
        <v>160</v>
      </c>
      <c r="DM17" s="328"/>
      <c r="DN17" s="169"/>
      <c r="DO17" s="195">
        <v>160</v>
      </c>
      <c r="DP17" s="328"/>
      <c r="DQ17" s="169"/>
      <c r="DR17" s="195">
        <v>160</v>
      </c>
      <c r="DS17" s="328"/>
      <c r="DT17" s="169"/>
      <c r="DU17" s="195">
        <v>160</v>
      </c>
      <c r="DV17" s="328"/>
      <c r="DW17" s="169"/>
      <c r="DX17" s="164">
        <v>160</v>
      </c>
      <c r="DY17" s="340"/>
      <c r="DZ17" s="169"/>
      <c r="EA17" s="195">
        <v>160</v>
      </c>
      <c r="EB17" s="328"/>
      <c r="EC17" s="169"/>
      <c r="ED17" s="195">
        <v>160</v>
      </c>
      <c r="EE17" s="328"/>
      <c r="EF17" s="169"/>
      <c r="EG17" s="195">
        <v>160</v>
      </c>
      <c r="EH17" s="328"/>
      <c r="EI17" s="169"/>
      <c r="EJ17" s="164">
        <v>160</v>
      </c>
      <c r="EK17" s="340"/>
      <c r="EL17" s="169"/>
      <c r="EM17" s="195">
        <v>160</v>
      </c>
      <c r="EN17" s="328"/>
      <c r="EO17" s="169"/>
      <c r="EP17" s="195">
        <v>160</v>
      </c>
      <c r="EQ17" s="328"/>
      <c r="ER17" s="169"/>
      <c r="ES17" s="252">
        <f t="shared" si="25"/>
        <v>0</v>
      </c>
      <c r="ET17" s="251">
        <f t="shared" si="26"/>
        <v>0</v>
      </c>
      <c r="EU17" s="226">
        <f t="shared" si="27"/>
        <v>0</v>
      </c>
      <c r="EV17" s="227">
        <f t="shared" si="28"/>
        <v>0</v>
      </c>
      <c r="EY17" s="346">
        <v>160</v>
      </c>
      <c r="EZ17" s="327"/>
      <c r="FA17" s="169"/>
      <c r="FB17" s="195">
        <v>160</v>
      </c>
      <c r="FC17" s="327"/>
      <c r="FD17" s="169"/>
      <c r="FE17" s="195">
        <v>160</v>
      </c>
      <c r="FF17" s="327"/>
      <c r="FG17" s="169"/>
      <c r="FH17" s="195">
        <v>160</v>
      </c>
      <c r="FI17" s="327"/>
      <c r="FJ17" s="169"/>
      <c r="FK17" s="164">
        <v>160</v>
      </c>
      <c r="FL17" s="340"/>
      <c r="FM17" s="169"/>
      <c r="FN17" s="195">
        <v>160</v>
      </c>
      <c r="FO17" s="327"/>
      <c r="FP17" s="169"/>
      <c r="FQ17" s="164">
        <v>160</v>
      </c>
      <c r="FR17" s="340"/>
      <c r="FS17" s="169"/>
      <c r="FT17" s="195">
        <v>160</v>
      </c>
      <c r="FU17" s="327"/>
      <c r="FV17" s="169"/>
      <c r="FW17" s="195">
        <v>160</v>
      </c>
      <c r="FX17" s="327"/>
      <c r="FY17" s="169"/>
      <c r="FZ17" s="164">
        <v>160</v>
      </c>
      <c r="GA17" s="340"/>
      <c r="GB17" s="169"/>
      <c r="GC17" s="195">
        <v>160</v>
      </c>
      <c r="GD17" s="327"/>
      <c r="GE17" s="169"/>
      <c r="GF17" s="195">
        <v>160</v>
      </c>
      <c r="GG17" s="327"/>
      <c r="GH17" s="169"/>
      <c r="GI17" s="252">
        <f t="shared" si="29"/>
        <v>0</v>
      </c>
      <c r="GJ17" s="251">
        <f t="shared" si="30"/>
        <v>0</v>
      </c>
      <c r="GK17" s="226">
        <f t="shared" si="31"/>
        <v>0</v>
      </c>
      <c r="GL17" s="227">
        <f t="shared" si="32"/>
        <v>0</v>
      </c>
      <c r="GO17" s="346">
        <v>160</v>
      </c>
      <c r="GP17" s="327"/>
      <c r="GQ17" s="169"/>
      <c r="GR17" s="195">
        <v>160</v>
      </c>
      <c r="GS17" s="327"/>
      <c r="GT17" s="169"/>
      <c r="GU17" s="195">
        <v>160</v>
      </c>
      <c r="GV17" s="327"/>
      <c r="GW17" s="169"/>
      <c r="GX17" s="195">
        <v>160</v>
      </c>
      <c r="GY17" s="327"/>
      <c r="GZ17" s="169"/>
      <c r="HA17" s="195">
        <v>160</v>
      </c>
      <c r="HB17" s="327"/>
      <c r="HC17" s="169"/>
      <c r="HD17" s="195">
        <v>160</v>
      </c>
      <c r="HE17" s="327"/>
      <c r="HF17" s="169"/>
      <c r="HG17" s="195">
        <v>160</v>
      </c>
      <c r="HH17" s="327"/>
      <c r="HI17" s="169"/>
      <c r="HJ17" s="195">
        <v>160</v>
      </c>
      <c r="HK17" s="327"/>
      <c r="HL17" s="169"/>
      <c r="HM17" s="195">
        <v>160</v>
      </c>
      <c r="HN17" s="327"/>
      <c r="HO17" s="169"/>
      <c r="HP17" s="195">
        <v>160</v>
      </c>
      <c r="HQ17" s="327"/>
      <c r="HR17" s="169"/>
      <c r="HS17" s="195">
        <v>160</v>
      </c>
      <c r="HT17" s="327"/>
      <c r="HU17" s="169"/>
      <c r="HV17" s="195">
        <v>160</v>
      </c>
      <c r="HW17" s="327"/>
      <c r="HX17" s="169"/>
      <c r="HY17" s="252">
        <f t="shared" si="33"/>
        <v>0</v>
      </c>
      <c r="HZ17" s="251">
        <f t="shared" si="34"/>
        <v>0</v>
      </c>
      <c r="IA17" s="226">
        <f t="shared" si="35"/>
        <v>0</v>
      </c>
      <c r="IB17" s="227">
        <f t="shared" si="36"/>
        <v>0</v>
      </c>
      <c r="IE17" s="346">
        <v>160</v>
      </c>
      <c r="IF17" s="327"/>
      <c r="IG17" s="169"/>
      <c r="IH17" s="195">
        <v>160</v>
      </c>
      <c r="II17" s="327"/>
      <c r="IJ17" s="169"/>
      <c r="IK17" s="164">
        <v>160</v>
      </c>
      <c r="IL17" s="340"/>
      <c r="IM17" s="169"/>
      <c r="IN17" s="164">
        <v>160</v>
      </c>
      <c r="IO17" s="340"/>
      <c r="IP17" s="169"/>
      <c r="IQ17" s="164">
        <v>160</v>
      </c>
      <c r="IR17" s="340"/>
      <c r="IS17" s="169"/>
      <c r="IT17" s="164">
        <v>160</v>
      </c>
      <c r="IU17" s="340"/>
      <c r="IV17" s="169"/>
      <c r="IW17" s="195">
        <v>160</v>
      </c>
      <c r="IX17" s="327"/>
      <c r="IY17" s="169"/>
      <c r="IZ17" s="164">
        <v>160</v>
      </c>
      <c r="JA17" s="340"/>
      <c r="JB17" s="169"/>
      <c r="JC17" s="164">
        <v>160</v>
      </c>
      <c r="JD17" s="340"/>
      <c r="JE17" s="169"/>
      <c r="JF17" s="164">
        <v>160</v>
      </c>
      <c r="JG17" s="340"/>
      <c r="JH17" s="169"/>
      <c r="JI17" s="164">
        <v>160</v>
      </c>
      <c r="JJ17" s="340"/>
      <c r="JK17" s="169"/>
      <c r="JL17" s="195">
        <v>160</v>
      </c>
      <c r="JM17" s="327"/>
      <c r="JN17" s="169"/>
      <c r="JO17" s="252">
        <f t="shared" si="37"/>
        <v>0</v>
      </c>
      <c r="JP17" s="251">
        <f t="shared" si="38"/>
        <v>0</v>
      </c>
      <c r="JQ17" s="226">
        <f t="shared" si="39"/>
        <v>0</v>
      </c>
      <c r="JR17" s="227">
        <f t="shared" si="40"/>
        <v>0</v>
      </c>
      <c r="JU17" s="164">
        <v>160</v>
      </c>
      <c r="JV17" s="340"/>
      <c r="JW17" s="169"/>
      <c r="JX17" s="164">
        <v>160</v>
      </c>
      <c r="JY17" s="340"/>
      <c r="JZ17" s="169"/>
      <c r="KA17" s="164">
        <v>160</v>
      </c>
      <c r="KB17" s="340"/>
      <c r="KC17" s="169"/>
      <c r="KD17" s="164">
        <v>160</v>
      </c>
      <c r="KE17" s="340"/>
      <c r="KF17" s="169"/>
      <c r="KG17" s="164">
        <v>160</v>
      </c>
      <c r="KH17" s="340"/>
      <c r="KI17" s="169"/>
      <c r="KJ17" s="164">
        <v>160</v>
      </c>
      <c r="KK17" s="340"/>
      <c r="KL17" s="169"/>
      <c r="KM17" s="164">
        <v>160</v>
      </c>
      <c r="KN17" s="340"/>
      <c r="KO17" s="169"/>
      <c r="KP17" s="164">
        <v>160</v>
      </c>
      <c r="KQ17" s="340"/>
      <c r="KR17" s="169"/>
      <c r="KS17" s="164">
        <v>160</v>
      </c>
      <c r="KT17" s="340"/>
      <c r="KU17" s="169"/>
      <c r="KV17" s="164">
        <v>160</v>
      </c>
      <c r="KW17" s="340"/>
      <c r="KX17" s="169"/>
      <c r="KY17" s="164">
        <v>160</v>
      </c>
      <c r="KZ17" s="340"/>
      <c r="LA17" s="169"/>
      <c r="LB17" s="164">
        <v>160</v>
      </c>
      <c r="LC17" s="340"/>
      <c r="LD17" s="169"/>
      <c r="LE17" s="252">
        <f t="shared" si="41"/>
        <v>0</v>
      </c>
      <c r="LF17" s="251">
        <f t="shared" si="42"/>
        <v>0</v>
      </c>
      <c r="LG17" s="226">
        <f t="shared" si="43"/>
        <v>0</v>
      </c>
      <c r="LH17" s="227">
        <f t="shared" si="44"/>
        <v>0</v>
      </c>
      <c r="LK17" s="164">
        <v>160</v>
      </c>
      <c r="LL17" s="340"/>
      <c r="LM17" s="169"/>
      <c r="LN17" s="164">
        <v>160</v>
      </c>
      <c r="LO17" s="340"/>
      <c r="LP17" s="169"/>
      <c r="LQ17" s="164">
        <v>160</v>
      </c>
      <c r="LR17" s="340"/>
      <c r="LS17" s="169"/>
      <c r="LT17" s="164">
        <v>160</v>
      </c>
      <c r="LU17" s="340"/>
      <c r="LV17" s="169"/>
      <c r="LW17" s="164">
        <v>160</v>
      </c>
      <c r="LX17" s="340"/>
      <c r="LY17" s="169"/>
      <c r="LZ17" s="205">
        <v>160</v>
      </c>
      <c r="MA17" s="340"/>
      <c r="MB17" s="169"/>
      <c r="MC17" s="164">
        <v>160</v>
      </c>
      <c r="MD17" s="340"/>
      <c r="ME17" s="169"/>
      <c r="MF17" s="164">
        <v>160</v>
      </c>
      <c r="MG17" s="340"/>
      <c r="MH17" s="169"/>
      <c r="MI17" s="164">
        <v>160</v>
      </c>
      <c r="MJ17" s="340"/>
      <c r="MK17" s="169"/>
      <c r="ML17" s="164">
        <v>160</v>
      </c>
      <c r="MM17" s="340"/>
      <c r="MN17" s="169"/>
      <c r="MO17" s="205">
        <v>160</v>
      </c>
      <c r="MP17" s="340"/>
      <c r="MQ17" s="169"/>
      <c r="MR17" s="164">
        <v>160</v>
      </c>
      <c r="MS17" s="340"/>
      <c r="MT17" s="169"/>
      <c r="MU17" s="252">
        <f t="shared" si="45"/>
        <v>0</v>
      </c>
      <c r="MV17" s="251">
        <f t="shared" si="46"/>
        <v>0</v>
      </c>
      <c r="MW17" s="226">
        <f t="shared" si="47"/>
        <v>0</v>
      </c>
      <c r="MX17" s="227">
        <f t="shared" si="48"/>
        <v>0</v>
      </c>
      <c r="NA17" s="346">
        <v>160</v>
      </c>
      <c r="NB17" s="327"/>
      <c r="NC17" s="169"/>
      <c r="ND17" s="164">
        <v>160</v>
      </c>
      <c r="NE17" s="340"/>
      <c r="NF17" s="169"/>
      <c r="NG17" s="195">
        <v>160</v>
      </c>
      <c r="NH17" s="327"/>
      <c r="NI17" s="169"/>
      <c r="NJ17" s="195">
        <v>160</v>
      </c>
      <c r="NK17" s="327"/>
      <c r="NL17" s="169"/>
      <c r="NM17" s="164">
        <v>160</v>
      </c>
      <c r="NN17" s="340"/>
      <c r="NO17" s="169"/>
      <c r="NP17" s="164">
        <v>160</v>
      </c>
      <c r="NQ17" s="340"/>
      <c r="NR17" s="169"/>
      <c r="NS17" s="164">
        <v>160</v>
      </c>
      <c r="NT17" s="340"/>
      <c r="NU17" s="169"/>
      <c r="NV17" s="195">
        <v>160</v>
      </c>
      <c r="NW17" s="327"/>
      <c r="NX17" s="169"/>
      <c r="NY17" s="195">
        <v>160</v>
      </c>
      <c r="NZ17" s="327"/>
      <c r="OA17" s="169"/>
      <c r="OB17" s="164">
        <v>160</v>
      </c>
      <c r="OC17" s="340"/>
      <c r="OD17" s="169"/>
      <c r="OE17" s="164">
        <v>160</v>
      </c>
      <c r="OF17" s="340"/>
      <c r="OG17" s="169"/>
      <c r="OH17" s="164">
        <v>160</v>
      </c>
      <c r="OI17" s="340"/>
      <c r="OJ17" s="169"/>
      <c r="OK17" s="252">
        <f t="shared" si="49"/>
        <v>0</v>
      </c>
      <c r="OL17" s="251">
        <f t="shared" si="50"/>
        <v>0</v>
      </c>
      <c r="OM17" s="226">
        <f t="shared" si="51"/>
        <v>0</v>
      </c>
      <c r="ON17" s="227">
        <f t="shared" si="52"/>
        <v>0</v>
      </c>
      <c r="OQ17" s="283" t="s">
        <v>297</v>
      </c>
      <c r="OR17" s="354">
        <v>160</v>
      </c>
      <c r="OS17" s="327"/>
      <c r="OT17" s="177"/>
      <c r="OU17" s="252">
        <f t="shared" si="53"/>
        <v>0</v>
      </c>
      <c r="OV17" s="227">
        <f t="shared" si="54"/>
        <v>0</v>
      </c>
      <c r="OW17" s="226">
        <f t="shared" si="55"/>
        <v>0</v>
      </c>
      <c r="OX17" s="251">
        <f t="shared" si="56"/>
        <v>0</v>
      </c>
      <c r="OY17" s="293"/>
      <c r="PB17" s="228">
        <f t="shared" si="1"/>
        <v>0</v>
      </c>
      <c r="PC17" s="255">
        <f t="shared" si="2"/>
        <v>0</v>
      </c>
      <c r="PD17" s="226">
        <f t="shared" si="3"/>
        <v>0</v>
      </c>
      <c r="PE17" s="227">
        <f t="shared" si="4"/>
        <v>0</v>
      </c>
      <c r="PF17" s="230">
        <f t="shared" si="5"/>
        <v>0</v>
      </c>
      <c r="PG17" s="229">
        <f t="shared" si="6"/>
        <v>0</v>
      </c>
      <c r="PH17" s="226">
        <f t="shared" si="7"/>
        <v>0</v>
      </c>
      <c r="PI17" s="251">
        <f t="shared" si="8"/>
        <v>0</v>
      </c>
      <c r="PJ17" s="412">
        <f t="shared" si="9"/>
        <v>0</v>
      </c>
      <c r="PK17" s="417">
        <f t="shared" si="10"/>
        <v>0</v>
      </c>
      <c r="PL17" s="412">
        <f t="shared" si="11"/>
        <v>0</v>
      </c>
      <c r="PM17" s="414">
        <f t="shared" si="12"/>
        <v>0</v>
      </c>
      <c r="PN17" s="412" t="s">
        <v>338</v>
      </c>
      <c r="PO17" s="414" t="s">
        <v>338</v>
      </c>
      <c r="PP17" s="412">
        <f t="shared" si="13"/>
        <v>0</v>
      </c>
      <c r="PQ17" s="414">
        <f t="shared" si="14"/>
        <v>0</v>
      </c>
      <c r="PV17" s="26"/>
      <c r="PW17" s="26"/>
      <c r="PY17" s="26"/>
    </row>
    <row r="18" spans="2:441" s="4" customFormat="1" ht="15" hidden="1" customHeight="1" x14ac:dyDescent="0.25">
      <c r="B18" s="46"/>
      <c r="C18" s="555"/>
      <c r="D18" s="556"/>
      <c r="E18" s="547"/>
      <c r="F18" s="652"/>
      <c r="G18" s="575"/>
      <c r="H18" s="58"/>
      <c r="I18" s="57">
        <f>INT(ROUND(F18,2)*(IF(RIGHT(G18,1)="*",data!$J$11*H18+(IF(H18&gt;0, data!$K$11,0)),(IF(G18&gt;0,data!$J$11*RIGHT(G18,5)+data!$K$11,0)))))</f>
        <v>0</v>
      </c>
      <c r="J18" s="57"/>
      <c r="K18" s="576"/>
      <c r="L18" s="549"/>
      <c r="M18" s="128"/>
      <c r="N18" s="57">
        <f>INT(ROUND(F18,2)*(IF(J18&gt;0,(IF(L18="ano",data!$J$6,0)),0)))</f>
        <v>0</v>
      </c>
      <c r="O18" s="61"/>
      <c r="P18" s="63"/>
      <c r="Q18" s="26"/>
      <c r="R18" s="288" t="str">
        <f t="shared" si="15"/>
        <v/>
      </c>
      <c r="S18" s="289" t="str">
        <f t="shared" si="16"/>
        <v/>
      </c>
      <c r="T18" s="65" t="s">
        <v>338</v>
      </c>
      <c r="U18" s="290" t="str">
        <f t="shared" si="0"/>
        <v/>
      </c>
      <c r="V18" s="23"/>
      <c r="W18" s="26"/>
      <c r="X18" s="26">
        <f>IF(OR(G18=data!$I$18,G18=data!$I$19,G18=data!$I$20,G18=data!$I$21,G18=data!$I$22,G18=data!$I$23,G18=data!$I$24,G18=data!$I$25,G18=data!$I$26,G18=data!$I$27,G18=data!$I$28,G18=data!$I$29,G18=data!$I$30,G18=data!$I$31,G18=data!$I$32,G18=data!$I$33,G18=data!$I$34,G18=data!$I$35,G18=data!$I$36,G18=data!$I$37,G18=data!$I$38,G18=data!$I$39,G18=data!$I$40,G18=data!$I$41,G18=data!$I$42,G18=data!$I$43,G18=data!$I$44),1,0)</f>
        <v>0</v>
      </c>
      <c r="Z18" s="173" t="s">
        <v>297</v>
      </c>
      <c r="AA18" s="10"/>
      <c r="AB18" s="10"/>
      <c r="AC18" s="560">
        <v>160</v>
      </c>
      <c r="AD18" s="561"/>
      <c r="AE18" s="562"/>
      <c r="AF18" s="560">
        <v>160</v>
      </c>
      <c r="AG18" s="561"/>
      <c r="AH18" s="562"/>
      <c r="AI18" s="560">
        <v>160</v>
      </c>
      <c r="AJ18" s="561"/>
      <c r="AK18" s="562"/>
      <c r="AL18" s="560">
        <v>160</v>
      </c>
      <c r="AM18" s="561"/>
      <c r="AN18" s="562"/>
      <c r="AO18" s="560">
        <v>160</v>
      </c>
      <c r="AP18" s="561"/>
      <c r="AQ18" s="562"/>
      <c r="AR18" s="560">
        <v>160</v>
      </c>
      <c r="AS18" s="561"/>
      <c r="AT18" s="562"/>
      <c r="AU18" s="560">
        <v>160</v>
      </c>
      <c r="AV18" s="561"/>
      <c r="AW18" s="562"/>
      <c r="AX18" s="560">
        <v>160</v>
      </c>
      <c r="AY18" s="561"/>
      <c r="AZ18" s="562"/>
      <c r="BA18" s="560">
        <v>160</v>
      </c>
      <c r="BB18" s="561"/>
      <c r="BC18" s="562"/>
      <c r="BD18" s="560">
        <v>160</v>
      </c>
      <c r="BE18" s="561"/>
      <c r="BF18" s="562"/>
      <c r="BG18" s="560">
        <v>160</v>
      </c>
      <c r="BH18" s="561"/>
      <c r="BI18" s="562"/>
      <c r="BJ18" s="560">
        <v>160</v>
      </c>
      <c r="BK18" s="561"/>
      <c r="BL18" s="562"/>
      <c r="BM18" s="226">
        <f t="shared" si="17"/>
        <v>0</v>
      </c>
      <c r="BN18" s="251">
        <f t="shared" si="18"/>
        <v>0</v>
      </c>
      <c r="BO18" s="226">
        <f t="shared" si="19"/>
        <v>0</v>
      </c>
      <c r="BP18" s="227">
        <f t="shared" si="20"/>
        <v>0</v>
      </c>
      <c r="BQ18" s="23"/>
      <c r="BR18" s="23"/>
      <c r="BS18" s="174">
        <v>160</v>
      </c>
      <c r="BT18" s="573"/>
      <c r="BU18" s="175"/>
      <c r="BV18" s="174">
        <v>160</v>
      </c>
      <c r="BW18" s="573"/>
      <c r="BX18" s="175"/>
      <c r="BY18" s="174">
        <v>160</v>
      </c>
      <c r="BZ18" s="573"/>
      <c r="CA18" s="175"/>
      <c r="CB18" s="174">
        <v>160</v>
      </c>
      <c r="CC18" s="573"/>
      <c r="CD18" s="175"/>
      <c r="CE18" s="174">
        <v>160</v>
      </c>
      <c r="CF18" s="573"/>
      <c r="CG18" s="175"/>
      <c r="CH18" s="174">
        <v>160</v>
      </c>
      <c r="CI18" s="573"/>
      <c r="CJ18" s="175"/>
      <c r="CK18" s="174">
        <v>160</v>
      </c>
      <c r="CL18" s="573"/>
      <c r="CM18" s="175"/>
      <c r="CN18" s="174">
        <v>160</v>
      </c>
      <c r="CO18" s="573"/>
      <c r="CP18" s="175"/>
      <c r="CQ18" s="174">
        <v>160</v>
      </c>
      <c r="CR18" s="573"/>
      <c r="CS18" s="175"/>
      <c r="CT18" s="174">
        <v>160</v>
      </c>
      <c r="CU18" s="573"/>
      <c r="CV18" s="175"/>
      <c r="CW18" s="174">
        <v>160</v>
      </c>
      <c r="CX18" s="573"/>
      <c r="CY18" s="175"/>
      <c r="CZ18" s="174">
        <v>160</v>
      </c>
      <c r="DA18" s="573"/>
      <c r="DB18" s="175"/>
      <c r="DC18" s="252">
        <f t="shared" si="21"/>
        <v>0</v>
      </c>
      <c r="DD18" s="251">
        <f t="shared" si="22"/>
        <v>0</v>
      </c>
      <c r="DE18" s="226">
        <f t="shared" si="23"/>
        <v>0</v>
      </c>
      <c r="DF18" s="227">
        <f t="shared" si="24"/>
        <v>0</v>
      </c>
      <c r="DG18" s="23"/>
      <c r="DH18" s="23"/>
      <c r="DI18" s="174">
        <v>160</v>
      </c>
      <c r="DJ18" s="566"/>
      <c r="DK18" s="567"/>
      <c r="DL18" s="201">
        <v>160</v>
      </c>
      <c r="DM18" s="561"/>
      <c r="DN18" s="567"/>
      <c r="DO18" s="201">
        <v>160</v>
      </c>
      <c r="DP18" s="561"/>
      <c r="DQ18" s="567"/>
      <c r="DR18" s="201">
        <v>160</v>
      </c>
      <c r="DS18" s="561"/>
      <c r="DT18" s="567"/>
      <c r="DU18" s="201">
        <v>160</v>
      </c>
      <c r="DV18" s="561"/>
      <c r="DW18" s="567"/>
      <c r="DX18" s="174">
        <v>160</v>
      </c>
      <c r="DY18" s="566"/>
      <c r="DZ18" s="567"/>
      <c r="EA18" s="201">
        <v>160</v>
      </c>
      <c r="EB18" s="561"/>
      <c r="EC18" s="567"/>
      <c r="ED18" s="201">
        <v>160</v>
      </c>
      <c r="EE18" s="561"/>
      <c r="EF18" s="567"/>
      <c r="EG18" s="201">
        <v>160</v>
      </c>
      <c r="EH18" s="561"/>
      <c r="EI18" s="567"/>
      <c r="EJ18" s="174">
        <v>160</v>
      </c>
      <c r="EK18" s="566"/>
      <c r="EL18" s="567"/>
      <c r="EM18" s="201">
        <v>160</v>
      </c>
      <c r="EN18" s="561"/>
      <c r="EO18" s="567"/>
      <c r="EP18" s="201">
        <v>160</v>
      </c>
      <c r="EQ18" s="561"/>
      <c r="ER18" s="567"/>
      <c r="ES18" s="252">
        <f t="shared" si="25"/>
        <v>0</v>
      </c>
      <c r="ET18" s="251">
        <f t="shared" si="26"/>
        <v>0</v>
      </c>
      <c r="EU18" s="226">
        <f t="shared" si="27"/>
        <v>0</v>
      </c>
      <c r="EV18" s="227">
        <f t="shared" si="28"/>
        <v>0</v>
      </c>
      <c r="EW18" s="23"/>
      <c r="EX18" s="23"/>
      <c r="EY18" s="568">
        <v>160</v>
      </c>
      <c r="EZ18" s="573"/>
      <c r="FA18" s="567"/>
      <c r="FB18" s="201">
        <v>160</v>
      </c>
      <c r="FC18" s="573"/>
      <c r="FD18" s="567"/>
      <c r="FE18" s="201">
        <v>160</v>
      </c>
      <c r="FF18" s="573"/>
      <c r="FG18" s="567"/>
      <c r="FH18" s="201">
        <v>160</v>
      </c>
      <c r="FI18" s="573"/>
      <c r="FJ18" s="567"/>
      <c r="FK18" s="174">
        <v>160</v>
      </c>
      <c r="FL18" s="566"/>
      <c r="FM18" s="567"/>
      <c r="FN18" s="201">
        <v>160</v>
      </c>
      <c r="FO18" s="573"/>
      <c r="FP18" s="567"/>
      <c r="FQ18" s="174">
        <v>160</v>
      </c>
      <c r="FR18" s="566"/>
      <c r="FS18" s="567"/>
      <c r="FT18" s="201">
        <v>160</v>
      </c>
      <c r="FU18" s="573"/>
      <c r="FV18" s="567"/>
      <c r="FW18" s="201">
        <v>160</v>
      </c>
      <c r="FX18" s="573"/>
      <c r="FY18" s="567"/>
      <c r="FZ18" s="174">
        <v>160</v>
      </c>
      <c r="GA18" s="566"/>
      <c r="GB18" s="567"/>
      <c r="GC18" s="201">
        <v>160</v>
      </c>
      <c r="GD18" s="573"/>
      <c r="GE18" s="567"/>
      <c r="GF18" s="201">
        <v>160</v>
      </c>
      <c r="GG18" s="573"/>
      <c r="GH18" s="567"/>
      <c r="GI18" s="252">
        <f t="shared" si="29"/>
        <v>0</v>
      </c>
      <c r="GJ18" s="251">
        <f t="shared" si="30"/>
        <v>0</v>
      </c>
      <c r="GK18" s="226">
        <f t="shared" si="31"/>
        <v>0</v>
      </c>
      <c r="GL18" s="227">
        <f t="shared" si="32"/>
        <v>0</v>
      </c>
      <c r="GM18" s="23"/>
      <c r="GN18" s="23"/>
      <c r="GO18" s="568">
        <v>160</v>
      </c>
      <c r="GP18" s="573"/>
      <c r="GQ18" s="567"/>
      <c r="GR18" s="201">
        <v>160</v>
      </c>
      <c r="GS18" s="573"/>
      <c r="GT18" s="567"/>
      <c r="GU18" s="201">
        <v>160</v>
      </c>
      <c r="GV18" s="573"/>
      <c r="GW18" s="567"/>
      <c r="GX18" s="201">
        <v>160</v>
      </c>
      <c r="GY18" s="573"/>
      <c r="GZ18" s="567"/>
      <c r="HA18" s="201">
        <v>160</v>
      </c>
      <c r="HB18" s="573"/>
      <c r="HC18" s="567"/>
      <c r="HD18" s="201">
        <v>160</v>
      </c>
      <c r="HE18" s="573"/>
      <c r="HF18" s="567"/>
      <c r="HG18" s="201">
        <v>160</v>
      </c>
      <c r="HH18" s="573"/>
      <c r="HI18" s="567"/>
      <c r="HJ18" s="201">
        <v>160</v>
      </c>
      <c r="HK18" s="573"/>
      <c r="HL18" s="567"/>
      <c r="HM18" s="201">
        <v>160</v>
      </c>
      <c r="HN18" s="573"/>
      <c r="HO18" s="567"/>
      <c r="HP18" s="201">
        <v>160</v>
      </c>
      <c r="HQ18" s="573"/>
      <c r="HR18" s="567"/>
      <c r="HS18" s="201">
        <v>160</v>
      </c>
      <c r="HT18" s="573"/>
      <c r="HU18" s="567"/>
      <c r="HV18" s="201">
        <v>160</v>
      </c>
      <c r="HW18" s="573"/>
      <c r="HX18" s="567"/>
      <c r="HY18" s="252">
        <f t="shared" si="33"/>
        <v>0</v>
      </c>
      <c r="HZ18" s="251">
        <f t="shared" si="34"/>
        <v>0</v>
      </c>
      <c r="IA18" s="226">
        <f t="shared" si="35"/>
        <v>0</v>
      </c>
      <c r="IB18" s="227">
        <f t="shared" si="36"/>
        <v>0</v>
      </c>
      <c r="IC18" s="23"/>
      <c r="ID18" s="23"/>
      <c r="IE18" s="568">
        <v>160</v>
      </c>
      <c r="IF18" s="573"/>
      <c r="IG18" s="567"/>
      <c r="IH18" s="201">
        <v>160</v>
      </c>
      <c r="II18" s="573"/>
      <c r="IJ18" s="567"/>
      <c r="IK18" s="174">
        <v>160</v>
      </c>
      <c r="IL18" s="566"/>
      <c r="IM18" s="567"/>
      <c r="IN18" s="174">
        <v>160</v>
      </c>
      <c r="IO18" s="566"/>
      <c r="IP18" s="567"/>
      <c r="IQ18" s="174">
        <v>160</v>
      </c>
      <c r="IR18" s="566"/>
      <c r="IS18" s="567"/>
      <c r="IT18" s="174">
        <v>160</v>
      </c>
      <c r="IU18" s="566"/>
      <c r="IV18" s="567"/>
      <c r="IW18" s="201">
        <v>160</v>
      </c>
      <c r="IX18" s="573"/>
      <c r="IY18" s="567"/>
      <c r="IZ18" s="174">
        <v>160</v>
      </c>
      <c r="JA18" s="566"/>
      <c r="JB18" s="567"/>
      <c r="JC18" s="174">
        <v>160</v>
      </c>
      <c r="JD18" s="566"/>
      <c r="JE18" s="567"/>
      <c r="JF18" s="174">
        <v>160</v>
      </c>
      <c r="JG18" s="566"/>
      <c r="JH18" s="567"/>
      <c r="JI18" s="174">
        <v>160</v>
      </c>
      <c r="JJ18" s="566"/>
      <c r="JK18" s="567"/>
      <c r="JL18" s="201">
        <v>160</v>
      </c>
      <c r="JM18" s="573"/>
      <c r="JN18" s="567"/>
      <c r="JO18" s="252">
        <f t="shared" si="37"/>
        <v>0</v>
      </c>
      <c r="JP18" s="251">
        <f t="shared" si="38"/>
        <v>0</v>
      </c>
      <c r="JQ18" s="226">
        <f t="shared" si="39"/>
        <v>0</v>
      </c>
      <c r="JR18" s="227">
        <f t="shared" si="40"/>
        <v>0</v>
      </c>
      <c r="JS18" s="23"/>
      <c r="JT18" s="23"/>
      <c r="JU18" s="174">
        <v>160</v>
      </c>
      <c r="JV18" s="566"/>
      <c r="JW18" s="567"/>
      <c r="JX18" s="174">
        <v>160</v>
      </c>
      <c r="JY18" s="566"/>
      <c r="JZ18" s="567"/>
      <c r="KA18" s="174">
        <v>160</v>
      </c>
      <c r="KB18" s="566"/>
      <c r="KC18" s="567"/>
      <c r="KD18" s="174">
        <v>160</v>
      </c>
      <c r="KE18" s="566"/>
      <c r="KF18" s="567"/>
      <c r="KG18" s="174">
        <v>160</v>
      </c>
      <c r="KH18" s="566"/>
      <c r="KI18" s="567"/>
      <c r="KJ18" s="174">
        <v>160</v>
      </c>
      <c r="KK18" s="566"/>
      <c r="KL18" s="567"/>
      <c r="KM18" s="174">
        <v>160</v>
      </c>
      <c r="KN18" s="566"/>
      <c r="KO18" s="567"/>
      <c r="KP18" s="174">
        <v>160</v>
      </c>
      <c r="KQ18" s="566"/>
      <c r="KR18" s="567"/>
      <c r="KS18" s="174">
        <v>160</v>
      </c>
      <c r="KT18" s="566"/>
      <c r="KU18" s="567"/>
      <c r="KV18" s="174">
        <v>160</v>
      </c>
      <c r="KW18" s="566"/>
      <c r="KX18" s="567"/>
      <c r="KY18" s="174">
        <v>160</v>
      </c>
      <c r="KZ18" s="566"/>
      <c r="LA18" s="567"/>
      <c r="LB18" s="174">
        <v>160</v>
      </c>
      <c r="LC18" s="566"/>
      <c r="LD18" s="567"/>
      <c r="LE18" s="252">
        <f t="shared" si="41"/>
        <v>0</v>
      </c>
      <c r="LF18" s="251">
        <f t="shared" si="42"/>
        <v>0</v>
      </c>
      <c r="LG18" s="226">
        <f t="shared" si="43"/>
        <v>0</v>
      </c>
      <c r="LH18" s="227">
        <f t="shared" si="44"/>
        <v>0</v>
      </c>
      <c r="LI18" s="23"/>
      <c r="LJ18" s="23"/>
      <c r="LK18" s="174">
        <v>160</v>
      </c>
      <c r="LL18" s="566"/>
      <c r="LM18" s="567"/>
      <c r="LN18" s="174">
        <v>160</v>
      </c>
      <c r="LO18" s="566"/>
      <c r="LP18" s="567"/>
      <c r="LQ18" s="174">
        <v>160</v>
      </c>
      <c r="LR18" s="566"/>
      <c r="LS18" s="567"/>
      <c r="LT18" s="174">
        <v>160</v>
      </c>
      <c r="LU18" s="566"/>
      <c r="LV18" s="567"/>
      <c r="LW18" s="174">
        <v>160</v>
      </c>
      <c r="LX18" s="566"/>
      <c r="LY18" s="567"/>
      <c r="LZ18" s="551">
        <v>160</v>
      </c>
      <c r="MA18" s="566"/>
      <c r="MB18" s="567"/>
      <c r="MC18" s="174">
        <v>160</v>
      </c>
      <c r="MD18" s="566"/>
      <c r="ME18" s="567"/>
      <c r="MF18" s="174">
        <v>160</v>
      </c>
      <c r="MG18" s="566"/>
      <c r="MH18" s="567"/>
      <c r="MI18" s="174">
        <v>160</v>
      </c>
      <c r="MJ18" s="566"/>
      <c r="MK18" s="567"/>
      <c r="ML18" s="174">
        <v>160</v>
      </c>
      <c r="MM18" s="566"/>
      <c r="MN18" s="567"/>
      <c r="MO18" s="551">
        <v>160</v>
      </c>
      <c r="MP18" s="566"/>
      <c r="MQ18" s="567"/>
      <c r="MR18" s="174">
        <v>160</v>
      </c>
      <c r="MS18" s="566"/>
      <c r="MT18" s="567"/>
      <c r="MU18" s="252">
        <f t="shared" si="45"/>
        <v>0</v>
      </c>
      <c r="MV18" s="251">
        <f t="shared" si="46"/>
        <v>0</v>
      </c>
      <c r="MW18" s="226">
        <f t="shared" si="47"/>
        <v>0</v>
      </c>
      <c r="MX18" s="227">
        <f t="shared" si="48"/>
        <v>0</v>
      </c>
      <c r="MY18" s="23"/>
      <c r="MZ18" s="23"/>
      <c r="NA18" s="568">
        <v>160</v>
      </c>
      <c r="NB18" s="573"/>
      <c r="NC18" s="567"/>
      <c r="ND18" s="174">
        <v>160</v>
      </c>
      <c r="NE18" s="566"/>
      <c r="NF18" s="567"/>
      <c r="NG18" s="201">
        <v>160</v>
      </c>
      <c r="NH18" s="573"/>
      <c r="NI18" s="567"/>
      <c r="NJ18" s="201">
        <v>160</v>
      </c>
      <c r="NK18" s="573"/>
      <c r="NL18" s="567"/>
      <c r="NM18" s="174">
        <v>160</v>
      </c>
      <c r="NN18" s="566"/>
      <c r="NO18" s="567"/>
      <c r="NP18" s="174">
        <v>160</v>
      </c>
      <c r="NQ18" s="566"/>
      <c r="NR18" s="567"/>
      <c r="NS18" s="174">
        <v>160</v>
      </c>
      <c r="NT18" s="566"/>
      <c r="NU18" s="567"/>
      <c r="NV18" s="201">
        <v>160</v>
      </c>
      <c r="NW18" s="573"/>
      <c r="NX18" s="567"/>
      <c r="NY18" s="201">
        <v>160</v>
      </c>
      <c r="NZ18" s="573"/>
      <c r="OA18" s="567"/>
      <c r="OB18" s="174">
        <v>160</v>
      </c>
      <c r="OC18" s="566"/>
      <c r="OD18" s="567"/>
      <c r="OE18" s="174">
        <v>160</v>
      </c>
      <c r="OF18" s="566"/>
      <c r="OG18" s="567"/>
      <c r="OH18" s="174">
        <v>160</v>
      </c>
      <c r="OI18" s="566"/>
      <c r="OJ18" s="567"/>
      <c r="OK18" s="252">
        <f t="shared" si="49"/>
        <v>0</v>
      </c>
      <c r="OL18" s="251">
        <f t="shared" si="50"/>
        <v>0</v>
      </c>
      <c r="OM18" s="226">
        <f t="shared" si="51"/>
        <v>0</v>
      </c>
      <c r="ON18" s="227">
        <f t="shared" si="52"/>
        <v>0</v>
      </c>
      <c r="OO18" s="23"/>
      <c r="OP18" s="23"/>
      <c r="OQ18" s="571" t="s">
        <v>297</v>
      </c>
      <c r="OR18" s="577">
        <v>160</v>
      </c>
      <c r="OS18" s="573"/>
      <c r="OT18" s="175"/>
      <c r="OU18" s="252">
        <f t="shared" si="53"/>
        <v>0</v>
      </c>
      <c r="OV18" s="227">
        <f t="shared" si="54"/>
        <v>0</v>
      </c>
      <c r="OW18" s="226">
        <f t="shared" si="55"/>
        <v>0</v>
      </c>
      <c r="OX18" s="251">
        <f t="shared" si="56"/>
        <v>0</v>
      </c>
      <c r="OY18" s="574"/>
      <c r="OZ18" s="23"/>
      <c r="PA18" s="23"/>
      <c r="PB18" s="228">
        <f t="shared" si="1"/>
        <v>0</v>
      </c>
      <c r="PC18" s="255">
        <f t="shared" si="2"/>
        <v>0</v>
      </c>
      <c r="PD18" s="226">
        <f t="shared" si="3"/>
        <v>0</v>
      </c>
      <c r="PE18" s="227">
        <f t="shared" si="4"/>
        <v>0</v>
      </c>
      <c r="PF18" s="230">
        <f t="shared" si="5"/>
        <v>0</v>
      </c>
      <c r="PG18" s="229">
        <f t="shared" si="6"/>
        <v>0</v>
      </c>
      <c r="PH18" s="226">
        <f t="shared" si="7"/>
        <v>0</v>
      </c>
      <c r="PI18" s="251">
        <f t="shared" si="8"/>
        <v>0</v>
      </c>
      <c r="PJ18" s="412">
        <f t="shared" si="9"/>
        <v>0</v>
      </c>
      <c r="PK18" s="417">
        <f t="shared" si="10"/>
        <v>0</v>
      </c>
      <c r="PL18" s="412">
        <f t="shared" si="11"/>
        <v>0</v>
      </c>
      <c r="PM18" s="414">
        <f t="shared" si="12"/>
        <v>0</v>
      </c>
      <c r="PN18" s="412" t="s">
        <v>338</v>
      </c>
      <c r="PO18" s="414" t="s">
        <v>338</v>
      </c>
      <c r="PP18" s="412">
        <f t="shared" si="13"/>
        <v>0</v>
      </c>
      <c r="PQ18" s="414">
        <f t="shared" si="14"/>
        <v>0</v>
      </c>
      <c r="PR18" s="23"/>
      <c r="PV18" s="26"/>
      <c r="PW18" s="26"/>
      <c r="PY18" s="26"/>
    </row>
    <row r="19" spans="2:441" s="4" customFormat="1" ht="16.5" customHeight="1" x14ac:dyDescent="0.25">
      <c r="B19" s="46" t="s">
        <v>16</v>
      </c>
      <c r="C19" s="986"/>
      <c r="D19" s="987"/>
      <c r="E19" s="308"/>
      <c r="F19" s="652">
        <v>1</v>
      </c>
      <c r="G19" s="309"/>
      <c r="H19" s="59"/>
      <c r="I19" s="57">
        <f>INT(ROUND(F19,2)*(IF(RIGHT(G19,1)="*",data!$J$11*H19+(IF(H19&gt;0, data!$K$11,0)),(IF(G19&gt;0,data!$J$11*RIGHT(G19,5)+data!$K$11,0)))))</f>
        <v>0</v>
      </c>
      <c r="J19" s="57">
        <f>IF(E19&gt;0,I19*E19,0)</f>
        <v>0</v>
      </c>
      <c r="K19" s="313"/>
      <c r="L19" s="314"/>
      <c r="M19" s="312"/>
      <c r="N19" s="57">
        <f>INT(ROUND(F19,2)*(IF(J19&gt;0,(IF(L19="ano",data!$J$6,0)),0)))</f>
        <v>0</v>
      </c>
      <c r="O19" s="61">
        <f>IF(M19&gt;E19,N19*E19,N19*M19)</f>
        <v>0</v>
      </c>
      <c r="P19" s="63">
        <f>J19+O19</f>
        <v>0</v>
      </c>
      <c r="Q19" s="26"/>
      <c r="R19" s="288" t="str">
        <f t="shared" si="15"/>
        <v/>
      </c>
      <c r="S19" s="289" t="str">
        <f t="shared" si="16"/>
        <v/>
      </c>
      <c r="T19" s="65" t="s">
        <v>338</v>
      </c>
      <c r="U19" s="290" t="str">
        <f t="shared" si="0"/>
        <v/>
      </c>
      <c r="V19" s="4">
        <f>IF(P19&gt;0,IF(ISTEXT(C19)=TRUE,0,1),0)</f>
        <v>0</v>
      </c>
      <c r="W19" s="26">
        <f>IF(H19&gt;0,IF(RIGHT(G19,1)="*",0,1),0)</f>
        <v>0</v>
      </c>
      <c r="X19" s="26">
        <f>IF(OR(G19=data!$I$18,G19=data!$I$19,G19=data!$I$20,G19=data!$I$21,G19=data!$I$22,G19=data!$I$23,G19=data!$I$24,G19=data!$I$25,G19=data!$I$26,G19=data!$I$27,G19=data!$I$28,G19=data!$I$29,G19=data!$I$30,G19=data!$I$31,G19=data!$I$32,G19=data!$I$33,G19=data!$I$34,G19=data!$I$35,G19=data!$I$36,G19=data!$I$37,G19=data!$I$38,G19=data!$I$39,G19=data!$I$40,G19=data!$I$41,G19=data!$I$42,G19=data!$I$43,G19=data!$I$44),1,0)</f>
        <v>0</v>
      </c>
      <c r="Z19" s="176" t="s">
        <v>297</v>
      </c>
      <c r="AA19" s="10"/>
      <c r="AB19" s="10"/>
      <c r="AC19" s="168">
        <v>160</v>
      </c>
      <c r="AD19" s="328"/>
      <c r="AE19" s="223"/>
      <c r="AF19" s="168">
        <v>160</v>
      </c>
      <c r="AG19" s="328"/>
      <c r="AH19" s="223"/>
      <c r="AI19" s="168">
        <v>160</v>
      </c>
      <c r="AJ19" s="328"/>
      <c r="AK19" s="223"/>
      <c r="AL19" s="168">
        <v>160</v>
      </c>
      <c r="AM19" s="328"/>
      <c r="AN19" s="223"/>
      <c r="AO19" s="168">
        <v>160</v>
      </c>
      <c r="AP19" s="328"/>
      <c r="AQ19" s="223"/>
      <c r="AR19" s="168">
        <v>160</v>
      </c>
      <c r="AS19" s="328"/>
      <c r="AT19" s="223"/>
      <c r="AU19" s="168">
        <v>160</v>
      </c>
      <c r="AV19" s="328"/>
      <c r="AW19" s="223"/>
      <c r="AX19" s="168">
        <v>160</v>
      </c>
      <c r="AY19" s="328"/>
      <c r="AZ19" s="223"/>
      <c r="BA19" s="168">
        <v>160</v>
      </c>
      <c r="BB19" s="328"/>
      <c r="BC19" s="223"/>
      <c r="BD19" s="168">
        <v>160</v>
      </c>
      <c r="BE19" s="328"/>
      <c r="BF19" s="223"/>
      <c r="BG19" s="168">
        <v>160</v>
      </c>
      <c r="BH19" s="328"/>
      <c r="BI19" s="223"/>
      <c r="BJ19" s="168">
        <v>160</v>
      </c>
      <c r="BK19" s="328"/>
      <c r="BL19" s="223"/>
      <c r="BM19" s="226">
        <f t="shared" si="17"/>
        <v>0</v>
      </c>
      <c r="BN19" s="251">
        <f t="shared" si="18"/>
        <v>0</v>
      </c>
      <c r="BO19" s="226">
        <f t="shared" si="19"/>
        <v>0</v>
      </c>
      <c r="BP19" s="227">
        <f t="shared" si="20"/>
        <v>0</v>
      </c>
      <c r="BS19" s="164">
        <v>160</v>
      </c>
      <c r="BT19" s="327"/>
      <c r="BU19" s="177"/>
      <c r="BV19" s="164">
        <v>160</v>
      </c>
      <c r="BW19" s="327"/>
      <c r="BX19" s="177"/>
      <c r="BY19" s="164">
        <v>160</v>
      </c>
      <c r="BZ19" s="327"/>
      <c r="CA19" s="177"/>
      <c r="CB19" s="164">
        <v>160</v>
      </c>
      <c r="CC19" s="327"/>
      <c r="CD19" s="177"/>
      <c r="CE19" s="164">
        <v>160</v>
      </c>
      <c r="CF19" s="327"/>
      <c r="CG19" s="177"/>
      <c r="CH19" s="164">
        <v>160</v>
      </c>
      <c r="CI19" s="327"/>
      <c r="CJ19" s="177"/>
      <c r="CK19" s="164">
        <v>160</v>
      </c>
      <c r="CL19" s="327"/>
      <c r="CM19" s="177"/>
      <c r="CN19" s="164">
        <v>160</v>
      </c>
      <c r="CO19" s="327"/>
      <c r="CP19" s="177"/>
      <c r="CQ19" s="164">
        <v>160</v>
      </c>
      <c r="CR19" s="327"/>
      <c r="CS19" s="177"/>
      <c r="CT19" s="164">
        <v>160</v>
      </c>
      <c r="CU19" s="327"/>
      <c r="CV19" s="177"/>
      <c r="CW19" s="164">
        <v>160</v>
      </c>
      <c r="CX19" s="327"/>
      <c r="CY19" s="177"/>
      <c r="CZ19" s="164">
        <v>160</v>
      </c>
      <c r="DA19" s="327"/>
      <c r="DB19" s="177"/>
      <c r="DC19" s="252">
        <f t="shared" si="21"/>
        <v>0</v>
      </c>
      <c r="DD19" s="251">
        <f t="shared" si="22"/>
        <v>0</v>
      </c>
      <c r="DE19" s="226">
        <f t="shared" si="23"/>
        <v>0</v>
      </c>
      <c r="DF19" s="227">
        <f t="shared" si="24"/>
        <v>0</v>
      </c>
      <c r="DI19" s="164">
        <v>160</v>
      </c>
      <c r="DJ19" s="340"/>
      <c r="DK19" s="169"/>
      <c r="DL19" s="195">
        <v>160</v>
      </c>
      <c r="DM19" s="328"/>
      <c r="DN19" s="169"/>
      <c r="DO19" s="195">
        <v>160</v>
      </c>
      <c r="DP19" s="328"/>
      <c r="DQ19" s="169"/>
      <c r="DR19" s="195">
        <v>160</v>
      </c>
      <c r="DS19" s="328"/>
      <c r="DT19" s="169"/>
      <c r="DU19" s="195">
        <v>160</v>
      </c>
      <c r="DV19" s="328"/>
      <c r="DW19" s="169"/>
      <c r="DX19" s="164">
        <v>160</v>
      </c>
      <c r="DY19" s="340"/>
      <c r="DZ19" s="169"/>
      <c r="EA19" s="195">
        <v>160</v>
      </c>
      <c r="EB19" s="328"/>
      <c r="EC19" s="169"/>
      <c r="ED19" s="195">
        <v>160</v>
      </c>
      <c r="EE19" s="328"/>
      <c r="EF19" s="169"/>
      <c r="EG19" s="195">
        <v>160</v>
      </c>
      <c r="EH19" s="328"/>
      <c r="EI19" s="169"/>
      <c r="EJ19" s="164">
        <v>160</v>
      </c>
      <c r="EK19" s="340"/>
      <c r="EL19" s="169"/>
      <c r="EM19" s="195">
        <v>160</v>
      </c>
      <c r="EN19" s="328"/>
      <c r="EO19" s="169"/>
      <c r="EP19" s="195">
        <v>160</v>
      </c>
      <c r="EQ19" s="328"/>
      <c r="ER19" s="169"/>
      <c r="ES19" s="252">
        <f t="shared" si="25"/>
        <v>0</v>
      </c>
      <c r="ET19" s="251">
        <f t="shared" si="26"/>
        <v>0</v>
      </c>
      <c r="EU19" s="226">
        <f t="shared" si="27"/>
        <v>0</v>
      </c>
      <c r="EV19" s="227">
        <f t="shared" si="28"/>
        <v>0</v>
      </c>
      <c r="EY19" s="346">
        <v>160</v>
      </c>
      <c r="EZ19" s="327"/>
      <c r="FA19" s="169"/>
      <c r="FB19" s="195">
        <v>160</v>
      </c>
      <c r="FC19" s="327"/>
      <c r="FD19" s="169"/>
      <c r="FE19" s="195">
        <v>160</v>
      </c>
      <c r="FF19" s="327"/>
      <c r="FG19" s="169"/>
      <c r="FH19" s="195">
        <v>160</v>
      </c>
      <c r="FI19" s="327"/>
      <c r="FJ19" s="169"/>
      <c r="FK19" s="164">
        <v>160</v>
      </c>
      <c r="FL19" s="340"/>
      <c r="FM19" s="169"/>
      <c r="FN19" s="195">
        <v>160</v>
      </c>
      <c r="FO19" s="327"/>
      <c r="FP19" s="169"/>
      <c r="FQ19" s="164">
        <v>160</v>
      </c>
      <c r="FR19" s="340"/>
      <c r="FS19" s="169"/>
      <c r="FT19" s="195">
        <v>160</v>
      </c>
      <c r="FU19" s="327"/>
      <c r="FV19" s="169"/>
      <c r="FW19" s="195">
        <v>160</v>
      </c>
      <c r="FX19" s="327"/>
      <c r="FY19" s="169"/>
      <c r="FZ19" s="164">
        <v>160</v>
      </c>
      <c r="GA19" s="340"/>
      <c r="GB19" s="169"/>
      <c r="GC19" s="195">
        <v>160</v>
      </c>
      <c r="GD19" s="327"/>
      <c r="GE19" s="169"/>
      <c r="GF19" s="195">
        <v>160</v>
      </c>
      <c r="GG19" s="327"/>
      <c r="GH19" s="169"/>
      <c r="GI19" s="252">
        <f t="shared" si="29"/>
        <v>0</v>
      </c>
      <c r="GJ19" s="251">
        <f t="shared" si="30"/>
        <v>0</v>
      </c>
      <c r="GK19" s="226">
        <f t="shared" si="31"/>
        <v>0</v>
      </c>
      <c r="GL19" s="227">
        <f t="shared" si="32"/>
        <v>0</v>
      </c>
      <c r="GO19" s="346">
        <v>160</v>
      </c>
      <c r="GP19" s="327"/>
      <c r="GQ19" s="169"/>
      <c r="GR19" s="195">
        <v>160</v>
      </c>
      <c r="GS19" s="327"/>
      <c r="GT19" s="169"/>
      <c r="GU19" s="195">
        <v>160</v>
      </c>
      <c r="GV19" s="327"/>
      <c r="GW19" s="169"/>
      <c r="GX19" s="195">
        <v>160</v>
      </c>
      <c r="GY19" s="327"/>
      <c r="GZ19" s="169"/>
      <c r="HA19" s="195">
        <v>160</v>
      </c>
      <c r="HB19" s="327"/>
      <c r="HC19" s="169"/>
      <c r="HD19" s="195">
        <v>160</v>
      </c>
      <c r="HE19" s="327"/>
      <c r="HF19" s="169"/>
      <c r="HG19" s="195">
        <v>160</v>
      </c>
      <c r="HH19" s="327"/>
      <c r="HI19" s="169"/>
      <c r="HJ19" s="195">
        <v>160</v>
      </c>
      <c r="HK19" s="327"/>
      <c r="HL19" s="169"/>
      <c r="HM19" s="195">
        <v>160</v>
      </c>
      <c r="HN19" s="327"/>
      <c r="HO19" s="169"/>
      <c r="HP19" s="195">
        <v>160</v>
      </c>
      <c r="HQ19" s="327"/>
      <c r="HR19" s="169"/>
      <c r="HS19" s="195">
        <v>160</v>
      </c>
      <c r="HT19" s="327"/>
      <c r="HU19" s="169"/>
      <c r="HV19" s="195">
        <v>160</v>
      </c>
      <c r="HW19" s="327"/>
      <c r="HX19" s="169"/>
      <c r="HY19" s="252">
        <f t="shared" si="33"/>
        <v>0</v>
      </c>
      <c r="HZ19" s="251">
        <f t="shared" si="34"/>
        <v>0</v>
      </c>
      <c r="IA19" s="226">
        <f t="shared" si="35"/>
        <v>0</v>
      </c>
      <c r="IB19" s="227">
        <f t="shared" si="36"/>
        <v>0</v>
      </c>
      <c r="IE19" s="346">
        <v>160</v>
      </c>
      <c r="IF19" s="327"/>
      <c r="IG19" s="169"/>
      <c r="IH19" s="195">
        <v>160</v>
      </c>
      <c r="II19" s="327"/>
      <c r="IJ19" s="169"/>
      <c r="IK19" s="164">
        <v>160</v>
      </c>
      <c r="IL19" s="340"/>
      <c r="IM19" s="169"/>
      <c r="IN19" s="164">
        <v>160</v>
      </c>
      <c r="IO19" s="340"/>
      <c r="IP19" s="169"/>
      <c r="IQ19" s="164">
        <v>160</v>
      </c>
      <c r="IR19" s="340"/>
      <c r="IS19" s="169"/>
      <c r="IT19" s="164">
        <v>160</v>
      </c>
      <c r="IU19" s="340"/>
      <c r="IV19" s="169"/>
      <c r="IW19" s="195">
        <v>160</v>
      </c>
      <c r="IX19" s="327"/>
      <c r="IY19" s="169"/>
      <c r="IZ19" s="164">
        <v>160</v>
      </c>
      <c r="JA19" s="340"/>
      <c r="JB19" s="169"/>
      <c r="JC19" s="164">
        <v>160</v>
      </c>
      <c r="JD19" s="340"/>
      <c r="JE19" s="169"/>
      <c r="JF19" s="164">
        <v>160</v>
      </c>
      <c r="JG19" s="340"/>
      <c r="JH19" s="169"/>
      <c r="JI19" s="164">
        <v>160</v>
      </c>
      <c r="JJ19" s="340"/>
      <c r="JK19" s="169"/>
      <c r="JL19" s="195">
        <v>160</v>
      </c>
      <c r="JM19" s="327"/>
      <c r="JN19" s="169"/>
      <c r="JO19" s="252">
        <f t="shared" si="37"/>
        <v>0</v>
      </c>
      <c r="JP19" s="251">
        <f t="shared" si="38"/>
        <v>0</v>
      </c>
      <c r="JQ19" s="226">
        <f t="shared" si="39"/>
        <v>0</v>
      </c>
      <c r="JR19" s="227">
        <f t="shared" si="40"/>
        <v>0</v>
      </c>
      <c r="JU19" s="164">
        <v>160</v>
      </c>
      <c r="JV19" s="340"/>
      <c r="JW19" s="169"/>
      <c r="JX19" s="164">
        <v>160</v>
      </c>
      <c r="JY19" s="340"/>
      <c r="JZ19" s="169"/>
      <c r="KA19" s="164">
        <v>160</v>
      </c>
      <c r="KB19" s="340"/>
      <c r="KC19" s="169"/>
      <c r="KD19" s="164">
        <v>160</v>
      </c>
      <c r="KE19" s="340"/>
      <c r="KF19" s="169"/>
      <c r="KG19" s="164">
        <v>160</v>
      </c>
      <c r="KH19" s="340"/>
      <c r="KI19" s="169"/>
      <c r="KJ19" s="164">
        <v>160</v>
      </c>
      <c r="KK19" s="340"/>
      <c r="KL19" s="169"/>
      <c r="KM19" s="164">
        <v>160</v>
      </c>
      <c r="KN19" s="340"/>
      <c r="KO19" s="169"/>
      <c r="KP19" s="164">
        <v>160</v>
      </c>
      <c r="KQ19" s="340"/>
      <c r="KR19" s="169"/>
      <c r="KS19" s="164">
        <v>160</v>
      </c>
      <c r="KT19" s="340"/>
      <c r="KU19" s="169"/>
      <c r="KV19" s="164">
        <v>160</v>
      </c>
      <c r="KW19" s="340"/>
      <c r="KX19" s="169"/>
      <c r="KY19" s="164">
        <v>160</v>
      </c>
      <c r="KZ19" s="340"/>
      <c r="LA19" s="169"/>
      <c r="LB19" s="164">
        <v>160</v>
      </c>
      <c r="LC19" s="340"/>
      <c r="LD19" s="169"/>
      <c r="LE19" s="252">
        <f t="shared" si="41"/>
        <v>0</v>
      </c>
      <c r="LF19" s="251">
        <f t="shared" si="42"/>
        <v>0</v>
      </c>
      <c r="LG19" s="226">
        <f t="shared" si="43"/>
        <v>0</v>
      </c>
      <c r="LH19" s="227">
        <f t="shared" si="44"/>
        <v>0</v>
      </c>
      <c r="LK19" s="164">
        <v>160</v>
      </c>
      <c r="LL19" s="340"/>
      <c r="LM19" s="169"/>
      <c r="LN19" s="164">
        <v>160</v>
      </c>
      <c r="LO19" s="340"/>
      <c r="LP19" s="169"/>
      <c r="LQ19" s="164">
        <v>160</v>
      </c>
      <c r="LR19" s="340"/>
      <c r="LS19" s="169"/>
      <c r="LT19" s="164">
        <v>160</v>
      </c>
      <c r="LU19" s="340"/>
      <c r="LV19" s="169"/>
      <c r="LW19" s="164">
        <v>160</v>
      </c>
      <c r="LX19" s="340"/>
      <c r="LY19" s="169"/>
      <c r="LZ19" s="205">
        <v>160</v>
      </c>
      <c r="MA19" s="340"/>
      <c r="MB19" s="169"/>
      <c r="MC19" s="164">
        <v>160</v>
      </c>
      <c r="MD19" s="340"/>
      <c r="ME19" s="169"/>
      <c r="MF19" s="164">
        <v>160</v>
      </c>
      <c r="MG19" s="340"/>
      <c r="MH19" s="169"/>
      <c r="MI19" s="164">
        <v>160</v>
      </c>
      <c r="MJ19" s="340"/>
      <c r="MK19" s="169"/>
      <c r="ML19" s="164">
        <v>160</v>
      </c>
      <c r="MM19" s="340"/>
      <c r="MN19" s="169"/>
      <c r="MO19" s="205">
        <v>160</v>
      </c>
      <c r="MP19" s="340"/>
      <c r="MQ19" s="169"/>
      <c r="MR19" s="164">
        <v>160</v>
      </c>
      <c r="MS19" s="340"/>
      <c r="MT19" s="169"/>
      <c r="MU19" s="252">
        <f t="shared" si="45"/>
        <v>0</v>
      </c>
      <c r="MV19" s="251">
        <f t="shared" si="46"/>
        <v>0</v>
      </c>
      <c r="MW19" s="226">
        <f t="shared" si="47"/>
        <v>0</v>
      </c>
      <c r="MX19" s="227">
        <f t="shared" si="48"/>
        <v>0</v>
      </c>
      <c r="NA19" s="346">
        <v>160</v>
      </c>
      <c r="NB19" s="327"/>
      <c r="NC19" s="169"/>
      <c r="ND19" s="164">
        <v>160</v>
      </c>
      <c r="NE19" s="340"/>
      <c r="NF19" s="169"/>
      <c r="NG19" s="195">
        <v>160</v>
      </c>
      <c r="NH19" s="327"/>
      <c r="NI19" s="169"/>
      <c r="NJ19" s="195">
        <v>160</v>
      </c>
      <c r="NK19" s="327"/>
      <c r="NL19" s="169"/>
      <c r="NM19" s="164">
        <v>160</v>
      </c>
      <c r="NN19" s="340"/>
      <c r="NO19" s="169"/>
      <c r="NP19" s="164">
        <v>160</v>
      </c>
      <c r="NQ19" s="340"/>
      <c r="NR19" s="169"/>
      <c r="NS19" s="164">
        <v>160</v>
      </c>
      <c r="NT19" s="340"/>
      <c r="NU19" s="169"/>
      <c r="NV19" s="195">
        <v>160</v>
      </c>
      <c r="NW19" s="327"/>
      <c r="NX19" s="169"/>
      <c r="NY19" s="195">
        <v>160</v>
      </c>
      <c r="NZ19" s="327"/>
      <c r="OA19" s="169"/>
      <c r="OB19" s="164">
        <v>160</v>
      </c>
      <c r="OC19" s="340"/>
      <c r="OD19" s="169"/>
      <c r="OE19" s="164">
        <v>160</v>
      </c>
      <c r="OF19" s="340"/>
      <c r="OG19" s="169"/>
      <c r="OH19" s="164">
        <v>160</v>
      </c>
      <c r="OI19" s="340"/>
      <c r="OJ19" s="169"/>
      <c r="OK19" s="252">
        <f t="shared" si="49"/>
        <v>0</v>
      </c>
      <c r="OL19" s="251">
        <f t="shared" si="50"/>
        <v>0</v>
      </c>
      <c r="OM19" s="226">
        <f t="shared" si="51"/>
        <v>0</v>
      </c>
      <c r="ON19" s="227">
        <f t="shared" si="52"/>
        <v>0</v>
      </c>
      <c r="OQ19" s="283" t="s">
        <v>297</v>
      </c>
      <c r="OR19" s="354">
        <v>160</v>
      </c>
      <c r="OS19" s="327"/>
      <c r="OT19" s="177"/>
      <c r="OU19" s="252">
        <f t="shared" si="53"/>
        <v>0</v>
      </c>
      <c r="OV19" s="227">
        <f t="shared" si="54"/>
        <v>0</v>
      </c>
      <c r="OW19" s="226">
        <f t="shared" si="55"/>
        <v>0</v>
      </c>
      <c r="OX19" s="251">
        <f t="shared" si="56"/>
        <v>0</v>
      </c>
      <c r="OY19" s="293"/>
      <c r="PB19" s="228">
        <f t="shared" si="1"/>
        <v>0</v>
      </c>
      <c r="PC19" s="255">
        <f t="shared" si="2"/>
        <v>0</v>
      </c>
      <c r="PD19" s="226">
        <f t="shared" si="3"/>
        <v>0</v>
      </c>
      <c r="PE19" s="227">
        <f t="shared" si="4"/>
        <v>0</v>
      </c>
      <c r="PF19" s="230">
        <f t="shared" si="5"/>
        <v>0</v>
      </c>
      <c r="PG19" s="229">
        <f t="shared" si="6"/>
        <v>0</v>
      </c>
      <c r="PH19" s="226">
        <f t="shared" si="7"/>
        <v>0</v>
      </c>
      <c r="PI19" s="251">
        <f t="shared" si="8"/>
        <v>0</v>
      </c>
      <c r="PJ19" s="412">
        <f t="shared" si="9"/>
        <v>0</v>
      </c>
      <c r="PK19" s="417">
        <f t="shared" si="10"/>
        <v>0</v>
      </c>
      <c r="PL19" s="412">
        <f t="shared" si="11"/>
        <v>0</v>
      </c>
      <c r="PM19" s="414">
        <f t="shared" si="12"/>
        <v>0</v>
      </c>
      <c r="PN19" s="412" t="s">
        <v>338</v>
      </c>
      <c r="PO19" s="414" t="s">
        <v>338</v>
      </c>
      <c r="PP19" s="412">
        <f t="shared" si="13"/>
        <v>0</v>
      </c>
      <c r="PQ19" s="414">
        <f t="shared" si="14"/>
        <v>0</v>
      </c>
      <c r="PV19" s="26"/>
      <c r="PW19" s="26"/>
      <c r="PY19" s="26"/>
    </row>
    <row r="20" spans="2:441" s="4" customFormat="1" ht="15" hidden="1" customHeight="1" x14ac:dyDescent="0.25">
      <c r="B20" s="46"/>
      <c r="C20" s="555"/>
      <c r="D20" s="556"/>
      <c r="E20" s="547"/>
      <c r="F20" s="652"/>
      <c r="G20" s="575"/>
      <c r="H20" s="58"/>
      <c r="I20" s="57">
        <f>INT(ROUND(F20,2)*(IF(RIGHT(G20,1)="*",data!$J$11*H20+(IF(H20&gt;0, data!$K$11,0)),(IF(G20&gt;0,data!$J$11*RIGHT(G20,5)+data!$K$11,0)))))</f>
        <v>0</v>
      </c>
      <c r="J20" s="57"/>
      <c r="K20" s="576"/>
      <c r="L20" s="549"/>
      <c r="M20" s="128"/>
      <c r="N20" s="57">
        <f>INT(ROUND(F20,2)*(IF(J20&gt;0,(IF(L20="ano",data!$J$6,0)),0)))</f>
        <v>0</v>
      </c>
      <c r="O20" s="61"/>
      <c r="P20" s="63"/>
      <c r="Q20" s="26"/>
      <c r="R20" s="288" t="str">
        <f t="shared" si="15"/>
        <v/>
      </c>
      <c r="S20" s="289" t="str">
        <f t="shared" si="16"/>
        <v/>
      </c>
      <c r="T20" s="65" t="s">
        <v>338</v>
      </c>
      <c r="U20" s="290" t="str">
        <f t="shared" si="0"/>
        <v/>
      </c>
      <c r="V20" s="23"/>
      <c r="W20" s="26"/>
      <c r="X20" s="26">
        <f>IF(OR(G20=data!$I$18,G20=data!$I$19,G20=data!$I$20,G20=data!$I$21,G20=data!$I$22,G20=data!$I$23,G20=data!$I$24,G20=data!$I$25,G20=data!$I$26,G20=data!$I$27,G20=data!$I$28,G20=data!$I$29,G20=data!$I$30,G20=data!$I$31,G20=data!$I$32,G20=data!$I$33,G20=data!$I$34,G20=data!$I$35,G20=data!$I$36,G20=data!$I$37,G20=data!$I$38,G20=data!$I$39,G20=data!$I$40,G20=data!$I$41,G20=data!$I$42,G20=data!$I$43,G20=data!$I$44),1,0)</f>
        <v>0</v>
      </c>
      <c r="Z20" s="173" t="s">
        <v>297</v>
      </c>
      <c r="AA20" s="10"/>
      <c r="AB20" s="10"/>
      <c r="AC20" s="560">
        <v>160</v>
      </c>
      <c r="AD20" s="561"/>
      <c r="AE20" s="562"/>
      <c r="AF20" s="560">
        <v>160</v>
      </c>
      <c r="AG20" s="561"/>
      <c r="AH20" s="562"/>
      <c r="AI20" s="560">
        <v>160</v>
      </c>
      <c r="AJ20" s="561"/>
      <c r="AK20" s="562"/>
      <c r="AL20" s="560">
        <v>160</v>
      </c>
      <c r="AM20" s="561"/>
      <c r="AN20" s="562"/>
      <c r="AO20" s="560">
        <v>160</v>
      </c>
      <c r="AP20" s="561"/>
      <c r="AQ20" s="562"/>
      <c r="AR20" s="560">
        <v>160</v>
      </c>
      <c r="AS20" s="561"/>
      <c r="AT20" s="562"/>
      <c r="AU20" s="560">
        <v>160</v>
      </c>
      <c r="AV20" s="561"/>
      <c r="AW20" s="562"/>
      <c r="AX20" s="560">
        <v>160</v>
      </c>
      <c r="AY20" s="561"/>
      <c r="AZ20" s="562"/>
      <c r="BA20" s="560">
        <v>160</v>
      </c>
      <c r="BB20" s="561"/>
      <c r="BC20" s="562"/>
      <c r="BD20" s="560">
        <v>160</v>
      </c>
      <c r="BE20" s="561"/>
      <c r="BF20" s="562"/>
      <c r="BG20" s="560">
        <v>160</v>
      </c>
      <c r="BH20" s="561"/>
      <c r="BI20" s="562"/>
      <c r="BJ20" s="560">
        <v>160</v>
      </c>
      <c r="BK20" s="561"/>
      <c r="BL20" s="562"/>
      <c r="BM20" s="226">
        <f t="shared" si="17"/>
        <v>0</v>
      </c>
      <c r="BN20" s="251">
        <f t="shared" si="18"/>
        <v>0</v>
      </c>
      <c r="BO20" s="226">
        <f t="shared" si="19"/>
        <v>0</v>
      </c>
      <c r="BP20" s="227">
        <f t="shared" si="20"/>
        <v>0</v>
      </c>
      <c r="BQ20" s="23"/>
      <c r="BR20" s="23"/>
      <c r="BS20" s="174">
        <v>160</v>
      </c>
      <c r="BT20" s="573"/>
      <c r="BU20" s="175"/>
      <c r="BV20" s="174">
        <v>160</v>
      </c>
      <c r="BW20" s="573"/>
      <c r="BX20" s="175"/>
      <c r="BY20" s="174">
        <v>160</v>
      </c>
      <c r="BZ20" s="573"/>
      <c r="CA20" s="175"/>
      <c r="CB20" s="174">
        <v>160</v>
      </c>
      <c r="CC20" s="573"/>
      <c r="CD20" s="175"/>
      <c r="CE20" s="174">
        <v>160</v>
      </c>
      <c r="CF20" s="573"/>
      <c r="CG20" s="175"/>
      <c r="CH20" s="174">
        <v>160</v>
      </c>
      <c r="CI20" s="573"/>
      <c r="CJ20" s="175"/>
      <c r="CK20" s="174">
        <v>160</v>
      </c>
      <c r="CL20" s="573"/>
      <c r="CM20" s="175"/>
      <c r="CN20" s="174">
        <v>160</v>
      </c>
      <c r="CO20" s="573"/>
      <c r="CP20" s="175"/>
      <c r="CQ20" s="174">
        <v>160</v>
      </c>
      <c r="CR20" s="573"/>
      <c r="CS20" s="175"/>
      <c r="CT20" s="174">
        <v>160</v>
      </c>
      <c r="CU20" s="573"/>
      <c r="CV20" s="175"/>
      <c r="CW20" s="174">
        <v>160</v>
      </c>
      <c r="CX20" s="573"/>
      <c r="CY20" s="175"/>
      <c r="CZ20" s="174">
        <v>160</v>
      </c>
      <c r="DA20" s="573"/>
      <c r="DB20" s="175"/>
      <c r="DC20" s="252">
        <f t="shared" si="21"/>
        <v>0</v>
      </c>
      <c r="DD20" s="251">
        <f t="shared" si="22"/>
        <v>0</v>
      </c>
      <c r="DE20" s="226">
        <f t="shared" si="23"/>
        <v>0</v>
      </c>
      <c r="DF20" s="227">
        <f t="shared" si="24"/>
        <v>0</v>
      </c>
      <c r="DG20" s="23"/>
      <c r="DH20" s="23"/>
      <c r="DI20" s="174">
        <v>160</v>
      </c>
      <c r="DJ20" s="566"/>
      <c r="DK20" s="567"/>
      <c r="DL20" s="201">
        <v>160</v>
      </c>
      <c r="DM20" s="561"/>
      <c r="DN20" s="567"/>
      <c r="DO20" s="201">
        <v>160</v>
      </c>
      <c r="DP20" s="561"/>
      <c r="DQ20" s="567"/>
      <c r="DR20" s="201">
        <v>160</v>
      </c>
      <c r="DS20" s="561"/>
      <c r="DT20" s="567"/>
      <c r="DU20" s="201">
        <v>160</v>
      </c>
      <c r="DV20" s="561"/>
      <c r="DW20" s="567"/>
      <c r="DX20" s="174">
        <v>160</v>
      </c>
      <c r="DY20" s="566"/>
      <c r="DZ20" s="567"/>
      <c r="EA20" s="201">
        <v>160</v>
      </c>
      <c r="EB20" s="561"/>
      <c r="EC20" s="567"/>
      <c r="ED20" s="201">
        <v>160</v>
      </c>
      <c r="EE20" s="561"/>
      <c r="EF20" s="567"/>
      <c r="EG20" s="201">
        <v>160</v>
      </c>
      <c r="EH20" s="561"/>
      <c r="EI20" s="567"/>
      <c r="EJ20" s="174">
        <v>160</v>
      </c>
      <c r="EK20" s="566"/>
      <c r="EL20" s="567"/>
      <c r="EM20" s="201">
        <v>160</v>
      </c>
      <c r="EN20" s="561"/>
      <c r="EO20" s="567"/>
      <c r="EP20" s="201">
        <v>160</v>
      </c>
      <c r="EQ20" s="561"/>
      <c r="ER20" s="567"/>
      <c r="ES20" s="252">
        <f t="shared" si="25"/>
        <v>0</v>
      </c>
      <c r="ET20" s="251">
        <f t="shared" si="26"/>
        <v>0</v>
      </c>
      <c r="EU20" s="226">
        <f t="shared" si="27"/>
        <v>0</v>
      </c>
      <c r="EV20" s="227">
        <f t="shared" si="28"/>
        <v>0</v>
      </c>
      <c r="EW20" s="23"/>
      <c r="EX20" s="23"/>
      <c r="EY20" s="568">
        <v>160</v>
      </c>
      <c r="EZ20" s="573"/>
      <c r="FA20" s="567"/>
      <c r="FB20" s="201">
        <v>160</v>
      </c>
      <c r="FC20" s="573"/>
      <c r="FD20" s="567"/>
      <c r="FE20" s="201">
        <v>160</v>
      </c>
      <c r="FF20" s="573"/>
      <c r="FG20" s="567"/>
      <c r="FH20" s="201">
        <v>160</v>
      </c>
      <c r="FI20" s="573"/>
      <c r="FJ20" s="567"/>
      <c r="FK20" s="174">
        <v>160</v>
      </c>
      <c r="FL20" s="566"/>
      <c r="FM20" s="567"/>
      <c r="FN20" s="201">
        <v>160</v>
      </c>
      <c r="FO20" s="573"/>
      <c r="FP20" s="567"/>
      <c r="FQ20" s="174">
        <v>160</v>
      </c>
      <c r="FR20" s="566"/>
      <c r="FS20" s="567"/>
      <c r="FT20" s="201">
        <v>160</v>
      </c>
      <c r="FU20" s="573"/>
      <c r="FV20" s="567"/>
      <c r="FW20" s="201">
        <v>160</v>
      </c>
      <c r="FX20" s="573"/>
      <c r="FY20" s="567"/>
      <c r="FZ20" s="174">
        <v>160</v>
      </c>
      <c r="GA20" s="566"/>
      <c r="GB20" s="567"/>
      <c r="GC20" s="201">
        <v>160</v>
      </c>
      <c r="GD20" s="573"/>
      <c r="GE20" s="567"/>
      <c r="GF20" s="201">
        <v>160</v>
      </c>
      <c r="GG20" s="573"/>
      <c r="GH20" s="567"/>
      <c r="GI20" s="252">
        <f t="shared" si="29"/>
        <v>0</v>
      </c>
      <c r="GJ20" s="251">
        <f t="shared" si="30"/>
        <v>0</v>
      </c>
      <c r="GK20" s="226">
        <f t="shared" si="31"/>
        <v>0</v>
      </c>
      <c r="GL20" s="227">
        <f t="shared" si="32"/>
        <v>0</v>
      </c>
      <c r="GM20" s="23"/>
      <c r="GN20" s="23"/>
      <c r="GO20" s="568">
        <v>160</v>
      </c>
      <c r="GP20" s="573"/>
      <c r="GQ20" s="567"/>
      <c r="GR20" s="201">
        <v>160</v>
      </c>
      <c r="GS20" s="573"/>
      <c r="GT20" s="567"/>
      <c r="GU20" s="201">
        <v>160</v>
      </c>
      <c r="GV20" s="573"/>
      <c r="GW20" s="567"/>
      <c r="GX20" s="201">
        <v>160</v>
      </c>
      <c r="GY20" s="573"/>
      <c r="GZ20" s="567"/>
      <c r="HA20" s="201">
        <v>160</v>
      </c>
      <c r="HB20" s="573"/>
      <c r="HC20" s="567"/>
      <c r="HD20" s="201">
        <v>160</v>
      </c>
      <c r="HE20" s="573"/>
      <c r="HF20" s="567"/>
      <c r="HG20" s="201">
        <v>160</v>
      </c>
      <c r="HH20" s="573"/>
      <c r="HI20" s="567"/>
      <c r="HJ20" s="201">
        <v>160</v>
      </c>
      <c r="HK20" s="573"/>
      <c r="HL20" s="567"/>
      <c r="HM20" s="201">
        <v>160</v>
      </c>
      <c r="HN20" s="573"/>
      <c r="HO20" s="567"/>
      <c r="HP20" s="201">
        <v>160</v>
      </c>
      <c r="HQ20" s="573"/>
      <c r="HR20" s="567"/>
      <c r="HS20" s="201">
        <v>160</v>
      </c>
      <c r="HT20" s="573"/>
      <c r="HU20" s="567"/>
      <c r="HV20" s="201">
        <v>160</v>
      </c>
      <c r="HW20" s="573"/>
      <c r="HX20" s="567"/>
      <c r="HY20" s="252">
        <f t="shared" si="33"/>
        <v>0</v>
      </c>
      <c r="HZ20" s="251">
        <f t="shared" si="34"/>
        <v>0</v>
      </c>
      <c r="IA20" s="226">
        <f t="shared" si="35"/>
        <v>0</v>
      </c>
      <c r="IB20" s="227">
        <f t="shared" si="36"/>
        <v>0</v>
      </c>
      <c r="IC20" s="23"/>
      <c r="ID20" s="23"/>
      <c r="IE20" s="568">
        <v>160</v>
      </c>
      <c r="IF20" s="573"/>
      <c r="IG20" s="567"/>
      <c r="IH20" s="201">
        <v>160</v>
      </c>
      <c r="II20" s="573"/>
      <c r="IJ20" s="567"/>
      <c r="IK20" s="174">
        <v>160</v>
      </c>
      <c r="IL20" s="566"/>
      <c r="IM20" s="567"/>
      <c r="IN20" s="174">
        <v>160</v>
      </c>
      <c r="IO20" s="566"/>
      <c r="IP20" s="567"/>
      <c r="IQ20" s="174">
        <v>160</v>
      </c>
      <c r="IR20" s="566"/>
      <c r="IS20" s="567"/>
      <c r="IT20" s="174">
        <v>160</v>
      </c>
      <c r="IU20" s="566"/>
      <c r="IV20" s="567"/>
      <c r="IW20" s="201">
        <v>160</v>
      </c>
      <c r="IX20" s="573"/>
      <c r="IY20" s="567"/>
      <c r="IZ20" s="174">
        <v>160</v>
      </c>
      <c r="JA20" s="566"/>
      <c r="JB20" s="567"/>
      <c r="JC20" s="174">
        <v>160</v>
      </c>
      <c r="JD20" s="566"/>
      <c r="JE20" s="567"/>
      <c r="JF20" s="174">
        <v>160</v>
      </c>
      <c r="JG20" s="566"/>
      <c r="JH20" s="567"/>
      <c r="JI20" s="174">
        <v>160</v>
      </c>
      <c r="JJ20" s="566"/>
      <c r="JK20" s="567"/>
      <c r="JL20" s="201">
        <v>160</v>
      </c>
      <c r="JM20" s="573"/>
      <c r="JN20" s="567"/>
      <c r="JO20" s="252">
        <f t="shared" si="37"/>
        <v>0</v>
      </c>
      <c r="JP20" s="251">
        <f t="shared" si="38"/>
        <v>0</v>
      </c>
      <c r="JQ20" s="226">
        <f t="shared" si="39"/>
        <v>0</v>
      </c>
      <c r="JR20" s="227">
        <f t="shared" si="40"/>
        <v>0</v>
      </c>
      <c r="JS20" s="23"/>
      <c r="JT20" s="23"/>
      <c r="JU20" s="174">
        <v>160</v>
      </c>
      <c r="JV20" s="566"/>
      <c r="JW20" s="567"/>
      <c r="JX20" s="174">
        <v>160</v>
      </c>
      <c r="JY20" s="566"/>
      <c r="JZ20" s="567"/>
      <c r="KA20" s="174">
        <v>160</v>
      </c>
      <c r="KB20" s="566"/>
      <c r="KC20" s="567"/>
      <c r="KD20" s="174">
        <v>160</v>
      </c>
      <c r="KE20" s="566"/>
      <c r="KF20" s="567"/>
      <c r="KG20" s="174">
        <v>160</v>
      </c>
      <c r="KH20" s="566"/>
      <c r="KI20" s="567"/>
      <c r="KJ20" s="174">
        <v>160</v>
      </c>
      <c r="KK20" s="566"/>
      <c r="KL20" s="567"/>
      <c r="KM20" s="174">
        <v>160</v>
      </c>
      <c r="KN20" s="566"/>
      <c r="KO20" s="567"/>
      <c r="KP20" s="174">
        <v>160</v>
      </c>
      <c r="KQ20" s="566"/>
      <c r="KR20" s="567"/>
      <c r="KS20" s="174">
        <v>160</v>
      </c>
      <c r="KT20" s="566"/>
      <c r="KU20" s="567"/>
      <c r="KV20" s="174">
        <v>160</v>
      </c>
      <c r="KW20" s="566"/>
      <c r="KX20" s="567"/>
      <c r="KY20" s="174">
        <v>160</v>
      </c>
      <c r="KZ20" s="566"/>
      <c r="LA20" s="567"/>
      <c r="LB20" s="174">
        <v>160</v>
      </c>
      <c r="LC20" s="566"/>
      <c r="LD20" s="567"/>
      <c r="LE20" s="252">
        <f t="shared" si="41"/>
        <v>0</v>
      </c>
      <c r="LF20" s="251">
        <f t="shared" si="42"/>
        <v>0</v>
      </c>
      <c r="LG20" s="226">
        <f t="shared" si="43"/>
        <v>0</v>
      </c>
      <c r="LH20" s="227">
        <f t="shared" si="44"/>
        <v>0</v>
      </c>
      <c r="LI20" s="23"/>
      <c r="LJ20" s="23"/>
      <c r="LK20" s="174">
        <v>160</v>
      </c>
      <c r="LL20" s="566"/>
      <c r="LM20" s="567"/>
      <c r="LN20" s="174">
        <v>160</v>
      </c>
      <c r="LO20" s="566"/>
      <c r="LP20" s="567"/>
      <c r="LQ20" s="174">
        <v>160</v>
      </c>
      <c r="LR20" s="566"/>
      <c r="LS20" s="567"/>
      <c r="LT20" s="174">
        <v>160</v>
      </c>
      <c r="LU20" s="566"/>
      <c r="LV20" s="567"/>
      <c r="LW20" s="174">
        <v>160</v>
      </c>
      <c r="LX20" s="566"/>
      <c r="LY20" s="567"/>
      <c r="LZ20" s="551">
        <v>160</v>
      </c>
      <c r="MA20" s="566"/>
      <c r="MB20" s="567"/>
      <c r="MC20" s="174">
        <v>160</v>
      </c>
      <c r="MD20" s="566"/>
      <c r="ME20" s="567"/>
      <c r="MF20" s="174">
        <v>160</v>
      </c>
      <c r="MG20" s="566"/>
      <c r="MH20" s="567"/>
      <c r="MI20" s="174">
        <v>160</v>
      </c>
      <c r="MJ20" s="566"/>
      <c r="MK20" s="567"/>
      <c r="ML20" s="174">
        <v>160</v>
      </c>
      <c r="MM20" s="566"/>
      <c r="MN20" s="567"/>
      <c r="MO20" s="551">
        <v>160</v>
      </c>
      <c r="MP20" s="566"/>
      <c r="MQ20" s="567"/>
      <c r="MR20" s="174">
        <v>160</v>
      </c>
      <c r="MS20" s="566"/>
      <c r="MT20" s="567"/>
      <c r="MU20" s="252">
        <f t="shared" si="45"/>
        <v>0</v>
      </c>
      <c r="MV20" s="251">
        <f t="shared" si="46"/>
        <v>0</v>
      </c>
      <c r="MW20" s="226">
        <f t="shared" si="47"/>
        <v>0</v>
      </c>
      <c r="MX20" s="227">
        <f t="shared" si="48"/>
        <v>0</v>
      </c>
      <c r="MY20" s="23"/>
      <c r="MZ20" s="23"/>
      <c r="NA20" s="568">
        <v>160</v>
      </c>
      <c r="NB20" s="573"/>
      <c r="NC20" s="567"/>
      <c r="ND20" s="174">
        <v>160</v>
      </c>
      <c r="NE20" s="566"/>
      <c r="NF20" s="567"/>
      <c r="NG20" s="201">
        <v>160</v>
      </c>
      <c r="NH20" s="573"/>
      <c r="NI20" s="567"/>
      <c r="NJ20" s="201">
        <v>160</v>
      </c>
      <c r="NK20" s="573"/>
      <c r="NL20" s="567"/>
      <c r="NM20" s="174">
        <v>160</v>
      </c>
      <c r="NN20" s="566"/>
      <c r="NO20" s="567"/>
      <c r="NP20" s="174">
        <v>160</v>
      </c>
      <c r="NQ20" s="566"/>
      <c r="NR20" s="567"/>
      <c r="NS20" s="174">
        <v>160</v>
      </c>
      <c r="NT20" s="566"/>
      <c r="NU20" s="567"/>
      <c r="NV20" s="201">
        <v>160</v>
      </c>
      <c r="NW20" s="573"/>
      <c r="NX20" s="567"/>
      <c r="NY20" s="201">
        <v>160</v>
      </c>
      <c r="NZ20" s="573"/>
      <c r="OA20" s="567"/>
      <c r="OB20" s="174">
        <v>160</v>
      </c>
      <c r="OC20" s="566"/>
      <c r="OD20" s="567"/>
      <c r="OE20" s="174">
        <v>160</v>
      </c>
      <c r="OF20" s="566"/>
      <c r="OG20" s="567"/>
      <c r="OH20" s="174">
        <v>160</v>
      </c>
      <c r="OI20" s="566"/>
      <c r="OJ20" s="567"/>
      <c r="OK20" s="252">
        <f t="shared" si="49"/>
        <v>0</v>
      </c>
      <c r="OL20" s="251">
        <f t="shared" si="50"/>
        <v>0</v>
      </c>
      <c r="OM20" s="226">
        <f t="shared" si="51"/>
        <v>0</v>
      </c>
      <c r="ON20" s="227">
        <f t="shared" si="52"/>
        <v>0</v>
      </c>
      <c r="OO20" s="23"/>
      <c r="OP20" s="23"/>
      <c r="OQ20" s="571" t="s">
        <v>297</v>
      </c>
      <c r="OR20" s="577">
        <v>160</v>
      </c>
      <c r="OS20" s="573"/>
      <c r="OT20" s="175"/>
      <c r="OU20" s="252">
        <f t="shared" si="53"/>
        <v>0</v>
      </c>
      <c r="OV20" s="227">
        <f t="shared" si="54"/>
        <v>0</v>
      </c>
      <c r="OW20" s="226">
        <f t="shared" si="55"/>
        <v>0</v>
      </c>
      <c r="OX20" s="251">
        <f t="shared" si="56"/>
        <v>0</v>
      </c>
      <c r="OY20" s="574"/>
      <c r="OZ20" s="23"/>
      <c r="PA20" s="23"/>
      <c r="PB20" s="228">
        <f t="shared" si="1"/>
        <v>0</v>
      </c>
      <c r="PC20" s="255">
        <f t="shared" si="2"/>
        <v>0</v>
      </c>
      <c r="PD20" s="226">
        <f t="shared" si="3"/>
        <v>0</v>
      </c>
      <c r="PE20" s="227">
        <f t="shared" si="4"/>
        <v>0</v>
      </c>
      <c r="PF20" s="230">
        <f t="shared" si="5"/>
        <v>0</v>
      </c>
      <c r="PG20" s="229">
        <f t="shared" si="6"/>
        <v>0</v>
      </c>
      <c r="PH20" s="226">
        <f t="shared" si="7"/>
        <v>0</v>
      </c>
      <c r="PI20" s="251">
        <f t="shared" si="8"/>
        <v>0</v>
      </c>
      <c r="PJ20" s="412">
        <f t="shared" si="9"/>
        <v>0</v>
      </c>
      <c r="PK20" s="417">
        <f t="shared" si="10"/>
        <v>0</v>
      </c>
      <c r="PL20" s="412">
        <f t="shared" si="11"/>
        <v>0</v>
      </c>
      <c r="PM20" s="414">
        <f t="shared" si="12"/>
        <v>0</v>
      </c>
      <c r="PN20" s="412" t="s">
        <v>338</v>
      </c>
      <c r="PO20" s="414" t="s">
        <v>338</v>
      </c>
      <c r="PP20" s="412">
        <f t="shared" si="13"/>
        <v>0</v>
      </c>
      <c r="PQ20" s="414">
        <f t="shared" si="14"/>
        <v>0</v>
      </c>
      <c r="PR20" s="23"/>
      <c r="PV20" s="26"/>
      <c r="PW20" s="26"/>
      <c r="PY20" s="26"/>
    </row>
    <row r="21" spans="2:441" s="4" customFormat="1" ht="16.5" customHeight="1" x14ac:dyDescent="0.25">
      <c r="B21" s="46" t="s">
        <v>17</v>
      </c>
      <c r="C21" s="986"/>
      <c r="D21" s="987"/>
      <c r="E21" s="308"/>
      <c r="F21" s="652">
        <v>1</v>
      </c>
      <c r="G21" s="309"/>
      <c r="H21" s="59"/>
      <c r="I21" s="57">
        <f>INT(ROUND(F21,2)*(IF(RIGHT(G21,1)="*",data!$J$11*H21+(IF(H21&gt;0, data!$K$11,0)),(IF(G21&gt;0,data!$J$11*RIGHT(G21,5)+data!$K$11,0)))))</f>
        <v>0</v>
      </c>
      <c r="J21" s="57">
        <f>IF(E21&gt;0,I21*E21,0)</f>
        <v>0</v>
      </c>
      <c r="K21" s="313"/>
      <c r="L21" s="314"/>
      <c r="M21" s="312"/>
      <c r="N21" s="57">
        <f>INT(ROUND(F21,2)*(IF(J21&gt;0,(IF(L21="ano",data!$J$6,0)),0)))</f>
        <v>0</v>
      </c>
      <c r="O21" s="61">
        <f>IF(M21&gt;E21,N21*E21,N21*M21)</f>
        <v>0</v>
      </c>
      <c r="P21" s="63">
        <f>J21+O21</f>
        <v>0</v>
      </c>
      <c r="Q21" s="26"/>
      <c r="R21" s="288" t="str">
        <f t="shared" si="15"/>
        <v/>
      </c>
      <c r="S21" s="289" t="str">
        <f t="shared" si="16"/>
        <v/>
      </c>
      <c r="T21" s="65" t="s">
        <v>338</v>
      </c>
      <c r="U21" s="290" t="str">
        <f t="shared" si="0"/>
        <v/>
      </c>
      <c r="V21" s="4">
        <f>IF(P21&gt;0,IF(ISTEXT(C21)=TRUE,0,1),0)</f>
        <v>0</v>
      </c>
      <c r="W21" s="26">
        <f>IF(H21&gt;0,IF(RIGHT(G21,1)="*",0,1),0)</f>
        <v>0</v>
      </c>
      <c r="X21" s="26">
        <f>IF(OR(G21=data!$I$18,G21=data!$I$19,G21=data!$I$20,G21=data!$I$21,G21=data!$I$22,G21=data!$I$23,G21=data!$I$24,G21=data!$I$25,G21=data!$I$26,G21=data!$I$27,G21=data!$I$28,G21=data!$I$29,G21=data!$I$30,G21=data!$I$31,G21=data!$I$32,G21=data!$I$33,G21=data!$I$34,G21=data!$I$35,G21=data!$I$36,G21=data!$I$37,G21=data!$I$38,G21=data!$I$39,G21=data!$I$40,G21=data!$I$41,G21=data!$I$42,G21=data!$I$43,G21=data!$I$44),1,0)</f>
        <v>0</v>
      </c>
      <c r="Z21" s="176" t="s">
        <v>297</v>
      </c>
      <c r="AA21" s="10"/>
      <c r="AB21" s="10"/>
      <c r="AC21" s="168">
        <v>160</v>
      </c>
      <c r="AD21" s="328"/>
      <c r="AE21" s="223"/>
      <c r="AF21" s="168">
        <v>160</v>
      </c>
      <c r="AG21" s="328"/>
      <c r="AH21" s="223"/>
      <c r="AI21" s="168">
        <v>160</v>
      </c>
      <c r="AJ21" s="328"/>
      <c r="AK21" s="223"/>
      <c r="AL21" s="168">
        <v>160</v>
      </c>
      <c r="AM21" s="328"/>
      <c r="AN21" s="223"/>
      <c r="AO21" s="168">
        <v>160</v>
      </c>
      <c r="AP21" s="328"/>
      <c r="AQ21" s="223"/>
      <c r="AR21" s="168">
        <v>160</v>
      </c>
      <c r="AS21" s="328"/>
      <c r="AT21" s="223"/>
      <c r="AU21" s="168">
        <v>160</v>
      </c>
      <c r="AV21" s="328"/>
      <c r="AW21" s="223"/>
      <c r="AX21" s="168">
        <v>160</v>
      </c>
      <c r="AY21" s="328"/>
      <c r="AZ21" s="223"/>
      <c r="BA21" s="168">
        <v>160</v>
      </c>
      <c r="BB21" s="328"/>
      <c r="BC21" s="223"/>
      <c r="BD21" s="168">
        <v>160</v>
      </c>
      <c r="BE21" s="328"/>
      <c r="BF21" s="223"/>
      <c r="BG21" s="168">
        <v>160</v>
      </c>
      <c r="BH21" s="328"/>
      <c r="BI21" s="223"/>
      <c r="BJ21" s="168">
        <v>160</v>
      </c>
      <c r="BK21" s="328"/>
      <c r="BL21" s="223"/>
      <c r="BM21" s="226">
        <f t="shared" si="17"/>
        <v>0</v>
      </c>
      <c r="BN21" s="251">
        <f t="shared" si="18"/>
        <v>0</v>
      </c>
      <c r="BO21" s="226">
        <f t="shared" si="19"/>
        <v>0</v>
      </c>
      <c r="BP21" s="227">
        <f t="shared" si="20"/>
        <v>0</v>
      </c>
      <c r="BS21" s="164">
        <v>160</v>
      </c>
      <c r="BT21" s="327"/>
      <c r="BU21" s="177"/>
      <c r="BV21" s="164">
        <v>160</v>
      </c>
      <c r="BW21" s="327"/>
      <c r="BX21" s="177"/>
      <c r="BY21" s="164">
        <v>160</v>
      </c>
      <c r="BZ21" s="327"/>
      <c r="CA21" s="177"/>
      <c r="CB21" s="164">
        <v>160</v>
      </c>
      <c r="CC21" s="327"/>
      <c r="CD21" s="177"/>
      <c r="CE21" s="164">
        <v>160</v>
      </c>
      <c r="CF21" s="327"/>
      <c r="CG21" s="177"/>
      <c r="CH21" s="164">
        <v>160</v>
      </c>
      <c r="CI21" s="327"/>
      <c r="CJ21" s="177"/>
      <c r="CK21" s="164">
        <v>160</v>
      </c>
      <c r="CL21" s="327"/>
      <c r="CM21" s="177"/>
      <c r="CN21" s="164">
        <v>160</v>
      </c>
      <c r="CO21" s="327"/>
      <c r="CP21" s="177"/>
      <c r="CQ21" s="164">
        <v>160</v>
      </c>
      <c r="CR21" s="327"/>
      <c r="CS21" s="177"/>
      <c r="CT21" s="164">
        <v>160</v>
      </c>
      <c r="CU21" s="327"/>
      <c r="CV21" s="177"/>
      <c r="CW21" s="164">
        <v>160</v>
      </c>
      <c r="CX21" s="327"/>
      <c r="CY21" s="177"/>
      <c r="CZ21" s="164">
        <v>160</v>
      </c>
      <c r="DA21" s="327"/>
      <c r="DB21" s="177"/>
      <c r="DC21" s="252">
        <f t="shared" si="21"/>
        <v>0</v>
      </c>
      <c r="DD21" s="251">
        <f t="shared" si="22"/>
        <v>0</v>
      </c>
      <c r="DE21" s="226">
        <f t="shared" si="23"/>
        <v>0</v>
      </c>
      <c r="DF21" s="227">
        <f t="shared" si="24"/>
        <v>0</v>
      </c>
      <c r="DI21" s="164">
        <v>160</v>
      </c>
      <c r="DJ21" s="340"/>
      <c r="DK21" s="169"/>
      <c r="DL21" s="195">
        <v>160</v>
      </c>
      <c r="DM21" s="328"/>
      <c r="DN21" s="169"/>
      <c r="DO21" s="195">
        <v>160</v>
      </c>
      <c r="DP21" s="328"/>
      <c r="DQ21" s="169"/>
      <c r="DR21" s="195">
        <v>160</v>
      </c>
      <c r="DS21" s="328"/>
      <c r="DT21" s="169"/>
      <c r="DU21" s="195">
        <v>160</v>
      </c>
      <c r="DV21" s="328"/>
      <c r="DW21" s="169"/>
      <c r="DX21" s="164">
        <v>160</v>
      </c>
      <c r="DY21" s="340"/>
      <c r="DZ21" s="169"/>
      <c r="EA21" s="195">
        <v>160</v>
      </c>
      <c r="EB21" s="328"/>
      <c r="EC21" s="169"/>
      <c r="ED21" s="195">
        <v>160</v>
      </c>
      <c r="EE21" s="328"/>
      <c r="EF21" s="169"/>
      <c r="EG21" s="195">
        <v>160</v>
      </c>
      <c r="EH21" s="328"/>
      <c r="EI21" s="169"/>
      <c r="EJ21" s="164">
        <v>160</v>
      </c>
      <c r="EK21" s="340"/>
      <c r="EL21" s="169"/>
      <c r="EM21" s="195">
        <v>160</v>
      </c>
      <c r="EN21" s="328"/>
      <c r="EO21" s="169"/>
      <c r="EP21" s="195">
        <v>160</v>
      </c>
      <c r="EQ21" s="328"/>
      <c r="ER21" s="169"/>
      <c r="ES21" s="252">
        <f t="shared" si="25"/>
        <v>0</v>
      </c>
      <c r="ET21" s="251">
        <f t="shared" si="26"/>
        <v>0</v>
      </c>
      <c r="EU21" s="226">
        <f t="shared" si="27"/>
        <v>0</v>
      </c>
      <c r="EV21" s="227">
        <f t="shared" si="28"/>
        <v>0</v>
      </c>
      <c r="EY21" s="346">
        <v>160</v>
      </c>
      <c r="EZ21" s="327"/>
      <c r="FA21" s="169"/>
      <c r="FB21" s="195">
        <v>160</v>
      </c>
      <c r="FC21" s="327"/>
      <c r="FD21" s="169"/>
      <c r="FE21" s="195">
        <v>160</v>
      </c>
      <c r="FF21" s="327"/>
      <c r="FG21" s="169"/>
      <c r="FH21" s="195">
        <v>160</v>
      </c>
      <c r="FI21" s="327"/>
      <c r="FJ21" s="169"/>
      <c r="FK21" s="164">
        <v>160</v>
      </c>
      <c r="FL21" s="340"/>
      <c r="FM21" s="169"/>
      <c r="FN21" s="195">
        <v>160</v>
      </c>
      <c r="FO21" s="327"/>
      <c r="FP21" s="169"/>
      <c r="FQ21" s="164">
        <v>160</v>
      </c>
      <c r="FR21" s="340"/>
      <c r="FS21" s="169"/>
      <c r="FT21" s="195">
        <v>160</v>
      </c>
      <c r="FU21" s="327"/>
      <c r="FV21" s="169"/>
      <c r="FW21" s="195">
        <v>160</v>
      </c>
      <c r="FX21" s="327"/>
      <c r="FY21" s="169"/>
      <c r="FZ21" s="164">
        <v>160</v>
      </c>
      <c r="GA21" s="340"/>
      <c r="GB21" s="169"/>
      <c r="GC21" s="195">
        <v>160</v>
      </c>
      <c r="GD21" s="327"/>
      <c r="GE21" s="169"/>
      <c r="GF21" s="195">
        <v>160</v>
      </c>
      <c r="GG21" s="327"/>
      <c r="GH21" s="169"/>
      <c r="GI21" s="252">
        <f t="shared" si="29"/>
        <v>0</v>
      </c>
      <c r="GJ21" s="251">
        <f t="shared" si="30"/>
        <v>0</v>
      </c>
      <c r="GK21" s="226">
        <f t="shared" si="31"/>
        <v>0</v>
      </c>
      <c r="GL21" s="227">
        <f t="shared" si="32"/>
        <v>0</v>
      </c>
      <c r="GO21" s="346">
        <v>160</v>
      </c>
      <c r="GP21" s="327"/>
      <c r="GQ21" s="169"/>
      <c r="GR21" s="195">
        <v>160</v>
      </c>
      <c r="GS21" s="327"/>
      <c r="GT21" s="169"/>
      <c r="GU21" s="195">
        <v>160</v>
      </c>
      <c r="GV21" s="327"/>
      <c r="GW21" s="169"/>
      <c r="GX21" s="195">
        <v>160</v>
      </c>
      <c r="GY21" s="327"/>
      <c r="GZ21" s="169"/>
      <c r="HA21" s="195">
        <v>160</v>
      </c>
      <c r="HB21" s="327"/>
      <c r="HC21" s="169"/>
      <c r="HD21" s="195">
        <v>160</v>
      </c>
      <c r="HE21" s="327"/>
      <c r="HF21" s="169"/>
      <c r="HG21" s="195">
        <v>160</v>
      </c>
      <c r="HH21" s="327"/>
      <c r="HI21" s="169"/>
      <c r="HJ21" s="195">
        <v>160</v>
      </c>
      <c r="HK21" s="327"/>
      <c r="HL21" s="169"/>
      <c r="HM21" s="195">
        <v>160</v>
      </c>
      <c r="HN21" s="327"/>
      <c r="HO21" s="169"/>
      <c r="HP21" s="195">
        <v>160</v>
      </c>
      <c r="HQ21" s="327"/>
      <c r="HR21" s="169"/>
      <c r="HS21" s="195">
        <v>160</v>
      </c>
      <c r="HT21" s="327"/>
      <c r="HU21" s="169"/>
      <c r="HV21" s="195">
        <v>160</v>
      </c>
      <c r="HW21" s="327"/>
      <c r="HX21" s="169"/>
      <c r="HY21" s="252">
        <f t="shared" si="33"/>
        <v>0</v>
      </c>
      <c r="HZ21" s="251">
        <f t="shared" si="34"/>
        <v>0</v>
      </c>
      <c r="IA21" s="226">
        <f t="shared" si="35"/>
        <v>0</v>
      </c>
      <c r="IB21" s="227">
        <f t="shared" si="36"/>
        <v>0</v>
      </c>
      <c r="IE21" s="346">
        <v>160</v>
      </c>
      <c r="IF21" s="327"/>
      <c r="IG21" s="169"/>
      <c r="IH21" s="195">
        <v>160</v>
      </c>
      <c r="II21" s="327"/>
      <c r="IJ21" s="169"/>
      <c r="IK21" s="164">
        <v>160</v>
      </c>
      <c r="IL21" s="340"/>
      <c r="IM21" s="169"/>
      <c r="IN21" s="164">
        <v>160</v>
      </c>
      <c r="IO21" s="340"/>
      <c r="IP21" s="169"/>
      <c r="IQ21" s="164">
        <v>160</v>
      </c>
      <c r="IR21" s="340"/>
      <c r="IS21" s="169"/>
      <c r="IT21" s="164">
        <v>160</v>
      </c>
      <c r="IU21" s="340"/>
      <c r="IV21" s="169"/>
      <c r="IW21" s="195">
        <v>160</v>
      </c>
      <c r="IX21" s="327"/>
      <c r="IY21" s="169"/>
      <c r="IZ21" s="164">
        <v>160</v>
      </c>
      <c r="JA21" s="340"/>
      <c r="JB21" s="169"/>
      <c r="JC21" s="164">
        <v>160</v>
      </c>
      <c r="JD21" s="340"/>
      <c r="JE21" s="169"/>
      <c r="JF21" s="164">
        <v>160</v>
      </c>
      <c r="JG21" s="340"/>
      <c r="JH21" s="169"/>
      <c r="JI21" s="164">
        <v>160</v>
      </c>
      <c r="JJ21" s="340"/>
      <c r="JK21" s="169"/>
      <c r="JL21" s="195">
        <v>160</v>
      </c>
      <c r="JM21" s="327"/>
      <c r="JN21" s="169"/>
      <c r="JO21" s="252">
        <f t="shared" si="37"/>
        <v>0</v>
      </c>
      <c r="JP21" s="251">
        <f t="shared" si="38"/>
        <v>0</v>
      </c>
      <c r="JQ21" s="226">
        <f t="shared" si="39"/>
        <v>0</v>
      </c>
      <c r="JR21" s="227">
        <f t="shared" si="40"/>
        <v>0</v>
      </c>
      <c r="JU21" s="164">
        <v>160</v>
      </c>
      <c r="JV21" s="340"/>
      <c r="JW21" s="169"/>
      <c r="JX21" s="164">
        <v>160</v>
      </c>
      <c r="JY21" s="340"/>
      <c r="JZ21" s="169"/>
      <c r="KA21" s="164">
        <v>160</v>
      </c>
      <c r="KB21" s="340"/>
      <c r="KC21" s="169"/>
      <c r="KD21" s="164">
        <v>160</v>
      </c>
      <c r="KE21" s="340"/>
      <c r="KF21" s="169"/>
      <c r="KG21" s="164">
        <v>160</v>
      </c>
      <c r="KH21" s="340"/>
      <c r="KI21" s="169"/>
      <c r="KJ21" s="164">
        <v>160</v>
      </c>
      <c r="KK21" s="340"/>
      <c r="KL21" s="169"/>
      <c r="KM21" s="164">
        <v>160</v>
      </c>
      <c r="KN21" s="340"/>
      <c r="KO21" s="169"/>
      <c r="KP21" s="164">
        <v>160</v>
      </c>
      <c r="KQ21" s="340"/>
      <c r="KR21" s="169"/>
      <c r="KS21" s="164">
        <v>160</v>
      </c>
      <c r="KT21" s="340"/>
      <c r="KU21" s="169"/>
      <c r="KV21" s="164">
        <v>160</v>
      </c>
      <c r="KW21" s="340"/>
      <c r="KX21" s="169"/>
      <c r="KY21" s="164">
        <v>160</v>
      </c>
      <c r="KZ21" s="340"/>
      <c r="LA21" s="169"/>
      <c r="LB21" s="164">
        <v>160</v>
      </c>
      <c r="LC21" s="340"/>
      <c r="LD21" s="169"/>
      <c r="LE21" s="252">
        <f t="shared" si="41"/>
        <v>0</v>
      </c>
      <c r="LF21" s="251">
        <f t="shared" si="42"/>
        <v>0</v>
      </c>
      <c r="LG21" s="226">
        <f t="shared" si="43"/>
        <v>0</v>
      </c>
      <c r="LH21" s="227">
        <f t="shared" si="44"/>
        <v>0</v>
      </c>
      <c r="LK21" s="164">
        <v>160</v>
      </c>
      <c r="LL21" s="340"/>
      <c r="LM21" s="169"/>
      <c r="LN21" s="164">
        <v>160</v>
      </c>
      <c r="LO21" s="340"/>
      <c r="LP21" s="169"/>
      <c r="LQ21" s="164">
        <v>160</v>
      </c>
      <c r="LR21" s="340"/>
      <c r="LS21" s="169"/>
      <c r="LT21" s="164">
        <v>160</v>
      </c>
      <c r="LU21" s="340"/>
      <c r="LV21" s="169"/>
      <c r="LW21" s="164">
        <v>160</v>
      </c>
      <c r="LX21" s="340"/>
      <c r="LY21" s="169"/>
      <c r="LZ21" s="205">
        <v>160</v>
      </c>
      <c r="MA21" s="340"/>
      <c r="MB21" s="169"/>
      <c r="MC21" s="164">
        <v>160</v>
      </c>
      <c r="MD21" s="340"/>
      <c r="ME21" s="169"/>
      <c r="MF21" s="164">
        <v>160</v>
      </c>
      <c r="MG21" s="340"/>
      <c r="MH21" s="169"/>
      <c r="MI21" s="164">
        <v>160</v>
      </c>
      <c r="MJ21" s="340"/>
      <c r="MK21" s="169"/>
      <c r="ML21" s="164">
        <v>160</v>
      </c>
      <c r="MM21" s="340"/>
      <c r="MN21" s="169"/>
      <c r="MO21" s="205">
        <v>160</v>
      </c>
      <c r="MP21" s="340"/>
      <c r="MQ21" s="169"/>
      <c r="MR21" s="164">
        <v>160</v>
      </c>
      <c r="MS21" s="340"/>
      <c r="MT21" s="169"/>
      <c r="MU21" s="252">
        <f t="shared" si="45"/>
        <v>0</v>
      </c>
      <c r="MV21" s="251">
        <f t="shared" si="46"/>
        <v>0</v>
      </c>
      <c r="MW21" s="226">
        <f t="shared" si="47"/>
        <v>0</v>
      </c>
      <c r="MX21" s="227">
        <f t="shared" si="48"/>
        <v>0</v>
      </c>
      <c r="NA21" s="346">
        <v>160</v>
      </c>
      <c r="NB21" s="327"/>
      <c r="NC21" s="169"/>
      <c r="ND21" s="164">
        <v>160</v>
      </c>
      <c r="NE21" s="340"/>
      <c r="NF21" s="169"/>
      <c r="NG21" s="195">
        <v>160</v>
      </c>
      <c r="NH21" s="327"/>
      <c r="NI21" s="169"/>
      <c r="NJ21" s="195">
        <v>160</v>
      </c>
      <c r="NK21" s="327"/>
      <c r="NL21" s="169"/>
      <c r="NM21" s="164">
        <v>160</v>
      </c>
      <c r="NN21" s="340"/>
      <c r="NO21" s="169"/>
      <c r="NP21" s="164">
        <v>160</v>
      </c>
      <c r="NQ21" s="340"/>
      <c r="NR21" s="169"/>
      <c r="NS21" s="164">
        <v>160</v>
      </c>
      <c r="NT21" s="340"/>
      <c r="NU21" s="169"/>
      <c r="NV21" s="195">
        <v>160</v>
      </c>
      <c r="NW21" s="327"/>
      <c r="NX21" s="169"/>
      <c r="NY21" s="195">
        <v>160</v>
      </c>
      <c r="NZ21" s="327"/>
      <c r="OA21" s="169"/>
      <c r="OB21" s="164">
        <v>160</v>
      </c>
      <c r="OC21" s="340"/>
      <c r="OD21" s="169"/>
      <c r="OE21" s="164">
        <v>160</v>
      </c>
      <c r="OF21" s="340"/>
      <c r="OG21" s="169"/>
      <c r="OH21" s="164">
        <v>160</v>
      </c>
      <c r="OI21" s="340"/>
      <c r="OJ21" s="169"/>
      <c r="OK21" s="252">
        <f t="shared" si="49"/>
        <v>0</v>
      </c>
      <c r="OL21" s="251">
        <f t="shared" si="50"/>
        <v>0</v>
      </c>
      <c r="OM21" s="226">
        <f t="shared" si="51"/>
        <v>0</v>
      </c>
      <c r="ON21" s="227">
        <f t="shared" si="52"/>
        <v>0</v>
      </c>
      <c r="OQ21" s="283" t="s">
        <v>297</v>
      </c>
      <c r="OR21" s="354">
        <v>160</v>
      </c>
      <c r="OS21" s="327"/>
      <c r="OT21" s="177"/>
      <c r="OU21" s="252">
        <f t="shared" si="53"/>
        <v>0</v>
      </c>
      <c r="OV21" s="227">
        <f t="shared" si="54"/>
        <v>0</v>
      </c>
      <c r="OW21" s="226">
        <f t="shared" si="55"/>
        <v>0</v>
      </c>
      <c r="OX21" s="251">
        <f t="shared" si="56"/>
        <v>0</v>
      </c>
      <c r="OY21" s="293"/>
      <c r="PB21" s="228">
        <f t="shared" si="1"/>
        <v>0</v>
      </c>
      <c r="PC21" s="255">
        <f t="shared" si="2"/>
        <v>0</v>
      </c>
      <c r="PD21" s="226">
        <f t="shared" si="3"/>
        <v>0</v>
      </c>
      <c r="PE21" s="227">
        <f t="shared" si="4"/>
        <v>0</v>
      </c>
      <c r="PF21" s="230">
        <f t="shared" si="5"/>
        <v>0</v>
      </c>
      <c r="PG21" s="229">
        <f t="shared" si="6"/>
        <v>0</v>
      </c>
      <c r="PH21" s="226">
        <f t="shared" si="7"/>
        <v>0</v>
      </c>
      <c r="PI21" s="251">
        <f t="shared" si="8"/>
        <v>0</v>
      </c>
      <c r="PJ21" s="412">
        <f t="shared" si="9"/>
        <v>0</v>
      </c>
      <c r="PK21" s="417">
        <f t="shared" si="10"/>
        <v>0</v>
      </c>
      <c r="PL21" s="412">
        <f t="shared" si="11"/>
        <v>0</v>
      </c>
      <c r="PM21" s="414">
        <f t="shared" si="12"/>
        <v>0</v>
      </c>
      <c r="PN21" s="412" t="s">
        <v>338</v>
      </c>
      <c r="PO21" s="414" t="s">
        <v>338</v>
      </c>
      <c r="PP21" s="412">
        <f t="shared" si="13"/>
        <v>0</v>
      </c>
      <c r="PQ21" s="414">
        <f t="shared" si="14"/>
        <v>0</v>
      </c>
      <c r="PV21" s="26"/>
      <c r="PW21" s="26"/>
      <c r="PY21" s="26"/>
    </row>
    <row r="22" spans="2:441" s="4" customFormat="1" ht="15" hidden="1" customHeight="1" x14ac:dyDescent="0.25">
      <c r="B22" s="46"/>
      <c r="C22" s="555"/>
      <c r="D22" s="556"/>
      <c r="E22" s="547"/>
      <c r="F22" s="652"/>
      <c r="G22" s="575"/>
      <c r="H22" s="58"/>
      <c r="I22" s="57">
        <f>INT(ROUND(F22,2)*(IF(RIGHT(G22,1)="*",data!$J$11*H22+(IF(H22&gt;0, data!$K$11,0)),(IF(G22&gt;0,data!$J$11*RIGHT(G22,5)+data!$K$11,0)))))</f>
        <v>0</v>
      </c>
      <c r="J22" s="57"/>
      <c r="K22" s="576"/>
      <c r="L22" s="549"/>
      <c r="M22" s="128"/>
      <c r="N22" s="57">
        <f>INT(ROUND(F22,2)*(IF(J22&gt;0,(IF(L22="ano",data!$J$6,0)),0)))</f>
        <v>0</v>
      </c>
      <c r="O22" s="61"/>
      <c r="P22" s="63"/>
      <c r="Q22" s="26"/>
      <c r="R22" s="288" t="str">
        <f t="shared" si="15"/>
        <v/>
      </c>
      <c r="S22" s="289" t="str">
        <f t="shared" si="16"/>
        <v/>
      </c>
      <c r="T22" s="65" t="s">
        <v>338</v>
      </c>
      <c r="U22" s="290" t="str">
        <f t="shared" ref="U22:U73" si="57">IF(R22="",IF(S22="","",1),1)</f>
        <v/>
      </c>
      <c r="V22" s="23"/>
      <c r="W22" s="26"/>
      <c r="X22" s="26">
        <f>IF(OR(G22=data!$I$18,G22=data!$I$19,G22=data!$I$20,G22=data!$I$21,G22=data!$I$22,G22=data!$I$23,G22=data!$I$24,G22=data!$I$25,G22=data!$I$26,G22=data!$I$27,G22=data!$I$28,G22=data!$I$29,G22=data!$I$30,G22=data!$I$31,G22=data!$I$32,G22=data!$I$33,G22=data!$I$34,G22=data!$I$35,G22=data!$I$36,G22=data!$I$37,G22=data!$I$38,G22=data!$I$39,G22=data!$I$40,G22=data!$I$41,G22=data!$I$42,G22=data!$I$43,G22=data!$I$44),1,0)</f>
        <v>0</v>
      </c>
      <c r="Z22" s="173" t="s">
        <v>297</v>
      </c>
      <c r="AA22" s="10"/>
      <c r="AB22" s="10"/>
      <c r="AC22" s="560">
        <v>160</v>
      </c>
      <c r="AD22" s="561"/>
      <c r="AE22" s="562"/>
      <c r="AF22" s="560">
        <v>160</v>
      </c>
      <c r="AG22" s="561"/>
      <c r="AH22" s="562"/>
      <c r="AI22" s="560">
        <v>160</v>
      </c>
      <c r="AJ22" s="561"/>
      <c r="AK22" s="562"/>
      <c r="AL22" s="560">
        <v>160</v>
      </c>
      <c r="AM22" s="561"/>
      <c r="AN22" s="562"/>
      <c r="AO22" s="560">
        <v>160</v>
      </c>
      <c r="AP22" s="561"/>
      <c r="AQ22" s="562"/>
      <c r="AR22" s="560">
        <v>160</v>
      </c>
      <c r="AS22" s="561"/>
      <c r="AT22" s="562"/>
      <c r="AU22" s="560">
        <v>160</v>
      </c>
      <c r="AV22" s="561"/>
      <c r="AW22" s="562"/>
      <c r="AX22" s="560">
        <v>160</v>
      </c>
      <c r="AY22" s="561"/>
      <c r="AZ22" s="562"/>
      <c r="BA22" s="560">
        <v>160</v>
      </c>
      <c r="BB22" s="561"/>
      <c r="BC22" s="562"/>
      <c r="BD22" s="560">
        <v>160</v>
      </c>
      <c r="BE22" s="561"/>
      <c r="BF22" s="562"/>
      <c r="BG22" s="560">
        <v>160</v>
      </c>
      <c r="BH22" s="561"/>
      <c r="BI22" s="562"/>
      <c r="BJ22" s="560">
        <v>160</v>
      </c>
      <c r="BK22" s="561"/>
      <c r="BL22" s="562"/>
      <c r="BM22" s="226">
        <f t="shared" si="17"/>
        <v>0</v>
      </c>
      <c r="BN22" s="251">
        <f t="shared" si="18"/>
        <v>0</v>
      </c>
      <c r="BO22" s="226">
        <f t="shared" si="19"/>
        <v>0</v>
      </c>
      <c r="BP22" s="227">
        <f t="shared" si="20"/>
        <v>0</v>
      </c>
      <c r="BQ22" s="23"/>
      <c r="BR22" s="23"/>
      <c r="BS22" s="174">
        <v>160</v>
      </c>
      <c r="BT22" s="573"/>
      <c r="BU22" s="175"/>
      <c r="BV22" s="174">
        <v>160</v>
      </c>
      <c r="BW22" s="573"/>
      <c r="BX22" s="175"/>
      <c r="BY22" s="174">
        <v>160</v>
      </c>
      <c r="BZ22" s="573"/>
      <c r="CA22" s="175"/>
      <c r="CB22" s="174">
        <v>160</v>
      </c>
      <c r="CC22" s="573"/>
      <c r="CD22" s="175"/>
      <c r="CE22" s="174">
        <v>160</v>
      </c>
      <c r="CF22" s="573"/>
      <c r="CG22" s="175"/>
      <c r="CH22" s="174">
        <v>160</v>
      </c>
      <c r="CI22" s="573"/>
      <c r="CJ22" s="175"/>
      <c r="CK22" s="174">
        <v>160</v>
      </c>
      <c r="CL22" s="573"/>
      <c r="CM22" s="175"/>
      <c r="CN22" s="174">
        <v>160</v>
      </c>
      <c r="CO22" s="573"/>
      <c r="CP22" s="175"/>
      <c r="CQ22" s="174">
        <v>160</v>
      </c>
      <c r="CR22" s="573"/>
      <c r="CS22" s="175"/>
      <c r="CT22" s="174">
        <v>160</v>
      </c>
      <c r="CU22" s="573"/>
      <c r="CV22" s="175"/>
      <c r="CW22" s="174">
        <v>160</v>
      </c>
      <c r="CX22" s="573"/>
      <c r="CY22" s="175"/>
      <c r="CZ22" s="174">
        <v>160</v>
      </c>
      <c r="DA22" s="573"/>
      <c r="DB22" s="175"/>
      <c r="DC22" s="252">
        <f t="shared" si="21"/>
        <v>0</v>
      </c>
      <c r="DD22" s="251">
        <f t="shared" si="22"/>
        <v>0</v>
      </c>
      <c r="DE22" s="226">
        <f t="shared" si="23"/>
        <v>0</v>
      </c>
      <c r="DF22" s="227">
        <f t="shared" si="24"/>
        <v>0</v>
      </c>
      <c r="DG22" s="23"/>
      <c r="DH22" s="23"/>
      <c r="DI22" s="174">
        <v>160</v>
      </c>
      <c r="DJ22" s="566"/>
      <c r="DK22" s="567"/>
      <c r="DL22" s="201">
        <v>160</v>
      </c>
      <c r="DM22" s="561"/>
      <c r="DN22" s="567"/>
      <c r="DO22" s="201">
        <v>160</v>
      </c>
      <c r="DP22" s="561"/>
      <c r="DQ22" s="567"/>
      <c r="DR22" s="201">
        <v>160</v>
      </c>
      <c r="DS22" s="561"/>
      <c r="DT22" s="567"/>
      <c r="DU22" s="201">
        <v>160</v>
      </c>
      <c r="DV22" s="561"/>
      <c r="DW22" s="567"/>
      <c r="DX22" s="174">
        <v>160</v>
      </c>
      <c r="DY22" s="566"/>
      <c r="DZ22" s="567"/>
      <c r="EA22" s="201">
        <v>160</v>
      </c>
      <c r="EB22" s="561"/>
      <c r="EC22" s="567"/>
      <c r="ED22" s="201">
        <v>160</v>
      </c>
      <c r="EE22" s="561"/>
      <c r="EF22" s="567"/>
      <c r="EG22" s="201">
        <v>160</v>
      </c>
      <c r="EH22" s="561"/>
      <c r="EI22" s="567"/>
      <c r="EJ22" s="174">
        <v>160</v>
      </c>
      <c r="EK22" s="566"/>
      <c r="EL22" s="567"/>
      <c r="EM22" s="201">
        <v>160</v>
      </c>
      <c r="EN22" s="561"/>
      <c r="EO22" s="567"/>
      <c r="EP22" s="201">
        <v>160</v>
      </c>
      <c r="EQ22" s="561"/>
      <c r="ER22" s="567"/>
      <c r="ES22" s="252">
        <f t="shared" si="25"/>
        <v>0</v>
      </c>
      <c r="ET22" s="251">
        <f t="shared" si="26"/>
        <v>0</v>
      </c>
      <c r="EU22" s="226">
        <f t="shared" si="27"/>
        <v>0</v>
      </c>
      <c r="EV22" s="227">
        <f t="shared" si="28"/>
        <v>0</v>
      </c>
      <c r="EW22" s="23"/>
      <c r="EX22" s="23"/>
      <c r="EY22" s="568">
        <v>160</v>
      </c>
      <c r="EZ22" s="573"/>
      <c r="FA22" s="567"/>
      <c r="FB22" s="201">
        <v>160</v>
      </c>
      <c r="FC22" s="573"/>
      <c r="FD22" s="567"/>
      <c r="FE22" s="201">
        <v>160</v>
      </c>
      <c r="FF22" s="573"/>
      <c r="FG22" s="567"/>
      <c r="FH22" s="201">
        <v>160</v>
      </c>
      <c r="FI22" s="573"/>
      <c r="FJ22" s="567"/>
      <c r="FK22" s="174">
        <v>160</v>
      </c>
      <c r="FL22" s="566"/>
      <c r="FM22" s="567"/>
      <c r="FN22" s="201">
        <v>160</v>
      </c>
      <c r="FO22" s="573"/>
      <c r="FP22" s="567"/>
      <c r="FQ22" s="174">
        <v>160</v>
      </c>
      <c r="FR22" s="566"/>
      <c r="FS22" s="567"/>
      <c r="FT22" s="201">
        <v>160</v>
      </c>
      <c r="FU22" s="573"/>
      <c r="FV22" s="567"/>
      <c r="FW22" s="201">
        <v>160</v>
      </c>
      <c r="FX22" s="573"/>
      <c r="FY22" s="567"/>
      <c r="FZ22" s="174">
        <v>160</v>
      </c>
      <c r="GA22" s="566"/>
      <c r="GB22" s="567"/>
      <c r="GC22" s="201">
        <v>160</v>
      </c>
      <c r="GD22" s="573"/>
      <c r="GE22" s="567"/>
      <c r="GF22" s="201">
        <v>160</v>
      </c>
      <c r="GG22" s="573"/>
      <c r="GH22" s="567"/>
      <c r="GI22" s="252">
        <f t="shared" si="29"/>
        <v>0</v>
      </c>
      <c r="GJ22" s="251">
        <f t="shared" si="30"/>
        <v>0</v>
      </c>
      <c r="GK22" s="226">
        <f t="shared" si="31"/>
        <v>0</v>
      </c>
      <c r="GL22" s="227">
        <f t="shared" si="32"/>
        <v>0</v>
      </c>
      <c r="GM22" s="23"/>
      <c r="GN22" s="23"/>
      <c r="GO22" s="568">
        <v>160</v>
      </c>
      <c r="GP22" s="573"/>
      <c r="GQ22" s="567"/>
      <c r="GR22" s="201">
        <v>160</v>
      </c>
      <c r="GS22" s="573"/>
      <c r="GT22" s="567"/>
      <c r="GU22" s="201">
        <v>160</v>
      </c>
      <c r="GV22" s="573"/>
      <c r="GW22" s="567"/>
      <c r="GX22" s="201">
        <v>160</v>
      </c>
      <c r="GY22" s="573"/>
      <c r="GZ22" s="567"/>
      <c r="HA22" s="201">
        <v>160</v>
      </c>
      <c r="HB22" s="573"/>
      <c r="HC22" s="567"/>
      <c r="HD22" s="201">
        <v>160</v>
      </c>
      <c r="HE22" s="573"/>
      <c r="HF22" s="567"/>
      <c r="HG22" s="201">
        <v>160</v>
      </c>
      <c r="HH22" s="573"/>
      <c r="HI22" s="567"/>
      <c r="HJ22" s="201">
        <v>160</v>
      </c>
      <c r="HK22" s="573"/>
      <c r="HL22" s="567"/>
      <c r="HM22" s="201">
        <v>160</v>
      </c>
      <c r="HN22" s="573"/>
      <c r="HO22" s="567"/>
      <c r="HP22" s="201">
        <v>160</v>
      </c>
      <c r="HQ22" s="573"/>
      <c r="HR22" s="567"/>
      <c r="HS22" s="201">
        <v>160</v>
      </c>
      <c r="HT22" s="573"/>
      <c r="HU22" s="567"/>
      <c r="HV22" s="201">
        <v>160</v>
      </c>
      <c r="HW22" s="573"/>
      <c r="HX22" s="567"/>
      <c r="HY22" s="252">
        <f t="shared" si="33"/>
        <v>0</v>
      </c>
      <c r="HZ22" s="251">
        <f t="shared" si="34"/>
        <v>0</v>
      </c>
      <c r="IA22" s="226">
        <f t="shared" si="35"/>
        <v>0</v>
      </c>
      <c r="IB22" s="227">
        <f t="shared" si="36"/>
        <v>0</v>
      </c>
      <c r="IC22" s="23"/>
      <c r="ID22" s="23"/>
      <c r="IE22" s="568">
        <v>160</v>
      </c>
      <c r="IF22" s="573"/>
      <c r="IG22" s="567"/>
      <c r="IH22" s="201">
        <v>160</v>
      </c>
      <c r="II22" s="573"/>
      <c r="IJ22" s="567"/>
      <c r="IK22" s="174">
        <v>160</v>
      </c>
      <c r="IL22" s="566"/>
      <c r="IM22" s="567"/>
      <c r="IN22" s="174">
        <v>160</v>
      </c>
      <c r="IO22" s="566"/>
      <c r="IP22" s="567"/>
      <c r="IQ22" s="174">
        <v>160</v>
      </c>
      <c r="IR22" s="566"/>
      <c r="IS22" s="567"/>
      <c r="IT22" s="174">
        <v>160</v>
      </c>
      <c r="IU22" s="566"/>
      <c r="IV22" s="567"/>
      <c r="IW22" s="201">
        <v>160</v>
      </c>
      <c r="IX22" s="573"/>
      <c r="IY22" s="567"/>
      <c r="IZ22" s="174">
        <v>160</v>
      </c>
      <c r="JA22" s="566"/>
      <c r="JB22" s="567"/>
      <c r="JC22" s="174">
        <v>160</v>
      </c>
      <c r="JD22" s="566"/>
      <c r="JE22" s="567"/>
      <c r="JF22" s="174">
        <v>160</v>
      </c>
      <c r="JG22" s="566"/>
      <c r="JH22" s="567"/>
      <c r="JI22" s="174">
        <v>160</v>
      </c>
      <c r="JJ22" s="566"/>
      <c r="JK22" s="567"/>
      <c r="JL22" s="201">
        <v>160</v>
      </c>
      <c r="JM22" s="573"/>
      <c r="JN22" s="567"/>
      <c r="JO22" s="252">
        <f t="shared" si="37"/>
        <v>0</v>
      </c>
      <c r="JP22" s="251">
        <f t="shared" si="38"/>
        <v>0</v>
      </c>
      <c r="JQ22" s="226">
        <f t="shared" si="39"/>
        <v>0</v>
      </c>
      <c r="JR22" s="227">
        <f t="shared" si="40"/>
        <v>0</v>
      </c>
      <c r="JS22" s="23"/>
      <c r="JT22" s="23"/>
      <c r="JU22" s="174">
        <v>160</v>
      </c>
      <c r="JV22" s="566"/>
      <c r="JW22" s="567"/>
      <c r="JX22" s="174">
        <v>160</v>
      </c>
      <c r="JY22" s="566"/>
      <c r="JZ22" s="567"/>
      <c r="KA22" s="174">
        <v>160</v>
      </c>
      <c r="KB22" s="566"/>
      <c r="KC22" s="567"/>
      <c r="KD22" s="174">
        <v>160</v>
      </c>
      <c r="KE22" s="566"/>
      <c r="KF22" s="567"/>
      <c r="KG22" s="174">
        <v>160</v>
      </c>
      <c r="KH22" s="566"/>
      <c r="KI22" s="567"/>
      <c r="KJ22" s="174">
        <v>160</v>
      </c>
      <c r="KK22" s="566"/>
      <c r="KL22" s="567"/>
      <c r="KM22" s="174">
        <v>160</v>
      </c>
      <c r="KN22" s="566"/>
      <c r="KO22" s="567"/>
      <c r="KP22" s="174">
        <v>160</v>
      </c>
      <c r="KQ22" s="566"/>
      <c r="KR22" s="567"/>
      <c r="KS22" s="174">
        <v>160</v>
      </c>
      <c r="KT22" s="566"/>
      <c r="KU22" s="567"/>
      <c r="KV22" s="174">
        <v>160</v>
      </c>
      <c r="KW22" s="566"/>
      <c r="KX22" s="567"/>
      <c r="KY22" s="174">
        <v>160</v>
      </c>
      <c r="KZ22" s="566"/>
      <c r="LA22" s="567"/>
      <c r="LB22" s="174">
        <v>160</v>
      </c>
      <c r="LC22" s="566"/>
      <c r="LD22" s="567"/>
      <c r="LE22" s="252">
        <f t="shared" si="41"/>
        <v>0</v>
      </c>
      <c r="LF22" s="251">
        <f t="shared" si="42"/>
        <v>0</v>
      </c>
      <c r="LG22" s="226">
        <f t="shared" si="43"/>
        <v>0</v>
      </c>
      <c r="LH22" s="227">
        <f t="shared" si="44"/>
        <v>0</v>
      </c>
      <c r="LI22" s="23"/>
      <c r="LJ22" s="23"/>
      <c r="LK22" s="174">
        <v>160</v>
      </c>
      <c r="LL22" s="566"/>
      <c r="LM22" s="567"/>
      <c r="LN22" s="174">
        <v>160</v>
      </c>
      <c r="LO22" s="566"/>
      <c r="LP22" s="567"/>
      <c r="LQ22" s="174">
        <v>160</v>
      </c>
      <c r="LR22" s="566"/>
      <c r="LS22" s="567"/>
      <c r="LT22" s="174">
        <v>160</v>
      </c>
      <c r="LU22" s="566"/>
      <c r="LV22" s="567"/>
      <c r="LW22" s="174">
        <v>160</v>
      </c>
      <c r="LX22" s="566"/>
      <c r="LY22" s="567"/>
      <c r="LZ22" s="551">
        <v>160</v>
      </c>
      <c r="MA22" s="566"/>
      <c r="MB22" s="567"/>
      <c r="MC22" s="174">
        <v>160</v>
      </c>
      <c r="MD22" s="566"/>
      <c r="ME22" s="567"/>
      <c r="MF22" s="174">
        <v>160</v>
      </c>
      <c r="MG22" s="566"/>
      <c r="MH22" s="567"/>
      <c r="MI22" s="174">
        <v>160</v>
      </c>
      <c r="MJ22" s="566"/>
      <c r="MK22" s="567"/>
      <c r="ML22" s="174">
        <v>160</v>
      </c>
      <c r="MM22" s="566"/>
      <c r="MN22" s="567"/>
      <c r="MO22" s="551">
        <v>160</v>
      </c>
      <c r="MP22" s="566"/>
      <c r="MQ22" s="567"/>
      <c r="MR22" s="174">
        <v>160</v>
      </c>
      <c r="MS22" s="566"/>
      <c r="MT22" s="567"/>
      <c r="MU22" s="252">
        <f t="shared" si="45"/>
        <v>0</v>
      </c>
      <c r="MV22" s="251">
        <f t="shared" si="46"/>
        <v>0</v>
      </c>
      <c r="MW22" s="226">
        <f t="shared" si="47"/>
        <v>0</v>
      </c>
      <c r="MX22" s="227">
        <f t="shared" si="48"/>
        <v>0</v>
      </c>
      <c r="MY22" s="23"/>
      <c r="MZ22" s="23"/>
      <c r="NA22" s="568">
        <v>160</v>
      </c>
      <c r="NB22" s="573"/>
      <c r="NC22" s="567"/>
      <c r="ND22" s="174">
        <v>160</v>
      </c>
      <c r="NE22" s="566"/>
      <c r="NF22" s="567"/>
      <c r="NG22" s="201">
        <v>160</v>
      </c>
      <c r="NH22" s="573"/>
      <c r="NI22" s="567"/>
      <c r="NJ22" s="201">
        <v>160</v>
      </c>
      <c r="NK22" s="573"/>
      <c r="NL22" s="567"/>
      <c r="NM22" s="174">
        <v>160</v>
      </c>
      <c r="NN22" s="566"/>
      <c r="NO22" s="567"/>
      <c r="NP22" s="174">
        <v>160</v>
      </c>
      <c r="NQ22" s="566"/>
      <c r="NR22" s="567"/>
      <c r="NS22" s="174">
        <v>160</v>
      </c>
      <c r="NT22" s="566"/>
      <c r="NU22" s="567"/>
      <c r="NV22" s="201">
        <v>160</v>
      </c>
      <c r="NW22" s="573"/>
      <c r="NX22" s="567"/>
      <c r="NY22" s="201">
        <v>160</v>
      </c>
      <c r="NZ22" s="573"/>
      <c r="OA22" s="567"/>
      <c r="OB22" s="174">
        <v>160</v>
      </c>
      <c r="OC22" s="566"/>
      <c r="OD22" s="567"/>
      <c r="OE22" s="174">
        <v>160</v>
      </c>
      <c r="OF22" s="566"/>
      <c r="OG22" s="567"/>
      <c r="OH22" s="174">
        <v>160</v>
      </c>
      <c r="OI22" s="566"/>
      <c r="OJ22" s="567"/>
      <c r="OK22" s="252">
        <f t="shared" si="49"/>
        <v>0</v>
      </c>
      <c r="OL22" s="251">
        <f t="shared" si="50"/>
        <v>0</v>
      </c>
      <c r="OM22" s="226">
        <f t="shared" si="51"/>
        <v>0</v>
      </c>
      <c r="ON22" s="227">
        <f t="shared" si="52"/>
        <v>0</v>
      </c>
      <c r="OO22" s="23"/>
      <c r="OP22" s="23"/>
      <c r="OQ22" s="571" t="s">
        <v>297</v>
      </c>
      <c r="OR22" s="577">
        <v>160</v>
      </c>
      <c r="OS22" s="573"/>
      <c r="OT22" s="175"/>
      <c r="OU22" s="252">
        <f t="shared" si="53"/>
        <v>0</v>
      </c>
      <c r="OV22" s="227">
        <f t="shared" si="54"/>
        <v>0</v>
      </c>
      <c r="OW22" s="226">
        <f t="shared" si="55"/>
        <v>0</v>
      </c>
      <c r="OX22" s="251">
        <f t="shared" si="56"/>
        <v>0</v>
      </c>
      <c r="OY22" s="574"/>
      <c r="OZ22" s="23"/>
      <c r="PA22" s="23"/>
      <c r="PB22" s="228">
        <f t="shared" si="1"/>
        <v>0</v>
      </c>
      <c r="PC22" s="255">
        <f t="shared" si="2"/>
        <v>0</v>
      </c>
      <c r="PD22" s="226">
        <f t="shared" si="3"/>
        <v>0</v>
      </c>
      <c r="PE22" s="227">
        <f t="shared" si="4"/>
        <v>0</v>
      </c>
      <c r="PF22" s="230">
        <f t="shared" si="5"/>
        <v>0</v>
      </c>
      <c r="PG22" s="229">
        <f t="shared" si="6"/>
        <v>0</v>
      </c>
      <c r="PH22" s="226">
        <f t="shared" si="7"/>
        <v>0</v>
      </c>
      <c r="PI22" s="251">
        <f t="shared" si="8"/>
        <v>0</v>
      </c>
      <c r="PJ22" s="412">
        <f t="shared" si="9"/>
        <v>0</v>
      </c>
      <c r="PK22" s="417">
        <f t="shared" si="10"/>
        <v>0</v>
      </c>
      <c r="PL22" s="412">
        <f t="shared" si="11"/>
        <v>0</v>
      </c>
      <c r="PM22" s="414">
        <f t="shared" si="12"/>
        <v>0</v>
      </c>
      <c r="PN22" s="412" t="s">
        <v>338</v>
      </c>
      <c r="PO22" s="414" t="s">
        <v>338</v>
      </c>
      <c r="PP22" s="412">
        <f t="shared" si="13"/>
        <v>0</v>
      </c>
      <c r="PQ22" s="414">
        <f t="shared" si="14"/>
        <v>0</v>
      </c>
      <c r="PR22" s="23"/>
      <c r="PV22" s="26"/>
      <c r="PW22" s="26"/>
      <c r="PY22" s="26"/>
    </row>
    <row r="23" spans="2:441" s="4" customFormat="1" ht="16.5" customHeight="1" x14ac:dyDescent="0.25">
      <c r="B23" s="46" t="s">
        <v>18</v>
      </c>
      <c r="C23" s="986"/>
      <c r="D23" s="987"/>
      <c r="E23" s="308"/>
      <c r="F23" s="652">
        <v>1</v>
      </c>
      <c r="G23" s="309"/>
      <c r="H23" s="59"/>
      <c r="I23" s="57">
        <f>INT(ROUND(F23,2)*(IF(RIGHT(G23,1)="*",data!$J$11*H23+(IF(H23&gt;0, data!$K$11,0)),(IF(G23&gt;0,data!$J$11*RIGHT(G23,5)+data!$K$11,0)))))</f>
        <v>0</v>
      </c>
      <c r="J23" s="57">
        <f>IF(E23&gt;0,I23*E23,0)</f>
        <v>0</v>
      </c>
      <c r="K23" s="313"/>
      <c r="L23" s="314"/>
      <c r="M23" s="312"/>
      <c r="N23" s="57">
        <f>INT(ROUND(F23,2)*(IF(J23&gt;0,(IF(L23="ano",data!$J$6,0)),0)))</f>
        <v>0</v>
      </c>
      <c r="O23" s="61">
        <f>IF(M23&gt;E23,N23*E23,N23*M23)</f>
        <v>0</v>
      </c>
      <c r="P23" s="63">
        <f>J23+O23</f>
        <v>0</v>
      </c>
      <c r="Q23" s="26"/>
      <c r="R23" s="288" t="str">
        <f t="shared" si="15"/>
        <v/>
      </c>
      <c r="S23" s="289" t="str">
        <f t="shared" si="16"/>
        <v/>
      </c>
      <c r="T23" s="65" t="s">
        <v>338</v>
      </c>
      <c r="U23" s="290" t="str">
        <f t="shared" si="57"/>
        <v/>
      </c>
      <c r="V23" s="4">
        <f>IF(P23&gt;0,IF(ISTEXT(C23)=TRUE,0,1),0)</f>
        <v>0</v>
      </c>
      <c r="W23" s="26">
        <f>IF(H23&gt;0,IF(RIGHT(G23,1)="*",0,1),0)</f>
        <v>0</v>
      </c>
      <c r="X23" s="26">
        <f>IF(OR(G23=data!$I$18,G23=data!$I$19,G23=data!$I$20,G23=data!$I$21,G23=data!$I$22,G23=data!$I$23,G23=data!$I$24,G23=data!$I$25,G23=data!$I$26,G23=data!$I$27,G23=data!$I$28,G23=data!$I$29,G23=data!$I$30,G23=data!$I$31,G23=data!$I$32,G23=data!$I$33,G23=data!$I$34,G23=data!$I$35,G23=data!$I$36,G23=data!$I$37,G23=data!$I$38,G23=data!$I$39,G23=data!$I$40,G23=data!$I$41,G23=data!$I$42,G23=data!$I$43,G23=data!$I$44),1,0)</f>
        <v>0</v>
      </c>
      <c r="Z23" s="176" t="s">
        <v>297</v>
      </c>
      <c r="AA23" s="10"/>
      <c r="AB23" s="10"/>
      <c r="AC23" s="168">
        <v>160</v>
      </c>
      <c r="AD23" s="328"/>
      <c r="AE23" s="223"/>
      <c r="AF23" s="168">
        <v>160</v>
      </c>
      <c r="AG23" s="328"/>
      <c r="AH23" s="223"/>
      <c r="AI23" s="168">
        <v>160</v>
      </c>
      <c r="AJ23" s="328"/>
      <c r="AK23" s="223"/>
      <c r="AL23" s="168">
        <v>160</v>
      </c>
      <c r="AM23" s="328"/>
      <c r="AN23" s="223"/>
      <c r="AO23" s="168">
        <v>160</v>
      </c>
      <c r="AP23" s="328"/>
      <c r="AQ23" s="223"/>
      <c r="AR23" s="168">
        <v>160</v>
      </c>
      <c r="AS23" s="328"/>
      <c r="AT23" s="223"/>
      <c r="AU23" s="168">
        <v>160</v>
      </c>
      <c r="AV23" s="328"/>
      <c r="AW23" s="223"/>
      <c r="AX23" s="168">
        <v>160</v>
      </c>
      <c r="AY23" s="328"/>
      <c r="AZ23" s="223"/>
      <c r="BA23" s="168">
        <v>160</v>
      </c>
      <c r="BB23" s="328"/>
      <c r="BC23" s="223"/>
      <c r="BD23" s="168">
        <v>160</v>
      </c>
      <c r="BE23" s="328"/>
      <c r="BF23" s="223"/>
      <c r="BG23" s="168">
        <v>160</v>
      </c>
      <c r="BH23" s="328"/>
      <c r="BI23" s="223"/>
      <c r="BJ23" s="168">
        <v>160</v>
      </c>
      <c r="BK23" s="328"/>
      <c r="BL23" s="223"/>
      <c r="BM23" s="226">
        <f t="shared" si="17"/>
        <v>0</v>
      </c>
      <c r="BN23" s="251">
        <f t="shared" si="18"/>
        <v>0</v>
      </c>
      <c r="BO23" s="226">
        <f t="shared" si="19"/>
        <v>0</v>
      </c>
      <c r="BP23" s="227">
        <f t="shared" si="20"/>
        <v>0</v>
      </c>
      <c r="BS23" s="164">
        <v>160</v>
      </c>
      <c r="BT23" s="327"/>
      <c r="BU23" s="177"/>
      <c r="BV23" s="164">
        <v>160</v>
      </c>
      <c r="BW23" s="327"/>
      <c r="BX23" s="177"/>
      <c r="BY23" s="164">
        <v>160</v>
      </c>
      <c r="BZ23" s="327"/>
      <c r="CA23" s="177"/>
      <c r="CB23" s="164">
        <v>160</v>
      </c>
      <c r="CC23" s="327"/>
      <c r="CD23" s="177"/>
      <c r="CE23" s="164">
        <v>160</v>
      </c>
      <c r="CF23" s="327"/>
      <c r="CG23" s="177"/>
      <c r="CH23" s="164">
        <v>160</v>
      </c>
      <c r="CI23" s="327"/>
      <c r="CJ23" s="177"/>
      <c r="CK23" s="164">
        <v>160</v>
      </c>
      <c r="CL23" s="327"/>
      <c r="CM23" s="177"/>
      <c r="CN23" s="164">
        <v>160</v>
      </c>
      <c r="CO23" s="327"/>
      <c r="CP23" s="177"/>
      <c r="CQ23" s="164">
        <v>160</v>
      </c>
      <c r="CR23" s="327"/>
      <c r="CS23" s="177"/>
      <c r="CT23" s="164">
        <v>160</v>
      </c>
      <c r="CU23" s="327"/>
      <c r="CV23" s="177"/>
      <c r="CW23" s="164">
        <v>160</v>
      </c>
      <c r="CX23" s="327"/>
      <c r="CY23" s="177"/>
      <c r="CZ23" s="164">
        <v>160</v>
      </c>
      <c r="DA23" s="327"/>
      <c r="DB23" s="177"/>
      <c r="DC23" s="252">
        <f t="shared" si="21"/>
        <v>0</v>
      </c>
      <c r="DD23" s="251">
        <f t="shared" si="22"/>
        <v>0</v>
      </c>
      <c r="DE23" s="226">
        <f t="shared" si="23"/>
        <v>0</v>
      </c>
      <c r="DF23" s="227">
        <f t="shared" si="24"/>
        <v>0</v>
      </c>
      <c r="DI23" s="164">
        <v>160</v>
      </c>
      <c r="DJ23" s="340"/>
      <c r="DK23" s="169"/>
      <c r="DL23" s="195">
        <v>160</v>
      </c>
      <c r="DM23" s="328"/>
      <c r="DN23" s="169"/>
      <c r="DO23" s="195">
        <v>160</v>
      </c>
      <c r="DP23" s="328"/>
      <c r="DQ23" s="169"/>
      <c r="DR23" s="195">
        <v>160</v>
      </c>
      <c r="DS23" s="328"/>
      <c r="DT23" s="169"/>
      <c r="DU23" s="195">
        <v>160</v>
      </c>
      <c r="DV23" s="328"/>
      <c r="DW23" s="169"/>
      <c r="DX23" s="164">
        <v>160</v>
      </c>
      <c r="DY23" s="340"/>
      <c r="DZ23" s="169"/>
      <c r="EA23" s="195">
        <v>160</v>
      </c>
      <c r="EB23" s="328"/>
      <c r="EC23" s="169"/>
      <c r="ED23" s="195">
        <v>160</v>
      </c>
      <c r="EE23" s="328"/>
      <c r="EF23" s="169"/>
      <c r="EG23" s="195">
        <v>160</v>
      </c>
      <c r="EH23" s="328"/>
      <c r="EI23" s="169"/>
      <c r="EJ23" s="164">
        <v>160</v>
      </c>
      <c r="EK23" s="340"/>
      <c r="EL23" s="169"/>
      <c r="EM23" s="195">
        <v>160</v>
      </c>
      <c r="EN23" s="328"/>
      <c r="EO23" s="169"/>
      <c r="EP23" s="195">
        <v>160</v>
      </c>
      <c r="EQ23" s="328"/>
      <c r="ER23" s="169"/>
      <c r="ES23" s="252">
        <f t="shared" si="25"/>
        <v>0</v>
      </c>
      <c r="ET23" s="251">
        <f t="shared" si="26"/>
        <v>0</v>
      </c>
      <c r="EU23" s="226">
        <f t="shared" si="27"/>
        <v>0</v>
      </c>
      <c r="EV23" s="227">
        <f t="shared" si="28"/>
        <v>0</v>
      </c>
      <c r="EY23" s="346">
        <v>160</v>
      </c>
      <c r="EZ23" s="327"/>
      <c r="FA23" s="169"/>
      <c r="FB23" s="195">
        <v>160</v>
      </c>
      <c r="FC23" s="327"/>
      <c r="FD23" s="169"/>
      <c r="FE23" s="195">
        <v>160</v>
      </c>
      <c r="FF23" s="327"/>
      <c r="FG23" s="169"/>
      <c r="FH23" s="195">
        <v>160</v>
      </c>
      <c r="FI23" s="327"/>
      <c r="FJ23" s="169"/>
      <c r="FK23" s="164">
        <v>160</v>
      </c>
      <c r="FL23" s="340"/>
      <c r="FM23" s="169"/>
      <c r="FN23" s="195">
        <v>160</v>
      </c>
      <c r="FO23" s="327"/>
      <c r="FP23" s="169"/>
      <c r="FQ23" s="164">
        <v>160</v>
      </c>
      <c r="FR23" s="340"/>
      <c r="FS23" s="169"/>
      <c r="FT23" s="195">
        <v>160</v>
      </c>
      <c r="FU23" s="327"/>
      <c r="FV23" s="169"/>
      <c r="FW23" s="195">
        <v>160</v>
      </c>
      <c r="FX23" s="327"/>
      <c r="FY23" s="169"/>
      <c r="FZ23" s="164">
        <v>160</v>
      </c>
      <c r="GA23" s="340"/>
      <c r="GB23" s="169"/>
      <c r="GC23" s="195">
        <v>160</v>
      </c>
      <c r="GD23" s="327"/>
      <c r="GE23" s="169"/>
      <c r="GF23" s="195">
        <v>160</v>
      </c>
      <c r="GG23" s="327"/>
      <c r="GH23" s="169"/>
      <c r="GI23" s="252">
        <f t="shared" si="29"/>
        <v>0</v>
      </c>
      <c r="GJ23" s="251">
        <f t="shared" si="30"/>
        <v>0</v>
      </c>
      <c r="GK23" s="226">
        <f t="shared" si="31"/>
        <v>0</v>
      </c>
      <c r="GL23" s="227">
        <f t="shared" si="32"/>
        <v>0</v>
      </c>
      <c r="GO23" s="346">
        <v>160</v>
      </c>
      <c r="GP23" s="327"/>
      <c r="GQ23" s="169"/>
      <c r="GR23" s="195">
        <v>160</v>
      </c>
      <c r="GS23" s="327"/>
      <c r="GT23" s="169"/>
      <c r="GU23" s="195">
        <v>160</v>
      </c>
      <c r="GV23" s="327"/>
      <c r="GW23" s="169"/>
      <c r="GX23" s="195">
        <v>160</v>
      </c>
      <c r="GY23" s="327"/>
      <c r="GZ23" s="169"/>
      <c r="HA23" s="195">
        <v>160</v>
      </c>
      <c r="HB23" s="327"/>
      <c r="HC23" s="169"/>
      <c r="HD23" s="195">
        <v>160</v>
      </c>
      <c r="HE23" s="327"/>
      <c r="HF23" s="169"/>
      <c r="HG23" s="195">
        <v>160</v>
      </c>
      <c r="HH23" s="327"/>
      <c r="HI23" s="169"/>
      <c r="HJ23" s="195">
        <v>160</v>
      </c>
      <c r="HK23" s="327"/>
      <c r="HL23" s="169"/>
      <c r="HM23" s="195">
        <v>160</v>
      </c>
      <c r="HN23" s="327"/>
      <c r="HO23" s="169"/>
      <c r="HP23" s="195">
        <v>160</v>
      </c>
      <c r="HQ23" s="327"/>
      <c r="HR23" s="169"/>
      <c r="HS23" s="195">
        <v>160</v>
      </c>
      <c r="HT23" s="327"/>
      <c r="HU23" s="169"/>
      <c r="HV23" s="195">
        <v>160</v>
      </c>
      <c r="HW23" s="327"/>
      <c r="HX23" s="169"/>
      <c r="HY23" s="252">
        <f t="shared" si="33"/>
        <v>0</v>
      </c>
      <c r="HZ23" s="251">
        <f t="shared" si="34"/>
        <v>0</v>
      </c>
      <c r="IA23" s="226">
        <f t="shared" si="35"/>
        <v>0</v>
      </c>
      <c r="IB23" s="227">
        <f t="shared" si="36"/>
        <v>0</v>
      </c>
      <c r="IE23" s="346">
        <v>160</v>
      </c>
      <c r="IF23" s="327"/>
      <c r="IG23" s="169"/>
      <c r="IH23" s="195">
        <v>160</v>
      </c>
      <c r="II23" s="327"/>
      <c r="IJ23" s="169"/>
      <c r="IK23" s="164">
        <v>160</v>
      </c>
      <c r="IL23" s="340"/>
      <c r="IM23" s="169"/>
      <c r="IN23" s="164">
        <v>160</v>
      </c>
      <c r="IO23" s="340"/>
      <c r="IP23" s="169"/>
      <c r="IQ23" s="164">
        <v>160</v>
      </c>
      <c r="IR23" s="340"/>
      <c r="IS23" s="169"/>
      <c r="IT23" s="164">
        <v>160</v>
      </c>
      <c r="IU23" s="340"/>
      <c r="IV23" s="169"/>
      <c r="IW23" s="195">
        <v>160</v>
      </c>
      <c r="IX23" s="327"/>
      <c r="IY23" s="169"/>
      <c r="IZ23" s="164">
        <v>160</v>
      </c>
      <c r="JA23" s="340"/>
      <c r="JB23" s="169"/>
      <c r="JC23" s="164">
        <v>160</v>
      </c>
      <c r="JD23" s="340"/>
      <c r="JE23" s="169"/>
      <c r="JF23" s="164">
        <v>160</v>
      </c>
      <c r="JG23" s="340"/>
      <c r="JH23" s="169"/>
      <c r="JI23" s="164">
        <v>160</v>
      </c>
      <c r="JJ23" s="340"/>
      <c r="JK23" s="169"/>
      <c r="JL23" s="195">
        <v>160</v>
      </c>
      <c r="JM23" s="327"/>
      <c r="JN23" s="169"/>
      <c r="JO23" s="252">
        <f t="shared" si="37"/>
        <v>0</v>
      </c>
      <c r="JP23" s="251">
        <f t="shared" si="38"/>
        <v>0</v>
      </c>
      <c r="JQ23" s="226">
        <f t="shared" si="39"/>
        <v>0</v>
      </c>
      <c r="JR23" s="227">
        <f t="shared" si="40"/>
        <v>0</v>
      </c>
      <c r="JU23" s="164">
        <v>160</v>
      </c>
      <c r="JV23" s="340"/>
      <c r="JW23" s="169"/>
      <c r="JX23" s="164">
        <v>160</v>
      </c>
      <c r="JY23" s="340"/>
      <c r="JZ23" s="169"/>
      <c r="KA23" s="164">
        <v>160</v>
      </c>
      <c r="KB23" s="340"/>
      <c r="KC23" s="169"/>
      <c r="KD23" s="164">
        <v>160</v>
      </c>
      <c r="KE23" s="340"/>
      <c r="KF23" s="169"/>
      <c r="KG23" s="164">
        <v>160</v>
      </c>
      <c r="KH23" s="340"/>
      <c r="KI23" s="169"/>
      <c r="KJ23" s="164">
        <v>160</v>
      </c>
      <c r="KK23" s="340"/>
      <c r="KL23" s="169"/>
      <c r="KM23" s="164">
        <v>160</v>
      </c>
      <c r="KN23" s="340"/>
      <c r="KO23" s="169"/>
      <c r="KP23" s="164">
        <v>160</v>
      </c>
      <c r="KQ23" s="340"/>
      <c r="KR23" s="169"/>
      <c r="KS23" s="164">
        <v>160</v>
      </c>
      <c r="KT23" s="340"/>
      <c r="KU23" s="169"/>
      <c r="KV23" s="164">
        <v>160</v>
      </c>
      <c r="KW23" s="340"/>
      <c r="KX23" s="169"/>
      <c r="KY23" s="164">
        <v>160</v>
      </c>
      <c r="KZ23" s="340"/>
      <c r="LA23" s="169"/>
      <c r="LB23" s="164">
        <v>160</v>
      </c>
      <c r="LC23" s="340"/>
      <c r="LD23" s="169"/>
      <c r="LE23" s="252">
        <f t="shared" si="41"/>
        <v>0</v>
      </c>
      <c r="LF23" s="251">
        <f t="shared" si="42"/>
        <v>0</v>
      </c>
      <c r="LG23" s="226">
        <f t="shared" si="43"/>
        <v>0</v>
      </c>
      <c r="LH23" s="227">
        <f t="shared" si="44"/>
        <v>0</v>
      </c>
      <c r="LK23" s="164">
        <v>160</v>
      </c>
      <c r="LL23" s="340"/>
      <c r="LM23" s="169"/>
      <c r="LN23" s="164">
        <v>160</v>
      </c>
      <c r="LO23" s="340"/>
      <c r="LP23" s="169"/>
      <c r="LQ23" s="164">
        <v>160</v>
      </c>
      <c r="LR23" s="340"/>
      <c r="LS23" s="169"/>
      <c r="LT23" s="164">
        <v>160</v>
      </c>
      <c r="LU23" s="340"/>
      <c r="LV23" s="169"/>
      <c r="LW23" s="164">
        <v>160</v>
      </c>
      <c r="LX23" s="340"/>
      <c r="LY23" s="169"/>
      <c r="LZ23" s="205">
        <v>160</v>
      </c>
      <c r="MA23" s="340"/>
      <c r="MB23" s="169"/>
      <c r="MC23" s="164">
        <v>160</v>
      </c>
      <c r="MD23" s="340"/>
      <c r="ME23" s="169"/>
      <c r="MF23" s="164">
        <v>160</v>
      </c>
      <c r="MG23" s="340"/>
      <c r="MH23" s="169"/>
      <c r="MI23" s="164">
        <v>160</v>
      </c>
      <c r="MJ23" s="340"/>
      <c r="MK23" s="169"/>
      <c r="ML23" s="164">
        <v>160</v>
      </c>
      <c r="MM23" s="340"/>
      <c r="MN23" s="169"/>
      <c r="MO23" s="205">
        <v>160</v>
      </c>
      <c r="MP23" s="340"/>
      <c r="MQ23" s="169"/>
      <c r="MR23" s="164">
        <v>160</v>
      </c>
      <c r="MS23" s="340"/>
      <c r="MT23" s="169"/>
      <c r="MU23" s="252">
        <f t="shared" si="45"/>
        <v>0</v>
      </c>
      <c r="MV23" s="251">
        <f t="shared" si="46"/>
        <v>0</v>
      </c>
      <c r="MW23" s="226">
        <f t="shared" si="47"/>
        <v>0</v>
      </c>
      <c r="MX23" s="227">
        <f t="shared" si="48"/>
        <v>0</v>
      </c>
      <c r="NA23" s="346">
        <v>160</v>
      </c>
      <c r="NB23" s="327"/>
      <c r="NC23" s="169"/>
      <c r="ND23" s="164">
        <v>160</v>
      </c>
      <c r="NE23" s="340"/>
      <c r="NF23" s="169"/>
      <c r="NG23" s="195">
        <v>160</v>
      </c>
      <c r="NH23" s="327"/>
      <c r="NI23" s="169"/>
      <c r="NJ23" s="195">
        <v>160</v>
      </c>
      <c r="NK23" s="327"/>
      <c r="NL23" s="169"/>
      <c r="NM23" s="164">
        <v>160</v>
      </c>
      <c r="NN23" s="340"/>
      <c r="NO23" s="169"/>
      <c r="NP23" s="164">
        <v>160</v>
      </c>
      <c r="NQ23" s="340"/>
      <c r="NR23" s="169"/>
      <c r="NS23" s="164">
        <v>160</v>
      </c>
      <c r="NT23" s="340"/>
      <c r="NU23" s="169"/>
      <c r="NV23" s="195">
        <v>160</v>
      </c>
      <c r="NW23" s="327"/>
      <c r="NX23" s="169"/>
      <c r="NY23" s="195">
        <v>160</v>
      </c>
      <c r="NZ23" s="327"/>
      <c r="OA23" s="169"/>
      <c r="OB23" s="164">
        <v>160</v>
      </c>
      <c r="OC23" s="340"/>
      <c r="OD23" s="169"/>
      <c r="OE23" s="164">
        <v>160</v>
      </c>
      <c r="OF23" s="340"/>
      <c r="OG23" s="169"/>
      <c r="OH23" s="164">
        <v>160</v>
      </c>
      <c r="OI23" s="340"/>
      <c r="OJ23" s="169"/>
      <c r="OK23" s="252">
        <f t="shared" si="49"/>
        <v>0</v>
      </c>
      <c r="OL23" s="251">
        <f t="shared" si="50"/>
        <v>0</v>
      </c>
      <c r="OM23" s="226">
        <f t="shared" si="51"/>
        <v>0</v>
      </c>
      <c r="ON23" s="227">
        <f t="shared" si="52"/>
        <v>0</v>
      </c>
      <c r="OQ23" s="283" t="s">
        <v>297</v>
      </c>
      <c r="OR23" s="354">
        <v>160</v>
      </c>
      <c r="OS23" s="327"/>
      <c r="OT23" s="177"/>
      <c r="OU23" s="252">
        <f t="shared" si="53"/>
        <v>0</v>
      </c>
      <c r="OV23" s="227">
        <f t="shared" si="54"/>
        <v>0</v>
      </c>
      <c r="OW23" s="226">
        <f t="shared" si="55"/>
        <v>0</v>
      </c>
      <c r="OX23" s="251">
        <f t="shared" si="56"/>
        <v>0</v>
      </c>
      <c r="OY23" s="293"/>
      <c r="PB23" s="228">
        <f t="shared" si="1"/>
        <v>0</v>
      </c>
      <c r="PC23" s="255">
        <f t="shared" si="2"/>
        <v>0</v>
      </c>
      <c r="PD23" s="226">
        <f t="shared" si="3"/>
        <v>0</v>
      </c>
      <c r="PE23" s="227">
        <f t="shared" si="4"/>
        <v>0</v>
      </c>
      <c r="PF23" s="230">
        <f t="shared" si="5"/>
        <v>0</v>
      </c>
      <c r="PG23" s="229">
        <f t="shared" si="6"/>
        <v>0</v>
      </c>
      <c r="PH23" s="226">
        <f t="shared" si="7"/>
        <v>0</v>
      </c>
      <c r="PI23" s="251">
        <f t="shared" si="8"/>
        <v>0</v>
      </c>
      <c r="PJ23" s="412">
        <f t="shared" si="9"/>
        <v>0</v>
      </c>
      <c r="PK23" s="417">
        <f t="shared" si="10"/>
        <v>0</v>
      </c>
      <c r="PL23" s="412">
        <f t="shared" si="11"/>
        <v>0</v>
      </c>
      <c r="PM23" s="414">
        <f t="shared" si="12"/>
        <v>0</v>
      </c>
      <c r="PN23" s="412" t="s">
        <v>338</v>
      </c>
      <c r="PO23" s="414" t="s">
        <v>338</v>
      </c>
      <c r="PP23" s="412">
        <f t="shared" si="13"/>
        <v>0</v>
      </c>
      <c r="PQ23" s="414">
        <f t="shared" si="14"/>
        <v>0</v>
      </c>
      <c r="PV23" s="26"/>
      <c r="PW23" s="26"/>
      <c r="PY23" s="26"/>
    </row>
    <row r="24" spans="2:441" s="4" customFormat="1" ht="15" hidden="1" customHeight="1" x14ac:dyDescent="0.25">
      <c r="B24" s="46"/>
      <c r="C24" s="555"/>
      <c r="D24" s="556"/>
      <c r="E24" s="547"/>
      <c r="F24" s="652"/>
      <c r="G24" s="575"/>
      <c r="H24" s="58"/>
      <c r="I24" s="57">
        <f>INT(ROUND(F24,2)*(IF(RIGHT(G24,1)="*",data!$J$11*H24+(IF(H24&gt;0, data!$K$11,0)),(IF(G24&gt;0,data!$J$11*RIGHT(G24,5)+data!$K$11,0)))))</f>
        <v>0</v>
      </c>
      <c r="J24" s="57"/>
      <c r="K24" s="576"/>
      <c r="L24" s="549"/>
      <c r="M24" s="128"/>
      <c r="N24" s="57">
        <f>INT(ROUND(F24,2)*(IF(J24&gt;0,(IF(L24="ano",data!$J$6,0)),0)))</f>
        <v>0</v>
      </c>
      <c r="O24" s="61"/>
      <c r="P24" s="63"/>
      <c r="Q24" s="26"/>
      <c r="R24" s="288" t="str">
        <f t="shared" si="15"/>
        <v/>
      </c>
      <c r="S24" s="289" t="str">
        <f t="shared" si="16"/>
        <v/>
      </c>
      <c r="T24" s="65" t="s">
        <v>338</v>
      </c>
      <c r="U24" s="290" t="str">
        <f t="shared" si="57"/>
        <v/>
      </c>
      <c r="V24" s="23"/>
      <c r="W24" s="26"/>
      <c r="X24" s="26">
        <f>IF(OR(G24=data!$I$18,G24=data!$I$19,G24=data!$I$20,G24=data!$I$21,G24=data!$I$22,G24=data!$I$23,G24=data!$I$24,G24=data!$I$25,G24=data!$I$26,G24=data!$I$27,G24=data!$I$28,G24=data!$I$29,G24=data!$I$30,G24=data!$I$31,G24=data!$I$32,G24=data!$I$33,G24=data!$I$34,G24=data!$I$35,G24=data!$I$36,G24=data!$I$37,G24=data!$I$38,G24=data!$I$39,G24=data!$I$40,G24=data!$I$41,G24=data!$I$42,G24=data!$I$43,G24=data!$I$44),1,0)</f>
        <v>0</v>
      </c>
      <c r="Z24" s="173" t="s">
        <v>297</v>
      </c>
      <c r="AA24" s="10"/>
      <c r="AB24" s="10"/>
      <c r="AC24" s="560">
        <v>160</v>
      </c>
      <c r="AD24" s="561"/>
      <c r="AE24" s="562"/>
      <c r="AF24" s="560">
        <v>160</v>
      </c>
      <c r="AG24" s="561"/>
      <c r="AH24" s="562"/>
      <c r="AI24" s="560">
        <v>160</v>
      </c>
      <c r="AJ24" s="561"/>
      <c r="AK24" s="562"/>
      <c r="AL24" s="560">
        <v>160</v>
      </c>
      <c r="AM24" s="561"/>
      <c r="AN24" s="562"/>
      <c r="AO24" s="560">
        <v>160</v>
      </c>
      <c r="AP24" s="561"/>
      <c r="AQ24" s="562"/>
      <c r="AR24" s="560">
        <v>160</v>
      </c>
      <c r="AS24" s="561"/>
      <c r="AT24" s="562"/>
      <c r="AU24" s="560">
        <v>160</v>
      </c>
      <c r="AV24" s="561"/>
      <c r="AW24" s="562"/>
      <c r="AX24" s="560">
        <v>160</v>
      </c>
      <c r="AY24" s="561"/>
      <c r="AZ24" s="562"/>
      <c r="BA24" s="560">
        <v>160</v>
      </c>
      <c r="BB24" s="561"/>
      <c r="BC24" s="562"/>
      <c r="BD24" s="560">
        <v>160</v>
      </c>
      <c r="BE24" s="561"/>
      <c r="BF24" s="562"/>
      <c r="BG24" s="560">
        <v>160</v>
      </c>
      <c r="BH24" s="561"/>
      <c r="BI24" s="562"/>
      <c r="BJ24" s="560">
        <v>160</v>
      </c>
      <c r="BK24" s="561"/>
      <c r="BL24" s="562"/>
      <c r="BM24" s="226">
        <f t="shared" si="17"/>
        <v>0</v>
      </c>
      <c r="BN24" s="251">
        <f t="shared" si="18"/>
        <v>0</v>
      </c>
      <c r="BO24" s="226">
        <f t="shared" si="19"/>
        <v>0</v>
      </c>
      <c r="BP24" s="227">
        <f t="shared" si="20"/>
        <v>0</v>
      </c>
      <c r="BQ24" s="23"/>
      <c r="BR24" s="23"/>
      <c r="BS24" s="174">
        <v>160</v>
      </c>
      <c r="BT24" s="573"/>
      <c r="BU24" s="175"/>
      <c r="BV24" s="174">
        <v>160</v>
      </c>
      <c r="BW24" s="573"/>
      <c r="BX24" s="175"/>
      <c r="BY24" s="174">
        <v>160</v>
      </c>
      <c r="BZ24" s="573"/>
      <c r="CA24" s="175"/>
      <c r="CB24" s="174">
        <v>160</v>
      </c>
      <c r="CC24" s="573"/>
      <c r="CD24" s="175"/>
      <c r="CE24" s="174">
        <v>160</v>
      </c>
      <c r="CF24" s="573"/>
      <c r="CG24" s="175"/>
      <c r="CH24" s="174">
        <v>160</v>
      </c>
      <c r="CI24" s="573"/>
      <c r="CJ24" s="175"/>
      <c r="CK24" s="174">
        <v>160</v>
      </c>
      <c r="CL24" s="573"/>
      <c r="CM24" s="175"/>
      <c r="CN24" s="174">
        <v>160</v>
      </c>
      <c r="CO24" s="573"/>
      <c r="CP24" s="175"/>
      <c r="CQ24" s="174">
        <v>160</v>
      </c>
      <c r="CR24" s="573"/>
      <c r="CS24" s="175"/>
      <c r="CT24" s="174">
        <v>160</v>
      </c>
      <c r="CU24" s="573"/>
      <c r="CV24" s="175"/>
      <c r="CW24" s="174">
        <v>160</v>
      </c>
      <c r="CX24" s="573"/>
      <c r="CY24" s="175"/>
      <c r="CZ24" s="174">
        <v>160</v>
      </c>
      <c r="DA24" s="573"/>
      <c r="DB24" s="175"/>
      <c r="DC24" s="252">
        <f t="shared" si="21"/>
        <v>0</v>
      </c>
      <c r="DD24" s="251">
        <f t="shared" si="22"/>
        <v>0</v>
      </c>
      <c r="DE24" s="226">
        <f t="shared" si="23"/>
        <v>0</v>
      </c>
      <c r="DF24" s="227">
        <f t="shared" si="24"/>
        <v>0</v>
      </c>
      <c r="DG24" s="23"/>
      <c r="DH24" s="23"/>
      <c r="DI24" s="174">
        <v>160</v>
      </c>
      <c r="DJ24" s="566"/>
      <c r="DK24" s="567"/>
      <c r="DL24" s="201">
        <v>160</v>
      </c>
      <c r="DM24" s="561"/>
      <c r="DN24" s="567"/>
      <c r="DO24" s="201">
        <v>160</v>
      </c>
      <c r="DP24" s="561"/>
      <c r="DQ24" s="567"/>
      <c r="DR24" s="201">
        <v>160</v>
      </c>
      <c r="DS24" s="561"/>
      <c r="DT24" s="567"/>
      <c r="DU24" s="201">
        <v>160</v>
      </c>
      <c r="DV24" s="561"/>
      <c r="DW24" s="567"/>
      <c r="DX24" s="174">
        <v>160</v>
      </c>
      <c r="DY24" s="566"/>
      <c r="DZ24" s="567"/>
      <c r="EA24" s="201">
        <v>160</v>
      </c>
      <c r="EB24" s="561"/>
      <c r="EC24" s="567"/>
      <c r="ED24" s="201">
        <v>160</v>
      </c>
      <c r="EE24" s="561"/>
      <c r="EF24" s="567"/>
      <c r="EG24" s="201">
        <v>160</v>
      </c>
      <c r="EH24" s="561"/>
      <c r="EI24" s="567"/>
      <c r="EJ24" s="174">
        <v>160</v>
      </c>
      <c r="EK24" s="566"/>
      <c r="EL24" s="567"/>
      <c r="EM24" s="201">
        <v>160</v>
      </c>
      <c r="EN24" s="561"/>
      <c r="EO24" s="567"/>
      <c r="EP24" s="201">
        <v>160</v>
      </c>
      <c r="EQ24" s="561"/>
      <c r="ER24" s="567"/>
      <c r="ES24" s="252">
        <f t="shared" si="25"/>
        <v>0</v>
      </c>
      <c r="ET24" s="251">
        <f t="shared" si="26"/>
        <v>0</v>
      </c>
      <c r="EU24" s="226">
        <f t="shared" si="27"/>
        <v>0</v>
      </c>
      <c r="EV24" s="227">
        <f t="shared" si="28"/>
        <v>0</v>
      </c>
      <c r="EW24" s="23"/>
      <c r="EX24" s="23"/>
      <c r="EY24" s="568">
        <v>160</v>
      </c>
      <c r="EZ24" s="573"/>
      <c r="FA24" s="567"/>
      <c r="FB24" s="201">
        <v>160</v>
      </c>
      <c r="FC24" s="573"/>
      <c r="FD24" s="567"/>
      <c r="FE24" s="201">
        <v>160</v>
      </c>
      <c r="FF24" s="573"/>
      <c r="FG24" s="567"/>
      <c r="FH24" s="201">
        <v>160</v>
      </c>
      <c r="FI24" s="573"/>
      <c r="FJ24" s="567"/>
      <c r="FK24" s="174">
        <v>160</v>
      </c>
      <c r="FL24" s="566"/>
      <c r="FM24" s="567"/>
      <c r="FN24" s="201">
        <v>160</v>
      </c>
      <c r="FO24" s="573"/>
      <c r="FP24" s="567"/>
      <c r="FQ24" s="174">
        <v>160</v>
      </c>
      <c r="FR24" s="566"/>
      <c r="FS24" s="567"/>
      <c r="FT24" s="201">
        <v>160</v>
      </c>
      <c r="FU24" s="573"/>
      <c r="FV24" s="567"/>
      <c r="FW24" s="201">
        <v>160</v>
      </c>
      <c r="FX24" s="573"/>
      <c r="FY24" s="567"/>
      <c r="FZ24" s="174">
        <v>160</v>
      </c>
      <c r="GA24" s="566"/>
      <c r="GB24" s="567"/>
      <c r="GC24" s="201">
        <v>160</v>
      </c>
      <c r="GD24" s="573"/>
      <c r="GE24" s="567"/>
      <c r="GF24" s="201">
        <v>160</v>
      </c>
      <c r="GG24" s="573"/>
      <c r="GH24" s="567"/>
      <c r="GI24" s="252">
        <f t="shared" si="29"/>
        <v>0</v>
      </c>
      <c r="GJ24" s="251">
        <f t="shared" si="30"/>
        <v>0</v>
      </c>
      <c r="GK24" s="226">
        <f t="shared" si="31"/>
        <v>0</v>
      </c>
      <c r="GL24" s="227">
        <f t="shared" si="32"/>
        <v>0</v>
      </c>
      <c r="GM24" s="23"/>
      <c r="GN24" s="23"/>
      <c r="GO24" s="568">
        <v>160</v>
      </c>
      <c r="GP24" s="573"/>
      <c r="GQ24" s="567"/>
      <c r="GR24" s="201">
        <v>160</v>
      </c>
      <c r="GS24" s="573"/>
      <c r="GT24" s="567"/>
      <c r="GU24" s="201">
        <v>160</v>
      </c>
      <c r="GV24" s="573"/>
      <c r="GW24" s="567"/>
      <c r="GX24" s="201">
        <v>160</v>
      </c>
      <c r="GY24" s="573"/>
      <c r="GZ24" s="567"/>
      <c r="HA24" s="201">
        <v>160</v>
      </c>
      <c r="HB24" s="573"/>
      <c r="HC24" s="567"/>
      <c r="HD24" s="201">
        <v>160</v>
      </c>
      <c r="HE24" s="573"/>
      <c r="HF24" s="567"/>
      <c r="HG24" s="201">
        <v>160</v>
      </c>
      <c r="HH24" s="573"/>
      <c r="HI24" s="567"/>
      <c r="HJ24" s="201">
        <v>160</v>
      </c>
      <c r="HK24" s="573"/>
      <c r="HL24" s="567"/>
      <c r="HM24" s="201">
        <v>160</v>
      </c>
      <c r="HN24" s="573"/>
      <c r="HO24" s="567"/>
      <c r="HP24" s="201">
        <v>160</v>
      </c>
      <c r="HQ24" s="573"/>
      <c r="HR24" s="567"/>
      <c r="HS24" s="201">
        <v>160</v>
      </c>
      <c r="HT24" s="573"/>
      <c r="HU24" s="567"/>
      <c r="HV24" s="201">
        <v>160</v>
      </c>
      <c r="HW24" s="573"/>
      <c r="HX24" s="567"/>
      <c r="HY24" s="252">
        <f t="shared" si="33"/>
        <v>0</v>
      </c>
      <c r="HZ24" s="251">
        <f t="shared" si="34"/>
        <v>0</v>
      </c>
      <c r="IA24" s="226">
        <f t="shared" si="35"/>
        <v>0</v>
      </c>
      <c r="IB24" s="227">
        <f t="shared" si="36"/>
        <v>0</v>
      </c>
      <c r="IC24" s="23"/>
      <c r="ID24" s="23"/>
      <c r="IE24" s="568">
        <v>160</v>
      </c>
      <c r="IF24" s="573"/>
      <c r="IG24" s="567"/>
      <c r="IH24" s="201">
        <v>160</v>
      </c>
      <c r="II24" s="573"/>
      <c r="IJ24" s="567"/>
      <c r="IK24" s="174">
        <v>160</v>
      </c>
      <c r="IL24" s="566"/>
      <c r="IM24" s="567"/>
      <c r="IN24" s="174">
        <v>160</v>
      </c>
      <c r="IO24" s="566"/>
      <c r="IP24" s="567"/>
      <c r="IQ24" s="174">
        <v>160</v>
      </c>
      <c r="IR24" s="566"/>
      <c r="IS24" s="567"/>
      <c r="IT24" s="174">
        <v>160</v>
      </c>
      <c r="IU24" s="566"/>
      <c r="IV24" s="567"/>
      <c r="IW24" s="201">
        <v>160</v>
      </c>
      <c r="IX24" s="573"/>
      <c r="IY24" s="567"/>
      <c r="IZ24" s="174">
        <v>160</v>
      </c>
      <c r="JA24" s="566"/>
      <c r="JB24" s="567"/>
      <c r="JC24" s="174">
        <v>160</v>
      </c>
      <c r="JD24" s="566"/>
      <c r="JE24" s="567"/>
      <c r="JF24" s="174">
        <v>160</v>
      </c>
      <c r="JG24" s="566"/>
      <c r="JH24" s="567"/>
      <c r="JI24" s="174">
        <v>160</v>
      </c>
      <c r="JJ24" s="566"/>
      <c r="JK24" s="567"/>
      <c r="JL24" s="201">
        <v>160</v>
      </c>
      <c r="JM24" s="573"/>
      <c r="JN24" s="567"/>
      <c r="JO24" s="252">
        <f t="shared" si="37"/>
        <v>0</v>
      </c>
      <c r="JP24" s="251">
        <f t="shared" si="38"/>
        <v>0</v>
      </c>
      <c r="JQ24" s="226">
        <f t="shared" si="39"/>
        <v>0</v>
      </c>
      <c r="JR24" s="227">
        <f t="shared" si="40"/>
        <v>0</v>
      </c>
      <c r="JS24" s="23"/>
      <c r="JT24" s="23"/>
      <c r="JU24" s="174">
        <v>160</v>
      </c>
      <c r="JV24" s="566"/>
      <c r="JW24" s="567"/>
      <c r="JX24" s="174">
        <v>160</v>
      </c>
      <c r="JY24" s="566"/>
      <c r="JZ24" s="567"/>
      <c r="KA24" s="174">
        <v>160</v>
      </c>
      <c r="KB24" s="566"/>
      <c r="KC24" s="567"/>
      <c r="KD24" s="174">
        <v>160</v>
      </c>
      <c r="KE24" s="566"/>
      <c r="KF24" s="567"/>
      <c r="KG24" s="174">
        <v>160</v>
      </c>
      <c r="KH24" s="566"/>
      <c r="KI24" s="567"/>
      <c r="KJ24" s="174">
        <v>160</v>
      </c>
      <c r="KK24" s="566"/>
      <c r="KL24" s="567"/>
      <c r="KM24" s="174">
        <v>160</v>
      </c>
      <c r="KN24" s="566"/>
      <c r="KO24" s="567"/>
      <c r="KP24" s="174">
        <v>160</v>
      </c>
      <c r="KQ24" s="566"/>
      <c r="KR24" s="567"/>
      <c r="KS24" s="174">
        <v>160</v>
      </c>
      <c r="KT24" s="566"/>
      <c r="KU24" s="567"/>
      <c r="KV24" s="174">
        <v>160</v>
      </c>
      <c r="KW24" s="566"/>
      <c r="KX24" s="567"/>
      <c r="KY24" s="174">
        <v>160</v>
      </c>
      <c r="KZ24" s="566"/>
      <c r="LA24" s="567"/>
      <c r="LB24" s="174">
        <v>160</v>
      </c>
      <c r="LC24" s="566"/>
      <c r="LD24" s="567"/>
      <c r="LE24" s="252">
        <f t="shared" si="41"/>
        <v>0</v>
      </c>
      <c r="LF24" s="251">
        <f t="shared" si="42"/>
        <v>0</v>
      </c>
      <c r="LG24" s="226">
        <f t="shared" si="43"/>
        <v>0</v>
      </c>
      <c r="LH24" s="227">
        <f t="shared" si="44"/>
        <v>0</v>
      </c>
      <c r="LI24" s="23"/>
      <c r="LJ24" s="23"/>
      <c r="LK24" s="174">
        <v>160</v>
      </c>
      <c r="LL24" s="566"/>
      <c r="LM24" s="567"/>
      <c r="LN24" s="174">
        <v>160</v>
      </c>
      <c r="LO24" s="566"/>
      <c r="LP24" s="567"/>
      <c r="LQ24" s="174">
        <v>160</v>
      </c>
      <c r="LR24" s="566"/>
      <c r="LS24" s="567"/>
      <c r="LT24" s="174">
        <v>160</v>
      </c>
      <c r="LU24" s="566"/>
      <c r="LV24" s="567"/>
      <c r="LW24" s="174">
        <v>160</v>
      </c>
      <c r="LX24" s="566"/>
      <c r="LY24" s="567"/>
      <c r="LZ24" s="551">
        <v>160</v>
      </c>
      <c r="MA24" s="566"/>
      <c r="MB24" s="567"/>
      <c r="MC24" s="174">
        <v>160</v>
      </c>
      <c r="MD24" s="566"/>
      <c r="ME24" s="567"/>
      <c r="MF24" s="174">
        <v>160</v>
      </c>
      <c r="MG24" s="566"/>
      <c r="MH24" s="567"/>
      <c r="MI24" s="174">
        <v>160</v>
      </c>
      <c r="MJ24" s="566"/>
      <c r="MK24" s="567"/>
      <c r="ML24" s="174">
        <v>160</v>
      </c>
      <c r="MM24" s="566"/>
      <c r="MN24" s="567"/>
      <c r="MO24" s="551">
        <v>160</v>
      </c>
      <c r="MP24" s="566"/>
      <c r="MQ24" s="567"/>
      <c r="MR24" s="174">
        <v>160</v>
      </c>
      <c r="MS24" s="566"/>
      <c r="MT24" s="567"/>
      <c r="MU24" s="252">
        <f t="shared" si="45"/>
        <v>0</v>
      </c>
      <c r="MV24" s="251">
        <f t="shared" si="46"/>
        <v>0</v>
      </c>
      <c r="MW24" s="226">
        <f t="shared" si="47"/>
        <v>0</v>
      </c>
      <c r="MX24" s="227">
        <f t="shared" si="48"/>
        <v>0</v>
      </c>
      <c r="MY24" s="23"/>
      <c r="MZ24" s="23"/>
      <c r="NA24" s="568">
        <v>160</v>
      </c>
      <c r="NB24" s="573"/>
      <c r="NC24" s="567"/>
      <c r="ND24" s="174">
        <v>160</v>
      </c>
      <c r="NE24" s="566"/>
      <c r="NF24" s="567"/>
      <c r="NG24" s="201">
        <v>160</v>
      </c>
      <c r="NH24" s="573"/>
      <c r="NI24" s="567"/>
      <c r="NJ24" s="201">
        <v>160</v>
      </c>
      <c r="NK24" s="573"/>
      <c r="NL24" s="567"/>
      <c r="NM24" s="174">
        <v>160</v>
      </c>
      <c r="NN24" s="566"/>
      <c r="NO24" s="567"/>
      <c r="NP24" s="174">
        <v>160</v>
      </c>
      <c r="NQ24" s="566"/>
      <c r="NR24" s="567"/>
      <c r="NS24" s="174">
        <v>160</v>
      </c>
      <c r="NT24" s="566"/>
      <c r="NU24" s="567"/>
      <c r="NV24" s="201">
        <v>160</v>
      </c>
      <c r="NW24" s="573"/>
      <c r="NX24" s="567"/>
      <c r="NY24" s="201">
        <v>160</v>
      </c>
      <c r="NZ24" s="573"/>
      <c r="OA24" s="567"/>
      <c r="OB24" s="174">
        <v>160</v>
      </c>
      <c r="OC24" s="566"/>
      <c r="OD24" s="567"/>
      <c r="OE24" s="174">
        <v>160</v>
      </c>
      <c r="OF24" s="566"/>
      <c r="OG24" s="567"/>
      <c r="OH24" s="174">
        <v>160</v>
      </c>
      <c r="OI24" s="566"/>
      <c r="OJ24" s="567"/>
      <c r="OK24" s="252">
        <f t="shared" si="49"/>
        <v>0</v>
      </c>
      <c r="OL24" s="251">
        <f t="shared" si="50"/>
        <v>0</v>
      </c>
      <c r="OM24" s="226">
        <f t="shared" si="51"/>
        <v>0</v>
      </c>
      <c r="ON24" s="227">
        <f t="shared" si="52"/>
        <v>0</v>
      </c>
      <c r="OO24" s="23"/>
      <c r="OP24" s="23"/>
      <c r="OQ24" s="571" t="s">
        <v>297</v>
      </c>
      <c r="OR24" s="577">
        <v>160</v>
      </c>
      <c r="OS24" s="573"/>
      <c r="OT24" s="175"/>
      <c r="OU24" s="252">
        <f t="shared" si="53"/>
        <v>0</v>
      </c>
      <c r="OV24" s="227">
        <f t="shared" si="54"/>
        <v>0</v>
      </c>
      <c r="OW24" s="226">
        <f t="shared" si="55"/>
        <v>0</v>
      </c>
      <c r="OX24" s="251">
        <f t="shared" si="56"/>
        <v>0</v>
      </c>
      <c r="OY24" s="574"/>
      <c r="OZ24" s="23"/>
      <c r="PA24" s="23"/>
      <c r="PB24" s="228">
        <f t="shared" si="1"/>
        <v>0</v>
      </c>
      <c r="PC24" s="255">
        <f t="shared" si="2"/>
        <v>0</v>
      </c>
      <c r="PD24" s="226">
        <f t="shared" si="3"/>
        <v>0</v>
      </c>
      <c r="PE24" s="227">
        <f t="shared" si="4"/>
        <v>0</v>
      </c>
      <c r="PF24" s="230">
        <f t="shared" si="5"/>
        <v>0</v>
      </c>
      <c r="PG24" s="229">
        <f t="shared" si="6"/>
        <v>0</v>
      </c>
      <c r="PH24" s="226">
        <f t="shared" si="7"/>
        <v>0</v>
      </c>
      <c r="PI24" s="251">
        <f t="shared" si="8"/>
        <v>0</v>
      </c>
      <c r="PJ24" s="412">
        <f t="shared" si="9"/>
        <v>0</v>
      </c>
      <c r="PK24" s="417">
        <f t="shared" si="10"/>
        <v>0</v>
      </c>
      <c r="PL24" s="412">
        <f t="shared" si="11"/>
        <v>0</v>
      </c>
      <c r="PM24" s="414">
        <f t="shared" si="12"/>
        <v>0</v>
      </c>
      <c r="PN24" s="412" t="s">
        <v>338</v>
      </c>
      <c r="PO24" s="414" t="s">
        <v>338</v>
      </c>
      <c r="PP24" s="412">
        <f t="shared" si="13"/>
        <v>0</v>
      </c>
      <c r="PQ24" s="414">
        <f t="shared" si="14"/>
        <v>0</v>
      </c>
      <c r="PR24" s="23"/>
      <c r="PV24" s="26"/>
      <c r="PW24" s="26"/>
      <c r="PY24" s="26"/>
    </row>
    <row r="25" spans="2:441" s="4" customFormat="1" ht="16.5" customHeight="1" x14ac:dyDescent="0.25">
      <c r="B25" s="46" t="s">
        <v>19</v>
      </c>
      <c r="C25" s="986"/>
      <c r="D25" s="987"/>
      <c r="E25" s="308"/>
      <c r="F25" s="652">
        <v>1</v>
      </c>
      <c r="G25" s="309"/>
      <c r="H25" s="59"/>
      <c r="I25" s="57">
        <f>INT(ROUND(F25,2)*(IF(RIGHT(G25,1)="*",data!$J$11*H25+(IF(H25&gt;0, data!$K$11,0)),(IF(G25&gt;0,data!$J$11*RIGHT(G25,5)+data!$K$11,0)))))</f>
        <v>0</v>
      </c>
      <c r="J25" s="57">
        <f>IF(E25&gt;0,I25*E25,0)</f>
        <v>0</v>
      </c>
      <c r="K25" s="313"/>
      <c r="L25" s="314"/>
      <c r="M25" s="312"/>
      <c r="N25" s="57">
        <f>INT(ROUND(F25,2)*(IF(J25&gt;0,(IF(L25="ano",data!$J$6,0)),0)))</f>
        <v>0</v>
      </c>
      <c r="O25" s="61">
        <f>IF(M25&gt;E25,N25*E25,N25*M25)</f>
        <v>0</v>
      </c>
      <c r="P25" s="63">
        <f>J25+O25</f>
        <v>0</v>
      </c>
      <c r="Q25" s="26"/>
      <c r="R25" s="288" t="str">
        <f t="shared" si="15"/>
        <v/>
      </c>
      <c r="S25" s="289" t="str">
        <f t="shared" si="16"/>
        <v/>
      </c>
      <c r="T25" s="65" t="s">
        <v>338</v>
      </c>
      <c r="U25" s="290" t="str">
        <f t="shared" si="57"/>
        <v/>
      </c>
      <c r="V25" s="4">
        <f>IF(P25&gt;0,IF(ISTEXT(C25)=TRUE,0,1),0)</f>
        <v>0</v>
      </c>
      <c r="W25" s="26">
        <f>IF(H25&gt;0,IF(RIGHT(G25,1)="*",0,1),0)</f>
        <v>0</v>
      </c>
      <c r="X25" s="26">
        <f>IF(OR(G25=data!$I$18,G25=data!$I$19,G25=data!$I$20,G25=data!$I$21,G25=data!$I$22,G25=data!$I$23,G25=data!$I$24,G25=data!$I$25,G25=data!$I$26,G25=data!$I$27,G25=data!$I$28,G25=data!$I$29,G25=data!$I$30,G25=data!$I$31,G25=data!$I$32,G25=data!$I$33,G25=data!$I$34,G25=data!$I$35,G25=data!$I$36,G25=data!$I$37,G25=data!$I$38,G25=data!$I$39,G25=data!$I$40,G25=data!$I$41,G25=data!$I$42,G25=data!$I$43,G25=data!$I$44),1,0)</f>
        <v>0</v>
      </c>
      <c r="Z25" s="176" t="s">
        <v>297</v>
      </c>
      <c r="AA25" s="10"/>
      <c r="AB25" s="10"/>
      <c r="AC25" s="168">
        <v>160</v>
      </c>
      <c r="AD25" s="328"/>
      <c r="AE25" s="223"/>
      <c r="AF25" s="168">
        <v>160</v>
      </c>
      <c r="AG25" s="328"/>
      <c r="AH25" s="223"/>
      <c r="AI25" s="168">
        <v>160</v>
      </c>
      <c r="AJ25" s="328"/>
      <c r="AK25" s="223"/>
      <c r="AL25" s="168">
        <v>160</v>
      </c>
      <c r="AM25" s="328"/>
      <c r="AN25" s="223"/>
      <c r="AO25" s="168">
        <v>160</v>
      </c>
      <c r="AP25" s="328"/>
      <c r="AQ25" s="223"/>
      <c r="AR25" s="168">
        <v>160</v>
      </c>
      <c r="AS25" s="328"/>
      <c r="AT25" s="223"/>
      <c r="AU25" s="168">
        <v>160</v>
      </c>
      <c r="AV25" s="328"/>
      <c r="AW25" s="223"/>
      <c r="AX25" s="168">
        <v>160</v>
      </c>
      <c r="AY25" s="328"/>
      <c r="AZ25" s="223"/>
      <c r="BA25" s="168">
        <v>160</v>
      </c>
      <c r="BB25" s="328"/>
      <c r="BC25" s="223"/>
      <c r="BD25" s="168">
        <v>160</v>
      </c>
      <c r="BE25" s="328"/>
      <c r="BF25" s="223"/>
      <c r="BG25" s="168">
        <v>160</v>
      </c>
      <c r="BH25" s="328"/>
      <c r="BI25" s="223"/>
      <c r="BJ25" s="168">
        <v>160</v>
      </c>
      <c r="BK25" s="328"/>
      <c r="BL25" s="223"/>
      <c r="BM25" s="226">
        <f t="shared" si="17"/>
        <v>0</v>
      </c>
      <c r="BN25" s="251">
        <f t="shared" si="18"/>
        <v>0</v>
      </c>
      <c r="BO25" s="226">
        <f t="shared" si="19"/>
        <v>0</v>
      </c>
      <c r="BP25" s="227">
        <f t="shared" si="20"/>
        <v>0</v>
      </c>
      <c r="BS25" s="164">
        <v>160</v>
      </c>
      <c r="BT25" s="327"/>
      <c r="BU25" s="177"/>
      <c r="BV25" s="164">
        <v>160</v>
      </c>
      <c r="BW25" s="327"/>
      <c r="BX25" s="177"/>
      <c r="BY25" s="164">
        <v>160</v>
      </c>
      <c r="BZ25" s="327"/>
      <c r="CA25" s="177"/>
      <c r="CB25" s="164">
        <v>160</v>
      </c>
      <c r="CC25" s="327"/>
      <c r="CD25" s="177"/>
      <c r="CE25" s="164">
        <v>160</v>
      </c>
      <c r="CF25" s="327"/>
      <c r="CG25" s="177"/>
      <c r="CH25" s="164">
        <v>160</v>
      </c>
      <c r="CI25" s="327"/>
      <c r="CJ25" s="177"/>
      <c r="CK25" s="164">
        <v>160</v>
      </c>
      <c r="CL25" s="327"/>
      <c r="CM25" s="177"/>
      <c r="CN25" s="164">
        <v>160</v>
      </c>
      <c r="CO25" s="327"/>
      <c r="CP25" s="177"/>
      <c r="CQ25" s="164">
        <v>160</v>
      </c>
      <c r="CR25" s="327"/>
      <c r="CS25" s="177"/>
      <c r="CT25" s="164">
        <v>160</v>
      </c>
      <c r="CU25" s="327"/>
      <c r="CV25" s="177"/>
      <c r="CW25" s="164">
        <v>160</v>
      </c>
      <c r="CX25" s="327"/>
      <c r="CY25" s="177"/>
      <c r="CZ25" s="164">
        <v>160</v>
      </c>
      <c r="DA25" s="327"/>
      <c r="DB25" s="177"/>
      <c r="DC25" s="252">
        <f t="shared" si="21"/>
        <v>0</v>
      </c>
      <c r="DD25" s="251">
        <f t="shared" si="22"/>
        <v>0</v>
      </c>
      <c r="DE25" s="226">
        <f t="shared" si="23"/>
        <v>0</v>
      </c>
      <c r="DF25" s="227">
        <f t="shared" si="24"/>
        <v>0</v>
      </c>
      <c r="DI25" s="164">
        <v>160</v>
      </c>
      <c r="DJ25" s="340"/>
      <c r="DK25" s="169"/>
      <c r="DL25" s="195">
        <v>160</v>
      </c>
      <c r="DM25" s="328"/>
      <c r="DN25" s="169"/>
      <c r="DO25" s="195">
        <v>160</v>
      </c>
      <c r="DP25" s="328"/>
      <c r="DQ25" s="169"/>
      <c r="DR25" s="195">
        <v>160</v>
      </c>
      <c r="DS25" s="328"/>
      <c r="DT25" s="169"/>
      <c r="DU25" s="195">
        <v>160</v>
      </c>
      <c r="DV25" s="328"/>
      <c r="DW25" s="169"/>
      <c r="DX25" s="164">
        <v>160</v>
      </c>
      <c r="DY25" s="340"/>
      <c r="DZ25" s="169"/>
      <c r="EA25" s="195">
        <v>160</v>
      </c>
      <c r="EB25" s="328"/>
      <c r="EC25" s="169"/>
      <c r="ED25" s="195">
        <v>160</v>
      </c>
      <c r="EE25" s="328"/>
      <c r="EF25" s="169"/>
      <c r="EG25" s="195">
        <v>160</v>
      </c>
      <c r="EH25" s="328"/>
      <c r="EI25" s="169"/>
      <c r="EJ25" s="164">
        <v>160</v>
      </c>
      <c r="EK25" s="340"/>
      <c r="EL25" s="169"/>
      <c r="EM25" s="195">
        <v>160</v>
      </c>
      <c r="EN25" s="328"/>
      <c r="EO25" s="169"/>
      <c r="EP25" s="195">
        <v>160</v>
      </c>
      <c r="EQ25" s="328"/>
      <c r="ER25" s="169"/>
      <c r="ES25" s="252">
        <f t="shared" si="25"/>
        <v>0</v>
      </c>
      <c r="ET25" s="251">
        <f t="shared" si="26"/>
        <v>0</v>
      </c>
      <c r="EU25" s="226">
        <f t="shared" si="27"/>
        <v>0</v>
      </c>
      <c r="EV25" s="227">
        <f t="shared" si="28"/>
        <v>0</v>
      </c>
      <c r="EY25" s="346">
        <v>160</v>
      </c>
      <c r="EZ25" s="327"/>
      <c r="FA25" s="169"/>
      <c r="FB25" s="195">
        <v>160</v>
      </c>
      <c r="FC25" s="327"/>
      <c r="FD25" s="169"/>
      <c r="FE25" s="195">
        <v>160</v>
      </c>
      <c r="FF25" s="327"/>
      <c r="FG25" s="169"/>
      <c r="FH25" s="195">
        <v>160</v>
      </c>
      <c r="FI25" s="327"/>
      <c r="FJ25" s="169"/>
      <c r="FK25" s="164">
        <v>160</v>
      </c>
      <c r="FL25" s="340"/>
      <c r="FM25" s="169"/>
      <c r="FN25" s="195">
        <v>160</v>
      </c>
      <c r="FO25" s="327"/>
      <c r="FP25" s="169"/>
      <c r="FQ25" s="164">
        <v>160</v>
      </c>
      <c r="FR25" s="340"/>
      <c r="FS25" s="169"/>
      <c r="FT25" s="195">
        <v>160</v>
      </c>
      <c r="FU25" s="327"/>
      <c r="FV25" s="169"/>
      <c r="FW25" s="195">
        <v>160</v>
      </c>
      <c r="FX25" s="327"/>
      <c r="FY25" s="169"/>
      <c r="FZ25" s="164">
        <v>160</v>
      </c>
      <c r="GA25" s="340"/>
      <c r="GB25" s="169"/>
      <c r="GC25" s="195">
        <v>160</v>
      </c>
      <c r="GD25" s="327"/>
      <c r="GE25" s="169"/>
      <c r="GF25" s="195">
        <v>160</v>
      </c>
      <c r="GG25" s="327"/>
      <c r="GH25" s="169"/>
      <c r="GI25" s="252">
        <f t="shared" si="29"/>
        <v>0</v>
      </c>
      <c r="GJ25" s="251">
        <f t="shared" si="30"/>
        <v>0</v>
      </c>
      <c r="GK25" s="226">
        <f t="shared" si="31"/>
        <v>0</v>
      </c>
      <c r="GL25" s="227">
        <f t="shared" si="32"/>
        <v>0</v>
      </c>
      <c r="GO25" s="346">
        <v>160</v>
      </c>
      <c r="GP25" s="327"/>
      <c r="GQ25" s="169"/>
      <c r="GR25" s="195">
        <v>160</v>
      </c>
      <c r="GS25" s="327"/>
      <c r="GT25" s="169"/>
      <c r="GU25" s="195">
        <v>160</v>
      </c>
      <c r="GV25" s="327"/>
      <c r="GW25" s="169"/>
      <c r="GX25" s="195">
        <v>160</v>
      </c>
      <c r="GY25" s="327"/>
      <c r="GZ25" s="169"/>
      <c r="HA25" s="195">
        <v>160</v>
      </c>
      <c r="HB25" s="327"/>
      <c r="HC25" s="169"/>
      <c r="HD25" s="195">
        <v>160</v>
      </c>
      <c r="HE25" s="327"/>
      <c r="HF25" s="169"/>
      <c r="HG25" s="195">
        <v>160</v>
      </c>
      <c r="HH25" s="327"/>
      <c r="HI25" s="169"/>
      <c r="HJ25" s="195">
        <v>160</v>
      </c>
      <c r="HK25" s="327"/>
      <c r="HL25" s="169"/>
      <c r="HM25" s="195">
        <v>160</v>
      </c>
      <c r="HN25" s="327"/>
      <c r="HO25" s="169"/>
      <c r="HP25" s="195">
        <v>160</v>
      </c>
      <c r="HQ25" s="327"/>
      <c r="HR25" s="169"/>
      <c r="HS25" s="195">
        <v>160</v>
      </c>
      <c r="HT25" s="327"/>
      <c r="HU25" s="169"/>
      <c r="HV25" s="195">
        <v>160</v>
      </c>
      <c r="HW25" s="327"/>
      <c r="HX25" s="169"/>
      <c r="HY25" s="252">
        <f t="shared" si="33"/>
        <v>0</v>
      </c>
      <c r="HZ25" s="251">
        <f t="shared" si="34"/>
        <v>0</v>
      </c>
      <c r="IA25" s="226">
        <f t="shared" si="35"/>
        <v>0</v>
      </c>
      <c r="IB25" s="227">
        <f t="shared" si="36"/>
        <v>0</v>
      </c>
      <c r="IE25" s="346">
        <v>160</v>
      </c>
      <c r="IF25" s="327"/>
      <c r="IG25" s="169"/>
      <c r="IH25" s="195">
        <v>160</v>
      </c>
      <c r="II25" s="327"/>
      <c r="IJ25" s="169"/>
      <c r="IK25" s="164">
        <v>160</v>
      </c>
      <c r="IL25" s="340"/>
      <c r="IM25" s="169"/>
      <c r="IN25" s="164">
        <v>160</v>
      </c>
      <c r="IO25" s="340"/>
      <c r="IP25" s="169"/>
      <c r="IQ25" s="164">
        <v>160</v>
      </c>
      <c r="IR25" s="340"/>
      <c r="IS25" s="169"/>
      <c r="IT25" s="164">
        <v>160</v>
      </c>
      <c r="IU25" s="340"/>
      <c r="IV25" s="169"/>
      <c r="IW25" s="195">
        <v>160</v>
      </c>
      <c r="IX25" s="327"/>
      <c r="IY25" s="169"/>
      <c r="IZ25" s="164">
        <v>160</v>
      </c>
      <c r="JA25" s="340"/>
      <c r="JB25" s="169"/>
      <c r="JC25" s="164">
        <v>160</v>
      </c>
      <c r="JD25" s="340"/>
      <c r="JE25" s="169"/>
      <c r="JF25" s="164">
        <v>160</v>
      </c>
      <c r="JG25" s="340"/>
      <c r="JH25" s="169"/>
      <c r="JI25" s="164">
        <v>160</v>
      </c>
      <c r="JJ25" s="340"/>
      <c r="JK25" s="169"/>
      <c r="JL25" s="195">
        <v>160</v>
      </c>
      <c r="JM25" s="327"/>
      <c r="JN25" s="169"/>
      <c r="JO25" s="252">
        <f t="shared" si="37"/>
        <v>0</v>
      </c>
      <c r="JP25" s="251">
        <f t="shared" si="38"/>
        <v>0</v>
      </c>
      <c r="JQ25" s="226">
        <f t="shared" si="39"/>
        <v>0</v>
      </c>
      <c r="JR25" s="227">
        <f t="shared" si="40"/>
        <v>0</v>
      </c>
      <c r="JU25" s="164">
        <v>160</v>
      </c>
      <c r="JV25" s="340"/>
      <c r="JW25" s="169"/>
      <c r="JX25" s="164">
        <v>160</v>
      </c>
      <c r="JY25" s="340"/>
      <c r="JZ25" s="169"/>
      <c r="KA25" s="164">
        <v>160</v>
      </c>
      <c r="KB25" s="340"/>
      <c r="KC25" s="169"/>
      <c r="KD25" s="164">
        <v>160</v>
      </c>
      <c r="KE25" s="340"/>
      <c r="KF25" s="169"/>
      <c r="KG25" s="164">
        <v>160</v>
      </c>
      <c r="KH25" s="340"/>
      <c r="KI25" s="169"/>
      <c r="KJ25" s="164">
        <v>160</v>
      </c>
      <c r="KK25" s="340"/>
      <c r="KL25" s="169"/>
      <c r="KM25" s="164">
        <v>160</v>
      </c>
      <c r="KN25" s="340"/>
      <c r="KO25" s="169"/>
      <c r="KP25" s="164">
        <v>160</v>
      </c>
      <c r="KQ25" s="340"/>
      <c r="KR25" s="169"/>
      <c r="KS25" s="164">
        <v>160</v>
      </c>
      <c r="KT25" s="340"/>
      <c r="KU25" s="169"/>
      <c r="KV25" s="164">
        <v>160</v>
      </c>
      <c r="KW25" s="340"/>
      <c r="KX25" s="169"/>
      <c r="KY25" s="164">
        <v>160</v>
      </c>
      <c r="KZ25" s="340"/>
      <c r="LA25" s="169"/>
      <c r="LB25" s="164">
        <v>160</v>
      </c>
      <c r="LC25" s="340"/>
      <c r="LD25" s="169"/>
      <c r="LE25" s="252">
        <f t="shared" si="41"/>
        <v>0</v>
      </c>
      <c r="LF25" s="251">
        <f t="shared" si="42"/>
        <v>0</v>
      </c>
      <c r="LG25" s="226">
        <f t="shared" si="43"/>
        <v>0</v>
      </c>
      <c r="LH25" s="227">
        <f t="shared" si="44"/>
        <v>0</v>
      </c>
      <c r="LK25" s="164">
        <v>160</v>
      </c>
      <c r="LL25" s="340"/>
      <c r="LM25" s="169"/>
      <c r="LN25" s="164">
        <v>160</v>
      </c>
      <c r="LO25" s="340"/>
      <c r="LP25" s="169"/>
      <c r="LQ25" s="164">
        <v>160</v>
      </c>
      <c r="LR25" s="340"/>
      <c r="LS25" s="169"/>
      <c r="LT25" s="164">
        <v>160</v>
      </c>
      <c r="LU25" s="340"/>
      <c r="LV25" s="169"/>
      <c r="LW25" s="164">
        <v>160</v>
      </c>
      <c r="LX25" s="340"/>
      <c r="LY25" s="169"/>
      <c r="LZ25" s="205">
        <v>160</v>
      </c>
      <c r="MA25" s="340"/>
      <c r="MB25" s="169"/>
      <c r="MC25" s="164">
        <v>160</v>
      </c>
      <c r="MD25" s="340"/>
      <c r="ME25" s="169"/>
      <c r="MF25" s="164">
        <v>160</v>
      </c>
      <c r="MG25" s="340"/>
      <c r="MH25" s="169"/>
      <c r="MI25" s="164">
        <v>160</v>
      </c>
      <c r="MJ25" s="340"/>
      <c r="MK25" s="169"/>
      <c r="ML25" s="164">
        <v>160</v>
      </c>
      <c r="MM25" s="340"/>
      <c r="MN25" s="169"/>
      <c r="MO25" s="205">
        <v>160</v>
      </c>
      <c r="MP25" s="340"/>
      <c r="MQ25" s="169"/>
      <c r="MR25" s="164">
        <v>160</v>
      </c>
      <c r="MS25" s="340"/>
      <c r="MT25" s="169"/>
      <c r="MU25" s="252">
        <f t="shared" si="45"/>
        <v>0</v>
      </c>
      <c r="MV25" s="251">
        <f t="shared" si="46"/>
        <v>0</v>
      </c>
      <c r="MW25" s="226">
        <f t="shared" si="47"/>
        <v>0</v>
      </c>
      <c r="MX25" s="227">
        <f t="shared" si="48"/>
        <v>0</v>
      </c>
      <c r="NA25" s="346">
        <v>160</v>
      </c>
      <c r="NB25" s="327"/>
      <c r="NC25" s="169"/>
      <c r="ND25" s="164">
        <v>160</v>
      </c>
      <c r="NE25" s="340"/>
      <c r="NF25" s="169"/>
      <c r="NG25" s="195">
        <v>160</v>
      </c>
      <c r="NH25" s="327"/>
      <c r="NI25" s="169"/>
      <c r="NJ25" s="195">
        <v>160</v>
      </c>
      <c r="NK25" s="327"/>
      <c r="NL25" s="169"/>
      <c r="NM25" s="164">
        <v>160</v>
      </c>
      <c r="NN25" s="340"/>
      <c r="NO25" s="169"/>
      <c r="NP25" s="164">
        <v>160</v>
      </c>
      <c r="NQ25" s="340"/>
      <c r="NR25" s="169"/>
      <c r="NS25" s="164">
        <v>160</v>
      </c>
      <c r="NT25" s="340"/>
      <c r="NU25" s="169"/>
      <c r="NV25" s="195">
        <v>160</v>
      </c>
      <c r="NW25" s="327"/>
      <c r="NX25" s="169"/>
      <c r="NY25" s="195">
        <v>160</v>
      </c>
      <c r="NZ25" s="327"/>
      <c r="OA25" s="169"/>
      <c r="OB25" s="164">
        <v>160</v>
      </c>
      <c r="OC25" s="340"/>
      <c r="OD25" s="169"/>
      <c r="OE25" s="164">
        <v>160</v>
      </c>
      <c r="OF25" s="340"/>
      <c r="OG25" s="169"/>
      <c r="OH25" s="164">
        <v>160</v>
      </c>
      <c r="OI25" s="340"/>
      <c r="OJ25" s="169"/>
      <c r="OK25" s="252">
        <f t="shared" si="49"/>
        <v>0</v>
      </c>
      <c r="OL25" s="251">
        <f t="shared" si="50"/>
        <v>0</v>
      </c>
      <c r="OM25" s="226">
        <f t="shared" si="51"/>
        <v>0</v>
      </c>
      <c r="ON25" s="227">
        <f t="shared" si="52"/>
        <v>0</v>
      </c>
      <c r="OQ25" s="283" t="s">
        <v>297</v>
      </c>
      <c r="OR25" s="354">
        <v>160</v>
      </c>
      <c r="OS25" s="327"/>
      <c r="OT25" s="177"/>
      <c r="OU25" s="252">
        <f t="shared" si="53"/>
        <v>0</v>
      </c>
      <c r="OV25" s="227">
        <f t="shared" si="54"/>
        <v>0</v>
      </c>
      <c r="OW25" s="226">
        <f t="shared" si="55"/>
        <v>0</v>
      </c>
      <c r="OX25" s="251">
        <f t="shared" si="56"/>
        <v>0</v>
      </c>
      <c r="OY25" s="293"/>
      <c r="PB25" s="228">
        <f t="shared" si="1"/>
        <v>0</v>
      </c>
      <c r="PC25" s="255">
        <f t="shared" si="2"/>
        <v>0</v>
      </c>
      <c r="PD25" s="226">
        <f t="shared" si="3"/>
        <v>0</v>
      </c>
      <c r="PE25" s="227">
        <f t="shared" si="4"/>
        <v>0</v>
      </c>
      <c r="PF25" s="230">
        <f t="shared" si="5"/>
        <v>0</v>
      </c>
      <c r="PG25" s="229">
        <f t="shared" si="6"/>
        <v>0</v>
      </c>
      <c r="PH25" s="226">
        <f t="shared" si="7"/>
        <v>0</v>
      </c>
      <c r="PI25" s="251">
        <f t="shared" si="8"/>
        <v>0</v>
      </c>
      <c r="PJ25" s="412">
        <f t="shared" si="9"/>
        <v>0</v>
      </c>
      <c r="PK25" s="417">
        <f t="shared" si="10"/>
        <v>0</v>
      </c>
      <c r="PL25" s="412">
        <f t="shared" si="11"/>
        <v>0</v>
      </c>
      <c r="PM25" s="414">
        <f t="shared" si="12"/>
        <v>0</v>
      </c>
      <c r="PN25" s="412" t="s">
        <v>338</v>
      </c>
      <c r="PO25" s="414" t="s">
        <v>338</v>
      </c>
      <c r="PP25" s="412">
        <f t="shared" si="13"/>
        <v>0</v>
      </c>
      <c r="PQ25" s="414">
        <f t="shared" si="14"/>
        <v>0</v>
      </c>
      <c r="PV25" s="26"/>
      <c r="PW25" s="26"/>
      <c r="PY25" s="26"/>
    </row>
    <row r="26" spans="2:441" s="4" customFormat="1" ht="15" hidden="1" customHeight="1" x14ac:dyDescent="0.25">
      <c r="B26" s="46"/>
      <c r="C26" s="555"/>
      <c r="D26" s="556"/>
      <c r="E26" s="547"/>
      <c r="F26" s="652"/>
      <c r="G26" s="575"/>
      <c r="H26" s="58"/>
      <c r="I26" s="57">
        <f>INT(ROUND(F26,2)*(IF(RIGHT(G26,1)="*",data!$J$11*H26+(IF(H26&gt;0, data!$K$11,0)),(IF(G26&gt;0,data!$J$11*RIGHT(G26,5)+data!$K$11,0)))))</f>
        <v>0</v>
      </c>
      <c r="J26" s="57"/>
      <c r="K26" s="576"/>
      <c r="L26" s="549"/>
      <c r="M26" s="128"/>
      <c r="N26" s="57">
        <f>INT(ROUND(F26,2)*(IF(J26&gt;0,(IF(L26="ano",data!$J$6,0)),0)))</f>
        <v>0</v>
      </c>
      <c r="O26" s="61"/>
      <c r="P26" s="63"/>
      <c r="Q26" s="26"/>
      <c r="R26" s="288" t="str">
        <f t="shared" si="15"/>
        <v/>
      </c>
      <c r="S26" s="289" t="str">
        <f t="shared" si="16"/>
        <v/>
      </c>
      <c r="T26" s="65" t="s">
        <v>338</v>
      </c>
      <c r="U26" s="290" t="str">
        <f t="shared" si="57"/>
        <v/>
      </c>
      <c r="V26" s="23"/>
      <c r="W26" s="26"/>
      <c r="X26" s="26">
        <f>IF(OR(G26=data!$I$18,G26=data!$I$19,G26=data!$I$20,G26=data!$I$21,G26=data!$I$22,G26=data!$I$23,G26=data!$I$24,G26=data!$I$25,G26=data!$I$26,G26=data!$I$27,G26=data!$I$28,G26=data!$I$29,G26=data!$I$30,G26=data!$I$31,G26=data!$I$32,G26=data!$I$33,G26=data!$I$34,G26=data!$I$35,G26=data!$I$36,G26=data!$I$37,G26=data!$I$38,G26=data!$I$39,G26=data!$I$40,G26=data!$I$41,G26=data!$I$42,G26=data!$I$43,G26=data!$I$44),1,0)</f>
        <v>0</v>
      </c>
      <c r="Z26" s="173" t="s">
        <v>297</v>
      </c>
      <c r="AA26" s="10"/>
      <c r="AB26" s="10"/>
      <c r="AC26" s="560">
        <v>160</v>
      </c>
      <c r="AD26" s="561"/>
      <c r="AE26" s="562"/>
      <c r="AF26" s="560">
        <v>160</v>
      </c>
      <c r="AG26" s="561"/>
      <c r="AH26" s="562"/>
      <c r="AI26" s="560">
        <v>160</v>
      </c>
      <c r="AJ26" s="561"/>
      <c r="AK26" s="562"/>
      <c r="AL26" s="560">
        <v>160</v>
      </c>
      <c r="AM26" s="561"/>
      <c r="AN26" s="562"/>
      <c r="AO26" s="560">
        <v>160</v>
      </c>
      <c r="AP26" s="561"/>
      <c r="AQ26" s="562"/>
      <c r="AR26" s="560">
        <v>160</v>
      </c>
      <c r="AS26" s="561"/>
      <c r="AT26" s="562"/>
      <c r="AU26" s="560">
        <v>160</v>
      </c>
      <c r="AV26" s="561"/>
      <c r="AW26" s="562"/>
      <c r="AX26" s="560">
        <v>160</v>
      </c>
      <c r="AY26" s="561"/>
      <c r="AZ26" s="562"/>
      <c r="BA26" s="560">
        <v>160</v>
      </c>
      <c r="BB26" s="561"/>
      <c r="BC26" s="562"/>
      <c r="BD26" s="560">
        <v>160</v>
      </c>
      <c r="BE26" s="561"/>
      <c r="BF26" s="562"/>
      <c r="BG26" s="560">
        <v>160</v>
      </c>
      <c r="BH26" s="561"/>
      <c r="BI26" s="562"/>
      <c r="BJ26" s="560">
        <v>160</v>
      </c>
      <c r="BK26" s="561"/>
      <c r="BL26" s="562"/>
      <c r="BM26" s="226">
        <f t="shared" si="17"/>
        <v>0</v>
      </c>
      <c r="BN26" s="251">
        <f t="shared" si="18"/>
        <v>0</v>
      </c>
      <c r="BO26" s="226">
        <f t="shared" si="19"/>
        <v>0</v>
      </c>
      <c r="BP26" s="227">
        <f t="shared" si="20"/>
        <v>0</v>
      </c>
      <c r="BQ26" s="23"/>
      <c r="BR26" s="23"/>
      <c r="BS26" s="174">
        <v>160</v>
      </c>
      <c r="BT26" s="573"/>
      <c r="BU26" s="175"/>
      <c r="BV26" s="174">
        <v>160</v>
      </c>
      <c r="BW26" s="573"/>
      <c r="BX26" s="175"/>
      <c r="BY26" s="174">
        <v>160</v>
      </c>
      <c r="BZ26" s="573"/>
      <c r="CA26" s="175"/>
      <c r="CB26" s="174">
        <v>160</v>
      </c>
      <c r="CC26" s="573"/>
      <c r="CD26" s="175"/>
      <c r="CE26" s="174">
        <v>160</v>
      </c>
      <c r="CF26" s="573"/>
      <c r="CG26" s="175"/>
      <c r="CH26" s="174">
        <v>160</v>
      </c>
      <c r="CI26" s="573"/>
      <c r="CJ26" s="175"/>
      <c r="CK26" s="174">
        <v>160</v>
      </c>
      <c r="CL26" s="573"/>
      <c r="CM26" s="175"/>
      <c r="CN26" s="174">
        <v>160</v>
      </c>
      <c r="CO26" s="573"/>
      <c r="CP26" s="175"/>
      <c r="CQ26" s="174">
        <v>160</v>
      </c>
      <c r="CR26" s="573"/>
      <c r="CS26" s="175"/>
      <c r="CT26" s="174">
        <v>160</v>
      </c>
      <c r="CU26" s="573"/>
      <c r="CV26" s="175"/>
      <c r="CW26" s="174">
        <v>160</v>
      </c>
      <c r="CX26" s="573"/>
      <c r="CY26" s="175"/>
      <c r="CZ26" s="174">
        <v>160</v>
      </c>
      <c r="DA26" s="573"/>
      <c r="DB26" s="175"/>
      <c r="DC26" s="252">
        <f t="shared" si="21"/>
        <v>0</v>
      </c>
      <c r="DD26" s="251">
        <f t="shared" si="22"/>
        <v>0</v>
      </c>
      <c r="DE26" s="226">
        <f t="shared" si="23"/>
        <v>0</v>
      </c>
      <c r="DF26" s="227">
        <f t="shared" si="24"/>
        <v>0</v>
      </c>
      <c r="DG26" s="23"/>
      <c r="DH26" s="23"/>
      <c r="DI26" s="174">
        <v>160</v>
      </c>
      <c r="DJ26" s="566"/>
      <c r="DK26" s="567"/>
      <c r="DL26" s="201">
        <v>160</v>
      </c>
      <c r="DM26" s="561"/>
      <c r="DN26" s="567"/>
      <c r="DO26" s="201">
        <v>160</v>
      </c>
      <c r="DP26" s="561"/>
      <c r="DQ26" s="567"/>
      <c r="DR26" s="201">
        <v>160</v>
      </c>
      <c r="DS26" s="561"/>
      <c r="DT26" s="567"/>
      <c r="DU26" s="201">
        <v>160</v>
      </c>
      <c r="DV26" s="561"/>
      <c r="DW26" s="567"/>
      <c r="DX26" s="174">
        <v>160</v>
      </c>
      <c r="DY26" s="566"/>
      <c r="DZ26" s="567"/>
      <c r="EA26" s="201">
        <v>160</v>
      </c>
      <c r="EB26" s="561"/>
      <c r="EC26" s="567"/>
      <c r="ED26" s="201">
        <v>160</v>
      </c>
      <c r="EE26" s="561"/>
      <c r="EF26" s="567"/>
      <c r="EG26" s="201">
        <v>160</v>
      </c>
      <c r="EH26" s="561"/>
      <c r="EI26" s="567"/>
      <c r="EJ26" s="174">
        <v>160</v>
      </c>
      <c r="EK26" s="566"/>
      <c r="EL26" s="567"/>
      <c r="EM26" s="201">
        <v>160</v>
      </c>
      <c r="EN26" s="561"/>
      <c r="EO26" s="567"/>
      <c r="EP26" s="201">
        <v>160</v>
      </c>
      <c r="EQ26" s="561"/>
      <c r="ER26" s="567"/>
      <c r="ES26" s="252">
        <f t="shared" si="25"/>
        <v>0</v>
      </c>
      <c r="ET26" s="251">
        <f t="shared" si="26"/>
        <v>0</v>
      </c>
      <c r="EU26" s="226">
        <f t="shared" si="27"/>
        <v>0</v>
      </c>
      <c r="EV26" s="227">
        <f t="shared" si="28"/>
        <v>0</v>
      </c>
      <c r="EW26" s="23"/>
      <c r="EX26" s="23"/>
      <c r="EY26" s="568">
        <v>160</v>
      </c>
      <c r="EZ26" s="573"/>
      <c r="FA26" s="567"/>
      <c r="FB26" s="201">
        <v>160</v>
      </c>
      <c r="FC26" s="573"/>
      <c r="FD26" s="567"/>
      <c r="FE26" s="201">
        <v>160</v>
      </c>
      <c r="FF26" s="573"/>
      <c r="FG26" s="567"/>
      <c r="FH26" s="201">
        <v>160</v>
      </c>
      <c r="FI26" s="573"/>
      <c r="FJ26" s="567"/>
      <c r="FK26" s="174">
        <v>160</v>
      </c>
      <c r="FL26" s="566"/>
      <c r="FM26" s="567"/>
      <c r="FN26" s="201">
        <v>160</v>
      </c>
      <c r="FO26" s="573"/>
      <c r="FP26" s="567"/>
      <c r="FQ26" s="174">
        <v>160</v>
      </c>
      <c r="FR26" s="566"/>
      <c r="FS26" s="567"/>
      <c r="FT26" s="201">
        <v>160</v>
      </c>
      <c r="FU26" s="573"/>
      <c r="FV26" s="567"/>
      <c r="FW26" s="201">
        <v>160</v>
      </c>
      <c r="FX26" s="573"/>
      <c r="FY26" s="567"/>
      <c r="FZ26" s="174">
        <v>160</v>
      </c>
      <c r="GA26" s="566"/>
      <c r="GB26" s="567"/>
      <c r="GC26" s="201">
        <v>160</v>
      </c>
      <c r="GD26" s="573"/>
      <c r="GE26" s="567"/>
      <c r="GF26" s="201">
        <v>160</v>
      </c>
      <c r="GG26" s="573"/>
      <c r="GH26" s="567"/>
      <c r="GI26" s="252">
        <f t="shared" si="29"/>
        <v>0</v>
      </c>
      <c r="GJ26" s="251">
        <f t="shared" si="30"/>
        <v>0</v>
      </c>
      <c r="GK26" s="226">
        <f t="shared" si="31"/>
        <v>0</v>
      </c>
      <c r="GL26" s="227">
        <f t="shared" si="32"/>
        <v>0</v>
      </c>
      <c r="GM26" s="23"/>
      <c r="GN26" s="23"/>
      <c r="GO26" s="568">
        <v>160</v>
      </c>
      <c r="GP26" s="573"/>
      <c r="GQ26" s="567"/>
      <c r="GR26" s="201">
        <v>160</v>
      </c>
      <c r="GS26" s="573"/>
      <c r="GT26" s="567"/>
      <c r="GU26" s="201">
        <v>160</v>
      </c>
      <c r="GV26" s="573"/>
      <c r="GW26" s="567"/>
      <c r="GX26" s="201">
        <v>160</v>
      </c>
      <c r="GY26" s="573"/>
      <c r="GZ26" s="567"/>
      <c r="HA26" s="201">
        <v>160</v>
      </c>
      <c r="HB26" s="573"/>
      <c r="HC26" s="567"/>
      <c r="HD26" s="201">
        <v>160</v>
      </c>
      <c r="HE26" s="573"/>
      <c r="HF26" s="567"/>
      <c r="HG26" s="201">
        <v>160</v>
      </c>
      <c r="HH26" s="573"/>
      <c r="HI26" s="567"/>
      <c r="HJ26" s="201">
        <v>160</v>
      </c>
      <c r="HK26" s="573"/>
      <c r="HL26" s="567"/>
      <c r="HM26" s="201">
        <v>160</v>
      </c>
      <c r="HN26" s="573"/>
      <c r="HO26" s="567"/>
      <c r="HP26" s="201">
        <v>160</v>
      </c>
      <c r="HQ26" s="573"/>
      <c r="HR26" s="567"/>
      <c r="HS26" s="201">
        <v>160</v>
      </c>
      <c r="HT26" s="573"/>
      <c r="HU26" s="567"/>
      <c r="HV26" s="201">
        <v>160</v>
      </c>
      <c r="HW26" s="573"/>
      <c r="HX26" s="567"/>
      <c r="HY26" s="252">
        <f t="shared" si="33"/>
        <v>0</v>
      </c>
      <c r="HZ26" s="251">
        <f t="shared" si="34"/>
        <v>0</v>
      </c>
      <c r="IA26" s="226">
        <f t="shared" si="35"/>
        <v>0</v>
      </c>
      <c r="IB26" s="227">
        <f t="shared" si="36"/>
        <v>0</v>
      </c>
      <c r="IC26" s="23"/>
      <c r="ID26" s="23"/>
      <c r="IE26" s="568">
        <v>160</v>
      </c>
      <c r="IF26" s="573"/>
      <c r="IG26" s="567"/>
      <c r="IH26" s="201">
        <v>160</v>
      </c>
      <c r="II26" s="573"/>
      <c r="IJ26" s="567"/>
      <c r="IK26" s="174">
        <v>160</v>
      </c>
      <c r="IL26" s="566"/>
      <c r="IM26" s="567"/>
      <c r="IN26" s="174">
        <v>160</v>
      </c>
      <c r="IO26" s="566"/>
      <c r="IP26" s="567"/>
      <c r="IQ26" s="174">
        <v>160</v>
      </c>
      <c r="IR26" s="566"/>
      <c r="IS26" s="567"/>
      <c r="IT26" s="174">
        <v>160</v>
      </c>
      <c r="IU26" s="566"/>
      <c r="IV26" s="567"/>
      <c r="IW26" s="201">
        <v>160</v>
      </c>
      <c r="IX26" s="573"/>
      <c r="IY26" s="567"/>
      <c r="IZ26" s="174">
        <v>160</v>
      </c>
      <c r="JA26" s="566"/>
      <c r="JB26" s="567"/>
      <c r="JC26" s="174">
        <v>160</v>
      </c>
      <c r="JD26" s="566"/>
      <c r="JE26" s="567"/>
      <c r="JF26" s="174">
        <v>160</v>
      </c>
      <c r="JG26" s="566"/>
      <c r="JH26" s="567"/>
      <c r="JI26" s="174">
        <v>160</v>
      </c>
      <c r="JJ26" s="566"/>
      <c r="JK26" s="567"/>
      <c r="JL26" s="201">
        <v>160</v>
      </c>
      <c r="JM26" s="573"/>
      <c r="JN26" s="567"/>
      <c r="JO26" s="252">
        <f t="shared" si="37"/>
        <v>0</v>
      </c>
      <c r="JP26" s="251">
        <f t="shared" si="38"/>
        <v>0</v>
      </c>
      <c r="JQ26" s="226">
        <f t="shared" si="39"/>
        <v>0</v>
      </c>
      <c r="JR26" s="227">
        <f t="shared" si="40"/>
        <v>0</v>
      </c>
      <c r="JS26" s="23"/>
      <c r="JT26" s="23"/>
      <c r="JU26" s="174">
        <v>160</v>
      </c>
      <c r="JV26" s="566"/>
      <c r="JW26" s="567"/>
      <c r="JX26" s="174">
        <v>160</v>
      </c>
      <c r="JY26" s="566"/>
      <c r="JZ26" s="567"/>
      <c r="KA26" s="174">
        <v>160</v>
      </c>
      <c r="KB26" s="566"/>
      <c r="KC26" s="567"/>
      <c r="KD26" s="174">
        <v>160</v>
      </c>
      <c r="KE26" s="566"/>
      <c r="KF26" s="567"/>
      <c r="KG26" s="174">
        <v>160</v>
      </c>
      <c r="KH26" s="566"/>
      <c r="KI26" s="567"/>
      <c r="KJ26" s="174">
        <v>160</v>
      </c>
      <c r="KK26" s="566"/>
      <c r="KL26" s="567"/>
      <c r="KM26" s="174">
        <v>160</v>
      </c>
      <c r="KN26" s="566"/>
      <c r="KO26" s="567"/>
      <c r="KP26" s="174">
        <v>160</v>
      </c>
      <c r="KQ26" s="566"/>
      <c r="KR26" s="567"/>
      <c r="KS26" s="174">
        <v>160</v>
      </c>
      <c r="KT26" s="566"/>
      <c r="KU26" s="567"/>
      <c r="KV26" s="174">
        <v>160</v>
      </c>
      <c r="KW26" s="566"/>
      <c r="KX26" s="567"/>
      <c r="KY26" s="174">
        <v>160</v>
      </c>
      <c r="KZ26" s="566"/>
      <c r="LA26" s="567"/>
      <c r="LB26" s="174">
        <v>160</v>
      </c>
      <c r="LC26" s="566"/>
      <c r="LD26" s="567"/>
      <c r="LE26" s="252">
        <f t="shared" si="41"/>
        <v>0</v>
      </c>
      <c r="LF26" s="251">
        <f t="shared" si="42"/>
        <v>0</v>
      </c>
      <c r="LG26" s="226">
        <f t="shared" si="43"/>
        <v>0</v>
      </c>
      <c r="LH26" s="227">
        <f t="shared" si="44"/>
        <v>0</v>
      </c>
      <c r="LI26" s="23"/>
      <c r="LJ26" s="23"/>
      <c r="LK26" s="174">
        <v>160</v>
      </c>
      <c r="LL26" s="566"/>
      <c r="LM26" s="567"/>
      <c r="LN26" s="174">
        <v>160</v>
      </c>
      <c r="LO26" s="566"/>
      <c r="LP26" s="567"/>
      <c r="LQ26" s="174">
        <v>160</v>
      </c>
      <c r="LR26" s="566"/>
      <c r="LS26" s="567"/>
      <c r="LT26" s="174">
        <v>160</v>
      </c>
      <c r="LU26" s="566"/>
      <c r="LV26" s="567"/>
      <c r="LW26" s="174">
        <v>160</v>
      </c>
      <c r="LX26" s="566"/>
      <c r="LY26" s="567"/>
      <c r="LZ26" s="551">
        <v>160</v>
      </c>
      <c r="MA26" s="566"/>
      <c r="MB26" s="567"/>
      <c r="MC26" s="174">
        <v>160</v>
      </c>
      <c r="MD26" s="566"/>
      <c r="ME26" s="567"/>
      <c r="MF26" s="174">
        <v>160</v>
      </c>
      <c r="MG26" s="566"/>
      <c r="MH26" s="567"/>
      <c r="MI26" s="174">
        <v>160</v>
      </c>
      <c r="MJ26" s="566"/>
      <c r="MK26" s="567"/>
      <c r="ML26" s="174">
        <v>160</v>
      </c>
      <c r="MM26" s="566"/>
      <c r="MN26" s="567"/>
      <c r="MO26" s="551">
        <v>160</v>
      </c>
      <c r="MP26" s="566"/>
      <c r="MQ26" s="567"/>
      <c r="MR26" s="174">
        <v>160</v>
      </c>
      <c r="MS26" s="566"/>
      <c r="MT26" s="567"/>
      <c r="MU26" s="252">
        <f t="shared" si="45"/>
        <v>0</v>
      </c>
      <c r="MV26" s="251">
        <f t="shared" si="46"/>
        <v>0</v>
      </c>
      <c r="MW26" s="226">
        <f t="shared" si="47"/>
        <v>0</v>
      </c>
      <c r="MX26" s="227">
        <f t="shared" si="48"/>
        <v>0</v>
      </c>
      <c r="MY26" s="23"/>
      <c r="MZ26" s="23"/>
      <c r="NA26" s="568">
        <v>160</v>
      </c>
      <c r="NB26" s="573"/>
      <c r="NC26" s="567"/>
      <c r="ND26" s="174">
        <v>160</v>
      </c>
      <c r="NE26" s="566"/>
      <c r="NF26" s="567"/>
      <c r="NG26" s="201">
        <v>160</v>
      </c>
      <c r="NH26" s="573"/>
      <c r="NI26" s="567"/>
      <c r="NJ26" s="201">
        <v>160</v>
      </c>
      <c r="NK26" s="573"/>
      <c r="NL26" s="567"/>
      <c r="NM26" s="174">
        <v>160</v>
      </c>
      <c r="NN26" s="566"/>
      <c r="NO26" s="567"/>
      <c r="NP26" s="174">
        <v>160</v>
      </c>
      <c r="NQ26" s="566"/>
      <c r="NR26" s="567"/>
      <c r="NS26" s="174">
        <v>160</v>
      </c>
      <c r="NT26" s="566"/>
      <c r="NU26" s="567"/>
      <c r="NV26" s="201">
        <v>160</v>
      </c>
      <c r="NW26" s="573"/>
      <c r="NX26" s="567"/>
      <c r="NY26" s="201">
        <v>160</v>
      </c>
      <c r="NZ26" s="573"/>
      <c r="OA26" s="567"/>
      <c r="OB26" s="174">
        <v>160</v>
      </c>
      <c r="OC26" s="566"/>
      <c r="OD26" s="567"/>
      <c r="OE26" s="174">
        <v>160</v>
      </c>
      <c r="OF26" s="566"/>
      <c r="OG26" s="567"/>
      <c r="OH26" s="174">
        <v>160</v>
      </c>
      <c r="OI26" s="566"/>
      <c r="OJ26" s="567"/>
      <c r="OK26" s="252">
        <f t="shared" si="49"/>
        <v>0</v>
      </c>
      <c r="OL26" s="251">
        <f t="shared" si="50"/>
        <v>0</v>
      </c>
      <c r="OM26" s="226">
        <f t="shared" si="51"/>
        <v>0</v>
      </c>
      <c r="ON26" s="227">
        <f t="shared" si="52"/>
        <v>0</v>
      </c>
      <c r="OO26" s="23"/>
      <c r="OP26" s="23"/>
      <c r="OQ26" s="571" t="s">
        <v>297</v>
      </c>
      <c r="OR26" s="577">
        <v>160</v>
      </c>
      <c r="OS26" s="573"/>
      <c r="OT26" s="175"/>
      <c r="OU26" s="252">
        <f t="shared" si="53"/>
        <v>0</v>
      </c>
      <c r="OV26" s="227">
        <f t="shared" si="54"/>
        <v>0</v>
      </c>
      <c r="OW26" s="226">
        <f t="shared" si="55"/>
        <v>0</v>
      </c>
      <c r="OX26" s="251">
        <f t="shared" si="56"/>
        <v>0</v>
      </c>
      <c r="OY26" s="574"/>
      <c r="OZ26" s="23"/>
      <c r="PA26" s="23"/>
      <c r="PB26" s="228">
        <f t="shared" si="1"/>
        <v>0</v>
      </c>
      <c r="PC26" s="255">
        <f t="shared" si="2"/>
        <v>0</v>
      </c>
      <c r="PD26" s="226">
        <f t="shared" si="3"/>
        <v>0</v>
      </c>
      <c r="PE26" s="227">
        <f t="shared" si="4"/>
        <v>0</v>
      </c>
      <c r="PF26" s="230">
        <f t="shared" si="5"/>
        <v>0</v>
      </c>
      <c r="PG26" s="229">
        <f t="shared" si="6"/>
        <v>0</v>
      </c>
      <c r="PH26" s="226">
        <f t="shared" si="7"/>
        <v>0</v>
      </c>
      <c r="PI26" s="251">
        <f t="shared" si="8"/>
        <v>0</v>
      </c>
      <c r="PJ26" s="412">
        <f t="shared" si="9"/>
        <v>0</v>
      </c>
      <c r="PK26" s="417">
        <f t="shared" si="10"/>
        <v>0</v>
      </c>
      <c r="PL26" s="412">
        <f t="shared" si="11"/>
        <v>0</v>
      </c>
      <c r="PM26" s="414">
        <f t="shared" si="12"/>
        <v>0</v>
      </c>
      <c r="PN26" s="412" t="s">
        <v>338</v>
      </c>
      <c r="PO26" s="414" t="s">
        <v>338</v>
      </c>
      <c r="PP26" s="412">
        <f t="shared" si="13"/>
        <v>0</v>
      </c>
      <c r="PQ26" s="414">
        <f t="shared" si="14"/>
        <v>0</v>
      </c>
      <c r="PR26" s="23"/>
      <c r="PV26" s="26"/>
      <c r="PW26" s="26"/>
      <c r="PY26" s="26"/>
    </row>
    <row r="27" spans="2:441" s="4" customFormat="1" ht="16.5" customHeight="1" x14ac:dyDescent="0.25">
      <c r="B27" s="46" t="s">
        <v>20</v>
      </c>
      <c r="C27" s="986"/>
      <c r="D27" s="987"/>
      <c r="E27" s="308"/>
      <c r="F27" s="652">
        <v>1</v>
      </c>
      <c r="G27" s="309"/>
      <c r="H27" s="59"/>
      <c r="I27" s="57">
        <f>INT(ROUND(F27,2)*(IF(RIGHT(G27,1)="*",data!$J$11*H27+(IF(H27&gt;0, data!$K$11,0)),(IF(G27&gt;0,data!$J$11*RIGHT(G27,5)+data!$K$11,0)))))</f>
        <v>0</v>
      </c>
      <c r="J27" s="57">
        <f>IF(E27&gt;0,I27*E27,0)</f>
        <v>0</v>
      </c>
      <c r="K27" s="313"/>
      <c r="L27" s="314"/>
      <c r="M27" s="312"/>
      <c r="N27" s="57">
        <f>INT(ROUND(F27,2)*(IF(J27&gt;0,(IF(L27="ano",data!$J$6,0)),0)))</f>
        <v>0</v>
      </c>
      <c r="O27" s="61">
        <f>IF(M27&gt;E27,N27*E27,N27*M27)</f>
        <v>0</v>
      </c>
      <c r="P27" s="63">
        <f>J27+O27</f>
        <v>0</v>
      </c>
      <c r="Q27" s="26"/>
      <c r="R27" s="288" t="str">
        <f t="shared" si="15"/>
        <v/>
      </c>
      <c r="S27" s="289" t="str">
        <f t="shared" si="16"/>
        <v/>
      </c>
      <c r="T27" s="65" t="s">
        <v>338</v>
      </c>
      <c r="U27" s="290" t="str">
        <f t="shared" si="57"/>
        <v/>
      </c>
      <c r="V27" s="4">
        <f>IF(P27&gt;0,IF(ISTEXT(C27)=TRUE,0,1),0)</f>
        <v>0</v>
      </c>
      <c r="W27" s="26">
        <f>IF(H27&gt;0,IF(RIGHT(G27,1)="*",0,1),0)</f>
        <v>0</v>
      </c>
      <c r="X27" s="26">
        <f>IF(OR(G27=data!$I$18,G27=data!$I$19,G27=data!$I$20,G27=data!$I$21,G27=data!$I$22,G27=data!$I$23,G27=data!$I$24,G27=data!$I$25,G27=data!$I$26,G27=data!$I$27,G27=data!$I$28,G27=data!$I$29,G27=data!$I$30,G27=data!$I$31,G27=data!$I$32,G27=data!$I$33,G27=data!$I$34,G27=data!$I$35,G27=data!$I$36,G27=data!$I$37,G27=data!$I$38,G27=data!$I$39,G27=data!$I$40,G27=data!$I$41,G27=data!$I$42,G27=data!$I$43,G27=data!$I$44),1,0)</f>
        <v>0</v>
      </c>
      <c r="Z27" s="176" t="s">
        <v>297</v>
      </c>
      <c r="AA27" s="10"/>
      <c r="AB27" s="10"/>
      <c r="AC27" s="168">
        <v>160</v>
      </c>
      <c r="AD27" s="328"/>
      <c r="AE27" s="223"/>
      <c r="AF27" s="168">
        <v>160</v>
      </c>
      <c r="AG27" s="328"/>
      <c r="AH27" s="223"/>
      <c r="AI27" s="168">
        <v>160</v>
      </c>
      <c r="AJ27" s="328"/>
      <c r="AK27" s="223"/>
      <c r="AL27" s="168">
        <v>160</v>
      </c>
      <c r="AM27" s="328"/>
      <c r="AN27" s="223"/>
      <c r="AO27" s="168">
        <v>160</v>
      </c>
      <c r="AP27" s="328"/>
      <c r="AQ27" s="223"/>
      <c r="AR27" s="168">
        <v>160</v>
      </c>
      <c r="AS27" s="328"/>
      <c r="AT27" s="223"/>
      <c r="AU27" s="168">
        <v>160</v>
      </c>
      <c r="AV27" s="328"/>
      <c r="AW27" s="223"/>
      <c r="AX27" s="168">
        <v>160</v>
      </c>
      <c r="AY27" s="328"/>
      <c r="AZ27" s="223"/>
      <c r="BA27" s="168">
        <v>160</v>
      </c>
      <c r="BB27" s="328"/>
      <c r="BC27" s="223"/>
      <c r="BD27" s="168">
        <v>160</v>
      </c>
      <c r="BE27" s="328"/>
      <c r="BF27" s="223"/>
      <c r="BG27" s="168">
        <v>160</v>
      </c>
      <c r="BH27" s="328"/>
      <c r="BI27" s="223"/>
      <c r="BJ27" s="168">
        <v>160</v>
      </c>
      <c r="BK27" s="328"/>
      <c r="BL27" s="223"/>
      <c r="BM27" s="226">
        <f t="shared" si="17"/>
        <v>0</v>
      </c>
      <c r="BN27" s="251">
        <f t="shared" si="18"/>
        <v>0</v>
      </c>
      <c r="BO27" s="226">
        <f t="shared" si="19"/>
        <v>0</v>
      </c>
      <c r="BP27" s="227">
        <f t="shared" si="20"/>
        <v>0</v>
      </c>
      <c r="BS27" s="164">
        <v>160</v>
      </c>
      <c r="BT27" s="327"/>
      <c r="BU27" s="177"/>
      <c r="BV27" s="164">
        <v>160</v>
      </c>
      <c r="BW27" s="327"/>
      <c r="BX27" s="177"/>
      <c r="BY27" s="164">
        <v>160</v>
      </c>
      <c r="BZ27" s="327"/>
      <c r="CA27" s="177"/>
      <c r="CB27" s="164">
        <v>160</v>
      </c>
      <c r="CC27" s="327"/>
      <c r="CD27" s="177"/>
      <c r="CE27" s="164">
        <v>160</v>
      </c>
      <c r="CF27" s="327"/>
      <c r="CG27" s="177"/>
      <c r="CH27" s="164">
        <v>160</v>
      </c>
      <c r="CI27" s="327"/>
      <c r="CJ27" s="177"/>
      <c r="CK27" s="164">
        <v>160</v>
      </c>
      <c r="CL27" s="327"/>
      <c r="CM27" s="177"/>
      <c r="CN27" s="164">
        <v>160</v>
      </c>
      <c r="CO27" s="327"/>
      <c r="CP27" s="177"/>
      <c r="CQ27" s="164">
        <v>160</v>
      </c>
      <c r="CR27" s="327"/>
      <c r="CS27" s="177"/>
      <c r="CT27" s="164">
        <v>160</v>
      </c>
      <c r="CU27" s="327"/>
      <c r="CV27" s="177"/>
      <c r="CW27" s="164">
        <v>160</v>
      </c>
      <c r="CX27" s="327"/>
      <c r="CY27" s="177"/>
      <c r="CZ27" s="164">
        <v>160</v>
      </c>
      <c r="DA27" s="327"/>
      <c r="DB27" s="177"/>
      <c r="DC27" s="252">
        <f t="shared" si="21"/>
        <v>0</v>
      </c>
      <c r="DD27" s="251">
        <f t="shared" si="22"/>
        <v>0</v>
      </c>
      <c r="DE27" s="226">
        <f t="shared" si="23"/>
        <v>0</v>
      </c>
      <c r="DF27" s="227">
        <f t="shared" si="24"/>
        <v>0</v>
      </c>
      <c r="DI27" s="164">
        <v>160</v>
      </c>
      <c r="DJ27" s="340"/>
      <c r="DK27" s="169"/>
      <c r="DL27" s="195">
        <v>160</v>
      </c>
      <c r="DM27" s="328"/>
      <c r="DN27" s="169"/>
      <c r="DO27" s="195">
        <v>160</v>
      </c>
      <c r="DP27" s="328"/>
      <c r="DQ27" s="169"/>
      <c r="DR27" s="195">
        <v>160</v>
      </c>
      <c r="DS27" s="328"/>
      <c r="DT27" s="169"/>
      <c r="DU27" s="195">
        <v>160</v>
      </c>
      <c r="DV27" s="328"/>
      <c r="DW27" s="169"/>
      <c r="DX27" s="164">
        <v>160</v>
      </c>
      <c r="DY27" s="340"/>
      <c r="DZ27" s="169"/>
      <c r="EA27" s="195">
        <v>160</v>
      </c>
      <c r="EB27" s="328"/>
      <c r="EC27" s="169"/>
      <c r="ED27" s="195">
        <v>160</v>
      </c>
      <c r="EE27" s="328"/>
      <c r="EF27" s="169"/>
      <c r="EG27" s="195">
        <v>160</v>
      </c>
      <c r="EH27" s="328"/>
      <c r="EI27" s="169"/>
      <c r="EJ27" s="164">
        <v>160</v>
      </c>
      <c r="EK27" s="340"/>
      <c r="EL27" s="169"/>
      <c r="EM27" s="195">
        <v>160</v>
      </c>
      <c r="EN27" s="328"/>
      <c r="EO27" s="169"/>
      <c r="EP27" s="195">
        <v>160</v>
      </c>
      <c r="EQ27" s="328"/>
      <c r="ER27" s="169"/>
      <c r="ES27" s="252">
        <f t="shared" si="25"/>
        <v>0</v>
      </c>
      <c r="ET27" s="251">
        <f t="shared" si="26"/>
        <v>0</v>
      </c>
      <c r="EU27" s="226">
        <f t="shared" si="27"/>
        <v>0</v>
      </c>
      <c r="EV27" s="227">
        <f t="shared" si="28"/>
        <v>0</v>
      </c>
      <c r="EY27" s="346">
        <v>160</v>
      </c>
      <c r="EZ27" s="327"/>
      <c r="FA27" s="169"/>
      <c r="FB27" s="195">
        <v>160</v>
      </c>
      <c r="FC27" s="327"/>
      <c r="FD27" s="169"/>
      <c r="FE27" s="195">
        <v>160</v>
      </c>
      <c r="FF27" s="327"/>
      <c r="FG27" s="169"/>
      <c r="FH27" s="195">
        <v>160</v>
      </c>
      <c r="FI27" s="327"/>
      <c r="FJ27" s="169"/>
      <c r="FK27" s="164">
        <v>160</v>
      </c>
      <c r="FL27" s="340"/>
      <c r="FM27" s="169"/>
      <c r="FN27" s="195">
        <v>160</v>
      </c>
      <c r="FO27" s="327"/>
      <c r="FP27" s="169"/>
      <c r="FQ27" s="164">
        <v>160</v>
      </c>
      <c r="FR27" s="340"/>
      <c r="FS27" s="169"/>
      <c r="FT27" s="195">
        <v>160</v>
      </c>
      <c r="FU27" s="327"/>
      <c r="FV27" s="169"/>
      <c r="FW27" s="195">
        <v>160</v>
      </c>
      <c r="FX27" s="327"/>
      <c r="FY27" s="169"/>
      <c r="FZ27" s="164">
        <v>160</v>
      </c>
      <c r="GA27" s="340"/>
      <c r="GB27" s="169"/>
      <c r="GC27" s="195">
        <v>160</v>
      </c>
      <c r="GD27" s="327"/>
      <c r="GE27" s="169"/>
      <c r="GF27" s="195">
        <v>160</v>
      </c>
      <c r="GG27" s="327"/>
      <c r="GH27" s="169"/>
      <c r="GI27" s="252">
        <f t="shared" si="29"/>
        <v>0</v>
      </c>
      <c r="GJ27" s="251">
        <f t="shared" si="30"/>
        <v>0</v>
      </c>
      <c r="GK27" s="226">
        <f t="shared" si="31"/>
        <v>0</v>
      </c>
      <c r="GL27" s="227">
        <f t="shared" si="32"/>
        <v>0</v>
      </c>
      <c r="GO27" s="346">
        <v>160</v>
      </c>
      <c r="GP27" s="327"/>
      <c r="GQ27" s="169"/>
      <c r="GR27" s="195">
        <v>160</v>
      </c>
      <c r="GS27" s="327"/>
      <c r="GT27" s="169"/>
      <c r="GU27" s="195">
        <v>160</v>
      </c>
      <c r="GV27" s="327"/>
      <c r="GW27" s="169"/>
      <c r="GX27" s="195">
        <v>160</v>
      </c>
      <c r="GY27" s="327"/>
      <c r="GZ27" s="169"/>
      <c r="HA27" s="195">
        <v>160</v>
      </c>
      <c r="HB27" s="327"/>
      <c r="HC27" s="169"/>
      <c r="HD27" s="195">
        <v>160</v>
      </c>
      <c r="HE27" s="327"/>
      <c r="HF27" s="169"/>
      <c r="HG27" s="195">
        <v>160</v>
      </c>
      <c r="HH27" s="327"/>
      <c r="HI27" s="169"/>
      <c r="HJ27" s="195">
        <v>160</v>
      </c>
      <c r="HK27" s="327"/>
      <c r="HL27" s="169"/>
      <c r="HM27" s="195">
        <v>160</v>
      </c>
      <c r="HN27" s="327"/>
      <c r="HO27" s="169"/>
      <c r="HP27" s="195">
        <v>160</v>
      </c>
      <c r="HQ27" s="327"/>
      <c r="HR27" s="169"/>
      <c r="HS27" s="195">
        <v>160</v>
      </c>
      <c r="HT27" s="327"/>
      <c r="HU27" s="169"/>
      <c r="HV27" s="195">
        <v>160</v>
      </c>
      <c r="HW27" s="327"/>
      <c r="HX27" s="169"/>
      <c r="HY27" s="252">
        <f t="shared" si="33"/>
        <v>0</v>
      </c>
      <c r="HZ27" s="251">
        <f t="shared" si="34"/>
        <v>0</v>
      </c>
      <c r="IA27" s="226">
        <f t="shared" si="35"/>
        <v>0</v>
      </c>
      <c r="IB27" s="227">
        <f t="shared" si="36"/>
        <v>0</v>
      </c>
      <c r="IE27" s="346">
        <v>160</v>
      </c>
      <c r="IF27" s="327"/>
      <c r="IG27" s="169"/>
      <c r="IH27" s="195">
        <v>160</v>
      </c>
      <c r="II27" s="327"/>
      <c r="IJ27" s="169"/>
      <c r="IK27" s="164">
        <v>160</v>
      </c>
      <c r="IL27" s="340"/>
      <c r="IM27" s="169"/>
      <c r="IN27" s="164">
        <v>160</v>
      </c>
      <c r="IO27" s="340"/>
      <c r="IP27" s="169"/>
      <c r="IQ27" s="164">
        <v>160</v>
      </c>
      <c r="IR27" s="340"/>
      <c r="IS27" s="169"/>
      <c r="IT27" s="164">
        <v>160</v>
      </c>
      <c r="IU27" s="340"/>
      <c r="IV27" s="169"/>
      <c r="IW27" s="195">
        <v>160</v>
      </c>
      <c r="IX27" s="327"/>
      <c r="IY27" s="169"/>
      <c r="IZ27" s="164">
        <v>160</v>
      </c>
      <c r="JA27" s="340"/>
      <c r="JB27" s="169"/>
      <c r="JC27" s="164">
        <v>160</v>
      </c>
      <c r="JD27" s="340"/>
      <c r="JE27" s="169"/>
      <c r="JF27" s="164">
        <v>160</v>
      </c>
      <c r="JG27" s="340"/>
      <c r="JH27" s="169"/>
      <c r="JI27" s="164">
        <v>160</v>
      </c>
      <c r="JJ27" s="340"/>
      <c r="JK27" s="169"/>
      <c r="JL27" s="195">
        <v>160</v>
      </c>
      <c r="JM27" s="327"/>
      <c r="JN27" s="169"/>
      <c r="JO27" s="252">
        <f t="shared" si="37"/>
        <v>0</v>
      </c>
      <c r="JP27" s="251">
        <f t="shared" si="38"/>
        <v>0</v>
      </c>
      <c r="JQ27" s="226">
        <f t="shared" si="39"/>
        <v>0</v>
      </c>
      <c r="JR27" s="227">
        <f t="shared" si="40"/>
        <v>0</v>
      </c>
      <c r="JU27" s="164">
        <v>160</v>
      </c>
      <c r="JV27" s="340"/>
      <c r="JW27" s="169"/>
      <c r="JX27" s="164">
        <v>160</v>
      </c>
      <c r="JY27" s="340"/>
      <c r="JZ27" s="169"/>
      <c r="KA27" s="164">
        <v>160</v>
      </c>
      <c r="KB27" s="340"/>
      <c r="KC27" s="169"/>
      <c r="KD27" s="164">
        <v>160</v>
      </c>
      <c r="KE27" s="340"/>
      <c r="KF27" s="169"/>
      <c r="KG27" s="164">
        <v>160</v>
      </c>
      <c r="KH27" s="340"/>
      <c r="KI27" s="169"/>
      <c r="KJ27" s="164">
        <v>160</v>
      </c>
      <c r="KK27" s="340"/>
      <c r="KL27" s="169"/>
      <c r="KM27" s="164">
        <v>160</v>
      </c>
      <c r="KN27" s="340"/>
      <c r="KO27" s="169"/>
      <c r="KP27" s="164">
        <v>160</v>
      </c>
      <c r="KQ27" s="340"/>
      <c r="KR27" s="169"/>
      <c r="KS27" s="164">
        <v>160</v>
      </c>
      <c r="KT27" s="340"/>
      <c r="KU27" s="169"/>
      <c r="KV27" s="164">
        <v>160</v>
      </c>
      <c r="KW27" s="340"/>
      <c r="KX27" s="169"/>
      <c r="KY27" s="164">
        <v>160</v>
      </c>
      <c r="KZ27" s="340"/>
      <c r="LA27" s="169"/>
      <c r="LB27" s="164">
        <v>160</v>
      </c>
      <c r="LC27" s="340"/>
      <c r="LD27" s="169"/>
      <c r="LE27" s="252">
        <f t="shared" si="41"/>
        <v>0</v>
      </c>
      <c r="LF27" s="251">
        <f t="shared" si="42"/>
        <v>0</v>
      </c>
      <c r="LG27" s="226">
        <f t="shared" si="43"/>
        <v>0</v>
      </c>
      <c r="LH27" s="227">
        <f t="shared" si="44"/>
        <v>0</v>
      </c>
      <c r="LK27" s="164">
        <v>160</v>
      </c>
      <c r="LL27" s="340"/>
      <c r="LM27" s="169"/>
      <c r="LN27" s="164">
        <v>160</v>
      </c>
      <c r="LO27" s="340"/>
      <c r="LP27" s="169"/>
      <c r="LQ27" s="164">
        <v>160</v>
      </c>
      <c r="LR27" s="340"/>
      <c r="LS27" s="169"/>
      <c r="LT27" s="164">
        <v>160</v>
      </c>
      <c r="LU27" s="340"/>
      <c r="LV27" s="169"/>
      <c r="LW27" s="164">
        <v>160</v>
      </c>
      <c r="LX27" s="340"/>
      <c r="LY27" s="169"/>
      <c r="LZ27" s="205">
        <v>160</v>
      </c>
      <c r="MA27" s="340"/>
      <c r="MB27" s="169"/>
      <c r="MC27" s="164">
        <v>160</v>
      </c>
      <c r="MD27" s="340"/>
      <c r="ME27" s="169"/>
      <c r="MF27" s="164">
        <v>160</v>
      </c>
      <c r="MG27" s="340"/>
      <c r="MH27" s="169"/>
      <c r="MI27" s="164">
        <v>160</v>
      </c>
      <c r="MJ27" s="340"/>
      <c r="MK27" s="169"/>
      <c r="ML27" s="164">
        <v>160</v>
      </c>
      <c r="MM27" s="340"/>
      <c r="MN27" s="169"/>
      <c r="MO27" s="205">
        <v>160</v>
      </c>
      <c r="MP27" s="340"/>
      <c r="MQ27" s="169"/>
      <c r="MR27" s="164">
        <v>160</v>
      </c>
      <c r="MS27" s="340"/>
      <c r="MT27" s="169"/>
      <c r="MU27" s="252">
        <f t="shared" si="45"/>
        <v>0</v>
      </c>
      <c r="MV27" s="251">
        <f t="shared" si="46"/>
        <v>0</v>
      </c>
      <c r="MW27" s="226">
        <f t="shared" si="47"/>
        <v>0</v>
      </c>
      <c r="MX27" s="227">
        <f t="shared" si="48"/>
        <v>0</v>
      </c>
      <c r="NA27" s="346">
        <v>160</v>
      </c>
      <c r="NB27" s="327"/>
      <c r="NC27" s="169"/>
      <c r="ND27" s="164">
        <v>160</v>
      </c>
      <c r="NE27" s="340"/>
      <c r="NF27" s="169"/>
      <c r="NG27" s="195">
        <v>160</v>
      </c>
      <c r="NH27" s="327"/>
      <c r="NI27" s="169"/>
      <c r="NJ27" s="195">
        <v>160</v>
      </c>
      <c r="NK27" s="327"/>
      <c r="NL27" s="169"/>
      <c r="NM27" s="164">
        <v>160</v>
      </c>
      <c r="NN27" s="340"/>
      <c r="NO27" s="169"/>
      <c r="NP27" s="164">
        <v>160</v>
      </c>
      <c r="NQ27" s="340"/>
      <c r="NR27" s="169"/>
      <c r="NS27" s="164">
        <v>160</v>
      </c>
      <c r="NT27" s="340"/>
      <c r="NU27" s="169"/>
      <c r="NV27" s="195">
        <v>160</v>
      </c>
      <c r="NW27" s="327"/>
      <c r="NX27" s="169"/>
      <c r="NY27" s="195">
        <v>160</v>
      </c>
      <c r="NZ27" s="327"/>
      <c r="OA27" s="169"/>
      <c r="OB27" s="164">
        <v>160</v>
      </c>
      <c r="OC27" s="340"/>
      <c r="OD27" s="169"/>
      <c r="OE27" s="164">
        <v>160</v>
      </c>
      <c r="OF27" s="340"/>
      <c r="OG27" s="169"/>
      <c r="OH27" s="164">
        <v>160</v>
      </c>
      <c r="OI27" s="340"/>
      <c r="OJ27" s="169"/>
      <c r="OK27" s="252">
        <f t="shared" si="49"/>
        <v>0</v>
      </c>
      <c r="OL27" s="251">
        <f t="shared" si="50"/>
        <v>0</v>
      </c>
      <c r="OM27" s="226">
        <f t="shared" si="51"/>
        <v>0</v>
      </c>
      <c r="ON27" s="227">
        <f t="shared" si="52"/>
        <v>0</v>
      </c>
      <c r="OQ27" s="283" t="s">
        <v>297</v>
      </c>
      <c r="OR27" s="354">
        <v>160</v>
      </c>
      <c r="OS27" s="327"/>
      <c r="OT27" s="177"/>
      <c r="OU27" s="252">
        <f t="shared" si="53"/>
        <v>0</v>
      </c>
      <c r="OV27" s="227">
        <f t="shared" si="54"/>
        <v>0</v>
      </c>
      <c r="OW27" s="226">
        <f t="shared" si="55"/>
        <v>0</v>
      </c>
      <c r="OX27" s="251">
        <f t="shared" si="56"/>
        <v>0</v>
      </c>
      <c r="OY27" s="293"/>
      <c r="PB27" s="228">
        <f t="shared" si="1"/>
        <v>0</v>
      </c>
      <c r="PC27" s="255">
        <f t="shared" si="2"/>
        <v>0</v>
      </c>
      <c r="PD27" s="226">
        <f t="shared" si="3"/>
        <v>0</v>
      </c>
      <c r="PE27" s="227">
        <f t="shared" si="4"/>
        <v>0</v>
      </c>
      <c r="PF27" s="230">
        <f t="shared" si="5"/>
        <v>0</v>
      </c>
      <c r="PG27" s="229">
        <f t="shared" si="6"/>
        <v>0</v>
      </c>
      <c r="PH27" s="226">
        <f t="shared" si="7"/>
        <v>0</v>
      </c>
      <c r="PI27" s="251">
        <f t="shared" si="8"/>
        <v>0</v>
      </c>
      <c r="PJ27" s="412">
        <f t="shared" si="9"/>
        <v>0</v>
      </c>
      <c r="PK27" s="417">
        <f t="shared" si="10"/>
        <v>0</v>
      </c>
      <c r="PL27" s="412">
        <f t="shared" si="11"/>
        <v>0</v>
      </c>
      <c r="PM27" s="414">
        <f t="shared" si="12"/>
        <v>0</v>
      </c>
      <c r="PN27" s="412" t="s">
        <v>338</v>
      </c>
      <c r="PO27" s="414" t="s">
        <v>338</v>
      </c>
      <c r="PP27" s="412">
        <f t="shared" si="13"/>
        <v>0</v>
      </c>
      <c r="PQ27" s="414">
        <f t="shared" si="14"/>
        <v>0</v>
      </c>
      <c r="PV27" s="26"/>
      <c r="PW27" s="26"/>
      <c r="PY27" s="26"/>
    </row>
    <row r="28" spans="2:441" s="4" customFormat="1" ht="15" hidden="1" customHeight="1" x14ac:dyDescent="0.25">
      <c r="B28" s="46"/>
      <c r="C28" s="555"/>
      <c r="D28" s="556"/>
      <c r="E28" s="547"/>
      <c r="F28" s="652"/>
      <c r="G28" s="575"/>
      <c r="H28" s="58"/>
      <c r="I28" s="57">
        <f>INT(ROUND(F28,2)*(IF(RIGHT(G28,1)="*",data!$J$11*H28+(IF(H28&gt;0, data!$K$11,0)),(IF(G28&gt;0,data!$J$11*RIGHT(G28,5)+data!$K$11,0)))))</f>
        <v>0</v>
      </c>
      <c r="J28" s="57"/>
      <c r="K28" s="576"/>
      <c r="L28" s="549"/>
      <c r="M28" s="128"/>
      <c r="N28" s="57">
        <f>INT(ROUND(F28,2)*(IF(J28&gt;0,(IF(L28="ano",data!$J$6,0)),0)))</f>
        <v>0</v>
      </c>
      <c r="O28" s="61"/>
      <c r="P28" s="63"/>
      <c r="Q28" s="26"/>
      <c r="R28" s="288" t="str">
        <f t="shared" si="15"/>
        <v/>
      </c>
      <c r="S28" s="289" t="str">
        <f t="shared" si="16"/>
        <v/>
      </c>
      <c r="T28" s="65" t="s">
        <v>338</v>
      </c>
      <c r="U28" s="290" t="str">
        <f t="shared" si="57"/>
        <v/>
      </c>
      <c r="V28" s="23"/>
      <c r="W28" s="26"/>
      <c r="X28" s="26">
        <f>IF(OR(G28=data!$I$18,G28=data!$I$19,G28=data!$I$20,G28=data!$I$21,G28=data!$I$22,G28=data!$I$23,G28=data!$I$24,G28=data!$I$25,G28=data!$I$26,G28=data!$I$27,G28=data!$I$28,G28=data!$I$29,G28=data!$I$30,G28=data!$I$31,G28=data!$I$32,G28=data!$I$33,G28=data!$I$34,G28=data!$I$35,G28=data!$I$36,G28=data!$I$37,G28=data!$I$38,G28=data!$I$39,G28=data!$I$40,G28=data!$I$41,G28=data!$I$42,G28=data!$I$43,G28=data!$I$44),1,0)</f>
        <v>0</v>
      </c>
      <c r="Z28" s="173" t="s">
        <v>297</v>
      </c>
      <c r="AA28" s="10"/>
      <c r="AB28" s="10"/>
      <c r="AC28" s="560">
        <v>160</v>
      </c>
      <c r="AD28" s="561"/>
      <c r="AE28" s="562"/>
      <c r="AF28" s="560">
        <v>160</v>
      </c>
      <c r="AG28" s="561"/>
      <c r="AH28" s="562"/>
      <c r="AI28" s="560">
        <v>160</v>
      </c>
      <c r="AJ28" s="561"/>
      <c r="AK28" s="562"/>
      <c r="AL28" s="560">
        <v>160</v>
      </c>
      <c r="AM28" s="561"/>
      <c r="AN28" s="562"/>
      <c r="AO28" s="560">
        <v>160</v>
      </c>
      <c r="AP28" s="561"/>
      <c r="AQ28" s="562"/>
      <c r="AR28" s="560">
        <v>160</v>
      </c>
      <c r="AS28" s="561"/>
      <c r="AT28" s="562"/>
      <c r="AU28" s="560">
        <v>160</v>
      </c>
      <c r="AV28" s="561"/>
      <c r="AW28" s="562"/>
      <c r="AX28" s="560">
        <v>160</v>
      </c>
      <c r="AY28" s="561"/>
      <c r="AZ28" s="562"/>
      <c r="BA28" s="560">
        <v>160</v>
      </c>
      <c r="BB28" s="561"/>
      <c r="BC28" s="562"/>
      <c r="BD28" s="560">
        <v>160</v>
      </c>
      <c r="BE28" s="561"/>
      <c r="BF28" s="562"/>
      <c r="BG28" s="560">
        <v>160</v>
      </c>
      <c r="BH28" s="561"/>
      <c r="BI28" s="562"/>
      <c r="BJ28" s="560">
        <v>160</v>
      </c>
      <c r="BK28" s="561"/>
      <c r="BL28" s="562"/>
      <c r="BM28" s="226">
        <f t="shared" si="17"/>
        <v>0</v>
      </c>
      <c r="BN28" s="251">
        <f t="shared" si="18"/>
        <v>0</v>
      </c>
      <c r="BO28" s="226">
        <f t="shared" si="19"/>
        <v>0</v>
      </c>
      <c r="BP28" s="227">
        <f t="shared" si="20"/>
        <v>0</v>
      </c>
      <c r="BQ28" s="23"/>
      <c r="BR28" s="23"/>
      <c r="BS28" s="174">
        <v>160</v>
      </c>
      <c r="BT28" s="573"/>
      <c r="BU28" s="175"/>
      <c r="BV28" s="174">
        <v>160</v>
      </c>
      <c r="BW28" s="573"/>
      <c r="BX28" s="175"/>
      <c r="BY28" s="174">
        <v>160</v>
      </c>
      <c r="BZ28" s="573"/>
      <c r="CA28" s="175"/>
      <c r="CB28" s="174">
        <v>160</v>
      </c>
      <c r="CC28" s="573"/>
      <c r="CD28" s="175"/>
      <c r="CE28" s="174">
        <v>160</v>
      </c>
      <c r="CF28" s="573"/>
      <c r="CG28" s="175"/>
      <c r="CH28" s="174">
        <v>160</v>
      </c>
      <c r="CI28" s="573"/>
      <c r="CJ28" s="175"/>
      <c r="CK28" s="174">
        <v>160</v>
      </c>
      <c r="CL28" s="573"/>
      <c r="CM28" s="175"/>
      <c r="CN28" s="174">
        <v>160</v>
      </c>
      <c r="CO28" s="573"/>
      <c r="CP28" s="175"/>
      <c r="CQ28" s="174">
        <v>160</v>
      </c>
      <c r="CR28" s="573"/>
      <c r="CS28" s="175"/>
      <c r="CT28" s="174">
        <v>160</v>
      </c>
      <c r="CU28" s="573"/>
      <c r="CV28" s="175"/>
      <c r="CW28" s="174">
        <v>160</v>
      </c>
      <c r="CX28" s="573"/>
      <c r="CY28" s="175"/>
      <c r="CZ28" s="174">
        <v>160</v>
      </c>
      <c r="DA28" s="573"/>
      <c r="DB28" s="175"/>
      <c r="DC28" s="252">
        <f t="shared" si="21"/>
        <v>0</v>
      </c>
      <c r="DD28" s="251">
        <f t="shared" si="22"/>
        <v>0</v>
      </c>
      <c r="DE28" s="226">
        <f t="shared" si="23"/>
        <v>0</v>
      </c>
      <c r="DF28" s="227">
        <f t="shared" si="24"/>
        <v>0</v>
      </c>
      <c r="DG28" s="23"/>
      <c r="DH28" s="23"/>
      <c r="DI28" s="174">
        <v>160</v>
      </c>
      <c r="DJ28" s="566"/>
      <c r="DK28" s="567"/>
      <c r="DL28" s="201">
        <v>160</v>
      </c>
      <c r="DM28" s="561"/>
      <c r="DN28" s="567"/>
      <c r="DO28" s="201">
        <v>160</v>
      </c>
      <c r="DP28" s="561"/>
      <c r="DQ28" s="567"/>
      <c r="DR28" s="201">
        <v>160</v>
      </c>
      <c r="DS28" s="561"/>
      <c r="DT28" s="567"/>
      <c r="DU28" s="201">
        <v>160</v>
      </c>
      <c r="DV28" s="561"/>
      <c r="DW28" s="567"/>
      <c r="DX28" s="174">
        <v>160</v>
      </c>
      <c r="DY28" s="566"/>
      <c r="DZ28" s="567"/>
      <c r="EA28" s="201">
        <v>160</v>
      </c>
      <c r="EB28" s="561"/>
      <c r="EC28" s="567"/>
      <c r="ED28" s="201">
        <v>160</v>
      </c>
      <c r="EE28" s="561"/>
      <c r="EF28" s="567"/>
      <c r="EG28" s="201">
        <v>160</v>
      </c>
      <c r="EH28" s="561"/>
      <c r="EI28" s="567"/>
      <c r="EJ28" s="174">
        <v>160</v>
      </c>
      <c r="EK28" s="566"/>
      <c r="EL28" s="567"/>
      <c r="EM28" s="201">
        <v>160</v>
      </c>
      <c r="EN28" s="561"/>
      <c r="EO28" s="567"/>
      <c r="EP28" s="201">
        <v>160</v>
      </c>
      <c r="EQ28" s="561"/>
      <c r="ER28" s="567"/>
      <c r="ES28" s="252">
        <f t="shared" si="25"/>
        <v>0</v>
      </c>
      <c r="ET28" s="251">
        <f t="shared" si="26"/>
        <v>0</v>
      </c>
      <c r="EU28" s="226">
        <f t="shared" si="27"/>
        <v>0</v>
      </c>
      <c r="EV28" s="227">
        <f t="shared" si="28"/>
        <v>0</v>
      </c>
      <c r="EW28" s="23"/>
      <c r="EX28" s="23"/>
      <c r="EY28" s="568">
        <v>160</v>
      </c>
      <c r="EZ28" s="573"/>
      <c r="FA28" s="567"/>
      <c r="FB28" s="201">
        <v>160</v>
      </c>
      <c r="FC28" s="573"/>
      <c r="FD28" s="567"/>
      <c r="FE28" s="201">
        <v>160</v>
      </c>
      <c r="FF28" s="573"/>
      <c r="FG28" s="567"/>
      <c r="FH28" s="201">
        <v>160</v>
      </c>
      <c r="FI28" s="573"/>
      <c r="FJ28" s="567"/>
      <c r="FK28" s="174">
        <v>160</v>
      </c>
      <c r="FL28" s="566"/>
      <c r="FM28" s="567"/>
      <c r="FN28" s="201">
        <v>160</v>
      </c>
      <c r="FO28" s="573"/>
      <c r="FP28" s="567"/>
      <c r="FQ28" s="174">
        <v>160</v>
      </c>
      <c r="FR28" s="566"/>
      <c r="FS28" s="567"/>
      <c r="FT28" s="201">
        <v>160</v>
      </c>
      <c r="FU28" s="573"/>
      <c r="FV28" s="567"/>
      <c r="FW28" s="201">
        <v>160</v>
      </c>
      <c r="FX28" s="573"/>
      <c r="FY28" s="567"/>
      <c r="FZ28" s="174">
        <v>160</v>
      </c>
      <c r="GA28" s="566"/>
      <c r="GB28" s="567"/>
      <c r="GC28" s="201">
        <v>160</v>
      </c>
      <c r="GD28" s="573"/>
      <c r="GE28" s="567"/>
      <c r="GF28" s="201">
        <v>160</v>
      </c>
      <c r="GG28" s="573"/>
      <c r="GH28" s="567"/>
      <c r="GI28" s="252">
        <f t="shared" si="29"/>
        <v>0</v>
      </c>
      <c r="GJ28" s="251">
        <f t="shared" si="30"/>
        <v>0</v>
      </c>
      <c r="GK28" s="226">
        <f t="shared" si="31"/>
        <v>0</v>
      </c>
      <c r="GL28" s="227">
        <f t="shared" si="32"/>
        <v>0</v>
      </c>
      <c r="GM28" s="23"/>
      <c r="GN28" s="23"/>
      <c r="GO28" s="568">
        <v>160</v>
      </c>
      <c r="GP28" s="573"/>
      <c r="GQ28" s="567"/>
      <c r="GR28" s="201">
        <v>160</v>
      </c>
      <c r="GS28" s="573"/>
      <c r="GT28" s="567"/>
      <c r="GU28" s="201">
        <v>160</v>
      </c>
      <c r="GV28" s="573"/>
      <c r="GW28" s="567"/>
      <c r="GX28" s="201">
        <v>160</v>
      </c>
      <c r="GY28" s="573"/>
      <c r="GZ28" s="567"/>
      <c r="HA28" s="201">
        <v>160</v>
      </c>
      <c r="HB28" s="573"/>
      <c r="HC28" s="567"/>
      <c r="HD28" s="201">
        <v>160</v>
      </c>
      <c r="HE28" s="573"/>
      <c r="HF28" s="567"/>
      <c r="HG28" s="201">
        <v>160</v>
      </c>
      <c r="HH28" s="573"/>
      <c r="HI28" s="567"/>
      <c r="HJ28" s="201">
        <v>160</v>
      </c>
      <c r="HK28" s="573"/>
      <c r="HL28" s="567"/>
      <c r="HM28" s="201">
        <v>160</v>
      </c>
      <c r="HN28" s="573"/>
      <c r="HO28" s="567"/>
      <c r="HP28" s="201">
        <v>160</v>
      </c>
      <c r="HQ28" s="573"/>
      <c r="HR28" s="567"/>
      <c r="HS28" s="201">
        <v>160</v>
      </c>
      <c r="HT28" s="573"/>
      <c r="HU28" s="567"/>
      <c r="HV28" s="201">
        <v>160</v>
      </c>
      <c r="HW28" s="573"/>
      <c r="HX28" s="567"/>
      <c r="HY28" s="252">
        <f t="shared" si="33"/>
        <v>0</v>
      </c>
      <c r="HZ28" s="251">
        <f t="shared" si="34"/>
        <v>0</v>
      </c>
      <c r="IA28" s="226">
        <f t="shared" si="35"/>
        <v>0</v>
      </c>
      <c r="IB28" s="227">
        <f t="shared" si="36"/>
        <v>0</v>
      </c>
      <c r="IC28" s="23"/>
      <c r="ID28" s="23"/>
      <c r="IE28" s="568">
        <v>160</v>
      </c>
      <c r="IF28" s="573"/>
      <c r="IG28" s="567"/>
      <c r="IH28" s="201">
        <v>160</v>
      </c>
      <c r="II28" s="573"/>
      <c r="IJ28" s="567"/>
      <c r="IK28" s="174">
        <v>160</v>
      </c>
      <c r="IL28" s="566"/>
      <c r="IM28" s="567"/>
      <c r="IN28" s="174">
        <v>160</v>
      </c>
      <c r="IO28" s="566"/>
      <c r="IP28" s="567"/>
      <c r="IQ28" s="174">
        <v>160</v>
      </c>
      <c r="IR28" s="566"/>
      <c r="IS28" s="567"/>
      <c r="IT28" s="174">
        <v>160</v>
      </c>
      <c r="IU28" s="566"/>
      <c r="IV28" s="567"/>
      <c r="IW28" s="201">
        <v>160</v>
      </c>
      <c r="IX28" s="573"/>
      <c r="IY28" s="567"/>
      <c r="IZ28" s="174">
        <v>160</v>
      </c>
      <c r="JA28" s="566"/>
      <c r="JB28" s="567"/>
      <c r="JC28" s="174">
        <v>160</v>
      </c>
      <c r="JD28" s="566"/>
      <c r="JE28" s="567"/>
      <c r="JF28" s="174">
        <v>160</v>
      </c>
      <c r="JG28" s="566"/>
      <c r="JH28" s="567"/>
      <c r="JI28" s="174">
        <v>160</v>
      </c>
      <c r="JJ28" s="566"/>
      <c r="JK28" s="567"/>
      <c r="JL28" s="201">
        <v>160</v>
      </c>
      <c r="JM28" s="573"/>
      <c r="JN28" s="567"/>
      <c r="JO28" s="252">
        <f t="shared" si="37"/>
        <v>0</v>
      </c>
      <c r="JP28" s="251">
        <f t="shared" si="38"/>
        <v>0</v>
      </c>
      <c r="JQ28" s="226">
        <f t="shared" si="39"/>
        <v>0</v>
      </c>
      <c r="JR28" s="227">
        <f t="shared" si="40"/>
        <v>0</v>
      </c>
      <c r="JS28" s="23"/>
      <c r="JT28" s="23"/>
      <c r="JU28" s="174">
        <v>160</v>
      </c>
      <c r="JV28" s="566"/>
      <c r="JW28" s="567"/>
      <c r="JX28" s="174">
        <v>160</v>
      </c>
      <c r="JY28" s="566"/>
      <c r="JZ28" s="567"/>
      <c r="KA28" s="174">
        <v>160</v>
      </c>
      <c r="KB28" s="566"/>
      <c r="KC28" s="567"/>
      <c r="KD28" s="174">
        <v>160</v>
      </c>
      <c r="KE28" s="566"/>
      <c r="KF28" s="567"/>
      <c r="KG28" s="174">
        <v>160</v>
      </c>
      <c r="KH28" s="566"/>
      <c r="KI28" s="567"/>
      <c r="KJ28" s="174">
        <v>160</v>
      </c>
      <c r="KK28" s="566"/>
      <c r="KL28" s="567"/>
      <c r="KM28" s="174">
        <v>160</v>
      </c>
      <c r="KN28" s="566"/>
      <c r="KO28" s="567"/>
      <c r="KP28" s="174">
        <v>160</v>
      </c>
      <c r="KQ28" s="566"/>
      <c r="KR28" s="567"/>
      <c r="KS28" s="174">
        <v>160</v>
      </c>
      <c r="KT28" s="566"/>
      <c r="KU28" s="567"/>
      <c r="KV28" s="174">
        <v>160</v>
      </c>
      <c r="KW28" s="566"/>
      <c r="KX28" s="567"/>
      <c r="KY28" s="174">
        <v>160</v>
      </c>
      <c r="KZ28" s="566"/>
      <c r="LA28" s="567"/>
      <c r="LB28" s="174">
        <v>160</v>
      </c>
      <c r="LC28" s="566"/>
      <c r="LD28" s="567"/>
      <c r="LE28" s="252">
        <f t="shared" si="41"/>
        <v>0</v>
      </c>
      <c r="LF28" s="251">
        <f t="shared" si="42"/>
        <v>0</v>
      </c>
      <c r="LG28" s="226">
        <f t="shared" si="43"/>
        <v>0</v>
      </c>
      <c r="LH28" s="227">
        <f t="shared" si="44"/>
        <v>0</v>
      </c>
      <c r="LI28" s="23"/>
      <c r="LJ28" s="23"/>
      <c r="LK28" s="174">
        <v>160</v>
      </c>
      <c r="LL28" s="566"/>
      <c r="LM28" s="567"/>
      <c r="LN28" s="174">
        <v>160</v>
      </c>
      <c r="LO28" s="566"/>
      <c r="LP28" s="567"/>
      <c r="LQ28" s="174">
        <v>160</v>
      </c>
      <c r="LR28" s="566"/>
      <c r="LS28" s="567"/>
      <c r="LT28" s="174">
        <v>160</v>
      </c>
      <c r="LU28" s="566"/>
      <c r="LV28" s="567"/>
      <c r="LW28" s="174">
        <v>160</v>
      </c>
      <c r="LX28" s="566"/>
      <c r="LY28" s="567"/>
      <c r="LZ28" s="551">
        <v>160</v>
      </c>
      <c r="MA28" s="566"/>
      <c r="MB28" s="567"/>
      <c r="MC28" s="174">
        <v>160</v>
      </c>
      <c r="MD28" s="566"/>
      <c r="ME28" s="567"/>
      <c r="MF28" s="174">
        <v>160</v>
      </c>
      <c r="MG28" s="566"/>
      <c r="MH28" s="567"/>
      <c r="MI28" s="174">
        <v>160</v>
      </c>
      <c r="MJ28" s="566"/>
      <c r="MK28" s="567"/>
      <c r="ML28" s="174">
        <v>160</v>
      </c>
      <c r="MM28" s="566"/>
      <c r="MN28" s="567"/>
      <c r="MO28" s="551">
        <v>160</v>
      </c>
      <c r="MP28" s="566"/>
      <c r="MQ28" s="567"/>
      <c r="MR28" s="174">
        <v>160</v>
      </c>
      <c r="MS28" s="566"/>
      <c r="MT28" s="567"/>
      <c r="MU28" s="252">
        <f t="shared" si="45"/>
        <v>0</v>
      </c>
      <c r="MV28" s="251">
        <f t="shared" si="46"/>
        <v>0</v>
      </c>
      <c r="MW28" s="226">
        <f t="shared" si="47"/>
        <v>0</v>
      </c>
      <c r="MX28" s="227">
        <f t="shared" si="48"/>
        <v>0</v>
      </c>
      <c r="MY28" s="23"/>
      <c r="MZ28" s="23"/>
      <c r="NA28" s="568">
        <v>160</v>
      </c>
      <c r="NB28" s="573"/>
      <c r="NC28" s="567"/>
      <c r="ND28" s="174">
        <v>160</v>
      </c>
      <c r="NE28" s="566"/>
      <c r="NF28" s="567"/>
      <c r="NG28" s="201">
        <v>160</v>
      </c>
      <c r="NH28" s="573"/>
      <c r="NI28" s="567"/>
      <c r="NJ28" s="201">
        <v>160</v>
      </c>
      <c r="NK28" s="573"/>
      <c r="NL28" s="567"/>
      <c r="NM28" s="174">
        <v>160</v>
      </c>
      <c r="NN28" s="566"/>
      <c r="NO28" s="567"/>
      <c r="NP28" s="174">
        <v>160</v>
      </c>
      <c r="NQ28" s="566"/>
      <c r="NR28" s="567"/>
      <c r="NS28" s="174">
        <v>160</v>
      </c>
      <c r="NT28" s="566"/>
      <c r="NU28" s="567"/>
      <c r="NV28" s="201">
        <v>160</v>
      </c>
      <c r="NW28" s="573"/>
      <c r="NX28" s="567"/>
      <c r="NY28" s="201">
        <v>160</v>
      </c>
      <c r="NZ28" s="573"/>
      <c r="OA28" s="567"/>
      <c r="OB28" s="174">
        <v>160</v>
      </c>
      <c r="OC28" s="566"/>
      <c r="OD28" s="567"/>
      <c r="OE28" s="174">
        <v>160</v>
      </c>
      <c r="OF28" s="566"/>
      <c r="OG28" s="567"/>
      <c r="OH28" s="174">
        <v>160</v>
      </c>
      <c r="OI28" s="566"/>
      <c r="OJ28" s="567"/>
      <c r="OK28" s="252">
        <f t="shared" si="49"/>
        <v>0</v>
      </c>
      <c r="OL28" s="251">
        <f t="shared" si="50"/>
        <v>0</v>
      </c>
      <c r="OM28" s="226">
        <f t="shared" si="51"/>
        <v>0</v>
      </c>
      <c r="ON28" s="227">
        <f t="shared" si="52"/>
        <v>0</v>
      </c>
      <c r="OO28" s="23"/>
      <c r="OP28" s="23"/>
      <c r="OQ28" s="571" t="s">
        <v>297</v>
      </c>
      <c r="OR28" s="577">
        <v>160</v>
      </c>
      <c r="OS28" s="573"/>
      <c r="OT28" s="175"/>
      <c r="OU28" s="252">
        <f t="shared" si="53"/>
        <v>0</v>
      </c>
      <c r="OV28" s="227">
        <f t="shared" si="54"/>
        <v>0</v>
      </c>
      <c r="OW28" s="226">
        <f t="shared" si="55"/>
        <v>0</v>
      </c>
      <c r="OX28" s="251">
        <f t="shared" si="56"/>
        <v>0</v>
      </c>
      <c r="OY28" s="574"/>
      <c r="OZ28" s="23"/>
      <c r="PA28" s="23"/>
      <c r="PB28" s="228">
        <f t="shared" si="1"/>
        <v>0</v>
      </c>
      <c r="PC28" s="255">
        <f t="shared" si="2"/>
        <v>0</v>
      </c>
      <c r="PD28" s="226">
        <f t="shared" si="3"/>
        <v>0</v>
      </c>
      <c r="PE28" s="227">
        <f t="shared" si="4"/>
        <v>0</v>
      </c>
      <c r="PF28" s="230">
        <f t="shared" si="5"/>
        <v>0</v>
      </c>
      <c r="PG28" s="229">
        <f t="shared" si="6"/>
        <v>0</v>
      </c>
      <c r="PH28" s="226">
        <f t="shared" si="7"/>
        <v>0</v>
      </c>
      <c r="PI28" s="251">
        <f t="shared" si="8"/>
        <v>0</v>
      </c>
      <c r="PJ28" s="412">
        <f t="shared" si="9"/>
        <v>0</v>
      </c>
      <c r="PK28" s="417">
        <f t="shared" si="10"/>
        <v>0</v>
      </c>
      <c r="PL28" s="412">
        <f t="shared" si="11"/>
        <v>0</v>
      </c>
      <c r="PM28" s="414">
        <f t="shared" si="12"/>
        <v>0</v>
      </c>
      <c r="PN28" s="412" t="s">
        <v>338</v>
      </c>
      <c r="PO28" s="414" t="s">
        <v>338</v>
      </c>
      <c r="PP28" s="412">
        <f t="shared" si="13"/>
        <v>0</v>
      </c>
      <c r="PQ28" s="414">
        <f t="shared" si="14"/>
        <v>0</v>
      </c>
      <c r="PR28" s="23"/>
      <c r="PV28" s="26"/>
      <c r="PW28" s="26"/>
      <c r="PY28" s="26"/>
    </row>
    <row r="29" spans="2:441" s="4" customFormat="1" ht="16.5" customHeight="1" x14ac:dyDescent="0.25">
      <c r="B29" s="46" t="s">
        <v>21</v>
      </c>
      <c r="C29" s="986"/>
      <c r="D29" s="987"/>
      <c r="E29" s="308"/>
      <c r="F29" s="652">
        <v>1</v>
      </c>
      <c r="G29" s="309"/>
      <c r="H29" s="59"/>
      <c r="I29" s="57">
        <f>INT(ROUND(F29,2)*(IF(RIGHT(G29,1)="*",data!$J$11*H29+(IF(H29&gt;0, data!$K$11,0)),(IF(G29&gt;0,data!$J$11*RIGHT(G29,5)+data!$K$11,0)))))</f>
        <v>0</v>
      </c>
      <c r="J29" s="57">
        <f>IF(E29&gt;0,I29*E29,0)</f>
        <v>0</v>
      </c>
      <c r="K29" s="313"/>
      <c r="L29" s="314"/>
      <c r="M29" s="312"/>
      <c r="N29" s="57">
        <f>INT(ROUND(F29,2)*(IF(J29&gt;0,(IF(L29="ano",data!$J$6,0)),0)))</f>
        <v>0</v>
      </c>
      <c r="O29" s="61">
        <f>IF(M29&gt;E29,N29*E29,N29*M29)</f>
        <v>0</v>
      </c>
      <c r="P29" s="63">
        <f>J29+O29</f>
        <v>0</v>
      </c>
      <c r="Q29" s="26"/>
      <c r="R29" s="288" t="str">
        <f t="shared" si="15"/>
        <v/>
      </c>
      <c r="S29" s="289" t="str">
        <f t="shared" si="16"/>
        <v/>
      </c>
      <c r="T29" s="65" t="s">
        <v>338</v>
      </c>
      <c r="U29" s="290" t="str">
        <f t="shared" si="57"/>
        <v/>
      </c>
      <c r="V29" s="4">
        <f>IF(P29&gt;0,IF(ISTEXT(C29)=TRUE,0,1),0)</f>
        <v>0</v>
      </c>
      <c r="W29" s="26">
        <f>IF(H29&gt;0,IF(RIGHT(G29,1)="*",0,1),0)</f>
        <v>0</v>
      </c>
      <c r="X29" s="26">
        <f>IF(OR(G29=data!$I$18,G29=data!$I$19,G29=data!$I$20,G29=data!$I$21,G29=data!$I$22,G29=data!$I$23,G29=data!$I$24,G29=data!$I$25,G29=data!$I$26,G29=data!$I$27,G29=data!$I$28,G29=data!$I$29,G29=data!$I$30,G29=data!$I$31,G29=data!$I$32,G29=data!$I$33,G29=data!$I$34,G29=data!$I$35,G29=data!$I$36,G29=data!$I$37,G29=data!$I$38,G29=data!$I$39,G29=data!$I$40,G29=data!$I$41,G29=data!$I$42,G29=data!$I$43,G29=data!$I$44),1,0)</f>
        <v>0</v>
      </c>
      <c r="Z29" s="176" t="s">
        <v>297</v>
      </c>
      <c r="AA29" s="10"/>
      <c r="AB29" s="10"/>
      <c r="AC29" s="168">
        <v>160</v>
      </c>
      <c r="AD29" s="328"/>
      <c r="AE29" s="223"/>
      <c r="AF29" s="168">
        <v>160</v>
      </c>
      <c r="AG29" s="328"/>
      <c r="AH29" s="223"/>
      <c r="AI29" s="168">
        <v>160</v>
      </c>
      <c r="AJ29" s="328"/>
      <c r="AK29" s="223"/>
      <c r="AL29" s="168">
        <v>160</v>
      </c>
      <c r="AM29" s="328"/>
      <c r="AN29" s="223"/>
      <c r="AO29" s="168">
        <v>160</v>
      </c>
      <c r="AP29" s="328"/>
      <c r="AQ29" s="223"/>
      <c r="AR29" s="168">
        <v>160</v>
      </c>
      <c r="AS29" s="328"/>
      <c r="AT29" s="223"/>
      <c r="AU29" s="168">
        <v>160</v>
      </c>
      <c r="AV29" s="328"/>
      <c r="AW29" s="223"/>
      <c r="AX29" s="168">
        <v>160</v>
      </c>
      <c r="AY29" s="328"/>
      <c r="AZ29" s="223"/>
      <c r="BA29" s="168">
        <v>160</v>
      </c>
      <c r="BB29" s="328"/>
      <c r="BC29" s="223"/>
      <c r="BD29" s="168">
        <v>160</v>
      </c>
      <c r="BE29" s="328"/>
      <c r="BF29" s="223"/>
      <c r="BG29" s="168">
        <v>160</v>
      </c>
      <c r="BH29" s="328"/>
      <c r="BI29" s="223"/>
      <c r="BJ29" s="168">
        <v>160</v>
      </c>
      <c r="BK29" s="328"/>
      <c r="BL29" s="223"/>
      <c r="BM29" s="226">
        <f t="shared" si="17"/>
        <v>0</v>
      </c>
      <c r="BN29" s="251">
        <f t="shared" si="18"/>
        <v>0</v>
      </c>
      <c r="BO29" s="226">
        <f t="shared" si="19"/>
        <v>0</v>
      </c>
      <c r="BP29" s="227">
        <f t="shared" si="20"/>
        <v>0</v>
      </c>
      <c r="BS29" s="164">
        <v>160</v>
      </c>
      <c r="BT29" s="327"/>
      <c r="BU29" s="177"/>
      <c r="BV29" s="164">
        <v>160</v>
      </c>
      <c r="BW29" s="327"/>
      <c r="BX29" s="177"/>
      <c r="BY29" s="164">
        <v>160</v>
      </c>
      <c r="BZ29" s="327"/>
      <c r="CA29" s="177"/>
      <c r="CB29" s="164">
        <v>160</v>
      </c>
      <c r="CC29" s="327"/>
      <c r="CD29" s="177"/>
      <c r="CE29" s="164">
        <v>160</v>
      </c>
      <c r="CF29" s="327"/>
      <c r="CG29" s="177"/>
      <c r="CH29" s="164">
        <v>160</v>
      </c>
      <c r="CI29" s="327"/>
      <c r="CJ29" s="177"/>
      <c r="CK29" s="164">
        <v>160</v>
      </c>
      <c r="CL29" s="327"/>
      <c r="CM29" s="177"/>
      <c r="CN29" s="164">
        <v>160</v>
      </c>
      <c r="CO29" s="327"/>
      <c r="CP29" s="177"/>
      <c r="CQ29" s="164">
        <v>160</v>
      </c>
      <c r="CR29" s="327"/>
      <c r="CS29" s="177"/>
      <c r="CT29" s="164">
        <v>160</v>
      </c>
      <c r="CU29" s="327"/>
      <c r="CV29" s="177"/>
      <c r="CW29" s="164">
        <v>160</v>
      </c>
      <c r="CX29" s="327"/>
      <c r="CY29" s="177"/>
      <c r="CZ29" s="164">
        <v>160</v>
      </c>
      <c r="DA29" s="327"/>
      <c r="DB29" s="177"/>
      <c r="DC29" s="252">
        <f t="shared" si="21"/>
        <v>0</v>
      </c>
      <c r="DD29" s="251">
        <f t="shared" si="22"/>
        <v>0</v>
      </c>
      <c r="DE29" s="226">
        <f t="shared" si="23"/>
        <v>0</v>
      </c>
      <c r="DF29" s="227">
        <f t="shared" si="24"/>
        <v>0</v>
      </c>
      <c r="DI29" s="164">
        <v>160</v>
      </c>
      <c r="DJ29" s="340"/>
      <c r="DK29" s="169"/>
      <c r="DL29" s="195">
        <v>160</v>
      </c>
      <c r="DM29" s="328"/>
      <c r="DN29" s="169"/>
      <c r="DO29" s="195">
        <v>160</v>
      </c>
      <c r="DP29" s="328"/>
      <c r="DQ29" s="169"/>
      <c r="DR29" s="195">
        <v>160</v>
      </c>
      <c r="DS29" s="328"/>
      <c r="DT29" s="169"/>
      <c r="DU29" s="195">
        <v>160</v>
      </c>
      <c r="DV29" s="328"/>
      <c r="DW29" s="169"/>
      <c r="DX29" s="164">
        <v>160</v>
      </c>
      <c r="DY29" s="340"/>
      <c r="DZ29" s="169"/>
      <c r="EA29" s="195">
        <v>160</v>
      </c>
      <c r="EB29" s="328"/>
      <c r="EC29" s="169"/>
      <c r="ED29" s="195">
        <v>160</v>
      </c>
      <c r="EE29" s="328"/>
      <c r="EF29" s="169"/>
      <c r="EG29" s="195">
        <v>160</v>
      </c>
      <c r="EH29" s="328"/>
      <c r="EI29" s="169"/>
      <c r="EJ29" s="164">
        <v>160</v>
      </c>
      <c r="EK29" s="340"/>
      <c r="EL29" s="169"/>
      <c r="EM29" s="195">
        <v>160</v>
      </c>
      <c r="EN29" s="328"/>
      <c r="EO29" s="169"/>
      <c r="EP29" s="195">
        <v>160</v>
      </c>
      <c r="EQ29" s="328"/>
      <c r="ER29" s="169"/>
      <c r="ES29" s="252">
        <f t="shared" si="25"/>
        <v>0</v>
      </c>
      <c r="ET29" s="251">
        <f t="shared" si="26"/>
        <v>0</v>
      </c>
      <c r="EU29" s="226">
        <f t="shared" si="27"/>
        <v>0</v>
      </c>
      <c r="EV29" s="227">
        <f t="shared" si="28"/>
        <v>0</v>
      </c>
      <c r="EY29" s="346">
        <v>160</v>
      </c>
      <c r="EZ29" s="327"/>
      <c r="FA29" s="169"/>
      <c r="FB29" s="195">
        <v>160</v>
      </c>
      <c r="FC29" s="327"/>
      <c r="FD29" s="169"/>
      <c r="FE29" s="195">
        <v>160</v>
      </c>
      <c r="FF29" s="327"/>
      <c r="FG29" s="169"/>
      <c r="FH29" s="195">
        <v>160</v>
      </c>
      <c r="FI29" s="327"/>
      <c r="FJ29" s="169"/>
      <c r="FK29" s="164">
        <v>160</v>
      </c>
      <c r="FL29" s="340"/>
      <c r="FM29" s="169"/>
      <c r="FN29" s="195">
        <v>160</v>
      </c>
      <c r="FO29" s="327"/>
      <c r="FP29" s="169"/>
      <c r="FQ29" s="164">
        <v>160</v>
      </c>
      <c r="FR29" s="340"/>
      <c r="FS29" s="169"/>
      <c r="FT29" s="195">
        <v>160</v>
      </c>
      <c r="FU29" s="327"/>
      <c r="FV29" s="169"/>
      <c r="FW29" s="195">
        <v>160</v>
      </c>
      <c r="FX29" s="327"/>
      <c r="FY29" s="169"/>
      <c r="FZ29" s="164">
        <v>160</v>
      </c>
      <c r="GA29" s="340"/>
      <c r="GB29" s="169"/>
      <c r="GC29" s="195">
        <v>160</v>
      </c>
      <c r="GD29" s="327"/>
      <c r="GE29" s="169"/>
      <c r="GF29" s="195">
        <v>160</v>
      </c>
      <c r="GG29" s="327"/>
      <c r="GH29" s="169"/>
      <c r="GI29" s="252">
        <f t="shared" si="29"/>
        <v>0</v>
      </c>
      <c r="GJ29" s="251">
        <f t="shared" si="30"/>
        <v>0</v>
      </c>
      <c r="GK29" s="226">
        <f t="shared" si="31"/>
        <v>0</v>
      </c>
      <c r="GL29" s="227">
        <f t="shared" si="32"/>
        <v>0</v>
      </c>
      <c r="GO29" s="346">
        <v>160</v>
      </c>
      <c r="GP29" s="327"/>
      <c r="GQ29" s="169"/>
      <c r="GR29" s="195">
        <v>160</v>
      </c>
      <c r="GS29" s="327"/>
      <c r="GT29" s="169"/>
      <c r="GU29" s="195">
        <v>160</v>
      </c>
      <c r="GV29" s="327"/>
      <c r="GW29" s="169"/>
      <c r="GX29" s="195">
        <v>160</v>
      </c>
      <c r="GY29" s="327"/>
      <c r="GZ29" s="169"/>
      <c r="HA29" s="195">
        <v>160</v>
      </c>
      <c r="HB29" s="327"/>
      <c r="HC29" s="169"/>
      <c r="HD29" s="195">
        <v>160</v>
      </c>
      <c r="HE29" s="327"/>
      <c r="HF29" s="169"/>
      <c r="HG29" s="195">
        <v>160</v>
      </c>
      <c r="HH29" s="327"/>
      <c r="HI29" s="169"/>
      <c r="HJ29" s="195">
        <v>160</v>
      </c>
      <c r="HK29" s="327"/>
      <c r="HL29" s="169"/>
      <c r="HM29" s="195">
        <v>160</v>
      </c>
      <c r="HN29" s="327"/>
      <c r="HO29" s="169"/>
      <c r="HP29" s="195">
        <v>160</v>
      </c>
      <c r="HQ29" s="327"/>
      <c r="HR29" s="169"/>
      <c r="HS29" s="195">
        <v>160</v>
      </c>
      <c r="HT29" s="327"/>
      <c r="HU29" s="169"/>
      <c r="HV29" s="195">
        <v>160</v>
      </c>
      <c r="HW29" s="327"/>
      <c r="HX29" s="169"/>
      <c r="HY29" s="252">
        <f t="shared" si="33"/>
        <v>0</v>
      </c>
      <c r="HZ29" s="251">
        <f t="shared" si="34"/>
        <v>0</v>
      </c>
      <c r="IA29" s="226">
        <f t="shared" si="35"/>
        <v>0</v>
      </c>
      <c r="IB29" s="227">
        <f t="shared" si="36"/>
        <v>0</v>
      </c>
      <c r="IE29" s="346">
        <v>160</v>
      </c>
      <c r="IF29" s="327"/>
      <c r="IG29" s="169"/>
      <c r="IH29" s="195">
        <v>160</v>
      </c>
      <c r="II29" s="327"/>
      <c r="IJ29" s="169"/>
      <c r="IK29" s="164">
        <v>160</v>
      </c>
      <c r="IL29" s="340"/>
      <c r="IM29" s="169"/>
      <c r="IN29" s="164">
        <v>160</v>
      </c>
      <c r="IO29" s="340"/>
      <c r="IP29" s="169"/>
      <c r="IQ29" s="164">
        <v>160</v>
      </c>
      <c r="IR29" s="340"/>
      <c r="IS29" s="169"/>
      <c r="IT29" s="164">
        <v>160</v>
      </c>
      <c r="IU29" s="340"/>
      <c r="IV29" s="169"/>
      <c r="IW29" s="195">
        <v>160</v>
      </c>
      <c r="IX29" s="327"/>
      <c r="IY29" s="169"/>
      <c r="IZ29" s="164">
        <v>160</v>
      </c>
      <c r="JA29" s="340"/>
      <c r="JB29" s="169"/>
      <c r="JC29" s="164">
        <v>160</v>
      </c>
      <c r="JD29" s="340"/>
      <c r="JE29" s="169"/>
      <c r="JF29" s="164">
        <v>160</v>
      </c>
      <c r="JG29" s="340"/>
      <c r="JH29" s="169"/>
      <c r="JI29" s="164">
        <v>160</v>
      </c>
      <c r="JJ29" s="340"/>
      <c r="JK29" s="169"/>
      <c r="JL29" s="195">
        <v>160</v>
      </c>
      <c r="JM29" s="327"/>
      <c r="JN29" s="169"/>
      <c r="JO29" s="252">
        <f t="shared" si="37"/>
        <v>0</v>
      </c>
      <c r="JP29" s="251">
        <f t="shared" si="38"/>
        <v>0</v>
      </c>
      <c r="JQ29" s="226">
        <f t="shared" si="39"/>
        <v>0</v>
      </c>
      <c r="JR29" s="227">
        <f t="shared" si="40"/>
        <v>0</v>
      </c>
      <c r="JU29" s="164">
        <v>160</v>
      </c>
      <c r="JV29" s="340"/>
      <c r="JW29" s="169"/>
      <c r="JX29" s="164">
        <v>160</v>
      </c>
      <c r="JY29" s="340"/>
      <c r="JZ29" s="169"/>
      <c r="KA29" s="164">
        <v>160</v>
      </c>
      <c r="KB29" s="340"/>
      <c r="KC29" s="169"/>
      <c r="KD29" s="164">
        <v>160</v>
      </c>
      <c r="KE29" s="340"/>
      <c r="KF29" s="169"/>
      <c r="KG29" s="164">
        <v>160</v>
      </c>
      <c r="KH29" s="340"/>
      <c r="KI29" s="169"/>
      <c r="KJ29" s="164">
        <v>160</v>
      </c>
      <c r="KK29" s="340"/>
      <c r="KL29" s="169"/>
      <c r="KM29" s="164">
        <v>160</v>
      </c>
      <c r="KN29" s="340"/>
      <c r="KO29" s="169"/>
      <c r="KP29" s="164">
        <v>160</v>
      </c>
      <c r="KQ29" s="340"/>
      <c r="KR29" s="169"/>
      <c r="KS29" s="164">
        <v>160</v>
      </c>
      <c r="KT29" s="340"/>
      <c r="KU29" s="169"/>
      <c r="KV29" s="164">
        <v>160</v>
      </c>
      <c r="KW29" s="340"/>
      <c r="KX29" s="169"/>
      <c r="KY29" s="164">
        <v>160</v>
      </c>
      <c r="KZ29" s="340"/>
      <c r="LA29" s="169"/>
      <c r="LB29" s="164">
        <v>160</v>
      </c>
      <c r="LC29" s="340"/>
      <c r="LD29" s="169"/>
      <c r="LE29" s="252">
        <f t="shared" si="41"/>
        <v>0</v>
      </c>
      <c r="LF29" s="251">
        <f t="shared" si="42"/>
        <v>0</v>
      </c>
      <c r="LG29" s="226">
        <f t="shared" si="43"/>
        <v>0</v>
      </c>
      <c r="LH29" s="227">
        <f t="shared" si="44"/>
        <v>0</v>
      </c>
      <c r="LK29" s="164">
        <v>160</v>
      </c>
      <c r="LL29" s="340"/>
      <c r="LM29" s="169"/>
      <c r="LN29" s="164">
        <v>160</v>
      </c>
      <c r="LO29" s="340"/>
      <c r="LP29" s="169"/>
      <c r="LQ29" s="164">
        <v>160</v>
      </c>
      <c r="LR29" s="340"/>
      <c r="LS29" s="169"/>
      <c r="LT29" s="164">
        <v>160</v>
      </c>
      <c r="LU29" s="340"/>
      <c r="LV29" s="169"/>
      <c r="LW29" s="164">
        <v>160</v>
      </c>
      <c r="LX29" s="340"/>
      <c r="LY29" s="169"/>
      <c r="LZ29" s="205">
        <v>160</v>
      </c>
      <c r="MA29" s="340"/>
      <c r="MB29" s="169"/>
      <c r="MC29" s="164">
        <v>160</v>
      </c>
      <c r="MD29" s="340"/>
      <c r="ME29" s="169"/>
      <c r="MF29" s="164">
        <v>160</v>
      </c>
      <c r="MG29" s="340"/>
      <c r="MH29" s="169"/>
      <c r="MI29" s="164">
        <v>160</v>
      </c>
      <c r="MJ29" s="340"/>
      <c r="MK29" s="169"/>
      <c r="ML29" s="164">
        <v>160</v>
      </c>
      <c r="MM29" s="340"/>
      <c r="MN29" s="169"/>
      <c r="MO29" s="205">
        <v>160</v>
      </c>
      <c r="MP29" s="340"/>
      <c r="MQ29" s="169"/>
      <c r="MR29" s="164">
        <v>160</v>
      </c>
      <c r="MS29" s="340"/>
      <c r="MT29" s="169"/>
      <c r="MU29" s="252">
        <f t="shared" si="45"/>
        <v>0</v>
      </c>
      <c r="MV29" s="251">
        <f t="shared" si="46"/>
        <v>0</v>
      </c>
      <c r="MW29" s="226">
        <f t="shared" si="47"/>
        <v>0</v>
      </c>
      <c r="MX29" s="227">
        <f t="shared" si="48"/>
        <v>0</v>
      </c>
      <c r="NA29" s="346">
        <v>160</v>
      </c>
      <c r="NB29" s="327"/>
      <c r="NC29" s="169"/>
      <c r="ND29" s="164">
        <v>160</v>
      </c>
      <c r="NE29" s="340"/>
      <c r="NF29" s="169"/>
      <c r="NG29" s="195">
        <v>160</v>
      </c>
      <c r="NH29" s="327"/>
      <c r="NI29" s="169"/>
      <c r="NJ29" s="195">
        <v>160</v>
      </c>
      <c r="NK29" s="327"/>
      <c r="NL29" s="169"/>
      <c r="NM29" s="164">
        <v>160</v>
      </c>
      <c r="NN29" s="340"/>
      <c r="NO29" s="169"/>
      <c r="NP29" s="164">
        <v>160</v>
      </c>
      <c r="NQ29" s="340"/>
      <c r="NR29" s="169"/>
      <c r="NS29" s="164">
        <v>160</v>
      </c>
      <c r="NT29" s="340"/>
      <c r="NU29" s="169"/>
      <c r="NV29" s="195">
        <v>160</v>
      </c>
      <c r="NW29" s="327"/>
      <c r="NX29" s="169"/>
      <c r="NY29" s="195">
        <v>160</v>
      </c>
      <c r="NZ29" s="327"/>
      <c r="OA29" s="169"/>
      <c r="OB29" s="164">
        <v>160</v>
      </c>
      <c r="OC29" s="340"/>
      <c r="OD29" s="169"/>
      <c r="OE29" s="164">
        <v>160</v>
      </c>
      <c r="OF29" s="340"/>
      <c r="OG29" s="169"/>
      <c r="OH29" s="164">
        <v>160</v>
      </c>
      <c r="OI29" s="340"/>
      <c r="OJ29" s="169"/>
      <c r="OK29" s="252">
        <f t="shared" si="49"/>
        <v>0</v>
      </c>
      <c r="OL29" s="251">
        <f t="shared" si="50"/>
        <v>0</v>
      </c>
      <c r="OM29" s="226">
        <f t="shared" si="51"/>
        <v>0</v>
      </c>
      <c r="ON29" s="227">
        <f t="shared" si="52"/>
        <v>0</v>
      </c>
      <c r="OQ29" s="283" t="s">
        <v>297</v>
      </c>
      <c r="OR29" s="354">
        <v>160</v>
      </c>
      <c r="OS29" s="327"/>
      <c r="OT29" s="177"/>
      <c r="OU29" s="252">
        <f t="shared" si="53"/>
        <v>0</v>
      </c>
      <c r="OV29" s="227">
        <f t="shared" si="54"/>
        <v>0</v>
      </c>
      <c r="OW29" s="226">
        <f t="shared" si="55"/>
        <v>0</v>
      </c>
      <c r="OX29" s="251">
        <f t="shared" si="56"/>
        <v>0</v>
      </c>
      <c r="OY29" s="293"/>
      <c r="PB29" s="228">
        <f t="shared" si="1"/>
        <v>0</v>
      </c>
      <c r="PC29" s="255">
        <f t="shared" si="2"/>
        <v>0</v>
      </c>
      <c r="PD29" s="226">
        <f t="shared" si="3"/>
        <v>0</v>
      </c>
      <c r="PE29" s="227">
        <f t="shared" si="4"/>
        <v>0</v>
      </c>
      <c r="PF29" s="230">
        <f t="shared" si="5"/>
        <v>0</v>
      </c>
      <c r="PG29" s="229">
        <f t="shared" si="6"/>
        <v>0</v>
      </c>
      <c r="PH29" s="226">
        <f t="shared" si="7"/>
        <v>0</v>
      </c>
      <c r="PI29" s="251">
        <f t="shared" si="8"/>
        <v>0</v>
      </c>
      <c r="PJ29" s="412">
        <f t="shared" si="9"/>
        <v>0</v>
      </c>
      <c r="PK29" s="417">
        <f t="shared" si="10"/>
        <v>0</v>
      </c>
      <c r="PL29" s="412">
        <f t="shared" si="11"/>
        <v>0</v>
      </c>
      <c r="PM29" s="414">
        <f t="shared" si="12"/>
        <v>0</v>
      </c>
      <c r="PN29" s="412" t="s">
        <v>338</v>
      </c>
      <c r="PO29" s="414" t="s">
        <v>338</v>
      </c>
      <c r="PP29" s="412">
        <f t="shared" si="13"/>
        <v>0</v>
      </c>
      <c r="PQ29" s="414">
        <f t="shared" si="14"/>
        <v>0</v>
      </c>
      <c r="PV29" s="26"/>
      <c r="PW29" s="26"/>
      <c r="PY29" s="26"/>
    </row>
    <row r="30" spans="2:441" s="4" customFormat="1" ht="15" hidden="1" customHeight="1" x14ac:dyDescent="0.25">
      <c r="B30" s="46"/>
      <c r="C30" s="555"/>
      <c r="D30" s="556"/>
      <c r="E30" s="547"/>
      <c r="F30" s="652"/>
      <c r="G30" s="575"/>
      <c r="H30" s="58"/>
      <c r="I30" s="57">
        <f>INT(ROUND(F30,2)*(IF(RIGHT(G30,1)="*",data!$J$11*H30+(IF(H30&gt;0, data!$K$11,0)),(IF(G30&gt;0,data!$J$11*RIGHT(G30,5)+data!$K$11,0)))))</f>
        <v>0</v>
      </c>
      <c r="J30" s="57"/>
      <c r="K30" s="576"/>
      <c r="L30" s="549"/>
      <c r="M30" s="128"/>
      <c r="N30" s="57">
        <f>INT(ROUND(F30,2)*(IF(J30&gt;0,(IF(L30="ano",data!$J$6,0)),0)))</f>
        <v>0</v>
      </c>
      <c r="O30" s="61"/>
      <c r="P30" s="63"/>
      <c r="Q30" s="26"/>
      <c r="R30" s="288" t="str">
        <f t="shared" si="15"/>
        <v/>
      </c>
      <c r="S30" s="289" t="str">
        <f t="shared" si="16"/>
        <v/>
      </c>
      <c r="T30" s="65" t="s">
        <v>338</v>
      </c>
      <c r="U30" s="290" t="str">
        <f t="shared" si="57"/>
        <v/>
      </c>
      <c r="V30" s="23"/>
      <c r="W30" s="26"/>
      <c r="X30" s="26">
        <f>IF(OR(G30=data!$I$18,G30=data!$I$19,G30=data!$I$20,G30=data!$I$21,G30=data!$I$22,G30=data!$I$23,G30=data!$I$24,G30=data!$I$25,G30=data!$I$26,G30=data!$I$27,G30=data!$I$28,G30=data!$I$29,G30=data!$I$30,G30=data!$I$31,G30=data!$I$32,G30=data!$I$33,G30=data!$I$34,G30=data!$I$35,G30=data!$I$36,G30=data!$I$37,G30=data!$I$38,G30=data!$I$39,G30=data!$I$40,G30=data!$I$41,G30=data!$I$42,G30=data!$I$43,G30=data!$I$44),1,0)</f>
        <v>0</v>
      </c>
      <c r="Z30" s="173" t="s">
        <v>297</v>
      </c>
      <c r="AA30" s="10"/>
      <c r="AB30" s="10"/>
      <c r="AC30" s="560">
        <v>160</v>
      </c>
      <c r="AD30" s="561"/>
      <c r="AE30" s="562"/>
      <c r="AF30" s="560">
        <v>160</v>
      </c>
      <c r="AG30" s="561"/>
      <c r="AH30" s="562"/>
      <c r="AI30" s="560">
        <v>160</v>
      </c>
      <c r="AJ30" s="561"/>
      <c r="AK30" s="562"/>
      <c r="AL30" s="560">
        <v>160</v>
      </c>
      <c r="AM30" s="561"/>
      <c r="AN30" s="562"/>
      <c r="AO30" s="560">
        <v>160</v>
      </c>
      <c r="AP30" s="561"/>
      <c r="AQ30" s="562"/>
      <c r="AR30" s="560">
        <v>160</v>
      </c>
      <c r="AS30" s="561"/>
      <c r="AT30" s="562"/>
      <c r="AU30" s="560">
        <v>160</v>
      </c>
      <c r="AV30" s="561"/>
      <c r="AW30" s="562"/>
      <c r="AX30" s="560">
        <v>160</v>
      </c>
      <c r="AY30" s="561"/>
      <c r="AZ30" s="562"/>
      <c r="BA30" s="560">
        <v>160</v>
      </c>
      <c r="BB30" s="561"/>
      <c r="BC30" s="562"/>
      <c r="BD30" s="560">
        <v>160</v>
      </c>
      <c r="BE30" s="561"/>
      <c r="BF30" s="562"/>
      <c r="BG30" s="560">
        <v>160</v>
      </c>
      <c r="BH30" s="561"/>
      <c r="BI30" s="562"/>
      <c r="BJ30" s="560">
        <v>160</v>
      </c>
      <c r="BK30" s="561"/>
      <c r="BL30" s="562"/>
      <c r="BM30" s="226">
        <f t="shared" si="17"/>
        <v>0</v>
      </c>
      <c r="BN30" s="251">
        <f t="shared" si="18"/>
        <v>0</v>
      </c>
      <c r="BO30" s="226">
        <f t="shared" si="19"/>
        <v>0</v>
      </c>
      <c r="BP30" s="227">
        <f t="shared" si="20"/>
        <v>0</v>
      </c>
      <c r="BQ30" s="23"/>
      <c r="BR30" s="23"/>
      <c r="BS30" s="174">
        <v>160</v>
      </c>
      <c r="BT30" s="573"/>
      <c r="BU30" s="175"/>
      <c r="BV30" s="174">
        <v>160</v>
      </c>
      <c r="BW30" s="573"/>
      <c r="BX30" s="175"/>
      <c r="BY30" s="174">
        <v>160</v>
      </c>
      <c r="BZ30" s="573"/>
      <c r="CA30" s="175"/>
      <c r="CB30" s="174">
        <v>160</v>
      </c>
      <c r="CC30" s="573"/>
      <c r="CD30" s="175"/>
      <c r="CE30" s="174">
        <v>160</v>
      </c>
      <c r="CF30" s="573"/>
      <c r="CG30" s="175"/>
      <c r="CH30" s="174">
        <v>160</v>
      </c>
      <c r="CI30" s="573"/>
      <c r="CJ30" s="175"/>
      <c r="CK30" s="174">
        <v>160</v>
      </c>
      <c r="CL30" s="573"/>
      <c r="CM30" s="175"/>
      <c r="CN30" s="174">
        <v>160</v>
      </c>
      <c r="CO30" s="573"/>
      <c r="CP30" s="175"/>
      <c r="CQ30" s="174">
        <v>160</v>
      </c>
      <c r="CR30" s="573"/>
      <c r="CS30" s="175"/>
      <c r="CT30" s="174">
        <v>160</v>
      </c>
      <c r="CU30" s="573"/>
      <c r="CV30" s="175"/>
      <c r="CW30" s="174">
        <v>160</v>
      </c>
      <c r="CX30" s="573"/>
      <c r="CY30" s="175"/>
      <c r="CZ30" s="174">
        <v>160</v>
      </c>
      <c r="DA30" s="573"/>
      <c r="DB30" s="175"/>
      <c r="DC30" s="252">
        <f t="shared" si="21"/>
        <v>0</v>
      </c>
      <c r="DD30" s="251">
        <f t="shared" si="22"/>
        <v>0</v>
      </c>
      <c r="DE30" s="226">
        <f t="shared" si="23"/>
        <v>0</v>
      </c>
      <c r="DF30" s="227">
        <f t="shared" si="24"/>
        <v>0</v>
      </c>
      <c r="DG30" s="23"/>
      <c r="DH30" s="23"/>
      <c r="DI30" s="174">
        <v>160</v>
      </c>
      <c r="DJ30" s="566"/>
      <c r="DK30" s="567"/>
      <c r="DL30" s="201">
        <v>160</v>
      </c>
      <c r="DM30" s="561"/>
      <c r="DN30" s="567"/>
      <c r="DO30" s="201">
        <v>160</v>
      </c>
      <c r="DP30" s="561"/>
      <c r="DQ30" s="567"/>
      <c r="DR30" s="201">
        <v>160</v>
      </c>
      <c r="DS30" s="561"/>
      <c r="DT30" s="567"/>
      <c r="DU30" s="201">
        <v>160</v>
      </c>
      <c r="DV30" s="561"/>
      <c r="DW30" s="567"/>
      <c r="DX30" s="174">
        <v>160</v>
      </c>
      <c r="DY30" s="566"/>
      <c r="DZ30" s="567"/>
      <c r="EA30" s="201">
        <v>160</v>
      </c>
      <c r="EB30" s="561"/>
      <c r="EC30" s="567"/>
      <c r="ED30" s="201">
        <v>160</v>
      </c>
      <c r="EE30" s="561"/>
      <c r="EF30" s="567"/>
      <c r="EG30" s="201">
        <v>160</v>
      </c>
      <c r="EH30" s="561"/>
      <c r="EI30" s="567"/>
      <c r="EJ30" s="174">
        <v>160</v>
      </c>
      <c r="EK30" s="566"/>
      <c r="EL30" s="567"/>
      <c r="EM30" s="201">
        <v>160</v>
      </c>
      <c r="EN30" s="561"/>
      <c r="EO30" s="567"/>
      <c r="EP30" s="201">
        <v>160</v>
      </c>
      <c r="EQ30" s="561"/>
      <c r="ER30" s="567"/>
      <c r="ES30" s="252">
        <f t="shared" si="25"/>
        <v>0</v>
      </c>
      <c r="ET30" s="251">
        <f t="shared" si="26"/>
        <v>0</v>
      </c>
      <c r="EU30" s="226">
        <f t="shared" si="27"/>
        <v>0</v>
      </c>
      <c r="EV30" s="227">
        <f t="shared" si="28"/>
        <v>0</v>
      </c>
      <c r="EW30" s="23"/>
      <c r="EX30" s="23"/>
      <c r="EY30" s="568">
        <v>160</v>
      </c>
      <c r="EZ30" s="573"/>
      <c r="FA30" s="567"/>
      <c r="FB30" s="201">
        <v>160</v>
      </c>
      <c r="FC30" s="573"/>
      <c r="FD30" s="567"/>
      <c r="FE30" s="201">
        <v>160</v>
      </c>
      <c r="FF30" s="573"/>
      <c r="FG30" s="567"/>
      <c r="FH30" s="201">
        <v>160</v>
      </c>
      <c r="FI30" s="573"/>
      <c r="FJ30" s="567"/>
      <c r="FK30" s="174">
        <v>160</v>
      </c>
      <c r="FL30" s="566"/>
      <c r="FM30" s="567"/>
      <c r="FN30" s="201">
        <v>160</v>
      </c>
      <c r="FO30" s="573"/>
      <c r="FP30" s="567"/>
      <c r="FQ30" s="174">
        <v>160</v>
      </c>
      <c r="FR30" s="566"/>
      <c r="FS30" s="567"/>
      <c r="FT30" s="201">
        <v>160</v>
      </c>
      <c r="FU30" s="573"/>
      <c r="FV30" s="567"/>
      <c r="FW30" s="201">
        <v>160</v>
      </c>
      <c r="FX30" s="573"/>
      <c r="FY30" s="567"/>
      <c r="FZ30" s="174">
        <v>160</v>
      </c>
      <c r="GA30" s="566"/>
      <c r="GB30" s="567"/>
      <c r="GC30" s="201">
        <v>160</v>
      </c>
      <c r="GD30" s="573"/>
      <c r="GE30" s="567"/>
      <c r="GF30" s="201">
        <v>160</v>
      </c>
      <c r="GG30" s="573"/>
      <c r="GH30" s="567"/>
      <c r="GI30" s="252">
        <f t="shared" si="29"/>
        <v>0</v>
      </c>
      <c r="GJ30" s="251">
        <f t="shared" si="30"/>
        <v>0</v>
      </c>
      <c r="GK30" s="226">
        <f t="shared" si="31"/>
        <v>0</v>
      </c>
      <c r="GL30" s="227">
        <f t="shared" si="32"/>
        <v>0</v>
      </c>
      <c r="GM30" s="23"/>
      <c r="GN30" s="23"/>
      <c r="GO30" s="568">
        <v>160</v>
      </c>
      <c r="GP30" s="573"/>
      <c r="GQ30" s="567"/>
      <c r="GR30" s="201">
        <v>160</v>
      </c>
      <c r="GS30" s="573"/>
      <c r="GT30" s="567"/>
      <c r="GU30" s="201">
        <v>160</v>
      </c>
      <c r="GV30" s="573"/>
      <c r="GW30" s="567"/>
      <c r="GX30" s="201">
        <v>160</v>
      </c>
      <c r="GY30" s="573"/>
      <c r="GZ30" s="567"/>
      <c r="HA30" s="201">
        <v>160</v>
      </c>
      <c r="HB30" s="573"/>
      <c r="HC30" s="567"/>
      <c r="HD30" s="201">
        <v>160</v>
      </c>
      <c r="HE30" s="573"/>
      <c r="HF30" s="567"/>
      <c r="HG30" s="201">
        <v>160</v>
      </c>
      <c r="HH30" s="573"/>
      <c r="HI30" s="567"/>
      <c r="HJ30" s="201">
        <v>160</v>
      </c>
      <c r="HK30" s="573"/>
      <c r="HL30" s="567"/>
      <c r="HM30" s="201">
        <v>160</v>
      </c>
      <c r="HN30" s="573"/>
      <c r="HO30" s="567"/>
      <c r="HP30" s="201">
        <v>160</v>
      </c>
      <c r="HQ30" s="573"/>
      <c r="HR30" s="567"/>
      <c r="HS30" s="201">
        <v>160</v>
      </c>
      <c r="HT30" s="573"/>
      <c r="HU30" s="567"/>
      <c r="HV30" s="201">
        <v>160</v>
      </c>
      <c r="HW30" s="573"/>
      <c r="HX30" s="567"/>
      <c r="HY30" s="252">
        <f t="shared" si="33"/>
        <v>0</v>
      </c>
      <c r="HZ30" s="251">
        <f t="shared" si="34"/>
        <v>0</v>
      </c>
      <c r="IA30" s="226">
        <f t="shared" si="35"/>
        <v>0</v>
      </c>
      <c r="IB30" s="227">
        <f t="shared" si="36"/>
        <v>0</v>
      </c>
      <c r="IC30" s="23"/>
      <c r="ID30" s="23"/>
      <c r="IE30" s="568">
        <v>160</v>
      </c>
      <c r="IF30" s="573"/>
      <c r="IG30" s="567"/>
      <c r="IH30" s="201">
        <v>160</v>
      </c>
      <c r="II30" s="573"/>
      <c r="IJ30" s="567"/>
      <c r="IK30" s="174">
        <v>160</v>
      </c>
      <c r="IL30" s="566"/>
      <c r="IM30" s="567"/>
      <c r="IN30" s="174">
        <v>160</v>
      </c>
      <c r="IO30" s="566"/>
      <c r="IP30" s="567"/>
      <c r="IQ30" s="174">
        <v>160</v>
      </c>
      <c r="IR30" s="566"/>
      <c r="IS30" s="567"/>
      <c r="IT30" s="174">
        <v>160</v>
      </c>
      <c r="IU30" s="566"/>
      <c r="IV30" s="567"/>
      <c r="IW30" s="201">
        <v>160</v>
      </c>
      <c r="IX30" s="573"/>
      <c r="IY30" s="567"/>
      <c r="IZ30" s="174">
        <v>160</v>
      </c>
      <c r="JA30" s="566"/>
      <c r="JB30" s="567"/>
      <c r="JC30" s="174">
        <v>160</v>
      </c>
      <c r="JD30" s="566"/>
      <c r="JE30" s="567"/>
      <c r="JF30" s="174">
        <v>160</v>
      </c>
      <c r="JG30" s="566"/>
      <c r="JH30" s="567"/>
      <c r="JI30" s="174">
        <v>160</v>
      </c>
      <c r="JJ30" s="566"/>
      <c r="JK30" s="567"/>
      <c r="JL30" s="201">
        <v>160</v>
      </c>
      <c r="JM30" s="573"/>
      <c r="JN30" s="567"/>
      <c r="JO30" s="252">
        <f t="shared" si="37"/>
        <v>0</v>
      </c>
      <c r="JP30" s="251">
        <f t="shared" si="38"/>
        <v>0</v>
      </c>
      <c r="JQ30" s="226">
        <f t="shared" si="39"/>
        <v>0</v>
      </c>
      <c r="JR30" s="227">
        <f t="shared" si="40"/>
        <v>0</v>
      </c>
      <c r="JS30" s="23"/>
      <c r="JT30" s="23"/>
      <c r="JU30" s="174">
        <v>160</v>
      </c>
      <c r="JV30" s="566"/>
      <c r="JW30" s="567"/>
      <c r="JX30" s="174">
        <v>160</v>
      </c>
      <c r="JY30" s="566"/>
      <c r="JZ30" s="567"/>
      <c r="KA30" s="174">
        <v>160</v>
      </c>
      <c r="KB30" s="566"/>
      <c r="KC30" s="567"/>
      <c r="KD30" s="174">
        <v>160</v>
      </c>
      <c r="KE30" s="566"/>
      <c r="KF30" s="567"/>
      <c r="KG30" s="174">
        <v>160</v>
      </c>
      <c r="KH30" s="566"/>
      <c r="KI30" s="567"/>
      <c r="KJ30" s="174">
        <v>160</v>
      </c>
      <c r="KK30" s="566"/>
      <c r="KL30" s="567"/>
      <c r="KM30" s="174">
        <v>160</v>
      </c>
      <c r="KN30" s="566"/>
      <c r="KO30" s="567"/>
      <c r="KP30" s="174">
        <v>160</v>
      </c>
      <c r="KQ30" s="566"/>
      <c r="KR30" s="567"/>
      <c r="KS30" s="174">
        <v>160</v>
      </c>
      <c r="KT30" s="566"/>
      <c r="KU30" s="567"/>
      <c r="KV30" s="174">
        <v>160</v>
      </c>
      <c r="KW30" s="566"/>
      <c r="KX30" s="567"/>
      <c r="KY30" s="174">
        <v>160</v>
      </c>
      <c r="KZ30" s="566"/>
      <c r="LA30" s="567"/>
      <c r="LB30" s="174">
        <v>160</v>
      </c>
      <c r="LC30" s="566"/>
      <c r="LD30" s="567"/>
      <c r="LE30" s="252">
        <f t="shared" si="41"/>
        <v>0</v>
      </c>
      <c r="LF30" s="251">
        <f t="shared" si="42"/>
        <v>0</v>
      </c>
      <c r="LG30" s="226">
        <f t="shared" si="43"/>
        <v>0</v>
      </c>
      <c r="LH30" s="227">
        <f t="shared" si="44"/>
        <v>0</v>
      </c>
      <c r="LI30" s="23"/>
      <c r="LJ30" s="23"/>
      <c r="LK30" s="174">
        <v>160</v>
      </c>
      <c r="LL30" s="566"/>
      <c r="LM30" s="567"/>
      <c r="LN30" s="174">
        <v>160</v>
      </c>
      <c r="LO30" s="566"/>
      <c r="LP30" s="567"/>
      <c r="LQ30" s="174">
        <v>160</v>
      </c>
      <c r="LR30" s="566"/>
      <c r="LS30" s="567"/>
      <c r="LT30" s="174">
        <v>160</v>
      </c>
      <c r="LU30" s="566"/>
      <c r="LV30" s="567"/>
      <c r="LW30" s="174">
        <v>160</v>
      </c>
      <c r="LX30" s="566"/>
      <c r="LY30" s="567"/>
      <c r="LZ30" s="551">
        <v>160</v>
      </c>
      <c r="MA30" s="566"/>
      <c r="MB30" s="567"/>
      <c r="MC30" s="174">
        <v>160</v>
      </c>
      <c r="MD30" s="566"/>
      <c r="ME30" s="567"/>
      <c r="MF30" s="174">
        <v>160</v>
      </c>
      <c r="MG30" s="566"/>
      <c r="MH30" s="567"/>
      <c r="MI30" s="174">
        <v>160</v>
      </c>
      <c r="MJ30" s="566"/>
      <c r="MK30" s="567"/>
      <c r="ML30" s="174">
        <v>160</v>
      </c>
      <c r="MM30" s="566"/>
      <c r="MN30" s="567"/>
      <c r="MO30" s="551">
        <v>160</v>
      </c>
      <c r="MP30" s="566"/>
      <c r="MQ30" s="567"/>
      <c r="MR30" s="174">
        <v>160</v>
      </c>
      <c r="MS30" s="566"/>
      <c r="MT30" s="567"/>
      <c r="MU30" s="252">
        <f t="shared" si="45"/>
        <v>0</v>
      </c>
      <c r="MV30" s="251">
        <f t="shared" si="46"/>
        <v>0</v>
      </c>
      <c r="MW30" s="226">
        <f t="shared" si="47"/>
        <v>0</v>
      </c>
      <c r="MX30" s="227">
        <f t="shared" si="48"/>
        <v>0</v>
      </c>
      <c r="MY30" s="23"/>
      <c r="MZ30" s="23"/>
      <c r="NA30" s="568">
        <v>160</v>
      </c>
      <c r="NB30" s="573"/>
      <c r="NC30" s="567"/>
      <c r="ND30" s="174">
        <v>160</v>
      </c>
      <c r="NE30" s="566"/>
      <c r="NF30" s="567"/>
      <c r="NG30" s="201">
        <v>160</v>
      </c>
      <c r="NH30" s="573"/>
      <c r="NI30" s="567"/>
      <c r="NJ30" s="201">
        <v>160</v>
      </c>
      <c r="NK30" s="573"/>
      <c r="NL30" s="567"/>
      <c r="NM30" s="174">
        <v>160</v>
      </c>
      <c r="NN30" s="566"/>
      <c r="NO30" s="567"/>
      <c r="NP30" s="174">
        <v>160</v>
      </c>
      <c r="NQ30" s="566"/>
      <c r="NR30" s="567"/>
      <c r="NS30" s="174">
        <v>160</v>
      </c>
      <c r="NT30" s="566"/>
      <c r="NU30" s="567"/>
      <c r="NV30" s="201">
        <v>160</v>
      </c>
      <c r="NW30" s="573"/>
      <c r="NX30" s="567"/>
      <c r="NY30" s="201">
        <v>160</v>
      </c>
      <c r="NZ30" s="573"/>
      <c r="OA30" s="567"/>
      <c r="OB30" s="174">
        <v>160</v>
      </c>
      <c r="OC30" s="566"/>
      <c r="OD30" s="567"/>
      <c r="OE30" s="174">
        <v>160</v>
      </c>
      <c r="OF30" s="566"/>
      <c r="OG30" s="567"/>
      <c r="OH30" s="174">
        <v>160</v>
      </c>
      <c r="OI30" s="566"/>
      <c r="OJ30" s="567"/>
      <c r="OK30" s="252">
        <f t="shared" si="49"/>
        <v>0</v>
      </c>
      <c r="OL30" s="251">
        <f t="shared" si="50"/>
        <v>0</v>
      </c>
      <c r="OM30" s="226">
        <f t="shared" si="51"/>
        <v>0</v>
      </c>
      <c r="ON30" s="227">
        <f t="shared" si="52"/>
        <v>0</v>
      </c>
      <c r="OO30" s="23"/>
      <c r="OP30" s="23"/>
      <c r="OQ30" s="571" t="s">
        <v>297</v>
      </c>
      <c r="OR30" s="577">
        <v>160</v>
      </c>
      <c r="OS30" s="573"/>
      <c r="OT30" s="175"/>
      <c r="OU30" s="252">
        <f t="shared" si="53"/>
        <v>0</v>
      </c>
      <c r="OV30" s="227">
        <f t="shared" si="54"/>
        <v>0</v>
      </c>
      <c r="OW30" s="226">
        <f t="shared" si="55"/>
        <v>0</v>
      </c>
      <c r="OX30" s="251">
        <f t="shared" si="56"/>
        <v>0</v>
      </c>
      <c r="OY30" s="574"/>
      <c r="OZ30" s="23"/>
      <c r="PA30" s="23"/>
      <c r="PB30" s="228">
        <f t="shared" si="1"/>
        <v>0</v>
      </c>
      <c r="PC30" s="255">
        <f t="shared" si="2"/>
        <v>0</v>
      </c>
      <c r="PD30" s="226">
        <f t="shared" si="3"/>
        <v>0</v>
      </c>
      <c r="PE30" s="227">
        <f t="shared" si="4"/>
        <v>0</v>
      </c>
      <c r="PF30" s="230">
        <f t="shared" si="5"/>
        <v>0</v>
      </c>
      <c r="PG30" s="229">
        <f t="shared" si="6"/>
        <v>0</v>
      </c>
      <c r="PH30" s="226">
        <f t="shared" si="7"/>
        <v>0</v>
      </c>
      <c r="PI30" s="251">
        <f t="shared" si="8"/>
        <v>0</v>
      </c>
      <c r="PJ30" s="412">
        <f t="shared" si="9"/>
        <v>0</v>
      </c>
      <c r="PK30" s="417">
        <f t="shared" si="10"/>
        <v>0</v>
      </c>
      <c r="PL30" s="412">
        <f t="shared" si="11"/>
        <v>0</v>
      </c>
      <c r="PM30" s="414">
        <f t="shared" si="12"/>
        <v>0</v>
      </c>
      <c r="PN30" s="412" t="s">
        <v>338</v>
      </c>
      <c r="PO30" s="414" t="s">
        <v>338</v>
      </c>
      <c r="PP30" s="412">
        <f t="shared" si="13"/>
        <v>0</v>
      </c>
      <c r="PQ30" s="414">
        <f t="shared" si="14"/>
        <v>0</v>
      </c>
      <c r="PR30" s="23"/>
      <c r="PV30" s="26"/>
      <c r="PW30" s="26"/>
      <c r="PY30" s="26"/>
    </row>
    <row r="31" spans="2:441" s="4" customFormat="1" ht="16.5" customHeight="1" x14ac:dyDescent="0.25">
      <c r="B31" s="46" t="s">
        <v>22</v>
      </c>
      <c r="C31" s="986"/>
      <c r="D31" s="987"/>
      <c r="E31" s="308"/>
      <c r="F31" s="652">
        <v>1</v>
      </c>
      <c r="G31" s="309"/>
      <c r="H31" s="59"/>
      <c r="I31" s="57">
        <f>INT(ROUND(F31,2)*(IF(RIGHT(G31,1)="*",data!$J$11*H31+(IF(H31&gt;0, data!$K$11,0)),(IF(G31&gt;0,data!$J$11*RIGHT(G31,5)+data!$K$11,0)))))</f>
        <v>0</v>
      </c>
      <c r="J31" s="57">
        <f>IF(E31&gt;0,I31*E31,0)</f>
        <v>0</v>
      </c>
      <c r="K31" s="313"/>
      <c r="L31" s="314"/>
      <c r="M31" s="312"/>
      <c r="N31" s="57">
        <f>INT(ROUND(F31,2)*(IF(J31&gt;0,(IF(L31="ano",data!$J$6,0)),0)))</f>
        <v>0</v>
      </c>
      <c r="O31" s="61">
        <f>IF(M31&gt;E31,N31*E31,N31*M31)</f>
        <v>0</v>
      </c>
      <c r="P31" s="63">
        <f>J31+O31</f>
        <v>0</v>
      </c>
      <c r="Q31" s="26"/>
      <c r="R31" s="288" t="str">
        <f t="shared" si="15"/>
        <v/>
      </c>
      <c r="S31" s="289" t="str">
        <f t="shared" si="16"/>
        <v/>
      </c>
      <c r="T31" s="65" t="s">
        <v>338</v>
      </c>
      <c r="U31" s="290" t="str">
        <f t="shared" si="57"/>
        <v/>
      </c>
      <c r="V31" s="4">
        <f>IF(P31&gt;0,IF(ISTEXT(C31)=TRUE,0,1),0)</f>
        <v>0</v>
      </c>
      <c r="W31" s="26">
        <f>IF(H31&gt;0,IF(RIGHT(G31,1)="*",0,1),0)</f>
        <v>0</v>
      </c>
      <c r="X31" s="26">
        <f>IF(OR(G31=data!$I$18,G31=data!$I$19,G31=data!$I$20,G31=data!$I$21,G31=data!$I$22,G31=data!$I$23,G31=data!$I$24,G31=data!$I$25,G31=data!$I$26,G31=data!$I$27,G31=data!$I$28,G31=data!$I$29,G31=data!$I$30,G31=data!$I$31,G31=data!$I$32,G31=data!$I$33,G31=data!$I$34,G31=data!$I$35,G31=data!$I$36,G31=data!$I$37,G31=data!$I$38,G31=data!$I$39,G31=data!$I$40,G31=data!$I$41,G31=data!$I$42,G31=data!$I$43,G31=data!$I$44),1,0)</f>
        <v>0</v>
      </c>
      <c r="Z31" s="176" t="s">
        <v>297</v>
      </c>
      <c r="AA31" s="10"/>
      <c r="AB31" s="10"/>
      <c r="AC31" s="168">
        <v>160</v>
      </c>
      <c r="AD31" s="328"/>
      <c r="AE31" s="223"/>
      <c r="AF31" s="168">
        <v>160</v>
      </c>
      <c r="AG31" s="328"/>
      <c r="AH31" s="223"/>
      <c r="AI31" s="168">
        <v>160</v>
      </c>
      <c r="AJ31" s="328"/>
      <c r="AK31" s="223"/>
      <c r="AL31" s="168">
        <v>160</v>
      </c>
      <c r="AM31" s="328"/>
      <c r="AN31" s="223"/>
      <c r="AO31" s="168">
        <v>160</v>
      </c>
      <c r="AP31" s="328"/>
      <c r="AQ31" s="223"/>
      <c r="AR31" s="168">
        <v>160</v>
      </c>
      <c r="AS31" s="328"/>
      <c r="AT31" s="223"/>
      <c r="AU31" s="168">
        <v>160</v>
      </c>
      <c r="AV31" s="328"/>
      <c r="AW31" s="223"/>
      <c r="AX31" s="168">
        <v>160</v>
      </c>
      <c r="AY31" s="328"/>
      <c r="AZ31" s="223"/>
      <c r="BA31" s="168">
        <v>160</v>
      </c>
      <c r="BB31" s="328"/>
      <c r="BC31" s="223"/>
      <c r="BD31" s="168">
        <v>160</v>
      </c>
      <c r="BE31" s="328"/>
      <c r="BF31" s="223"/>
      <c r="BG31" s="168">
        <v>160</v>
      </c>
      <c r="BH31" s="328"/>
      <c r="BI31" s="223"/>
      <c r="BJ31" s="168">
        <v>160</v>
      </c>
      <c r="BK31" s="328"/>
      <c r="BL31" s="223"/>
      <c r="BM31" s="226">
        <f t="shared" si="17"/>
        <v>0</v>
      </c>
      <c r="BN31" s="251">
        <f t="shared" si="18"/>
        <v>0</v>
      </c>
      <c r="BO31" s="226">
        <f t="shared" si="19"/>
        <v>0</v>
      </c>
      <c r="BP31" s="227">
        <f t="shared" si="20"/>
        <v>0</v>
      </c>
      <c r="BS31" s="164">
        <v>160</v>
      </c>
      <c r="BT31" s="327"/>
      <c r="BU31" s="177"/>
      <c r="BV31" s="164">
        <v>160</v>
      </c>
      <c r="BW31" s="327"/>
      <c r="BX31" s="177"/>
      <c r="BY31" s="164">
        <v>160</v>
      </c>
      <c r="BZ31" s="327"/>
      <c r="CA31" s="177"/>
      <c r="CB31" s="164">
        <v>160</v>
      </c>
      <c r="CC31" s="327"/>
      <c r="CD31" s="177"/>
      <c r="CE31" s="164">
        <v>160</v>
      </c>
      <c r="CF31" s="327"/>
      <c r="CG31" s="177"/>
      <c r="CH31" s="164">
        <v>160</v>
      </c>
      <c r="CI31" s="327"/>
      <c r="CJ31" s="177"/>
      <c r="CK31" s="164">
        <v>160</v>
      </c>
      <c r="CL31" s="327"/>
      <c r="CM31" s="177"/>
      <c r="CN31" s="164">
        <v>160</v>
      </c>
      <c r="CO31" s="327"/>
      <c r="CP31" s="177"/>
      <c r="CQ31" s="164">
        <v>160</v>
      </c>
      <c r="CR31" s="327"/>
      <c r="CS31" s="177"/>
      <c r="CT31" s="164">
        <v>160</v>
      </c>
      <c r="CU31" s="327"/>
      <c r="CV31" s="177"/>
      <c r="CW31" s="164">
        <v>160</v>
      </c>
      <c r="CX31" s="327"/>
      <c r="CY31" s="177"/>
      <c r="CZ31" s="164">
        <v>160</v>
      </c>
      <c r="DA31" s="327"/>
      <c r="DB31" s="177"/>
      <c r="DC31" s="252">
        <f t="shared" si="21"/>
        <v>0</v>
      </c>
      <c r="DD31" s="251">
        <f t="shared" si="22"/>
        <v>0</v>
      </c>
      <c r="DE31" s="226">
        <f t="shared" si="23"/>
        <v>0</v>
      </c>
      <c r="DF31" s="227">
        <f t="shared" si="24"/>
        <v>0</v>
      </c>
      <c r="DI31" s="164">
        <v>160</v>
      </c>
      <c r="DJ31" s="340"/>
      <c r="DK31" s="169"/>
      <c r="DL31" s="195">
        <v>160</v>
      </c>
      <c r="DM31" s="328"/>
      <c r="DN31" s="169"/>
      <c r="DO31" s="195">
        <v>160</v>
      </c>
      <c r="DP31" s="328"/>
      <c r="DQ31" s="169"/>
      <c r="DR31" s="195">
        <v>160</v>
      </c>
      <c r="DS31" s="328"/>
      <c r="DT31" s="169"/>
      <c r="DU31" s="195">
        <v>160</v>
      </c>
      <c r="DV31" s="328"/>
      <c r="DW31" s="169"/>
      <c r="DX31" s="164">
        <v>160</v>
      </c>
      <c r="DY31" s="340"/>
      <c r="DZ31" s="169"/>
      <c r="EA31" s="195">
        <v>160</v>
      </c>
      <c r="EB31" s="328"/>
      <c r="EC31" s="169"/>
      <c r="ED31" s="195">
        <v>160</v>
      </c>
      <c r="EE31" s="328"/>
      <c r="EF31" s="169"/>
      <c r="EG31" s="195">
        <v>160</v>
      </c>
      <c r="EH31" s="328"/>
      <c r="EI31" s="169"/>
      <c r="EJ31" s="164">
        <v>160</v>
      </c>
      <c r="EK31" s="340"/>
      <c r="EL31" s="169"/>
      <c r="EM31" s="195">
        <v>160</v>
      </c>
      <c r="EN31" s="328"/>
      <c r="EO31" s="169"/>
      <c r="EP31" s="195">
        <v>160</v>
      </c>
      <c r="EQ31" s="328"/>
      <c r="ER31" s="169"/>
      <c r="ES31" s="252">
        <f t="shared" si="25"/>
        <v>0</v>
      </c>
      <c r="ET31" s="251">
        <f t="shared" si="26"/>
        <v>0</v>
      </c>
      <c r="EU31" s="226">
        <f t="shared" si="27"/>
        <v>0</v>
      </c>
      <c r="EV31" s="227">
        <f t="shared" si="28"/>
        <v>0</v>
      </c>
      <c r="EY31" s="346">
        <v>160</v>
      </c>
      <c r="EZ31" s="327"/>
      <c r="FA31" s="169"/>
      <c r="FB31" s="195">
        <v>160</v>
      </c>
      <c r="FC31" s="327"/>
      <c r="FD31" s="169"/>
      <c r="FE31" s="195">
        <v>160</v>
      </c>
      <c r="FF31" s="327"/>
      <c r="FG31" s="169"/>
      <c r="FH31" s="195">
        <v>160</v>
      </c>
      <c r="FI31" s="327"/>
      <c r="FJ31" s="169"/>
      <c r="FK31" s="164">
        <v>160</v>
      </c>
      <c r="FL31" s="340"/>
      <c r="FM31" s="169"/>
      <c r="FN31" s="195">
        <v>160</v>
      </c>
      <c r="FO31" s="327"/>
      <c r="FP31" s="169"/>
      <c r="FQ31" s="164">
        <v>160</v>
      </c>
      <c r="FR31" s="340"/>
      <c r="FS31" s="169"/>
      <c r="FT31" s="195">
        <v>160</v>
      </c>
      <c r="FU31" s="327"/>
      <c r="FV31" s="169"/>
      <c r="FW31" s="195">
        <v>160</v>
      </c>
      <c r="FX31" s="327"/>
      <c r="FY31" s="169"/>
      <c r="FZ31" s="164">
        <v>160</v>
      </c>
      <c r="GA31" s="340"/>
      <c r="GB31" s="169"/>
      <c r="GC31" s="195">
        <v>160</v>
      </c>
      <c r="GD31" s="327"/>
      <c r="GE31" s="169"/>
      <c r="GF31" s="195">
        <v>160</v>
      </c>
      <c r="GG31" s="327"/>
      <c r="GH31" s="169"/>
      <c r="GI31" s="252">
        <f t="shared" si="29"/>
        <v>0</v>
      </c>
      <c r="GJ31" s="251">
        <f t="shared" si="30"/>
        <v>0</v>
      </c>
      <c r="GK31" s="226">
        <f t="shared" si="31"/>
        <v>0</v>
      </c>
      <c r="GL31" s="227">
        <f t="shared" si="32"/>
        <v>0</v>
      </c>
      <c r="GO31" s="346">
        <v>160</v>
      </c>
      <c r="GP31" s="327"/>
      <c r="GQ31" s="169"/>
      <c r="GR31" s="195">
        <v>160</v>
      </c>
      <c r="GS31" s="327"/>
      <c r="GT31" s="169"/>
      <c r="GU31" s="195">
        <v>160</v>
      </c>
      <c r="GV31" s="327"/>
      <c r="GW31" s="169"/>
      <c r="GX31" s="195">
        <v>160</v>
      </c>
      <c r="GY31" s="327"/>
      <c r="GZ31" s="169"/>
      <c r="HA31" s="195">
        <v>160</v>
      </c>
      <c r="HB31" s="327"/>
      <c r="HC31" s="169"/>
      <c r="HD31" s="195">
        <v>160</v>
      </c>
      <c r="HE31" s="327"/>
      <c r="HF31" s="169"/>
      <c r="HG31" s="195">
        <v>160</v>
      </c>
      <c r="HH31" s="327"/>
      <c r="HI31" s="169"/>
      <c r="HJ31" s="195">
        <v>160</v>
      </c>
      <c r="HK31" s="327"/>
      <c r="HL31" s="169"/>
      <c r="HM31" s="195">
        <v>160</v>
      </c>
      <c r="HN31" s="327"/>
      <c r="HO31" s="169"/>
      <c r="HP31" s="195">
        <v>160</v>
      </c>
      <c r="HQ31" s="327"/>
      <c r="HR31" s="169"/>
      <c r="HS31" s="195">
        <v>160</v>
      </c>
      <c r="HT31" s="327"/>
      <c r="HU31" s="169"/>
      <c r="HV31" s="195">
        <v>160</v>
      </c>
      <c r="HW31" s="327"/>
      <c r="HX31" s="169"/>
      <c r="HY31" s="252">
        <f t="shared" si="33"/>
        <v>0</v>
      </c>
      <c r="HZ31" s="251">
        <f t="shared" si="34"/>
        <v>0</v>
      </c>
      <c r="IA31" s="226">
        <f t="shared" si="35"/>
        <v>0</v>
      </c>
      <c r="IB31" s="227">
        <f t="shared" si="36"/>
        <v>0</v>
      </c>
      <c r="IE31" s="346">
        <v>160</v>
      </c>
      <c r="IF31" s="327"/>
      <c r="IG31" s="169"/>
      <c r="IH31" s="195">
        <v>160</v>
      </c>
      <c r="II31" s="327"/>
      <c r="IJ31" s="169"/>
      <c r="IK31" s="164">
        <v>160</v>
      </c>
      <c r="IL31" s="340"/>
      <c r="IM31" s="169"/>
      <c r="IN31" s="164">
        <v>160</v>
      </c>
      <c r="IO31" s="340"/>
      <c r="IP31" s="169"/>
      <c r="IQ31" s="164">
        <v>160</v>
      </c>
      <c r="IR31" s="340"/>
      <c r="IS31" s="169"/>
      <c r="IT31" s="164">
        <v>160</v>
      </c>
      <c r="IU31" s="340"/>
      <c r="IV31" s="169"/>
      <c r="IW31" s="195">
        <v>160</v>
      </c>
      <c r="IX31" s="327"/>
      <c r="IY31" s="169"/>
      <c r="IZ31" s="164">
        <v>160</v>
      </c>
      <c r="JA31" s="340"/>
      <c r="JB31" s="169"/>
      <c r="JC31" s="164">
        <v>160</v>
      </c>
      <c r="JD31" s="340"/>
      <c r="JE31" s="169"/>
      <c r="JF31" s="164">
        <v>160</v>
      </c>
      <c r="JG31" s="340"/>
      <c r="JH31" s="169"/>
      <c r="JI31" s="164">
        <v>160</v>
      </c>
      <c r="JJ31" s="340"/>
      <c r="JK31" s="169"/>
      <c r="JL31" s="195">
        <v>160</v>
      </c>
      <c r="JM31" s="327"/>
      <c r="JN31" s="169"/>
      <c r="JO31" s="252">
        <f t="shared" si="37"/>
        <v>0</v>
      </c>
      <c r="JP31" s="251">
        <f t="shared" si="38"/>
        <v>0</v>
      </c>
      <c r="JQ31" s="226">
        <f t="shared" si="39"/>
        <v>0</v>
      </c>
      <c r="JR31" s="227">
        <f t="shared" si="40"/>
        <v>0</v>
      </c>
      <c r="JU31" s="164">
        <v>160</v>
      </c>
      <c r="JV31" s="340"/>
      <c r="JW31" s="169"/>
      <c r="JX31" s="164">
        <v>160</v>
      </c>
      <c r="JY31" s="340"/>
      <c r="JZ31" s="169"/>
      <c r="KA31" s="164">
        <v>160</v>
      </c>
      <c r="KB31" s="340"/>
      <c r="KC31" s="169"/>
      <c r="KD31" s="164">
        <v>160</v>
      </c>
      <c r="KE31" s="340"/>
      <c r="KF31" s="169"/>
      <c r="KG31" s="164">
        <v>160</v>
      </c>
      <c r="KH31" s="340"/>
      <c r="KI31" s="169"/>
      <c r="KJ31" s="164">
        <v>160</v>
      </c>
      <c r="KK31" s="340"/>
      <c r="KL31" s="169"/>
      <c r="KM31" s="164">
        <v>160</v>
      </c>
      <c r="KN31" s="340"/>
      <c r="KO31" s="169"/>
      <c r="KP31" s="164">
        <v>160</v>
      </c>
      <c r="KQ31" s="340"/>
      <c r="KR31" s="169"/>
      <c r="KS31" s="164">
        <v>160</v>
      </c>
      <c r="KT31" s="340"/>
      <c r="KU31" s="169"/>
      <c r="KV31" s="164">
        <v>160</v>
      </c>
      <c r="KW31" s="340"/>
      <c r="KX31" s="169"/>
      <c r="KY31" s="164">
        <v>160</v>
      </c>
      <c r="KZ31" s="340"/>
      <c r="LA31" s="169"/>
      <c r="LB31" s="164">
        <v>160</v>
      </c>
      <c r="LC31" s="340"/>
      <c r="LD31" s="169"/>
      <c r="LE31" s="252">
        <f t="shared" si="41"/>
        <v>0</v>
      </c>
      <c r="LF31" s="251">
        <f t="shared" si="42"/>
        <v>0</v>
      </c>
      <c r="LG31" s="226">
        <f t="shared" si="43"/>
        <v>0</v>
      </c>
      <c r="LH31" s="227">
        <f t="shared" si="44"/>
        <v>0</v>
      </c>
      <c r="LK31" s="164">
        <v>160</v>
      </c>
      <c r="LL31" s="340"/>
      <c r="LM31" s="169"/>
      <c r="LN31" s="164">
        <v>160</v>
      </c>
      <c r="LO31" s="340"/>
      <c r="LP31" s="169"/>
      <c r="LQ31" s="164">
        <v>160</v>
      </c>
      <c r="LR31" s="340"/>
      <c r="LS31" s="169"/>
      <c r="LT31" s="164">
        <v>160</v>
      </c>
      <c r="LU31" s="340"/>
      <c r="LV31" s="169"/>
      <c r="LW31" s="164">
        <v>160</v>
      </c>
      <c r="LX31" s="340"/>
      <c r="LY31" s="169"/>
      <c r="LZ31" s="205">
        <v>160</v>
      </c>
      <c r="MA31" s="340"/>
      <c r="MB31" s="169"/>
      <c r="MC31" s="164">
        <v>160</v>
      </c>
      <c r="MD31" s="340"/>
      <c r="ME31" s="169"/>
      <c r="MF31" s="164">
        <v>160</v>
      </c>
      <c r="MG31" s="340"/>
      <c r="MH31" s="169"/>
      <c r="MI31" s="164">
        <v>160</v>
      </c>
      <c r="MJ31" s="340"/>
      <c r="MK31" s="169"/>
      <c r="ML31" s="164">
        <v>160</v>
      </c>
      <c r="MM31" s="340"/>
      <c r="MN31" s="169"/>
      <c r="MO31" s="205">
        <v>160</v>
      </c>
      <c r="MP31" s="340"/>
      <c r="MQ31" s="169"/>
      <c r="MR31" s="164">
        <v>160</v>
      </c>
      <c r="MS31" s="340"/>
      <c r="MT31" s="169"/>
      <c r="MU31" s="252">
        <f t="shared" si="45"/>
        <v>0</v>
      </c>
      <c r="MV31" s="251">
        <f t="shared" si="46"/>
        <v>0</v>
      </c>
      <c r="MW31" s="226">
        <f t="shared" si="47"/>
        <v>0</v>
      </c>
      <c r="MX31" s="227">
        <f t="shared" si="48"/>
        <v>0</v>
      </c>
      <c r="NA31" s="346">
        <v>160</v>
      </c>
      <c r="NB31" s="327"/>
      <c r="NC31" s="169"/>
      <c r="ND31" s="164">
        <v>160</v>
      </c>
      <c r="NE31" s="340"/>
      <c r="NF31" s="169"/>
      <c r="NG31" s="195">
        <v>160</v>
      </c>
      <c r="NH31" s="327"/>
      <c r="NI31" s="169"/>
      <c r="NJ31" s="195">
        <v>160</v>
      </c>
      <c r="NK31" s="327"/>
      <c r="NL31" s="169"/>
      <c r="NM31" s="164">
        <v>160</v>
      </c>
      <c r="NN31" s="340"/>
      <c r="NO31" s="169"/>
      <c r="NP31" s="164">
        <v>160</v>
      </c>
      <c r="NQ31" s="340"/>
      <c r="NR31" s="169"/>
      <c r="NS31" s="164">
        <v>160</v>
      </c>
      <c r="NT31" s="340"/>
      <c r="NU31" s="169"/>
      <c r="NV31" s="195">
        <v>160</v>
      </c>
      <c r="NW31" s="327"/>
      <c r="NX31" s="169"/>
      <c r="NY31" s="195">
        <v>160</v>
      </c>
      <c r="NZ31" s="327"/>
      <c r="OA31" s="169"/>
      <c r="OB31" s="164">
        <v>160</v>
      </c>
      <c r="OC31" s="340"/>
      <c r="OD31" s="169"/>
      <c r="OE31" s="164">
        <v>160</v>
      </c>
      <c r="OF31" s="340"/>
      <c r="OG31" s="169"/>
      <c r="OH31" s="164">
        <v>160</v>
      </c>
      <c r="OI31" s="340"/>
      <c r="OJ31" s="169"/>
      <c r="OK31" s="252">
        <f t="shared" si="49"/>
        <v>0</v>
      </c>
      <c r="OL31" s="251">
        <f t="shared" si="50"/>
        <v>0</v>
      </c>
      <c r="OM31" s="226">
        <f t="shared" si="51"/>
        <v>0</v>
      </c>
      <c r="ON31" s="227">
        <f t="shared" si="52"/>
        <v>0</v>
      </c>
      <c r="OQ31" s="283" t="s">
        <v>297</v>
      </c>
      <c r="OR31" s="354">
        <v>160</v>
      </c>
      <c r="OS31" s="327"/>
      <c r="OT31" s="177"/>
      <c r="OU31" s="252">
        <f t="shared" si="53"/>
        <v>0</v>
      </c>
      <c r="OV31" s="227">
        <f t="shared" si="54"/>
        <v>0</v>
      </c>
      <c r="OW31" s="226">
        <f t="shared" si="55"/>
        <v>0</v>
      </c>
      <c r="OX31" s="251">
        <f t="shared" si="56"/>
        <v>0</v>
      </c>
      <c r="OY31" s="293"/>
      <c r="PB31" s="228">
        <f t="shared" si="1"/>
        <v>0</v>
      </c>
      <c r="PC31" s="255">
        <f t="shared" si="2"/>
        <v>0</v>
      </c>
      <c r="PD31" s="226">
        <f t="shared" si="3"/>
        <v>0</v>
      </c>
      <c r="PE31" s="227">
        <f t="shared" si="4"/>
        <v>0</v>
      </c>
      <c r="PF31" s="230">
        <f t="shared" si="5"/>
        <v>0</v>
      </c>
      <c r="PG31" s="229">
        <f t="shared" si="6"/>
        <v>0</v>
      </c>
      <c r="PH31" s="226">
        <f t="shared" si="7"/>
        <v>0</v>
      </c>
      <c r="PI31" s="251">
        <f t="shared" si="8"/>
        <v>0</v>
      </c>
      <c r="PJ31" s="412">
        <f t="shared" si="9"/>
        <v>0</v>
      </c>
      <c r="PK31" s="417">
        <f t="shared" si="10"/>
        <v>0</v>
      </c>
      <c r="PL31" s="412">
        <f t="shared" si="11"/>
        <v>0</v>
      </c>
      <c r="PM31" s="414">
        <f t="shared" si="12"/>
        <v>0</v>
      </c>
      <c r="PN31" s="412" t="s">
        <v>338</v>
      </c>
      <c r="PO31" s="414" t="s">
        <v>338</v>
      </c>
      <c r="PP31" s="412">
        <f t="shared" si="13"/>
        <v>0</v>
      </c>
      <c r="PQ31" s="414">
        <f t="shared" si="14"/>
        <v>0</v>
      </c>
      <c r="PV31" s="26"/>
      <c r="PW31" s="26"/>
      <c r="PY31" s="26"/>
    </row>
    <row r="32" spans="2:441" s="4" customFormat="1" ht="15" hidden="1" customHeight="1" x14ac:dyDescent="0.25">
      <c r="B32" s="46"/>
      <c r="C32" s="555"/>
      <c r="D32" s="556"/>
      <c r="E32" s="547"/>
      <c r="F32" s="652"/>
      <c r="G32" s="575"/>
      <c r="H32" s="58"/>
      <c r="I32" s="57">
        <f>INT(ROUND(F32,2)*(IF(RIGHT(G32,1)="*",data!$J$11*H32+(IF(H32&gt;0, data!$K$11,0)),(IF(G32&gt;0,data!$J$11*RIGHT(G32,5)+data!$K$11,0)))))</f>
        <v>0</v>
      </c>
      <c r="J32" s="57"/>
      <c r="K32" s="576"/>
      <c r="L32" s="549"/>
      <c r="M32" s="128"/>
      <c r="N32" s="57">
        <f>INT(ROUND(F32,2)*(IF(J32&gt;0,(IF(L32="ano",data!$J$6,0)),0)))</f>
        <v>0</v>
      </c>
      <c r="O32" s="61"/>
      <c r="P32" s="63"/>
      <c r="Q32" s="26"/>
      <c r="R32" s="288" t="str">
        <f t="shared" si="15"/>
        <v/>
      </c>
      <c r="S32" s="289" t="str">
        <f t="shared" si="16"/>
        <v/>
      </c>
      <c r="T32" s="65" t="s">
        <v>338</v>
      </c>
      <c r="U32" s="290" t="str">
        <f t="shared" si="57"/>
        <v/>
      </c>
      <c r="V32" s="23"/>
      <c r="W32" s="26"/>
      <c r="X32" s="26">
        <f>IF(OR(G32=data!$I$18,G32=data!$I$19,G32=data!$I$20,G32=data!$I$21,G32=data!$I$22,G32=data!$I$23,G32=data!$I$24,G32=data!$I$25,G32=data!$I$26,G32=data!$I$27,G32=data!$I$28,G32=data!$I$29,G32=data!$I$30,G32=data!$I$31,G32=data!$I$32,G32=data!$I$33,G32=data!$I$34,G32=data!$I$35,G32=data!$I$36,G32=data!$I$37,G32=data!$I$38,G32=data!$I$39,G32=data!$I$40,G32=data!$I$41,G32=data!$I$42,G32=data!$I$43,G32=data!$I$44),1,0)</f>
        <v>0</v>
      </c>
      <c r="Z32" s="173" t="s">
        <v>297</v>
      </c>
      <c r="AA32" s="10"/>
      <c r="AB32" s="10"/>
      <c r="AC32" s="560">
        <v>160</v>
      </c>
      <c r="AD32" s="561"/>
      <c r="AE32" s="562"/>
      <c r="AF32" s="560">
        <v>160</v>
      </c>
      <c r="AG32" s="561"/>
      <c r="AH32" s="562"/>
      <c r="AI32" s="560">
        <v>160</v>
      </c>
      <c r="AJ32" s="561"/>
      <c r="AK32" s="562"/>
      <c r="AL32" s="560">
        <v>160</v>
      </c>
      <c r="AM32" s="561"/>
      <c r="AN32" s="562"/>
      <c r="AO32" s="560">
        <v>160</v>
      </c>
      <c r="AP32" s="561"/>
      <c r="AQ32" s="562"/>
      <c r="AR32" s="560">
        <v>160</v>
      </c>
      <c r="AS32" s="561"/>
      <c r="AT32" s="562"/>
      <c r="AU32" s="560">
        <v>160</v>
      </c>
      <c r="AV32" s="561"/>
      <c r="AW32" s="562"/>
      <c r="AX32" s="560">
        <v>160</v>
      </c>
      <c r="AY32" s="561"/>
      <c r="AZ32" s="562"/>
      <c r="BA32" s="560">
        <v>160</v>
      </c>
      <c r="BB32" s="561"/>
      <c r="BC32" s="562"/>
      <c r="BD32" s="560">
        <v>160</v>
      </c>
      <c r="BE32" s="561"/>
      <c r="BF32" s="562"/>
      <c r="BG32" s="560">
        <v>160</v>
      </c>
      <c r="BH32" s="561"/>
      <c r="BI32" s="562"/>
      <c r="BJ32" s="560">
        <v>160</v>
      </c>
      <c r="BK32" s="561"/>
      <c r="BL32" s="562"/>
      <c r="BM32" s="226">
        <f t="shared" si="17"/>
        <v>0</v>
      </c>
      <c r="BN32" s="251">
        <f t="shared" si="18"/>
        <v>0</v>
      </c>
      <c r="BO32" s="226">
        <f t="shared" si="19"/>
        <v>0</v>
      </c>
      <c r="BP32" s="227">
        <f t="shared" si="20"/>
        <v>0</v>
      </c>
      <c r="BQ32" s="23"/>
      <c r="BR32" s="23"/>
      <c r="BS32" s="174">
        <v>160</v>
      </c>
      <c r="BT32" s="573"/>
      <c r="BU32" s="175"/>
      <c r="BV32" s="174">
        <v>160</v>
      </c>
      <c r="BW32" s="573"/>
      <c r="BX32" s="175"/>
      <c r="BY32" s="174">
        <v>160</v>
      </c>
      <c r="BZ32" s="573"/>
      <c r="CA32" s="175"/>
      <c r="CB32" s="174">
        <v>160</v>
      </c>
      <c r="CC32" s="573"/>
      <c r="CD32" s="175"/>
      <c r="CE32" s="174">
        <v>160</v>
      </c>
      <c r="CF32" s="573"/>
      <c r="CG32" s="175"/>
      <c r="CH32" s="174">
        <v>160</v>
      </c>
      <c r="CI32" s="573"/>
      <c r="CJ32" s="175"/>
      <c r="CK32" s="174">
        <v>160</v>
      </c>
      <c r="CL32" s="573"/>
      <c r="CM32" s="175"/>
      <c r="CN32" s="174">
        <v>160</v>
      </c>
      <c r="CO32" s="573"/>
      <c r="CP32" s="175"/>
      <c r="CQ32" s="174">
        <v>160</v>
      </c>
      <c r="CR32" s="573"/>
      <c r="CS32" s="175"/>
      <c r="CT32" s="174">
        <v>160</v>
      </c>
      <c r="CU32" s="573"/>
      <c r="CV32" s="175"/>
      <c r="CW32" s="174">
        <v>160</v>
      </c>
      <c r="CX32" s="573"/>
      <c r="CY32" s="175"/>
      <c r="CZ32" s="174">
        <v>160</v>
      </c>
      <c r="DA32" s="573"/>
      <c r="DB32" s="175"/>
      <c r="DC32" s="252">
        <f t="shared" si="21"/>
        <v>0</v>
      </c>
      <c r="DD32" s="251">
        <f t="shared" si="22"/>
        <v>0</v>
      </c>
      <c r="DE32" s="226">
        <f t="shared" si="23"/>
        <v>0</v>
      </c>
      <c r="DF32" s="227">
        <f t="shared" si="24"/>
        <v>0</v>
      </c>
      <c r="DG32" s="23"/>
      <c r="DH32" s="23"/>
      <c r="DI32" s="174">
        <v>160</v>
      </c>
      <c r="DJ32" s="566"/>
      <c r="DK32" s="567"/>
      <c r="DL32" s="201">
        <v>160</v>
      </c>
      <c r="DM32" s="561"/>
      <c r="DN32" s="567"/>
      <c r="DO32" s="201">
        <v>160</v>
      </c>
      <c r="DP32" s="561"/>
      <c r="DQ32" s="567"/>
      <c r="DR32" s="201">
        <v>160</v>
      </c>
      <c r="DS32" s="561"/>
      <c r="DT32" s="567"/>
      <c r="DU32" s="201">
        <v>160</v>
      </c>
      <c r="DV32" s="561"/>
      <c r="DW32" s="567"/>
      <c r="DX32" s="174">
        <v>160</v>
      </c>
      <c r="DY32" s="566"/>
      <c r="DZ32" s="567"/>
      <c r="EA32" s="201">
        <v>160</v>
      </c>
      <c r="EB32" s="561"/>
      <c r="EC32" s="567"/>
      <c r="ED32" s="201">
        <v>160</v>
      </c>
      <c r="EE32" s="561"/>
      <c r="EF32" s="567"/>
      <c r="EG32" s="201">
        <v>160</v>
      </c>
      <c r="EH32" s="561"/>
      <c r="EI32" s="567"/>
      <c r="EJ32" s="174">
        <v>160</v>
      </c>
      <c r="EK32" s="566"/>
      <c r="EL32" s="567"/>
      <c r="EM32" s="201">
        <v>160</v>
      </c>
      <c r="EN32" s="561"/>
      <c r="EO32" s="567"/>
      <c r="EP32" s="201">
        <v>160</v>
      </c>
      <c r="EQ32" s="561"/>
      <c r="ER32" s="567"/>
      <c r="ES32" s="252">
        <f t="shared" si="25"/>
        <v>0</v>
      </c>
      <c r="ET32" s="251">
        <f t="shared" si="26"/>
        <v>0</v>
      </c>
      <c r="EU32" s="226">
        <f t="shared" si="27"/>
        <v>0</v>
      </c>
      <c r="EV32" s="227">
        <f t="shared" si="28"/>
        <v>0</v>
      </c>
      <c r="EW32" s="23"/>
      <c r="EX32" s="23"/>
      <c r="EY32" s="568">
        <v>160</v>
      </c>
      <c r="EZ32" s="573"/>
      <c r="FA32" s="567"/>
      <c r="FB32" s="201">
        <v>160</v>
      </c>
      <c r="FC32" s="573"/>
      <c r="FD32" s="567"/>
      <c r="FE32" s="201">
        <v>160</v>
      </c>
      <c r="FF32" s="573"/>
      <c r="FG32" s="567"/>
      <c r="FH32" s="201">
        <v>160</v>
      </c>
      <c r="FI32" s="573"/>
      <c r="FJ32" s="567"/>
      <c r="FK32" s="174">
        <v>160</v>
      </c>
      <c r="FL32" s="566"/>
      <c r="FM32" s="567"/>
      <c r="FN32" s="201">
        <v>160</v>
      </c>
      <c r="FO32" s="573"/>
      <c r="FP32" s="567"/>
      <c r="FQ32" s="174">
        <v>160</v>
      </c>
      <c r="FR32" s="566"/>
      <c r="FS32" s="567"/>
      <c r="FT32" s="201">
        <v>160</v>
      </c>
      <c r="FU32" s="573"/>
      <c r="FV32" s="567"/>
      <c r="FW32" s="201">
        <v>160</v>
      </c>
      <c r="FX32" s="573"/>
      <c r="FY32" s="567"/>
      <c r="FZ32" s="174">
        <v>160</v>
      </c>
      <c r="GA32" s="566"/>
      <c r="GB32" s="567"/>
      <c r="GC32" s="201">
        <v>160</v>
      </c>
      <c r="GD32" s="573"/>
      <c r="GE32" s="567"/>
      <c r="GF32" s="201">
        <v>160</v>
      </c>
      <c r="GG32" s="573"/>
      <c r="GH32" s="567"/>
      <c r="GI32" s="252">
        <f t="shared" si="29"/>
        <v>0</v>
      </c>
      <c r="GJ32" s="251">
        <f t="shared" si="30"/>
        <v>0</v>
      </c>
      <c r="GK32" s="226">
        <f t="shared" si="31"/>
        <v>0</v>
      </c>
      <c r="GL32" s="227">
        <f t="shared" si="32"/>
        <v>0</v>
      </c>
      <c r="GM32" s="23"/>
      <c r="GN32" s="23"/>
      <c r="GO32" s="568">
        <v>160</v>
      </c>
      <c r="GP32" s="573"/>
      <c r="GQ32" s="567"/>
      <c r="GR32" s="201">
        <v>160</v>
      </c>
      <c r="GS32" s="573"/>
      <c r="GT32" s="567"/>
      <c r="GU32" s="201">
        <v>160</v>
      </c>
      <c r="GV32" s="573"/>
      <c r="GW32" s="567"/>
      <c r="GX32" s="201">
        <v>160</v>
      </c>
      <c r="GY32" s="573"/>
      <c r="GZ32" s="567"/>
      <c r="HA32" s="201">
        <v>160</v>
      </c>
      <c r="HB32" s="573"/>
      <c r="HC32" s="567"/>
      <c r="HD32" s="201">
        <v>160</v>
      </c>
      <c r="HE32" s="573"/>
      <c r="HF32" s="567"/>
      <c r="HG32" s="201">
        <v>160</v>
      </c>
      <c r="HH32" s="573"/>
      <c r="HI32" s="567"/>
      <c r="HJ32" s="201">
        <v>160</v>
      </c>
      <c r="HK32" s="573"/>
      <c r="HL32" s="567"/>
      <c r="HM32" s="201">
        <v>160</v>
      </c>
      <c r="HN32" s="573"/>
      <c r="HO32" s="567"/>
      <c r="HP32" s="201">
        <v>160</v>
      </c>
      <c r="HQ32" s="573"/>
      <c r="HR32" s="567"/>
      <c r="HS32" s="201">
        <v>160</v>
      </c>
      <c r="HT32" s="573"/>
      <c r="HU32" s="567"/>
      <c r="HV32" s="201">
        <v>160</v>
      </c>
      <c r="HW32" s="573"/>
      <c r="HX32" s="567"/>
      <c r="HY32" s="252">
        <f t="shared" si="33"/>
        <v>0</v>
      </c>
      <c r="HZ32" s="251">
        <f t="shared" si="34"/>
        <v>0</v>
      </c>
      <c r="IA32" s="226">
        <f t="shared" si="35"/>
        <v>0</v>
      </c>
      <c r="IB32" s="227">
        <f t="shared" si="36"/>
        <v>0</v>
      </c>
      <c r="IC32" s="23"/>
      <c r="ID32" s="23"/>
      <c r="IE32" s="568">
        <v>160</v>
      </c>
      <c r="IF32" s="573"/>
      <c r="IG32" s="567"/>
      <c r="IH32" s="201">
        <v>160</v>
      </c>
      <c r="II32" s="573"/>
      <c r="IJ32" s="567"/>
      <c r="IK32" s="174">
        <v>160</v>
      </c>
      <c r="IL32" s="566"/>
      <c r="IM32" s="567"/>
      <c r="IN32" s="174">
        <v>160</v>
      </c>
      <c r="IO32" s="566"/>
      <c r="IP32" s="567"/>
      <c r="IQ32" s="174">
        <v>160</v>
      </c>
      <c r="IR32" s="566"/>
      <c r="IS32" s="567"/>
      <c r="IT32" s="174">
        <v>160</v>
      </c>
      <c r="IU32" s="566"/>
      <c r="IV32" s="567"/>
      <c r="IW32" s="201">
        <v>160</v>
      </c>
      <c r="IX32" s="573"/>
      <c r="IY32" s="567"/>
      <c r="IZ32" s="174">
        <v>160</v>
      </c>
      <c r="JA32" s="566"/>
      <c r="JB32" s="567"/>
      <c r="JC32" s="174">
        <v>160</v>
      </c>
      <c r="JD32" s="566"/>
      <c r="JE32" s="567"/>
      <c r="JF32" s="174">
        <v>160</v>
      </c>
      <c r="JG32" s="566"/>
      <c r="JH32" s="567"/>
      <c r="JI32" s="174">
        <v>160</v>
      </c>
      <c r="JJ32" s="566"/>
      <c r="JK32" s="567"/>
      <c r="JL32" s="201">
        <v>160</v>
      </c>
      <c r="JM32" s="573"/>
      <c r="JN32" s="567"/>
      <c r="JO32" s="252">
        <f t="shared" si="37"/>
        <v>0</v>
      </c>
      <c r="JP32" s="251">
        <f t="shared" si="38"/>
        <v>0</v>
      </c>
      <c r="JQ32" s="226">
        <f t="shared" si="39"/>
        <v>0</v>
      </c>
      <c r="JR32" s="227">
        <f t="shared" si="40"/>
        <v>0</v>
      </c>
      <c r="JS32" s="23"/>
      <c r="JT32" s="23"/>
      <c r="JU32" s="174">
        <v>160</v>
      </c>
      <c r="JV32" s="566"/>
      <c r="JW32" s="567"/>
      <c r="JX32" s="174">
        <v>160</v>
      </c>
      <c r="JY32" s="566"/>
      <c r="JZ32" s="567"/>
      <c r="KA32" s="174">
        <v>160</v>
      </c>
      <c r="KB32" s="566"/>
      <c r="KC32" s="567"/>
      <c r="KD32" s="174">
        <v>160</v>
      </c>
      <c r="KE32" s="566"/>
      <c r="KF32" s="567"/>
      <c r="KG32" s="174">
        <v>160</v>
      </c>
      <c r="KH32" s="566"/>
      <c r="KI32" s="567"/>
      <c r="KJ32" s="174">
        <v>160</v>
      </c>
      <c r="KK32" s="566"/>
      <c r="KL32" s="567"/>
      <c r="KM32" s="174">
        <v>160</v>
      </c>
      <c r="KN32" s="566"/>
      <c r="KO32" s="567"/>
      <c r="KP32" s="174">
        <v>160</v>
      </c>
      <c r="KQ32" s="566"/>
      <c r="KR32" s="567"/>
      <c r="KS32" s="174">
        <v>160</v>
      </c>
      <c r="KT32" s="566"/>
      <c r="KU32" s="567"/>
      <c r="KV32" s="174">
        <v>160</v>
      </c>
      <c r="KW32" s="566"/>
      <c r="KX32" s="567"/>
      <c r="KY32" s="174">
        <v>160</v>
      </c>
      <c r="KZ32" s="566"/>
      <c r="LA32" s="567"/>
      <c r="LB32" s="174">
        <v>160</v>
      </c>
      <c r="LC32" s="566"/>
      <c r="LD32" s="567"/>
      <c r="LE32" s="252">
        <f t="shared" si="41"/>
        <v>0</v>
      </c>
      <c r="LF32" s="251">
        <f t="shared" si="42"/>
        <v>0</v>
      </c>
      <c r="LG32" s="226">
        <f t="shared" si="43"/>
        <v>0</v>
      </c>
      <c r="LH32" s="227">
        <f t="shared" si="44"/>
        <v>0</v>
      </c>
      <c r="LI32" s="23"/>
      <c r="LJ32" s="23"/>
      <c r="LK32" s="174">
        <v>160</v>
      </c>
      <c r="LL32" s="566"/>
      <c r="LM32" s="567"/>
      <c r="LN32" s="174">
        <v>160</v>
      </c>
      <c r="LO32" s="566"/>
      <c r="LP32" s="567"/>
      <c r="LQ32" s="174">
        <v>160</v>
      </c>
      <c r="LR32" s="566"/>
      <c r="LS32" s="567"/>
      <c r="LT32" s="174">
        <v>160</v>
      </c>
      <c r="LU32" s="566"/>
      <c r="LV32" s="567"/>
      <c r="LW32" s="174">
        <v>160</v>
      </c>
      <c r="LX32" s="566"/>
      <c r="LY32" s="567"/>
      <c r="LZ32" s="551">
        <v>160</v>
      </c>
      <c r="MA32" s="566"/>
      <c r="MB32" s="567"/>
      <c r="MC32" s="174">
        <v>160</v>
      </c>
      <c r="MD32" s="566"/>
      <c r="ME32" s="567"/>
      <c r="MF32" s="174">
        <v>160</v>
      </c>
      <c r="MG32" s="566"/>
      <c r="MH32" s="567"/>
      <c r="MI32" s="174">
        <v>160</v>
      </c>
      <c r="MJ32" s="566"/>
      <c r="MK32" s="567"/>
      <c r="ML32" s="174">
        <v>160</v>
      </c>
      <c r="MM32" s="566"/>
      <c r="MN32" s="567"/>
      <c r="MO32" s="551">
        <v>160</v>
      </c>
      <c r="MP32" s="566"/>
      <c r="MQ32" s="567"/>
      <c r="MR32" s="174">
        <v>160</v>
      </c>
      <c r="MS32" s="566"/>
      <c r="MT32" s="567"/>
      <c r="MU32" s="252">
        <f t="shared" si="45"/>
        <v>0</v>
      </c>
      <c r="MV32" s="251">
        <f t="shared" si="46"/>
        <v>0</v>
      </c>
      <c r="MW32" s="226">
        <f t="shared" si="47"/>
        <v>0</v>
      </c>
      <c r="MX32" s="227">
        <f t="shared" si="48"/>
        <v>0</v>
      </c>
      <c r="MY32" s="23"/>
      <c r="MZ32" s="23"/>
      <c r="NA32" s="568">
        <v>160</v>
      </c>
      <c r="NB32" s="573"/>
      <c r="NC32" s="567"/>
      <c r="ND32" s="174">
        <v>160</v>
      </c>
      <c r="NE32" s="566"/>
      <c r="NF32" s="567"/>
      <c r="NG32" s="201">
        <v>160</v>
      </c>
      <c r="NH32" s="573"/>
      <c r="NI32" s="567"/>
      <c r="NJ32" s="201">
        <v>160</v>
      </c>
      <c r="NK32" s="573"/>
      <c r="NL32" s="567"/>
      <c r="NM32" s="174">
        <v>160</v>
      </c>
      <c r="NN32" s="566"/>
      <c r="NO32" s="567"/>
      <c r="NP32" s="174">
        <v>160</v>
      </c>
      <c r="NQ32" s="566"/>
      <c r="NR32" s="567"/>
      <c r="NS32" s="174">
        <v>160</v>
      </c>
      <c r="NT32" s="566"/>
      <c r="NU32" s="567"/>
      <c r="NV32" s="201">
        <v>160</v>
      </c>
      <c r="NW32" s="573"/>
      <c r="NX32" s="567"/>
      <c r="NY32" s="201">
        <v>160</v>
      </c>
      <c r="NZ32" s="573"/>
      <c r="OA32" s="567"/>
      <c r="OB32" s="174">
        <v>160</v>
      </c>
      <c r="OC32" s="566"/>
      <c r="OD32" s="567"/>
      <c r="OE32" s="174">
        <v>160</v>
      </c>
      <c r="OF32" s="566"/>
      <c r="OG32" s="567"/>
      <c r="OH32" s="174">
        <v>160</v>
      </c>
      <c r="OI32" s="566"/>
      <c r="OJ32" s="567"/>
      <c r="OK32" s="252">
        <f t="shared" si="49"/>
        <v>0</v>
      </c>
      <c r="OL32" s="251">
        <f t="shared" si="50"/>
        <v>0</v>
      </c>
      <c r="OM32" s="226">
        <f t="shared" si="51"/>
        <v>0</v>
      </c>
      <c r="ON32" s="227">
        <f t="shared" si="52"/>
        <v>0</v>
      </c>
      <c r="OO32" s="23"/>
      <c r="OP32" s="23"/>
      <c r="OQ32" s="571" t="s">
        <v>297</v>
      </c>
      <c r="OR32" s="577">
        <v>160</v>
      </c>
      <c r="OS32" s="573"/>
      <c r="OT32" s="175"/>
      <c r="OU32" s="252">
        <f t="shared" si="53"/>
        <v>0</v>
      </c>
      <c r="OV32" s="227">
        <f t="shared" si="54"/>
        <v>0</v>
      </c>
      <c r="OW32" s="226">
        <f t="shared" si="55"/>
        <v>0</v>
      </c>
      <c r="OX32" s="251">
        <f t="shared" si="56"/>
        <v>0</v>
      </c>
      <c r="OY32" s="574"/>
      <c r="OZ32" s="23"/>
      <c r="PA32" s="23"/>
      <c r="PB32" s="228">
        <f t="shared" si="1"/>
        <v>0</v>
      </c>
      <c r="PC32" s="255">
        <f t="shared" si="2"/>
        <v>0</v>
      </c>
      <c r="PD32" s="226">
        <f t="shared" si="3"/>
        <v>0</v>
      </c>
      <c r="PE32" s="227">
        <f t="shared" si="4"/>
        <v>0</v>
      </c>
      <c r="PF32" s="230">
        <f t="shared" si="5"/>
        <v>0</v>
      </c>
      <c r="PG32" s="229">
        <f t="shared" si="6"/>
        <v>0</v>
      </c>
      <c r="PH32" s="226">
        <f t="shared" si="7"/>
        <v>0</v>
      </c>
      <c r="PI32" s="251">
        <f t="shared" si="8"/>
        <v>0</v>
      </c>
      <c r="PJ32" s="412">
        <f t="shared" si="9"/>
        <v>0</v>
      </c>
      <c r="PK32" s="417">
        <f t="shared" si="10"/>
        <v>0</v>
      </c>
      <c r="PL32" s="412">
        <f t="shared" si="11"/>
        <v>0</v>
      </c>
      <c r="PM32" s="414">
        <f t="shared" si="12"/>
        <v>0</v>
      </c>
      <c r="PN32" s="412" t="s">
        <v>338</v>
      </c>
      <c r="PO32" s="414" t="s">
        <v>338</v>
      </c>
      <c r="PP32" s="412">
        <f t="shared" si="13"/>
        <v>0</v>
      </c>
      <c r="PQ32" s="414">
        <f t="shared" si="14"/>
        <v>0</v>
      </c>
      <c r="PR32" s="23"/>
      <c r="PV32" s="26"/>
      <c r="PW32" s="26"/>
      <c r="PY32" s="26"/>
    </row>
    <row r="33" spans="2:441" s="4" customFormat="1" ht="16.5" customHeight="1" x14ac:dyDescent="0.25">
      <c r="B33" s="46" t="s">
        <v>23</v>
      </c>
      <c r="C33" s="986"/>
      <c r="D33" s="987"/>
      <c r="E33" s="308"/>
      <c r="F33" s="652">
        <v>1</v>
      </c>
      <c r="G33" s="309"/>
      <c r="H33" s="59"/>
      <c r="I33" s="57">
        <f>INT(ROUND(F33,2)*(IF(RIGHT(G33,1)="*",data!$J$11*H33+(IF(H33&gt;0, data!$K$11,0)),(IF(G33&gt;0,data!$J$11*RIGHT(G33,5)+data!$K$11,0)))))</f>
        <v>0</v>
      </c>
      <c r="J33" s="57">
        <f>IF(E33&gt;0,I33*E33,0)</f>
        <v>0</v>
      </c>
      <c r="K33" s="313"/>
      <c r="L33" s="314"/>
      <c r="M33" s="312"/>
      <c r="N33" s="57">
        <f>INT(ROUND(F33,2)*(IF(J33&gt;0,(IF(L33="ano",data!$J$6,0)),0)))</f>
        <v>0</v>
      </c>
      <c r="O33" s="61">
        <f>IF(M33&gt;E33,N33*E33,N33*M33)</f>
        <v>0</v>
      </c>
      <c r="P33" s="63">
        <f>J33+O33</f>
        <v>0</v>
      </c>
      <c r="Q33" s="26"/>
      <c r="R33" s="288" t="str">
        <f t="shared" si="15"/>
        <v/>
      </c>
      <c r="S33" s="289" t="str">
        <f t="shared" si="16"/>
        <v/>
      </c>
      <c r="T33" s="65" t="s">
        <v>338</v>
      </c>
      <c r="U33" s="290" t="str">
        <f t="shared" si="57"/>
        <v/>
      </c>
      <c r="V33" s="4">
        <f>IF(P33&gt;0,IF(ISTEXT(C33)=TRUE,0,1),0)</f>
        <v>0</v>
      </c>
      <c r="W33" s="26">
        <f>IF(H33&gt;0,IF(RIGHT(G33,1)="*",0,1),0)</f>
        <v>0</v>
      </c>
      <c r="X33" s="26">
        <f>IF(OR(G33=data!$I$18,G33=data!$I$19,G33=data!$I$20,G33=data!$I$21,G33=data!$I$22,G33=data!$I$23,G33=data!$I$24,G33=data!$I$25,G33=data!$I$26,G33=data!$I$27,G33=data!$I$28,G33=data!$I$29,G33=data!$I$30,G33=data!$I$31,G33=data!$I$32,G33=data!$I$33,G33=data!$I$34,G33=data!$I$35,G33=data!$I$36,G33=data!$I$37,G33=data!$I$38,G33=data!$I$39,G33=data!$I$40,G33=data!$I$41,G33=data!$I$42,G33=data!$I$43,G33=data!$I$44),1,0)</f>
        <v>0</v>
      </c>
      <c r="Z33" s="176" t="s">
        <v>297</v>
      </c>
      <c r="AA33" s="10"/>
      <c r="AB33" s="10"/>
      <c r="AC33" s="168">
        <v>160</v>
      </c>
      <c r="AD33" s="328"/>
      <c r="AE33" s="223"/>
      <c r="AF33" s="168">
        <v>160</v>
      </c>
      <c r="AG33" s="328"/>
      <c r="AH33" s="223"/>
      <c r="AI33" s="168">
        <v>160</v>
      </c>
      <c r="AJ33" s="328"/>
      <c r="AK33" s="223"/>
      <c r="AL33" s="168">
        <v>160</v>
      </c>
      <c r="AM33" s="328"/>
      <c r="AN33" s="223"/>
      <c r="AO33" s="168">
        <v>160</v>
      </c>
      <c r="AP33" s="328"/>
      <c r="AQ33" s="223"/>
      <c r="AR33" s="168">
        <v>160</v>
      </c>
      <c r="AS33" s="328"/>
      <c r="AT33" s="223"/>
      <c r="AU33" s="168">
        <v>160</v>
      </c>
      <c r="AV33" s="328"/>
      <c r="AW33" s="223"/>
      <c r="AX33" s="168">
        <v>160</v>
      </c>
      <c r="AY33" s="328"/>
      <c r="AZ33" s="223"/>
      <c r="BA33" s="168">
        <v>160</v>
      </c>
      <c r="BB33" s="328"/>
      <c r="BC33" s="223"/>
      <c r="BD33" s="168">
        <v>160</v>
      </c>
      <c r="BE33" s="328"/>
      <c r="BF33" s="223"/>
      <c r="BG33" s="168">
        <v>160</v>
      </c>
      <c r="BH33" s="328"/>
      <c r="BI33" s="223"/>
      <c r="BJ33" s="168">
        <v>160</v>
      </c>
      <c r="BK33" s="328"/>
      <c r="BL33" s="223"/>
      <c r="BM33" s="226">
        <f t="shared" si="17"/>
        <v>0</v>
      </c>
      <c r="BN33" s="251">
        <f t="shared" si="18"/>
        <v>0</v>
      </c>
      <c r="BO33" s="226">
        <f t="shared" si="19"/>
        <v>0</v>
      </c>
      <c r="BP33" s="227">
        <f t="shared" si="20"/>
        <v>0</v>
      </c>
      <c r="BS33" s="164">
        <v>160</v>
      </c>
      <c r="BT33" s="327"/>
      <c r="BU33" s="177"/>
      <c r="BV33" s="164">
        <v>160</v>
      </c>
      <c r="BW33" s="327"/>
      <c r="BX33" s="177"/>
      <c r="BY33" s="164">
        <v>160</v>
      </c>
      <c r="BZ33" s="327"/>
      <c r="CA33" s="177"/>
      <c r="CB33" s="164">
        <v>160</v>
      </c>
      <c r="CC33" s="327"/>
      <c r="CD33" s="177"/>
      <c r="CE33" s="164">
        <v>160</v>
      </c>
      <c r="CF33" s="327"/>
      <c r="CG33" s="177"/>
      <c r="CH33" s="164">
        <v>160</v>
      </c>
      <c r="CI33" s="327"/>
      <c r="CJ33" s="177"/>
      <c r="CK33" s="164">
        <v>160</v>
      </c>
      <c r="CL33" s="327"/>
      <c r="CM33" s="177"/>
      <c r="CN33" s="164">
        <v>160</v>
      </c>
      <c r="CO33" s="327"/>
      <c r="CP33" s="177"/>
      <c r="CQ33" s="164">
        <v>160</v>
      </c>
      <c r="CR33" s="327"/>
      <c r="CS33" s="177"/>
      <c r="CT33" s="164">
        <v>160</v>
      </c>
      <c r="CU33" s="327"/>
      <c r="CV33" s="177"/>
      <c r="CW33" s="164">
        <v>160</v>
      </c>
      <c r="CX33" s="327"/>
      <c r="CY33" s="177"/>
      <c r="CZ33" s="164">
        <v>160</v>
      </c>
      <c r="DA33" s="327"/>
      <c r="DB33" s="177"/>
      <c r="DC33" s="252">
        <f t="shared" si="21"/>
        <v>0</v>
      </c>
      <c r="DD33" s="251">
        <f t="shared" si="22"/>
        <v>0</v>
      </c>
      <c r="DE33" s="226">
        <f t="shared" si="23"/>
        <v>0</v>
      </c>
      <c r="DF33" s="227">
        <f t="shared" si="24"/>
        <v>0</v>
      </c>
      <c r="DI33" s="164">
        <v>160</v>
      </c>
      <c r="DJ33" s="340"/>
      <c r="DK33" s="169"/>
      <c r="DL33" s="195">
        <v>160</v>
      </c>
      <c r="DM33" s="328"/>
      <c r="DN33" s="169"/>
      <c r="DO33" s="195">
        <v>160</v>
      </c>
      <c r="DP33" s="328"/>
      <c r="DQ33" s="169"/>
      <c r="DR33" s="195">
        <v>160</v>
      </c>
      <c r="DS33" s="328"/>
      <c r="DT33" s="169"/>
      <c r="DU33" s="195">
        <v>160</v>
      </c>
      <c r="DV33" s="328"/>
      <c r="DW33" s="169"/>
      <c r="DX33" s="164">
        <v>160</v>
      </c>
      <c r="DY33" s="340"/>
      <c r="DZ33" s="169"/>
      <c r="EA33" s="195">
        <v>160</v>
      </c>
      <c r="EB33" s="328"/>
      <c r="EC33" s="169"/>
      <c r="ED33" s="195">
        <v>160</v>
      </c>
      <c r="EE33" s="328"/>
      <c r="EF33" s="169"/>
      <c r="EG33" s="195">
        <v>160</v>
      </c>
      <c r="EH33" s="328"/>
      <c r="EI33" s="169"/>
      <c r="EJ33" s="164">
        <v>160</v>
      </c>
      <c r="EK33" s="340"/>
      <c r="EL33" s="169"/>
      <c r="EM33" s="195">
        <v>160</v>
      </c>
      <c r="EN33" s="328"/>
      <c r="EO33" s="169"/>
      <c r="EP33" s="195">
        <v>160</v>
      </c>
      <c r="EQ33" s="328"/>
      <c r="ER33" s="169"/>
      <c r="ES33" s="252">
        <f t="shared" si="25"/>
        <v>0</v>
      </c>
      <c r="ET33" s="251">
        <f t="shared" si="26"/>
        <v>0</v>
      </c>
      <c r="EU33" s="226">
        <f t="shared" si="27"/>
        <v>0</v>
      </c>
      <c r="EV33" s="227">
        <f t="shared" si="28"/>
        <v>0</v>
      </c>
      <c r="EY33" s="346">
        <v>160</v>
      </c>
      <c r="EZ33" s="327"/>
      <c r="FA33" s="169"/>
      <c r="FB33" s="195">
        <v>160</v>
      </c>
      <c r="FC33" s="327"/>
      <c r="FD33" s="169"/>
      <c r="FE33" s="195">
        <v>160</v>
      </c>
      <c r="FF33" s="327"/>
      <c r="FG33" s="169"/>
      <c r="FH33" s="195">
        <v>160</v>
      </c>
      <c r="FI33" s="327"/>
      <c r="FJ33" s="169"/>
      <c r="FK33" s="164">
        <v>160</v>
      </c>
      <c r="FL33" s="340"/>
      <c r="FM33" s="169"/>
      <c r="FN33" s="195">
        <v>160</v>
      </c>
      <c r="FO33" s="327"/>
      <c r="FP33" s="169"/>
      <c r="FQ33" s="164">
        <v>160</v>
      </c>
      <c r="FR33" s="340"/>
      <c r="FS33" s="169"/>
      <c r="FT33" s="195">
        <v>160</v>
      </c>
      <c r="FU33" s="327"/>
      <c r="FV33" s="169"/>
      <c r="FW33" s="195">
        <v>160</v>
      </c>
      <c r="FX33" s="327"/>
      <c r="FY33" s="169"/>
      <c r="FZ33" s="164">
        <v>160</v>
      </c>
      <c r="GA33" s="340"/>
      <c r="GB33" s="169"/>
      <c r="GC33" s="195">
        <v>160</v>
      </c>
      <c r="GD33" s="327"/>
      <c r="GE33" s="169"/>
      <c r="GF33" s="195">
        <v>160</v>
      </c>
      <c r="GG33" s="327"/>
      <c r="GH33" s="169"/>
      <c r="GI33" s="252">
        <f t="shared" si="29"/>
        <v>0</v>
      </c>
      <c r="GJ33" s="251">
        <f t="shared" si="30"/>
        <v>0</v>
      </c>
      <c r="GK33" s="226">
        <f t="shared" si="31"/>
        <v>0</v>
      </c>
      <c r="GL33" s="227">
        <f t="shared" si="32"/>
        <v>0</v>
      </c>
      <c r="GO33" s="346">
        <v>160</v>
      </c>
      <c r="GP33" s="327"/>
      <c r="GQ33" s="169"/>
      <c r="GR33" s="195">
        <v>160</v>
      </c>
      <c r="GS33" s="327"/>
      <c r="GT33" s="169"/>
      <c r="GU33" s="195">
        <v>160</v>
      </c>
      <c r="GV33" s="327"/>
      <c r="GW33" s="169"/>
      <c r="GX33" s="195">
        <v>160</v>
      </c>
      <c r="GY33" s="327"/>
      <c r="GZ33" s="169"/>
      <c r="HA33" s="195">
        <v>160</v>
      </c>
      <c r="HB33" s="327"/>
      <c r="HC33" s="169"/>
      <c r="HD33" s="195">
        <v>160</v>
      </c>
      <c r="HE33" s="327"/>
      <c r="HF33" s="169"/>
      <c r="HG33" s="195">
        <v>160</v>
      </c>
      <c r="HH33" s="327"/>
      <c r="HI33" s="169"/>
      <c r="HJ33" s="195">
        <v>160</v>
      </c>
      <c r="HK33" s="327"/>
      <c r="HL33" s="169"/>
      <c r="HM33" s="195">
        <v>160</v>
      </c>
      <c r="HN33" s="327"/>
      <c r="HO33" s="169"/>
      <c r="HP33" s="195">
        <v>160</v>
      </c>
      <c r="HQ33" s="327"/>
      <c r="HR33" s="169"/>
      <c r="HS33" s="195">
        <v>160</v>
      </c>
      <c r="HT33" s="327"/>
      <c r="HU33" s="169"/>
      <c r="HV33" s="195">
        <v>160</v>
      </c>
      <c r="HW33" s="327"/>
      <c r="HX33" s="169"/>
      <c r="HY33" s="252">
        <f t="shared" si="33"/>
        <v>0</v>
      </c>
      <c r="HZ33" s="251">
        <f t="shared" si="34"/>
        <v>0</v>
      </c>
      <c r="IA33" s="226">
        <f t="shared" si="35"/>
        <v>0</v>
      </c>
      <c r="IB33" s="227">
        <f t="shared" si="36"/>
        <v>0</v>
      </c>
      <c r="IE33" s="346">
        <v>160</v>
      </c>
      <c r="IF33" s="327"/>
      <c r="IG33" s="169"/>
      <c r="IH33" s="195">
        <v>160</v>
      </c>
      <c r="II33" s="327"/>
      <c r="IJ33" s="169"/>
      <c r="IK33" s="164">
        <v>160</v>
      </c>
      <c r="IL33" s="340"/>
      <c r="IM33" s="169"/>
      <c r="IN33" s="164">
        <v>160</v>
      </c>
      <c r="IO33" s="340"/>
      <c r="IP33" s="169"/>
      <c r="IQ33" s="164">
        <v>160</v>
      </c>
      <c r="IR33" s="340"/>
      <c r="IS33" s="169"/>
      <c r="IT33" s="164">
        <v>160</v>
      </c>
      <c r="IU33" s="340"/>
      <c r="IV33" s="169"/>
      <c r="IW33" s="195">
        <v>160</v>
      </c>
      <c r="IX33" s="327"/>
      <c r="IY33" s="169"/>
      <c r="IZ33" s="164">
        <v>160</v>
      </c>
      <c r="JA33" s="340"/>
      <c r="JB33" s="169"/>
      <c r="JC33" s="164">
        <v>160</v>
      </c>
      <c r="JD33" s="340"/>
      <c r="JE33" s="169"/>
      <c r="JF33" s="164">
        <v>160</v>
      </c>
      <c r="JG33" s="340"/>
      <c r="JH33" s="169"/>
      <c r="JI33" s="164">
        <v>160</v>
      </c>
      <c r="JJ33" s="340"/>
      <c r="JK33" s="169"/>
      <c r="JL33" s="195">
        <v>160</v>
      </c>
      <c r="JM33" s="327"/>
      <c r="JN33" s="169"/>
      <c r="JO33" s="252">
        <f t="shared" si="37"/>
        <v>0</v>
      </c>
      <c r="JP33" s="251">
        <f t="shared" si="38"/>
        <v>0</v>
      </c>
      <c r="JQ33" s="226">
        <f t="shared" si="39"/>
        <v>0</v>
      </c>
      <c r="JR33" s="227">
        <f t="shared" si="40"/>
        <v>0</v>
      </c>
      <c r="JU33" s="164">
        <v>160</v>
      </c>
      <c r="JV33" s="340"/>
      <c r="JW33" s="169"/>
      <c r="JX33" s="164">
        <v>160</v>
      </c>
      <c r="JY33" s="340"/>
      <c r="JZ33" s="169"/>
      <c r="KA33" s="164">
        <v>160</v>
      </c>
      <c r="KB33" s="340"/>
      <c r="KC33" s="169"/>
      <c r="KD33" s="164">
        <v>160</v>
      </c>
      <c r="KE33" s="340"/>
      <c r="KF33" s="169"/>
      <c r="KG33" s="164">
        <v>160</v>
      </c>
      <c r="KH33" s="340"/>
      <c r="KI33" s="169"/>
      <c r="KJ33" s="164">
        <v>160</v>
      </c>
      <c r="KK33" s="340"/>
      <c r="KL33" s="169"/>
      <c r="KM33" s="164">
        <v>160</v>
      </c>
      <c r="KN33" s="340"/>
      <c r="KO33" s="169"/>
      <c r="KP33" s="164">
        <v>160</v>
      </c>
      <c r="KQ33" s="340"/>
      <c r="KR33" s="169"/>
      <c r="KS33" s="164">
        <v>160</v>
      </c>
      <c r="KT33" s="340"/>
      <c r="KU33" s="169"/>
      <c r="KV33" s="164">
        <v>160</v>
      </c>
      <c r="KW33" s="340"/>
      <c r="KX33" s="169"/>
      <c r="KY33" s="164">
        <v>160</v>
      </c>
      <c r="KZ33" s="340"/>
      <c r="LA33" s="169"/>
      <c r="LB33" s="164">
        <v>160</v>
      </c>
      <c r="LC33" s="340"/>
      <c r="LD33" s="169"/>
      <c r="LE33" s="252">
        <f t="shared" si="41"/>
        <v>0</v>
      </c>
      <c r="LF33" s="251">
        <f t="shared" si="42"/>
        <v>0</v>
      </c>
      <c r="LG33" s="226">
        <f t="shared" si="43"/>
        <v>0</v>
      </c>
      <c r="LH33" s="227">
        <f t="shared" si="44"/>
        <v>0</v>
      </c>
      <c r="LK33" s="164">
        <v>160</v>
      </c>
      <c r="LL33" s="340"/>
      <c r="LM33" s="169"/>
      <c r="LN33" s="164">
        <v>160</v>
      </c>
      <c r="LO33" s="340"/>
      <c r="LP33" s="169"/>
      <c r="LQ33" s="164">
        <v>160</v>
      </c>
      <c r="LR33" s="340"/>
      <c r="LS33" s="169"/>
      <c r="LT33" s="164">
        <v>160</v>
      </c>
      <c r="LU33" s="340"/>
      <c r="LV33" s="169"/>
      <c r="LW33" s="164">
        <v>160</v>
      </c>
      <c r="LX33" s="340"/>
      <c r="LY33" s="169"/>
      <c r="LZ33" s="205">
        <v>160</v>
      </c>
      <c r="MA33" s="340"/>
      <c r="MB33" s="169"/>
      <c r="MC33" s="164">
        <v>160</v>
      </c>
      <c r="MD33" s="340"/>
      <c r="ME33" s="169"/>
      <c r="MF33" s="164">
        <v>160</v>
      </c>
      <c r="MG33" s="340"/>
      <c r="MH33" s="169"/>
      <c r="MI33" s="164">
        <v>160</v>
      </c>
      <c r="MJ33" s="340"/>
      <c r="MK33" s="169"/>
      <c r="ML33" s="164">
        <v>160</v>
      </c>
      <c r="MM33" s="340"/>
      <c r="MN33" s="169"/>
      <c r="MO33" s="205">
        <v>160</v>
      </c>
      <c r="MP33" s="340"/>
      <c r="MQ33" s="169"/>
      <c r="MR33" s="164">
        <v>160</v>
      </c>
      <c r="MS33" s="340"/>
      <c r="MT33" s="169"/>
      <c r="MU33" s="252">
        <f t="shared" si="45"/>
        <v>0</v>
      </c>
      <c r="MV33" s="251">
        <f t="shared" si="46"/>
        <v>0</v>
      </c>
      <c r="MW33" s="226">
        <f t="shared" si="47"/>
        <v>0</v>
      </c>
      <c r="MX33" s="227">
        <f t="shared" si="48"/>
        <v>0</v>
      </c>
      <c r="NA33" s="346">
        <v>160</v>
      </c>
      <c r="NB33" s="327"/>
      <c r="NC33" s="169"/>
      <c r="ND33" s="164">
        <v>160</v>
      </c>
      <c r="NE33" s="340"/>
      <c r="NF33" s="169"/>
      <c r="NG33" s="195">
        <v>160</v>
      </c>
      <c r="NH33" s="327"/>
      <c r="NI33" s="169"/>
      <c r="NJ33" s="195">
        <v>160</v>
      </c>
      <c r="NK33" s="327"/>
      <c r="NL33" s="169"/>
      <c r="NM33" s="164">
        <v>160</v>
      </c>
      <c r="NN33" s="340"/>
      <c r="NO33" s="169"/>
      <c r="NP33" s="164">
        <v>160</v>
      </c>
      <c r="NQ33" s="340"/>
      <c r="NR33" s="169"/>
      <c r="NS33" s="164">
        <v>160</v>
      </c>
      <c r="NT33" s="340"/>
      <c r="NU33" s="169"/>
      <c r="NV33" s="195">
        <v>160</v>
      </c>
      <c r="NW33" s="327"/>
      <c r="NX33" s="169"/>
      <c r="NY33" s="195">
        <v>160</v>
      </c>
      <c r="NZ33" s="327"/>
      <c r="OA33" s="169"/>
      <c r="OB33" s="164">
        <v>160</v>
      </c>
      <c r="OC33" s="340"/>
      <c r="OD33" s="169"/>
      <c r="OE33" s="164">
        <v>160</v>
      </c>
      <c r="OF33" s="340"/>
      <c r="OG33" s="169"/>
      <c r="OH33" s="164">
        <v>160</v>
      </c>
      <c r="OI33" s="340"/>
      <c r="OJ33" s="169"/>
      <c r="OK33" s="252">
        <f t="shared" si="49"/>
        <v>0</v>
      </c>
      <c r="OL33" s="251">
        <f t="shared" si="50"/>
        <v>0</v>
      </c>
      <c r="OM33" s="226">
        <f t="shared" si="51"/>
        <v>0</v>
      </c>
      <c r="ON33" s="227">
        <f t="shared" si="52"/>
        <v>0</v>
      </c>
      <c r="OQ33" s="283" t="s">
        <v>297</v>
      </c>
      <c r="OR33" s="354">
        <v>160</v>
      </c>
      <c r="OS33" s="327"/>
      <c r="OT33" s="177"/>
      <c r="OU33" s="252">
        <f t="shared" si="53"/>
        <v>0</v>
      </c>
      <c r="OV33" s="227">
        <f t="shared" si="54"/>
        <v>0</v>
      </c>
      <c r="OW33" s="226">
        <f t="shared" si="55"/>
        <v>0</v>
      </c>
      <c r="OX33" s="251">
        <f t="shared" si="56"/>
        <v>0</v>
      </c>
      <c r="OY33" s="293"/>
      <c r="PB33" s="228">
        <f t="shared" si="1"/>
        <v>0</v>
      </c>
      <c r="PC33" s="255">
        <f t="shared" si="2"/>
        <v>0</v>
      </c>
      <c r="PD33" s="226">
        <f t="shared" si="3"/>
        <v>0</v>
      </c>
      <c r="PE33" s="227">
        <f t="shared" si="4"/>
        <v>0</v>
      </c>
      <c r="PF33" s="230">
        <f t="shared" si="5"/>
        <v>0</v>
      </c>
      <c r="PG33" s="229">
        <f t="shared" si="6"/>
        <v>0</v>
      </c>
      <c r="PH33" s="226">
        <f t="shared" si="7"/>
        <v>0</v>
      </c>
      <c r="PI33" s="251">
        <f t="shared" si="8"/>
        <v>0</v>
      </c>
      <c r="PJ33" s="412">
        <f t="shared" si="9"/>
        <v>0</v>
      </c>
      <c r="PK33" s="417">
        <f t="shared" si="10"/>
        <v>0</v>
      </c>
      <c r="PL33" s="412">
        <f t="shared" si="11"/>
        <v>0</v>
      </c>
      <c r="PM33" s="414">
        <f t="shared" si="12"/>
        <v>0</v>
      </c>
      <c r="PN33" s="412" t="s">
        <v>338</v>
      </c>
      <c r="PO33" s="414" t="s">
        <v>338</v>
      </c>
      <c r="PP33" s="412">
        <f t="shared" si="13"/>
        <v>0</v>
      </c>
      <c r="PQ33" s="414">
        <f t="shared" si="14"/>
        <v>0</v>
      </c>
      <c r="PV33" s="26"/>
      <c r="PW33" s="26"/>
      <c r="PY33" s="26"/>
    </row>
    <row r="34" spans="2:441" s="4" customFormat="1" ht="15" hidden="1" customHeight="1" x14ac:dyDescent="0.25">
      <c r="B34" s="46"/>
      <c r="C34" s="555"/>
      <c r="D34" s="556"/>
      <c r="E34" s="547"/>
      <c r="F34" s="652"/>
      <c r="G34" s="575"/>
      <c r="H34" s="58"/>
      <c r="I34" s="57">
        <f>INT(ROUND(F34,2)*(IF(RIGHT(G34,1)="*",data!$J$11*H34+(IF(H34&gt;0, data!$K$11,0)),(IF(G34&gt;0,data!$J$11*RIGHT(G34,5)+data!$K$11,0)))))</f>
        <v>0</v>
      </c>
      <c r="J34" s="57"/>
      <c r="K34" s="576"/>
      <c r="L34" s="549"/>
      <c r="M34" s="128"/>
      <c r="N34" s="57">
        <f>INT(ROUND(F34,2)*(IF(J34&gt;0,(IF(L34="ano",data!$J$6,0)),0)))</f>
        <v>0</v>
      </c>
      <c r="O34" s="61"/>
      <c r="P34" s="63"/>
      <c r="Q34" s="26"/>
      <c r="R34" s="288" t="str">
        <f t="shared" si="15"/>
        <v/>
      </c>
      <c r="S34" s="289" t="str">
        <f t="shared" si="16"/>
        <v/>
      </c>
      <c r="T34" s="65" t="s">
        <v>338</v>
      </c>
      <c r="U34" s="290" t="str">
        <f t="shared" si="57"/>
        <v/>
      </c>
      <c r="V34" s="23"/>
      <c r="W34" s="26"/>
      <c r="X34" s="26">
        <f>IF(OR(G34=data!$I$18,G34=data!$I$19,G34=data!$I$20,G34=data!$I$21,G34=data!$I$22,G34=data!$I$23,G34=data!$I$24,G34=data!$I$25,G34=data!$I$26,G34=data!$I$27,G34=data!$I$28,G34=data!$I$29,G34=data!$I$30,G34=data!$I$31,G34=data!$I$32,G34=data!$I$33,G34=data!$I$34,G34=data!$I$35,G34=data!$I$36,G34=data!$I$37,G34=data!$I$38,G34=data!$I$39,G34=data!$I$40,G34=data!$I$41,G34=data!$I$42,G34=data!$I$43,G34=data!$I$44),1,0)</f>
        <v>0</v>
      </c>
      <c r="Z34" s="173" t="s">
        <v>297</v>
      </c>
      <c r="AA34" s="10"/>
      <c r="AB34" s="10"/>
      <c r="AC34" s="560">
        <v>160</v>
      </c>
      <c r="AD34" s="561"/>
      <c r="AE34" s="562"/>
      <c r="AF34" s="560">
        <v>160</v>
      </c>
      <c r="AG34" s="561"/>
      <c r="AH34" s="562"/>
      <c r="AI34" s="560">
        <v>160</v>
      </c>
      <c r="AJ34" s="561"/>
      <c r="AK34" s="562"/>
      <c r="AL34" s="560">
        <v>160</v>
      </c>
      <c r="AM34" s="561"/>
      <c r="AN34" s="562"/>
      <c r="AO34" s="560">
        <v>160</v>
      </c>
      <c r="AP34" s="561"/>
      <c r="AQ34" s="562"/>
      <c r="AR34" s="560">
        <v>160</v>
      </c>
      <c r="AS34" s="561"/>
      <c r="AT34" s="562"/>
      <c r="AU34" s="560">
        <v>160</v>
      </c>
      <c r="AV34" s="561"/>
      <c r="AW34" s="562"/>
      <c r="AX34" s="560">
        <v>160</v>
      </c>
      <c r="AY34" s="561"/>
      <c r="AZ34" s="562"/>
      <c r="BA34" s="560">
        <v>160</v>
      </c>
      <c r="BB34" s="561"/>
      <c r="BC34" s="562"/>
      <c r="BD34" s="560">
        <v>160</v>
      </c>
      <c r="BE34" s="561"/>
      <c r="BF34" s="562"/>
      <c r="BG34" s="560">
        <v>160</v>
      </c>
      <c r="BH34" s="561"/>
      <c r="BI34" s="562"/>
      <c r="BJ34" s="560">
        <v>160</v>
      </c>
      <c r="BK34" s="561"/>
      <c r="BL34" s="562"/>
      <c r="BM34" s="226">
        <f t="shared" si="17"/>
        <v>0</v>
      </c>
      <c r="BN34" s="251">
        <f t="shared" si="18"/>
        <v>0</v>
      </c>
      <c r="BO34" s="226">
        <f t="shared" si="19"/>
        <v>0</v>
      </c>
      <c r="BP34" s="227">
        <f t="shared" si="20"/>
        <v>0</v>
      </c>
      <c r="BQ34" s="23"/>
      <c r="BR34" s="23"/>
      <c r="BS34" s="174">
        <v>160</v>
      </c>
      <c r="BT34" s="573"/>
      <c r="BU34" s="175"/>
      <c r="BV34" s="174">
        <v>160</v>
      </c>
      <c r="BW34" s="573"/>
      <c r="BX34" s="175"/>
      <c r="BY34" s="174">
        <v>160</v>
      </c>
      <c r="BZ34" s="573"/>
      <c r="CA34" s="175"/>
      <c r="CB34" s="174">
        <v>160</v>
      </c>
      <c r="CC34" s="573"/>
      <c r="CD34" s="175"/>
      <c r="CE34" s="174">
        <v>160</v>
      </c>
      <c r="CF34" s="573"/>
      <c r="CG34" s="175"/>
      <c r="CH34" s="174">
        <v>160</v>
      </c>
      <c r="CI34" s="573"/>
      <c r="CJ34" s="175"/>
      <c r="CK34" s="174">
        <v>160</v>
      </c>
      <c r="CL34" s="573"/>
      <c r="CM34" s="175"/>
      <c r="CN34" s="174">
        <v>160</v>
      </c>
      <c r="CO34" s="573"/>
      <c r="CP34" s="175"/>
      <c r="CQ34" s="174">
        <v>160</v>
      </c>
      <c r="CR34" s="573"/>
      <c r="CS34" s="175"/>
      <c r="CT34" s="174">
        <v>160</v>
      </c>
      <c r="CU34" s="573"/>
      <c r="CV34" s="175"/>
      <c r="CW34" s="174">
        <v>160</v>
      </c>
      <c r="CX34" s="573"/>
      <c r="CY34" s="175"/>
      <c r="CZ34" s="174">
        <v>160</v>
      </c>
      <c r="DA34" s="573"/>
      <c r="DB34" s="175"/>
      <c r="DC34" s="252">
        <f t="shared" si="21"/>
        <v>0</v>
      </c>
      <c r="DD34" s="251">
        <f t="shared" si="22"/>
        <v>0</v>
      </c>
      <c r="DE34" s="226">
        <f t="shared" si="23"/>
        <v>0</v>
      </c>
      <c r="DF34" s="227">
        <f t="shared" si="24"/>
        <v>0</v>
      </c>
      <c r="DG34" s="23"/>
      <c r="DH34" s="23"/>
      <c r="DI34" s="174">
        <v>160</v>
      </c>
      <c r="DJ34" s="566"/>
      <c r="DK34" s="567"/>
      <c r="DL34" s="201">
        <v>160</v>
      </c>
      <c r="DM34" s="561"/>
      <c r="DN34" s="567"/>
      <c r="DO34" s="201">
        <v>160</v>
      </c>
      <c r="DP34" s="561"/>
      <c r="DQ34" s="567"/>
      <c r="DR34" s="201">
        <v>160</v>
      </c>
      <c r="DS34" s="561"/>
      <c r="DT34" s="567"/>
      <c r="DU34" s="201">
        <v>160</v>
      </c>
      <c r="DV34" s="561"/>
      <c r="DW34" s="567"/>
      <c r="DX34" s="174">
        <v>160</v>
      </c>
      <c r="DY34" s="566"/>
      <c r="DZ34" s="567"/>
      <c r="EA34" s="201">
        <v>160</v>
      </c>
      <c r="EB34" s="561"/>
      <c r="EC34" s="567"/>
      <c r="ED34" s="201">
        <v>160</v>
      </c>
      <c r="EE34" s="561"/>
      <c r="EF34" s="567"/>
      <c r="EG34" s="201">
        <v>160</v>
      </c>
      <c r="EH34" s="561"/>
      <c r="EI34" s="567"/>
      <c r="EJ34" s="174">
        <v>160</v>
      </c>
      <c r="EK34" s="566"/>
      <c r="EL34" s="567"/>
      <c r="EM34" s="201">
        <v>160</v>
      </c>
      <c r="EN34" s="561"/>
      <c r="EO34" s="567"/>
      <c r="EP34" s="201">
        <v>160</v>
      </c>
      <c r="EQ34" s="561"/>
      <c r="ER34" s="567"/>
      <c r="ES34" s="252">
        <f t="shared" si="25"/>
        <v>0</v>
      </c>
      <c r="ET34" s="251">
        <f t="shared" si="26"/>
        <v>0</v>
      </c>
      <c r="EU34" s="226">
        <f t="shared" si="27"/>
        <v>0</v>
      </c>
      <c r="EV34" s="227">
        <f t="shared" si="28"/>
        <v>0</v>
      </c>
      <c r="EW34" s="23"/>
      <c r="EX34" s="23"/>
      <c r="EY34" s="568">
        <v>160</v>
      </c>
      <c r="EZ34" s="573"/>
      <c r="FA34" s="567"/>
      <c r="FB34" s="201">
        <v>160</v>
      </c>
      <c r="FC34" s="573"/>
      <c r="FD34" s="567"/>
      <c r="FE34" s="201">
        <v>160</v>
      </c>
      <c r="FF34" s="573"/>
      <c r="FG34" s="567"/>
      <c r="FH34" s="201">
        <v>160</v>
      </c>
      <c r="FI34" s="573"/>
      <c r="FJ34" s="567"/>
      <c r="FK34" s="174">
        <v>160</v>
      </c>
      <c r="FL34" s="566"/>
      <c r="FM34" s="567"/>
      <c r="FN34" s="201">
        <v>160</v>
      </c>
      <c r="FO34" s="573"/>
      <c r="FP34" s="567"/>
      <c r="FQ34" s="174">
        <v>160</v>
      </c>
      <c r="FR34" s="566"/>
      <c r="FS34" s="567"/>
      <c r="FT34" s="201">
        <v>160</v>
      </c>
      <c r="FU34" s="573"/>
      <c r="FV34" s="567"/>
      <c r="FW34" s="201">
        <v>160</v>
      </c>
      <c r="FX34" s="573"/>
      <c r="FY34" s="567"/>
      <c r="FZ34" s="174">
        <v>160</v>
      </c>
      <c r="GA34" s="566"/>
      <c r="GB34" s="567"/>
      <c r="GC34" s="201">
        <v>160</v>
      </c>
      <c r="GD34" s="573"/>
      <c r="GE34" s="567"/>
      <c r="GF34" s="201">
        <v>160</v>
      </c>
      <c r="GG34" s="573"/>
      <c r="GH34" s="567"/>
      <c r="GI34" s="252">
        <f t="shared" si="29"/>
        <v>0</v>
      </c>
      <c r="GJ34" s="251">
        <f t="shared" si="30"/>
        <v>0</v>
      </c>
      <c r="GK34" s="226">
        <f t="shared" si="31"/>
        <v>0</v>
      </c>
      <c r="GL34" s="227">
        <f t="shared" si="32"/>
        <v>0</v>
      </c>
      <c r="GM34" s="23"/>
      <c r="GN34" s="23"/>
      <c r="GO34" s="568">
        <v>160</v>
      </c>
      <c r="GP34" s="573"/>
      <c r="GQ34" s="567"/>
      <c r="GR34" s="201">
        <v>160</v>
      </c>
      <c r="GS34" s="573"/>
      <c r="GT34" s="567"/>
      <c r="GU34" s="201">
        <v>160</v>
      </c>
      <c r="GV34" s="573"/>
      <c r="GW34" s="567"/>
      <c r="GX34" s="201">
        <v>160</v>
      </c>
      <c r="GY34" s="573"/>
      <c r="GZ34" s="567"/>
      <c r="HA34" s="201">
        <v>160</v>
      </c>
      <c r="HB34" s="573"/>
      <c r="HC34" s="567"/>
      <c r="HD34" s="201">
        <v>160</v>
      </c>
      <c r="HE34" s="573"/>
      <c r="HF34" s="567"/>
      <c r="HG34" s="201">
        <v>160</v>
      </c>
      <c r="HH34" s="573"/>
      <c r="HI34" s="567"/>
      <c r="HJ34" s="201">
        <v>160</v>
      </c>
      <c r="HK34" s="573"/>
      <c r="HL34" s="567"/>
      <c r="HM34" s="201">
        <v>160</v>
      </c>
      <c r="HN34" s="573"/>
      <c r="HO34" s="567"/>
      <c r="HP34" s="201">
        <v>160</v>
      </c>
      <c r="HQ34" s="573"/>
      <c r="HR34" s="567"/>
      <c r="HS34" s="201">
        <v>160</v>
      </c>
      <c r="HT34" s="573"/>
      <c r="HU34" s="567"/>
      <c r="HV34" s="201">
        <v>160</v>
      </c>
      <c r="HW34" s="573"/>
      <c r="HX34" s="567"/>
      <c r="HY34" s="252">
        <f t="shared" si="33"/>
        <v>0</v>
      </c>
      <c r="HZ34" s="251">
        <f t="shared" si="34"/>
        <v>0</v>
      </c>
      <c r="IA34" s="226">
        <f t="shared" si="35"/>
        <v>0</v>
      </c>
      <c r="IB34" s="227">
        <f t="shared" si="36"/>
        <v>0</v>
      </c>
      <c r="IC34" s="23"/>
      <c r="ID34" s="23"/>
      <c r="IE34" s="568">
        <v>160</v>
      </c>
      <c r="IF34" s="573"/>
      <c r="IG34" s="567"/>
      <c r="IH34" s="201">
        <v>160</v>
      </c>
      <c r="II34" s="573"/>
      <c r="IJ34" s="567"/>
      <c r="IK34" s="174">
        <v>160</v>
      </c>
      <c r="IL34" s="566"/>
      <c r="IM34" s="567"/>
      <c r="IN34" s="174">
        <v>160</v>
      </c>
      <c r="IO34" s="566"/>
      <c r="IP34" s="567"/>
      <c r="IQ34" s="174">
        <v>160</v>
      </c>
      <c r="IR34" s="566"/>
      <c r="IS34" s="567"/>
      <c r="IT34" s="174">
        <v>160</v>
      </c>
      <c r="IU34" s="566"/>
      <c r="IV34" s="567"/>
      <c r="IW34" s="201">
        <v>160</v>
      </c>
      <c r="IX34" s="573"/>
      <c r="IY34" s="567"/>
      <c r="IZ34" s="174">
        <v>160</v>
      </c>
      <c r="JA34" s="566"/>
      <c r="JB34" s="567"/>
      <c r="JC34" s="174">
        <v>160</v>
      </c>
      <c r="JD34" s="566"/>
      <c r="JE34" s="567"/>
      <c r="JF34" s="174">
        <v>160</v>
      </c>
      <c r="JG34" s="566"/>
      <c r="JH34" s="567"/>
      <c r="JI34" s="174">
        <v>160</v>
      </c>
      <c r="JJ34" s="566"/>
      <c r="JK34" s="567"/>
      <c r="JL34" s="201">
        <v>160</v>
      </c>
      <c r="JM34" s="573"/>
      <c r="JN34" s="567"/>
      <c r="JO34" s="252">
        <f t="shared" si="37"/>
        <v>0</v>
      </c>
      <c r="JP34" s="251">
        <f t="shared" si="38"/>
        <v>0</v>
      </c>
      <c r="JQ34" s="226">
        <f t="shared" si="39"/>
        <v>0</v>
      </c>
      <c r="JR34" s="227">
        <f t="shared" si="40"/>
        <v>0</v>
      </c>
      <c r="JS34" s="23"/>
      <c r="JT34" s="23"/>
      <c r="JU34" s="174">
        <v>160</v>
      </c>
      <c r="JV34" s="566"/>
      <c r="JW34" s="567"/>
      <c r="JX34" s="174">
        <v>160</v>
      </c>
      <c r="JY34" s="566"/>
      <c r="JZ34" s="567"/>
      <c r="KA34" s="174">
        <v>160</v>
      </c>
      <c r="KB34" s="566"/>
      <c r="KC34" s="567"/>
      <c r="KD34" s="174">
        <v>160</v>
      </c>
      <c r="KE34" s="566"/>
      <c r="KF34" s="567"/>
      <c r="KG34" s="174">
        <v>160</v>
      </c>
      <c r="KH34" s="566"/>
      <c r="KI34" s="567"/>
      <c r="KJ34" s="174">
        <v>160</v>
      </c>
      <c r="KK34" s="566"/>
      <c r="KL34" s="567"/>
      <c r="KM34" s="174">
        <v>160</v>
      </c>
      <c r="KN34" s="566"/>
      <c r="KO34" s="567"/>
      <c r="KP34" s="174">
        <v>160</v>
      </c>
      <c r="KQ34" s="566"/>
      <c r="KR34" s="567"/>
      <c r="KS34" s="174">
        <v>160</v>
      </c>
      <c r="KT34" s="566"/>
      <c r="KU34" s="567"/>
      <c r="KV34" s="174">
        <v>160</v>
      </c>
      <c r="KW34" s="566"/>
      <c r="KX34" s="567"/>
      <c r="KY34" s="174">
        <v>160</v>
      </c>
      <c r="KZ34" s="566"/>
      <c r="LA34" s="567"/>
      <c r="LB34" s="174">
        <v>160</v>
      </c>
      <c r="LC34" s="566"/>
      <c r="LD34" s="567"/>
      <c r="LE34" s="252">
        <f t="shared" si="41"/>
        <v>0</v>
      </c>
      <c r="LF34" s="251">
        <f t="shared" si="42"/>
        <v>0</v>
      </c>
      <c r="LG34" s="226">
        <f t="shared" si="43"/>
        <v>0</v>
      </c>
      <c r="LH34" s="227">
        <f t="shared" si="44"/>
        <v>0</v>
      </c>
      <c r="LI34" s="23"/>
      <c r="LJ34" s="23"/>
      <c r="LK34" s="174">
        <v>160</v>
      </c>
      <c r="LL34" s="566"/>
      <c r="LM34" s="567"/>
      <c r="LN34" s="174">
        <v>160</v>
      </c>
      <c r="LO34" s="566"/>
      <c r="LP34" s="567"/>
      <c r="LQ34" s="174">
        <v>160</v>
      </c>
      <c r="LR34" s="566"/>
      <c r="LS34" s="567"/>
      <c r="LT34" s="174">
        <v>160</v>
      </c>
      <c r="LU34" s="566"/>
      <c r="LV34" s="567"/>
      <c r="LW34" s="174">
        <v>160</v>
      </c>
      <c r="LX34" s="566"/>
      <c r="LY34" s="567"/>
      <c r="LZ34" s="551">
        <v>160</v>
      </c>
      <c r="MA34" s="566"/>
      <c r="MB34" s="567"/>
      <c r="MC34" s="174">
        <v>160</v>
      </c>
      <c r="MD34" s="566"/>
      <c r="ME34" s="567"/>
      <c r="MF34" s="174">
        <v>160</v>
      </c>
      <c r="MG34" s="566"/>
      <c r="MH34" s="567"/>
      <c r="MI34" s="174">
        <v>160</v>
      </c>
      <c r="MJ34" s="566"/>
      <c r="MK34" s="567"/>
      <c r="ML34" s="174">
        <v>160</v>
      </c>
      <c r="MM34" s="566"/>
      <c r="MN34" s="567"/>
      <c r="MO34" s="551">
        <v>160</v>
      </c>
      <c r="MP34" s="566"/>
      <c r="MQ34" s="567"/>
      <c r="MR34" s="174">
        <v>160</v>
      </c>
      <c r="MS34" s="566"/>
      <c r="MT34" s="567"/>
      <c r="MU34" s="252">
        <f t="shared" si="45"/>
        <v>0</v>
      </c>
      <c r="MV34" s="251">
        <f t="shared" si="46"/>
        <v>0</v>
      </c>
      <c r="MW34" s="226">
        <f t="shared" si="47"/>
        <v>0</v>
      </c>
      <c r="MX34" s="227">
        <f t="shared" si="48"/>
        <v>0</v>
      </c>
      <c r="MY34" s="23"/>
      <c r="MZ34" s="23"/>
      <c r="NA34" s="568">
        <v>160</v>
      </c>
      <c r="NB34" s="573"/>
      <c r="NC34" s="567"/>
      <c r="ND34" s="174">
        <v>160</v>
      </c>
      <c r="NE34" s="566"/>
      <c r="NF34" s="567"/>
      <c r="NG34" s="201">
        <v>160</v>
      </c>
      <c r="NH34" s="573"/>
      <c r="NI34" s="567"/>
      <c r="NJ34" s="201">
        <v>160</v>
      </c>
      <c r="NK34" s="573"/>
      <c r="NL34" s="567"/>
      <c r="NM34" s="174">
        <v>160</v>
      </c>
      <c r="NN34" s="566"/>
      <c r="NO34" s="567"/>
      <c r="NP34" s="174">
        <v>160</v>
      </c>
      <c r="NQ34" s="566"/>
      <c r="NR34" s="567"/>
      <c r="NS34" s="174">
        <v>160</v>
      </c>
      <c r="NT34" s="566"/>
      <c r="NU34" s="567"/>
      <c r="NV34" s="201">
        <v>160</v>
      </c>
      <c r="NW34" s="573"/>
      <c r="NX34" s="567"/>
      <c r="NY34" s="201">
        <v>160</v>
      </c>
      <c r="NZ34" s="573"/>
      <c r="OA34" s="567"/>
      <c r="OB34" s="174">
        <v>160</v>
      </c>
      <c r="OC34" s="566"/>
      <c r="OD34" s="567"/>
      <c r="OE34" s="174">
        <v>160</v>
      </c>
      <c r="OF34" s="566"/>
      <c r="OG34" s="567"/>
      <c r="OH34" s="174">
        <v>160</v>
      </c>
      <c r="OI34" s="566"/>
      <c r="OJ34" s="567"/>
      <c r="OK34" s="252">
        <f t="shared" si="49"/>
        <v>0</v>
      </c>
      <c r="OL34" s="251">
        <f t="shared" si="50"/>
        <v>0</v>
      </c>
      <c r="OM34" s="226">
        <f t="shared" si="51"/>
        <v>0</v>
      </c>
      <c r="ON34" s="227">
        <f t="shared" si="52"/>
        <v>0</v>
      </c>
      <c r="OO34" s="23"/>
      <c r="OP34" s="23"/>
      <c r="OQ34" s="571" t="s">
        <v>297</v>
      </c>
      <c r="OR34" s="577">
        <v>160</v>
      </c>
      <c r="OS34" s="573"/>
      <c r="OT34" s="175"/>
      <c r="OU34" s="252">
        <f t="shared" si="53"/>
        <v>0</v>
      </c>
      <c r="OV34" s="227">
        <f t="shared" si="54"/>
        <v>0</v>
      </c>
      <c r="OW34" s="226">
        <f t="shared" si="55"/>
        <v>0</v>
      </c>
      <c r="OX34" s="251">
        <f t="shared" si="56"/>
        <v>0</v>
      </c>
      <c r="OY34" s="574"/>
      <c r="OZ34" s="23"/>
      <c r="PA34" s="23"/>
      <c r="PB34" s="228">
        <f t="shared" si="1"/>
        <v>0</v>
      </c>
      <c r="PC34" s="255">
        <f t="shared" si="2"/>
        <v>0</v>
      </c>
      <c r="PD34" s="226">
        <f t="shared" si="3"/>
        <v>0</v>
      </c>
      <c r="PE34" s="227">
        <f t="shared" si="4"/>
        <v>0</v>
      </c>
      <c r="PF34" s="230">
        <f t="shared" si="5"/>
        <v>0</v>
      </c>
      <c r="PG34" s="229">
        <f t="shared" si="6"/>
        <v>0</v>
      </c>
      <c r="PH34" s="226">
        <f t="shared" si="7"/>
        <v>0</v>
      </c>
      <c r="PI34" s="251">
        <f t="shared" si="8"/>
        <v>0</v>
      </c>
      <c r="PJ34" s="412">
        <f t="shared" si="9"/>
        <v>0</v>
      </c>
      <c r="PK34" s="417">
        <f t="shared" si="10"/>
        <v>0</v>
      </c>
      <c r="PL34" s="412">
        <f t="shared" si="11"/>
        <v>0</v>
      </c>
      <c r="PM34" s="414">
        <f t="shared" si="12"/>
        <v>0</v>
      </c>
      <c r="PN34" s="412" t="s">
        <v>338</v>
      </c>
      <c r="PO34" s="414" t="s">
        <v>338</v>
      </c>
      <c r="PP34" s="412">
        <f t="shared" si="13"/>
        <v>0</v>
      </c>
      <c r="PQ34" s="414">
        <f t="shared" si="14"/>
        <v>0</v>
      </c>
      <c r="PR34" s="23"/>
      <c r="PV34" s="26"/>
      <c r="PW34" s="26"/>
      <c r="PY34" s="26"/>
    </row>
    <row r="35" spans="2:441" s="4" customFormat="1" ht="16.5" customHeight="1" x14ac:dyDescent="0.25">
      <c r="B35" s="46" t="s">
        <v>24</v>
      </c>
      <c r="C35" s="986"/>
      <c r="D35" s="987"/>
      <c r="E35" s="308"/>
      <c r="F35" s="652">
        <v>1</v>
      </c>
      <c r="G35" s="309"/>
      <c r="H35" s="59"/>
      <c r="I35" s="57">
        <f>INT(ROUND(F35,2)*(IF(RIGHT(G35,1)="*",data!$J$11*H35+(IF(H35&gt;0, data!$K$11,0)),(IF(G35&gt;0,data!$J$11*RIGHT(G35,5)+data!$K$11,0)))))</f>
        <v>0</v>
      </c>
      <c r="J35" s="57">
        <f>IF(E35&gt;0,I35*E35,0)</f>
        <v>0</v>
      </c>
      <c r="K35" s="313"/>
      <c r="L35" s="314"/>
      <c r="M35" s="312"/>
      <c r="N35" s="57">
        <f>INT(ROUND(F35,2)*(IF(J35&gt;0,(IF(L35="ano",data!$J$6,0)),0)))</f>
        <v>0</v>
      </c>
      <c r="O35" s="61">
        <f>IF(M35&gt;E35,N35*E35,N35*M35)</f>
        <v>0</v>
      </c>
      <c r="P35" s="63">
        <f>J35+O35</f>
        <v>0</v>
      </c>
      <c r="Q35" s="26"/>
      <c r="R35" s="288" t="str">
        <f t="shared" si="15"/>
        <v/>
      </c>
      <c r="S35" s="289" t="str">
        <f t="shared" si="16"/>
        <v/>
      </c>
      <c r="T35" s="65" t="s">
        <v>338</v>
      </c>
      <c r="U35" s="290" t="str">
        <f t="shared" si="57"/>
        <v/>
      </c>
      <c r="V35" s="4">
        <f>IF(P35&gt;0,IF(ISTEXT(C35)=TRUE,0,1),0)</f>
        <v>0</v>
      </c>
      <c r="W35" s="26">
        <f>IF(H35&gt;0,IF(RIGHT(G35,1)="*",0,1),0)</f>
        <v>0</v>
      </c>
      <c r="X35" s="26">
        <f>IF(OR(G35=data!$I$18,G35=data!$I$19,G35=data!$I$20,G35=data!$I$21,G35=data!$I$22,G35=data!$I$23,G35=data!$I$24,G35=data!$I$25,G35=data!$I$26,G35=data!$I$27,G35=data!$I$28,G35=data!$I$29,G35=data!$I$30,G35=data!$I$31,G35=data!$I$32,G35=data!$I$33,G35=data!$I$34,G35=data!$I$35,G35=data!$I$36,G35=data!$I$37,G35=data!$I$38,G35=data!$I$39,G35=data!$I$40,G35=data!$I$41,G35=data!$I$42,G35=data!$I$43,G35=data!$I$44),1,0)</f>
        <v>0</v>
      </c>
      <c r="Z35" s="176" t="s">
        <v>297</v>
      </c>
      <c r="AA35" s="10"/>
      <c r="AB35" s="10"/>
      <c r="AC35" s="168">
        <v>160</v>
      </c>
      <c r="AD35" s="328"/>
      <c r="AE35" s="223"/>
      <c r="AF35" s="168">
        <v>160</v>
      </c>
      <c r="AG35" s="328"/>
      <c r="AH35" s="223"/>
      <c r="AI35" s="168">
        <v>160</v>
      </c>
      <c r="AJ35" s="328"/>
      <c r="AK35" s="223"/>
      <c r="AL35" s="168">
        <v>160</v>
      </c>
      <c r="AM35" s="328"/>
      <c r="AN35" s="223"/>
      <c r="AO35" s="168">
        <v>160</v>
      </c>
      <c r="AP35" s="328"/>
      <c r="AQ35" s="223"/>
      <c r="AR35" s="168">
        <v>160</v>
      </c>
      <c r="AS35" s="328"/>
      <c r="AT35" s="223"/>
      <c r="AU35" s="168">
        <v>160</v>
      </c>
      <c r="AV35" s="328"/>
      <c r="AW35" s="223"/>
      <c r="AX35" s="168">
        <v>160</v>
      </c>
      <c r="AY35" s="328"/>
      <c r="AZ35" s="223"/>
      <c r="BA35" s="168">
        <v>160</v>
      </c>
      <c r="BB35" s="328"/>
      <c r="BC35" s="223"/>
      <c r="BD35" s="168">
        <v>160</v>
      </c>
      <c r="BE35" s="328"/>
      <c r="BF35" s="223"/>
      <c r="BG35" s="168">
        <v>160</v>
      </c>
      <c r="BH35" s="328"/>
      <c r="BI35" s="223"/>
      <c r="BJ35" s="168">
        <v>160</v>
      </c>
      <c r="BK35" s="328"/>
      <c r="BL35" s="223"/>
      <c r="BM35" s="226">
        <f t="shared" si="17"/>
        <v>0</v>
      </c>
      <c r="BN35" s="251">
        <f t="shared" si="18"/>
        <v>0</v>
      </c>
      <c r="BO35" s="226">
        <f t="shared" si="19"/>
        <v>0</v>
      </c>
      <c r="BP35" s="227">
        <f t="shared" si="20"/>
        <v>0</v>
      </c>
      <c r="BS35" s="164">
        <v>160</v>
      </c>
      <c r="BT35" s="327"/>
      <c r="BU35" s="177"/>
      <c r="BV35" s="164">
        <v>160</v>
      </c>
      <c r="BW35" s="327"/>
      <c r="BX35" s="177"/>
      <c r="BY35" s="164">
        <v>160</v>
      </c>
      <c r="BZ35" s="327"/>
      <c r="CA35" s="177"/>
      <c r="CB35" s="164">
        <v>160</v>
      </c>
      <c r="CC35" s="327"/>
      <c r="CD35" s="177"/>
      <c r="CE35" s="164">
        <v>160</v>
      </c>
      <c r="CF35" s="327"/>
      <c r="CG35" s="177"/>
      <c r="CH35" s="164">
        <v>160</v>
      </c>
      <c r="CI35" s="327"/>
      <c r="CJ35" s="177"/>
      <c r="CK35" s="164">
        <v>160</v>
      </c>
      <c r="CL35" s="327"/>
      <c r="CM35" s="177"/>
      <c r="CN35" s="164">
        <v>160</v>
      </c>
      <c r="CO35" s="327"/>
      <c r="CP35" s="177"/>
      <c r="CQ35" s="164">
        <v>160</v>
      </c>
      <c r="CR35" s="327"/>
      <c r="CS35" s="177"/>
      <c r="CT35" s="164">
        <v>160</v>
      </c>
      <c r="CU35" s="327"/>
      <c r="CV35" s="177"/>
      <c r="CW35" s="164">
        <v>160</v>
      </c>
      <c r="CX35" s="327"/>
      <c r="CY35" s="177"/>
      <c r="CZ35" s="164">
        <v>160</v>
      </c>
      <c r="DA35" s="327"/>
      <c r="DB35" s="177"/>
      <c r="DC35" s="252">
        <f t="shared" si="21"/>
        <v>0</v>
      </c>
      <c r="DD35" s="251">
        <f t="shared" si="22"/>
        <v>0</v>
      </c>
      <c r="DE35" s="226">
        <f t="shared" si="23"/>
        <v>0</v>
      </c>
      <c r="DF35" s="227">
        <f t="shared" si="24"/>
        <v>0</v>
      </c>
      <c r="DI35" s="164">
        <v>160</v>
      </c>
      <c r="DJ35" s="340"/>
      <c r="DK35" s="169"/>
      <c r="DL35" s="195">
        <v>160</v>
      </c>
      <c r="DM35" s="328"/>
      <c r="DN35" s="169"/>
      <c r="DO35" s="195">
        <v>160</v>
      </c>
      <c r="DP35" s="328"/>
      <c r="DQ35" s="169"/>
      <c r="DR35" s="195">
        <v>160</v>
      </c>
      <c r="DS35" s="328"/>
      <c r="DT35" s="169"/>
      <c r="DU35" s="195">
        <v>160</v>
      </c>
      <c r="DV35" s="328"/>
      <c r="DW35" s="169"/>
      <c r="DX35" s="164">
        <v>160</v>
      </c>
      <c r="DY35" s="340"/>
      <c r="DZ35" s="169"/>
      <c r="EA35" s="195">
        <v>160</v>
      </c>
      <c r="EB35" s="328"/>
      <c r="EC35" s="169"/>
      <c r="ED35" s="195">
        <v>160</v>
      </c>
      <c r="EE35" s="328"/>
      <c r="EF35" s="169"/>
      <c r="EG35" s="195">
        <v>160</v>
      </c>
      <c r="EH35" s="328"/>
      <c r="EI35" s="169"/>
      <c r="EJ35" s="164">
        <v>160</v>
      </c>
      <c r="EK35" s="340"/>
      <c r="EL35" s="169"/>
      <c r="EM35" s="195">
        <v>160</v>
      </c>
      <c r="EN35" s="328"/>
      <c r="EO35" s="169"/>
      <c r="EP35" s="195">
        <v>160</v>
      </c>
      <c r="EQ35" s="328"/>
      <c r="ER35" s="169"/>
      <c r="ES35" s="252">
        <f t="shared" si="25"/>
        <v>0</v>
      </c>
      <c r="ET35" s="251">
        <f t="shared" si="26"/>
        <v>0</v>
      </c>
      <c r="EU35" s="226">
        <f t="shared" si="27"/>
        <v>0</v>
      </c>
      <c r="EV35" s="227">
        <f t="shared" si="28"/>
        <v>0</v>
      </c>
      <c r="EY35" s="346">
        <v>160</v>
      </c>
      <c r="EZ35" s="327"/>
      <c r="FA35" s="169"/>
      <c r="FB35" s="195">
        <v>160</v>
      </c>
      <c r="FC35" s="327"/>
      <c r="FD35" s="169"/>
      <c r="FE35" s="195">
        <v>160</v>
      </c>
      <c r="FF35" s="327"/>
      <c r="FG35" s="169"/>
      <c r="FH35" s="195">
        <v>160</v>
      </c>
      <c r="FI35" s="327"/>
      <c r="FJ35" s="169"/>
      <c r="FK35" s="164">
        <v>160</v>
      </c>
      <c r="FL35" s="340"/>
      <c r="FM35" s="169"/>
      <c r="FN35" s="195">
        <v>160</v>
      </c>
      <c r="FO35" s="327"/>
      <c r="FP35" s="169"/>
      <c r="FQ35" s="164">
        <v>160</v>
      </c>
      <c r="FR35" s="340"/>
      <c r="FS35" s="169"/>
      <c r="FT35" s="195">
        <v>160</v>
      </c>
      <c r="FU35" s="327"/>
      <c r="FV35" s="169"/>
      <c r="FW35" s="195">
        <v>160</v>
      </c>
      <c r="FX35" s="327"/>
      <c r="FY35" s="169"/>
      <c r="FZ35" s="164">
        <v>160</v>
      </c>
      <c r="GA35" s="340"/>
      <c r="GB35" s="169"/>
      <c r="GC35" s="195">
        <v>160</v>
      </c>
      <c r="GD35" s="327"/>
      <c r="GE35" s="169"/>
      <c r="GF35" s="195">
        <v>160</v>
      </c>
      <c r="GG35" s="327"/>
      <c r="GH35" s="169"/>
      <c r="GI35" s="252">
        <f t="shared" si="29"/>
        <v>0</v>
      </c>
      <c r="GJ35" s="251">
        <f t="shared" si="30"/>
        <v>0</v>
      </c>
      <c r="GK35" s="226">
        <f t="shared" si="31"/>
        <v>0</v>
      </c>
      <c r="GL35" s="227">
        <f t="shared" si="32"/>
        <v>0</v>
      </c>
      <c r="GO35" s="346">
        <v>160</v>
      </c>
      <c r="GP35" s="327"/>
      <c r="GQ35" s="169"/>
      <c r="GR35" s="195">
        <v>160</v>
      </c>
      <c r="GS35" s="327"/>
      <c r="GT35" s="169"/>
      <c r="GU35" s="195">
        <v>160</v>
      </c>
      <c r="GV35" s="327"/>
      <c r="GW35" s="169"/>
      <c r="GX35" s="195">
        <v>160</v>
      </c>
      <c r="GY35" s="327"/>
      <c r="GZ35" s="169"/>
      <c r="HA35" s="195">
        <v>160</v>
      </c>
      <c r="HB35" s="327"/>
      <c r="HC35" s="169"/>
      <c r="HD35" s="195">
        <v>160</v>
      </c>
      <c r="HE35" s="327"/>
      <c r="HF35" s="169"/>
      <c r="HG35" s="195">
        <v>160</v>
      </c>
      <c r="HH35" s="327"/>
      <c r="HI35" s="169"/>
      <c r="HJ35" s="195">
        <v>160</v>
      </c>
      <c r="HK35" s="327"/>
      <c r="HL35" s="169"/>
      <c r="HM35" s="195">
        <v>160</v>
      </c>
      <c r="HN35" s="327"/>
      <c r="HO35" s="169"/>
      <c r="HP35" s="195">
        <v>160</v>
      </c>
      <c r="HQ35" s="327"/>
      <c r="HR35" s="169"/>
      <c r="HS35" s="195">
        <v>160</v>
      </c>
      <c r="HT35" s="327"/>
      <c r="HU35" s="169"/>
      <c r="HV35" s="195">
        <v>160</v>
      </c>
      <c r="HW35" s="327"/>
      <c r="HX35" s="169"/>
      <c r="HY35" s="252">
        <f t="shared" si="33"/>
        <v>0</v>
      </c>
      <c r="HZ35" s="251">
        <f t="shared" si="34"/>
        <v>0</v>
      </c>
      <c r="IA35" s="226">
        <f t="shared" si="35"/>
        <v>0</v>
      </c>
      <c r="IB35" s="227">
        <f t="shared" si="36"/>
        <v>0</v>
      </c>
      <c r="IE35" s="346">
        <v>160</v>
      </c>
      <c r="IF35" s="327"/>
      <c r="IG35" s="169"/>
      <c r="IH35" s="195">
        <v>160</v>
      </c>
      <c r="II35" s="327"/>
      <c r="IJ35" s="169"/>
      <c r="IK35" s="164">
        <v>160</v>
      </c>
      <c r="IL35" s="340"/>
      <c r="IM35" s="169"/>
      <c r="IN35" s="164">
        <v>160</v>
      </c>
      <c r="IO35" s="340"/>
      <c r="IP35" s="169"/>
      <c r="IQ35" s="164">
        <v>160</v>
      </c>
      <c r="IR35" s="340"/>
      <c r="IS35" s="169"/>
      <c r="IT35" s="164">
        <v>160</v>
      </c>
      <c r="IU35" s="340"/>
      <c r="IV35" s="169"/>
      <c r="IW35" s="195">
        <v>160</v>
      </c>
      <c r="IX35" s="327"/>
      <c r="IY35" s="169"/>
      <c r="IZ35" s="164">
        <v>160</v>
      </c>
      <c r="JA35" s="340"/>
      <c r="JB35" s="169"/>
      <c r="JC35" s="164">
        <v>160</v>
      </c>
      <c r="JD35" s="340"/>
      <c r="JE35" s="169"/>
      <c r="JF35" s="164">
        <v>160</v>
      </c>
      <c r="JG35" s="340"/>
      <c r="JH35" s="169"/>
      <c r="JI35" s="164">
        <v>160</v>
      </c>
      <c r="JJ35" s="340"/>
      <c r="JK35" s="169"/>
      <c r="JL35" s="195">
        <v>160</v>
      </c>
      <c r="JM35" s="327"/>
      <c r="JN35" s="169"/>
      <c r="JO35" s="252">
        <f t="shared" si="37"/>
        <v>0</v>
      </c>
      <c r="JP35" s="251">
        <f t="shared" si="38"/>
        <v>0</v>
      </c>
      <c r="JQ35" s="226">
        <f t="shared" si="39"/>
        <v>0</v>
      </c>
      <c r="JR35" s="227">
        <f t="shared" si="40"/>
        <v>0</v>
      </c>
      <c r="JU35" s="164">
        <v>160</v>
      </c>
      <c r="JV35" s="340"/>
      <c r="JW35" s="169"/>
      <c r="JX35" s="164">
        <v>160</v>
      </c>
      <c r="JY35" s="340"/>
      <c r="JZ35" s="169"/>
      <c r="KA35" s="164">
        <v>160</v>
      </c>
      <c r="KB35" s="340"/>
      <c r="KC35" s="169"/>
      <c r="KD35" s="164">
        <v>160</v>
      </c>
      <c r="KE35" s="340"/>
      <c r="KF35" s="169"/>
      <c r="KG35" s="164">
        <v>160</v>
      </c>
      <c r="KH35" s="340"/>
      <c r="KI35" s="169"/>
      <c r="KJ35" s="164">
        <v>160</v>
      </c>
      <c r="KK35" s="340"/>
      <c r="KL35" s="169"/>
      <c r="KM35" s="164">
        <v>160</v>
      </c>
      <c r="KN35" s="340"/>
      <c r="KO35" s="169"/>
      <c r="KP35" s="164">
        <v>160</v>
      </c>
      <c r="KQ35" s="340"/>
      <c r="KR35" s="169"/>
      <c r="KS35" s="164">
        <v>160</v>
      </c>
      <c r="KT35" s="340"/>
      <c r="KU35" s="169"/>
      <c r="KV35" s="164">
        <v>160</v>
      </c>
      <c r="KW35" s="340"/>
      <c r="KX35" s="169"/>
      <c r="KY35" s="164">
        <v>160</v>
      </c>
      <c r="KZ35" s="340"/>
      <c r="LA35" s="169"/>
      <c r="LB35" s="164">
        <v>160</v>
      </c>
      <c r="LC35" s="340"/>
      <c r="LD35" s="169"/>
      <c r="LE35" s="252">
        <f t="shared" si="41"/>
        <v>0</v>
      </c>
      <c r="LF35" s="251">
        <f t="shared" si="42"/>
        <v>0</v>
      </c>
      <c r="LG35" s="226">
        <f t="shared" si="43"/>
        <v>0</v>
      </c>
      <c r="LH35" s="227">
        <f t="shared" si="44"/>
        <v>0</v>
      </c>
      <c r="LK35" s="164">
        <v>160</v>
      </c>
      <c r="LL35" s="340"/>
      <c r="LM35" s="169"/>
      <c r="LN35" s="164">
        <v>160</v>
      </c>
      <c r="LO35" s="340"/>
      <c r="LP35" s="169"/>
      <c r="LQ35" s="164">
        <v>160</v>
      </c>
      <c r="LR35" s="340"/>
      <c r="LS35" s="169"/>
      <c r="LT35" s="164">
        <v>160</v>
      </c>
      <c r="LU35" s="340"/>
      <c r="LV35" s="169"/>
      <c r="LW35" s="164">
        <v>160</v>
      </c>
      <c r="LX35" s="340"/>
      <c r="LY35" s="169"/>
      <c r="LZ35" s="205">
        <v>160</v>
      </c>
      <c r="MA35" s="340"/>
      <c r="MB35" s="169"/>
      <c r="MC35" s="164">
        <v>160</v>
      </c>
      <c r="MD35" s="340"/>
      <c r="ME35" s="169"/>
      <c r="MF35" s="164">
        <v>160</v>
      </c>
      <c r="MG35" s="340"/>
      <c r="MH35" s="169"/>
      <c r="MI35" s="164">
        <v>160</v>
      </c>
      <c r="MJ35" s="340"/>
      <c r="MK35" s="169"/>
      <c r="ML35" s="164">
        <v>160</v>
      </c>
      <c r="MM35" s="340"/>
      <c r="MN35" s="169"/>
      <c r="MO35" s="205">
        <v>160</v>
      </c>
      <c r="MP35" s="340"/>
      <c r="MQ35" s="169"/>
      <c r="MR35" s="164">
        <v>160</v>
      </c>
      <c r="MS35" s="340"/>
      <c r="MT35" s="169"/>
      <c r="MU35" s="252">
        <f t="shared" si="45"/>
        <v>0</v>
      </c>
      <c r="MV35" s="251">
        <f t="shared" si="46"/>
        <v>0</v>
      </c>
      <c r="MW35" s="226">
        <f t="shared" si="47"/>
        <v>0</v>
      </c>
      <c r="MX35" s="227">
        <f t="shared" si="48"/>
        <v>0</v>
      </c>
      <c r="NA35" s="346">
        <v>160</v>
      </c>
      <c r="NB35" s="327"/>
      <c r="NC35" s="169"/>
      <c r="ND35" s="164">
        <v>160</v>
      </c>
      <c r="NE35" s="340"/>
      <c r="NF35" s="169"/>
      <c r="NG35" s="195">
        <v>160</v>
      </c>
      <c r="NH35" s="327"/>
      <c r="NI35" s="169"/>
      <c r="NJ35" s="195">
        <v>160</v>
      </c>
      <c r="NK35" s="327"/>
      <c r="NL35" s="169"/>
      <c r="NM35" s="164">
        <v>160</v>
      </c>
      <c r="NN35" s="340"/>
      <c r="NO35" s="169"/>
      <c r="NP35" s="164">
        <v>160</v>
      </c>
      <c r="NQ35" s="340"/>
      <c r="NR35" s="169"/>
      <c r="NS35" s="164">
        <v>160</v>
      </c>
      <c r="NT35" s="340"/>
      <c r="NU35" s="169"/>
      <c r="NV35" s="195">
        <v>160</v>
      </c>
      <c r="NW35" s="327"/>
      <c r="NX35" s="169"/>
      <c r="NY35" s="195">
        <v>160</v>
      </c>
      <c r="NZ35" s="327"/>
      <c r="OA35" s="169"/>
      <c r="OB35" s="164">
        <v>160</v>
      </c>
      <c r="OC35" s="340"/>
      <c r="OD35" s="169"/>
      <c r="OE35" s="164">
        <v>160</v>
      </c>
      <c r="OF35" s="340"/>
      <c r="OG35" s="169"/>
      <c r="OH35" s="164">
        <v>160</v>
      </c>
      <c r="OI35" s="340"/>
      <c r="OJ35" s="169"/>
      <c r="OK35" s="252">
        <f t="shared" si="49"/>
        <v>0</v>
      </c>
      <c r="OL35" s="251">
        <f t="shared" si="50"/>
        <v>0</v>
      </c>
      <c r="OM35" s="226">
        <f t="shared" si="51"/>
        <v>0</v>
      </c>
      <c r="ON35" s="227">
        <f t="shared" si="52"/>
        <v>0</v>
      </c>
      <c r="OQ35" s="283" t="s">
        <v>297</v>
      </c>
      <c r="OR35" s="354">
        <v>160</v>
      </c>
      <c r="OS35" s="327"/>
      <c r="OT35" s="177"/>
      <c r="OU35" s="252">
        <f t="shared" si="53"/>
        <v>0</v>
      </c>
      <c r="OV35" s="227">
        <f t="shared" si="54"/>
        <v>0</v>
      </c>
      <c r="OW35" s="226">
        <f t="shared" si="55"/>
        <v>0</v>
      </c>
      <c r="OX35" s="251">
        <f t="shared" si="56"/>
        <v>0</v>
      </c>
      <c r="OY35" s="293"/>
      <c r="PB35" s="228">
        <f t="shared" si="1"/>
        <v>0</v>
      </c>
      <c r="PC35" s="255">
        <f t="shared" si="2"/>
        <v>0</v>
      </c>
      <c r="PD35" s="226">
        <f t="shared" si="3"/>
        <v>0</v>
      </c>
      <c r="PE35" s="227">
        <f t="shared" si="4"/>
        <v>0</v>
      </c>
      <c r="PF35" s="230">
        <f t="shared" si="5"/>
        <v>0</v>
      </c>
      <c r="PG35" s="229">
        <f t="shared" si="6"/>
        <v>0</v>
      </c>
      <c r="PH35" s="226">
        <f t="shared" si="7"/>
        <v>0</v>
      </c>
      <c r="PI35" s="251">
        <f t="shared" si="8"/>
        <v>0</v>
      </c>
      <c r="PJ35" s="412">
        <f t="shared" si="9"/>
        <v>0</v>
      </c>
      <c r="PK35" s="417">
        <f t="shared" si="10"/>
        <v>0</v>
      </c>
      <c r="PL35" s="412">
        <f t="shared" si="11"/>
        <v>0</v>
      </c>
      <c r="PM35" s="414">
        <f t="shared" si="12"/>
        <v>0</v>
      </c>
      <c r="PN35" s="412" t="s">
        <v>338</v>
      </c>
      <c r="PO35" s="414" t="s">
        <v>338</v>
      </c>
      <c r="PP35" s="412">
        <f t="shared" si="13"/>
        <v>0</v>
      </c>
      <c r="PQ35" s="414">
        <f t="shared" si="14"/>
        <v>0</v>
      </c>
      <c r="PV35" s="26"/>
      <c r="PW35" s="26"/>
      <c r="PY35" s="26"/>
    </row>
    <row r="36" spans="2:441" s="4" customFormat="1" ht="15" hidden="1" customHeight="1" x14ac:dyDescent="0.25">
      <c r="B36" s="46"/>
      <c r="C36" s="555"/>
      <c r="D36" s="556"/>
      <c r="E36" s="547"/>
      <c r="F36" s="652"/>
      <c r="G36" s="575"/>
      <c r="H36" s="58"/>
      <c r="I36" s="57">
        <f>INT(ROUND(F36,2)*(IF(RIGHT(G36,1)="*",data!$J$11*H36+(IF(H36&gt;0, data!$K$11,0)),(IF(G36&gt;0,data!$J$11*RIGHT(G36,5)+data!$K$11,0)))))</f>
        <v>0</v>
      </c>
      <c r="J36" s="57"/>
      <c r="K36" s="576"/>
      <c r="L36" s="549"/>
      <c r="M36" s="128"/>
      <c r="N36" s="57">
        <f>INT(ROUND(F36,2)*(IF(J36&gt;0,(IF(L36="ano",data!$J$6,0)),0)))</f>
        <v>0</v>
      </c>
      <c r="O36" s="61"/>
      <c r="P36" s="63"/>
      <c r="Q36" s="26"/>
      <c r="R36" s="288" t="str">
        <f t="shared" si="15"/>
        <v/>
      </c>
      <c r="S36" s="289" t="str">
        <f t="shared" si="16"/>
        <v/>
      </c>
      <c r="T36" s="65" t="s">
        <v>338</v>
      </c>
      <c r="U36" s="290" t="str">
        <f t="shared" si="57"/>
        <v/>
      </c>
      <c r="V36" s="23"/>
      <c r="W36" s="26"/>
      <c r="X36" s="26">
        <f>IF(OR(G36=data!$I$18,G36=data!$I$19,G36=data!$I$20,G36=data!$I$21,G36=data!$I$22,G36=data!$I$23,G36=data!$I$24,G36=data!$I$25,G36=data!$I$26,G36=data!$I$27,G36=data!$I$28,G36=data!$I$29,G36=data!$I$30,G36=data!$I$31,G36=data!$I$32,G36=data!$I$33,G36=data!$I$34,G36=data!$I$35,G36=data!$I$36,G36=data!$I$37,G36=data!$I$38,G36=data!$I$39,G36=data!$I$40,G36=data!$I$41,G36=data!$I$42,G36=data!$I$43,G36=data!$I$44),1,0)</f>
        <v>0</v>
      </c>
      <c r="Z36" s="173" t="s">
        <v>297</v>
      </c>
      <c r="AA36" s="10"/>
      <c r="AB36" s="10"/>
      <c r="AC36" s="560">
        <v>160</v>
      </c>
      <c r="AD36" s="561"/>
      <c r="AE36" s="562"/>
      <c r="AF36" s="560">
        <v>160</v>
      </c>
      <c r="AG36" s="561"/>
      <c r="AH36" s="562"/>
      <c r="AI36" s="560">
        <v>160</v>
      </c>
      <c r="AJ36" s="561"/>
      <c r="AK36" s="562"/>
      <c r="AL36" s="560">
        <v>160</v>
      </c>
      <c r="AM36" s="561"/>
      <c r="AN36" s="562"/>
      <c r="AO36" s="560">
        <v>160</v>
      </c>
      <c r="AP36" s="561"/>
      <c r="AQ36" s="562"/>
      <c r="AR36" s="560">
        <v>160</v>
      </c>
      <c r="AS36" s="561"/>
      <c r="AT36" s="562"/>
      <c r="AU36" s="560">
        <v>160</v>
      </c>
      <c r="AV36" s="561"/>
      <c r="AW36" s="562"/>
      <c r="AX36" s="560">
        <v>160</v>
      </c>
      <c r="AY36" s="561"/>
      <c r="AZ36" s="562"/>
      <c r="BA36" s="560">
        <v>160</v>
      </c>
      <c r="BB36" s="561"/>
      <c r="BC36" s="562"/>
      <c r="BD36" s="560">
        <v>160</v>
      </c>
      <c r="BE36" s="561"/>
      <c r="BF36" s="562"/>
      <c r="BG36" s="560">
        <v>160</v>
      </c>
      <c r="BH36" s="561"/>
      <c r="BI36" s="562"/>
      <c r="BJ36" s="560">
        <v>160</v>
      </c>
      <c r="BK36" s="561"/>
      <c r="BL36" s="562"/>
      <c r="BM36" s="226">
        <f t="shared" si="17"/>
        <v>0</v>
      </c>
      <c r="BN36" s="251">
        <f t="shared" si="18"/>
        <v>0</v>
      </c>
      <c r="BO36" s="226">
        <f t="shared" si="19"/>
        <v>0</v>
      </c>
      <c r="BP36" s="227">
        <f t="shared" si="20"/>
        <v>0</v>
      </c>
      <c r="BQ36" s="23"/>
      <c r="BR36" s="23"/>
      <c r="BS36" s="174">
        <v>160</v>
      </c>
      <c r="BT36" s="573"/>
      <c r="BU36" s="175"/>
      <c r="BV36" s="174">
        <v>160</v>
      </c>
      <c r="BW36" s="573"/>
      <c r="BX36" s="175"/>
      <c r="BY36" s="174">
        <v>160</v>
      </c>
      <c r="BZ36" s="573"/>
      <c r="CA36" s="175"/>
      <c r="CB36" s="174">
        <v>160</v>
      </c>
      <c r="CC36" s="573"/>
      <c r="CD36" s="175"/>
      <c r="CE36" s="174">
        <v>160</v>
      </c>
      <c r="CF36" s="573"/>
      <c r="CG36" s="175"/>
      <c r="CH36" s="174">
        <v>160</v>
      </c>
      <c r="CI36" s="573"/>
      <c r="CJ36" s="175"/>
      <c r="CK36" s="174">
        <v>160</v>
      </c>
      <c r="CL36" s="573"/>
      <c r="CM36" s="175"/>
      <c r="CN36" s="174">
        <v>160</v>
      </c>
      <c r="CO36" s="573"/>
      <c r="CP36" s="175"/>
      <c r="CQ36" s="174">
        <v>160</v>
      </c>
      <c r="CR36" s="573"/>
      <c r="CS36" s="175"/>
      <c r="CT36" s="174">
        <v>160</v>
      </c>
      <c r="CU36" s="573"/>
      <c r="CV36" s="175"/>
      <c r="CW36" s="174">
        <v>160</v>
      </c>
      <c r="CX36" s="573"/>
      <c r="CY36" s="175"/>
      <c r="CZ36" s="174">
        <v>160</v>
      </c>
      <c r="DA36" s="573"/>
      <c r="DB36" s="175"/>
      <c r="DC36" s="252">
        <f t="shared" si="21"/>
        <v>0</v>
      </c>
      <c r="DD36" s="251">
        <f t="shared" si="22"/>
        <v>0</v>
      </c>
      <c r="DE36" s="226">
        <f t="shared" si="23"/>
        <v>0</v>
      </c>
      <c r="DF36" s="227">
        <f t="shared" si="24"/>
        <v>0</v>
      </c>
      <c r="DG36" s="23"/>
      <c r="DH36" s="23"/>
      <c r="DI36" s="174">
        <v>160</v>
      </c>
      <c r="DJ36" s="566"/>
      <c r="DK36" s="567"/>
      <c r="DL36" s="201">
        <v>160</v>
      </c>
      <c r="DM36" s="561"/>
      <c r="DN36" s="567"/>
      <c r="DO36" s="201">
        <v>160</v>
      </c>
      <c r="DP36" s="561"/>
      <c r="DQ36" s="567"/>
      <c r="DR36" s="201">
        <v>160</v>
      </c>
      <c r="DS36" s="561"/>
      <c r="DT36" s="567"/>
      <c r="DU36" s="201">
        <v>160</v>
      </c>
      <c r="DV36" s="561"/>
      <c r="DW36" s="567"/>
      <c r="DX36" s="174">
        <v>160</v>
      </c>
      <c r="DY36" s="566"/>
      <c r="DZ36" s="567"/>
      <c r="EA36" s="201">
        <v>160</v>
      </c>
      <c r="EB36" s="561"/>
      <c r="EC36" s="567"/>
      <c r="ED36" s="201">
        <v>160</v>
      </c>
      <c r="EE36" s="561"/>
      <c r="EF36" s="567"/>
      <c r="EG36" s="201">
        <v>160</v>
      </c>
      <c r="EH36" s="561"/>
      <c r="EI36" s="567"/>
      <c r="EJ36" s="174">
        <v>160</v>
      </c>
      <c r="EK36" s="566"/>
      <c r="EL36" s="567"/>
      <c r="EM36" s="201">
        <v>160</v>
      </c>
      <c r="EN36" s="561"/>
      <c r="EO36" s="567"/>
      <c r="EP36" s="201">
        <v>160</v>
      </c>
      <c r="EQ36" s="561"/>
      <c r="ER36" s="567"/>
      <c r="ES36" s="252">
        <f t="shared" si="25"/>
        <v>0</v>
      </c>
      <c r="ET36" s="251">
        <f t="shared" si="26"/>
        <v>0</v>
      </c>
      <c r="EU36" s="226">
        <f t="shared" si="27"/>
        <v>0</v>
      </c>
      <c r="EV36" s="227">
        <f t="shared" si="28"/>
        <v>0</v>
      </c>
      <c r="EW36" s="23"/>
      <c r="EX36" s="23"/>
      <c r="EY36" s="568">
        <v>160</v>
      </c>
      <c r="EZ36" s="573"/>
      <c r="FA36" s="567"/>
      <c r="FB36" s="201">
        <v>160</v>
      </c>
      <c r="FC36" s="573"/>
      <c r="FD36" s="567"/>
      <c r="FE36" s="201">
        <v>160</v>
      </c>
      <c r="FF36" s="573"/>
      <c r="FG36" s="567"/>
      <c r="FH36" s="201">
        <v>160</v>
      </c>
      <c r="FI36" s="573"/>
      <c r="FJ36" s="567"/>
      <c r="FK36" s="174">
        <v>160</v>
      </c>
      <c r="FL36" s="566"/>
      <c r="FM36" s="567"/>
      <c r="FN36" s="201">
        <v>160</v>
      </c>
      <c r="FO36" s="573"/>
      <c r="FP36" s="567"/>
      <c r="FQ36" s="174">
        <v>160</v>
      </c>
      <c r="FR36" s="566"/>
      <c r="FS36" s="567"/>
      <c r="FT36" s="201">
        <v>160</v>
      </c>
      <c r="FU36" s="573"/>
      <c r="FV36" s="567"/>
      <c r="FW36" s="201">
        <v>160</v>
      </c>
      <c r="FX36" s="573"/>
      <c r="FY36" s="567"/>
      <c r="FZ36" s="174">
        <v>160</v>
      </c>
      <c r="GA36" s="566"/>
      <c r="GB36" s="567"/>
      <c r="GC36" s="201">
        <v>160</v>
      </c>
      <c r="GD36" s="573"/>
      <c r="GE36" s="567"/>
      <c r="GF36" s="201">
        <v>160</v>
      </c>
      <c r="GG36" s="573"/>
      <c r="GH36" s="567"/>
      <c r="GI36" s="252">
        <f t="shared" si="29"/>
        <v>0</v>
      </c>
      <c r="GJ36" s="251">
        <f t="shared" si="30"/>
        <v>0</v>
      </c>
      <c r="GK36" s="226">
        <f t="shared" si="31"/>
        <v>0</v>
      </c>
      <c r="GL36" s="227">
        <f t="shared" si="32"/>
        <v>0</v>
      </c>
      <c r="GM36" s="23"/>
      <c r="GN36" s="23"/>
      <c r="GO36" s="568">
        <v>160</v>
      </c>
      <c r="GP36" s="573"/>
      <c r="GQ36" s="567"/>
      <c r="GR36" s="201">
        <v>160</v>
      </c>
      <c r="GS36" s="573"/>
      <c r="GT36" s="567"/>
      <c r="GU36" s="201">
        <v>160</v>
      </c>
      <c r="GV36" s="573"/>
      <c r="GW36" s="567"/>
      <c r="GX36" s="201">
        <v>160</v>
      </c>
      <c r="GY36" s="573"/>
      <c r="GZ36" s="567"/>
      <c r="HA36" s="201">
        <v>160</v>
      </c>
      <c r="HB36" s="573"/>
      <c r="HC36" s="567"/>
      <c r="HD36" s="201">
        <v>160</v>
      </c>
      <c r="HE36" s="573"/>
      <c r="HF36" s="567"/>
      <c r="HG36" s="201">
        <v>160</v>
      </c>
      <c r="HH36" s="573"/>
      <c r="HI36" s="567"/>
      <c r="HJ36" s="201">
        <v>160</v>
      </c>
      <c r="HK36" s="573"/>
      <c r="HL36" s="567"/>
      <c r="HM36" s="201">
        <v>160</v>
      </c>
      <c r="HN36" s="573"/>
      <c r="HO36" s="567"/>
      <c r="HP36" s="201">
        <v>160</v>
      </c>
      <c r="HQ36" s="573"/>
      <c r="HR36" s="567"/>
      <c r="HS36" s="201">
        <v>160</v>
      </c>
      <c r="HT36" s="573"/>
      <c r="HU36" s="567"/>
      <c r="HV36" s="201">
        <v>160</v>
      </c>
      <c r="HW36" s="573"/>
      <c r="HX36" s="567"/>
      <c r="HY36" s="252">
        <f t="shared" si="33"/>
        <v>0</v>
      </c>
      <c r="HZ36" s="251">
        <f t="shared" si="34"/>
        <v>0</v>
      </c>
      <c r="IA36" s="226">
        <f t="shared" si="35"/>
        <v>0</v>
      </c>
      <c r="IB36" s="227">
        <f t="shared" si="36"/>
        <v>0</v>
      </c>
      <c r="IC36" s="23"/>
      <c r="ID36" s="23"/>
      <c r="IE36" s="568">
        <v>160</v>
      </c>
      <c r="IF36" s="573"/>
      <c r="IG36" s="567"/>
      <c r="IH36" s="201">
        <v>160</v>
      </c>
      <c r="II36" s="573"/>
      <c r="IJ36" s="567"/>
      <c r="IK36" s="174">
        <v>160</v>
      </c>
      <c r="IL36" s="566"/>
      <c r="IM36" s="567"/>
      <c r="IN36" s="174">
        <v>160</v>
      </c>
      <c r="IO36" s="566"/>
      <c r="IP36" s="567"/>
      <c r="IQ36" s="174">
        <v>160</v>
      </c>
      <c r="IR36" s="566"/>
      <c r="IS36" s="567"/>
      <c r="IT36" s="174">
        <v>160</v>
      </c>
      <c r="IU36" s="566"/>
      <c r="IV36" s="567"/>
      <c r="IW36" s="201">
        <v>160</v>
      </c>
      <c r="IX36" s="573"/>
      <c r="IY36" s="567"/>
      <c r="IZ36" s="174">
        <v>160</v>
      </c>
      <c r="JA36" s="566"/>
      <c r="JB36" s="567"/>
      <c r="JC36" s="174">
        <v>160</v>
      </c>
      <c r="JD36" s="566"/>
      <c r="JE36" s="567"/>
      <c r="JF36" s="174">
        <v>160</v>
      </c>
      <c r="JG36" s="566"/>
      <c r="JH36" s="567"/>
      <c r="JI36" s="174">
        <v>160</v>
      </c>
      <c r="JJ36" s="566"/>
      <c r="JK36" s="567"/>
      <c r="JL36" s="201">
        <v>160</v>
      </c>
      <c r="JM36" s="573"/>
      <c r="JN36" s="567"/>
      <c r="JO36" s="252">
        <f t="shared" si="37"/>
        <v>0</v>
      </c>
      <c r="JP36" s="251">
        <f t="shared" si="38"/>
        <v>0</v>
      </c>
      <c r="JQ36" s="226">
        <f t="shared" si="39"/>
        <v>0</v>
      </c>
      <c r="JR36" s="227">
        <f t="shared" si="40"/>
        <v>0</v>
      </c>
      <c r="JS36" s="23"/>
      <c r="JT36" s="23"/>
      <c r="JU36" s="174">
        <v>160</v>
      </c>
      <c r="JV36" s="566"/>
      <c r="JW36" s="567"/>
      <c r="JX36" s="174">
        <v>160</v>
      </c>
      <c r="JY36" s="566"/>
      <c r="JZ36" s="567"/>
      <c r="KA36" s="174">
        <v>160</v>
      </c>
      <c r="KB36" s="566"/>
      <c r="KC36" s="567"/>
      <c r="KD36" s="174">
        <v>160</v>
      </c>
      <c r="KE36" s="566"/>
      <c r="KF36" s="567"/>
      <c r="KG36" s="174">
        <v>160</v>
      </c>
      <c r="KH36" s="566"/>
      <c r="KI36" s="567"/>
      <c r="KJ36" s="174">
        <v>160</v>
      </c>
      <c r="KK36" s="566"/>
      <c r="KL36" s="567"/>
      <c r="KM36" s="174">
        <v>160</v>
      </c>
      <c r="KN36" s="566"/>
      <c r="KO36" s="567"/>
      <c r="KP36" s="174">
        <v>160</v>
      </c>
      <c r="KQ36" s="566"/>
      <c r="KR36" s="567"/>
      <c r="KS36" s="174">
        <v>160</v>
      </c>
      <c r="KT36" s="566"/>
      <c r="KU36" s="567"/>
      <c r="KV36" s="174">
        <v>160</v>
      </c>
      <c r="KW36" s="566"/>
      <c r="KX36" s="567"/>
      <c r="KY36" s="174">
        <v>160</v>
      </c>
      <c r="KZ36" s="566"/>
      <c r="LA36" s="567"/>
      <c r="LB36" s="174">
        <v>160</v>
      </c>
      <c r="LC36" s="566"/>
      <c r="LD36" s="567"/>
      <c r="LE36" s="252">
        <f t="shared" si="41"/>
        <v>0</v>
      </c>
      <c r="LF36" s="251">
        <f t="shared" si="42"/>
        <v>0</v>
      </c>
      <c r="LG36" s="226">
        <f t="shared" si="43"/>
        <v>0</v>
      </c>
      <c r="LH36" s="227">
        <f t="shared" si="44"/>
        <v>0</v>
      </c>
      <c r="LI36" s="23"/>
      <c r="LJ36" s="23"/>
      <c r="LK36" s="174">
        <v>160</v>
      </c>
      <c r="LL36" s="566"/>
      <c r="LM36" s="567"/>
      <c r="LN36" s="174">
        <v>160</v>
      </c>
      <c r="LO36" s="566"/>
      <c r="LP36" s="567"/>
      <c r="LQ36" s="174">
        <v>160</v>
      </c>
      <c r="LR36" s="566"/>
      <c r="LS36" s="567"/>
      <c r="LT36" s="174">
        <v>160</v>
      </c>
      <c r="LU36" s="566"/>
      <c r="LV36" s="567"/>
      <c r="LW36" s="174">
        <v>160</v>
      </c>
      <c r="LX36" s="566"/>
      <c r="LY36" s="567"/>
      <c r="LZ36" s="551">
        <v>160</v>
      </c>
      <c r="MA36" s="566"/>
      <c r="MB36" s="567"/>
      <c r="MC36" s="174">
        <v>160</v>
      </c>
      <c r="MD36" s="566"/>
      <c r="ME36" s="567"/>
      <c r="MF36" s="174">
        <v>160</v>
      </c>
      <c r="MG36" s="566"/>
      <c r="MH36" s="567"/>
      <c r="MI36" s="174">
        <v>160</v>
      </c>
      <c r="MJ36" s="566"/>
      <c r="MK36" s="567"/>
      <c r="ML36" s="174">
        <v>160</v>
      </c>
      <c r="MM36" s="566"/>
      <c r="MN36" s="567"/>
      <c r="MO36" s="551">
        <v>160</v>
      </c>
      <c r="MP36" s="566"/>
      <c r="MQ36" s="567"/>
      <c r="MR36" s="174">
        <v>160</v>
      </c>
      <c r="MS36" s="566"/>
      <c r="MT36" s="567"/>
      <c r="MU36" s="252">
        <f t="shared" si="45"/>
        <v>0</v>
      </c>
      <c r="MV36" s="251">
        <f t="shared" si="46"/>
        <v>0</v>
      </c>
      <c r="MW36" s="226">
        <f t="shared" si="47"/>
        <v>0</v>
      </c>
      <c r="MX36" s="227">
        <f t="shared" si="48"/>
        <v>0</v>
      </c>
      <c r="MY36" s="23"/>
      <c r="MZ36" s="23"/>
      <c r="NA36" s="568">
        <v>160</v>
      </c>
      <c r="NB36" s="573"/>
      <c r="NC36" s="567"/>
      <c r="ND36" s="174">
        <v>160</v>
      </c>
      <c r="NE36" s="566"/>
      <c r="NF36" s="567"/>
      <c r="NG36" s="201">
        <v>160</v>
      </c>
      <c r="NH36" s="573"/>
      <c r="NI36" s="567"/>
      <c r="NJ36" s="201">
        <v>160</v>
      </c>
      <c r="NK36" s="573"/>
      <c r="NL36" s="567"/>
      <c r="NM36" s="174">
        <v>160</v>
      </c>
      <c r="NN36" s="566"/>
      <c r="NO36" s="567"/>
      <c r="NP36" s="174">
        <v>160</v>
      </c>
      <c r="NQ36" s="566"/>
      <c r="NR36" s="567"/>
      <c r="NS36" s="174">
        <v>160</v>
      </c>
      <c r="NT36" s="566"/>
      <c r="NU36" s="567"/>
      <c r="NV36" s="201">
        <v>160</v>
      </c>
      <c r="NW36" s="573"/>
      <c r="NX36" s="567"/>
      <c r="NY36" s="201">
        <v>160</v>
      </c>
      <c r="NZ36" s="573"/>
      <c r="OA36" s="567"/>
      <c r="OB36" s="174">
        <v>160</v>
      </c>
      <c r="OC36" s="566"/>
      <c r="OD36" s="567"/>
      <c r="OE36" s="174">
        <v>160</v>
      </c>
      <c r="OF36" s="566"/>
      <c r="OG36" s="567"/>
      <c r="OH36" s="174">
        <v>160</v>
      </c>
      <c r="OI36" s="566"/>
      <c r="OJ36" s="567"/>
      <c r="OK36" s="252">
        <f t="shared" si="49"/>
        <v>0</v>
      </c>
      <c r="OL36" s="251">
        <f t="shared" si="50"/>
        <v>0</v>
      </c>
      <c r="OM36" s="226">
        <f t="shared" si="51"/>
        <v>0</v>
      </c>
      <c r="ON36" s="227">
        <f t="shared" si="52"/>
        <v>0</v>
      </c>
      <c r="OO36" s="23"/>
      <c r="OP36" s="23"/>
      <c r="OQ36" s="571" t="s">
        <v>297</v>
      </c>
      <c r="OR36" s="577">
        <v>160</v>
      </c>
      <c r="OS36" s="573"/>
      <c r="OT36" s="175"/>
      <c r="OU36" s="252">
        <f t="shared" si="53"/>
        <v>0</v>
      </c>
      <c r="OV36" s="227">
        <f t="shared" si="54"/>
        <v>0</v>
      </c>
      <c r="OW36" s="226">
        <f t="shared" si="55"/>
        <v>0</v>
      </c>
      <c r="OX36" s="251">
        <f t="shared" si="56"/>
        <v>0</v>
      </c>
      <c r="OY36" s="574"/>
      <c r="OZ36" s="23"/>
      <c r="PA36" s="23"/>
      <c r="PB36" s="228">
        <f t="shared" si="1"/>
        <v>0</v>
      </c>
      <c r="PC36" s="255">
        <f t="shared" si="2"/>
        <v>0</v>
      </c>
      <c r="PD36" s="226">
        <f t="shared" si="3"/>
        <v>0</v>
      </c>
      <c r="PE36" s="227">
        <f t="shared" si="4"/>
        <v>0</v>
      </c>
      <c r="PF36" s="230">
        <f t="shared" si="5"/>
        <v>0</v>
      </c>
      <c r="PG36" s="229">
        <f t="shared" si="6"/>
        <v>0</v>
      </c>
      <c r="PH36" s="226">
        <f t="shared" si="7"/>
        <v>0</v>
      </c>
      <c r="PI36" s="251">
        <f t="shared" si="8"/>
        <v>0</v>
      </c>
      <c r="PJ36" s="412">
        <f t="shared" si="9"/>
        <v>0</v>
      </c>
      <c r="PK36" s="417">
        <f t="shared" si="10"/>
        <v>0</v>
      </c>
      <c r="PL36" s="412">
        <f t="shared" si="11"/>
        <v>0</v>
      </c>
      <c r="PM36" s="414">
        <f t="shared" si="12"/>
        <v>0</v>
      </c>
      <c r="PN36" s="412" t="s">
        <v>338</v>
      </c>
      <c r="PO36" s="414" t="s">
        <v>338</v>
      </c>
      <c r="PP36" s="412">
        <f t="shared" si="13"/>
        <v>0</v>
      </c>
      <c r="PQ36" s="414">
        <f t="shared" si="14"/>
        <v>0</v>
      </c>
      <c r="PR36" s="23"/>
      <c r="PV36" s="26"/>
      <c r="PW36" s="26"/>
      <c r="PY36" s="26"/>
    </row>
    <row r="37" spans="2:441" s="4" customFormat="1" ht="16.5" customHeight="1" x14ac:dyDescent="0.25">
      <c r="B37" s="46" t="s">
        <v>25</v>
      </c>
      <c r="C37" s="986"/>
      <c r="D37" s="987"/>
      <c r="E37" s="308"/>
      <c r="F37" s="652">
        <v>1</v>
      </c>
      <c r="G37" s="309"/>
      <c r="H37" s="59"/>
      <c r="I37" s="57">
        <f>INT(ROUND(F37,2)*(IF(RIGHT(G37,1)="*",data!$J$11*H37+(IF(H37&gt;0, data!$K$11,0)),(IF(G37&gt;0,data!$J$11*RIGHT(G37,5)+data!$K$11,0)))))</f>
        <v>0</v>
      </c>
      <c r="J37" s="57">
        <f>IF(E37&gt;0,I37*E37,0)</f>
        <v>0</v>
      </c>
      <c r="K37" s="313"/>
      <c r="L37" s="314"/>
      <c r="M37" s="312"/>
      <c r="N37" s="57">
        <f>INT(ROUND(F37,2)*(IF(J37&gt;0,(IF(L37="ano",data!$J$6,0)),0)))</f>
        <v>0</v>
      </c>
      <c r="O37" s="61">
        <f>IF(M37&gt;E37,N37*E37,N37*M37)</f>
        <v>0</v>
      </c>
      <c r="P37" s="63">
        <f>J37+O37</f>
        <v>0</v>
      </c>
      <c r="Q37" s="26"/>
      <c r="R37" s="288" t="str">
        <f t="shared" si="15"/>
        <v/>
      </c>
      <c r="S37" s="289" t="str">
        <f t="shared" si="16"/>
        <v/>
      </c>
      <c r="T37" s="65" t="s">
        <v>338</v>
      </c>
      <c r="U37" s="290" t="str">
        <f t="shared" si="57"/>
        <v/>
      </c>
      <c r="V37" s="4">
        <f>IF(P37&gt;0,IF(ISTEXT(C37)=TRUE,0,1),0)</f>
        <v>0</v>
      </c>
      <c r="W37" s="26">
        <f>IF(H37&gt;0,IF(RIGHT(G37,1)="*",0,1),0)</f>
        <v>0</v>
      </c>
      <c r="X37" s="26">
        <f>IF(OR(G37=data!$I$18,G37=data!$I$19,G37=data!$I$20,G37=data!$I$21,G37=data!$I$22,G37=data!$I$23,G37=data!$I$24,G37=data!$I$25,G37=data!$I$26,G37=data!$I$27,G37=data!$I$28,G37=data!$I$29,G37=data!$I$30,G37=data!$I$31,G37=data!$I$32,G37=data!$I$33,G37=data!$I$34,G37=data!$I$35,G37=data!$I$36,G37=data!$I$37,G37=data!$I$38,G37=data!$I$39,G37=data!$I$40,G37=data!$I$41,G37=data!$I$42,G37=data!$I$43,G37=data!$I$44),1,0)</f>
        <v>0</v>
      </c>
      <c r="Z37" s="176" t="s">
        <v>297</v>
      </c>
      <c r="AA37" s="10"/>
      <c r="AB37" s="10"/>
      <c r="AC37" s="168">
        <v>160</v>
      </c>
      <c r="AD37" s="328"/>
      <c r="AE37" s="223"/>
      <c r="AF37" s="168">
        <v>160</v>
      </c>
      <c r="AG37" s="328"/>
      <c r="AH37" s="223"/>
      <c r="AI37" s="168">
        <v>160</v>
      </c>
      <c r="AJ37" s="328"/>
      <c r="AK37" s="223"/>
      <c r="AL37" s="168">
        <v>160</v>
      </c>
      <c r="AM37" s="328"/>
      <c r="AN37" s="223"/>
      <c r="AO37" s="168">
        <v>160</v>
      </c>
      <c r="AP37" s="328"/>
      <c r="AQ37" s="223"/>
      <c r="AR37" s="168">
        <v>160</v>
      </c>
      <c r="AS37" s="328"/>
      <c r="AT37" s="223"/>
      <c r="AU37" s="168">
        <v>160</v>
      </c>
      <c r="AV37" s="328"/>
      <c r="AW37" s="223"/>
      <c r="AX37" s="168">
        <v>160</v>
      </c>
      <c r="AY37" s="328"/>
      <c r="AZ37" s="223"/>
      <c r="BA37" s="168">
        <v>160</v>
      </c>
      <c r="BB37" s="328"/>
      <c r="BC37" s="223"/>
      <c r="BD37" s="168">
        <v>160</v>
      </c>
      <c r="BE37" s="328"/>
      <c r="BF37" s="223"/>
      <c r="BG37" s="168">
        <v>160</v>
      </c>
      <c r="BH37" s="328"/>
      <c r="BI37" s="223"/>
      <c r="BJ37" s="168">
        <v>160</v>
      </c>
      <c r="BK37" s="328"/>
      <c r="BL37" s="223"/>
      <c r="BM37" s="226">
        <f t="shared" si="17"/>
        <v>0</v>
      </c>
      <c r="BN37" s="251">
        <f t="shared" si="18"/>
        <v>0</v>
      </c>
      <c r="BO37" s="226">
        <f t="shared" si="19"/>
        <v>0</v>
      </c>
      <c r="BP37" s="227">
        <f t="shared" si="20"/>
        <v>0</v>
      </c>
      <c r="BS37" s="164">
        <v>160</v>
      </c>
      <c r="BT37" s="327"/>
      <c r="BU37" s="177"/>
      <c r="BV37" s="164">
        <v>160</v>
      </c>
      <c r="BW37" s="327"/>
      <c r="BX37" s="177"/>
      <c r="BY37" s="164">
        <v>160</v>
      </c>
      <c r="BZ37" s="327"/>
      <c r="CA37" s="177"/>
      <c r="CB37" s="164">
        <v>160</v>
      </c>
      <c r="CC37" s="327"/>
      <c r="CD37" s="177"/>
      <c r="CE37" s="164">
        <v>160</v>
      </c>
      <c r="CF37" s="327"/>
      <c r="CG37" s="177"/>
      <c r="CH37" s="164">
        <v>160</v>
      </c>
      <c r="CI37" s="327"/>
      <c r="CJ37" s="177"/>
      <c r="CK37" s="164">
        <v>160</v>
      </c>
      <c r="CL37" s="327"/>
      <c r="CM37" s="177"/>
      <c r="CN37" s="164">
        <v>160</v>
      </c>
      <c r="CO37" s="327"/>
      <c r="CP37" s="177"/>
      <c r="CQ37" s="164">
        <v>160</v>
      </c>
      <c r="CR37" s="327"/>
      <c r="CS37" s="177"/>
      <c r="CT37" s="164">
        <v>160</v>
      </c>
      <c r="CU37" s="327"/>
      <c r="CV37" s="177"/>
      <c r="CW37" s="164">
        <v>160</v>
      </c>
      <c r="CX37" s="327"/>
      <c r="CY37" s="177"/>
      <c r="CZ37" s="164">
        <v>160</v>
      </c>
      <c r="DA37" s="327"/>
      <c r="DB37" s="177"/>
      <c r="DC37" s="252">
        <f t="shared" si="21"/>
        <v>0</v>
      </c>
      <c r="DD37" s="251">
        <f t="shared" si="22"/>
        <v>0</v>
      </c>
      <c r="DE37" s="226">
        <f t="shared" si="23"/>
        <v>0</v>
      </c>
      <c r="DF37" s="227">
        <f t="shared" si="24"/>
        <v>0</v>
      </c>
      <c r="DI37" s="164">
        <v>160</v>
      </c>
      <c r="DJ37" s="340"/>
      <c r="DK37" s="169"/>
      <c r="DL37" s="195">
        <v>160</v>
      </c>
      <c r="DM37" s="328"/>
      <c r="DN37" s="169"/>
      <c r="DO37" s="195">
        <v>160</v>
      </c>
      <c r="DP37" s="328"/>
      <c r="DQ37" s="169"/>
      <c r="DR37" s="195">
        <v>160</v>
      </c>
      <c r="DS37" s="328"/>
      <c r="DT37" s="169"/>
      <c r="DU37" s="195">
        <v>160</v>
      </c>
      <c r="DV37" s="328"/>
      <c r="DW37" s="169"/>
      <c r="DX37" s="164">
        <v>160</v>
      </c>
      <c r="DY37" s="340"/>
      <c r="DZ37" s="169"/>
      <c r="EA37" s="195">
        <v>160</v>
      </c>
      <c r="EB37" s="328"/>
      <c r="EC37" s="169"/>
      <c r="ED37" s="195">
        <v>160</v>
      </c>
      <c r="EE37" s="328"/>
      <c r="EF37" s="169"/>
      <c r="EG37" s="195">
        <v>160</v>
      </c>
      <c r="EH37" s="328"/>
      <c r="EI37" s="169"/>
      <c r="EJ37" s="164">
        <v>160</v>
      </c>
      <c r="EK37" s="340"/>
      <c r="EL37" s="169"/>
      <c r="EM37" s="195">
        <v>160</v>
      </c>
      <c r="EN37" s="328"/>
      <c r="EO37" s="169"/>
      <c r="EP37" s="195">
        <v>160</v>
      </c>
      <c r="EQ37" s="328"/>
      <c r="ER37" s="169"/>
      <c r="ES37" s="252">
        <f t="shared" si="25"/>
        <v>0</v>
      </c>
      <c r="ET37" s="251">
        <f t="shared" si="26"/>
        <v>0</v>
      </c>
      <c r="EU37" s="226">
        <f t="shared" si="27"/>
        <v>0</v>
      </c>
      <c r="EV37" s="227">
        <f t="shared" si="28"/>
        <v>0</v>
      </c>
      <c r="EY37" s="346">
        <v>160</v>
      </c>
      <c r="EZ37" s="327"/>
      <c r="FA37" s="169"/>
      <c r="FB37" s="195">
        <v>160</v>
      </c>
      <c r="FC37" s="327"/>
      <c r="FD37" s="169"/>
      <c r="FE37" s="195">
        <v>160</v>
      </c>
      <c r="FF37" s="327"/>
      <c r="FG37" s="169"/>
      <c r="FH37" s="195">
        <v>160</v>
      </c>
      <c r="FI37" s="327"/>
      <c r="FJ37" s="169"/>
      <c r="FK37" s="164">
        <v>160</v>
      </c>
      <c r="FL37" s="340"/>
      <c r="FM37" s="169"/>
      <c r="FN37" s="195">
        <v>160</v>
      </c>
      <c r="FO37" s="327"/>
      <c r="FP37" s="169"/>
      <c r="FQ37" s="164">
        <v>160</v>
      </c>
      <c r="FR37" s="340"/>
      <c r="FS37" s="169"/>
      <c r="FT37" s="195">
        <v>160</v>
      </c>
      <c r="FU37" s="327"/>
      <c r="FV37" s="169"/>
      <c r="FW37" s="195">
        <v>160</v>
      </c>
      <c r="FX37" s="327"/>
      <c r="FY37" s="169"/>
      <c r="FZ37" s="164">
        <v>160</v>
      </c>
      <c r="GA37" s="340"/>
      <c r="GB37" s="169"/>
      <c r="GC37" s="195">
        <v>160</v>
      </c>
      <c r="GD37" s="327"/>
      <c r="GE37" s="169"/>
      <c r="GF37" s="195">
        <v>160</v>
      </c>
      <c r="GG37" s="327"/>
      <c r="GH37" s="169"/>
      <c r="GI37" s="252">
        <f t="shared" si="29"/>
        <v>0</v>
      </c>
      <c r="GJ37" s="251">
        <f t="shared" si="30"/>
        <v>0</v>
      </c>
      <c r="GK37" s="226">
        <f t="shared" si="31"/>
        <v>0</v>
      </c>
      <c r="GL37" s="227">
        <f t="shared" si="32"/>
        <v>0</v>
      </c>
      <c r="GO37" s="346">
        <v>160</v>
      </c>
      <c r="GP37" s="327"/>
      <c r="GQ37" s="169"/>
      <c r="GR37" s="195">
        <v>160</v>
      </c>
      <c r="GS37" s="327"/>
      <c r="GT37" s="169"/>
      <c r="GU37" s="195">
        <v>160</v>
      </c>
      <c r="GV37" s="327"/>
      <c r="GW37" s="169"/>
      <c r="GX37" s="195">
        <v>160</v>
      </c>
      <c r="GY37" s="327"/>
      <c r="GZ37" s="169"/>
      <c r="HA37" s="195">
        <v>160</v>
      </c>
      <c r="HB37" s="327"/>
      <c r="HC37" s="169"/>
      <c r="HD37" s="195">
        <v>160</v>
      </c>
      <c r="HE37" s="327"/>
      <c r="HF37" s="169"/>
      <c r="HG37" s="195">
        <v>160</v>
      </c>
      <c r="HH37" s="327"/>
      <c r="HI37" s="169"/>
      <c r="HJ37" s="195">
        <v>160</v>
      </c>
      <c r="HK37" s="327"/>
      <c r="HL37" s="169"/>
      <c r="HM37" s="195">
        <v>160</v>
      </c>
      <c r="HN37" s="327"/>
      <c r="HO37" s="169"/>
      <c r="HP37" s="195">
        <v>160</v>
      </c>
      <c r="HQ37" s="327"/>
      <c r="HR37" s="169"/>
      <c r="HS37" s="195">
        <v>160</v>
      </c>
      <c r="HT37" s="327"/>
      <c r="HU37" s="169"/>
      <c r="HV37" s="195">
        <v>160</v>
      </c>
      <c r="HW37" s="327"/>
      <c r="HX37" s="169"/>
      <c r="HY37" s="252">
        <f t="shared" si="33"/>
        <v>0</v>
      </c>
      <c r="HZ37" s="251">
        <f t="shared" si="34"/>
        <v>0</v>
      </c>
      <c r="IA37" s="226">
        <f t="shared" si="35"/>
        <v>0</v>
      </c>
      <c r="IB37" s="227">
        <f t="shared" si="36"/>
        <v>0</v>
      </c>
      <c r="IE37" s="346">
        <v>160</v>
      </c>
      <c r="IF37" s="327"/>
      <c r="IG37" s="169"/>
      <c r="IH37" s="195">
        <v>160</v>
      </c>
      <c r="II37" s="327"/>
      <c r="IJ37" s="169"/>
      <c r="IK37" s="164">
        <v>160</v>
      </c>
      <c r="IL37" s="340"/>
      <c r="IM37" s="169"/>
      <c r="IN37" s="164">
        <v>160</v>
      </c>
      <c r="IO37" s="340"/>
      <c r="IP37" s="169"/>
      <c r="IQ37" s="164">
        <v>160</v>
      </c>
      <c r="IR37" s="340"/>
      <c r="IS37" s="169"/>
      <c r="IT37" s="164">
        <v>160</v>
      </c>
      <c r="IU37" s="340"/>
      <c r="IV37" s="169"/>
      <c r="IW37" s="195">
        <v>160</v>
      </c>
      <c r="IX37" s="327"/>
      <c r="IY37" s="169"/>
      <c r="IZ37" s="164">
        <v>160</v>
      </c>
      <c r="JA37" s="340"/>
      <c r="JB37" s="169"/>
      <c r="JC37" s="164">
        <v>160</v>
      </c>
      <c r="JD37" s="340"/>
      <c r="JE37" s="169"/>
      <c r="JF37" s="164">
        <v>160</v>
      </c>
      <c r="JG37" s="340"/>
      <c r="JH37" s="169"/>
      <c r="JI37" s="164">
        <v>160</v>
      </c>
      <c r="JJ37" s="340"/>
      <c r="JK37" s="169"/>
      <c r="JL37" s="195">
        <v>160</v>
      </c>
      <c r="JM37" s="327"/>
      <c r="JN37" s="169"/>
      <c r="JO37" s="252">
        <f t="shared" si="37"/>
        <v>0</v>
      </c>
      <c r="JP37" s="251">
        <f t="shared" si="38"/>
        <v>0</v>
      </c>
      <c r="JQ37" s="226">
        <f t="shared" si="39"/>
        <v>0</v>
      </c>
      <c r="JR37" s="227">
        <f t="shared" si="40"/>
        <v>0</v>
      </c>
      <c r="JU37" s="164">
        <v>160</v>
      </c>
      <c r="JV37" s="340"/>
      <c r="JW37" s="169"/>
      <c r="JX37" s="164">
        <v>160</v>
      </c>
      <c r="JY37" s="340"/>
      <c r="JZ37" s="169"/>
      <c r="KA37" s="164">
        <v>160</v>
      </c>
      <c r="KB37" s="340"/>
      <c r="KC37" s="169"/>
      <c r="KD37" s="164">
        <v>160</v>
      </c>
      <c r="KE37" s="340"/>
      <c r="KF37" s="169"/>
      <c r="KG37" s="164">
        <v>160</v>
      </c>
      <c r="KH37" s="340"/>
      <c r="KI37" s="169"/>
      <c r="KJ37" s="164">
        <v>160</v>
      </c>
      <c r="KK37" s="340"/>
      <c r="KL37" s="169"/>
      <c r="KM37" s="164">
        <v>160</v>
      </c>
      <c r="KN37" s="340"/>
      <c r="KO37" s="169"/>
      <c r="KP37" s="164">
        <v>160</v>
      </c>
      <c r="KQ37" s="340"/>
      <c r="KR37" s="169"/>
      <c r="KS37" s="164">
        <v>160</v>
      </c>
      <c r="KT37" s="340"/>
      <c r="KU37" s="169"/>
      <c r="KV37" s="164">
        <v>160</v>
      </c>
      <c r="KW37" s="340"/>
      <c r="KX37" s="169"/>
      <c r="KY37" s="164">
        <v>160</v>
      </c>
      <c r="KZ37" s="340"/>
      <c r="LA37" s="169"/>
      <c r="LB37" s="164">
        <v>160</v>
      </c>
      <c r="LC37" s="340"/>
      <c r="LD37" s="169"/>
      <c r="LE37" s="252">
        <f t="shared" si="41"/>
        <v>0</v>
      </c>
      <c r="LF37" s="251">
        <f t="shared" si="42"/>
        <v>0</v>
      </c>
      <c r="LG37" s="226">
        <f t="shared" si="43"/>
        <v>0</v>
      </c>
      <c r="LH37" s="227">
        <f t="shared" si="44"/>
        <v>0</v>
      </c>
      <c r="LK37" s="164">
        <v>160</v>
      </c>
      <c r="LL37" s="340"/>
      <c r="LM37" s="169"/>
      <c r="LN37" s="164">
        <v>160</v>
      </c>
      <c r="LO37" s="340"/>
      <c r="LP37" s="169"/>
      <c r="LQ37" s="164">
        <v>160</v>
      </c>
      <c r="LR37" s="340"/>
      <c r="LS37" s="169"/>
      <c r="LT37" s="164">
        <v>160</v>
      </c>
      <c r="LU37" s="340"/>
      <c r="LV37" s="169"/>
      <c r="LW37" s="164">
        <v>160</v>
      </c>
      <c r="LX37" s="340"/>
      <c r="LY37" s="169"/>
      <c r="LZ37" s="205">
        <v>160</v>
      </c>
      <c r="MA37" s="340"/>
      <c r="MB37" s="169"/>
      <c r="MC37" s="164">
        <v>160</v>
      </c>
      <c r="MD37" s="340"/>
      <c r="ME37" s="169"/>
      <c r="MF37" s="164">
        <v>160</v>
      </c>
      <c r="MG37" s="340"/>
      <c r="MH37" s="169"/>
      <c r="MI37" s="164">
        <v>160</v>
      </c>
      <c r="MJ37" s="340"/>
      <c r="MK37" s="169"/>
      <c r="ML37" s="164">
        <v>160</v>
      </c>
      <c r="MM37" s="340"/>
      <c r="MN37" s="169"/>
      <c r="MO37" s="205">
        <v>160</v>
      </c>
      <c r="MP37" s="340"/>
      <c r="MQ37" s="169"/>
      <c r="MR37" s="164">
        <v>160</v>
      </c>
      <c r="MS37" s="340"/>
      <c r="MT37" s="169"/>
      <c r="MU37" s="252">
        <f t="shared" si="45"/>
        <v>0</v>
      </c>
      <c r="MV37" s="251">
        <f t="shared" si="46"/>
        <v>0</v>
      </c>
      <c r="MW37" s="226">
        <f t="shared" si="47"/>
        <v>0</v>
      </c>
      <c r="MX37" s="227">
        <f t="shared" si="48"/>
        <v>0</v>
      </c>
      <c r="NA37" s="346">
        <v>160</v>
      </c>
      <c r="NB37" s="327"/>
      <c r="NC37" s="169"/>
      <c r="ND37" s="164">
        <v>160</v>
      </c>
      <c r="NE37" s="340"/>
      <c r="NF37" s="169"/>
      <c r="NG37" s="195">
        <v>160</v>
      </c>
      <c r="NH37" s="327"/>
      <c r="NI37" s="169"/>
      <c r="NJ37" s="195">
        <v>160</v>
      </c>
      <c r="NK37" s="327"/>
      <c r="NL37" s="169"/>
      <c r="NM37" s="164">
        <v>160</v>
      </c>
      <c r="NN37" s="340"/>
      <c r="NO37" s="169"/>
      <c r="NP37" s="164">
        <v>160</v>
      </c>
      <c r="NQ37" s="340"/>
      <c r="NR37" s="169"/>
      <c r="NS37" s="164">
        <v>160</v>
      </c>
      <c r="NT37" s="340"/>
      <c r="NU37" s="169"/>
      <c r="NV37" s="195">
        <v>160</v>
      </c>
      <c r="NW37" s="327"/>
      <c r="NX37" s="169"/>
      <c r="NY37" s="195">
        <v>160</v>
      </c>
      <c r="NZ37" s="327"/>
      <c r="OA37" s="169"/>
      <c r="OB37" s="164">
        <v>160</v>
      </c>
      <c r="OC37" s="340"/>
      <c r="OD37" s="169"/>
      <c r="OE37" s="164">
        <v>160</v>
      </c>
      <c r="OF37" s="340"/>
      <c r="OG37" s="169"/>
      <c r="OH37" s="164">
        <v>160</v>
      </c>
      <c r="OI37" s="340"/>
      <c r="OJ37" s="169"/>
      <c r="OK37" s="252">
        <f t="shared" si="49"/>
        <v>0</v>
      </c>
      <c r="OL37" s="251">
        <f t="shared" si="50"/>
        <v>0</v>
      </c>
      <c r="OM37" s="226">
        <f t="shared" si="51"/>
        <v>0</v>
      </c>
      <c r="ON37" s="227">
        <f t="shared" si="52"/>
        <v>0</v>
      </c>
      <c r="OQ37" s="283" t="s">
        <v>297</v>
      </c>
      <c r="OR37" s="354">
        <v>160</v>
      </c>
      <c r="OS37" s="327"/>
      <c r="OT37" s="177"/>
      <c r="OU37" s="252">
        <f t="shared" si="53"/>
        <v>0</v>
      </c>
      <c r="OV37" s="227">
        <f t="shared" si="54"/>
        <v>0</v>
      </c>
      <c r="OW37" s="226">
        <f t="shared" si="55"/>
        <v>0</v>
      </c>
      <c r="OX37" s="251">
        <f t="shared" si="56"/>
        <v>0</v>
      </c>
      <c r="OY37" s="293"/>
      <c r="PB37" s="228">
        <f t="shared" si="1"/>
        <v>0</v>
      </c>
      <c r="PC37" s="255">
        <f t="shared" si="2"/>
        <v>0</v>
      </c>
      <c r="PD37" s="226">
        <f t="shared" si="3"/>
        <v>0</v>
      </c>
      <c r="PE37" s="227">
        <f t="shared" si="4"/>
        <v>0</v>
      </c>
      <c r="PF37" s="230">
        <f t="shared" si="5"/>
        <v>0</v>
      </c>
      <c r="PG37" s="229">
        <f t="shared" si="6"/>
        <v>0</v>
      </c>
      <c r="PH37" s="226">
        <f t="shared" si="7"/>
        <v>0</v>
      </c>
      <c r="PI37" s="251">
        <f t="shared" si="8"/>
        <v>0</v>
      </c>
      <c r="PJ37" s="412">
        <f t="shared" si="9"/>
        <v>0</v>
      </c>
      <c r="PK37" s="417">
        <f t="shared" si="10"/>
        <v>0</v>
      </c>
      <c r="PL37" s="412">
        <f t="shared" si="11"/>
        <v>0</v>
      </c>
      <c r="PM37" s="414">
        <f t="shared" si="12"/>
        <v>0</v>
      </c>
      <c r="PN37" s="412" t="s">
        <v>338</v>
      </c>
      <c r="PO37" s="414" t="s">
        <v>338</v>
      </c>
      <c r="PP37" s="412">
        <f t="shared" si="13"/>
        <v>0</v>
      </c>
      <c r="PQ37" s="414">
        <f t="shared" si="14"/>
        <v>0</v>
      </c>
      <c r="PV37" s="26"/>
      <c r="PW37" s="26"/>
      <c r="PY37" s="26"/>
    </row>
    <row r="38" spans="2:441" s="4" customFormat="1" ht="15" hidden="1" customHeight="1" x14ac:dyDescent="0.25">
      <c r="B38" s="46"/>
      <c r="C38" s="555"/>
      <c r="D38" s="556"/>
      <c r="E38" s="547"/>
      <c r="F38" s="652"/>
      <c r="G38" s="575"/>
      <c r="H38" s="58"/>
      <c r="I38" s="57">
        <f>INT(ROUND(F38,2)*(IF(RIGHT(G38,1)="*",data!$J$11*H38+(IF(H38&gt;0, data!$K$11,0)),(IF(G38&gt;0,data!$J$11*RIGHT(G38,5)+data!$K$11,0)))))</f>
        <v>0</v>
      </c>
      <c r="J38" s="57"/>
      <c r="K38" s="576"/>
      <c r="L38" s="549"/>
      <c r="M38" s="128"/>
      <c r="N38" s="57">
        <f>INT(ROUND(F38,2)*(IF(J38&gt;0,(IF(L38="ano",data!$J$6,0)),0)))</f>
        <v>0</v>
      </c>
      <c r="O38" s="61"/>
      <c r="P38" s="63"/>
      <c r="Q38" s="26"/>
      <c r="R38" s="288" t="str">
        <f t="shared" si="15"/>
        <v/>
      </c>
      <c r="S38" s="289" t="str">
        <f t="shared" si="16"/>
        <v/>
      </c>
      <c r="T38" s="65" t="s">
        <v>338</v>
      </c>
      <c r="U38" s="290" t="str">
        <f t="shared" si="57"/>
        <v/>
      </c>
      <c r="V38" s="23"/>
      <c r="W38" s="26"/>
      <c r="X38" s="26">
        <f>IF(OR(G38=data!$I$18,G38=data!$I$19,G38=data!$I$20,G38=data!$I$21,G38=data!$I$22,G38=data!$I$23,G38=data!$I$24,G38=data!$I$25,G38=data!$I$26,G38=data!$I$27,G38=data!$I$28,G38=data!$I$29,G38=data!$I$30,G38=data!$I$31,G38=data!$I$32,G38=data!$I$33,G38=data!$I$34,G38=data!$I$35,G38=data!$I$36,G38=data!$I$37,G38=data!$I$38,G38=data!$I$39,G38=data!$I$40,G38=data!$I$41,G38=data!$I$42,G38=data!$I$43,G38=data!$I$44),1,0)</f>
        <v>0</v>
      </c>
      <c r="Z38" s="173" t="s">
        <v>297</v>
      </c>
      <c r="AA38" s="10"/>
      <c r="AB38" s="10"/>
      <c r="AC38" s="560">
        <v>160</v>
      </c>
      <c r="AD38" s="561"/>
      <c r="AE38" s="562"/>
      <c r="AF38" s="560">
        <v>160</v>
      </c>
      <c r="AG38" s="561"/>
      <c r="AH38" s="562"/>
      <c r="AI38" s="560">
        <v>160</v>
      </c>
      <c r="AJ38" s="561"/>
      <c r="AK38" s="562"/>
      <c r="AL38" s="560">
        <v>160</v>
      </c>
      <c r="AM38" s="561"/>
      <c r="AN38" s="562"/>
      <c r="AO38" s="560">
        <v>160</v>
      </c>
      <c r="AP38" s="561"/>
      <c r="AQ38" s="562"/>
      <c r="AR38" s="560">
        <v>160</v>
      </c>
      <c r="AS38" s="561"/>
      <c r="AT38" s="562"/>
      <c r="AU38" s="560">
        <v>160</v>
      </c>
      <c r="AV38" s="561"/>
      <c r="AW38" s="562"/>
      <c r="AX38" s="560">
        <v>160</v>
      </c>
      <c r="AY38" s="561"/>
      <c r="AZ38" s="562"/>
      <c r="BA38" s="560">
        <v>160</v>
      </c>
      <c r="BB38" s="561"/>
      <c r="BC38" s="562"/>
      <c r="BD38" s="560">
        <v>160</v>
      </c>
      <c r="BE38" s="561"/>
      <c r="BF38" s="562"/>
      <c r="BG38" s="560">
        <v>160</v>
      </c>
      <c r="BH38" s="561"/>
      <c r="BI38" s="562"/>
      <c r="BJ38" s="560">
        <v>160</v>
      </c>
      <c r="BK38" s="561"/>
      <c r="BL38" s="562"/>
      <c r="BM38" s="226">
        <f t="shared" si="17"/>
        <v>0</v>
      </c>
      <c r="BN38" s="251">
        <f t="shared" si="18"/>
        <v>0</v>
      </c>
      <c r="BO38" s="226">
        <f t="shared" si="19"/>
        <v>0</v>
      </c>
      <c r="BP38" s="227">
        <f t="shared" si="20"/>
        <v>0</v>
      </c>
      <c r="BQ38" s="23"/>
      <c r="BR38" s="23"/>
      <c r="BS38" s="174">
        <v>160</v>
      </c>
      <c r="BT38" s="573"/>
      <c r="BU38" s="175"/>
      <c r="BV38" s="174">
        <v>160</v>
      </c>
      <c r="BW38" s="573"/>
      <c r="BX38" s="175"/>
      <c r="BY38" s="174">
        <v>160</v>
      </c>
      <c r="BZ38" s="573"/>
      <c r="CA38" s="175"/>
      <c r="CB38" s="174">
        <v>160</v>
      </c>
      <c r="CC38" s="573"/>
      <c r="CD38" s="175"/>
      <c r="CE38" s="174">
        <v>160</v>
      </c>
      <c r="CF38" s="573"/>
      <c r="CG38" s="175"/>
      <c r="CH38" s="174">
        <v>160</v>
      </c>
      <c r="CI38" s="573"/>
      <c r="CJ38" s="175"/>
      <c r="CK38" s="174">
        <v>160</v>
      </c>
      <c r="CL38" s="573"/>
      <c r="CM38" s="175"/>
      <c r="CN38" s="174">
        <v>160</v>
      </c>
      <c r="CO38" s="573"/>
      <c r="CP38" s="175"/>
      <c r="CQ38" s="174">
        <v>160</v>
      </c>
      <c r="CR38" s="573"/>
      <c r="CS38" s="175"/>
      <c r="CT38" s="174">
        <v>160</v>
      </c>
      <c r="CU38" s="573"/>
      <c r="CV38" s="175"/>
      <c r="CW38" s="174">
        <v>160</v>
      </c>
      <c r="CX38" s="573"/>
      <c r="CY38" s="175"/>
      <c r="CZ38" s="174">
        <v>160</v>
      </c>
      <c r="DA38" s="573"/>
      <c r="DB38" s="175"/>
      <c r="DC38" s="252">
        <f t="shared" si="21"/>
        <v>0</v>
      </c>
      <c r="DD38" s="251">
        <f t="shared" si="22"/>
        <v>0</v>
      </c>
      <c r="DE38" s="226">
        <f t="shared" si="23"/>
        <v>0</v>
      </c>
      <c r="DF38" s="227">
        <f t="shared" si="24"/>
        <v>0</v>
      </c>
      <c r="DG38" s="23"/>
      <c r="DH38" s="23"/>
      <c r="DI38" s="174">
        <v>160</v>
      </c>
      <c r="DJ38" s="566"/>
      <c r="DK38" s="567"/>
      <c r="DL38" s="201">
        <v>160</v>
      </c>
      <c r="DM38" s="561"/>
      <c r="DN38" s="567"/>
      <c r="DO38" s="201">
        <v>160</v>
      </c>
      <c r="DP38" s="561"/>
      <c r="DQ38" s="567"/>
      <c r="DR38" s="201">
        <v>160</v>
      </c>
      <c r="DS38" s="561"/>
      <c r="DT38" s="567"/>
      <c r="DU38" s="201">
        <v>160</v>
      </c>
      <c r="DV38" s="561"/>
      <c r="DW38" s="567"/>
      <c r="DX38" s="174">
        <v>160</v>
      </c>
      <c r="DY38" s="566"/>
      <c r="DZ38" s="567"/>
      <c r="EA38" s="201">
        <v>160</v>
      </c>
      <c r="EB38" s="561"/>
      <c r="EC38" s="567"/>
      <c r="ED38" s="201">
        <v>160</v>
      </c>
      <c r="EE38" s="561"/>
      <c r="EF38" s="567"/>
      <c r="EG38" s="201">
        <v>160</v>
      </c>
      <c r="EH38" s="561"/>
      <c r="EI38" s="567"/>
      <c r="EJ38" s="174">
        <v>160</v>
      </c>
      <c r="EK38" s="566"/>
      <c r="EL38" s="567"/>
      <c r="EM38" s="201">
        <v>160</v>
      </c>
      <c r="EN38" s="561"/>
      <c r="EO38" s="567"/>
      <c r="EP38" s="201">
        <v>160</v>
      </c>
      <c r="EQ38" s="561"/>
      <c r="ER38" s="567"/>
      <c r="ES38" s="252">
        <f t="shared" si="25"/>
        <v>0</v>
      </c>
      <c r="ET38" s="251">
        <f t="shared" si="26"/>
        <v>0</v>
      </c>
      <c r="EU38" s="226">
        <f t="shared" si="27"/>
        <v>0</v>
      </c>
      <c r="EV38" s="227">
        <f t="shared" si="28"/>
        <v>0</v>
      </c>
      <c r="EW38" s="23"/>
      <c r="EX38" s="23"/>
      <c r="EY38" s="568">
        <v>160</v>
      </c>
      <c r="EZ38" s="573"/>
      <c r="FA38" s="567"/>
      <c r="FB38" s="201">
        <v>160</v>
      </c>
      <c r="FC38" s="573"/>
      <c r="FD38" s="567"/>
      <c r="FE38" s="201">
        <v>160</v>
      </c>
      <c r="FF38" s="573"/>
      <c r="FG38" s="567"/>
      <c r="FH38" s="201">
        <v>160</v>
      </c>
      <c r="FI38" s="573"/>
      <c r="FJ38" s="567"/>
      <c r="FK38" s="174">
        <v>160</v>
      </c>
      <c r="FL38" s="566"/>
      <c r="FM38" s="567"/>
      <c r="FN38" s="201">
        <v>160</v>
      </c>
      <c r="FO38" s="573"/>
      <c r="FP38" s="567"/>
      <c r="FQ38" s="174">
        <v>160</v>
      </c>
      <c r="FR38" s="566"/>
      <c r="FS38" s="567"/>
      <c r="FT38" s="201">
        <v>160</v>
      </c>
      <c r="FU38" s="573"/>
      <c r="FV38" s="567"/>
      <c r="FW38" s="201">
        <v>160</v>
      </c>
      <c r="FX38" s="573"/>
      <c r="FY38" s="567"/>
      <c r="FZ38" s="174">
        <v>160</v>
      </c>
      <c r="GA38" s="566"/>
      <c r="GB38" s="567"/>
      <c r="GC38" s="201">
        <v>160</v>
      </c>
      <c r="GD38" s="573"/>
      <c r="GE38" s="567"/>
      <c r="GF38" s="201">
        <v>160</v>
      </c>
      <c r="GG38" s="573"/>
      <c r="GH38" s="567"/>
      <c r="GI38" s="252">
        <f t="shared" si="29"/>
        <v>0</v>
      </c>
      <c r="GJ38" s="251">
        <f t="shared" si="30"/>
        <v>0</v>
      </c>
      <c r="GK38" s="226">
        <f t="shared" si="31"/>
        <v>0</v>
      </c>
      <c r="GL38" s="227">
        <f t="shared" si="32"/>
        <v>0</v>
      </c>
      <c r="GM38" s="23"/>
      <c r="GN38" s="23"/>
      <c r="GO38" s="568">
        <v>160</v>
      </c>
      <c r="GP38" s="573"/>
      <c r="GQ38" s="567"/>
      <c r="GR38" s="201">
        <v>160</v>
      </c>
      <c r="GS38" s="573"/>
      <c r="GT38" s="567"/>
      <c r="GU38" s="201">
        <v>160</v>
      </c>
      <c r="GV38" s="573"/>
      <c r="GW38" s="567"/>
      <c r="GX38" s="201">
        <v>160</v>
      </c>
      <c r="GY38" s="573"/>
      <c r="GZ38" s="567"/>
      <c r="HA38" s="201">
        <v>160</v>
      </c>
      <c r="HB38" s="573"/>
      <c r="HC38" s="567"/>
      <c r="HD38" s="201">
        <v>160</v>
      </c>
      <c r="HE38" s="573"/>
      <c r="HF38" s="567"/>
      <c r="HG38" s="201">
        <v>160</v>
      </c>
      <c r="HH38" s="573"/>
      <c r="HI38" s="567"/>
      <c r="HJ38" s="201">
        <v>160</v>
      </c>
      <c r="HK38" s="573"/>
      <c r="HL38" s="567"/>
      <c r="HM38" s="201">
        <v>160</v>
      </c>
      <c r="HN38" s="573"/>
      <c r="HO38" s="567"/>
      <c r="HP38" s="201">
        <v>160</v>
      </c>
      <c r="HQ38" s="573"/>
      <c r="HR38" s="567"/>
      <c r="HS38" s="201">
        <v>160</v>
      </c>
      <c r="HT38" s="573"/>
      <c r="HU38" s="567"/>
      <c r="HV38" s="201">
        <v>160</v>
      </c>
      <c r="HW38" s="573"/>
      <c r="HX38" s="567"/>
      <c r="HY38" s="252">
        <f t="shared" si="33"/>
        <v>0</v>
      </c>
      <c r="HZ38" s="251">
        <f t="shared" si="34"/>
        <v>0</v>
      </c>
      <c r="IA38" s="226">
        <f t="shared" si="35"/>
        <v>0</v>
      </c>
      <c r="IB38" s="227">
        <f t="shared" si="36"/>
        <v>0</v>
      </c>
      <c r="IC38" s="23"/>
      <c r="ID38" s="23"/>
      <c r="IE38" s="568">
        <v>160</v>
      </c>
      <c r="IF38" s="573"/>
      <c r="IG38" s="567"/>
      <c r="IH38" s="201">
        <v>160</v>
      </c>
      <c r="II38" s="573"/>
      <c r="IJ38" s="567"/>
      <c r="IK38" s="174">
        <v>160</v>
      </c>
      <c r="IL38" s="566"/>
      <c r="IM38" s="567"/>
      <c r="IN38" s="174">
        <v>160</v>
      </c>
      <c r="IO38" s="566"/>
      <c r="IP38" s="567"/>
      <c r="IQ38" s="174">
        <v>160</v>
      </c>
      <c r="IR38" s="566"/>
      <c r="IS38" s="567"/>
      <c r="IT38" s="174">
        <v>160</v>
      </c>
      <c r="IU38" s="566"/>
      <c r="IV38" s="567"/>
      <c r="IW38" s="201">
        <v>160</v>
      </c>
      <c r="IX38" s="573"/>
      <c r="IY38" s="567"/>
      <c r="IZ38" s="174">
        <v>160</v>
      </c>
      <c r="JA38" s="566"/>
      <c r="JB38" s="567"/>
      <c r="JC38" s="174">
        <v>160</v>
      </c>
      <c r="JD38" s="566"/>
      <c r="JE38" s="567"/>
      <c r="JF38" s="174">
        <v>160</v>
      </c>
      <c r="JG38" s="566"/>
      <c r="JH38" s="567"/>
      <c r="JI38" s="174">
        <v>160</v>
      </c>
      <c r="JJ38" s="566"/>
      <c r="JK38" s="567"/>
      <c r="JL38" s="201">
        <v>160</v>
      </c>
      <c r="JM38" s="573"/>
      <c r="JN38" s="567"/>
      <c r="JO38" s="252">
        <f t="shared" si="37"/>
        <v>0</v>
      </c>
      <c r="JP38" s="251">
        <f t="shared" si="38"/>
        <v>0</v>
      </c>
      <c r="JQ38" s="226">
        <f t="shared" si="39"/>
        <v>0</v>
      </c>
      <c r="JR38" s="227">
        <f t="shared" si="40"/>
        <v>0</v>
      </c>
      <c r="JS38" s="23"/>
      <c r="JT38" s="23"/>
      <c r="JU38" s="174">
        <v>160</v>
      </c>
      <c r="JV38" s="566"/>
      <c r="JW38" s="567"/>
      <c r="JX38" s="174">
        <v>160</v>
      </c>
      <c r="JY38" s="566"/>
      <c r="JZ38" s="567"/>
      <c r="KA38" s="174">
        <v>160</v>
      </c>
      <c r="KB38" s="566"/>
      <c r="KC38" s="567"/>
      <c r="KD38" s="174">
        <v>160</v>
      </c>
      <c r="KE38" s="566"/>
      <c r="KF38" s="567"/>
      <c r="KG38" s="174">
        <v>160</v>
      </c>
      <c r="KH38" s="566"/>
      <c r="KI38" s="567"/>
      <c r="KJ38" s="174">
        <v>160</v>
      </c>
      <c r="KK38" s="566"/>
      <c r="KL38" s="567"/>
      <c r="KM38" s="174">
        <v>160</v>
      </c>
      <c r="KN38" s="566"/>
      <c r="KO38" s="567"/>
      <c r="KP38" s="174">
        <v>160</v>
      </c>
      <c r="KQ38" s="566"/>
      <c r="KR38" s="567"/>
      <c r="KS38" s="174">
        <v>160</v>
      </c>
      <c r="KT38" s="566"/>
      <c r="KU38" s="567"/>
      <c r="KV38" s="174">
        <v>160</v>
      </c>
      <c r="KW38" s="566"/>
      <c r="KX38" s="567"/>
      <c r="KY38" s="174">
        <v>160</v>
      </c>
      <c r="KZ38" s="566"/>
      <c r="LA38" s="567"/>
      <c r="LB38" s="174">
        <v>160</v>
      </c>
      <c r="LC38" s="566"/>
      <c r="LD38" s="567"/>
      <c r="LE38" s="252">
        <f t="shared" si="41"/>
        <v>0</v>
      </c>
      <c r="LF38" s="251">
        <f t="shared" si="42"/>
        <v>0</v>
      </c>
      <c r="LG38" s="226">
        <f t="shared" si="43"/>
        <v>0</v>
      </c>
      <c r="LH38" s="227">
        <f t="shared" si="44"/>
        <v>0</v>
      </c>
      <c r="LI38" s="23"/>
      <c r="LJ38" s="23"/>
      <c r="LK38" s="174">
        <v>160</v>
      </c>
      <c r="LL38" s="566"/>
      <c r="LM38" s="567"/>
      <c r="LN38" s="174">
        <v>160</v>
      </c>
      <c r="LO38" s="566"/>
      <c r="LP38" s="567"/>
      <c r="LQ38" s="174">
        <v>160</v>
      </c>
      <c r="LR38" s="566"/>
      <c r="LS38" s="567"/>
      <c r="LT38" s="174">
        <v>160</v>
      </c>
      <c r="LU38" s="566"/>
      <c r="LV38" s="567"/>
      <c r="LW38" s="174">
        <v>160</v>
      </c>
      <c r="LX38" s="566"/>
      <c r="LY38" s="567"/>
      <c r="LZ38" s="551">
        <v>160</v>
      </c>
      <c r="MA38" s="566"/>
      <c r="MB38" s="567"/>
      <c r="MC38" s="174">
        <v>160</v>
      </c>
      <c r="MD38" s="566"/>
      <c r="ME38" s="567"/>
      <c r="MF38" s="174">
        <v>160</v>
      </c>
      <c r="MG38" s="566"/>
      <c r="MH38" s="567"/>
      <c r="MI38" s="174">
        <v>160</v>
      </c>
      <c r="MJ38" s="566"/>
      <c r="MK38" s="567"/>
      <c r="ML38" s="174">
        <v>160</v>
      </c>
      <c r="MM38" s="566"/>
      <c r="MN38" s="567"/>
      <c r="MO38" s="551">
        <v>160</v>
      </c>
      <c r="MP38" s="566"/>
      <c r="MQ38" s="567"/>
      <c r="MR38" s="174">
        <v>160</v>
      </c>
      <c r="MS38" s="566"/>
      <c r="MT38" s="567"/>
      <c r="MU38" s="252">
        <f t="shared" si="45"/>
        <v>0</v>
      </c>
      <c r="MV38" s="251">
        <f t="shared" si="46"/>
        <v>0</v>
      </c>
      <c r="MW38" s="226">
        <f t="shared" si="47"/>
        <v>0</v>
      </c>
      <c r="MX38" s="227">
        <f t="shared" si="48"/>
        <v>0</v>
      </c>
      <c r="MY38" s="23"/>
      <c r="MZ38" s="23"/>
      <c r="NA38" s="568">
        <v>160</v>
      </c>
      <c r="NB38" s="573"/>
      <c r="NC38" s="567"/>
      <c r="ND38" s="174">
        <v>160</v>
      </c>
      <c r="NE38" s="566"/>
      <c r="NF38" s="567"/>
      <c r="NG38" s="201">
        <v>160</v>
      </c>
      <c r="NH38" s="573"/>
      <c r="NI38" s="567"/>
      <c r="NJ38" s="201">
        <v>160</v>
      </c>
      <c r="NK38" s="573"/>
      <c r="NL38" s="567"/>
      <c r="NM38" s="174">
        <v>160</v>
      </c>
      <c r="NN38" s="566"/>
      <c r="NO38" s="567"/>
      <c r="NP38" s="174">
        <v>160</v>
      </c>
      <c r="NQ38" s="566"/>
      <c r="NR38" s="567"/>
      <c r="NS38" s="174">
        <v>160</v>
      </c>
      <c r="NT38" s="566"/>
      <c r="NU38" s="567"/>
      <c r="NV38" s="201">
        <v>160</v>
      </c>
      <c r="NW38" s="573"/>
      <c r="NX38" s="567"/>
      <c r="NY38" s="201">
        <v>160</v>
      </c>
      <c r="NZ38" s="573"/>
      <c r="OA38" s="567"/>
      <c r="OB38" s="174">
        <v>160</v>
      </c>
      <c r="OC38" s="566"/>
      <c r="OD38" s="567"/>
      <c r="OE38" s="174">
        <v>160</v>
      </c>
      <c r="OF38" s="566"/>
      <c r="OG38" s="567"/>
      <c r="OH38" s="174">
        <v>160</v>
      </c>
      <c r="OI38" s="566"/>
      <c r="OJ38" s="567"/>
      <c r="OK38" s="252">
        <f t="shared" si="49"/>
        <v>0</v>
      </c>
      <c r="OL38" s="251">
        <f t="shared" si="50"/>
        <v>0</v>
      </c>
      <c r="OM38" s="226">
        <f t="shared" si="51"/>
        <v>0</v>
      </c>
      <c r="ON38" s="227">
        <f t="shared" si="52"/>
        <v>0</v>
      </c>
      <c r="OO38" s="23"/>
      <c r="OP38" s="23"/>
      <c r="OQ38" s="571" t="s">
        <v>297</v>
      </c>
      <c r="OR38" s="577">
        <v>160</v>
      </c>
      <c r="OS38" s="573"/>
      <c r="OT38" s="175"/>
      <c r="OU38" s="252">
        <f t="shared" si="53"/>
        <v>0</v>
      </c>
      <c r="OV38" s="227">
        <f t="shared" si="54"/>
        <v>0</v>
      </c>
      <c r="OW38" s="226">
        <f t="shared" si="55"/>
        <v>0</v>
      </c>
      <c r="OX38" s="251">
        <f t="shared" si="56"/>
        <v>0</v>
      </c>
      <c r="OY38" s="574"/>
      <c r="OZ38" s="23"/>
      <c r="PA38" s="23"/>
      <c r="PB38" s="228">
        <f t="shared" si="1"/>
        <v>0</v>
      </c>
      <c r="PC38" s="255">
        <f t="shared" si="2"/>
        <v>0</v>
      </c>
      <c r="PD38" s="226">
        <f t="shared" si="3"/>
        <v>0</v>
      </c>
      <c r="PE38" s="227">
        <f t="shared" si="4"/>
        <v>0</v>
      </c>
      <c r="PF38" s="230">
        <f t="shared" si="5"/>
        <v>0</v>
      </c>
      <c r="PG38" s="229">
        <f t="shared" si="6"/>
        <v>0</v>
      </c>
      <c r="PH38" s="226">
        <f t="shared" si="7"/>
        <v>0</v>
      </c>
      <c r="PI38" s="251">
        <f t="shared" si="8"/>
        <v>0</v>
      </c>
      <c r="PJ38" s="412">
        <f t="shared" si="9"/>
        <v>0</v>
      </c>
      <c r="PK38" s="417">
        <f t="shared" si="10"/>
        <v>0</v>
      </c>
      <c r="PL38" s="412">
        <f t="shared" si="11"/>
        <v>0</v>
      </c>
      <c r="PM38" s="414">
        <f t="shared" si="12"/>
        <v>0</v>
      </c>
      <c r="PN38" s="412" t="s">
        <v>338</v>
      </c>
      <c r="PO38" s="414" t="s">
        <v>338</v>
      </c>
      <c r="PP38" s="412">
        <f t="shared" si="13"/>
        <v>0</v>
      </c>
      <c r="PQ38" s="414">
        <f t="shared" si="14"/>
        <v>0</v>
      </c>
      <c r="PR38" s="23"/>
      <c r="PV38" s="26"/>
      <c r="PW38" s="26"/>
      <c r="PY38" s="26"/>
    </row>
    <row r="39" spans="2:441" s="4" customFormat="1" ht="16.5" customHeight="1" x14ac:dyDescent="0.25">
      <c r="B39" s="46" t="s">
        <v>26</v>
      </c>
      <c r="C39" s="986"/>
      <c r="D39" s="987"/>
      <c r="E39" s="308"/>
      <c r="F39" s="652">
        <v>1</v>
      </c>
      <c r="G39" s="309"/>
      <c r="H39" s="59"/>
      <c r="I39" s="57">
        <f>INT(ROUND(F39,2)*(IF(RIGHT(G39,1)="*",data!$J$11*H39+(IF(H39&gt;0, data!$K$11,0)),(IF(G39&gt;0,data!$J$11*RIGHT(G39,5)+data!$K$11,0)))))</f>
        <v>0</v>
      </c>
      <c r="J39" s="57">
        <f>IF(E39&gt;0,I39*E39,0)</f>
        <v>0</v>
      </c>
      <c r="K39" s="313"/>
      <c r="L39" s="314"/>
      <c r="M39" s="312"/>
      <c r="N39" s="57">
        <f>INT(ROUND(F39,2)*(IF(J39&gt;0,(IF(L39="ano",data!$J$6,0)),0)))</f>
        <v>0</v>
      </c>
      <c r="O39" s="61">
        <f>IF(M39&gt;E39,N39*E39,N39*M39)</f>
        <v>0</v>
      </c>
      <c r="P39" s="63">
        <f>J39+O39</f>
        <v>0</v>
      </c>
      <c r="Q39" s="26"/>
      <c r="R39" s="288" t="str">
        <f t="shared" si="15"/>
        <v/>
      </c>
      <c r="S39" s="289" t="str">
        <f t="shared" si="16"/>
        <v/>
      </c>
      <c r="T39" s="65" t="s">
        <v>338</v>
      </c>
      <c r="U39" s="290" t="str">
        <f t="shared" si="57"/>
        <v/>
      </c>
      <c r="V39" s="4">
        <f>IF(P39&gt;0,IF(ISTEXT(C39)=TRUE,0,1),0)</f>
        <v>0</v>
      </c>
      <c r="W39" s="26">
        <f>IF(H39&gt;0,IF(RIGHT(G39,1)="*",0,1),0)</f>
        <v>0</v>
      </c>
      <c r="X39" s="26">
        <f>IF(OR(G39=data!$I$18,G39=data!$I$19,G39=data!$I$20,G39=data!$I$21,G39=data!$I$22,G39=data!$I$23,G39=data!$I$24,G39=data!$I$25,G39=data!$I$26,G39=data!$I$27,G39=data!$I$28,G39=data!$I$29,G39=data!$I$30,G39=data!$I$31,G39=data!$I$32,G39=data!$I$33,G39=data!$I$34,G39=data!$I$35,G39=data!$I$36,G39=data!$I$37,G39=data!$I$38,G39=data!$I$39,G39=data!$I$40,G39=data!$I$41,G39=data!$I$42,G39=data!$I$43,G39=data!$I$44),1,0)</f>
        <v>0</v>
      </c>
      <c r="Z39" s="176" t="s">
        <v>297</v>
      </c>
      <c r="AA39" s="10"/>
      <c r="AB39" s="10"/>
      <c r="AC39" s="168">
        <v>160</v>
      </c>
      <c r="AD39" s="328"/>
      <c r="AE39" s="223"/>
      <c r="AF39" s="168">
        <v>160</v>
      </c>
      <c r="AG39" s="328"/>
      <c r="AH39" s="223"/>
      <c r="AI39" s="168">
        <v>160</v>
      </c>
      <c r="AJ39" s="328"/>
      <c r="AK39" s="223"/>
      <c r="AL39" s="168">
        <v>160</v>
      </c>
      <c r="AM39" s="328"/>
      <c r="AN39" s="223"/>
      <c r="AO39" s="168">
        <v>160</v>
      </c>
      <c r="AP39" s="328"/>
      <c r="AQ39" s="223"/>
      <c r="AR39" s="168">
        <v>160</v>
      </c>
      <c r="AS39" s="328"/>
      <c r="AT39" s="223"/>
      <c r="AU39" s="168">
        <v>160</v>
      </c>
      <c r="AV39" s="328"/>
      <c r="AW39" s="223"/>
      <c r="AX39" s="168">
        <v>160</v>
      </c>
      <c r="AY39" s="328"/>
      <c r="AZ39" s="223"/>
      <c r="BA39" s="168">
        <v>160</v>
      </c>
      <c r="BB39" s="328"/>
      <c r="BC39" s="223"/>
      <c r="BD39" s="168">
        <v>160</v>
      </c>
      <c r="BE39" s="328"/>
      <c r="BF39" s="223"/>
      <c r="BG39" s="168">
        <v>160</v>
      </c>
      <c r="BH39" s="328"/>
      <c r="BI39" s="223"/>
      <c r="BJ39" s="168">
        <v>160</v>
      </c>
      <c r="BK39" s="328"/>
      <c r="BL39" s="223"/>
      <c r="BM39" s="226">
        <f t="shared" si="17"/>
        <v>0</v>
      </c>
      <c r="BN39" s="251">
        <f t="shared" si="18"/>
        <v>0</v>
      </c>
      <c r="BO39" s="226">
        <f t="shared" si="19"/>
        <v>0</v>
      </c>
      <c r="BP39" s="227">
        <f t="shared" si="20"/>
        <v>0</v>
      </c>
      <c r="BS39" s="164">
        <v>160</v>
      </c>
      <c r="BT39" s="327"/>
      <c r="BU39" s="177"/>
      <c r="BV39" s="164">
        <v>160</v>
      </c>
      <c r="BW39" s="327"/>
      <c r="BX39" s="177"/>
      <c r="BY39" s="164">
        <v>160</v>
      </c>
      <c r="BZ39" s="327"/>
      <c r="CA39" s="177"/>
      <c r="CB39" s="164">
        <v>160</v>
      </c>
      <c r="CC39" s="327"/>
      <c r="CD39" s="177"/>
      <c r="CE39" s="164">
        <v>160</v>
      </c>
      <c r="CF39" s="327"/>
      <c r="CG39" s="177"/>
      <c r="CH39" s="164">
        <v>160</v>
      </c>
      <c r="CI39" s="327"/>
      <c r="CJ39" s="177"/>
      <c r="CK39" s="164">
        <v>160</v>
      </c>
      <c r="CL39" s="327"/>
      <c r="CM39" s="177"/>
      <c r="CN39" s="164">
        <v>160</v>
      </c>
      <c r="CO39" s="327"/>
      <c r="CP39" s="177"/>
      <c r="CQ39" s="164">
        <v>160</v>
      </c>
      <c r="CR39" s="327"/>
      <c r="CS39" s="177"/>
      <c r="CT39" s="164">
        <v>160</v>
      </c>
      <c r="CU39" s="327"/>
      <c r="CV39" s="177"/>
      <c r="CW39" s="164">
        <v>160</v>
      </c>
      <c r="CX39" s="327"/>
      <c r="CY39" s="177"/>
      <c r="CZ39" s="164">
        <v>160</v>
      </c>
      <c r="DA39" s="327"/>
      <c r="DB39" s="177"/>
      <c r="DC39" s="252">
        <f t="shared" si="21"/>
        <v>0</v>
      </c>
      <c r="DD39" s="251">
        <f t="shared" si="22"/>
        <v>0</v>
      </c>
      <c r="DE39" s="226">
        <f t="shared" si="23"/>
        <v>0</v>
      </c>
      <c r="DF39" s="227">
        <f t="shared" si="24"/>
        <v>0</v>
      </c>
      <c r="DI39" s="164">
        <v>160</v>
      </c>
      <c r="DJ39" s="340"/>
      <c r="DK39" s="169"/>
      <c r="DL39" s="195">
        <v>160</v>
      </c>
      <c r="DM39" s="328"/>
      <c r="DN39" s="169"/>
      <c r="DO39" s="195">
        <v>160</v>
      </c>
      <c r="DP39" s="328"/>
      <c r="DQ39" s="169"/>
      <c r="DR39" s="195">
        <v>160</v>
      </c>
      <c r="DS39" s="328"/>
      <c r="DT39" s="169"/>
      <c r="DU39" s="195">
        <v>160</v>
      </c>
      <c r="DV39" s="328"/>
      <c r="DW39" s="169"/>
      <c r="DX39" s="164">
        <v>160</v>
      </c>
      <c r="DY39" s="340"/>
      <c r="DZ39" s="169"/>
      <c r="EA39" s="195">
        <v>160</v>
      </c>
      <c r="EB39" s="328"/>
      <c r="EC39" s="169"/>
      <c r="ED39" s="195">
        <v>160</v>
      </c>
      <c r="EE39" s="328"/>
      <c r="EF39" s="169"/>
      <c r="EG39" s="195">
        <v>160</v>
      </c>
      <c r="EH39" s="328"/>
      <c r="EI39" s="169"/>
      <c r="EJ39" s="164">
        <v>160</v>
      </c>
      <c r="EK39" s="340"/>
      <c r="EL39" s="169"/>
      <c r="EM39" s="195">
        <v>160</v>
      </c>
      <c r="EN39" s="328"/>
      <c r="EO39" s="169"/>
      <c r="EP39" s="195">
        <v>160</v>
      </c>
      <c r="EQ39" s="328"/>
      <c r="ER39" s="169"/>
      <c r="ES39" s="252">
        <f t="shared" si="25"/>
        <v>0</v>
      </c>
      <c r="ET39" s="251">
        <f t="shared" si="26"/>
        <v>0</v>
      </c>
      <c r="EU39" s="226">
        <f t="shared" si="27"/>
        <v>0</v>
      </c>
      <c r="EV39" s="227">
        <f t="shared" si="28"/>
        <v>0</v>
      </c>
      <c r="EY39" s="346">
        <v>160</v>
      </c>
      <c r="EZ39" s="327"/>
      <c r="FA39" s="169"/>
      <c r="FB39" s="195">
        <v>160</v>
      </c>
      <c r="FC39" s="327"/>
      <c r="FD39" s="169"/>
      <c r="FE39" s="195">
        <v>160</v>
      </c>
      <c r="FF39" s="327"/>
      <c r="FG39" s="169"/>
      <c r="FH39" s="195">
        <v>160</v>
      </c>
      <c r="FI39" s="327"/>
      <c r="FJ39" s="169"/>
      <c r="FK39" s="164">
        <v>160</v>
      </c>
      <c r="FL39" s="340"/>
      <c r="FM39" s="169"/>
      <c r="FN39" s="195">
        <v>160</v>
      </c>
      <c r="FO39" s="327"/>
      <c r="FP39" s="169"/>
      <c r="FQ39" s="164">
        <v>160</v>
      </c>
      <c r="FR39" s="340"/>
      <c r="FS39" s="169"/>
      <c r="FT39" s="195">
        <v>160</v>
      </c>
      <c r="FU39" s="327"/>
      <c r="FV39" s="169"/>
      <c r="FW39" s="195">
        <v>160</v>
      </c>
      <c r="FX39" s="327"/>
      <c r="FY39" s="169"/>
      <c r="FZ39" s="164">
        <v>160</v>
      </c>
      <c r="GA39" s="340"/>
      <c r="GB39" s="169"/>
      <c r="GC39" s="195">
        <v>160</v>
      </c>
      <c r="GD39" s="327"/>
      <c r="GE39" s="169"/>
      <c r="GF39" s="195">
        <v>160</v>
      </c>
      <c r="GG39" s="327"/>
      <c r="GH39" s="169"/>
      <c r="GI39" s="252">
        <f t="shared" si="29"/>
        <v>0</v>
      </c>
      <c r="GJ39" s="251">
        <f t="shared" si="30"/>
        <v>0</v>
      </c>
      <c r="GK39" s="226">
        <f t="shared" si="31"/>
        <v>0</v>
      </c>
      <c r="GL39" s="227">
        <f t="shared" si="32"/>
        <v>0</v>
      </c>
      <c r="GO39" s="346">
        <v>160</v>
      </c>
      <c r="GP39" s="327"/>
      <c r="GQ39" s="169"/>
      <c r="GR39" s="195">
        <v>160</v>
      </c>
      <c r="GS39" s="327"/>
      <c r="GT39" s="169"/>
      <c r="GU39" s="195">
        <v>160</v>
      </c>
      <c r="GV39" s="327"/>
      <c r="GW39" s="169"/>
      <c r="GX39" s="195">
        <v>160</v>
      </c>
      <c r="GY39" s="327"/>
      <c r="GZ39" s="169"/>
      <c r="HA39" s="195">
        <v>160</v>
      </c>
      <c r="HB39" s="327"/>
      <c r="HC39" s="169"/>
      <c r="HD39" s="195">
        <v>160</v>
      </c>
      <c r="HE39" s="327"/>
      <c r="HF39" s="169"/>
      <c r="HG39" s="195">
        <v>160</v>
      </c>
      <c r="HH39" s="327"/>
      <c r="HI39" s="169"/>
      <c r="HJ39" s="195">
        <v>160</v>
      </c>
      <c r="HK39" s="327"/>
      <c r="HL39" s="169"/>
      <c r="HM39" s="195">
        <v>160</v>
      </c>
      <c r="HN39" s="327"/>
      <c r="HO39" s="169"/>
      <c r="HP39" s="195">
        <v>160</v>
      </c>
      <c r="HQ39" s="327"/>
      <c r="HR39" s="169"/>
      <c r="HS39" s="195">
        <v>160</v>
      </c>
      <c r="HT39" s="327"/>
      <c r="HU39" s="169"/>
      <c r="HV39" s="195">
        <v>160</v>
      </c>
      <c r="HW39" s="327"/>
      <c r="HX39" s="169"/>
      <c r="HY39" s="252">
        <f t="shared" si="33"/>
        <v>0</v>
      </c>
      <c r="HZ39" s="251">
        <f t="shared" si="34"/>
        <v>0</v>
      </c>
      <c r="IA39" s="226">
        <f t="shared" si="35"/>
        <v>0</v>
      </c>
      <c r="IB39" s="227">
        <f t="shared" si="36"/>
        <v>0</v>
      </c>
      <c r="IE39" s="346">
        <v>160</v>
      </c>
      <c r="IF39" s="327"/>
      <c r="IG39" s="169"/>
      <c r="IH39" s="195">
        <v>160</v>
      </c>
      <c r="II39" s="327"/>
      <c r="IJ39" s="169"/>
      <c r="IK39" s="164">
        <v>160</v>
      </c>
      <c r="IL39" s="340"/>
      <c r="IM39" s="169"/>
      <c r="IN39" s="164">
        <v>160</v>
      </c>
      <c r="IO39" s="340"/>
      <c r="IP39" s="169"/>
      <c r="IQ39" s="164">
        <v>160</v>
      </c>
      <c r="IR39" s="340"/>
      <c r="IS39" s="169"/>
      <c r="IT39" s="164">
        <v>160</v>
      </c>
      <c r="IU39" s="340"/>
      <c r="IV39" s="169"/>
      <c r="IW39" s="195">
        <v>160</v>
      </c>
      <c r="IX39" s="327"/>
      <c r="IY39" s="169"/>
      <c r="IZ39" s="164">
        <v>160</v>
      </c>
      <c r="JA39" s="340"/>
      <c r="JB39" s="169"/>
      <c r="JC39" s="164">
        <v>160</v>
      </c>
      <c r="JD39" s="340"/>
      <c r="JE39" s="169"/>
      <c r="JF39" s="164">
        <v>160</v>
      </c>
      <c r="JG39" s="340"/>
      <c r="JH39" s="169"/>
      <c r="JI39" s="164">
        <v>160</v>
      </c>
      <c r="JJ39" s="340"/>
      <c r="JK39" s="169"/>
      <c r="JL39" s="195">
        <v>160</v>
      </c>
      <c r="JM39" s="327"/>
      <c r="JN39" s="169"/>
      <c r="JO39" s="252">
        <f t="shared" si="37"/>
        <v>0</v>
      </c>
      <c r="JP39" s="251">
        <f t="shared" si="38"/>
        <v>0</v>
      </c>
      <c r="JQ39" s="226">
        <f t="shared" si="39"/>
        <v>0</v>
      </c>
      <c r="JR39" s="227">
        <f t="shared" si="40"/>
        <v>0</v>
      </c>
      <c r="JU39" s="164">
        <v>160</v>
      </c>
      <c r="JV39" s="340"/>
      <c r="JW39" s="169"/>
      <c r="JX39" s="164">
        <v>160</v>
      </c>
      <c r="JY39" s="340"/>
      <c r="JZ39" s="169"/>
      <c r="KA39" s="164">
        <v>160</v>
      </c>
      <c r="KB39" s="340"/>
      <c r="KC39" s="169"/>
      <c r="KD39" s="164">
        <v>160</v>
      </c>
      <c r="KE39" s="340"/>
      <c r="KF39" s="169"/>
      <c r="KG39" s="164">
        <v>160</v>
      </c>
      <c r="KH39" s="340"/>
      <c r="KI39" s="169"/>
      <c r="KJ39" s="164">
        <v>160</v>
      </c>
      <c r="KK39" s="340"/>
      <c r="KL39" s="169"/>
      <c r="KM39" s="164">
        <v>160</v>
      </c>
      <c r="KN39" s="340"/>
      <c r="KO39" s="169"/>
      <c r="KP39" s="164">
        <v>160</v>
      </c>
      <c r="KQ39" s="340"/>
      <c r="KR39" s="169"/>
      <c r="KS39" s="164">
        <v>160</v>
      </c>
      <c r="KT39" s="340"/>
      <c r="KU39" s="169"/>
      <c r="KV39" s="164">
        <v>160</v>
      </c>
      <c r="KW39" s="340"/>
      <c r="KX39" s="169"/>
      <c r="KY39" s="164">
        <v>160</v>
      </c>
      <c r="KZ39" s="340"/>
      <c r="LA39" s="169"/>
      <c r="LB39" s="164">
        <v>160</v>
      </c>
      <c r="LC39" s="340"/>
      <c r="LD39" s="169"/>
      <c r="LE39" s="252">
        <f t="shared" si="41"/>
        <v>0</v>
      </c>
      <c r="LF39" s="251">
        <f t="shared" si="42"/>
        <v>0</v>
      </c>
      <c r="LG39" s="226">
        <f t="shared" si="43"/>
        <v>0</v>
      </c>
      <c r="LH39" s="227">
        <f t="shared" si="44"/>
        <v>0</v>
      </c>
      <c r="LK39" s="164">
        <v>160</v>
      </c>
      <c r="LL39" s="340"/>
      <c r="LM39" s="169"/>
      <c r="LN39" s="164">
        <v>160</v>
      </c>
      <c r="LO39" s="340"/>
      <c r="LP39" s="169"/>
      <c r="LQ39" s="164">
        <v>160</v>
      </c>
      <c r="LR39" s="340"/>
      <c r="LS39" s="169"/>
      <c r="LT39" s="164">
        <v>160</v>
      </c>
      <c r="LU39" s="340"/>
      <c r="LV39" s="169"/>
      <c r="LW39" s="164">
        <v>160</v>
      </c>
      <c r="LX39" s="340"/>
      <c r="LY39" s="169"/>
      <c r="LZ39" s="205">
        <v>160</v>
      </c>
      <c r="MA39" s="340"/>
      <c r="MB39" s="169"/>
      <c r="MC39" s="164">
        <v>160</v>
      </c>
      <c r="MD39" s="340"/>
      <c r="ME39" s="169"/>
      <c r="MF39" s="164">
        <v>160</v>
      </c>
      <c r="MG39" s="340"/>
      <c r="MH39" s="169"/>
      <c r="MI39" s="164">
        <v>160</v>
      </c>
      <c r="MJ39" s="340"/>
      <c r="MK39" s="169"/>
      <c r="ML39" s="164">
        <v>160</v>
      </c>
      <c r="MM39" s="340"/>
      <c r="MN39" s="169"/>
      <c r="MO39" s="205">
        <v>160</v>
      </c>
      <c r="MP39" s="340"/>
      <c r="MQ39" s="169"/>
      <c r="MR39" s="164">
        <v>160</v>
      </c>
      <c r="MS39" s="340"/>
      <c r="MT39" s="169"/>
      <c r="MU39" s="252">
        <f t="shared" si="45"/>
        <v>0</v>
      </c>
      <c r="MV39" s="251">
        <f t="shared" si="46"/>
        <v>0</v>
      </c>
      <c r="MW39" s="226">
        <f t="shared" si="47"/>
        <v>0</v>
      </c>
      <c r="MX39" s="227">
        <f t="shared" si="48"/>
        <v>0</v>
      </c>
      <c r="NA39" s="346">
        <v>160</v>
      </c>
      <c r="NB39" s="327"/>
      <c r="NC39" s="169"/>
      <c r="ND39" s="164">
        <v>160</v>
      </c>
      <c r="NE39" s="340"/>
      <c r="NF39" s="169"/>
      <c r="NG39" s="195">
        <v>160</v>
      </c>
      <c r="NH39" s="327"/>
      <c r="NI39" s="169"/>
      <c r="NJ39" s="195">
        <v>160</v>
      </c>
      <c r="NK39" s="327"/>
      <c r="NL39" s="169"/>
      <c r="NM39" s="164">
        <v>160</v>
      </c>
      <c r="NN39" s="340"/>
      <c r="NO39" s="169"/>
      <c r="NP39" s="164">
        <v>160</v>
      </c>
      <c r="NQ39" s="340"/>
      <c r="NR39" s="169"/>
      <c r="NS39" s="164">
        <v>160</v>
      </c>
      <c r="NT39" s="340"/>
      <c r="NU39" s="169"/>
      <c r="NV39" s="195">
        <v>160</v>
      </c>
      <c r="NW39" s="327"/>
      <c r="NX39" s="169"/>
      <c r="NY39" s="195">
        <v>160</v>
      </c>
      <c r="NZ39" s="327"/>
      <c r="OA39" s="169"/>
      <c r="OB39" s="164">
        <v>160</v>
      </c>
      <c r="OC39" s="340"/>
      <c r="OD39" s="169"/>
      <c r="OE39" s="164">
        <v>160</v>
      </c>
      <c r="OF39" s="340"/>
      <c r="OG39" s="169"/>
      <c r="OH39" s="164">
        <v>160</v>
      </c>
      <c r="OI39" s="340"/>
      <c r="OJ39" s="169"/>
      <c r="OK39" s="252">
        <f t="shared" si="49"/>
        <v>0</v>
      </c>
      <c r="OL39" s="251">
        <f t="shared" si="50"/>
        <v>0</v>
      </c>
      <c r="OM39" s="226">
        <f t="shared" si="51"/>
        <v>0</v>
      </c>
      <c r="ON39" s="227">
        <f t="shared" si="52"/>
        <v>0</v>
      </c>
      <c r="OQ39" s="283" t="s">
        <v>297</v>
      </c>
      <c r="OR39" s="354">
        <v>160</v>
      </c>
      <c r="OS39" s="327"/>
      <c r="OT39" s="177"/>
      <c r="OU39" s="252">
        <f t="shared" si="53"/>
        <v>0</v>
      </c>
      <c r="OV39" s="227">
        <f t="shared" si="54"/>
        <v>0</v>
      </c>
      <c r="OW39" s="226">
        <f t="shared" si="55"/>
        <v>0</v>
      </c>
      <c r="OX39" s="251">
        <f t="shared" si="56"/>
        <v>0</v>
      </c>
      <c r="OY39" s="293"/>
      <c r="PB39" s="228">
        <f t="shared" ref="PB39:PB70" si="58">BM39+DC39+ES39+GI39+HY39+JO39+LE39+MU39+OK39+OU39</f>
        <v>0</v>
      </c>
      <c r="PC39" s="255">
        <f t="shared" ref="PC39:PC70" si="59">BN39+DD39+ET39+GJ39+HZ39+JP39+LF39+MV39+OL39+OV39</f>
        <v>0</v>
      </c>
      <c r="PD39" s="226">
        <f t="shared" ref="PD39:PD70" si="60">E39-PB39</f>
        <v>0</v>
      </c>
      <c r="PE39" s="227">
        <f t="shared" ref="PE39:PE70" si="61">J39-PC39</f>
        <v>0</v>
      </c>
      <c r="PF39" s="230">
        <f t="shared" ref="PF39:PF70" si="62">BO39+DE39+EU39+GK39+IA39+JQ39+LG39+MW39+OM39+OW39</f>
        <v>0</v>
      </c>
      <c r="PG39" s="229">
        <f t="shared" ref="PG39:PG70" si="63">BP39+DF39+EV39+GL39+IB39+JR39+LH39+MX39+ON39+OX39</f>
        <v>0</v>
      </c>
      <c r="PH39" s="226">
        <f t="shared" ref="PH39:PH70" si="64">M39-PF39</f>
        <v>0</v>
      </c>
      <c r="PI39" s="251">
        <f t="shared" ref="PI39:PI70" si="65">O39-PG39</f>
        <v>0</v>
      </c>
      <c r="PJ39" s="412">
        <f t="shared" ref="PJ39:PJ70" si="66">IF(R39=1,IF(E39=PB39,1,0),0)</f>
        <v>0</v>
      </c>
      <c r="PK39" s="417">
        <f t="shared" ref="PK39:PK70" si="67">IF(R39=1,R39-PJ39,0)</f>
        <v>0</v>
      </c>
      <c r="PL39" s="412">
        <f t="shared" ref="PL39:PL70" si="68">IF(S39=1,IF(E39=PB39,1,0),0)</f>
        <v>0</v>
      </c>
      <c r="PM39" s="414">
        <f t="shared" ref="PM39:PM70" si="69">IF(S39=1,S39-PL39,0)</f>
        <v>0</v>
      </c>
      <c r="PN39" s="412" t="s">
        <v>338</v>
      </c>
      <c r="PO39" s="414" t="s">
        <v>338</v>
      </c>
      <c r="PP39" s="412">
        <f t="shared" ref="PP39:PP70" si="70">IF(U39=1,IF(Z39="Ano",1,0),0)</f>
        <v>0</v>
      </c>
      <c r="PQ39" s="414">
        <f t="shared" ref="PQ39:PQ70" si="71">IF(U39=1,U39-PP39,0)</f>
        <v>0</v>
      </c>
      <c r="PV39" s="26"/>
      <c r="PW39" s="26"/>
      <c r="PY39" s="26"/>
    </row>
    <row r="40" spans="2:441" s="4" customFormat="1" ht="15" hidden="1" customHeight="1" x14ac:dyDescent="0.25">
      <c r="B40" s="46"/>
      <c r="C40" s="555"/>
      <c r="D40" s="556"/>
      <c r="E40" s="547"/>
      <c r="F40" s="652"/>
      <c r="G40" s="575"/>
      <c r="H40" s="58"/>
      <c r="I40" s="57">
        <f>INT(ROUND(F40,2)*(IF(RIGHT(G40,1)="*",data!$J$11*H40+(IF(H40&gt;0, data!$K$11,0)),(IF(G40&gt;0,data!$J$11*RIGHT(G40,5)+data!$K$11,0)))))</f>
        <v>0</v>
      </c>
      <c r="J40" s="57"/>
      <c r="K40" s="576"/>
      <c r="L40" s="549"/>
      <c r="M40" s="128"/>
      <c r="N40" s="57">
        <f>INT(ROUND(F40,2)*(IF(J40&gt;0,(IF(L40="ano",data!$J$6,0)),0)))</f>
        <v>0</v>
      </c>
      <c r="O40" s="61"/>
      <c r="P40" s="63"/>
      <c r="Q40" s="26"/>
      <c r="R40" s="288" t="str">
        <f t="shared" si="15"/>
        <v/>
      </c>
      <c r="S40" s="289" t="str">
        <f t="shared" si="16"/>
        <v/>
      </c>
      <c r="T40" s="65" t="s">
        <v>338</v>
      </c>
      <c r="U40" s="290" t="str">
        <f t="shared" si="57"/>
        <v/>
      </c>
      <c r="V40" s="23"/>
      <c r="W40" s="26"/>
      <c r="X40" s="26">
        <f>IF(OR(G40=data!$I$18,G40=data!$I$19,G40=data!$I$20,G40=data!$I$21,G40=data!$I$22,G40=data!$I$23,G40=data!$I$24,G40=data!$I$25,G40=data!$I$26,G40=data!$I$27,G40=data!$I$28,G40=data!$I$29,G40=data!$I$30,G40=data!$I$31,G40=data!$I$32,G40=data!$I$33,G40=data!$I$34,G40=data!$I$35,G40=data!$I$36,G40=data!$I$37,G40=data!$I$38,G40=data!$I$39,G40=data!$I$40,G40=data!$I$41,G40=data!$I$42,G40=data!$I$43,G40=data!$I$44),1,0)</f>
        <v>0</v>
      </c>
      <c r="Z40" s="173" t="s">
        <v>297</v>
      </c>
      <c r="AA40" s="10"/>
      <c r="AB40" s="10"/>
      <c r="AC40" s="560">
        <v>160</v>
      </c>
      <c r="AD40" s="561"/>
      <c r="AE40" s="562"/>
      <c r="AF40" s="560">
        <v>160</v>
      </c>
      <c r="AG40" s="561"/>
      <c r="AH40" s="562"/>
      <c r="AI40" s="560">
        <v>160</v>
      </c>
      <c r="AJ40" s="561"/>
      <c r="AK40" s="562"/>
      <c r="AL40" s="560">
        <v>160</v>
      </c>
      <c r="AM40" s="561"/>
      <c r="AN40" s="562"/>
      <c r="AO40" s="560">
        <v>160</v>
      </c>
      <c r="AP40" s="561"/>
      <c r="AQ40" s="562"/>
      <c r="AR40" s="560">
        <v>160</v>
      </c>
      <c r="AS40" s="561"/>
      <c r="AT40" s="562"/>
      <c r="AU40" s="560">
        <v>160</v>
      </c>
      <c r="AV40" s="561"/>
      <c r="AW40" s="562"/>
      <c r="AX40" s="560">
        <v>160</v>
      </c>
      <c r="AY40" s="561"/>
      <c r="AZ40" s="562"/>
      <c r="BA40" s="560">
        <v>160</v>
      </c>
      <c r="BB40" s="561"/>
      <c r="BC40" s="562"/>
      <c r="BD40" s="560">
        <v>160</v>
      </c>
      <c r="BE40" s="561"/>
      <c r="BF40" s="562"/>
      <c r="BG40" s="560">
        <v>160</v>
      </c>
      <c r="BH40" s="561"/>
      <c r="BI40" s="562"/>
      <c r="BJ40" s="560">
        <v>160</v>
      </c>
      <c r="BK40" s="561"/>
      <c r="BL40" s="562"/>
      <c r="BM40" s="226">
        <f t="shared" si="17"/>
        <v>0</v>
      </c>
      <c r="BN40" s="251">
        <f t="shared" si="18"/>
        <v>0</v>
      </c>
      <c r="BO40" s="226">
        <f t="shared" si="19"/>
        <v>0</v>
      </c>
      <c r="BP40" s="227">
        <f t="shared" si="20"/>
        <v>0</v>
      </c>
      <c r="BQ40" s="23"/>
      <c r="BR40" s="23"/>
      <c r="BS40" s="174">
        <v>160</v>
      </c>
      <c r="BT40" s="573"/>
      <c r="BU40" s="175"/>
      <c r="BV40" s="174">
        <v>160</v>
      </c>
      <c r="BW40" s="573"/>
      <c r="BX40" s="175"/>
      <c r="BY40" s="174">
        <v>160</v>
      </c>
      <c r="BZ40" s="573"/>
      <c r="CA40" s="175"/>
      <c r="CB40" s="174">
        <v>160</v>
      </c>
      <c r="CC40" s="573"/>
      <c r="CD40" s="175"/>
      <c r="CE40" s="174">
        <v>160</v>
      </c>
      <c r="CF40" s="573"/>
      <c r="CG40" s="175"/>
      <c r="CH40" s="174">
        <v>160</v>
      </c>
      <c r="CI40" s="573"/>
      <c r="CJ40" s="175"/>
      <c r="CK40" s="174">
        <v>160</v>
      </c>
      <c r="CL40" s="573"/>
      <c r="CM40" s="175"/>
      <c r="CN40" s="174">
        <v>160</v>
      </c>
      <c r="CO40" s="573"/>
      <c r="CP40" s="175"/>
      <c r="CQ40" s="174">
        <v>160</v>
      </c>
      <c r="CR40" s="573"/>
      <c r="CS40" s="175"/>
      <c r="CT40" s="174">
        <v>160</v>
      </c>
      <c r="CU40" s="573"/>
      <c r="CV40" s="175"/>
      <c r="CW40" s="174">
        <v>160</v>
      </c>
      <c r="CX40" s="573"/>
      <c r="CY40" s="175"/>
      <c r="CZ40" s="174">
        <v>160</v>
      </c>
      <c r="DA40" s="573"/>
      <c r="DB40" s="175"/>
      <c r="DC40" s="252">
        <f t="shared" si="21"/>
        <v>0</v>
      </c>
      <c r="DD40" s="251">
        <f t="shared" si="22"/>
        <v>0</v>
      </c>
      <c r="DE40" s="226">
        <f t="shared" si="23"/>
        <v>0</v>
      </c>
      <c r="DF40" s="227">
        <f t="shared" si="24"/>
        <v>0</v>
      </c>
      <c r="DG40" s="23"/>
      <c r="DH40" s="23"/>
      <c r="DI40" s="174">
        <v>160</v>
      </c>
      <c r="DJ40" s="566"/>
      <c r="DK40" s="567"/>
      <c r="DL40" s="201">
        <v>160</v>
      </c>
      <c r="DM40" s="561"/>
      <c r="DN40" s="567"/>
      <c r="DO40" s="201">
        <v>160</v>
      </c>
      <c r="DP40" s="561"/>
      <c r="DQ40" s="567"/>
      <c r="DR40" s="201">
        <v>160</v>
      </c>
      <c r="DS40" s="561"/>
      <c r="DT40" s="567"/>
      <c r="DU40" s="201">
        <v>160</v>
      </c>
      <c r="DV40" s="561"/>
      <c r="DW40" s="567"/>
      <c r="DX40" s="174">
        <v>160</v>
      </c>
      <c r="DY40" s="566"/>
      <c r="DZ40" s="567"/>
      <c r="EA40" s="201">
        <v>160</v>
      </c>
      <c r="EB40" s="561"/>
      <c r="EC40" s="567"/>
      <c r="ED40" s="201">
        <v>160</v>
      </c>
      <c r="EE40" s="561"/>
      <c r="EF40" s="567"/>
      <c r="EG40" s="201">
        <v>160</v>
      </c>
      <c r="EH40" s="561"/>
      <c r="EI40" s="567"/>
      <c r="EJ40" s="174">
        <v>160</v>
      </c>
      <c r="EK40" s="566"/>
      <c r="EL40" s="567"/>
      <c r="EM40" s="201">
        <v>160</v>
      </c>
      <c r="EN40" s="561"/>
      <c r="EO40" s="567"/>
      <c r="EP40" s="201">
        <v>160</v>
      </c>
      <c r="EQ40" s="561"/>
      <c r="ER40" s="567"/>
      <c r="ES40" s="252">
        <f t="shared" si="25"/>
        <v>0</v>
      </c>
      <c r="ET40" s="251">
        <f t="shared" si="26"/>
        <v>0</v>
      </c>
      <c r="EU40" s="226">
        <f t="shared" si="27"/>
        <v>0</v>
      </c>
      <c r="EV40" s="227">
        <f t="shared" si="28"/>
        <v>0</v>
      </c>
      <c r="EW40" s="23"/>
      <c r="EX40" s="23"/>
      <c r="EY40" s="568">
        <v>160</v>
      </c>
      <c r="EZ40" s="573"/>
      <c r="FA40" s="567"/>
      <c r="FB40" s="201">
        <v>160</v>
      </c>
      <c r="FC40" s="573"/>
      <c r="FD40" s="567"/>
      <c r="FE40" s="201">
        <v>160</v>
      </c>
      <c r="FF40" s="573"/>
      <c r="FG40" s="567"/>
      <c r="FH40" s="201">
        <v>160</v>
      </c>
      <c r="FI40" s="573"/>
      <c r="FJ40" s="567"/>
      <c r="FK40" s="174">
        <v>160</v>
      </c>
      <c r="FL40" s="566"/>
      <c r="FM40" s="567"/>
      <c r="FN40" s="201">
        <v>160</v>
      </c>
      <c r="FO40" s="573"/>
      <c r="FP40" s="567"/>
      <c r="FQ40" s="174">
        <v>160</v>
      </c>
      <c r="FR40" s="566"/>
      <c r="FS40" s="567"/>
      <c r="FT40" s="201">
        <v>160</v>
      </c>
      <c r="FU40" s="573"/>
      <c r="FV40" s="567"/>
      <c r="FW40" s="201">
        <v>160</v>
      </c>
      <c r="FX40" s="573"/>
      <c r="FY40" s="567"/>
      <c r="FZ40" s="174">
        <v>160</v>
      </c>
      <c r="GA40" s="566"/>
      <c r="GB40" s="567"/>
      <c r="GC40" s="201">
        <v>160</v>
      </c>
      <c r="GD40" s="573"/>
      <c r="GE40" s="567"/>
      <c r="GF40" s="201">
        <v>160</v>
      </c>
      <c r="GG40" s="573"/>
      <c r="GH40" s="567"/>
      <c r="GI40" s="252">
        <f t="shared" si="29"/>
        <v>0</v>
      </c>
      <c r="GJ40" s="251">
        <f t="shared" si="30"/>
        <v>0</v>
      </c>
      <c r="GK40" s="226">
        <f t="shared" si="31"/>
        <v>0</v>
      </c>
      <c r="GL40" s="227">
        <f t="shared" si="32"/>
        <v>0</v>
      </c>
      <c r="GM40" s="23"/>
      <c r="GN40" s="23"/>
      <c r="GO40" s="568">
        <v>160</v>
      </c>
      <c r="GP40" s="573"/>
      <c r="GQ40" s="567"/>
      <c r="GR40" s="201">
        <v>160</v>
      </c>
      <c r="GS40" s="573"/>
      <c r="GT40" s="567"/>
      <c r="GU40" s="201">
        <v>160</v>
      </c>
      <c r="GV40" s="573"/>
      <c r="GW40" s="567"/>
      <c r="GX40" s="201">
        <v>160</v>
      </c>
      <c r="GY40" s="573"/>
      <c r="GZ40" s="567"/>
      <c r="HA40" s="201">
        <v>160</v>
      </c>
      <c r="HB40" s="573"/>
      <c r="HC40" s="567"/>
      <c r="HD40" s="201">
        <v>160</v>
      </c>
      <c r="HE40" s="573"/>
      <c r="HF40" s="567"/>
      <c r="HG40" s="201">
        <v>160</v>
      </c>
      <c r="HH40" s="573"/>
      <c r="HI40" s="567"/>
      <c r="HJ40" s="201">
        <v>160</v>
      </c>
      <c r="HK40" s="573"/>
      <c r="HL40" s="567"/>
      <c r="HM40" s="201">
        <v>160</v>
      </c>
      <c r="HN40" s="573"/>
      <c r="HO40" s="567"/>
      <c r="HP40" s="201">
        <v>160</v>
      </c>
      <c r="HQ40" s="573"/>
      <c r="HR40" s="567"/>
      <c r="HS40" s="201">
        <v>160</v>
      </c>
      <c r="HT40" s="573"/>
      <c r="HU40" s="567"/>
      <c r="HV40" s="201">
        <v>160</v>
      </c>
      <c r="HW40" s="573"/>
      <c r="HX40" s="567"/>
      <c r="HY40" s="252">
        <f t="shared" si="33"/>
        <v>0</v>
      </c>
      <c r="HZ40" s="251">
        <f t="shared" si="34"/>
        <v>0</v>
      </c>
      <c r="IA40" s="226">
        <f t="shared" si="35"/>
        <v>0</v>
      </c>
      <c r="IB40" s="227">
        <f t="shared" si="36"/>
        <v>0</v>
      </c>
      <c r="IC40" s="23"/>
      <c r="ID40" s="23"/>
      <c r="IE40" s="568">
        <v>160</v>
      </c>
      <c r="IF40" s="573"/>
      <c r="IG40" s="567"/>
      <c r="IH40" s="201">
        <v>160</v>
      </c>
      <c r="II40" s="573"/>
      <c r="IJ40" s="567"/>
      <c r="IK40" s="174">
        <v>160</v>
      </c>
      <c r="IL40" s="566"/>
      <c r="IM40" s="567"/>
      <c r="IN40" s="174">
        <v>160</v>
      </c>
      <c r="IO40" s="566"/>
      <c r="IP40" s="567"/>
      <c r="IQ40" s="174">
        <v>160</v>
      </c>
      <c r="IR40" s="566"/>
      <c r="IS40" s="567"/>
      <c r="IT40" s="174">
        <v>160</v>
      </c>
      <c r="IU40" s="566"/>
      <c r="IV40" s="567"/>
      <c r="IW40" s="201">
        <v>160</v>
      </c>
      <c r="IX40" s="573"/>
      <c r="IY40" s="567"/>
      <c r="IZ40" s="174">
        <v>160</v>
      </c>
      <c r="JA40" s="566"/>
      <c r="JB40" s="567"/>
      <c r="JC40" s="174">
        <v>160</v>
      </c>
      <c r="JD40" s="566"/>
      <c r="JE40" s="567"/>
      <c r="JF40" s="174">
        <v>160</v>
      </c>
      <c r="JG40" s="566"/>
      <c r="JH40" s="567"/>
      <c r="JI40" s="174">
        <v>160</v>
      </c>
      <c r="JJ40" s="566"/>
      <c r="JK40" s="567"/>
      <c r="JL40" s="201">
        <v>160</v>
      </c>
      <c r="JM40" s="573"/>
      <c r="JN40" s="567"/>
      <c r="JO40" s="252">
        <f t="shared" si="37"/>
        <v>0</v>
      </c>
      <c r="JP40" s="251">
        <f t="shared" si="38"/>
        <v>0</v>
      </c>
      <c r="JQ40" s="226">
        <f t="shared" si="39"/>
        <v>0</v>
      </c>
      <c r="JR40" s="227">
        <f t="shared" si="40"/>
        <v>0</v>
      </c>
      <c r="JS40" s="23"/>
      <c r="JT40" s="23"/>
      <c r="JU40" s="174">
        <v>160</v>
      </c>
      <c r="JV40" s="566"/>
      <c r="JW40" s="567"/>
      <c r="JX40" s="174">
        <v>160</v>
      </c>
      <c r="JY40" s="566"/>
      <c r="JZ40" s="567"/>
      <c r="KA40" s="174">
        <v>160</v>
      </c>
      <c r="KB40" s="566"/>
      <c r="KC40" s="567"/>
      <c r="KD40" s="174">
        <v>160</v>
      </c>
      <c r="KE40" s="566"/>
      <c r="KF40" s="567"/>
      <c r="KG40" s="174">
        <v>160</v>
      </c>
      <c r="KH40" s="566"/>
      <c r="KI40" s="567"/>
      <c r="KJ40" s="174">
        <v>160</v>
      </c>
      <c r="KK40" s="566"/>
      <c r="KL40" s="567"/>
      <c r="KM40" s="174">
        <v>160</v>
      </c>
      <c r="KN40" s="566"/>
      <c r="KO40" s="567"/>
      <c r="KP40" s="174">
        <v>160</v>
      </c>
      <c r="KQ40" s="566"/>
      <c r="KR40" s="567"/>
      <c r="KS40" s="174">
        <v>160</v>
      </c>
      <c r="KT40" s="566"/>
      <c r="KU40" s="567"/>
      <c r="KV40" s="174">
        <v>160</v>
      </c>
      <c r="KW40" s="566"/>
      <c r="KX40" s="567"/>
      <c r="KY40" s="174">
        <v>160</v>
      </c>
      <c r="KZ40" s="566"/>
      <c r="LA40" s="567"/>
      <c r="LB40" s="174">
        <v>160</v>
      </c>
      <c r="LC40" s="566"/>
      <c r="LD40" s="567"/>
      <c r="LE40" s="252">
        <f t="shared" si="41"/>
        <v>0</v>
      </c>
      <c r="LF40" s="251">
        <f t="shared" si="42"/>
        <v>0</v>
      </c>
      <c r="LG40" s="226">
        <f t="shared" si="43"/>
        <v>0</v>
      </c>
      <c r="LH40" s="227">
        <f t="shared" si="44"/>
        <v>0</v>
      </c>
      <c r="LI40" s="23"/>
      <c r="LJ40" s="23"/>
      <c r="LK40" s="174">
        <v>160</v>
      </c>
      <c r="LL40" s="566"/>
      <c r="LM40" s="567"/>
      <c r="LN40" s="174">
        <v>160</v>
      </c>
      <c r="LO40" s="566"/>
      <c r="LP40" s="567"/>
      <c r="LQ40" s="174">
        <v>160</v>
      </c>
      <c r="LR40" s="566"/>
      <c r="LS40" s="567"/>
      <c r="LT40" s="174">
        <v>160</v>
      </c>
      <c r="LU40" s="566"/>
      <c r="LV40" s="567"/>
      <c r="LW40" s="174">
        <v>160</v>
      </c>
      <c r="LX40" s="566"/>
      <c r="LY40" s="567"/>
      <c r="LZ40" s="551">
        <v>160</v>
      </c>
      <c r="MA40" s="566"/>
      <c r="MB40" s="567"/>
      <c r="MC40" s="174">
        <v>160</v>
      </c>
      <c r="MD40" s="566"/>
      <c r="ME40" s="567"/>
      <c r="MF40" s="174">
        <v>160</v>
      </c>
      <c r="MG40" s="566"/>
      <c r="MH40" s="567"/>
      <c r="MI40" s="174">
        <v>160</v>
      </c>
      <c r="MJ40" s="566"/>
      <c r="MK40" s="567"/>
      <c r="ML40" s="174">
        <v>160</v>
      </c>
      <c r="MM40" s="566"/>
      <c r="MN40" s="567"/>
      <c r="MO40" s="551">
        <v>160</v>
      </c>
      <c r="MP40" s="566"/>
      <c r="MQ40" s="567"/>
      <c r="MR40" s="174">
        <v>160</v>
      </c>
      <c r="MS40" s="566"/>
      <c r="MT40" s="567"/>
      <c r="MU40" s="252">
        <f t="shared" si="45"/>
        <v>0</v>
      </c>
      <c r="MV40" s="251">
        <f t="shared" si="46"/>
        <v>0</v>
      </c>
      <c r="MW40" s="226">
        <f t="shared" si="47"/>
        <v>0</v>
      </c>
      <c r="MX40" s="227">
        <f t="shared" si="48"/>
        <v>0</v>
      </c>
      <c r="MY40" s="23"/>
      <c r="MZ40" s="23"/>
      <c r="NA40" s="568">
        <v>160</v>
      </c>
      <c r="NB40" s="573"/>
      <c r="NC40" s="567"/>
      <c r="ND40" s="174">
        <v>160</v>
      </c>
      <c r="NE40" s="566"/>
      <c r="NF40" s="567"/>
      <c r="NG40" s="201">
        <v>160</v>
      </c>
      <c r="NH40" s="573"/>
      <c r="NI40" s="567"/>
      <c r="NJ40" s="201">
        <v>160</v>
      </c>
      <c r="NK40" s="573"/>
      <c r="NL40" s="567"/>
      <c r="NM40" s="174">
        <v>160</v>
      </c>
      <c r="NN40" s="566"/>
      <c r="NO40" s="567"/>
      <c r="NP40" s="174">
        <v>160</v>
      </c>
      <c r="NQ40" s="566"/>
      <c r="NR40" s="567"/>
      <c r="NS40" s="174">
        <v>160</v>
      </c>
      <c r="NT40" s="566"/>
      <c r="NU40" s="567"/>
      <c r="NV40" s="201">
        <v>160</v>
      </c>
      <c r="NW40" s="573"/>
      <c r="NX40" s="567"/>
      <c r="NY40" s="201">
        <v>160</v>
      </c>
      <c r="NZ40" s="573"/>
      <c r="OA40" s="567"/>
      <c r="OB40" s="174">
        <v>160</v>
      </c>
      <c r="OC40" s="566"/>
      <c r="OD40" s="567"/>
      <c r="OE40" s="174">
        <v>160</v>
      </c>
      <c r="OF40" s="566"/>
      <c r="OG40" s="567"/>
      <c r="OH40" s="174">
        <v>160</v>
      </c>
      <c r="OI40" s="566"/>
      <c r="OJ40" s="567"/>
      <c r="OK40" s="252">
        <f t="shared" si="49"/>
        <v>0</v>
      </c>
      <c r="OL40" s="251">
        <f t="shared" si="50"/>
        <v>0</v>
      </c>
      <c r="OM40" s="226">
        <f t="shared" si="51"/>
        <v>0</v>
      </c>
      <c r="ON40" s="227">
        <f t="shared" si="52"/>
        <v>0</v>
      </c>
      <c r="OO40" s="23"/>
      <c r="OP40" s="23"/>
      <c r="OQ40" s="571" t="s">
        <v>297</v>
      </c>
      <c r="OR40" s="577">
        <v>160</v>
      </c>
      <c r="OS40" s="573"/>
      <c r="OT40" s="175"/>
      <c r="OU40" s="252">
        <f t="shared" si="53"/>
        <v>0</v>
      </c>
      <c r="OV40" s="227">
        <f t="shared" si="54"/>
        <v>0</v>
      </c>
      <c r="OW40" s="226">
        <f t="shared" si="55"/>
        <v>0</v>
      </c>
      <c r="OX40" s="251">
        <f t="shared" si="56"/>
        <v>0</v>
      </c>
      <c r="OY40" s="574"/>
      <c r="OZ40" s="23"/>
      <c r="PA40" s="23"/>
      <c r="PB40" s="228">
        <f t="shared" si="58"/>
        <v>0</v>
      </c>
      <c r="PC40" s="255">
        <f t="shared" si="59"/>
        <v>0</v>
      </c>
      <c r="PD40" s="226">
        <f t="shared" si="60"/>
        <v>0</v>
      </c>
      <c r="PE40" s="227">
        <f t="shared" si="61"/>
        <v>0</v>
      </c>
      <c r="PF40" s="230">
        <f t="shared" si="62"/>
        <v>0</v>
      </c>
      <c r="PG40" s="229">
        <f t="shared" si="63"/>
        <v>0</v>
      </c>
      <c r="PH40" s="226">
        <f t="shared" si="64"/>
        <v>0</v>
      </c>
      <c r="PI40" s="251">
        <f t="shared" si="65"/>
        <v>0</v>
      </c>
      <c r="PJ40" s="412">
        <f t="shared" si="66"/>
        <v>0</v>
      </c>
      <c r="PK40" s="417">
        <f t="shared" si="67"/>
        <v>0</v>
      </c>
      <c r="PL40" s="412">
        <f t="shared" si="68"/>
        <v>0</v>
      </c>
      <c r="PM40" s="414">
        <f t="shared" si="69"/>
        <v>0</v>
      </c>
      <c r="PN40" s="412" t="s">
        <v>338</v>
      </c>
      <c r="PO40" s="414" t="s">
        <v>338</v>
      </c>
      <c r="PP40" s="412">
        <f t="shared" si="70"/>
        <v>0</v>
      </c>
      <c r="PQ40" s="414">
        <f t="shared" si="71"/>
        <v>0</v>
      </c>
      <c r="PR40" s="23"/>
      <c r="PV40" s="26"/>
      <c r="PW40" s="26"/>
      <c r="PY40" s="26"/>
    </row>
    <row r="41" spans="2:441" s="4" customFormat="1" ht="16.5" customHeight="1" x14ac:dyDescent="0.25">
      <c r="B41" s="46" t="s">
        <v>27</v>
      </c>
      <c r="C41" s="986"/>
      <c r="D41" s="987"/>
      <c r="E41" s="308"/>
      <c r="F41" s="652">
        <v>1</v>
      </c>
      <c r="G41" s="309"/>
      <c r="H41" s="59"/>
      <c r="I41" s="57">
        <f>INT(ROUND(F41,2)*(IF(RIGHT(G41,1)="*",data!$J$11*H41+(IF(H41&gt;0, data!$K$11,0)),(IF(G41&gt;0,data!$J$11*RIGHT(G41,5)+data!$K$11,0)))))</f>
        <v>0</v>
      </c>
      <c r="J41" s="57">
        <f>IF(E41&gt;0,I41*E41,0)</f>
        <v>0</v>
      </c>
      <c r="K41" s="313"/>
      <c r="L41" s="314"/>
      <c r="M41" s="312"/>
      <c r="N41" s="57">
        <f>INT(ROUND(F41,2)*(IF(J41&gt;0,(IF(L41="ano",data!$J$6,0)),0)))</f>
        <v>0</v>
      </c>
      <c r="O41" s="61">
        <f>IF(M41&gt;E41,N41*E41,N41*M41)</f>
        <v>0</v>
      </c>
      <c r="P41" s="63">
        <f>J41+O41</f>
        <v>0</v>
      </c>
      <c r="Q41" s="26"/>
      <c r="R41" s="288" t="str">
        <f t="shared" si="15"/>
        <v/>
      </c>
      <c r="S41" s="289" t="str">
        <f t="shared" si="16"/>
        <v/>
      </c>
      <c r="T41" s="65" t="s">
        <v>338</v>
      </c>
      <c r="U41" s="290" t="str">
        <f t="shared" si="57"/>
        <v/>
      </c>
      <c r="V41" s="4">
        <f>IF(P41&gt;0,IF(ISTEXT(C41)=TRUE,0,1),0)</f>
        <v>0</v>
      </c>
      <c r="W41" s="26">
        <f>IF(H41&gt;0,IF(RIGHT(G41,1)="*",0,1),0)</f>
        <v>0</v>
      </c>
      <c r="X41" s="26">
        <f>IF(OR(G41=data!$I$18,G41=data!$I$19,G41=data!$I$20,G41=data!$I$21,G41=data!$I$22,G41=data!$I$23,G41=data!$I$24,G41=data!$I$25,G41=data!$I$26,G41=data!$I$27,G41=data!$I$28,G41=data!$I$29,G41=data!$I$30,G41=data!$I$31,G41=data!$I$32,G41=data!$I$33,G41=data!$I$34,G41=data!$I$35,G41=data!$I$36,G41=data!$I$37,G41=data!$I$38,G41=data!$I$39,G41=data!$I$40,G41=data!$I$41,G41=data!$I$42,G41=data!$I$43,G41=data!$I$44),1,0)</f>
        <v>0</v>
      </c>
      <c r="Z41" s="176" t="s">
        <v>297</v>
      </c>
      <c r="AA41" s="10"/>
      <c r="AB41" s="10"/>
      <c r="AC41" s="168">
        <v>160</v>
      </c>
      <c r="AD41" s="328"/>
      <c r="AE41" s="223"/>
      <c r="AF41" s="168">
        <v>160</v>
      </c>
      <c r="AG41" s="328"/>
      <c r="AH41" s="223"/>
      <c r="AI41" s="168">
        <v>160</v>
      </c>
      <c r="AJ41" s="328"/>
      <c r="AK41" s="223"/>
      <c r="AL41" s="168">
        <v>160</v>
      </c>
      <c r="AM41" s="328"/>
      <c r="AN41" s="223"/>
      <c r="AO41" s="168">
        <v>160</v>
      </c>
      <c r="AP41" s="328"/>
      <c r="AQ41" s="223"/>
      <c r="AR41" s="168">
        <v>160</v>
      </c>
      <c r="AS41" s="328"/>
      <c r="AT41" s="223"/>
      <c r="AU41" s="168">
        <v>160</v>
      </c>
      <c r="AV41" s="328"/>
      <c r="AW41" s="223"/>
      <c r="AX41" s="168">
        <v>160</v>
      </c>
      <c r="AY41" s="328"/>
      <c r="AZ41" s="223"/>
      <c r="BA41" s="168">
        <v>160</v>
      </c>
      <c r="BB41" s="328"/>
      <c r="BC41" s="223"/>
      <c r="BD41" s="168">
        <v>160</v>
      </c>
      <c r="BE41" s="328"/>
      <c r="BF41" s="223"/>
      <c r="BG41" s="168">
        <v>160</v>
      </c>
      <c r="BH41" s="328"/>
      <c r="BI41" s="223"/>
      <c r="BJ41" s="168">
        <v>160</v>
      </c>
      <c r="BK41" s="328"/>
      <c r="BL41" s="223"/>
      <c r="BM41" s="226">
        <f t="shared" si="17"/>
        <v>0</v>
      </c>
      <c r="BN41" s="251">
        <f t="shared" si="18"/>
        <v>0</v>
      </c>
      <c r="BO41" s="226">
        <f t="shared" si="19"/>
        <v>0</v>
      </c>
      <c r="BP41" s="227">
        <f t="shared" si="20"/>
        <v>0</v>
      </c>
      <c r="BS41" s="164">
        <v>160</v>
      </c>
      <c r="BT41" s="327"/>
      <c r="BU41" s="177"/>
      <c r="BV41" s="164">
        <v>160</v>
      </c>
      <c r="BW41" s="327"/>
      <c r="BX41" s="177"/>
      <c r="BY41" s="164">
        <v>160</v>
      </c>
      <c r="BZ41" s="327"/>
      <c r="CA41" s="177"/>
      <c r="CB41" s="164">
        <v>160</v>
      </c>
      <c r="CC41" s="327"/>
      <c r="CD41" s="177"/>
      <c r="CE41" s="164">
        <v>160</v>
      </c>
      <c r="CF41" s="327"/>
      <c r="CG41" s="177"/>
      <c r="CH41" s="164">
        <v>160</v>
      </c>
      <c r="CI41" s="327"/>
      <c r="CJ41" s="177"/>
      <c r="CK41" s="164">
        <v>160</v>
      </c>
      <c r="CL41" s="327"/>
      <c r="CM41" s="177"/>
      <c r="CN41" s="164">
        <v>160</v>
      </c>
      <c r="CO41" s="327"/>
      <c r="CP41" s="177"/>
      <c r="CQ41" s="164">
        <v>160</v>
      </c>
      <c r="CR41" s="327"/>
      <c r="CS41" s="177"/>
      <c r="CT41" s="164">
        <v>160</v>
      </c>
      <c r="CU41" s="327"/>
      <c r="CV41" s="177"/>
      <c r="CW41" s="164">
        <v>160</v>
      </c>
      <c r="CX41" s="327"/>
      <c r="CY41" s="177"/>
      <c r="CZ41" s="164">
        <v>160</v>
      </c>
      <c r="DA41" s="327"/>
      <c r="DB41" s="177"/>
      <c r="DC41" s="252">
        <f t="shared" si="21"/>
        <v>0</v>
      </c>
      <c r="DD41" s="251">
        <f t="shared" si="22"/>
        <v>0</v>
      </c>
      <c r="DE41" s="226">
        <f t="shared" si="23"/>
        <v>0</v>
      </c>
      <c r="DF41" s="227">
        <f t="shared" si="24"/>
        <v>0</v>
      </c>
      <c r="DI41" s="164">
        <v>160</v>
      </c>
      <c r="DJ41" s="340"/>
      <c r="DK41" s="169"/>
      <c r="DL41" s="195">
        <v>160</v>
      </c>
      <c r="DM41" s="328"/>
      <c r="DN41" s="169"/>
      <c r="DO41" s="195">
        <v>160</v>
      </c>
      <c r="DP41" s="328"/>
      <c r="DQ41" s="169"/>
      <c r="DR41" s="195">
        <v>160</v>
      </c>
      <c r="DS41" s="328"/>
      <c r="DT41" s="169"/>
      <c r="DU41" s="195">
        <v>160</v>
      </c>
      <c r="DV41" s="328"/>
      <c r="DW41" s="169"/>
      <c r="DX41" s="164">
        <v>160</v>
      </c>
      <c r="DY41" s="340"/>
      <c r="DZ41" s="169"/>
      <c r="EA41" s="195">
        <v>160</v>
      </c>
      <c r="EB41" s="328"/>
      <c r="EC41" s="169"/>
      <c r="ED41" s="195">
        <v>160</v>
      </c>
      <c r="EE41" s="328"/>
      <c r="EF41" s="169"/>
      <c r="EG41" s="195">
        <v>160</v>
      </c>
      <c r="EH41" s="328"/>
      <c r="EI41" s="169"/>
      <c r="EJ41" s="164">
        <v>160</v>
      </c>
      <c r="EK41" s="340"/>
      <c r="EL41" s="169"/>
      <c r="EM41" s="195">
        <v>160</v>
      </c>
      <c r="EN41" s="328"/>
      <c r="EO41" s="169"/>
      <c r="EP41" s="195">
        <v>160</v>
      </c>
      <c r="EQ41" s="328"/>
      <c r="ER41" s="169"/>
      <c r="ES41" s="252">
        <f t="shared" si="25"/>
        <v>0</v>
      </c>
      <c r="ET41" s="251">
        <f t="shared" si="26"/>
        <v>0</v>
      </c>
      <c r="EU41" s="226">
        <f t="shared" si="27"/>
        <v>0</v>
      </c>
      <c r="EV41" s="227">
        <f t="shared" si="28"/>
        <v>0</v>
      </c>
      <c r="EY41" s="346">
        <v>160</v>
      </c>
      <c r="EZ41" s="327"/>
      <c r="FA41" s="169"/>
      <c r="FB41" s="195">
        <v>160</v>
      </c>
      <c r="FC41" s="327"/>
      <c r="FD41" s="169"/>
      <c r="FE41" s="195">
        <v>160</v>
      </c>
      <c r="FF41" s="327"/>
      <c r="FG41" s="169"/>
      <c r="FH41" s="195">
        <v>160</v>
      </c>
      <c r="FI41" s="327"/>
      <c r="FJ41" s="169"/>
      <c r="FK41" s="164">
        <v>160</v>
      </c>
      <c r="FL41" s="340"/>
      <c r="FM41" s="169"/>
      <c r="FN41" s="195">
        <v>160</v>
      </c>
      <c r="FO41" s="327"/>
      <c r="FP41" s="169"/>
      <c r="FQ41" s="164">
        <v>160</v>
      </c>
      <c r="FR41" s="340"/>
      <c r="FS41" s="169"/>
      <c r="FT41" s="195">
        <v>160</v>
      </c>
      <c r="FU41" s="327"/>
      <c r="FV41" s="169"/>
      <c r="FW41" s="195">
        <v>160</v>
      </c>
      <c r="FX41" s="327"/>
      <c r="FY41" s="169"/>
      <c r="FZ41" s="164">
        <v>160</v>
      </c>
      <c r="GA41" s="340"/>
      <c r="GB41" s="169"/>
      <c r="GC41" s="195">
        <v>160</v>
      </c>
      <c r="GD41" s="327"/>
      <c r="GE41" s="169"/>
      <c r="GF41" s="195">
        <v>160</v>
      </c>
      <c r="GG41" s="327"/>
      <c r="GH41" s="169"/>
      <c r="GI41" s="252">
        <f t="shared" si="29"/>
        <v>0</v>
      </c>
      <c r="GJ41" s="251">
        <f t="shared" si="30"/>
        <v>0</v>
      </c>
      <c r="GK41" s="226">
        <f t="shared" si="31"/>
        <v>0</v>
      </c>
      <c r="GL41" s="227">
        <f t="shared" si="32"/>
        <v>0</v>
      </c>
      <c r="GO41" s="346">
        <v>160</v>
      </c>
      <c r="GP41" s="327"/>
      <c r="GQ41" s="169"/>
      <c r="GR41" s="195">
        <v>160</v>
      </c>
      <c r="GS41" s="327"/>
      <c r="GT41" s="169"/>
      <c r="GU41" s="195">
        <v>160</v>
      </c>
      <c r="GV41" s="327"/>
      <c r="GW41" s="169"/>
      <c r="GX41" s="195">
        <v>160</v>
      </c>
      <c r="GY41" s="327"/>
      <c r="GZ41" s="169"/>
      <c r="HA41" s="195">
        <v>160</v>
      </c>
      <c r="HB41" s="327"/>
      <c r="HC41" s="169"/>
      <c r="HD41" s="195">
        <v>160</v>
      </c>
      <c r="HE41" s="327"/>
      <c r="HF41" s="169"/>
      <c r="HG41" s="195">
        <v>160</v>
      </c>
      <c r="HH41" s="327"/>
      <c r="HI41" s="169"/>
      <c r="HJ41" s="195">
        <v>160</v>
      </c>
      <c r="HK41" s="327"/>
      <c r="HL41" s="169"/>
      <c r="HM41" s="195">
        <v>160</v>
      </c>
      <c r="HN41" s="327"/>
      <c r="HO41" s="169"/>
      <c r="HP41" s="195">
        <v>160</v>
      </c>
      <c r="HQ41" s="327"/>
      <c r="HR41" s="169"/>
      <c r="HS41" s="195">
        <v>160</v>
      </c>
      <c r="HT41" s="327"/>
      <c r="HU41" s="169"/>
      <c r="HV41" s="195">
        <v>160</v>
      </c>
      <c r="HW41" s="327"/>
      <c r="HX41" s="169"/>
      <c r="HY41" s="252">
        <f t="shared" si="33"/>
        <v>0</v>
      </c>
      <c r="HZ41" s="251">
        <f t="shared" si="34"/>
        <v>0</v>
      </c>
      <c r="IA41" s="226">
        <f t="shared" si="35"/>
        <v>0</v>
      </c>
      <c r="IB41" s="227">
        <f t="shared" si="36"/>
        <v>0</v>
      </c>
      <c r="IE41" s="346">
        <v>160</v>
      </c>
      <c r="IF41" s="327"/>
      <c r="IG41" s="169"/>
      <c r="IH41" s="195">
        <v>160</v>
      </c>
      <c r="II41" s="327"/>
      <c r="IJ41" s="169"/>
      <c r="IK41" s="164">
        <v>160</v>
      </c>
      <c r="IL41" s="340"/>
      <c r="IM41" s="169"/>
      <c r="IN41" s="164">
        <v>160</v>
      </c>
      <c r="IO41" s="340"/>
      <c r="IP41" s="169"/>
      <c r="IQ41" s="164">
        <v>160</v>
      </c>
      <c r="IR41" s="340"/>
      <c r="IS41" s="169"/>
      <c r="IT41" s="164">
        <v>160</v>
      </c>
      <c r="IU41" s="340"/>
      <c r="IV41" s="169"/>
      <c r="IW41" s="195">
        <v>160</v>
      </c>
      <c r="IX41" s="327"/>
      <c r="IY41" s="169"/>
      <c r="IZ41" s="164">
        <v>160</v>
      </c>
      <c r="JA41" s="340"/>
      <c r="JB41" s="169"/>
      <c r="JC41" s="164">
        <v>160</v>
      </c>
      <c r="JD41" s="340"/>
      <c r="JE41" s="169"/>
      <c r="JF41" s="164">
        <v>160</v>
      </c>
      <c r="JG41" s="340"/>
      <c r="JH41" s="169"/>
      <c r="JI41" s="164">
        <v>160</v>
      </c>
      <c r="JJ41" s="340"/>
      <c r="JK41" s="169"/>
      <c r="JL41" s="195">
        <v>160</v>
      </c>
      <c r="JM41" s="327"/>
      <c r="JN41" s="169"/>
      <c r="JO41" s="252">
        <f t="shared" si="37"/>
        <v>0</v>
      </c>
      <c r="JP41" s="251">
        <f t="shared" si="38"/>
        <v>0</v>
      </c>
      <c r="JQ41" s="226">
        <f t="shared" si="39"/>
        <v>0</v>
      </c>
      <c r="JR41" s="227">
        <f t="shared" si="40"/>
        <v>0</v>
      </c>
      <c r="JU41" s="164">
        <v>160</v>
      </c>
      <c r="JV41" s="340"/>
      <c r="JW41" s="169"/>
      <c r="JX41" s="164">
        <v>160</v>
      </c>
      <c r="JY41" s="340"/>
      <c r="JZ41" s="169"/>
      <c r="KA41" s="164">
        <v>160</v>
      </c>
      <c r="KB41" s="340"/>
      <c r="KC41" s="169"/>
      <c r="KD41" s="164">
        <v>160</v>
      </c>
      <c r="KE41" s="340"/>
      <c r="KF41" s="169"/>
      <c r="KG41" s="164">
        <v>160</v>
      </c>
      <c r="KH41" s="340"/>
      <c r="KI41" s="169"/>
      <c r="KJ41" s="164">
        <v>160</v>
      </c>
      <c r="KK41" s="340"/>
      <c r="KL41" s="169"/>
      <c r="KM41" s="164">
        <v>160</v>
      </c>
      <c r="KN41" s="340"/>
      <c r="KO41" s="169"/>
      <c r="KP41" s="164">
        <v>160</v>
      </c>
      <c r="KQ41" s="340"/>
      <c r="KR41" s="169"/>
      <c r="KS41" s="164">
        <v>160</v>
      </c>
      <c r="KT41" s="340"/>
      <c r="KU41" s="169"/>
      <c r="KV41" s="164">
        <v>160</v>
      </c>
      <c r="KW41" s="340"/>
      <c r="KX41" s="169"/>
      <c r="KY41" s="164">
        <v>160</v>
      </c>
      <c r="KZ41" s="340"/>
      <c r="LA41" s="169"/>
      <c r="LB41" s="164">
        <v>160</v>
      </c>
      <c r="LC41" s="340"/>
      <c r="LD41" s="169"/>
      <c r="LE41" s="252">
        <f t="shared" si="41"/>
        <v>0</v>
      </c>
      <c r="LF41" s="251">
        <f t="shared" si="42"/>
        <v>0</v>
      </c>
      <c r="LG41" s="226">
        <f t="shared" si="43"/>
        <v>0</v>
      </c>
      <c r="LH41" s="227">
        <f t="shared" si="44"/>
        <v>0</v>
      </c>
      <c r="LK41" s="164">
        <v>160</v>
      </c>
      <c r="LL41" s="340"/>
      <c r="LM41" s="169"/>
      <c r="LN41" s="164">
        <v>160</v>
      </c>
      <c r="LO41" s="340"/>
      <c r="LP41" s="169"/>
      <c r="LQ41" s="164">
        <v>160</v>
      </c>
      <c r="LR41" s="340"/>
      <c r="LS41" s="169"/>
      <c r="LT41" s="164">
        <v>160</v>
      </c>
      <c r="LU41" s="340"/>
      <c r="LV41" s="169"/>
      <c r="LW41" s="164">
        <v>160</v>
      </c>
      <c r="LX41" s="340"/>
      <c r="LY41" s="169"/>
      <c r="LZ41" s="205">
        <v>160</v>
      </c>
      <c r="MA41" s="340"/>
      <c r="MB41" s="169"/>
      <c r="MC41" s="164">
        <v>160</v>
      </c>
      <c r="MD41" s="340"/>
      <c r="ME41" s="169"/>
      <c r="MF41" s="164">
        <v>160</v>
      </c>
      <c r="MG41" s="340"/>
      <c r="MH41" s="169"/>
      <c r="MI41" s="164">
        <v>160</v>
      </c>
      <c r="MJ41" s="340"/>
      <c r="MK41" s="169"/>
      <c r="ML41" s="164">
        <v>160</v>
      </c>
      <c r="MM41" s="340"/>
      <c r="MN41" s="169"/>
      <c r="MO41" s="205">
        <v>160</v>
      </c>
      <c r="MP41" s="340"/>
      <c r="MQ41" s="169"/>
      <c r="MR41" s="164">
        <v>160</v>
      </c>
      <c r="MS41" s="340"/>
      <c r="MT41" s="169"/>
      <c r="MU41" s="252">
        <f t="shared" si="45"/>
        <v>0</v>
      </c>
      <c r="MV41" s="251">
        <f t="shared" si="46"/>
        <v>0</v>
      </c>
      <c r="MW41" s="226">
        <f t="shared" si="47"/>
        <v>0</v>
      </c>
      <c r="MX41" s="227">
        <f t="shared" si="48"/>
        <v>0</v>
      </c>
      <c r="NA41" s="346">
        <v>160</v>
      </c>
      <c r="NB41" s="327"/>
      <c r="NC41" s="169"/>
      <c r="ND41" s="164">
        <v>160</v>
      </c>
      <c r="NE41" s="340"/>
      <c r="NF41" s="169"/>
      <c r="NG41" s="195">
        <v>160</v>
      </c>
      <c r="NH41" s="327"/>
      <c r="NI41" s="169"/>
      <c r="NJ41" s="195">
        <v>160</v>
      </c>
      <c r="NK41" s="327"/>
      <c r="NL41" s="169"/>
      <c r="NM41" s="164">
        <v>160</v>
      </c>
      <c r="NN41" s="340"/>
      <c r="NO41" s="169"/>
      <c r="NP41" s="164">
        <v>160</v>
      </c>
      <c r="NQ41" s="340"/>
      <c r="NR41" s="169"/>
      <c r="NS41" s="164">
        <v>160</v>
      </c>
      <c r="NT41" s="340"/>
      <c r="NU41" s="169"/>
      <c r="NV41" s="195">
        <v>160</v>
      </c>
      <c r="NW41" s="327"/>
      <c r="NX41" s="169"/>
      <c r="NY41" s="195">
        <v>160</v>
      </c>
      <c r="NZ41" s="327"/>
      <c r="OA41" s="169"/>
      <c r="OB41" s="164">
        <v>160</v>
      </c>
      <c r="OC41" s="340"/>
      <c r="OD41" s="169"/>
      <c r="OE41" s="164">
        <v>160</v>
      </c>
      <c r="OF41" s="340"/>
      <c r="OG41" s="169"/>
      <c r="OH41" s="164">
        <v>160</v>
      </c>
      <c r="OI41" s="340"/>
      <c r="OJ41" s="169"/>
      <c r="OK41" s="252">
        <f t="shared" si="49"/>
        <v>0</v>
      </c>
      <c r="OL41" s="251">
        <f t="shared" si="50"/>
        <v>0</v>
      </c>
      <c r="OM41" s="226">
        <f t="shared" si="51"/>
        <v>0</v>
      </c>
      <c r="ON41" s="227">
        <f t="shared" si="52"/>
        <v>0</v>
      </c>
      <c r="OQ41" s="283" t="s">
        <v>297</v>
      </c>
      <c r="OR41" s="354">
        <v>160</v>
      </c>
      <c r="OS41" s="327"/>
      <c r="OT41" s="177"/>
      <c r="OU41" s="252">
        <f t="shared" si="53"/>
        <v>0</v>
      </c>
      <c r="OV41" s="227">
        <f t="shared" si="54"/>
        <v>0</v>
      </c>
      <c r="OW41" s="226">
        <f t="shared" si="55"/>
        <v>0</v>
      </c>
      <c r="OX41" s="251">
        <f t="shared" si="56"/>
        <v>0</v>
      </c>
      <c r="OY41" s="293"/>
      <c r="PB41" s="228">
        <f t="shared" si="58"/>
        <v>0</v>
      </c>
      <c r="PC41" s="255">
        <f t="shared" si="59"/>
        <v>0</v>
      </c>
      <c r="PD41" s="226">
        <f t="shared" si="60"/>
        <v>0</v>
      </c>
      <c r="PE41" s="227">
        <f t="shared" si="61"/>
        <v>0</v>
      </c>
      <c r="PF41" s="230">
        <f t="shared" si="62"/>
        <v>0</v>
      </c>
      <c r="PG41" s="229">
        <f t="shared" si="63"/>
        <v>0</v>
      </c>
      <c r="PH41" s="226">
        <f t="shared" si="64"/>
        <v>0</v>
      </c>
      <c r="PI41" s="251">
        <f t="shared" si="65"/>
        <v>0</v>
      </c>
      <c r="PJ41" s="412">
        <f t="shared" si="66"/>
        <v>0</v>
      </c>
      <c r="PK41" s="417">
        <f t="shared" si="67"/>
        <v>0</v>
      </c>
      <c r="PL41" s="412">
        <f t="shared" si="68"/>
        <v>0</v>
      </c>
      <c r="PM41" s="414">
        <f t="shared" si="69"/>
        <v>0</v>
      </c>
      <c r="PN41" s="412" t="s">
        <v>338</v>
      </c>
      <c r="PO41" s="414" t="s">
        <v>338</v>
      </c>
      <c r="PP41" s="412">
        <f t="shared" si="70"/>
        <v>0</v>
      </c>
      <c r="PQ41" s="414">
        <f t="shared" si="71"/>
        <v>0</v>
      </c>
      <c r="PV41" s="26"/>
      <c r="PW41" s="26"/>
      <c r="PY41" s="26"/>
    </row>
    <row r="42" spans="2:441" s="4" customFormat="1" ht="15" hidden="1" customHeight="1" x14ac:dyDescent="0.25">
      <c r="B42" s="46"/>
      <c r="C42" s="555"/>
      <c r="D42" s="556"/>
      <c r="E42" s="547"/>
      <c r="F42" s="652"/>
      <c r="G42" s="575"/>
      <c r="H42" s="58"/>
      <c r="I42" s="57">
        <f>INT(ROUND(F42,2)*(IF(RIGHT(G42,1)="*",data!$J$11*H42+(IF(H42&gt;0, data!$K$11,0)),(IF(G42&gt;0,data!$J$11*RIGHT(G42,5)+data!$K$11,0)))))</f>
        <v>0</v>
      </c>
      <c r="J42" s="57"/>
      <c r="K42" s="576"/>
      <c r="L42" s="549"/>
      <c r="M42" s="128"/>
      <c r="N42" s="57">
        <f>INT(ROUND(F42,2)*(IF(J42&gt;0,(IF(L42="ano",data!$J$6,0)),0)))</f>
        <v>0</v>
      </c>
      <c r="O42" s="61"/>
      <c r="P42" s="63"/>
      <c r="Q42" s="26"/>
      <c r="R42" s="288" t="str">
        <f t="shared" si="15"/>
        <v/>
      </c>
      <c r="S42" s="289" t="str">
        <f t="shared" si="16"/>
        <v/>
      </c>
      <c r="T42" s="65" t="s">
        <v>338</v>
      </c>
      <c r="U42" s="290" t="str">
        <f t="shared" si="57"/>
        <v/>
      </c>
      <c r="V42" s="23"/>
      <c r="W42" s="26"/>
      <c r="X42" s="26">
        <f>IF(OR(G42=data!$I$18,G42=data!$I$19,G42=data!$I$20,G42=data!$I$21,G42=data!$I$22,G42=data!$I$23,G42=data!$I$24,G42=data!$I$25,G42=data!$I$26,G42=data!$I$27,G42=data!$I$28,G42=data!$I$29,G42=data!$I$30,G42=data!$I$31,G42=data!$I$32,G42=data!$I$33,G42=data!$I$34,G42=data!$I$35,G42=data!$I$36,G42=data!$I$37,G42=data!$I$38,G42=data!$I$39,G42=data!$I$40,G42=data!$I$41,G42=data!$I$42,G42=data!$I$43,G42=data!$I$44),1,0)</f>
        <v>0</v>
      </c>
      <c r="Z42" s="173" t="s">
        <v>297</v>
      </c>
      <c r="AA42" s="10"/>
      <c r="AB42" s="10"/>
      <c r="AC42" s="560">
        <v>160</v>
      </c>
      <c r="AD42" s="561"/>
      <c r="AE42" s="562"/>
      <c r="AF42" s="560">
        <v>160</v>
      </c>
      <c r="AG42" s="561"/>
      <c r="AH42" s="562"/>
      <c r="AI42" s="560">
        <v>160</v>
      </c>
      <c r="AJ42" s="561"/>
      <c r="AK42" s="562"/>
      <c r="AL42" s="560">
        <v>160</v>
      </c>
      <c r="AM42" s="561"/>
      <c r="AN42" s="562"/>
      <c r="AO42" s="560">
        <v>160</v>
      </c>
      <c r="AP42" s="561"/>
      <c r="AQ42" s="562"/>
      <c r="AR42" s="560">
        <v>160</v>
      </c>
      <c r="AS42" s="561"/>
      <c r="AT42" s="562"/>
      <c r="AU42" s="560">
        <v>160</v>
      </c>
      <c r="AV42" s="561"/>
      <c r="AW42" s="562"/>
      <c r="AX42" s="560">
        <v>160</v>
      </c>
      <c r="AY42" s="561"/>
      <c r="AZ42" s="562"/>
      <c r="BA42" s="560">
        <v>160</v>
      </c>
      <c r="BB42" s="561"/>
      <c r="BC42" s="562"/>
      <c r="BD42" s="560">
        <v>160</v>
      </c>
      <c r="BE42" s="561"/>
      <c r="BF42" s="562"/>
      <c r="BG42" s="560">
        <v>160</v>
      </c>
      <c r="BH42" s="561"/>
      <c r="BI42" s="562"/>
      <c r="BJ42" s="560">
        <v>160</v>
      </c>
      <c r="BK42" s="561"/>
      <c r="BL42" s="562"/>
      <c r="BM42" s="226">
        <f t="shared" si="17"/>
        <v>0</v>
      </c>
      <c r="BN42" s="251">
        <f t="shared" si="18"/>
        <v>0</v>
      </c>
      <c r="BO42" s="226">
        <f t="shared" si="19"/>
        <v>0</v>
      </c>
      <c r="BP42" s="227">
        <f t="shared" si="20"/>
        <v>0</v>
      </c>
      <c r="BQ42" s="23"/>
      <c r="BR42" s="23"/>
      <c r="BS42" s="174">
        <v>160</v>
      </c>
      <c r="BT42" s="573"/>
      <c r="BU42" s="175"/>
      <c r="BV42" s="174">
        <v>160</v>
      </c>
      <c r="BW42" s="573"/>
      <c r="BX42" s="175"/>
      <c r="BY42" s="174">
        <v>160</v>
      </c>
      <c r="BZ42" s="573"/>
      <c r="CA42" s="175"/>
      <c r="CB42" s="174">
        <v>160</v>
      </c>
      <c r="CC42" s="573"/>
      <c r="CD42" s="175"/>
      <c r="CE42" s="174">
        <v>160</v>
      </c>
      <c r="CF42" s="573"/>
      <c r="CG42" s="175"/>
      <c r="CH42" s="174">
        <v>160</v>
      </c>
      <c r="CI42" s="573"/>
      <c r="CJ42" s="175"/>
      <c r="CK42" s="174">
        <v>160</v>
      </c>
      <c r="CL42" s="573"/>
      <c r="CM42" s="175"/>
      <c r="CN42" s="174">
        <v>160</v>
      </c>
      <c r="CO42" s="573"/>
      <c r="CP42" s="175"/>
      <c r="CQ42" s="174">
        <v>160</v>
      </c>
      <c r="CR42" s="573"/>
      <c r="CS42" s="175"/>
      <c r="CT42" s="174">
        <v>160</v>
      </c>
      <c r="CU42" s="573"/>
      <c r="CV42" s="175"/>
      <c r="CW42" s="174">
        <v>160</v>
      </c>
      <c r="CX42" s="573"/>
      <c r="CY42" s="175"/>
      <c r="CZ42" s="174">
        <v>160</v>
      </c>
      <c r="DA42" s="573"/>
      <c r="DB42" s="175"/>
      <c r="DC42" s="252">
        <f t="shared" si="21"/>
        <v>0</v>
      </c>
      <c r="DD42" s="251">
        <f t="shared" si="22"/>
        <v>0</v>
      </c>
      <c r="DE42" s="226">
        <f t="shared" si="23"/>
        <v>0</v>
      </c>
      <c r="DF42" s="227">
        <f t="shared" si="24"/>
        <v>0</v>
      </c>
      <c r="DG42" s="23"/>
      <c r="DH42" s="23"/>
      <c r="DI42" s="174">
        <v>160</v>
      </c>
      <c r="DJ42" s="566"/>
      <c r="DK42" s="567"/>
      <c r="DL42" s="201">
        <v>160</v>
      </c>
      <c r="DM42" s="561"/>
      <c r="DN42" s="567"/>
      <c r="DO42" s="201">
        <v>160</v>
      </c>
      <c r="DP42" s="561"/>
      <c r="DQ42" s="567"/>
      <c r="DR42" s="201">
        <v>160</v>
      </c>
      <c r="DS42" s="561"/>
      <c r="DT42" s="567"/>
      <c r="DU42" s="201">
        <v>160</v>
      </c>
      <c r="DV42" s="561"/>
      <c r="DW42" s="567"/>
      <c r="DX42" s="174">
        <v>160</v>
      </c>
      <c r="DY42" s="566"/>
      <c r="DZ42" s="567"/>
      <c r="EA42" s="201">
        <v>160</v>
      </c>
      <c r="EB42" s="561"/>
      <c r="EC42" s="567"/>
      <c r="ED42" s="201">
        <v>160</v>
      </c>
      <c r="EE42" s="561"/>
      <c r="EF42" s="567"/>
      <c r="EG42" s="201">
        <v>160</v>
      </c>
      <c r="EH42" s="561"/>
      <c r="EI42" s="567"/>
      <c r="EJ42" s="174">
        <v>160</v>
      </c>
      <c r="EK42" s="566"/>
      <c r="EL42" s="567"/>
      <c r="EM42" s="201">
        <v>160</v>
      </c>
      <c r="EN42" s="561"/>
      <c r="EO42" s="567"/>
      <c r="EP42" s="201">
        <v>160</v>
      </c>
      <c r="EQ42" s="561"/>
      <c r="ER42" s="567"/>
      <c r="ES42" s="252">
        <f t="shared" si="25"/>
        <v>0</v>
      </c>
      <c r="ET42" s="251">
        <f t="shared" si="26"/>
        <v>0</v>
      </c>
      <c r="EU42" s="226">
        <f t="shared" si="27"/>
        <v>0</v>
      </c>
      <c r="EV42" s="227">
        <f t="shared" si="28"/>
        <v>0</v>
      </c>
      <c r="EW42" s="23"/>
      <c r="EX42" s="23"/>
      <c r="EY42" s="568">
        <v>160</v>
      </c>
      <c r="EZ42" s="573"/>
      <c r="FA42" s="567"/>
      <c r="FB42" s="201">
        <v>160</v>
      </c>
      <c r="FC42" s="573"/>
      <c r="FD42" s="567"/>
      <c r="FE42" s="201">
        <v>160</v>
      </c>
      <c r="FF42" s="573"/>
      <c r="FG42" s="567"/>
      <c r="FH42" s="201">
        <v>160</v>
      </c>
      <c r="FI42" s="573"/>
      <c r="FJ42" s="567"/>
      <c r="FK42" s="174">
        <v>160</v>
      </c>
      <c r="FL42" s="566"/>
      <c r="FM42" s="567"/>
      <c r="FN42" s="201">
        <v>160</v>
      </c>
      <c r="FO42" s="573"/>
      <c r="FP42" s="567"/>
      <c r="FQ42" s="174">
        <v>160</v>
      </c>
      <c r="FR42" s="566"/>
      <c r="FS42" s="567"/>
      <c r="FT42" s="201">
        <v>160</v>
      </c>
      <c r="FU42" s="573"/>
      <c r="FV42" s="567"/>
      <c r="FW42" s="201">
        <v>160</v>
      </c>
      <c r="FX42" s="573"/>
      <c r="FY42" s="567"/>
      <c r="FZ42" s="174">
        <v>160</v>
      </c>
      <c r="GA42" s="566"/>
      <c r="GB42" s="567"/>
      <c r="GC42" s="201">
        <v>160</v>
      </c>
      <c r="GD42" s="573"/>
      <c r="GE42" s="567"/>
      <c r="GF42" s="201">
        <v>160</v>
      </c>
      <c r="GG42" s="573"/>
      <c r="GH42" s="567"/>
      <c r="GI42" s="252">
        <f t="shared" si="29"/>
        <v>0</v>
      </c>
      <c r="GJ42" s="251">
        <f t="shared" si="30"/>
        <v>0</v>
      </c>
      <c r="GK42" s="226">
        <f t="shared" si="31"/>
        <v>0</v>
      </c>
      <c r="GL42" s="227">
        <f t="shared" si="32"/>
        <v>0</v>
      </c>
      <c r="GM42" s="23"/>
      <c r="GN42" s="23"/>
      <c r="GO42" s="568">
        <v>160</v>
      </c>
      <c r="GP42" s="573"/>
      <c r="GQ42" s="567"/>
      <c r="GR42" s="201">
        <v>160</v>
      </c>
      <c r="GS42" s="573"/>
      <c r="GT42" s="567"/>
      <c r="GU42" s="201">
        <v>160</v>
      </c>
      <c r="GV42" s="573"/>
      <c r="GW42" s="567"/>
      <c r="GX42" s="201">
        <v>160</v>
      </c>
      <c r="GY42" s="573"/>
      <c r="GZ42" s="567"/>
      <c r="HA42" s="201">
        <v>160</v>
      </c>
      <c r="HB42" s="573"/>
      <c r="HC42" s="567"/>
      <c r="HD42" s="201">
        <v>160</v>
      </c>
      <c r="HE42" s="573"/>
      <c r="HF42" s="567"/>
      <c r="HG42" s="201">
        <v>160</v>
      </c>
      <c r="HH42" s="573"/>
      <c r="HI42" s="567"/>
      <c r="HJ42" s="201">
        <v>160</v>
      </c>
      <c r="HK42" s="573"/>
      <c r="HL42" s="567"/>
      <c r="HM42" s="201">
        <v>160</v>
      </c>
      <c r="HN42" s="573"/>
      <c r="HO42" s="567"/>
      <c r="HP42" s="201">
        <v>160</v>
      </c>
      <c r="HQ42" s="573"/>
      <c r="HR42" s="567"/>
      <c r="HS42" s="201">
        <v>160</v>
      </c>
      <c r="HT42" s="573"/>
      <c r="HU42" s="567"/>
      <c r="HV42" s="201">
        <v>160</v>
      </c>
      <c r="HW42" s="573"/>
      <c r="HX42" s="567"/>
      <c r="HY42" s="252">
        <f t="shared" si="33"/>
        <v>0</v>
      </c>
      <c r="HZ42" s="251">
        <f t="shared" si="34"/>
        <v>0</v>
      </c>
      <c r="IA42" s="226">
        <f t="shared" si="35"/>
        <v>0</v>
      </c>
      <c r="IB42" s="227">
        <f t="shared" si="36"/>
        <v>0</v>
      </c>
      <c r="IC42" s="23"/>
      <c r="ID42" s="23"/>
      <c r="IE42" s="568">
        <v>160</v>
      </c>
      <c r="IF42" s="573"/>
      <c r="IG42" s="567"/>
      <c r="IH42" s="201">
        <v>160</v>
      </c>
      <c r="II42" s="573"/>
      <c r="IJ42" s="567"/>
      <c r="IK42" s="174">
        <v>160</v>
      </c>
      <c r="IL42" s="566"/>
      <c r="IM42" s="567"/>
      <c r="IN42" s="174">
        <v>160</v>
      </c>
      <c r="IO42" s="566"/>
      <c r="IP42" s="567"/>
      <c r="IQ42" s="174">
        <v>160</v>
      </c>
      <c r="IR42" s="566"/>
      <c r="IS42" s="567"/>
      <c r="IT42" s="174">
        <v>160</v>
      </c>
      <c r="IU42" s="566"/>
      <c r="IV42" s="567"/>
      <c r="IW42" s="201">
        <v>160</v>
      </c>
      <c r="IX42" s="573"/>
      <c r="IY42" s="567"/>
      <c r="IZ42" s="174">
        <v>160</v>
      </c>
      <c r="JA42" s="566"/>
      <c r="JB42" s="567"/>
      <c r="JC42" s="174">
        <v>160</v>
      </c>
      <c r="JD42" s="566"/>
      <c r="JE42" s="567"/>
      <c r="JF42" s="174">
        <v>160</v>
      </c>
      <c r="JG42" s="566"/>
      <c r="JH42" s="567"/>
      <c r="JI42" s="174">
        <v>160</v>
      </c>
      <c r="JJ42" s="566"/>
      <c r="JK42" s="567"/>
      <c r="JL42" s="201">
        <v>160</v>
      </c>
      <c r="JM42" s="573"/>
      <c r="JN42" s="567"/>
      <c r="JO42" s="252">
        <f t="shared" si="37"/>
        <v>0</v>
      </c>
      <c r="JP42" s="251">
        <f t="shared" si="38"/>
        <v>0</v>
      </c>
      <c r="JQ42" s="226">
        <f t="shared" si="39"/>
        <v>0</v>
      </c>
      <c r="JR42" s="227">
        <f t="shared" si="40"/>
        <v>0</v>
      </c>
      <c r="JS42" s="23"/>
      <c r="JT42" s="23"/>
      <c r="JU42" s="174">
        <v>160</v>
      </c>
      <c r="JV42" s="566"/>
      <c r="JW42" s="567"/>
      <c r="JX42" s="174">
        <v>160</v>
      </c>
      <c r="JY42" s="566"/>
      <c r="JZ42" s="567"/>
      <c r="KA42" s="174">
        <v>160</v>
      </c>
      <c r="KB42" s="566"/>
      <c r="KC42" s="567"/>
      <c r="KD42" s="174">
        <v>160</v>
      </c>
      <c r="KE42" s="566"/>
      <c r="KF42" s="567"/>
      <c r="KG42" s="174">
        <v>160</v>
      </c>
      <c r="KH42" s="566"/>
      <c r="KI42" s="567"/>
      <c r="KJ42" s="174">
        <v>160</v>
      </c>
      <c r="KK42" s="566"/>
      <c r="KL42" s="567"/>
      <c r="KM42" s="174">
        <v>160</v>
      </c>
      <c r="KN42" s="566"/>
      <c r="KO42" s="567"/>
      <c r="KP42" s="174">
        <v>160</v>
      </c>
      <c r="KQ42" s="566"/>
      <c r="KR42" s="567"/>
      <c r="KS42" s="174">
        <v>160</v>
      </c>
      <c r="KT42" s="566"/>
      <c r="KU42" s="567"/>
      <c r="KV42" s="174">
        <v>160</v>
      </c>
      <c r="KW42" s="566"/>
      <c r="KX42" s="567"/>
      <c r="KY42" s="174">
        <v>160</v>
      </c>
      <c r="KZ42" s="566"/>
      <c r="LA42" s="567"/>
      <c r="LB42" s="174">
        <v>160</v>
      </c>
      <c r="LC42" s="566"/>
      <c r="LD42" s="567"/>
      <c r="LE42" s="252">
        <f t="shared" si="41"/>
        <v>0</v>
      </c>
      <c r="LF42" s="251">
        <f t="shared" si="42"/>
        <v>0</v>
      </c>
      <c r="LG42" s="226">
        <f t="shared" si="43"/>
        <v>0</v>
      </c>
      <c r="LH42" s="227">
        <f t="shared" si="44"/>
        <v>0</v>
      </c>
      <c r="LI42" s="23"/>
      <c r="LJ42" s="23"/>
      <c r="LK42" s="174">
        <v>160</v>
      </c>
      <c r="LL42" s="566"/>
      <c r="LM42" s="567"/>
      <c r="LN42" s="174">
        <v>160</v>
      </c>
      <c r="LO42" s="566"/>
      <c r="LP42" s="567"/>
      <c r="LQ42" s="174">
        <v>160</v>
      </c>
      <c r="LR42" s="566"/>
      <c r="LS42" s="567"/>
      <c r="LT42" s="174">
        <v>160</v>
      </c>
      <c r="LU42" s="566"/>
      <c r="LV42" s="567"/>
      <c r="LW42" s="174">
        <v>160</v>
      </c>
      <c r="LX42" s="566"/>
      <c r="LY42" s="567"/>
      <c r="LZ42" s="551">
        <v>160</v>
      </c>
      <c r="MA42" s="566"/>
      <c r="MB42" s="567"/>
      <c r="MC42" s="174">
        <v>160</v>
      </c>
      <c r="MD42" s="566"/>
      <c r="ME42" s="567"/>
      <c r="MF42" s="174">
        <v>160</v>
      </c>
      <c r="MG42" s="566"/>
      <c r="MH42" s="567"/>
      <c r="MI42" s="174">
        <v>160</v>
      </c>
      <c r="MJ42" s="566"/>
      <c r="MK42" s="567"/>
      <c r="ML42" s="174">
        <v>160</v>
      </c>
      <c r="MM42" s="566"/>
      <c r="MN42" s="567"/>
      <c r="MO42" s="551">
        <v>160</v>
      </c>
      <c r="MP42" s="566"/>
      <c r="MQ42" s="567"/>
      <c r="MR42" s="174">
        <v>160</v>
      </c>
      <c r="MS42" s="566"/>
      <c r="MT42" s="567"/>
      <c r="MU42" s="252">
        <f t="shared" si="45"/>
        <v>0</v>
      </c>
      <c r="MV42" s="251">
        <f t="shared" si="46"/>
        <v>0</v>
      </c>
      <c r="MW42" s="226">
        <f t="shared" si="47"/>
        <v>0</v>
      </c>
      <c r="MX42" s="227">
        <f t="shared" si="48"/>
        <v>0</v>
      </c>
      <c r="MY42" s="23"/>
      <c r="MZ42" s="23"/>
      <c r="NA42" s="568">
        <v>160</v>
      </c>
      <c r="NB42" s="573"/>
      <c r="NC42" s="567"/>
      <c r="ND42" s="174">
        <v>160</v>
      </c>
      <c r="NE42" s="566"/>
      <c r="NF42" s="567"/>
      <c r="NG42" s="201">
        <v>160</v>
      </c>
      <c r="NH42" s="573"/>
      <c r="NI42" s="567"/>
      <c r="NJ42" s="201">
        <v>160</v>
      </c>
      <c r="NK42" s="573"/>
      <c r="NL42" s="567"/>
      <c r="NM42" s="174">
        <v>160</v>
      </c>
      <c r="NN42" s="566"/>
      <c r="NO42" s="567"/>
      <c r="NP42" s="174">
        <v>160</v>
      </c>
      <c r="NQ42" s="566"/>
      <c r="NR42" s="567"/>
      <c r="NS42" s="174">
        <v>160</v>
      </c>
      <c r="NT42" s="566"/>
      <c r="NU42" s="567"/>
      <c r="NV42" s="201">
        <v>160</v>
      </c>
      <c r="NW42" s="573"/>
      <c r="NX42" s="567"/>
      <c r="NY42" s="201">
        <v>160</v>
      </c>
      <c r="NZ42" s="573"/>
      <c r="OA42" s="567"/>
      <c r="OB42" s="174">
        <v>160</v>
      </c>
      <c r="OC42" s="566"/>
      <c r="OD42" s="567"/>
      <c r="OE42" s="174">
        <v>160</v>
      </c>
      <c r="OF42" s="566"/>
      <c r="OG42" s="567"/>
      <c r="OH42" s="174">
        <v>160</v>
      </c>
      <c r="OI42" s="566"/>
      <c r="OJ42" s="567"/>
      <c r="OK42" s="252">
        <f t="shared" si="49"/>
        <v>0</v>
      </c>
      <c r="OL42" s="251">
        <f t="shared" si="50"/>
        <v>0</v>
      </c>
      <c r="OM42" s="226">
        <f t="shared" si="51"/>
        <v>0</v>
      </c>
      <c r="ON42" s="227">
        <f t="shared" si="52"/>
        <v>0</v>
      </c>
      <c r="OO42" s="23"/>
      <c r="OP42" s="23"/>
      <c r="OQ42" s="571" t="s">
        <v>297</v>
      </c>
      <c r="OR42" s="577">
        <v>160</v>
      </c>
      <c r="OS42" s="573"/>
      <c r="OT42" s="175"/>
      <c r="OU42" s="252">
        <f t="shared" si="53"/>
        <v>0</v>
      </c>
      <c r="OV42" s="227">
        <f t="shared" si="54"/>
        <v>0</v>
      </c>
      <c r="OW42" s="226">
        <f t="shared" si="55"/>
        <v>0</v>
      </c>
      <c r="OX42" s="251">
        <f t="shared" si="56"/>
        <v>0</v>
      </c>
      <c r="OY42" s="574"/>
      <c r="OZ42" s="23"/>
      <c r="PA42" s="23"/>
      <c r="PB42" s="228">
        <f t="shared" si="58"/>
        <v>0</v>
      </c>
      <c r="PC42" s="255">
        <f t="shared" si="59"/>
        <v>0</v>
      </c>
      <c r="PD42" s="226">
        <f t="shared" si="60"/>
        <v>0</v>
      </c>
      <c r="PE42" s="227">
        <f t="shared" si="61"/>
        <v>0</v>
      </c>
      <c r="PF42" s="230">
        <f t="shared" si="62"/>
        <v>0</v>
      </c>
      <c r="PG42" s="229">
        <f t="shared" si="63"/>
        <v>0</v>
      </c>
      <c r="PH42" s="226">
        <f t="shared" si="64"/>
        <v>0</v>
      </c>
      <c r="PI42" s="251">
        <f t="shared" si="65"/>
        <v>0</v>
      </c>
      <c r="PJ42" s="412">
        <f t="shared" si="66"/>
        <v>0</v>
      </c>
      <c r="PK42" s="417">
        <f t="shared" si="67"/>
        <v>0</v>
      </c>
      <c r="PL42" s="412">
        <f t="shared" si="68"/>
        <v>0</v>
      </c>
      <c r="PM42" s="414">
        <f t="shared" si="69"/>
        <v>0</v>
      </c>
      <c r="PN42" s="412" t="s">
        <v>338</v>
      </c>
      <c r="PO42" s="414" t="s">
        <v>338</v>
      </c>
      <c r="PP42" s="412">
        <f t="shared" si="70"/>
        <v>0</v>
      </c>
      <c r="PQ42" s="414">
        <f t="shared" si="71"/>
        <v>0</v>
      </c>
      <c r="PR42" s="23"/>
      <c r="PV42" s="26"/>
      <c r="PW42" s="26"/>
      <c r="PY42" s="26"/>
    </row>
    <row r="43" spans="2:441" s="4" customFormat="1" ht="16.5" customHeight="1" x14ac:dyDescent="0.25">
      <c r="B43" s="46" t="s">
        <v>28</v>
      </c>
      <c r="C43" s="986"/>
      <c r="D43" s="987"/>
      <c r="E43" s="308"/>
      <c r="F43" s="652">
        <v>1</v>
      </c>
      <c r="G43" s="309"/>
      <c r="H43" s="59"/>
      <c r="I43" s="57">
        <f>INT(ROUND(F43,2)*(IF(RIGHT(G43,1)="*",data!$J$11*H43+(IF(H43&gt;0, data!$K$11,0)),(IF(G43&gt;0,data!$J$11*RIGHT(G43,5)+data!$K$11,0)))))</f>
        <v>0</v>
      </c>
      <c r="J43" s="57">
        <f>IF(E43&gt;0,I43*E43,0)</f>
        <v>0</v>
      </c>
      <c r="K43" s="313"/>
      <c r="L43" s="314"/>
      <c r="M43" s="312"/>
      <c r="N43" s="57">
        <f>INT(ROUND(F43,2)*(IF(J43&gt;0,(IF(L43="ano",data!$J$6,0)),0)))</f>
        <v>0</v>
      </c>
      <c r="O43" s="61">
        <f>IF(M43&gt;E43,N43*E43,N43*M43)</f>
        <v>0</v>
      </c>
      <c r="P43" s="63">
        <f>J43+O43</f>
        <v>0</v>
      </c>
      <c r="Q43" s="26"/>
      <c r="R43" s="288" t="str">
        <f t="shared" si="15"/>
        <v/>
      </c>
      <c r="S43" s="289" t="str">
        <f t="shared" si="16"/>
        <v/>
      </c>
      <c r="T43" s="65" t="s">
        <v>338</v>
      </c>
      <c r="U43" s="290" t="str">
        <f t="shared" si="57"/>
        <v/>
      </c>
      <c r="V43" s="4">
        <f>IF(P43&gt;0,IF(ISTEXT(C43)=TRUE,0,1),0)</f>
        <v>0</v>
      </c>
      <c r="W43" s="26">
        <f>IF(H43&gt;0,IF(RIGHT(G43,1)="*",0,1),0)</f>
        <v>0</v>
      </c>
      <c r="X43" s="26">
        <f>IF(OR(G43=data!$I$18,G43=data!$I$19,G43=data!$I$20,G43=data!$I$21,G43=data!$I$22,G43=data!$I$23,G43=data!$I$24,G43=data!$I$25,G43=data!$I$26,G43=data!$I$27,G43=data!$I$28,G43=data!$I$29,G43=data!$I$30,G43=data!$I$31,G43=data!$I$32,G43=data!$I$33,G43=data!$I$34,G43=data!$I$35,G43=data!$I$36,G43=data!$I$37,G43=data!$I$38,G43=data!$I$39,G43=data!$I$40,G43=data!$I$41,G43=data!$I$42,G43=data!$I$43,G43=data!$I$44),1,0)</f>
        <v>0</v>
      </c>
      <c r="Z43" s="176" t="s">
        <v>297</v>
      </c>
      <c r="AA43" s="10"/>
      <c r="AB43" s="10"/>
      <c r="AC43" s="168">
        <v>160</v>
      </c>
      <c r="AD43" s="328"/>
      <c r="AE43" s="223"/>
      <c r="AF43" s="168">
        <v>160</v>
      </c>
      <c r="AG43" s="328"/>
      <c r="AH43" s="223"/>
      <c r="AI43" s="168">
        <v>160</v>
      </c>
      <c r="AJ43" s="328"/>
      <c r="AK43" s="223"/>
      <c r="AL43" s="168">
        <v>160</v>
      </c>
      <c r="AM43" s="328"/>
      <c r="AN43" s="223"/>
      <c r="AO43" s="168">
        <v>160</v>
      </c>
      <c r="AP43" s="328"/>
      <c r="AQ43" s="223"/>
      <c r="AR43" s="168">
        <v>160</v>
      </c>
      <c r="AS43" s="328"/>
      <c r="AT43" s="223"/>
      <c r="AU43" s="168">
        <v>160</v>
      </c>
      <c r="AV43" s="328"/>
      <c r="AW43" s="223"/>
      <c r="AX43" s="168">
        <v>160</v>
      </c>
      <c r="AY43" s="328"/>
      <c r="AZ43" s="223"/>
      <c r="BA43" s="168">
        <v>160</v>
      </c>
      <c r="BB43" s="328"/>
      <c r="BC43" s="223"/>
      <c r="BD43" s="168">
        <v>160</v>
      </c>
      <c r="BE43" s="328"/>
      <c r="BF43" s="223"/>
      <c r="BG43" s="168">
        <v>160</v>
      </c>
      <c r="BH43" s="328"/>
      <c r="BI43" s="223"/>
      <c r="BJ43" s="168">
        <v>160</v>
      </c>
      <c r="BK43" s="328"/>
      <c r="BL43" s="223"/>
      <c r="BM43" s="226">
        <f t="shared" si="17"/>
        <v>0</v>
      </c>
      <c r="BN43" s="251">
        <f t="shared" si="18"/>
        <v>0</v>
      </c>
      <c r="BO43" s="226">
        <f t="shared" si="19"/>
        <v>0</v>
      </c>
      <c r="BP43" s="227">
        <f t="shared" si="20"/>
        <v>0</v>
      </c>
      <c r="BS43" s="164">
        <v>160</v>
      </c>
      <c r="BT43" s="327"/>
      <c r="BU43" s="177"/>
      <c r="BV43" s="164">
        <v>160</v>
      </c>
      <c r="BW43" s="327"/>
      <c r="BX43" s="177"/>
      <c r="BY43" s="164">
        <v>160</v>
      </c>
      <c r="BZ43" s="327"/>
      <c r="CA43" s="177"/>
      <c r="CB43" s="164">
        <v>160</v>
      </c>
      <c r="CC43" s="327"/>
      <c r="CD43" s="177"/>
      <c r="CE43" s="164">
        <v>160</v>
      </c>
      <c r="CF43" s="327"/>
      <c r="CG43" s="177"/>
      <c r="CH43" s="164">
        <v>160</v>
      </c>
      <c r="CI43" s="327"/>
      <c r="CJ43" s="177"/>
      <c r="CK43" s="164">
        <v>160</v>
      </c>
      <c r="CL43" s="327"/>
      <c r="CM43" s="177"/>
      <c r="CN43" s="164">
        <v>160</v>
      </c>
      <c r="CO43" s="327"/>
      <c r="CP43" s="177"/>
      <c r="CQ43" s="164">
        <v>160</v>
      </c>
      <c r="CR43" s="327"/>
      <c r="CS43" s="177"/>
      <c r="CT43" s="164">
        <v>160</v>
      </c>
      <c r="CU43" s="327"/>
      <c r="CV43" s="177"/>
      <c r="CW43" s="164">
        <v>160</v>
      </c>
      <c r="CX43" s="327"/>
      <c r="CY43" s="177"/>
      <c r="CZ43" s="164">
        <v>160</v>
      </c>
      <c r="DA43" s="327"/>
      <c r="DB43" s="177"/>
      <c r="DC43" s="252">
        <f t="shared" si="21"/>
        <v>0</v>
      </c>
      <c r="DD43" s="251">
        <f t="shared" si="22"/>
        <v>0</v>
      </c>
      <c r="DE43" s="226">
        <f t="shared" si="23"/>
        <v>0</v>
      </c>
      <c r="DF43" s="227">
        <f t="shared" si="24"/>
        <v>0</v>
      </c>
      <c r="DI43" s="164">
        <v>160</v>
      </c>
      <c r="DJ43" s="340"/>
      <c r="DK43" s="169"/>
      <c r="DL43" s="195">
        <v>160</v>
      </c>
      <c r="DM43" s="328"/>
      <c r="DN43" s="169"/>
      <c r="DO43" s="195">
        <v>160</v>
      </c>
      <c r="DP43" s="328"/>
      <c r="DQ43" s="169"/>
      <c r="DR43" s="195">
        <v>160</v>
      </c>
      <c r="DS43" s="328"/>
      <c r="DT43" s="169"/>
      <c r="DU43" s="195">
        <v>160</v>
      </c>
      <c r="DV43" s="328"/>
      <c r="DW43" s="169"/>
      <c r="DX43" s="164">
        <v>160</v>
      </c>
      <c r="DY43" s="340"/>
      <c r="DZ43" s="169"/>
      <c r="EA43" s="195">
        <v>160</v>
      </c>
      <c r="EB43" s="328"/>
      <c r="EC43" s="169"/>
      <c r="ED43" s="195">
        <v>160</v>
      </c>
      <c r="EE43" s="328"/>
      <c r="EF43" s="169"/>
      <c r="EG43" s="195">
        <v>160</v>
      </c>
      <c r="EH43" s="328"/>
      <c r="EI43" s="169"/>
      <c r="EJ43" s="164">
        <v>160</v>
      </c>
      <c r="EK43" s="340"/>
      <c r="EL43" s="169"/>
      <c r="EM43" s="195">
        <v>160</v>
      </c>
      <c r="EN43" s="328"/>
      <c r="EO43" s="169"/>
      <c r="EP43" s="195">
        <v>160</v>
      </c>
      <c r="EQ43" s="328"/>
      <c r="ER43" s="169"/>
      <c r="ES43" s="252">
        <f t="shared" si="25"/>
        <v>0</v>
      </c>
      <c r="ET43" s="251">
        <f t="shared" si="26"/>
        <v>0</v>
      </c>
      <c r="EU43" s="226">
        <f t="shared" si="27"/>
        <v>0</v>
      </c>
      <c r="EV43" s="227">
        <f t="shared" si="28"/>
        <v>0</v>
      </c>
      <c r="EY43" s="346">
        <v>160</v>
      </c>
      <c r="EZ43" s="327"/>
      <c r="FA43" s="169"/>
      <c r="FB43" s="195">
        <v>160</v>
      </c>
      <c r="FC43" s="327"/>
      <c r="FD43" s="169"/>
      <c r="FE43" s="195">
        <v>160</v>
      </c>
      <c r="FF43" s="327"/>
      <c r="FG43" s="169"/>
      <c r="FH43" s="195">
        <v>160</v>
      </c>
      <c r="FI43" s="327"/>
      <c r="FJ43" s="169"/>
      <c r="FK43" s="164">
        <v>160</v>
      </c>
      <c r="FL43" s="340"/>
      <c r="FM43" s="169"/>
      <c r="FN43" s="195">
        <v>160</v>
      </c>
      <c r="FO43" s="327"/>
      <c r="FP43" s="169"/>
      <c r="FQ43" s="164">
        <v>160</v>
      </c>
      <c r="FR43" s="340"/>
      <c r="FS43" s="169"/>
      <c r="FT43" s="195">
        <v>160</v>
      </c>
      <c r="FU43" s="327"/>
      <c r="FV43" s="169"/>
      <c r="FW43" s="195">
        <v>160</v>
      </c>
      <c r="FX43" s="327"/>
      <c r="FY43" s="169"/>
      <c r="FZ43" s="164">
        <v>160</v>
      </c>
      <c r="GA43" s="340"/>
      <c r="GB43" s="169"/>
      <c r="GC43" s="195">
        <v>160</v>
      </c>
      <c r="GD43" s="327"/>
      <c r="GE43" s="169"/>
      <c r="GF43" s="195">
        <v>160</v>
      </c>
      <c r="GG43" s="327"/>
      <c r="GH43" s="169"/>
      <c r="GI43" s="252">
        <f t="shared" si="29"/>
        <v>0</v>
      </c>
      <c r="GJ43" s="251">
        <f t="shared" si="30"/>
        <v>0</v>
      </c>
      <c r="GK43" s="226">
        <f t="shared" si="31"/>
        <v>0</v>
      </c>
      <c r="GL43" s="227">
        <f t="shared" si="32"/>
        <v>0</v>
      </c>
      <c r="GO43" s="346">
        <v>160</v>
      </c>
      <c r="GP43" s="327"/>
      <c r="GQ43" s="169"/>
      <c r="GR43" s="195">
        <v>160</v>
      </c>
      <c r="GS43" s="327"/>
      <c r="GT43" s="169"/>
      <c r="GU43" s="195">
        <v>160</v>
      </c>
      <c r="GV43" s="327"/>
      <c r="GW43" s="169"/>
      <c r="GX43" s="195">
        <v>160</v>
      </c>
      <c r="GY43" s="327"/>
      <c r="GZ43" s="169"/>
      <c r="HA43" s="195">
        <v>160</v>
      </c>
      <c r="HB43" s="327"/>
      <c r="HC43" s="169"/>
      <c r="HD43" s="195">
        <v>160</v>
      </c>
      <c r="HE43" s="327"/>
      <c r="HF43" s="169"/>
      <c r="HG43" s="195">
        <v>160</v>
      </c>
      <c r="HH43" s="327"/>
      <c r="HI43" s="169"/>
      <c r="HJ43" s="195">
        <v>160</v>
      </c>
      <c r="HK43" s="327"/>
      <c r="HL43" s="169"/>
      <c r="HM43" s="195">
        <v>160</v>
      </c>
      <c r="HN43" s="327"/>
      <c r="HO43" s="169"/>
      <c r="HP43" s="195">
        <v>160</v>
      </c>
      <c r="HQ43" s="327"/>
      <c r="HR43" s="169"/>
      <c r="HS43" s="195">
        <v>160</v>
      </c>
      <c r="HT43" s="327"/>
      <c r="HU43" s="169"/>
      <c r="HV43" s="195">
        <v>160</v>
      </c>
      <c r="HW43" s="327"/>
      <c r="HX43" s="169"/>
      <c r="HY43" s="252">
        <f t="shared" si="33"/>
        <v>0</v>
      </c>
      <c r="HZ43" s="251">
        <f t="shared" si="34"/>
        <v>0</v>
      </c>
      <c r="IA43" s="226">
        <f t="shared" si="35"/>
        <v>0</v>
      </c>
      <c r="IB43" s="227">
        <f t="shared" si="36"/>
        <v>0</v>
      </c>
      <c r="IE43" s="346">
        <v>160</v>
      </c>
      <c r="IF43" s="327"/>
      <c r="IG43" s="169"/>
      <c r="IH43" s="195">
        <v>160</v>
      </c>
      <c r="II43" s="327"/>
      <c r="IJ43" s="169"/>
      <c r="IK43" s="164">
        <v>160</v>
      </c>
      <c r="IL43" s="340"/>
      <c r="IM43" s="169"/>
      <c r="IN43" s="164">
        <v>160</v>
      </c>
      <c r="IO43" s="340"/>
      <c r="IP43" s="169"/>
      <c r="IQ43" s="164">
        <v>160</v>
      </c>
      <c r="IR43" s="340"/>
      <c r="IS43" s="169"/>
      <c r="IT43" s="164">
        <v>160</v>
      </c>
      <c r="IU43" s="340"/>
      <c r="IV43" s="169"/>
      <c r="IW43" s="195">
        <v>160</v>
      </c>
      <c r="IX43" s="327"/>
      <c r="IY43" s="169"/>
      <c r="IZ43" s="164">
        <v>160</v>
      </c>
      <c r="JA43" s="340"/>
      <c r="JB43" s="169"/>
      <c r="JC43" s="164">
        <v>160</v>
      </c>
      <c r="JD43" s="340"/>
      <c r="JE43" s="169"/>
      <c r="JF43" s="164">
        <v>160</v>
      </c>
      <c r="JG43" s="340"/>
      <c r="JH43" s="169"/>
      <c r="JI43" s="164">
        <v>160</v>
      </c>
      <c r="JJ43" s="340"/>
      <c r="JK43" s="169"/>
      <c r="JL43" s="195">
        <v>160</v>
      </c>
      <c r="JM43" s="327"/>
      <c r="JN43" s="169"/>
      <c r="JO43" s="252">
        <f t="shared" si="37"/>
        <v>0</v>
      </c>
      <c r="JP43" s="251">
        <f t="shared" si="38"/>
        <v>0</v>
      </c>
      <c r="JQ43" s="226">
        <f t="shared" si="39"/>
        <v>0</v>
      </c>
      <c r="JR43" s="227">
        <f t="shared" si="40"/>
        <v>0</v>
      </c>
      <c r="JU43" s="164">
        <v>160</v>
      </c>
      <c r="JV43" s="340"/>
      <c r="JW43" s="169"/>
      <c r="JX43" s="164">
        <v>160</v>
      </c>
      <c r="JY43" s="340"/>
      <c r="JZ43" s="169"/>
      <c r="KA43" s="164">
        <v>160</v>
      </c>
      <c r="KB43" s="340"/>
      <c r="KC43" s="169"/>
      <c r="KD43" s="164">
        <v>160</v>
      </c>
      <c r="KE43" s="340"/>
      <c r="KF43" s="169"/>
      <c r="KG43" s="164">
        <v>160</v>
      </c>
      <c r="KH43" s="340"/>
      <c r="KI43" s="169"/>
      <c r="KJ43" s="164">
        <v>160</v>
      </c>
      <c r="KK43" s="340"/>
      <c r="KL43" s="169"/>
      <c r="KM43" s="164">
        <v>160</v>
      </c>
      <c r="KN43" s="340"/>
      <c r="KO43" s="169"/>
      <c r="KP43" s="164">
        <v>160</v>
      </c>
      <c r="KQ43" s="340"/>
      <c r="KR43" s="169"/>
      <c r="KS43" s="164">
        <v>160</v>
      </c>
      <c r="KT43" s="340"/>
      <c r="KU43" s="169"/>
      <c r="KV43" s="164">
        <v>160</v>
      </c>
      <c r="KW43" s="340"/>
      <c r="KX43" s="169"/>
      <c r="KY43" s="164">
        <v>160</v>
      </c>
      <c r="KZ43" s="340"/>
      <c r="LA43" s="169"/>
      <c r="LB43" s="164">
        <v>160</v>
      </c>
      <c r="LC43" s="340"/>
      <c r="LD43" s="169"/>
      <c r="LE43" s="252">
        <f t="shared" si="41"/>
        <v>0</v>
      </c>
      <c r="LF43" s="251">
        <f t="shared" si="42"/>
        <v>0</v>
      </c>
      <c r="LG43" s="226">
        <f t="shared" si="43"/>
        <v>0</v>
      </c>
      <c r="LH43" s="227">
        <f t="shared" si="44"/>
        <v>0</v>
      </c>
      <c r="LK43" s="164">
        <v>160</v>
      </c>
      <c r="LL43" s="340"/>
      <c r="LM43" s="169"/>
      <c r="LN43" s="164">
        <v>160</v>
      </c>
      <c r="LO43" s="340"/>
      <c r="LP43" s="169"/>
      <c r="LQ43" s="164">
        <v>160</v>
      </c>
      <c r="LR43" s="340"/>
      <c r="LS43" s="169"/>
      <c r="LT43" s="164">
        <v>160</v>
      </c>
      <c r="LU43" s="340"/>
      <c r="LV43" s="169"/>
      <c r="LW43" s="164">
        <v>160</v>
      </c>
      <c r="LX43" s="340"/>
      <c r="LY43" s="169"/>
      <c r="LZ43" s="205">
        <v>160</v>
      </c>
      <c r="MA43" s="340"/>
      <c r="MB43" s="169"/>
      <c r="MC43" s="164">
        <v>160</v>
      </c>
      <c r="MD43" s="340"/>
      <c r="ME43" s="169"/>
      <c r="MF43" s="164">
        <v>160</v>
      </c>
      <c r="MG43" s="340"/>
      <c r="MH43" s="169"/>
      <c r="MI43" s="164">
        <v>160</v>
      </c>
      <c r="MJ43" s="340"/>
      <c r="MK43" s="169"/>
      <c r="ML43" s="164">
        <v>160</v>
      </c>
      <c r="MM43" s="340"/>
      <c r="MN43" s="169"/>
      <c r="MO43" s="205">
        <v>160</v>
      </c>
      <c r="MP43" s="340"/>
      <c r="MQ43" s="169"/>
      <c r="MR43" s="164">
        <v>160</v>
      </c>
      <c r="MS43" s="340"/>
      <c r="MT43" s="169"/>
      <c r="MU43" s="252">
        <f t="shared" si="45"/>
        <v>0</v>
      </c>
      <c r="MV43" s="251">
        <f t="shared" si="46"/>
        <v>0</v>
      </c>
      <c r="MW43" s="226">
        <f t="shared" si="47"/>
        <v>0</v>
      </c>
      <c r="MX43" s="227">
        <f t="shared" si="48"/>
        <v>0</v>
      </c>
      <c r="NA43" s="346">
        <v>160</v>
      </c>
      <c r="NB43" s="327"/>
      <c r="NC43" s="169"/>
      <c r="ND43" s="164">
        <v>160</v>
      </c>
      <c r="NE43" s="340"/>
      <c r="NF43" s="169"/>
      <c r="NG43" s="195">
        <v>160</v>
      </c>
      <c r="NH43" s="327"/>
      <c r="NI43" s="169"/>
      <c r="NJ43" s="195">
        <v>160</v>
      </c>
      <c r="NK43" s="327"/>
      <c r="NL43" s="169"/>
      <c r="NM43" s="164">
        <v>160</v>
      </c>
      <c r="NN43" s="340"/>
      <c r="NO43" s="169"/>
      <c r="NP43" s="164">
        <v>160</v>
      </c>
      <c r="NQ43" s="340"/>
      <c r="NR43" s="169"/>
      <c r="NS43" s="164">
        <v>160</v>
      </c>
      <c r="NT43" s="340"/>
      <c r="NU43" s="169"/>
      <c r="NV43" s="195">
        <v>160</v>
      </c>
      <c r="NW43" s="327"/>
      <c r="NX43" s="169"/>
      <c r="NY43" s="195">
        <v>160</v>
      </c>
      <c r="NZ43" s="327"/>
      <c r="OA43" s="169"/>
      <c r="OB43" s="164">
        <v>160</v>
      </c>
      <c r="OC43" s="340"/>
      <c r="OD43" s="169"/>
      <c r="OE43" s="164">
        <v>160</v>
      </c>
      <c r="OF43" s="340"/>
      <c r="OG43" s="169"/>
      <c r="OH43" s="164">
        <v>160</v>
      </c>
      <c r="OI43" s="340"/>
      <c r="OJ43" s="169"/>
      <c r="OK43" s="252">
        <f t="shared" si="49"/>
        <v>0</v>
      </c>
      <c r="OL43" s="251">
        <f t="shared" si="50"/>
        <v>0</v>
      </c>
      <c r="OM43" s="226">
        <f t="shared" si="51"/>
        <v>0</v>
      </c>
      <c r="ON43" s="227">
        <f t="shared" si="52"/>
        <v>0</v>
      </c>
      <c r="OQ43" s="283" t="s">
        <v>297</v>
      </c>
      <c r="OR43" s="354">
        <v>160</v>
      </c>
      <c r="OS43" s="327"/>
      <c r="OT43" s="177"/>
      <c r="OU43" s="252">
        <f t="shared" si="53"/>
        <v>0</v>
      </c>
      <c r="OV43" s="227">
        <f t="shared" si="54"/>
        <v>0</v>
      </c>
      <c r="OW43" s="226">
        <f t="shared" si="55"/>
        <v>0</v>
      </c>
      <c r="OX43" s="251">
        <f t="shared" si="56"/>
        <v>0</v>
      </c>
      <c r="OY43" s="293"/>
      <c r="PB43" s="228">
        <f t="shared" si="58"/>
        <v>0</v>
      </c>
      <c r="PC43" s="255">
        <f t="shared" si="59"/>
        <v>0</v>
      </c>
      <c r="PD43" s="226">
        <f t="shared" si="60"/>
        <v>0</v>
      </c>
      <c r="PE43" s="227">
        <f t="shared" si="61"/>
        <v>0</v>
      </c>
      <c r="PF43" s="230">
        <f t="shared" si="62"/>
        <v>0</v>
      </c>
      <c r="PG43" s="229">
        <f t="shared" si="63"/>
        <v>0</v>
      </c>
      <c r="PH43" s="226">
        <f t="shared" si="64"/>
        <v>0</v>
      </c>
      <c r="PI43" s="251">
        <f t="shared" si="65"/>
        <v>0</v>
      </c>
      <c r="PJ43" s="412">
        <f t="shared" si="66"/>
        <v>0</v>
      </c>
      <c r="PK43" s="417">
        <f t="shared" si="67"/>
        <v>0</v>
      </c>
      <c r="PL43" s="412">
        <f t="shared" si="68"/>
        <v>0</v>
      </c>
      <c r="PM43" s="414">
        <f t="shared" si="69"/>
        <v>0</v>
      </c>
      <c r="PN43" s="412" t="s">
        <v>338</v>
      </c>
      <c r="PO43" s="414" t="s">
        <v>338</v>
      </c>
      <c r="PP43" s="412">
        <f t="shared" si="70"/>
        <v>0</v>
      </c>
      <c r="PQ43" s="414">
        <f t="shared" si="71"/>
        <v>0</v>
      </c>
      <c r="PV43" s="26"/>
      <c r="PW43" s="26"/>
      <c r="PY43" s="26"/>
    </row>
    <row r="44" spans="2:441" s="4" customFormat="1" ht="15" hidden="1" customHeight="1" x14ac:dyDescent="0.25">
      <c r="B44" s="46"/>
      <c r="C44" s="555"/>
      <c r="D44" s="556"/>
      <c r="E44" s="547"/>
      <c r="F44" s="652"/>
      <c r="G44" s="575"/>
      <c r="H44" s="58"/>
      <c r="I44" s="57">
        <f>INT(ROUND(F44,2)*(IF(RIGHT(G44,1)="*",data!$J$11*H44+(IF(H44&gt;0, data!$K$11,0)),(IF(G44&gt;0,data!$J$11*RIGHT(G44,5)+data!$K$11,0)))))</f>
        <v>0</v>
      </c>
      <c r="J44" s="57"/>
      <c r="K44" s="576"/>
      <c r="L44" s="549"/>
      <c r="M44" s="128"/>
      <c r="N44" s="57">
        <f>INT(ROUND(F44,2)*(IF(J44&gt;0,(IF(L44="ano",data!$J$6,0)),0)))</f>
        <v>0</v>
      </c>
      <c r="O44" s="61"/>
      <c r="P44" s="63"/>
      <c r="Q44" s="26"/>
      <c r="R44" s="288" t="str">
        <f t="shared" si="15"/>
        <v/>
      </c>
      <c r="S44" s="289" t="str">
        <f t="shared" si="16"/>
        <v/>
      </c>
      <c r="T44" s="65" t="s">
        <v>338</v>
      </c>
      <c r="U44" s="290" t="str">
        <f t="shared" si="57"/>
        <v/>
      </c>
      <c r="V44" s="23"/>
      <c r="W44" s="26"/>
      <c r="X44" s="26">
        <f>IF(OR(G44=data!$I$18,G44=data!$I$19,G44=data!$I$20,G44=data!$I$21,G44=data!$I$22,G44=data!$I$23,G44=data!$I$24,G44=data!$I$25,G44=data!$I$26,G44=data!$I$27,G44=data!$I$28,G44=data!$I$29,G44=data!$I$30,G44=data!$I$31,G44=data!$I$32,G44=data!$I$33,G44=data!$I$34,G44=data!$I$35,G44=data!$I$36,G44=data!$I$37,G44=data!$I$38,G44=data!$I$39,G44=data!$I$40,G44=data!$I$41,G44=data!$I$42,G44=data!$I$43,G44=data!$I$44),1,0)</f>
        <v>0</v>
      </c>
      <c r="Z44" s="173" t="s">
        <v>297</v>
      </c>
      <c r="AA44" s="10"/>
      <c r="AB44" s="10"/>
      <c r="AC44" s="560">
        <v>160</v>
      </c>
      <c r="AD44" s="561"/>
      <c r="AE44" s="562"/>
      <c r="AF44" s="560">
        <v>160</v>
      </c>
      <c r="AG44" s="561"/>
      <c r="AH44" s="562"/>
      <c r="AI44" s="560">
        <v>160</v>
      </c>
      <c r="AJ44" s="561"/>
      <c r="AK44" s="562"/>
      <c r="AL44" s="560">
        <v>160</v>
      </c>
      <c r="AM44" s="561"/>
      <c r="AN44" s="562"/>
      <c r="AO44" s="560">
        <v>160</v>
      </c>
      <c r="AP44" s="561"/>
      <c r="AQ44" s="562"/>
      <c r="AR44" s="560">
        <v>160</v>
      </c>
      <c r="AS44" s="561"/>
      <c r="AT44" s="562"/>
      <c r="AU44" s="560">
        <v>160</v>
      </c>
      <c r="AV44" s="561"/>
      <c r="AW44" s="562"/>
      <c r="AX44" s="560">
        <v>160</v>
      </c>
      <c r="AY44" s="561"/>
      <c r="AZ44" s="562"/>
      <c r="BA44" s="560">
        <v>160</v>
      </c>
      <c r="BB44" s="561"/>
      <c r="BC44" s="562"/>
      <c r="BD44" s="560">
        <v>160</v>
      </c>
      <c r="BE44" s="561"/>
      <c r="BF44" s="562"/>
      <c r="BG44" s="560">
        <v>160</v>
      </c>
      <c r="BH44" s="561"/>
      <c r="BI44" s="562"/>
      <c r="BJ44" s="560">
        <v>160</v>
      </c>
      <c r="BK44" s="561"/>
      <c r="BL44" s="562"/>
      <c r="BM44" s="226">
        <f t="shared" si="17"/>
        <v>0</v>
      </c>
      <c r="BN44" s="251">
        <f t="shared" si="18"/>
        <v>0</v>
      </c>
      <c r="BO44" s="226">
        <f t="shared" si="19"/>
        <v>0</v>
      </c>
      <c r="BP44" s="227">
        <f t="shared" si="20"/>
        <v>0</v>
      </c>
      <c r="BQ44" s="23"/>
      <c r="BR44" s="23"/>
      <c r="BS44" s="174">
        <v>160</v>
      </c>
      <c r="BT44" s="573"/>
      <c r="BU44" s="175"/>
      <c r="BV44" s="174">
        <v>160</v>
      </c>
      <c r="BW44" s="573"/>
      <c r="BX44" s="175"/>
      <c r="BY44" s="174">
        <v>160</v>
      </c>
      <c r="BZ44" s="573"/>
      <c r="CA44" s="175"/>
      <c r="CB44" s="174">
        <v>160</v>
      </c>
      <c r="CC44" s="573"/>
      <c r="CD44" s="175"/>
      <c r="CE44" s="174">
        <v>160</v>
      </c>
      <c r="CF44" s="573"/>
      <c r="CG44" s="175"/>
      <c r="CH44" s="174">
        <v>160</v>
      </c>
      <c r="CI44" s="573"/>
      <c r="CJ44" s="175"/>
      <c r="CK44" s="174">
        <v>160</v>
      </c>
      <c r="CL44" s="573"/>
      <c r="CM44" s="175"/>
      <c r="CN44" s="174">
        <v>160</v>
      </c>
      <c r="CO44" s="573"/>
      <c r="CP44" s="175"/>
      <c r="CQ44" s="174">
        <v>160</v>
      </c>
      <c r="CR44" s="573"/>
      <c r="CS44" s="175"/>
      <c r="CT44" s="174">
        <v>160</v>
      </c>
      <c r="CU44" s="573"/>
      <c r="CV44" s="175"/>
      <c r="CW44" s="174">
        <v>160</v>
      </c>
      <c r="CX44" s="573"/>
      <c r="CY44" s="175"/>
      <c r="CZ44" s="174">
        <v>160</v>
      </c>
      <c r="DA44" s="573"/>
      <c r="DB44" s="175"/>
      <c r="DC44" s="252">
        <f t="shared" si="21"/>
        <v>0</v>
      </c>
      <c r="DD44" s="251">
        <f t="shared" si="22"/>
        <v>0</v>
      </c>
      <c r="DE44" s="226">
        <f t="shared" si="23"/>
        <v>0</v>
      </c>
      <c r="DF44" s="227">
        <f t="shared" si="24"/>
        <v>0</v>
      </c>
      <c r="DG44" s="23"/>
      <c r="DH44" s="23"/>
      <c r="DI44" s="174">
        <v>160</v>
      </c>
      <c r="DJ44" s="566"/>
      <c r="DK44" s="567"/>
      <c r="DL44" s="201">
        <v>160</v>
      </c>
      <c r="DM44" s="561"/>
      <c r="DN44" s="567"/>
      <c r="DO44" s="201">
        <v>160</v>
      </c>
      <c r="DP44" s="561"/>
      <c r="DQ44" s="567"/>
      <c r="DR44" s="201">
        <v>160</v>
      </c>
      <c r="DS44" s="561"/>
      <c r="DT44" s="567"/>
      <c r="DU44" s="201">
        <v>160</v>
      </c>
      <c r="DV44" s="561"/>
      <c r="DW44" s="567"/>
      <c r="DX44" s="174">
        <v>160</v>
      </c>
      <c r="DY44" s="566"/>
      <c r="DZ44" s="567"/>
      <c r="EA44" s="201">
        <v>160</v>
      </c>
      <c r="EB44" s="561"/>
      <c r="EC44" s="567"/>
      <c r="ED44" s="201">
        <v>160</v>
      </c>
      <c r="EE44" s="561"/>
      <c r="EF44" s="567"/>
      <c r="EG44" s="201">
        <v>160</v>
      </c>
      <c r="EH44" s="561"/>
      <c r="EI44" s="567"/>
      <c r="EJ44" s="174">
        <v>160</v>
      </c>
      <c r="EK44" s="566"/>
      <c r="EL44" s="567"/>
      <c r="EM44" s="201">
        <v>160</v>
      </c>
      <c r="EN44" s="561"/>
      <c r="EO44" s="567"/>
      <c r="EP44" s="201">
        <v>160</v>
      </c>
      <c r="EQ44" s="561"/>
      <c r="ER44" s="567"/>
      <c r="ES44" s="252">
        <f t="shared" si="25"/>
        <v>0</v>
      </c>
      <c r="ET44" s="251">
        <f t="shared" si="26"/>
        <v>0</v>
      </c>
      <c r="EU44" s="226">
        <f t="shared" si="27"/>
        <v>0</v>
      </c>
      <c r="EV44" s="227">
        <f t="shared" si="28"/>
        <v>0</v>
      </c>
      <c r="EW44" s="23"/>
      <c r="EX44" s="23"/>
      <c r="EY44" s="568">
        <v>160</v>
      </c>
      <c r="EZ44" s="573"/>
      <c r="FA44" s="567"/>
      <c r="FB44" s="201">
        <v>160</v>
      </c>
      <c r="FC44" s="573"/>
      <c r="FD44" s="567"/>
      <c r="FE44" s="201">
        <v>160</v>
      </c>
      <c r="FF44" s="573"/>
      <c r="FG44" s="567"/>
      <c r="FH44" s="201">
        <v>160</v>
      </c>
      <c r="FI44" s="573"/>
      <c r="FJ44" s="567"/>
      <c r="FK44" s="174">
        <v>160</v>
      </c>
      <c r="FL44" s="566"/>
      <c r="FM44" s="567"/>
      <c r="FN44" s="201">
        <v>160</v>
      </c>
      <c r="FO44" s="573"/>
      <c r="FP44" s="567"/>
      <c r="FQ44" s="174">
        <v>160</v>
      </c>
      <c r="FR44" s="566"/>
      <c r="FS44" s="567"/>
      <c r="FT44" s="201">
        <v>160</v>
      </c>
      <c r="FU44" s="573"/>
      <c r="FV44" s="567"/>
      <c r="FW44" s="201">
        <v>160</v>
      </c>
      <c r="FX44" s="573"/>
      <c r="FY44" s="567"/>
      <c r="FZ44" s="174">
        <v>160</v>
      </c>
      <c r="GA44" s="566"/>
      <c r="GB44" s="567"/>
      <c r="GC44" s="201">
        <v>160</v>
      </c>
      <c r="GD44" s="573"/>
      <c r="GE44" s="567"/>
      <c r="GF44" s="201">
        <v>160</v>
      </c>
      <c r="GG44" s="573"/>
      <c r="GH44" s="567"/>
      <c r="GI44" s="252">
        <f t="shared" si="29"/>
        <v>0</v>
      </c>
      <c r="GJ44" s="251">
        <f t="shared" si="30"/>
        <v>0</v>
      </c>
      <c r="GK44" s="226">
        <f t="shared" si="31"/>
        <v>0</v>
      </c>
      <c r="GL44" s="227">
        <f t="shared" si="32"/>
        <v>0</v>
      </c>
      <c r="GM44" s="23"/>
      <c r="GN44" s="23"/>
      <c r="GO44" s="568">
        <v>160</v>
      </c>
      <c r="GP44" s="573"/>
      <c r="GQ44" s="567"/>
      <c r="GR44" s="201">
        <v>160</v>
      </c>
      <c r="GS44" s="573"/>
      <c r="GT44" s="567"/>
      <c r="GU44" s="201">
        <v>160</v>
      </c>
      <c r="GV44" s="573"/>
      <c r="GW44" s="567"/>
      <c r="GX44" s="201">
        <v>160</v>
      </c>
      <c r="GY44" s="573"/>
      <c r="GZ44" s="567"/>
      <c r="HA44" s="201">
        <v>160</v>
      </c>
      <c r="HB44" s="573"/>
      <c r="HC44" s="567"/>
      <c r="HD44" s="201">
        <v>160</v>
      </c>
      <c r="HE44" s="573"/>
      <c r="HF44" s="567"/>
      <c r="HG44" s="201">
        <v>160</v>
      </c>
      <c r="HH44" s="573"/>
      <c r="HI44" s="567"/>
      <c r="HJ44" s="201">
        <v>160</v>
      </c>
      <c r="HK44" s="573"/>
      <c r="HL44" s="567"/>
      <c r="HM44" s="201">
        <v>160</v>
      </c>
      <c r="HN44" s="573"/>
      <c r="HO44" s="567"/>
      <c r="HP44" s="201">
        <v>160</v>
      </c>
      <c r="HQ44" s="573"/>
      <c r="HR44" s="567"/>
      <c r="HS44" s="201">
        <v>160</v>
      </c>
      <c r="HT44" s="573"/>
      <c r="HU44" s="567"/>
      <c r="HV44" s="201">
        <v>160</v>
      </c>
      <c r="HW44" s="573"/>
      <c r="HX44" s="567"/>
      <c r="HY44" s="252">
        <f t="shared" si="33"/>
        <v>0</v>
      </c>
      <c r="HZ44" s="251">
        <f t="shared" si="34"/>
        <v>0</v>
      </c>
      <c r="IA44" s="226">
        <f t="shared" si="35"/>
        <v>0</v>
      </c>
      <c r="IB44" s="227">
        <f t="shared" si="36"/>
        <v>0</v>
      </c>
      <c r="IC44" s="23"/>
      <c r="ID44" s="23"/>
      <c r="IE44" s="568">
        <v>160</v>
      </c>
      <c r="IF44" s="573"/>
      <c r="IG44" s="567"/>
      <c r="IH44" s="201">
        <v>160</v>
      </c>
      <c r="II44" s="573"/>
      <c r="IJ44" s="567"/>
      <c r="IK44" s="174">
        <v>160</v>
      </c>
      <c r="IL44" s="566"/>
      <c r="IM44" s="567"/>
      <c r="IN44" s="174">
        <v>160</v>
      </c>
      <c r="IO44" s="566"/>
      <c r="IP44" s="567"/>
      <c r="IQ44" s="174">
        <v>160</v>
      </c>
      <c r="IR44" s="566"/>
      <c r="IS44" s="567"/>
      <c r="IT44" s="174">
        <v>160</v>
      </c>
      <c r="IU44" s="566"/>
      <c r="IV44" s="567"/>
      <c r="IW44" s="201">
        <v>160</v>
      </c>
      <c r="IX44" s="573"/>
      <c r="IY44" s="567"/>
      <c r="IZ44" s="174">
        <v>160</v>
      </c>
      <c r="JA44" s="566"/>
      <c r="JB44" s="567"/>
      <c r="JC44" s="174">
        <v>160</v>
      </c>
      <c r="JD44" s="566"/>
      <c r="JE44" s="567"/>
      <c r="JF44" s="174">
        <v>160</v>
      </c>
      <c r="JG44" s="566"/>
      <c r="JH44" s="567"/>
      <c r="JI44" s="174">
        <v>160</v>
      </c>
      <c r="JJ44" s="566"/>
      <c r="JK44" s="567"/>
      <c r="JL44" s="201">
        <v>160</v>
      </c>
      <c r="JM44" s="573"/>
      <c r="JN44" s="567"/>
      <c r="JO44" s="252">
        <f t="shared" si="37"/>
        <v>0</v>
      </c>
      <c r="JP44" s="251">
        <f t="shared" si="38"/>
        <v>0</v>
      </c>
      <c r="JQ44" s="226">
        <f t="shared" si="39"/>
        <v>0</v>
      </c>
      <c r="JR44" s="227">
        <f t="shared" si="40"/>
        <v>0</v>
      </c>
      <c r="JS44" s="23"/>
      <c r="JT44" s="23"/>
      <c r="JU44" s="174">
        <v>160</v>
      </c>
      <c r="JV44" s="566"/>
      <c r="JW44" s="567"/>
      <c r="JX44" s="174">
        <v>160</v>
      </c>
      <c r="JY44" s="566"/>
      <c r="JZ44" s="567"/>
      <c r="KA44" s="174">
        <v>160</v>
      </c>
      <c r="KB44" s="566"/>
      <c r="KC44" s="567"/>
      <c r="KD44" s="174">
        <v>160</v>
      </c>
      <c r="KE44" s="566"/>
      <c r="KF44" s="567"/>
      <c r="KG44" s="174">
        <v>160</v>
      </c>
      <c r="KH44" s="566"/>
      <c r="KI44" s="567"/>
      <c r="KJ44" s="174">
        <v>160</v>
      </c>
      <c r="KK44" s="566"/>
      <c r="KL44" s="567"/>
      <c r="KM44" s="174">
        <v>160</v>
      </c>
      <c r="KN44" s="566"/>
      <c r="KO44" s="567"/>
      <c r="KP44" s="174">
        <v>160</v>
      </c>
      <c r="KQ44" s="566"/>
      <c r="KR44" s="567"/>
      <c r="KS44" s="174">
        <v>160</v>
      </c>
      <c r="KT44" s="566"/>
      <c r="KU44" s="567"/>
      <c r="KV44" s="174">
        <v>160</v>
      </c>
      <c r="KW44" s="566"/>
      <c r="KX44" s="567"/>
      <c r="KY44" s="174">
        <v>160</v>
      </c>
      <c r="KZ44" s="566"/>
      <c r="LA44" s="567"/>
      <c r="LB44" s="174">
        <v>160</v>
      </c>
      <c r="LC44" s="566"/>
      <c r="LD44" s="567"/>
      <c r="LE44" s="252">
        <f t="shared" si="41"/>
        <v>0</v>
      </c>
      <c r="LF44" s="251">
        <f t="shared" si="42"/>
        <v>0</v>
      </c>
      <c r="LG44" s="226">
        <f t="shared" si="43"/>
        <v>0</v>
      </c>
      <c r="LH44" s="227">
        <f t="shared" si="44"/>
        <v>0</v>
      </c>
      <c r="LI44" s="23"/>
      <c r="LJ44" s="23"/>
      <c r="LK44" s="174">
        <v>160</v>
      </c>
      <c r="LL44" s="566"/>
      <c r="LM44" s="567"/>
      <c r="LN44" s="174">
        <v>160</v>
      </c>
      <c r="LO44" s="566"/>
      <c r="LP44" s="567"/>
      <c r="LQ44" s="174">
        <v>160</v>
      </c>
      <c r="LR44" s="566"/>
      <c r="LS44" s="567"/>
      <c r="LT44" s="174">
        <v>160</v>
      </c>
      <c r="LU44" s="566"/>
      <c r="LV44" s="567"/>
      <c r="LW44" s="174">
        <v>160</v>
      </c>
      <c r="LX44" s="566"/>
      <c r="LY44" s="567"/>
      <c r="LZ44" s="551">
        <v>160</v>
      </c>
      <c r="MA44" s="566"/>
      <c r="MB44" s="567"/>
      <c r="MC44" s="174">
        <v>160</v>
      </c>
      <c r="MD44" s="566"/>
      <c r="ME44" s="567"/>
      <c r="MF44" s="174">
        <v>160</v>
      </c>
      <c r="MG44" s="566"/>
      <c r="MH44" s="567"/>
      <c r="MI44" s="174">
        <v>160</v>
      </c>
      <c r="MJ44" s="566"/>
      <c r="MK44" s="567"/>
      <c r="ML44" s="174">
        <v>160</v>
      </c>
      <c r="MM44" s="566"/>
      <c r="MN44" s="567"/>
      <c r="MO44" s="551">
        <v>160</v>
      </c>
      <c r="MP44" s="566"/>
      <c r="MQ44" s="567"/>
      <c r="MR44" s="174">
        <v>160</v>
      </c>
      <c r="MS44" s="566"/>
      <c r="MT44" s="567"/>
      <c r="MU44" s="252">
        <f t="shared" si="45"/>
        <v>0</v>
      </c>
      <c r="MV44" s="251">
        <f t="shared" si="46"/>
        <v>0</v>
      </c>
      <c r="MW44" s="226">
        <f t="shared" si="47"/>
        <v>0</v>
      </c>
      <c r="MX44" s="227">
        <f t="shared" si="48"/>
        <v>0</v>
      </c>
      <c r="MY44" s="23"/>
      <c r="MZ44" s="23"/>
      <c r="NA44" s="568">
        <v>160</v>
      </c>
      <c r="NB44" s="573"/>
      <c r="NC44" s="567"/>
      <c r="ND44" s="174">
        <v>160</v>
      </c>
      <c r="NE44" s="566"/>
      <c r="NF44" s="567"/>
      <c r="NG44" s="201">
        <v>160</v>
      </c>
      <c r="NH44" s="573"/>
      <c r="NI44" s="567"/>
      <c r="NJ44" s="201">
        <v>160</v>
      </c>
      <c r="NK44" s="573"/>
      <c r="NL44" s="567"/>
      <c r="NM44" s="174">
        <v>160</v>
      </c>
      <c r="NN44" s="566"/>
      <c r="NO44" s="567"/>
      <c r="NP44" s="174">
        <v>160</v>
      </c>
      <c r="NQ44" s="566"/>
      <c r="NR44" s="567"/>
      <c r="NS44" s="174">
        <v>160</v>
      </c>
      <c r="NT44" s="566"/>
      <c r="NU44" s="567"/>
      <c r="NV44" s="201">
        <v>160</v>
      </c>
      <c r="NW44" s="573"/>
      <c r="NX44" s="567"/>
      <c r="NY44" s="201">
        <v>160</v>
      </c>
      <c r="NZ44" s="573"/>
      <c r="OA44" s="567"/>
      <c r="OB44" s="174">
        <v>160</v>
      </c>
      <c r="OC44" s="566"/>
      <c r="OD44" s="567"/>
      <c r="OE44" s="174">
        <v>160</v>
      </c>
      <c r="OF44" s="566"/>
      <c r="OG44" s="567"/>
      <c r="OH44" s="174">
        <v>160</v>
      </c>
      <c r="OI44" s="566"/>
      <c r="OJ44" s="567"/>
      <c r="OK44" s="252">
        <f t="shared" si="49"/>
        <v>0</v>
      </c>
      <c r="OL44" s="251">
        <f t="shared" si="50"/>
        <v>0</v>
      </c>
      <c r="OM44" s="226">
        <f t="shared" si="51"/>
        <v>0</v>
      </c>
      <c r="ON44" s="227">
        <f t="shared" si="52"/>
        <v>0</v>
      </c>
      <c r="OO44" s="23"/>
      <c r="OP44" s="23"/>
      <c r="OQ44" s="571" t="s">
        <v>297</v>
      </c>
      <c r="OR44" s="577">
        <v>160</v>
      </c>
      <c r="OS44" s="573"/>
      <c r="OT44" s="175"/>
      <c r="OU44" s="252">
        <f t="shared" si="53"/>
        <v>0</v>
      </c>
      <c r="OV44" s="227">
        <f t="shared" si="54"/>
        <v>0</v>
      </c>
      <c r="OW44" s="226">
        <f t="shared" si="55"/>
        <v>0</v>
      </c>
      <c r="OX44" s="251">
        <f t="shared" si="56"/>
        <v>0</v>
      </c>
      <c r="OY44" s="574"/>
      <c r="OZ44" s="23"/>
      <c r="PA44" s="23"/>
      <c r="PB44" s="228">
        <f t="shared" si="58"/>
        <v>0</v>
      </c>
      <c r="PC44" s="255">
        <f t="shared" si="59"/>
        <v>0</v>
      </c>
      <c r="PD44" s="226">
        <f t="shared" si="60"/>
        <v>0</v>
      </c>
      <c r="PE44" s="227">
        <f t="shared" si="61"/>
        <v>0</v>
      </c>
      <c r="PF44" s="230">
        <f t="shared" si="62"/>
        <v>0</v>
      </c>
      <c r="PG44" s="229">
        <f t="shared" si="63"/>
        <v>0</v>
      </c>
      <c r="PH44" s="226">
        <f t="shared" si="64"/>
        <v>0</v>
      </c>
      <c r="PI44" s="251">
        <f t="shared" si="65"/>
        <v>0</v>
      </c>
      <c r="PJ44" s="412">
        <f t="shared" si="66"/>
        <v>0</v>
      </c>
      <c r="PK44" s="417">
        <f t="shared" si="67"/>
        <v>0</v>
      </c>
      <c r="PL44" s="412">
        <f t="shared" si="68"/>
        <v>0</v>
      </c>
      <c r="PM44" s="414">
        <f t="shared" si="69"/>
        <v>0</v>
      </c>
      <c r="PN44" s="412" t="s">
        <v>338</v>
      </c>
      <c r="PO44" s="414" t="s">
        <v>338</v>
      </c>
      <c r="PP44" s="412">
        <f t="shared" si="70"/>
        <v>0</v>
      </c>
      <c r="PQ44" s="414">
        <f t="shared" si="71"/>
        <v>0</v>
      </c>
      <c r="PR44" s="23"/>
      <c r="PV44" s="26"/>
      <c r="PW44" s="26"/>
      <c r="PY44" s="26"/>
    </row>
    <row r="45" spans="2:441" s="4" customFormat="1" ht="16.5" customHeight="1" x14ac:dyDescent="0.25">
      <c r="B45" s="46" t="s">
        <v>29</v>
      </c>
      <c r="C45" s="986"/>
      <c r="D45" s="987"/>
      <c r="E45" s="308"/>
      <c r="F45" s="652">
        <v>1</v>
      </c>
      <c r="G45" s="309"/>
      <c r="H45" s="59"/>
      <c r="I45" s="57">
        <f>INT(ROUND(F45,2)*(IF(RIGHT(G45,1)="*",data!$J$11*H45+(IF(H45&gt;0, data!$K$11,0)),(IF(G45&gt;0,data!$J$11*RIGHT(G45,5)+data!$K$11,0)))))</f>
        <v>0</v>
      </c>
      <c r="J45" s="57">
        <f>IF(E45&gt;0,I45*E45,0)</f>
        <v>0</v>
      </c>
      <c r="K45" s="313"/>
      <c r="L45" s="314"/>
      <c r="M45" s="312"/>
      <c r="N45" s="57">
        <f>INT(ROUND(F45,2)*(IF(J45&gt;0,(IF(L45="ano",data!$J$6,0)),0)))</f>
        <v>0</v>
      </c>
      <c r="O45" s="61">
        <f>IF(M45&gt;E45,N45*E45,N45*M45)</f>
        <v>0</v>
      </c>
      <c r="P45" s="63">
        <f>J45+O45</f>
        <v>0</v>
      </c>
      <c r="Q45" s="26"/>
      <c r="R45" s="288" t="str">
        <f t="shared" si="15"/>
        <v/>
      </c>
      <c r="S45" s="289" t="str">
        <f t="shared" si="16"/>
        <v/>
      </c>
      <c r="T45" s="65" t="s">
        <v>338</v>
      </c>
      <c r="U45" s="290" t="str">
        <f t="shared" si="57"/>
        <v/>
      </c>
      <c r="V45" s="4">
        <f>IF(P45&gt;0,IF(ISTEXT(C45)=TRUE,0,1),0)</f>
        <v>0</v>
      </c>
      <c r="W45" s="26">
        <f>IF(H45&gt;0,IF(RIGHT(G45,1)="*",0,1),0)</f>
        <v>0</v>
      </c>
      <c r="X45" s="26">
        <f>IF(OR(G45=data!$I$18,G45=data!$I$19,G45=data!$I$20,G45=data!$I$21,G45=data!$I$22,G45=data!$I$23,G45=data!$I$24,G45=data!$I$25,G45=data!$I$26,G45=data!$I$27,G45=data!$I$28,G45=data!$I$29,G45=data!$I$30,G45=data!$I$31,G45=data!$I$32,G45=data!$I$33,G45=data!$I$34,G45=data!$I$35,G45=data!$I$36,G45=data!$I$37,G45=data!$I$38,G45=data!$I$39,G45=data!$I$40,G45=data!$I$41,G45=data!$I$42,G45=data!$I$43,G45=data!$I$44),1,0)</f>
        <v>0</v>
      </c>
      <c r="Z45" s="176" t="s">
        <v>297</v>
      </c>
      <c r="AA45" s="10"/>
      <c r="AB45" s="10"/>
      <c r="AC45" s="168">
        <v>160</v>
      </c>
      <c r="AD45" s="328"/>
      <c r="AE45" s="223"/>
      <c r="AF45" s="168">
        <v>160</v>
      </c>
      <c r="AG45" s="328"/>
      <c r="AH45" s="223"/>
      <c r="AI45" s="168">
        <v>160</v>
      </c>
      <c r="AJ45" s="328"/>
      <c r="AK45" s="223"/>
      <c r="AL45" s="168">
        <v>160</v>
      </c>
      <c r="AM45" s="328"/>
      <c r="AN45" s="223"/>
      <c r="AO45" s="168">
        <v>160</v>
      </c>
      <c r="AP45" s="328"/>
      <c r="AQ45" s="223"/>
      <c r="AR45" s="168">
        <v>160</v>
      </c>
      <c r="AS45" s="328"/>
      <c r="AT45" s="223"/>
      <c r="AU45" s="168">
        <v>160</v>
      </c>
      <c r="AV45" s="328"/>
      <c r="AW45" s="223"/>
      <c r="AX45" s="168">
        <v>160</v>
      </c>
      <c r="AY45" s="328"/>
      <c r="AZ45" s="223"/>
      <c r="BA45" s="168">
        <v>160</v>
      </c>
      <c r="BB45" s="328"/>
      <c r="BC45" s="223"/>
      <c r="BD45" s="168">
        <v>160</v>
      </c>
      <c r="BE45" s="328"/>
      <c r="BF45" s="223"/>
      <c r="BG45" s="168">
        <v>160</v>
      </c>
      <c r="BH45" s="328"/>
      <c r="BI45" s="223"/>
      <c r="BJ45" s="168">
        <v>160</v>
      </c>
      <c r="BK45" s="328"/>
      <c r="BL45" s="223"/>
      <c r="BM45" s="226">
        <f t="shared" si="17"/>
        <v>0</v>
      </c>
      <c r="BN45" s="251">
        <f t="shared" si="18"/>
        <v>0</v>
      </c>
      <c r="BO45" s="226">
        <f t="shared" si="19"/>
        <v>0</v>
      </c>
      <c r="BP45" s="227">
        <f t="shared" si="20"/>
        <v>0</v>
      </c>
      <c r="BS45" s="164">
        <v>160</v>
      </c>
      <c r="BT45" s="327"/>
      <c r="BU45" s="177"/>
      <c r="BV45" s="164">
        <v>160</v>
      </c>
      <c r="BW45" s="327"/>
      <c r="BX45" s="177"/>
      <c r="BY45" s="164">
        <v>160</v>
      </c>
      <c r="BZ45" s="327"/>
      <c r="CA45" s="177"/>
      <c r="CB45" s="164">
        <v>160</v>
      </c>
      <c r="CC45" s="327"/>
      <c r="CD45" s="177"/>
      <c r="CE45" s="164">
        <v>160</v>
      </c>
      <c r="CF45" s="327"/>
      <c r="CG45" s="177"/>
      <c r="CH45" s="164">
        <v>160</v>
      </c>
      <c r="CI45" s="327"/>
      <c r="CJ45" s="177"/>
      <c r="CK45" s="164">
        <v>160</v>
      </c>
      <c r="CL45" s="327"/>
      <c r="CM45" s="177"/>
      <c r="CN45" s="164">
        <v>160</v>
      </c>
      <c r="CO45" s="327"/>
      <c r="CP45" s="177"/>
      <c r="CQ45" s="164">
        <v>160</v>
      </c>
      <c r="CR45" s="327"/>
      <c r="CS45" s="177"/>
      <c r="CT45" s="164">
        <v>160</v>
      </c>
      <c r="CU45" s="327"/>
      <c r="CV45" s="177"/>
      <c r="CW45" s="164">
        <v>160</v>
      </c>
      <c r="CX45" s="327"/>
      <c r="CY45" s="177"/>
      <c r="CZ45" s="164">
        <v>160</v>
      </c>
      <c r="DA45" s="327"/>
      <c r="DB45" s="177"/>
      <c r="DC45" s="252">
        <f t="shared" si="21"/>
        <v>0</v>
      </c>
      <c r="DD45" s="251">
        <f t="shared" si="22"/>
        <v>0</v>
      </c>
      <c r="DE45" s="226">
        <f t="shared" si="23"/>
        <v>0</v>
      </c>
      <c r="DF45" s="227">
        <f t="shared" si="24"/>
        <v>0</v>
      </c>
      <c r="DI45" s="164">
        <v>160</v>
      </c>
      <c r="DJ45" s="340"/>
      <c r="DK45" s="169"/>
      <c r="DL45" s="195">
        <v>160</v>
      </c>
      <c r="DM45" s="328"/>
      <c r="DN45" s="169"/>
      <c r="DO45" s="195">
        <v>160</v>
      </c>
      <c r="DP45" s="328"/>
      <c r="DQ45" s="169"/>
      <c r="DR45" s="195">
        <v>160</v>
      </c>
      <c r="DS45" s="328"/>
      <c r="DT45" s="169"/>
      <c r="DU45" s="195">
        <v>160</v>
      </c>
      <c r="DV45" s="328"/>
      <c r="DW45" s="169"/>
      <c r="DX45" s="164">
        <v>160</v>
      </c>
      <c r="DY45" s="340"/>
      <c r="DZ45" s="169"/>
      <c r="EA45" s="195">
        <v>160</v>
      </c>
      <c r="EB45" s="328"/>
      <c r="EC45" s="169"/>
      <c r="ED45" s="195">
        <v>160</v>
      </c>
      <c r="EE45" s="328"/>
      <c r="EF45" s="169"/>
      <c r="EG45" s="195">
        <v>160</v>
      </c>
      <c r="EH45" s="328"/>
      <c r="EI45" s="169"/>
      <c r="EJ45" s="164">
        <v>160</v>
      </c>
      <c r="EK45" s="340"/>
      <c r="EL45" s="169"/>
      <c r="EM45" s="195">
        <v>160</v>
      </c>
      <c r="EN45" s="328"/>
      <c r="EO45" s="169"/>
      <c r="EP45" s="195">
        <v>160</v>
      </c>
      <c r="EQ45" s="328"/>
      <c r="ER45" s="169"/>
      <c r="ES45" s="252">
        <f t="shared" si="25"/>
        <v>0</v>
      </c>
      <c r="ET45" s="251">
        <f t="shared" si="26"/>
        <v>0</v>
      </c>
      <c r="EU45" s="226">
        <f t="shared" si="27"/>
        <v>0</v>
      </c>
      <c r="EV45" s="227">
        <f t="shared" si="28"/>
        <v>0</v>
      </c>
      <c r="EY45" s="346">
        <v>160</v>
      </c>
      <c r="EZ45" s="327"/>
      <c r="FA45" s="169"/>
      <c r="FB45" s="195">
        <v>160</v>
      </c>
      <c r="FC45" s="327"/>
      <c r="FD45" s="169"/>
      <c r="FE45" s="195">
        <v>160</v>
      </c>
      <c r="FF45" s="327"/>
      <c r="FG45" s="169"/>
      <c r="FH45" s="195">
        <v>160</v>
      </c>
      <c r="FI45" s="327"/>
      <c r="FJ45" s="169"/>
      <c r="FK45" s="164">
        <v>160</v>
      </c>
      <c r="FL45" s="340"/>
      <c r="FM45" s="169"/>
      <c r="FN45" s="195">
        <v>160</v>
      </c>
      <c r="FO45" s="327"/>
      <c r="FP45" s="169"/>
      <c r="FQ45" s="164">
        <v>160</v>
      </c>
      <c r="FR45" s="340"/>
      <c r="FS45" s="169"/>
      <c r="FT45" s="195">
        <v>160</v>
      </c>
      <c r="FU45" s="327"/>
      <c r="FV45" s="169"/>
      <c r="FW45" s="195">
        <v>160</v>
      </c>
      <c r="FX45" s="327"/>
      <c r="FY45" s="169"/>
      <c r="FZ45" s="164">
        <v>160</v>
      </c>
      <c r="GA45" s="340"/>
      <c r="GB45" s="169"/>
      <c r="GC45" s="195">
        <v>160</v>
      </c>
      <c r="GD45" s="327"/>
      <c r="GE45" s="169"/>
      <c r="GF45" s="195">
        <v>160</v>
      </c>
      <c r="GG45" s="327"/>
      <c r="GH45" s="169"/>
      <c r="GI45" s="252">
        <f t="shared" si="29"/>
        <v>0</v>
      </c>
      <c r="GJ45" s="251">
        <f t="shared" si="30"/>
        <v>0</v>
      </c>
      <c r="GK45" s="226">
        <f t="shared" si="31"/>
        <v>0</v>
      </c>
      <c r="GL45" s="227">
        <f t="shared" si="32"/>
        <v>0</v>
      </c>
      <c r="GO45" s="346">
        <v>160</v>
      </c>
      <c r="GP45" s="327"/>
      <c r="GQ45" s="169"/>
      <c r="GR45" s="195">
        <v>160</v>
      </c>
      <c r="GS45" s="327"/>
      <c r="GT45" s="169"/>
      <c r="GU45" s="195">
        <v>160</v>
      </c>
      <c r="GV45" s="327"/>
      <c r="GW45" s="169"/>
      <c r="GX45" s="195">
        <v>160</v>
      </c>
      <c r="GY45" s="327"/>
      <c r="GZ45" s="169"/>
      <c r="HA45" s="195">
        <v>160</v>
      </c>
      <c r="HB45" s="327"/>
      <c r="HC45" s="169"/>
      <c r="HD45" s="195">
        <v>160</v>
      </c>
      <c r="HE45" s="327"/>
      <c r="HF45" s="169"/>
      <c r="HG45" s="195">
        <v>160</v>
      </c>
      <c r="HH45" s="327"/>
      <c r="HI45" s="169"/>
      <c r="HJ45" s="195">
        <v>160</v>
      </c>
      <c r="HK45" s="327"/>
      <c r="HL45" s="169"/>
      <c r="HM45" s="195">
        <v>160</v>
      </c>
      <c r="HN45" s="327"/>
      <c r="HO45" s="169"/>
      <c r="HP45" s="195">
        <v>160</v>
      </c>
      <c r="HQ45" s="327"/>
      <c r="HR45" s="169"/>
      <c r="HS45" s="195">
        <v>160</v>
      </c>
      <c r="HT45" s="327"/>
      <c r="HU45" s="169"/>
      <c r="HV45" s="195">
        <v>160</v>
      </c>
      <c r="HW45" s="327"/>
      <c r="HX45" s="169"/>
      <c r="HY45" s="252">
        <f t="shared" si="33"/>
        <v>0</v>
      </c>
      <c r="HZ45" s="251">
        <f t="shared" si="34"/>
        <v>0</v>
      </c>
      <c r="IA45" s="226">
        <f t="shared" si="35"/>
        <v>0</v>
      </c>
      <c r="IB45" s="227">
        <f t="shared" si="36"/>
        <v>0</v>
      </c>
      <c r="IE45" s="346">
        <v>160</v>
      </c>
      <c r="IF45" s="327"/>
      <c r="IG45" s="169"/>
      <c r="IH45" s="195">
        <v>160</v>
      </c>
      <c r="II45" s="327"/>
      <c r="IJ45" s="169"/>
      <c r="IK45" s="164">
        <v>160</v>
      </c>
      <c r="IL45" s="340"/>
      <c r="IM45" s="169"/>
      <c r="IN45" s="164">
        <v>160</v>
      </c>
      <c r="IO45" s="340"/>
      <c r="IP45" s="169"/>
      <c r="IQ45" s="164">
        <v>160</v>
      </c>
      <c r="IR45" s="340"/>
      <c r="IS45" s="169"/>
      <c r="IT45" s="164">
        <v>160</v>
      </c>
      <c r="IU45" s="340"/>
      <c r="IV45" s="169"/>
      <c r="IW45" s="195">
        <v>160</v>
      </c>
      <c r="IX45" s="327"/>
      <c r="IY45" s="169"/>
      <c r="IZ45" s="164">
        <v>160</v>
      </c>
      <c r="JA45" s="340"/>
      <c r="JB45" s="169"/>
      <c r="JC45" s="164">
        <v>160</v>
      </c>
      <c r="JD45" s="340"/>
      <c r="JE45" s="169"/>
      <c r="JF45" s="164">
        <v>160</v>
      </c>
      <c r="JG45" s="340"/>
      <c r="JH45" s="169"/>
      <c r="JI45" s="164">
        <v>160</v>
      </c>
      <c r="JJ45" s="340"/>
      <c r="JK45" s="169"/>
      <c r="JL45" s="195">
        <v>160</v>
      </c>
      <c r="JM45" s="327"/>
      <c r="JN45" s="169"/>
      <c r="JO45" s="252">
        <f t="shared" si="37"/>
        <v>0</v>
      </c>
      <c r="JP45" s="251">
        <f t="shared" si="38"/>
        <v>0</v>
      </c>
      <c r="JQ45" s="226">
        <f t="shared" si="39"/>
        <v>0</v>
      </c>
      <c r="JR45" s="227">
        <f t="shared" si="40"/>
        <v>0</v>
      </c>
      <c r="JU45" s="164">
        <v>160</v>
      </c>
      <c r="JV45" s="340"/>
      <c r="JW45" s="169"/>
      <c r="JX45" s="164">
        <v>160</v>
      </c>
      <c r="JY45" s="340"/>
      <c r="JZ45" s="169"/>
      <c r="KA45" s="164">
        <v>160</v>
      </c>
      <c r="KB45" s="340"/>
      <c r="KC45" s="169"/>
      <c r="KD45" s="164">
        <v>160</v>
      </c>
      <c r="KE45" s="340"/>
      <c r="KF45" s="169"/>
      <c r="KG45" s="164">
        <v>160</v>
      </c>
      <c r="KH45" s="340"/>
      <c r="KI45" s="169"/>
      <c r="KJ45" s="164">
        <v>160</v>
      </c>
      <c r="KK45" s="340"/>
      <c r="KL45" s="169"/>
      <c r="KM45" s="164">
        <v>160</v>
      </c>
      <c r="KN45" s="340"/>
      <c r="KO45" s="169"/>
      <c r="KP45" s="164">
        <v>160</v>
      </c>
      <c r="KQ45" s="340"/>
      <c r="KR45" s="169"/>
      <c r="KS45" s="164">
        <v>160</v>
      </c>
      <c r="KT45" s="340"/>
      <c r="KU45" s="169"/>
      <c r="KV45" s="164">
        <v>160</v>
      </c>
      <c r="KW45" s="340"/>
      <c r="KX45" s="169"/>
      <c r="KY45" s="164">
        <v>160</v>
      </c>
      <c r="KZ45" s="340"/>
      <c r="LA45" s="169"/>
      <c r="LB45" s="164">
        <v>160</v>
      </c>
      <c r="LC45" s="340"/>
      <c r="LD45" s="169"/>
      <c r="LE45" s="252">
        <f t="shared" si="41"/>
        <v>0</v>
      </c>
      <c r="LF45" s="251">
        <f t="shared" si="42"/>
        <v>0</v>
      </c>
      <c r="LG45" s="226">
        <f t="shared" si="43"/>
        <v>0</v>
      </c>
      <c r="LH45" s="227">
        <f t="shared" si="44"/>
        <v>0</v>
      </c>
      <c r="LK45" s="164">
        <v>160</v>
      </c>
      <c r="LL45" s="340"/>
      <c r="LM45" s="169"/>
      <c r="LN45" s="164">
        <v>160</v>
      </c>
      <c r="LO45" s="340"/>
      <c r="LP45" s="169"/>
      <c r="LQ45" s="164">
        <v>160</v>
      </c>
      <c r="LR45" s="340"/>
      <c r="LS45" s="169"/>
      <c r="LT45" s="164">
        <v>160</v>
      </c>
      <c r="LU45" s="340"/>
      <c r="LV45" s="169"/>
      <c r="LW45" s="164">
        <v>160</v>
      </c>
      <c r="LX45" s="340"/>
      <c r="LY45" s="169"/>
      <c r="LZ45" s="205">
        <v>160</v>
      </c>
      <c r="MA45" s="340"/>
      <c r="MB45" s="169"/>
      <c r="MC45" s="164">
        <v>160</v>
      </c>
      <c r="MD45" s="340"/>
      <c r="ME45" s="169"/>
      <c r="MF45" s="164">
        <v>160</v>
      </c>
      <c r="MG45" s="340"/>
      <c r="MH45" s="169"/>
      <c r="MI45" s="164">
        <v>160</v>
      </c>
      <c r="MJ45" s="340"/>
      <c r="MK45" s="169"/>
      <c r="ML45" s="164">
        <v>160</v>
      </c>
      <c r="MM45" s="340"/>
      <c r="MN45" s="169"/>
      <c r="MO45" s="205">
        <v>160</v>
      </c>
      <c r="MP45" s="340"/>
      <c r="MQ45" s="169"/>
      <c r="MR45" s="164">
        <v>160</v>
      </c>
      <c r="MS45" s="340"/>
      <c r="MT45" s="169"/>
      <c r="MU45" s="252">
        <f t="shared" si="45"/>
        <v>0</v>
      </c>
      <c r="MV45" s="251">
        <f t="shared" si="46"/>
        <v>0</v>
      </c>
      <c r="MW45" s="226">
        <f t="shared" si="47"/>
        <v>0</v>
      </c>
      <c r="MX45" s="227">
        <f t="shared" si="48"/>
        <v>0</v>
      </c>
      <c r="NA45" s="346">
        <v>160</v>
      </c>
      <c r="NB45" s="327"/>
      <c r="NC45" s="169"/>
      <c r="ND45" s="164">
        <v>160</v>
      </c>
      <c r="NE45" s="340"/>
      <c r="NF45" s="169"/>
      <c r="NG45" s="195">
        <v>160</v>
      </c>
      <c r="NH45" s="327"/>
      <c r="NI45" s="169"/>
      <c r="NJ45" s="195">
        <v>160</v>
      </c>
      <c r="NK45" s="327"/>
      <c r="NL45" s="169"/>
      <c r="NM45" s="164">
        <v>160</v>
      </c>
      <c r="NN45" s="340"/>
      <c r="NO45" s="169"/>
      <c r="NP45" s="164">
        <v>160</v>
      </c>
      <c r="NQ45" s="340"/>
      <c r="NR45" s="169"/>
      <c r="NS45" s="164">
        <v>160</v>
      </c>
      <c r="NT45" s="340"/>
      <c r="NU45" s="169"/>
      <c r="NV45" s="195">
        <v>160</v>
      </c>
      <c r="NW45" s="327"/>
      <c r="NX45" s="169"/>
      <c r="NY45" s="195">
        <v>160</v>
      </c>
      <c r="NZ45" s="327"/>
      <c r="OA45" s="169"/>
      <c r="OB45" s="164">
        <v>160</v>
      </c>
      <c r="OC45" s="340"/>
      <c r="OD45" s="169"/>
      <c r="OE45" s="164">
        <v>160</v>
      </c>
      <c r="OF45" s="340"/>
      <c r="OG45" s="169"/>
      <c r="OH45" s="164">
        <v>160</v>
      </c>
      <c r="OI45" s="340"/>
      <c r="OJ45" s="169"/>
      <c r="OK45" s="252">
        <f t="shared" si="49"/>
        <v>0</v>
      </c>
      <c r="OL45" s="251">
        <f t="shared" si="50"/>
        <v>0</v>
      </c>
      <c r="OM45" s="226">
        <f t="shared" si="51"/>
        <v>0</v>
      </c>
      <c r="ON45" s="227">
        <f t="shared" si="52"/>
        <v>0</v>
      </c>
      <c r="OQ45" s="283" t="s">
        <v>297</v>
      </c>
      <c r="OR45" s="354">
        <v>160</v>
      </c>
      <c r="OS45" s="327"/>
      <c r="OT45" s="177"/>
      <c r="OU45" s="252">
        <f t="shared" si="53"/>
        <v>0</v>
      </c>
      <c r="OV45" s="227">
        <f t="shared" si="54"/>
        <v>0</v>
      </c>
      <c r="OW45" s="226">
        <f t="shared" si="55"/>
        <v>0</v>
      </c>
      <c r="OX45" s="251">
        <f t="shared" si="56"/>
        <v>0</v>
      </c>
      <c r="OY45" s="293"/>
      <c r="PB45" s="228">
        <f t="shared" si="58"/>
        <v>0</v>
      </c>
      <c r="PC45" s="255">
        <f t="shared" si="59"/>
        <v>0</v>
      </c>
      <c r="PD45" s="226">
        <f t="shared" si="60"/>
        <v>0</v>
      </c>
      <c r="PE45" s="227">
        <f t="shared" si="61"/>
        <v>0</v>
      </c>
      <c r="PF45" s="230">
        <f t="shared" si="62"/>
        <v>0</v>
      </c>
      <c r="PG45" s="229">
        <f t="shared" si="63"/>
        <v>0</v>
      </c>
      <c r="PH45" s="226">
        <f t="shared" si="64"/>
        <v>0</v>
      </c>
      <c r="PI45" s="251">
        <f t="shared" si="65"/>
        <v>0</v>
      </c>
      <c r="PJ45" s="412">
        <f t="shared" si="66"/>
        <v>0</v>
      </c>
      <c r="PK45" s="417">
        <f t="shared" si="67"/>
        <v>0</v>
      </c>
      <c r="PL45" s="412">
        <f t="shared" si="68"/>
        <v>0</v>
      </c>
      <c r="PM45" s="414">
        <f t="shared" si="69"/>
        <v>0</v>
      </c>
      <c r="PN45" s="412" t="s">
        <v>338</v>
      </c>
      <c r="PO45" s="414" t="s">
        <v>338</v>
      </c>
      <c r="PP45" s="412">
        <f t="shared" si="70"/>
        <v>0</v>
      </c>
      <c r="PQ45" s="414">
        <f t="shared" si="71"/>
        <v>0</v>
      </c>
      <c r="PV45" s="26"/>
      <c r="PW45" s="26"/>
      <c r="PY45" s="26"/>
    </row>
    <row r="46" spans="2:441" s="4" customFormat="1" ht="15" hidden="1" customHeight="1" x14ac:dyDescent="0.25">
      <c r="B46" s="46"/>
      <c r="C46" s="555"/>
      <c r="D46" s="556"/>
      <c r="E46" s="547"/>
      <c r="F46" s="652"/>
      <c r="G46" s="575"/>
      <c r="H46" s="58"/>
      <c r="I46" s="57">
        <f>INT(ROUND(F46,2)*(IF(RIGHT(G46,1)="*",data!$J$11*H46+(IF(H46&gt;0, data!$K$11,0)),(IF(G46&gt;0,data!$J$11*RIGHT(G46,5)+data!$K$11,0)))))</f>
        <v>0</v>
      </c>
      <c r="J46" s="57"/>
      <c r="K46" s="576"/>
      <c r="L46" s="549"/>
      <c r="M46" s="128"/>
      <c r="N46" s="57">
        <f>INT(ROUND(F46,2)*(IF(J46&gt;0,(IF(L46="ano",data!$J$6,0)),0)))</f>
        <v>0</v>
      </c>
      <c r="O46" s="61"/>
      <c r="P46" s="63"/>
      <c r="Q46" s="26"/>
      <c r="R46" s="288" t="str">
        <f t="shared" si="15"/>
        <v/>
      </c>
      <c r="S46" s="289" t="str">
        <f t="shared" si="16"/>
        <v/>
      </c>
      <c r="T46" s="65" t="s">
        <v>338</v>
      </c>
      <c r="U46" s="290" t="str">
        <f t="shared" si="57"/>
        <v/>
      </c>
      <c r="V46" s="23"/>
      <c r="W46" s="26"/>
      <c r="X46" s="26">
        <f>IF(OR(G46=data!$I$18,G46=data!$I$19,G46=data!$I$20,G46=data!$I$21,G46=data!$I$22,G46=data!$I$23,G46=data!$I$24,G46=data!$I$25,G46=data!$I$26,G46=data!$I$27,G46=data!$I$28,G46=data!$I$29,G46=data!$I$30,G46=data!$I$31,G46=data!$I$32,G46=data!$I$33,G46=data!$I$34,G46=data!$I$35,G46=data!$I$36,G46=data!$I$37,G46=data!$I$38,G46=data!$I$39,G46=data!$I$40,G46=data!$I$41,G46=data!$I$42,G46=data!$I$43,G46=data!$I$44),1,0)</f>
        <v>0</v>
      </c>
      <c r="Z46" s="173" t="s">
        <v>297</v>
      </c>
      <c r="AA46" s="10"/>
      <c r="AB46" s="10"/>
      <c r="AC46" s="560">
        <v>160</v>
      </c>
      <c r="AD46" s="561"/>
      <c r="AE46" s="562"/>
      <c r="AF46" s="560">
        <v>160</v>
      </c>
      <c r="AG46" s="561"/>
      <c r="AH46" s="562"/>
      <c r="AI46" s="560">
        <v>160</v>
      </c>
      <c r="AJ46" s="561"/>
      <c r="AK46" s="562"/>
      <c r="AL46" s="560">
        <v>160</v>
      </c>
      <c r="AM46" s="561"/>
      <c r="AN46" s="562"/>
      <c r="AO46" s="560">
        <v>160</v>
      </c>
      <c r="AP46" s="561"/>
      <c r="AQ46" s="562"/>
      <c r="AR46" s="560">
        <v>160</v>
      </c>
      <c r="AS46" s="561"/>
      <c r="AT46" s="562"/>
      <c r="AU46" s="560">
        <v>160</v>
      </c>
      <c r="AV46" s="561"/>
      <c r="AW46" s="562"/>
      <c r="AX46" s="560">
        <v>160</v>
      </c>
      <c r="AY46" s="561"/>
      <c r="AZ46" s="562"/>
      <c r="BA46" s="560">
        <v>160</v>
      </c>
      <c r="BB46" s="561"/>
      <c r="BC46" s="562"/>
      <c r="BD46" s="560">
        <v>160</v>
      </c>
      <c r="BE46" s="561"/>
      <c r="BF46" s="562"/>
      <c r="BG46" s="560">
        <v>160</v>
      </c>
      <c r="BH46" s="561"/>
      <c r="BI46" s="562"/>
      <c r="BJ46" s="560">
        <v>160</v>
      </c>
      <c r="BK46" s="561"/>
      <c r="BL46" s="562"/>
      <c r="BM46" s="226">
        <f t="shared" si="17"/>
        <v>0</v>
      </c>
      <c r="BN46" s="251">
        <f t="shared" si="18"/>
        <v>0</v>
      </c>
      <c r="BO46" s="226">
        <f t="shared" si="19"/>
        <v>0</v>
      </c>
      <c r="BP46" s="227">
        <f t="shared" si="20"/>
        <v>0</v>
      </c>
      <c r="BQ46" s="23"/>
      <c r="BR46" s="23"/>
      <c r="BS46" s="174">
        <v>160</v>
      </c>
      <c r="BT46" s="573"/>
      <c r="BU46" s="175"/>
      <c r="BV46" s="174">
        <v>160</v>
      </c>
      <c r="BW46" s="573"/>
      <c r="BX46" s="175"/>
      <c r="BY46" s="174">
        <v>160</v>
      </c>
      <c r="BZ46" s="573"/>
      <c r="CA46" s="175"/>
      <c r="CB46" s="174">
        <v>160</v>
      </c>
      <c r="CC46" s="573"/>
      <c r="CD46" s="175"/>
      <c r="CE46" s="174">
        <v>160</v>
      </c>
      <c r="CF46" s="573"/>
      <c r="CG46" s="175"/>
      <c r="CH46" s="174">
        <v>160</v>
      </c>
      <c r="CI46" s="573"/>
      <c r="CJ46" s="175"/>
      <c r="CK46" s="174">
        <v>160</v>
      </c>
      <c r="CL46" s="573"/>
      <c r="CM46" s="175"/>
      <c r="CN46" s="174">
        <v>160</v>
      </c>
      <c r="CO46" s="573"/>
      <c r="CP46" s="175"/>
      <c r="CQ46" s="174">
        <v>160</v>
      </c>
      <c r="CR46" s="573"/>
      <c r="CS46" s="175"/>
      <c r="CT46" s="174">
        <v>160</v>
      </c>
      <c r="CU46" s="573"/>
      <c r="CV46" s="175"/>
      <c r="CW46" s="174">
        <v>160</v>
      </c>
      <c r="CX46" s="573"/>
      <c r="CY46" s="175"/>
      <c r="CZ46" s="174">
        <v>160</v>
      </c>
      <c r="DA46" s="573"/>
      <c r="DB46" s="175"/>
      <c r="DC46" s="252">
        <f t="shared" si="21"/>
        <v>0</v>
      </c>
      <c r="DD46" s="251">
        <f t="shared" si="22"/>
        <v>0</v>
      </c>
      <c r="DE46" s="226">
        <f t="shared" si="23"/>
        <v>0</v>
      </c>
      <c r="DF46" s="227">
        <f t="shared" si="24"/>
        <v>0</v>
      </c>
      <c r="DG46" s="23"/>
      <c r="DH46" s="23"/>
      <c r="DI46" s="174">
        <v>160</v>
      </c>
      <c r="DJ46" s="566"/>
      <c r="DK46" s="567"/>
      <c r="DL46" s="201">
        <v>160</v>
      </c>
      <c r="DM46" s="561"/>
      <c r="DN46" s="567"/>
      <c r="DO46" s="201">
        <v>160</v>
      </c>
      <c r="DP46" s="561"/>
      <c r="DQ46" s="567"/>
      <c r="DR46" s="201">
        <v>160</v>
      </c>
      <c r="DS46" s="561"/>
      <c r="DT46" s="567"/>
      <c r="DU46" s="201">
        <v>160</v>
      </c>
      <c r="DV46" s="561"/>
      <c r="DW46" s="567"/>
      <c r="DX46" s="174">
        <v>160</v>
      </c>
      <c r="DY46" s="566"/>
      <c r="DZ46" s="567"/>
      <c r="EA46" s="201">
        <v>160</v>
      </c>
      <c r="EB46" s="561"/>
      <c r="EC46" s="567"/>
      <c r="ED46" s="201">
        <v>160</v>
      </c>
      <c r="EE46" s="561"/>
      <c r="EF46" s="567"/>
      <c r="EG46" s="201">
        <v>160</v>
      </c>
      <c r="EH46" s="561"/>
      <c r="EI46" s="567"/>
      <c r="EJ46" s="174">
        <v>160</v>
      </c>
      <c r="EK46" s="566"/>
      <c r="EL46" s="567"/>
      <c r="EM46" s="201">
        <v>160</v>
      </c>
      <c r="EN46" s="561"/>
      <c r="EO46" s="567"/>
      <c r="EP46" s="201">
        <v>160</v>
      </c>
      <c r="EQ46" s="561"/>
      <c r="ER46" s="567"/>
      <c r="ES46" s="252">
        <f t="shared" si="25"/>
        <v>0</v>
      </c>
      <c r="ET46" s="251">
        <f t="shared" si="26"/>
        <v>0</v>
      </c>
      <c r="EU46" s="226">
        <f t="shared" si="27"/>
        <v>0</v>
      </c>
      <c r="EV46" s="227">
        <f t="shared" si="28"/>
        <v>0</v>
      </c>
      <c r="EW46" s="23"/>
      <c r="EX46" s="23"/>
      <c r="EY46" s="568">
        <v>160</v>
      </c>
      <c r="EZ46" s="573"/>
      <c r="FA46" s="567"/>
      <c r="FB46" s="201">
        <v>160</v>
      </c>
      <c r="FC46" s="573"/>
      <c r="FD46" s="567"/>
      <c r="FE46" s="201">
        <v>160</v>
      </c>
      <c r="FF46" s="573"/>
      <c r="FG46" s="567"/>
      <c r="FH46" s="201">
        <v>160</v>
      </c>
      <c r="FI46" s="573"/>
      <c r="FJ46" s="567"/>
      <c r="FK46" s="174">
        <v>160</v>
      </c>
      <c r="FL46" s="566"/>
      <c r="FM46" s="567"/>
      <c r="FN46" s="201">
        <v>160</v>
      </c>
      <c r="FO46" s="573"/>
      <c r="FP46" s="567"/>
      <c r="FQ46" s="174">
        <v>160</v>
      </c>
      <c r="FR46" s="566"/>
      <c r="FS46" s="567"/>
      <c r="FT46" s="201">
        <v>160</v>
      </c>
      <c r="FU46" s="573"/>
      <c r="FV46" s="567"/>
      <c r="FW46" s="201">
        <v>160</v>
      </c>
      <c r="FX46" s="573"/>
      <c r="FY46" s="567"/>
      <c r="FZ46" s="174">
        <v>160</v>
      </c>
      <c r="GA46" s="566"/>
      <c r="GB46" s="567"/>
      <c r="GC46" s="201">
        <v>160</v>
      </c>
      <c r="GD46" s="573"/>
      <c r="GE46" s="567"/>
      <c r="GF46" s="201">
        <v>160</v>
      </c>
      <c r="GG46" s="573"/>
      <c r="GH46" s="567"/>
      <c r="GI46" s="252">
        <f t="shared" si="29"/>
        <v>0</v>
      </c>
      <c r="GJ46" s="251">
        <f t="shared" si="30"/>
        <v>0</v>
      </c>
      <c r="GK46" s="226">
        <f t="shared" si="31"/>
        <v>0</v>
      </c>
      <c r="GL46" s="227">
        <f t="shared" si="32"/>
        <v>0</v>
      </c>
      <c r="GM46" s="23"/>
      <c r="GN46" s="23"/>
      <c r="GO46" s="568">
        <v>160</v>
      </c>
      <c r="GP46" s="573"/>
      <c r="GQ46" s="567"/>
      <c r="GR46" s="201">
        <v>160</v>
      </c>
      <c r="GS46" s="573"/>
      <c r="GT46" s="567"/>
      <c r="GU46" s="201">
        <v>160</v>
      </c>
      <c r="GV46" s="573"/>
      <c r="GW46" s="567"/>
      <c r="GX46" s="201">
        <v>160</v>
      </c>
      <c r="GY46" s="573"/>
      <c r="GZ46" s="567"/>
      <c r="HA46" s="201">
        <v>160</v>
      </c>
      <c r="HB46" s="573"/>
      <c r="HC46" s="567"/>
      <c r="HD46" s="201">
        <v>160</v>
      </c>
      <c r="HE46" s="573"/>
      <c r="HF46" s="567"/>
      <c r="HG46" s="201">
        <v>160</v>
      </c>
      <c r="HH46" s="573"/>
      <c r="HI46" s="567"/>
      <c r="HJ46" s="201">
        <v>160</v>
      </c>
      <c r="HK46" s="573"/>
      <c r="HL46" s="567"/>
      <c r="HM46" s="201">
        <v>160</v>
      </c>
      <c r="HN46" s="573"/>
      <c r="HO46" s="567"/>
      <c r="HP46" s="201">
        <v>160</v>
      </c>
      <c r="HQ46" s="573"/>
      <c r="HR46" s="567"/>
      <c r="HS46" s="201">
        <v>160</v>
      </c>
      <c r="HT46" s="573"/>
      <c r="HU46" s="567"/>
      <c r="HV46" s="201">
        <v>160</v>
      </c>
      <c r="HW46" s="573"/>
      <c r="HX46" s="567"/>
      <c r="HY46" s="252">
        <f t="shared" si="33"/>
        <v>0</v>
      </c>
      <c r="HZ46" s="251">
        <f t="shared" si="34"/>
        <v>0</v>
      </c>
      <c r="IA46" s="226">
        <f t="shared" si="35"/>
        <v>0</v>
      </c>
      <c r="IB46" s="227">
        <f t="shared" si="36"/>
        <v>0</v>
      </c>
      <c r="IC46" s="23"/>
      <c r="ID46" s="23"/>
      <c r="IE46" s="568">
        <v>160</v>
      </c>
      <c r="IF46" s="573"/>
      <c r="IG46" s="567"/>
      <c r="IH46" s="201">
        <v>160</v>
      </c>
      <c r="II46" s="573"/>
      <c r="IJ46" s="567"/>
      <c r="IK46" s="174">
        <v>160</v>
      </c>
      <c r="IL46" s="566"/>
      <c r="IM46" s="567"/>
      <c r="IN46" s="174">
        <v>160</v>
      </c>
      <c r="IO46" s="566"/>
      <c r="IP46" s="567"/>
      <c r="IQ46" s="174">
        <v>160</v>
      </c>
      <c r="IR46" s="566"/>
      <c r="IS46" s="567"/>
      <c r="IT46" s="174">
        <v>160</v>
      </c>
      <c r="IU46" s="566"/>
      <c r="IV46" s="567"/>
      <c r="IW46" s="201">
        <v>160</v>
      </c>
      <c r="IX46" s="573"/>
      <c r="IY46" s="567"/>
      <c r="IZ46" s="174">
        <v>160</v>
      </c>
      <c r="JA46" s="566"/>
      <c r="JB46" s="567"/>
      <c r="JC46" s="174">
        <v>160</v>
      </c>
      <c r="JD46" s="566"/>
      <c r="JE46" s="567"/>
      <c r="JF46" s="174">
        <v>160</v>
      </c>
      <c r="JG46" s="566"/>
      <c r="JH46" s="567"/>
      <c r="JI46" s="174">
        <v>160</v>
      </c>
      <c r="JJ46" s="566"/>
      <c r="JK46" s="567"/>
      <c r="JL46" s="201">
        <v>160</v>
      </c>
      <c r="JM46" s="573"/>
      <c r="JN46" s="567"/>
      <c r="JO46" s="252">
        <f t="shared" si="37"/>
        <v>0</v>
      </c>
      <c r="JP46" s="251">
        <f t="shared" si="38"/>
        <v>0</v>
      </c>
      <c r="JQ46" s="226">
        <f t="shared" si="39"/>
        <v>0</v>
      </c>
      <c r="JR46" s="227">
        <f t="shared" si="40"/>
        <v>0</v>
      </c>
      <c r="JS46" s="23"/>
      <c r="JT46" s="23"/>
      <c r="JU46" s="174">
        <v>160</v>
      </c>
      <c r="JV46" s="566"/>
      <c r="JW46" s="567"/>
      <c r="JX46" s="174">
        <v>160</v>
      </c>
      <c r="JY46" s="566"/>
      <c r="JZ46" s="567"/>
      <c r="KA46" s="174">
        <v>160</v>
      </c>
      <c r="KB46" s="566"/>
      <c r="KC46" s="567"/>
      <c r="KD46" s="174">
        <v>160</v>
      </c>
      <c r="KE46" s="566"/>
      <c r="KF46" s="567"/>
      <c r="KG46" s="174">
        <v>160</v>
      </c>
      <c r="KH46" s="566"/>
      <c r="KI46" s="567"/>
      <c r="KJ46" s="174">
        <v>160</v>
      </c>
      <c r="KK46" s="566"/>
      <c r="KL46" s="567"/>
      <c r="KM46" s="174">
        <v>160</v>
      </c>
      <c r="KN46" s="566"/>
      <c r="KO46" s="567"/>
      <c r="KP46" s="174">
        <v>160</v>
      </c>
      <c r="KQ46" s="566"/>
      <c r="KR46" s="567"/>
      <c r="KS46" s="174">
        <v>160</v>
      </c>
      <c r="KT46" s="566"/>
      <c r="KU46" s="567"/>
      <c r="KV46" s="174">
        <v>160</v>
      </c>
      <c r="KW46" s="566"/>
      <c r="KX46" s="567"/>
      <c r="KY46" s="174">
        <v>160</v>
      </c>
      <c r="KZ46" s="566"/>
      <c r="LA46" s="567"/>
      <c r="LB46" s="174">
        <v>160</v>
      </c>
      <c r="LC46" s="566"/>
      <c r="LD46" s="567"/>
      <c r="LE46" s="252">
        <f t="shared" si="41"/>
        <v>0</v>
      </c>
      <c r="LF46" s="251">
        <f t="shared" si="42"/>
        <v>0</v>
      </c>
      <c r="LG46" s="226">
        <f t="shared" si="43"/>
        <v>0</v>
      </c>
      <c r="LH46" s="227">
        <f t="shared" si="44"/>
        <v>0</v>
      </c>
      <c r="LI46" s="23"/>
      <c r="LJ46" s="23"/>
      <c r="LK46" s="174">
        <v>160</v>
      </c>
      <c r="LL46" s="566"/>
      <c r="LM46" s="567"/>
      <c r="LN46" s="174">
        <v>160</v>
      </c>
      <c r="LO46" s="566"/>
      <c r="LP46" s="567"/>
      <c r="LQ46" s="174">
        <v>160</v>
      </c>
      <c r="LR46" s="566"/>
      <c r="LS46" s="567"/>
      <c r="LT46" s="174">
        <v>160</v>
      </c>
      <c r="LU46" s="566"/>
      <c r="LV46" s="567"/>
      <c r="LW46" s="174">
        <v>160</v>
      </c>
      <c r="LX46" s="566"/>
      <c r="LY46" s="567"/>
      <c r="LZ46" s="551">
        <v>160</v>
      </c>
      <c r="MA46" s="566"/>
      <c r="MB46" s="567"/>
      <c r="MC46" s="174">
        <v>160</v>
      </c>
      <c r="MD46" s="566"/>
      <c r="ME46" s="567"/>
      <c r="MF46" s="174">
        <v>160</v>
      </c>
      <c r="MG46" s="566"/>
      <c r="MH46" s="567"/>
      <c r="MI46" s="174">
        <v>160</v>
      </c>
      <c r="MJ46" s="566"/>
      <c r="MK46" s="567"/>
      <c r="ML46" s="174">
        <v>160</v>
      </c>
      <c r="MM46" s="566"/>
      <c r="MN46" s="567"/>
      <c r="MO46" s="551">
        <v>160</v>
      </c>
      <c r="MP46" s="566"/>
      <c r="MQ46" s="567"/>
      <c r="MR46" s="174">
        <v>160</v>
      </c>
      <c r="MS46" s="566"/>
      <c r="MT46" s="567"/>
      <c r="MU46" s="252">
        <f t="shared" si="45"/>
        <v>0</v>
      </c>
      <c r="MV46" s="251">
        <f t="shared" si="46"/>
        <v>0</v>
      </c>
      <c r="MW46" s="226">
        <f t="shared" si="47"/>
        <v>0</v>
      </c>
      <c r="MX46" s="227">
        <f t="shared" si="48"/>
        <v>0</v>
      </c>
      <c r="MY46" s="23"/>
      <c r="MZ46" s="23"/>
      <c r="NA46" s="568">
        <v>160</v>
      </c>
      <c r="NB46" s="573"/>
      <c r="NC46" s="567"/>
      <c r="ND46" s="174">
        <v>160</v>
      </c>
      <c r="NE46" s="566"/>
      <c r="NF46" s="567"/>
      <c r="NG46" s="201">
        <v>160</v>
      </c>
      <c r="NH46" s="573"/>
      <c r="NI46" s="567"/>
      <c r="NJ46" s="201">
        <v>160</v>
      </c>
      <c r="NK46" s="573"/>
      <c r="NL46" s="567"/>
      <c r="NM46" s="174">
        <v>160</v>
      </c>
      <c r="NN46" s="566"/>
      <c r="NO46" s="567"/>
      <c r="NP46" s="174">
        <v>160</v>
      </c>
      <c r="NQ46" s="566"/>
      <c r="NR46" s="567"/>
      <c r="NS46" s="174">
        <v>160</v>
      </c>
      <c r="NT46" s="566"/>
      <c r="NU46" s="567"/>
      <c r="NV46" s="201">
        <v>160</v>
      </c>
      <c r="NW46" s="573"/>
      <c r="NX46" s="567"/>
      <c r="NY46" s="201">
        <v>160</v>
      </c>
      <c r="NZ46" s="573"/>
      <c r="OA46" s="567"/>
      <c r="OB46" s="174">
        <v>160</v>
      </c>
      <c r="OC46" s="566"/>
      <c r="OD46" s="567"/>
      <c r="OE46" s="174">
        <v>160</v>
      </c>
      <c r="OF46" s="566"/>
      <c r="OG46" s="567"/>
      <c r="OH46" s="174">
        <v>160</v>
      </c>
      <c r="OI46" s="566"/>
      <c r="OJ46" s="567"/>
      <c r="OK46" s="252">
        <f t="shared" si="49"/>
        <v>0</v>
      </c>
      <c r="OL46" s="251">
        <f t="shared" si="50"/>
        <v>0</v>
      </c>
      <c r="OM46" s="226">
        <f t="shared" si="51"/>
        <v>0</v>
      </c>
      <c r="ON46" s="227">
        <f t="shared" si="52"/>
        <v>0</v>
      </c>
      <c r="OO46" s="23"/>
      <c r="OP46" s="23"/>
      <c r="OQ46" s="571" t="s">
        <v>297</v>
      </c>
      <c r="OR46" s="577">
        <v>160</v>
      </c>
      <c r="OS46" s="573"/>
      <c r="OT46" s="175"/>
      <c r="OU46" s="252">
        <f t="shared" si="53"/>
        <v>0</v>
      </c>
      <c r="OV46" s="227">
        <f t="shared" si="54"/>
        <v>0</v>
      </c>
      <c r="OW46" s="226">
        <f t="shared" si="55"/>
        <v>0</v>
      </c>
      <c r="OX46" s="251">
        <f t="shared" si="56"/>
        <v>0</v>
      </c>
      <c r="OY46" s="574"/>
      <c r="OZ46" s="23"/>
      <c r="PA46" s="23"/>
      <c r="PB46" s="228">
        <f t="shared" si="58"/>
        <v>0</v>
      </c>
      <c r="PC46" s="255">
        <f t="shared" si="59"/>
        <v>0</v>
      </c>
      <c r="PD46" s="226">
        <f t="shared" si="60"/>
        <v>0</v>
      </c>
      <c r="PE46" s="227">
        <f t="shared" si="61"/>
        <v>0</v>
      </c>
      <c r="PF46" s="230">
        <f t="shared" si="62"/>
        <v>0</v>
      </c>
      <c r="PG46" s="229">
        <f t="shared" si="63"/>
        <v>0</v>
      </c>
      <c r="PH46" s="226">
        <f t="shared" si="64"/>
        <v>0</v>
      </c>
      <c r="PI46" s="251">
        <f t="shared" si="65"/>
        <v>0</v>
      </c>
      <c r="PJ46" s="412">
        <f t="shared" si="66"/>
        <v>0</v>
      </c>
      <c r="PK46" s="417">
        <f t="shared" si="67"/>
        <v>0</v>
      </c>
      <c r="PL46" s="412">
        <f t="shared" si="68"/>
        <v>0</v>
      </c>
      <c r="PM46" s="414">
        <f t="shared" si="69"/>
        <v>0</v>
      </c>
      <c r="PN46" s="412" t="s">
        <v>338</v>
      </c>
      <c r="PO46" s="414" t="s">
        <v>338</v>
      </c>
      <c r="PP46" s="412">
        <f t="shared" si="70"/>
        <v>0</v>
      </c>
      <c r="PQ46" s="414">
        <f t="shared" si="71"/>
        <v>0</v>
      </c>
      <c r="PR46" s="23"/>
      <c r="PV46" s="26"/>
      <c r="PW46" s="26"/>
      <c r="PY46" s="26"/>
    </row>
    <row r="47" spans="2:441" s="4" customFormat="1" ht="16.5" customHeight="1" x14ac:dyDescent="0.25">
      <c r="B47" s="46" t="s">
        <v>30</v>
      </c>
      <c r="C47" s="986"/>
      <c r="D47" s="987"/>
      <c r="E47" s="308"/>
      <c r="F47" s="652">
        <v>1</v>
      </c>
      <c r="G47" s="309"/>
      <c r="H47" s="59"/>
      <c r="I47" s="57">
        <f>INT(ROUND(F47,2)*(IF(RIGHT(G47,1)="*",data!$J$11*H47+(IF(H47&gt;0, data!$K$11,0)),(IF(G47&gt;0,data!$J$11*RIGHT(G47,5)+data!$K$11,0)))))</f>
        <v>0</v>
      </c>
      <c r="J47" s="57">
        <f>IF(E47&gt;0,I47*E47,0)</f>
        <v>0</v>
      </c>
      <c r="K47" s="313"/>
      <c r="L47" s="314"/>
      <c r="M47" s="312"/>
      <c r="N47" s="57">
        <f>INT(ROUND(F47,2)*(IF(J47&gt;0,(IF(L47="ano",data!$J$6,0)),0)))</f>
        <v>0</v>
      </c>
      <c r="O47" s="61">
        <f>IF(M47&gt;E47,N47*E47,N47*M47)</f>
        <v>0</v>
      </c>
      <c r="P47" s="63">
        <f>J47+O47</f>
        <v>0</v>
      </c>
      <c r="Q47" s="26"/>
      <c r="R47" s="288" t="str">
        <f t="shared" si="15"/>
        <v/>
      </c>
      <c r="S47" s="289" t="str">
        <f t="shared" si="16"/>
        <v/>
      </c>
      <c r="T47" s="65" t="s">
        <v>338</v>
      </c>
      <c r="U47" s="290" t="str">
        <f t="shared" si="57"/>
        <v/>
      </c>
      <c r="V47" s="4">
        <f>IF(P47&gt;0,IF(ISTEXT(C47)=TRUE,0,1),0)</f>
        <v>0</v>
      </c>
      <c r="W47" s="26">
        <f>IF(H47&gt;0,IF(RIGHT(G47,1)="*",0,1),0)</f>
        <v>0</v>
      </c>
      <c r="X47" s="26">
        <f>IF(OR(G47=data!$I$18,G47=data!$I$19,G47=data!$I$20,G47=data!$I$21,G47=data!$I$22,G47=data!$I$23,G47=data!$I$24,G47=data!$I$25,G47=data!$I$26,G47=data!$I$27,G47=data!$I$28,G47=data!$I$29,G47=data!$I$30,G47=data!$I$31,G47=data!$I$32,G47=data!$I$33,G47=data!$I$34,G47=data!$I$35,G47=data!$I$36,G47=data!$I$37,G47=data!$I$38,G47=data!$I$39,G47=data!$I$40,G47=data!$I$41,G47=data!$I$42,G47=data!$I$43,G47=data!$I$44),1,0)</f>
        <v>0</v>
      </c>
      <c r="Z47" s="176" t="s">
        <v>297</v>
      </c>
      <c r="AA47" s="10"/>
      <c r="AB47" s="10"/>
      <c r="AC47" s="168">
        <v>160</v>
      </c>
      <c r="AD47" s="328"/>
      <c r="AE47" s="223"/>
      <c r="AF47" s="168">
        <v>160</v>
      </c>
      <c r="AG47" s="328"/>
      <c r="AH47" s="223"/>
      <c r="AI47" s="168">
        <v>160</v>
      </c>
      <c r="AJ47" s="328"/>
      <c r="AK47" s="223"/>
      <c r="AL47" s="168">
        <v>160</v>
      </c>
      <c r="AM47" s="328"/>
      <c r="AN47" s="223"/>
      <c r="AO47" s="168">
        <v>160</v>
      </c>
      <c r="AP47" s="328"/>
      <c r="AQ47" s="223"/>
      <c r="AR47" s="168">
        <v>160</v>
      </c>
      <c r="AS47" s="328"/>
      <c r="AT47" s="223"/>
      <c r="AU47" s="168">
        <v>160</v>
      </c>
      <c r="AV47" s="328"/>
      <c r="AW47" s="223"/>
      <c r="AX47" s="168">
        <v>160</v>
      </c>
      <c r="AY47" s="328"/>
      <c r="AZ47" s="223"/>
      <c r="BA47" s="168">
        <v>160</v>
      </c>
      <c r="BB47" s="328"/>
      <c r="BC47" s="223"/>
      <c r="BD47" s="168">
        <v>160</v>
      </c>
      <c r="BE47" s="328"/>
      <c r="BF47" s="223"/>
      <c r="BG47" s="168">
        <v>160</v>
      </c>
      <c r="BH47" s="328"/>
      <c r="BI47" s="223"/>
      <c r="BJ47" s="168">
        <v>160</v>
      </c>
      <c r="BK47" s="328"/>
      <c r="BL47" s="223"/>
      <c r="BM47" s="226">
        <f t="shared" si="17"/>
        <v>0</v>
      </c>
      <c r="BN47" s="251">
        <f t="shared" si="18"/>
        <v>0</v>
      </c>
      <c r="BO47" s="226">
        <f t="shared" si="19"/>
        <v>0</v>
      </c>
      <c r="BP47" s="227">
        <f t="shared" si="20"/>
        <v>0</v>
      </c>
      <c r="BS47" s="164">
        <v>160</v>
      </c>
      <c r="BT47" s="327"/>
      <c r="BU47" s="177"/>
      <c r="BV47" s="164">
        <v>160</v>
      </c>
      <c r="BW47" s="327"/>
      <c r="BX47" s="177"/>
      <c r="BY47" s="164">
        <v>160</v>
      </c>
      <c r="BZ47" s="327"/>
      <c r="CA47" s="177"/>
      <c r="CB47" s="164">
        <v>160</v>
      </c>
      <c r="CC47" s="327"/>
      <c r="CD47" s="177"/>
      <c r="CE47" s="164">
        <v>160</v>
      </c>
      <c r="CF47" s="327"/>
      <c r="CG47" s="177"/>
      <c r="CH47" s="164">
        <v>160</v>
      </c>
      <c r="CI47" s="327"/>
      <c r="CJ47" s="177"/>
      <c r="CK47" s="164">
        <v>160</v>
      </c>
      <c r="CL47" s="327"/>
      <c r="CM47" s="177"/>
      <c r="CN47" s="164">
        <v>160</v>
      </c>
      <c r="CO47" s="327"/>
      <c r="CP47" s="177"/>
      <c r="CQ47" s="164">
        <v>160</v>
      </c>
      <c r="CR47" s="327"/>
      <c r="CS47" s="177"/>
      <c r="CT47" s="164">
        <v>160</v>
      </c>
      <c r="CU47" s="327"/>
      <c r="CV47" s="177"/>
      <c r="CW47" s="164">
        <v>160</v>
      </c>
      <c r="CX47" s="327"/>
      <c r="CY47" s="177"/>
      <c r="CZ47" s="164">
        <v>160</v>
      </c>
      <c r="DA47" s="327"/>
      <c r="DB47" s="177"/>
      <c r="DC47" s="252">
        <f t="shared" si="21"/>
        <v>0</v>
      </c>
      <c r="DD47" s="251">
        <f t="shared" si="22"/>
        <v>0</v>
      </c>
      <c r="DE47" s="226">
        <f t="shared" si="23"/>
        <v>0</v>
      </c>
      <c r="DF47" s="227">
        <f t="shared" si="24"/>
        <v>0</v>
      </c>
      <c r="DI47" s="164">
        <v>160</v>
      </c>
      <c r="DJ47" s="340"/>
      <c r="DK47" s="169"/>
      <c r="DL47" s="195">
        <v>160</v>
      </c>
      <c r="DM47" s="328"/>
      <c r="DN47" s="169"/>
      <c r="DO47" s="195">
        <v>160</v>
      </c>
      <c r="DP47" s="328"/>
      <c r="DQ47" s="169"/>
      <c r="DR47" s="195">
        <v>160</v>
      </c>
      <c r="DS47" s="328"/>
      <c r="DT47" s="169"/>
      <c r="DU47" s="195">
        <v>160</v>
      </c>
      <c r="DV47" s="328"/>
      <c r="DW47" s="169"/>
      <c r="DX47" s="164">
        <v>160</v>
      </c>
      <c r="DY47" s="340"/>
      <c r="DZ47" s="169"/>
      <c r="EA47" s="195">
        <v>160</v>
      </c>
      <c r="EB47" s="328"/>
      <c r="EC47" s="169"/>
      <c r="ED47" s="195">
        <v>160</v>
      </c>
      <c r="EE47" s="328"/>
      <c r="EF47" s="169"/>
      <c r="EG47" s="195">
        <v>160</v>
      </c>
      <c r="EH47" s="328"/>
      <c r="EI47" s="169"/>
      <c r="EJ47" s="164">
        <v>160</v>
      </c>
      <c r="EK47" s="340"/>
      <c r="EL47" s="169"/>
      <c r="EM47" s="195">
        <v>160</v>
      </c>
      <c r="EN47" s="328"/>
      <c r="EO47" s="169"/>
      <c r="EP47" s="195">
        <v>160</v>
      </c>
      <c r="EQ47" s="328"/>
      <c r="ER47" s="169"/>
      <c r="ES47" s="252">
        <f t="shared" si="25"/>
        <v>0</v>
      </c>
      <c r="ET47" s="251">
        <f t="shared" si="26"/>
        <v>0</v>
      </c>
      <c r="EU47" s="226">
        <f t="shared" si="27"/>
        <v>0</v>
      </c>
      <c r="EV47" s="227">
        <f t="shared" si="28"/>
        <v>0</v>
      </c>
      <c r="EY47" s="346">
        <v>160</v>
      </c>
      <c r="EZ47" s="327"/>
      <c r="FA47" s="169"/>
      <c r="FB47" s="195">
        <v>160</v>
      </c>
      <c r="FC47" s="327"/>
      <c r="FD47" s="169"/>
      <c r="FE47" s="195">
        <v>160</v>
      </c>
      <c r="FF47" s="327"/>
      <c r="FG47" s="169"/>
      <c r="FH47" s="195">
        <v>160</v>
      </c>
      <c r="FI47" s="327"/>
      <c r="FJ47" s="169"/>
      <c r="FK47" s="164">
        <v>160</v>
      </c>
      <c r="FL47" s="340"/>
      <c r="FM47" s="169"/>
      <c r="FN47" s="195">
        <v>160</v>
      </c>
      <c r="FO47" s="327"/>
      <c r="FP47" s="169"/>
      <c r="FQ47" s="164">
        <v>160</v>
      </c>
      <c r="FR47" s="340"/>
      <c r="FS47" s="169"/>
      <c r="FT47" s="195">
        <v>160</v>
      </c>
      <c r="FU47" s="327"/>
      <c r="FV47" s="169"/>
      <c r="FW47" s="195">
        <v>160</v>
      </c>
      <c r="FX47" s="327"/>
      <c r="FY47" s="169"/>
      <c r="FZ47" s="164">
        <v>160</v>
      </c>
      <c r="GA47" s="340"/>
      <c r="GB47" s="169"/>
      <c r="GC47" s="195">
        <v>160</v>
      </c>
      <c r="GD47" s="327"/>
      <c r="GE47" s="169"/>
      <c r="GF47" s="195">
        <v>160</v>
      </c>
      <c r="GG47" s="327"/>
      <c r="GH47" s="169"/>
      <c r="GI47" s="252">
        <f t="shared" si="29"/>
        <v>0</v>
      </c>
      <c r="GJ47" s="251">
        <f t="shared" si="30"/>
        <v>0</v>
      </c>
      <c r="GK47" s="226">
        <f t="shared" si="31"/>
        <v>0</v>
      </c>
      <c r="GL47" s="227">
        <f t="shared" si="32"/>
        <v>0</v>
      </c>
      <c r="GO47" s="346">
        <v>160</v>
      </c>
      <c r="GP47" s="327"/>
      <c r="GQ47" s="169"/>
      <c r="GR47" s="195">
        <v>160</v>
      </c>
      <c r="GS47" s="327"/>
      <c r="GT47" s="169"/>
      <c r="GU47" s="195">
        <v>160</v>
      </c>
      <c r="GV47" s="327"/>
      <c r="GW47" s="169"/>
      <c r="GX47" s="195">
        <v>160</v>
      </c>
      <c r="GY47" s="327"/>
      <c r="GZ47" s="169"/>
      <c r="HA47" s="195">
        <v>160</v>
      </c>
      <c r="HB47" s="327"/>
      <c r="HC47" s="169"/>
      <c r="HD47" s="195">
        <v>160</v>
      </c>
      <c r="HE47" s="327"/>
      <c r="HF47" s="169"/>
      <c r="HG47" s="195">
        <v>160</v>
      </c>
      <c r="HH47" s="327"/>
      <c r="HI47" s="169"/>
      <c r="HJ47" s="195">
        <v>160</v>
      </c>
      <c r="HK47" s="327"/>
      <c r="HL47" s="169"/>
      <c r="HM47" s="195">
        <v>160</v>
      </c>
      <c r="HN47" s="327"/>
      <c r="HO47" s="169"/>
      <c r="HP47" s="195">
        <v>160</v>
      </c>
      <c r="HQ47" s="327"/>
      <c r="HR47" s="169"/>
      <c r="HS47" s="195">
        <v>160</v>
      </c>
      <c r="HT47" s="327"/>
      <c r="HU47" s="169"/>
      <c r="HV47" s="195">
        <v>160</v>
      </c>
      <c r="HW47" s="327"/>
      <c r="HX47" s="169"/>
      <c r="HY47" s="252">
        <f t="shared" si="33"/>
        <v>0</v>
      </c>
      <c r="HZ47" s="251">
        <f t="shared" si="34"/>
        <v>0</v>
      </c>
      <c r="IA47" s="226">
        <f t="shared" si="35"/>
        <v>0</v>
      </c>
      <c r="IB47" s="227">
        <f t="shared" si="36"/>
        <v>0</v>
      </c>
      <c r="IE47" s="346">
        <v>160</v>
      </c>
      <c r="IF47" s="327"/>
      <c r="IG47" s="169"/>
      <c r="IH47" s="195">
        <v>160</v>
      </c>
      <c r="II47" s="327"/>
      <c r="IJ47" s="169"/>
      <c r="IK47" s="164">
        <v>160</v>
      </c>
      <c r="IL47" s="340"/>
      <c r="IM47" s="169"/>
      <c r="IN47" s="164">
        <v>160</v>
      </c>
      <c r="IO47" s="340"/>
      <c r="IP47" s="169"/>
      <c r="IQ47" s="164">
        <v>160</v>
      </c>
      <c r="IR47" s="340"/>
      <c r="IS47" s="169"/>
      <c r="IT47" s="164">
        <v>160</v>
      </c>
      <c r="IU47" s="340"/>
      <c r="IV47" s="169"/>
      <c r="IW47" s="195">
        <v>160</v>
      </c>
      <c r="IX47" s="327"/>
      <c r="IY47" s="169"/>
      <c r="IZ47" s="164">
        <v>160</v>
      </c>
      <c r="JA47" s="340"/>
      <c r="JB47" s="169"/>
      <c r="JC47" s="164">
        <v>160</v>
      </c>
      <c r="JD47" s="340"/>
      <c r="JE47" s="169"/>
      <c r="JF47" s="164">
        <v>160</v>
      </c>
      <c r="JG47" s="340"/>
      <c r="JH47" s="169"/>
      <c r="JI47" s="164">
        <v>160</v>
      </c>
      <c r="JJ47" s="340"/>
      <c r="JK47" s="169"/>
      <c r="JL47" s="195">
        <v>160</v>
      </c>
      <c r="JM47" s="327"/>
      <c r="JN47" s="169"/>
      <c r="JO47" s="252">
        <f t="shared" si="37"/>
        <v>0</v>
      </c>
      <c r="JP47" s="251">
        <f t="shared" si="38"/>
        <v>0</v>
      </c>
      <c r="JQ47" s="226">
        <f t="shared" si="39"/>
        <v>0</v>
      </c>
      <c r="JR47" s="227">
        <f t="shared" si="40"/>
        <v>0</v>
      </c>
      <c r="JU47" s="164">
        <v>160</v>
      </c>
      <c r="JV47" s="340"/>
      <c r="JW47" s="169"/>
      <c r="JX47" s="164">
        <v>160</v>
      </c>
      <c r="JY47" s="340"/>
      <c r="JZ47" s="169"/>
      <c r="KA47" s="164">
        <v>160</v>
      </c>
      <c r="KB47" s="340"/>
      <c r="KC47" s="169"/>
      <c r="KD47" s="164">
        <v>160</v>
      </c>
      <c r="KE47" s="340"/>
      <c r="KF47" s="169"/>
      <c r="KG47" s="164">
        <v>160</v>
      </c>
      <c r="KH47" s="340"/>
      <c r="KI47" s="169"/>
      <c r="KJ47" s="164">
        <v>160</v>
      </c>
      <c r="KK47" s="340"/>
      <c r="KL47" s="169"/>
      <c r="KM47" s="164">
        <v>160</v>
      </c>
      <c r="KN47" s="340"/>
      <c r="KO47" s="169"/>
      <c r="KP47" s="164">
        <v>160</v>
      </c>
      <c r="KQ47" s="340"/>
      <c r="KR47" s="169"/>
      <c r="KS47" s="164">
        <v>160</v>
      </c>
      <c r="KT47" s="340"/>
      <c r="KU47" s="169"/>
      <c r="KV47" s="164">
        <v>160</v>
      </c>
      <c r="KW47" s="340"/>
      <c r="KX47" s="169"/>
      <c r="KY47" s="164">
        <v>160</v>
      </c>
      <c r="KZ47" s="340"/>
      <c r="LA47" s="169"/>
      <c r="LB47" s="164">
        <v>160</v>
      </c>
      <c r="LC47" s="340"/>
      <c r="LD47" s="169"/>
      <c r="LE47" s="252">
        <f t="shared" si="41"/>
        <v>0</v>
      </c>
      <c r="LF47" s="251">
        <f t="shared" si="42"/>
        <v>0</v>
      </c>
      <c r="LG47" s="226">
        <f t="shared" si="43"/>
        <v>0</v>
      </c>
      <c r="LH47" s="227">
        <f t="shared" si="44"/>
        <v>0</v>
      </c>
      <c r="LK47" s="164">
        <v>160</v>
      </c>
      <c r="LL47" s="340"/>
      <c r="LM47" s="169"/>
      <c r="LN47" s="164">
        <v>160</v>
      </c>
      <c r="LO47" s="340"/>
      <c r="LP47" s="169"/>
      <c r="LQ47" s="164">
        <v>160</v>
      </c>
      <c r="LR47" s="340"/>
      <c r="LS47" s="169"/>
      <c r="LT47" s="164">
        <v>160</v>
      </c>
      <c r="LU47" s="340"/>
      <c r="LV47" s="169"/>
      <c r="LW47" s="164">
        <v>160</v>
      </c>
      <c r="LX47" s="340"/>
      <c r="LY47" s="169"/>
      <c r="LZ47" s="205">
        <v>160</v>
      </c>
      <c r="MA47" s="340"/>
      <c r="MB47" s="169"/>
      <c r="MC47" s="164">
        <v>160</v>
      </c>
      <c r="MD47" s="340"/>
      <c r="ME47" s="169"/>
      <c r="MF47" s="164">
        <v>160</v>
      </c>
      <c r="MG47" s="340"/>
      <c r="MH47" s="169"/>
      <c r="MI47" s="164">
        <v>160</v>
      </c>
      <c r="MJ47" s="340"/>
      <c r="MK47" s="169"/>
      <c r="ML47" s="164">
        <v>160</v>
      </c>
      <c r="MM47" s="340"/>
      <c r="MN47" s="169"/>
      <c r="MO47" s="205">
        <v>160</v>
      </c>
      <c r="MP47" s="340"/>
      <c r="MQ47" s="169"/>
      <c r="MR47" s="164">
        <v>160</v>
      </c>
      <c r="MS47" s="340"/>
      <c r="MT47" s="169"/>
      <c r="MU47" s="252">
        <f t="shared" si="45"/>
        <v>0</v>
      </c>
      <c r="MV47" s="251">
        <f t="shared" si="46"/>
        <v>0</v>
      </c>
      <c r="MW47" s="226">
        <f t="shared" si="47"/>
        <v>0</v>
      </c>
      <c r="MX47" s="227">
        <f t="shared" si="48"/>
        <v>0</v>
      </c>
      <c r="NA47" s="346">
        <v>160</v>
      </c>
      <c r="NB47" s="327"/>
      <c r="NC47" s="169"/>
      <c r="ND47" s="164">
        <v>160</v>
      </c>
      <c r="NE47" s="340"/>
      <c r="NF47" s="169"/>
      <c r="NG47" s="195">
        <v>160</v>
      </c>
      <c r="NH47" s="327"/>
      <c r="NI47" s="169"/>
      <c r="NJ47" s="195">
        <v>160</v>
      </c>
      <c r="NK47" s="327"/>
      <c r="NL47" s="169"/>
      <c r="NM47" s="164">
        <v>160</v>
      </c>
      <c r="NN47" s="340"/>
      <c r="NO47" s="169"/>
      <c r="NP47" s="164">
        <v>160</v>
      </c>
      <c r="NQ47" s="340"/>
      <c r="NR47" s="169"/>
      <c r="NS47" s="164">
        <v>160</v>
      </c>
      <c r="NT47" s="340"/>
      <c r="NU47" s="169"/>
      <c r="NV47" s="195">
        <v>160</v>
      </c>
      <c r="NW47" s="327"/>
      <c r="NX47" s="169"/>
      <c r="NY47" s="195">
        <v>160</v>
      </c>
      <c r="NZ47" s="327"/>
      <c r="OA47" s="169"/>
      <c r="OB47" s="164">
        <v>160</v>
      </c>
      <c r="OC47" s="340"/>
      <c r="OD47" s="169"/>
      <c r="OE47" s="164">
        <v>160</v>
      </c>
      <c r="OF47" s="340"/>
      <c r="OG47" s="169"/>
      <c r="OH47" s="164">
        <v>160</v>
      </c>
      <c r="OI47" s="340"/>
      <c r="OJ47" s="169"/>
      <c r="OK47" s="252">
        <f t="shared" si="49"/>
        <v>0</v>
      </c>
      <c r="OL47" s="251">
        <f t="shared" si="50"/>
        <v>0</v>
      </c>
      <c r="OM47" s="226">
        <f t="shared" si="51"/>
        <v>0</v>
      </c>
      <c r="ON47" s="227">
        <f t="shared" si="52"/>
        <v>0</v>
      </c>
      <c r="OQ47" s="283" t="s">
        <v>297</v>
      </c>
      <c r="OR47" s="354">
        <v>160</v>
      </c>
      <c r="OS47" s="327"/>
      <c r="OT47" s="177"/>
      <c r="OU47" s="252">
        <f t="shared" si="53"/>
        <v>0</v>
      </c>
      <c r="OV47" s="227">
        <f t="shared" si="54"/>
        <v>0</v>
      </c>
      <c r="OW47" s="226">
        <f t="shared" si="55"/>
        <v>0</v>
      </c>
      <c r="OX47" s="251">
        <f t="shared" si="56"/>
        <v>0</v>
      </c>
      <c r="OY47" s="293"/>
      <c r="PB47" s="228">
        <f t="shared" si="58"/>
        <v>0</v>
      </c>
      <c r="PC47" s="255">
        <f t="shared" si="59"/>
        <v>0</v>
      </c>
      <c r="PD47" s="226">
        <f t="shared" si="60"/>
        <v>0</v>
      </c>
      <c r="PE47" s="227">
        <f t="shared" si="61"/>
        <v>0</v>
      </c>
      <c r="PF47" s="230">
        <f t="shared" si="62"/>
        <v>0</v>
      </c>
      <c r="PG47" s="229">
        <f t="shared" si="63"/>
        <v>0</v>
      </c>
      <c r="PH47" s="226">
        <f t="shared" si="64"/>
        <v>0</v>
      </c>
      <c r="PI47" s="251">
        <f t="shared" si="65"/>
        <v>0</v>
      </c>
      <c r="PJ47" s="412">
        <f t="shared" si="66"/>
        <v>0</v>
      </c>
      <c r="PK47" s="417">
        <f t="shared" si="67"/>
        <v>0</v>
      </c>
      <c r="PL47" s="412">
        <f t="shared" si="68"/>
        <v>0</v>
      </c>
      <c r="PM47" s="414">
        <f t="shared" si="69"/>
        <v>0</v>
      </c>
      <c r="PN47" s="412" t="s">
        <v>338</v>
      </c>
      <c r="PO47" s="414" t="s">
        <v>338</v>
      </c>
      <c r="PP47" s="412">
        <f t="shared" si="70"/>
        <v>0</v>
      </c>
      <c r="PQ47" s="414">
        <f t="shared" si="71"/>
        <v>0</v>
      </c>
      <c r="PV47" s="26"/>
      <c r="PW47" s="26"/>
      <c r="PY47" s="26"/>
    </row>
    <row r="48" spans="2:441" s="4" customFormat="1" ht="15" hidden="1" customHeight="1" x14ac:dyDescent="0.25">
      <c r="B48" s="46"/>
      <c r="C48" s="555"/>
      <c r="D48" s="556"/>
      <c r="E48" s="547"/>
      <c r="F48" s="652"/>
      <c r="G48" s="575"/>
      <c r="H48" s="58"/>
      <c r="I48" s="57">
        <f>INT(ROUND(F48,2)*(IF(RIGHT(G48,1)="*",data!$J$11*H48+(IF(H48&gt;0, data!$K$11,0)),(IF(G48&gt;0,data!$J$11*RIGHT(G48,5)+data!$K$11,0)))))</f>
        <v>0</v>
      </c>
      <c r="J48" s="57"/>
      <c r="K48" s="576"/>
      <c r="L48" s="549"/>
      <c r="M48" s="128"/>
      <c r="N48" s="57">
        <f>INT(ROUND(F48,2)*(IF(J48&gt;0,(IF(L48="ano",data!$J$6,0)),0)))</f>
        <v>0</v>
      </c>
      <c r="O48" s="61"/>
      <c r="P48" s="63"/>
      <c r="Q48" s="26"/>
      <c r="R48" s="288" t="str">
        <f t="shared" si="15"/>
        <v/>
      </c>
      <c r="S48" s="289" t="str">
        <f t="shared" si="16"/>
        <v/>
      </c>
      <c r="T48" s="65" t="s">
        <v>338</v>
      </c>
      <c r="U48" s="290" t="str">
        <f t="shared" si="57"/>
        <v/>
      </c>
      <c r="V48" s="23"/>
      <c r="W48" s="26"/>
      <c r="X48" s="26">
        <f>IF(OR(G48=data!$I$18,G48=data!$I$19,G48=data!$I$20,G48=data!$I$21,G48=data!$I$22,G48=data!$I$23,G48=data!$I$24,G48=data!$I$25,G48=data!$I$26,G48=data!$I$27,G48=data!$I$28,G48=data!$I$29,G48=data!$I$30,G48=data!$I$31,G48=data!$I$32,G48=data!$I$33,G48=data!$I$34,G48=data!$I$35,G48=data!$I$36,G48=data!$I$37,G48=data!$I$38,G48=data!$I$39,G48=data!$I$40,G48=data!$I$41,G48=data!$I$42,G48=data!$I$43,G48=data!$I$44),1,0)</f>
        <v>0</v>
      </c>
      <c r="Z48" s="173" t="s">
        <v>297</v>
      </c>
      <c r="AA48" s="10"/>
      <c r="AB48" s="10"/>
      <c r="AC48" s="560">
        <v>160</v>
      </c>
      <c r="AD48" s="561"/>
      <c r="AE48" s="562"/>
      <c r="AF48" s="560">
        <v>160</v>
      </c>
      <c r="AG48" s="561"/>
      <c r="AH48" s="562"/>
      <c r="AI48" s="560">
        <v>160</v>
      </c>
      <c r="AJ48" s="561"/>
      <c r="AK48" s="562"/>
      <c r="AL48" s="560">
        <v>160</v>
      </c>
      <c r="AM48" s="561"/>
      <c r="AN48" s="562"/>
      <c r="AO48" s="560">
        <v>160</v>
      </c>
      <c r="AP48" s="561"/>
      <c r="AQ48" s="562"/>
      <c r="AR48" s="560">
        <v>160</v>
      </c>
      <c r="AS48" s="561"/>
      <c r="AT48" s="562"/>
      <c r="AU48" s="560">
        <v>160</v>
      </c>
      <c r="AV48" s="561"/>
      <c r="AW48" s="562"/>
      <c r="AX48" s="560">
        <v>160</v>
      </c>
      <c r="AY48" s="561"/>
      <c r="AZ48" s="562"/>
      <c r="BA48" s="560">
        <v>160</v>
      </c>
      <c r="BB48" s="561"/>
      <c r="BC48" s="562"/>
      <c r="BD48" s="560">
        <v>160</v>
      </c>
      <c r="BE48" s="561"/>
      <c r="BF48" s="562"/>
      <c r="BG48" s="560">
        <v>160</v>
      </c>
      <c r="BH48" s="561"/>
      <c r="BI48" s="562"/>
      <c r="BJ48" s="560">
        <v>160</v>
      </c>
      <c r="BK48" s="561"/>
      <c r="BL48" s="562"/>
      <c r="BM48" s="226">
        <f t="shared" si="17"/>
        <v>0</v>
      </c>
      <c r="BN48" s="251">
        <f t="shared" si="18"/>
        <v>0</v>
      </c>
      <c r="BO48" s="226">
        <f t="shared" si="19"/>
        <v>0</v>
      </c>
      <c r="BP48" s="227">
        <f t="shared" si="20"/>
        <v>0</v>
      </c>
      <c r="BQ48" s="23"/>
      <c r="BR48" s="23"/>
      <c r="BS48" s="174">
        <v>160</v>
      </c>
      <c r="BT48" s="573"/>
      <c r="BU48" s="175"/>
      <c r="BV48" s="174">
        <v>160</v>
      </c>
      <c r="BW48" s="573"/>
      <c r="BX48" s="175"/>
      <c r="BY48" s="174">
        <v>160</v>
      </c>
      <c r="BZ48" s="573"/>
      <c r="CA48" s="175"/>
      <c r="CB48" s="174">
        <v>160</v>
      </c>
      <c r="CC48" s="573"/>
      <c r="CD48" s="175"/>
      <c r="CE48" s="174">
        <v>160</v>
      </c>
      <c r="CF48" s="573"/>
      <c r="CG48" s="175"/>
      <c r="CH48" s="174">
        <v>160</v>
      </c>
      <c r="CI48" s="573"/>
      <c r="CJ48" s="175"/>
      <c r="CK48" s="174">
        <v>160</v>
      </c>
      <c r="CL48" s="573"/>
      <c r="CM48" s="175"/>
      <c r="CN48" s="174">
        <v>160</v>
      </c>
      <c r="CO48" s="573"/>
      <c r="CP48" s="175"/>
      <c r="CQ48" s="174">
        <v>160</v>
      </c>
      <c r="CR48" s="573"/>
      <c r="CS48" s="175"/>
      <c r="CT48" s="174">
        <v>160</v>
      </c>
      <c r="CU48" s="573"/>
      <c r="CV48" s="175"/>
      <c r="CW48" s="174">
        <v>160</v>
      </c>
      <c r="CX48" s="573"/>
      <c r="CY48" s="175"/>
      <c r="CZ48" s="174">
        <v>160</v>
      </c>
      <c r="DA48" s="573"/>
      <c r="DB48" s="175"/>
      <c r="DC48" s="252">
        <f t="shared" si="21"/>
        <v>0</v>
      </c>
      <c r="DD48" s="251">
        <f t="shared" si="22"/>
        <v>0</v>
      </c>
      <c r="DE48" s="226">
        <f t="shared" si="23"/>
        <v>0</v>
      </c>
      <c r="DF48" s="227">
        <f t="shared" si="24"/>
        <v>0</v>
      </c>
      <c r="DG48" s="23"/>
      <c r="DH48" s="23"/>
      <c r="DI48" s="174">
        <v>160</v>
      </c>
      <c r="DJ48" s="566"/>
      <c r="DK48" s="567"/>
      <c r="DL48" s="201">
        <v>160</v>
      </c>
      <c r="DM48" s="561"/>
      <c r="DN48" s="567"/>
      <c r="DO48" s="201">
        <v>160</v>
      </c>
      <c r="DP48" s="561"/>
      <c r="DQ48" s="567"/>
      <c r="DR48" s="201">
        <v>160</v>
      </c>
      <c r="DS48" s="561"/>
      <c r="DT48" s="567"/>
      <c r="DU48" s="201">
        <v>160</v>
      </c>
      <c r="DV48" s="561"/>
      <c r="DW48" s="567"/>
      <c r="DX48" s="174">
        <v>160</v>
      </c>
      <c r="DY48" s="566"/>
      <c r="DZ48" s="567"/>
      <c r="EA48" s="201">
        <v>160</v>
      </c>
      <c r="EB48" s="561"/>
      <c r="EC48" s="567"/>
      <c r="ED48" s="201">
        <v>160</v>
      </c>
      <c r="EE48" s="561"/>
      <c r="EF48" s="567"/>
      <c r="EG48" s="201">
        <v>160</v>
      </c>
      <c r="EH48" s="561"/>
      <c r="EI48" s="567"/>
      <c r="EJ48" s="174">
        <v>160</v>
      </c>
      <c r="EK48" s="566"/>
      <c r="EL48" s="567"/>
      <c r="EM48" s="201">
        <v>160</v>
      </c>
      <c r="EN48" s="561"/>
      <c r="EO48" s="567"/>
      <c r="EP48" s="201">
        <v>160</v>
      </c>
      <c r="EQ48" s="561"/>
      <c r="ER48" s="567"/>
      <c r="ES48" s="252">
        <f t="shared" si="25"/>
        <v>0</v>
      </c>
      <c r="ET48" s="251">
        <f t="shared" si="26"/>
        <v>0</v>
      </c>
      <c r="EU48" s="226">
        <f t="shared" si="27"/>
        <v>0</v>
      </c>
      <c r="EV48" s="227">
        <f t="shared" si="28"/>
        <v>0</v>
      </c>
      <c r="EW48" s="23"/>
      <c r="EX48" s="23"/>
      <c r="EY48" s="568">
        <v>160</v>
      </c>
      <c r="EZ48" s="573"/>
      <c r="FA48" s="567"/>
      <c r="FB48" s="201">
        <v>160</v>
      </c>
      <c r="FC48" s="573"/>
      <c r="FD48" s="567"/>
      <c r="FE48" s="201">
        <v>160</v>
      </c>
      <c r="FF48" s="573"/>
      <c r="FG48" s="567"/>
      <c r="FH48" s="201">
        <v>160</v>
      </c>
      <c r="FI48" s="573"/>
      <c r="FJ48" s="567"/>
      <c r="FK48" s="174">
        <v>160</v>
      </c>
      <c r="FL48" s="566"/>
      <c r="FM48" s="567"/>
      <c r="FN48" s="201">
        <v>160</v>
      </c>
      <c r="FO48" s="573"/>
      <c r="FP48" s="567"/>
      <c r="FQ48" s="174">
        <v>160</v>
      </c>
      <c r="FR48" s="566"/>
      <c r="FS48" s="567"/>
      <c r="FT48" s="201">
        <v>160</v>
      </c>
      <c r="FU48" s="573"/>
      <c r="FV48" s="567"/>
      <c r="FW48" s="201">
        <v>160</v>
      </c>
      <c r="FX48" s="573"/>
      <c r="FY48" s="567"/>
      <c r="FZ48" s="174">
        <v>160</v>
      </c>
      <c r="GA48" s="566"/>
      <c r="GB48" s="567"/>
      <c r="GC48" s="201">
        <v>160</v>
      </c>
      <c r="GD48" s="573"/>
      <c r="GE48" s="567"/>
      <c r="GF48" s="201">
        <v>160</v>
      </c>
      <c r="GG48" s="573"/>
      <c r="GH48" s="567"/>
      <c r="GI48" s="252">
        <f t="shared" si="29"/>
        <v>0</v>
      </c>
      <c r="GJ48" s="251">
        <f t="shared" si="30"/>
        <v>0</v>
      </c>
      <c r="GK48" s="226">
        <f t="shared" si="31"/>
        <v>0</v>
      </c>
      <c r="GL48" s="227">
        <f t="shared" si="32"/>
        <v>0</v>
      </c>
      <c r="GM48" s="23"/>
      <c r="GN48" s="23"/>
      <c r="GO48" s="568">
        <v>160</v>
      </c>
      <c r="GP48" s="573"/>
      <c r="GQ48" s="567"/>
      <c r="GR48" s="201">
        <v>160</v>
      </c>
      <c r="GS48" s="573"/>
      <c r="GT48" s="567"/>
      <c r="GU48" s="201">
        <v>160</v>
      </c>
      <c r="GV48" s="573"/>
      <c r="GW48" s="567"/>
      <c r="GX48" s="201">
        <v>160</v>
      </c>
      <c r="GY48" s="573"/>
      <c r="GZ48" s="567"/>
      <c r="HA48" s="201">
        <v>160</v>
      </c>
      <c r="HB48" s="573"/>
      <c r="HC48" s="567"/>
      <c r="HD48" s="201">
        <v>160</v>
      </c>
      <c r="HE48" s="573"/>
      <c r="HF48" s="567"/>
      <c r="HG48" s="201">
        <v>160</v>
      </c>
      <c r="HH48" s="573"/>
      <c r="HI48" s="567"/>
      <c r="HJ48" s="201">
        <v>160</v>
      </c>
      <c r="HK48" s="573"/>
      <c r="HL48" s="567"/>
      <c r="HM48" s="201">
        <v>160</v>
      </c>
      <c r="HN48" s="573"/>
      <c r="HO48" s="567"/>
      <c r="HP48" s="201">
        <v>160</v>
      </c>
      <c r="HQ48" s="573"/>
      <c r="HR48" s="567"/>
      <c r="HS48" s="201">
        <v>160</v>
      </c>
      <c r="HT48" s="573"/>
      <c r="HU48" s="567"/>
      <c r="HV48" s="201">
        <v>160</v>
      </c>
      <c r="HW48" s="573"/>
      <c r="HX48" s="567"/>
      <c r="HY48" s="252">
        <f t="shared" si="33"/>
        <v>0</v>
      </c>
      <c r="HZ48" s="251">
        <f t="shared" si="34"/>
        <v>0</v>
      </c>
      <c r="IA48" s="226">
        <f t="shared" si="35"/>
        <v>0</v>
      </c>
      <c r="IB48" s="227">
        <f t="shared" si="36"/>
        <v>0</v>
      </c>
      <c r="IC48" s="23"/>
      <c r="ID48" s="23"/>
      <c r="IE48" s="568">
        <v>160</v>
      </c>
      <c r="IF48" s="573"/>
      <c r="IG48" s="567"/>
      <c r="IH48" s="201">
        <v>160</v>
      </c>
      <c r="II48" s="573"/>
      <c r="IJ48" s="567"/>
      <c r="IK48" s="174">
        <v>160</v>
      </c>
      <c r="IL48" s="566"/>
      <c r="IM48" s="567"/>
      <c r="IN48" s="174">
        <v>160</v>
      </c>
      <c r="IO48" s="566"/>
      <c r="IP48" s="567"/>
      <c r="IQ48" s="174">
        <v>160</v>
      </c>
      <c r="IR48" s="566"/>
      <c r="IS48" s="567"/>
      <c r="IT48" s="174">
        <v>160</v>
      </c>
      <c r="IU48" s="566"/>
      <c r="IV48" s="567"/>
      <c r="IW48" s="201">
        <v>160</v>
      </c>
      <c r="IX48" s="573"/>
      <c r="IY48" s="567"/>
      <c r="IZ48" s="174">
        <v>160</v>
      </c>
      <c r="JA48" s="566"/>
      <c r="JB48" s="567"/>
      <c r="JC48" s="174">
        <v>160</v>
      </c>
      <c r="JD48" s="566"/>
      <c r="JE48" s="567"/>
      <c r="JF48" s="174">
        <v>160</v>
      </c>
      <c r="JG48" s="566"/>
      <c r="JH48" s="567"/>
      <c r="JI48" s="174">
        <v>160</v>
      </c>
      <c r="JJ48" s="566"/>
      <c r="JK48" s="567"/>
      <c r="JL48" s="201">
        <v>160</v>
      </c>
      <c r="JM48" s="573"/>
      <c r="JN48" s="567"/>
      <c r="JO48" s="252">
        <f t="shared" si="37"/>
        <v>0</v>
      </c>
      <c r="JP48" s="251">
        <f t="shared" si="38"/>
        <v>0</v>
      </c>
      <c r="JQ48" s="226">
        <f t="shared" si="39"/>
        <v>0</v>
      </c>
      <c r="JR48" s="227">
        <f t="shared" si="40"/>
        <v>0</v>
      </c>
      <c r="JS48" s="23"/>
      <c r="JT48" s="23"/>
      <c r="JU48" s="174">
        <v>160</v>
      </c>
      <c r="JV48" s="566"/>
      <c r="JW48" s="567"/>
      <c r="JX48" s="174">
        <v>160</v>
      </c>
      <c r="JY48" s="566"/>
      <c r="JZ48" s="567"/>
      <c r="KA48" s="174">
        <v>160</v>
      </c>
      <c r="KB48" s="566"/>
      <c r="KC48" s="567"/>
      <c r="KD48" s="174">
        <v>160</v>
      </c>
      <c r="KE48" s="566"/>
      <c r="KF48" s="567"/>
      <c r="KG48" s="174">
        <v>160</v>
      </c>
      <c r="KH48" s="566"/>
      <c r="KI48" s="567"/>
      <c r="KJ48" s="174">
        <v>160</v>
      </c>
      <c r="KK48" s="566"/>
      <c r="KL48" s="567"/>
      <c r="KM48" s="174">
        <v>160</v>
      </c>
      <c r="KN48" s="566"/>
      <c r="KO48" s="567"/>
      <c r="KP48" s="174">
        <v>160</v>
      </c>
      <c r="KQ48" s="566"/>
      <c r="KR48" s="567"/>
      <c r="KS48" s="174">
        <v>160</v>
      </c>
      <c r="KT48" s="566"/>
      <c r="KU48" s="567"/>
      <c r="KV48" s="174">
        <v>160</v>
      </c>
      <c r="KW48" s="566"/>
      <c r="KX48" s="567"/>
      <c r="KY48" s="174">
        <v>160</v>
      </c>
      <c r="KZ48" s="566"/>
      <c r="LA48" s="567"/>
      <c r="LB48" s="174">
        <v>160</v>
      </c>
      <c r="LC48" s="566"/>
      <c r="LD48" s="567"/>
      <c r="LE48" s="252">
        <f t="shared" si="41"/>
        <v>0</v>
      </c>
      <c r="LF48" s="251">
        <f t="shared" si="42"/>
        <v>0</v>
      </c>
      <c r="LG48" s="226">
        <f t="shared" si="43"/>
        <v>0</v>
      </c>
      <c r="LH48" s="227">
        <f t="shared" si="44"/>
        <v>0</v>
      </c>
      <c r="LI48" s="23"/>
      <c r="LJ48" s="23"/>
      <c r="LK48" s="174">
        <v>160</v>
      </c>
      <c r="LL48" s="566"/>
      <c r="LM48" s="567"/>
      <c r="LN48" s="174">
        <v>160</v>
      </c>
      <c r="LO48" s="566"/>
      <c r="LP48" s="567"/>
      <c r="LQ48" s="174">
        <v>160</v>
      </c>
      <c r="LR48" s="566"/>
      <c r="LS48" s="567"/>
      <c r="LT48" s="174">
        <v>160</v>
      </c>
      <c r="LU48" s="566"/>
      <c r="LV48" s="567"/>
      <c r="LW48" s="174">
        <v>160</v>
      </c>
      <c r="LX48" s="566"/>
      <c r="LY48" s="567"/>
      <c r="LZ48" s="551">
        <v>160</v>
      </c>
      <c r="MA48" s="566"/>
      <c r="MB48" s="567"/>
      <c r="MC48" s="174">
        <v>160</v>
      </c>
      <c r="MD48" s="566"/>
      <c r="ME48" s="567"/>
      <c r="MF48" s="174">
        <v>160</v>
      </c>
      <c r="MG48" s="566"/>
      <c r="MH48" s="567"/>
      <c r="MI48" s="174">
        <v>160</v>
      </c>
      <c r="MJ48" s="566"/>
      <c r="MK48" s="567"/>
      <c r="ML48" s="174">
        <v>160</v>
      </c>
      <c r="MM48" s="566"/>
      <c r="MN48" s="567"/>
      <c r="MO48" s="551">
        <v>160</v>
      </c>
      <c r="MP48" s="566"/>
      <c r="MQ48" s="567"/>
      <c r="MR48" s="174">
        <v>160</v>
      </c>
      <c r="MS48" s="566"/>
      <c r="MT48" s="567"/>
      <c r="MU48" s="252">
        <f t="shared" si="45"/>
        <v>0</v>
      </c>
      <c r="MV48" s="251">
        <f t="shared" si="46"/>
        <v>0</v>
      </c>
      <c r="MW48" s="226">
        <f t="shared" si="47"/>
        <v>0</v>
      </c>
      <c r="MX48" s="227">
        <f t="shared" si="48"/>
        <v>0</v>
      </c>
      <c r="MY48" s="23"/>
      <c r="MZ48" s="23"/>
      <c r="NA48" s="568">
        <v>160</v>
      </c>
      <c r="NB48" s="573"/>
      <c r="NC48" s="567"/>
      <c r="ND48" s="174">
        <v>160</v>
      </c>
      <c r="NE48" s="566"/>
      <c r="NF48" s="567"/>
      <c r="NG48" s="201">
        <v>160</v>
      </c>
      <c r="NH48" s="573"/>
      <c r="NI48" s="567"/>
      <c r="NJ48" s="201">
        <v>160</v>
      </c>
      <c r="NK48" s="573"/>
      <c r="NL48" s="567"/>
      <c r="NM48" s="174">
        <v>160</v>
      </c>
      <c r="NN48" s="566"/>
      <c r="NO48" s="567"/>
      <c r="NP48" s="174">
        <v>160</v>
      </c>
      <c r="NQ48" s="566"/>
      <c r="NR48" s="567"/>
      <c r="NS48" s="174">
        <v>160</v>
      </c>
      <c r="NT48" s="566"/>
      <c r="NU48" s="567"/>
      <c r="NV48" s="201">
        <v>160</v>
      </c>
      <c r="NW48" s="573"/>
      <c r="NX48" s="567"/>
      <c r="NY48" s="201">
        <v>160</v>
      </c>
      <c r="NZ48" s="573"/>
      <c r="OA48" s="567"/>
      <c r="OB48" s="174">
        <v>160</v>
      </c>
      <c r="OC48" s="566"/>
      <c r="OD48" s="567"/>
      <c r="OE48" s="174">
        <v>160</v>
      </c>
      <c r="OF48" s="566"/>
      <c r="OG48" s="567"/>
      <c r="OH48" s="174">
        <v>160</v>
      </c>
      <c r="OI48" s="566"/>
      <c r="OJ48" s="567"/>
      <c r="OK48" s="252">
        <f t="shared" si="49"/>
        <v>0</v>
      </c>
      <c r="OL48" s="251">
        <f t="shared" si="50"/>
        <v>0</v>
      </c>
      <c r="OM48" s="226">
        <f t="shared" si="51"/>
        <v>0</v>
      </c>
      <c r="ON48" s="227">
        <f t="shared" si="52"/>
        <v>0</v>
      </c>
      <c r="OO48" s="23"/>
      <c r="OP48" s="23"/>
      <c r="OQ48" s="571" t="s">
        <v>297</v>
      </c>
      <c r="OR48" s="577">
        <v>160</v>
      </c>
      <c r="OS48" s="573"/>
      <c r="OT48" s="175"/>
      <c r="OU48" s="252">
        <f t="shared" si="53"/>
        <v>0</v>
      </c>
      <c r="OV48" s="227">
        <f t="shared" si="54"/>
        <v>0</v>
      </c>
      <c r="OW48" s="226">
        <f t="shared" si="55"/>
        <v>0</v>
      </c>
      <c r="OX48" s="251">
        <f t="shared" si="56"/>
        <v>0</v>
      </c>
      <c r="OY48" s="574"/>
      <c r="OZ48" s="23"/>
      <c r="PA48" s="23"/>
      <c r="PB48" s="228">
        <f t="shared" si="58"/>
        <v>0</v>
      </c>
      <c r="PC48" s="255">
        <f t="shared" si="59"/>
        <v>0</v>
      </c>
      <c r="PD48" s="226">
        <f t="shared" si="60"/>
        <v>0</v>
      </c>
      <c r="PE48" s="227">
        <f t="shared" si="61"/>
        <v>0</v>
      </c>
      <c r="PF48" s="230">
        <f t="shared" si="62"/>
        <v>0</v>
      </c>
      <c r="PG48" s="229">
        <f t="shared" si="63"/>
        <v>0</v>
      </c>
      <c r="PH48" s="226">
        <f t="shared" si="64"/>
        <v>0</v>
      </c>
      <c r="PI48" s="251">
        <f t="shared" si="65"/>
        <v>0</v>
      </c>
      <c r="PJ48" s="412">
        <f t="shared" si="66"/>
        <v>0</v>
      </c>
      <c r="PK48" s="417">
        <f t="shared" si="67"/>
        <v>0</v>
      </c>
      <c r="PL48" s="412">
        <f t="shared" si="68"/>
        <v>0</v>
      </c>
      <c r="PM48" s="414">
        <f t="shared" si="69"/>
        <v>0</v>
      </c>
      <c r="PN48" s="412" t="s">
        <v>338</v>
      </c>
      <c r="PO48" s="414" t="s">
        <v>338</v>
      </c>
      <c r="PP48" s="412">
        <f t="shared" si="70"/>
        <v>0</v>
      </c>
      <c r="PQ48" s="414">
        <f t="shared" si="71"/>
        <v>0</v>
      </c>
      <c r="PR48" s="23"/>
      <c r="PV48" s="26"/>
      <c r="PW48" s="26"/>
      <c r="PY48" s="26"/>
    </row>
    <row r="49" spans="2:441" s="4" customFormat="1" ht="16.5" customHeight="1" x14ac:dyDescent="0.25">
      <c r="B49" s="46" t="s">
        <v>31</v>
      </c>
      <c r="C49" s="986"/>
      <c r="D49" s="987"/>
      <c r="E49" s="308"/>
      <c r="F49" s="652">
        <v>1</v>
      </c>
      <c r="G49" s="309"/>
      <c r="H49" s="59"/>
      <c r="I49" s="57">
        <f>INT(ROUND(F49,2)*(IF(RIGHT(G49,1)="*",data!$J$11*H49+(IF(H49&gt;0, data!$K$11,0)),(IF(G49&gt;0,data!$J$11*RIGHT(G49,5)+data!$K$11,0)))))</f>
        <v>0</v>
      </c>
      <c r="J49" s="57">
        <f>IF(E49&gt;0,I49*E49,0)</f>
        <v>0</v>
      </c>
      <c r="K49" s="313"/>
      <c r="L49" s="314"/>
      <c r="M49" s="312"/>
      <c r="N49" s="57">
        <f>INT(ROUND(F49,2)*(IF(J49&gt;0,(IF(L49="ano",data!$J$6,0)),0)))</f>
        <v>0</v>
      </c>
      <c r="O49" s="61">
        <f>IF(M49&gt;E49,N49*E49,N49*M49)</f>
        <v>0</v>
      </c>
      <c r="P49" s="63">
        <f>J49+O49</f>
        <v>0</v>
      </c>
      <c r="Q49" s="26"/>
      <c r="R49" s="288" t="str">
        <f t="shared" si="15"/>
        <v/>
      </c>
      <c r="S49" s="289" t="str">
        <f t="shared" si="16"/>
        <v/>
      </c>
      <c r="T49" s="65" t="s">
        <v>338</v>
      </c>
      <c r="U49" s="290" t="str">
        <f t="shared" si="57"/>
        <v/>
      </c>
      <c r="V49" s="4">
        <f>IF(P49&gt;0,IF(ISTEXT(C49)=TRUE,0,1),0)</f>
        <v>0</v>
      </c>
      <c r="W49" s="26">
        <f>IF(H49&gt;0,IF(RIGHT(G49,1)="*",0,1),0)</f>
        <v>0</v>
      </c>
      <c r="X49" s="26">
        <f>IF(OR(G49=data!$I$18,G49=data!$I$19,G49=data!$I$20,G49=data!$I$21,G49=data!$I$22,G49=data!$I$23,G49=data!$I$24,G49=data!$I$25,G49=data!$I$26,G49=data!$I$27,G49=data!$I$28,G49=data!$I$29,G49=data!$I$30,G49=data!$I$31,G49=data!$I$32,G49=data!$I$33,G49=data!$I$34,G49=data!$I$35,G49=data!$I$36,G49=data!$I$37,G49=data!$I$38,G49=data!$I$39,G49=data!$I$40,G49=data!$I$41,G49=data!$I$42,G49=data!$I$43,G49=data!$I$44),1,0)</f>
        <v>0</v>
      </c>
      <c r="Z49" s="176" t="s">
        <v>297</v>
      </c>
      <c r="AA49" s="10"/>
      <c r="AB49" s="10"/>
      <c r="AC49" s="168">
        <v>160</v>
      </c>
      <c r="AD49" s="328"/>
      <c r="AE49" s="223"/>
      <c r="AF49" s="168">
        <v>160</v>
      </c>
      <c r="AG49" s="328"/>
      <c r="AH49" s="223"/>
      <c r="AI49" s="168">
        <v>160</v>
      </c>
      <c r="AJ49" s="328"/>
      <c r="AK49" s="223"/>
      <c r="AL49" s="168">
        <v>160</v>
      </c>
      <c r="AM49" s="328"/>
      <c r="AN49" s="223"/>
      <c r="AO49" s="168">
        <v>160</v>
      </c>
      <c r="AP49" s="328"/>
      <c r="AQ49" s="223"/>
      <c r="AR49" s="168">
        <v>160</v>
      </c>
      <c r="AS49" s="328"/>
      <c r="AT49" s="223"/>
      <c r="AU49" s="168">
        <v>160</v>
      </c>
      <c r="AV49" s="328"/>
      <c r="AW49" s="223"/>
      <c r="AX49" s="168">
        <v>160</v>
      </c>
      <c r="AY49" s="328"/>
      <c r="AZ49" s="223"/>
      <c r="BA49" s="168">
        <v>160</v>
      </c>
      <c r="BB49" s="328"/>
      <c r="BC49" s="223"/>
      <c r="BD49" s="168">
        <v>160</v>
      </c>
      <c r="BE49" s="328"/>
      <c r="BF49" s="223"/>
      <c r="BG49" s="168">
        <v>160</v>
      </c>
      <c r="BH49" s="328"/>
      <c r="BI49" s="223"/>
      <c r="BJ49" s="168">
        <v>160</v>
      </c>
      <c r="BK49" s="328"/>
      <c r="BL49" s="223"/>
      <c r="BM49" s="226">
        <f t="shared" si="17"/>
        <v>0</v>
      </c>
      <c r="BN49" s="251">
        <f t="shared" si="18"/>
        <v>0</v>
      </c>
      <c r="BO49" s="226">
        <f t="shared" si="19"/>
        <v>0</v>
      </c>
      <c r="BP49" s="227">
        <f t="shared" si="20"/>
        <v>0</v>
      </c>
      <c r="BS49" s="164">
        <v>160</v>
      </c>
      <c r="BT49" s="327"/>
      <c r="BU49" s="177"/>
      <c r="BV49" s="164">
        <v>160</v>
      </c>
      <c r="BW49" s="327"/>
      <c r="BX49" s="177"/>
      <c r="BY49" s="164">
        <v>160</v>
      </c>
      <c r="BZ49" s="327"/>
      <c r="CA49" s="177"/>
      <c r="CB49" s="164">
        <v>160</v>
      </c>
      <c r="CC49" s="327"/>
      <c r="CD49" s="177"/>
      <c r="CE49" s="164">
        <v>160</v>
      </c>
      <c r="CF49" s="327"/>
      <c r="CG49" s="177"/>
      <c r="CH49" s="164">
        <v>160</v>
      </c>
      <c r="CI49" s="327"/>
      <c r="CJ49" s="177"/>
      <c r="CK49" s="164">
        <v>160</v>
      </c>
      <c r="CL49" s="327"/>
      <c r="CM49" s="177"/>
      <c r="CN49" s="164">
        <v>160</v>
      </c>
      <c r="CO49" s="327"/>
      <c r="CP49" s="177"/>
      <c r="CQ49" s="164">
        <v>160</v>
      </c>
      <c r="CR49" s="327"/>
      <c r="CS49" s="177"/>
      <c r="CT49" s="164">
        <v>160</v>
      </c>
      <c r="CU49" s="327"/>
      <c r="CV49" s="177"/>
      <c r="CW49" s="164">
        <v>160</v>
      </c>
      <c r="CX49" s="327"/>
      <c r="CY49" s="177"/>
      <c r="CZ49" s="164">
        <v>160</v>
      </c>
      <c r="DA49" s="327"/>
      <c r="DB49" s="177"/>
      <c r="DC49" s="252">
        <f t="shared" si="21"/>
        <v>0</v>
      </c>
      <c r="DD49" s="251">
        <f t="shared" si="22"/>
        <v>0</v>
      </c>
      <c r="DE49" s="226">
        <f t="shared" si="23"/>
        <v>0</v>
      </c>
      <c r="DF49" s="227">
        <f t="shared" si="24"/>
        <v>0</v>
      </c>
      <c r="DI49" s="164">
        <v>160</v>
      </c>
      <c r="DJ49" s="340"/>
      <c r="DK49" s="169"/>
      <c r="DL49" s="195">
        <v>160</v>
      </c>
      <c r="DM49" s="328"/>
      <c r="DN49" s="169"/>
      <c r="DO49" s="195">
        <v>160</v>
      </c>
      <c r="DP49" s="328"/>
      <c r="DQ49" s="169"/>
      <c r="DR49" s="195">
        <v>160</v>
      </c>
      <c r="DS49" s="328"/>
      <c r="DT49" s="169"/>
      <c r="DU49" s="195">
        <v>160</v>
      </c>
      <c r="DV49" s="328"/>
      <c r="DW49" s="169"/>
      <c r="DX49" s="164">
        <v>160</v>
      </c>
      <c r="DY49" s="340"/>
      <c r="DZ49" s="169"/>
      <c r="EA49" s="195">
        <v>160</v>
      </c>
      <c r="EB49" s="328"/>
      <c r="EC49" s="169"/>
      <c r="ED49" s="195">
        <v>160</v>
      </c>
      <c r="EE49" s="328"/>
      <c r="EF49" s="169"/>
      <c r="EG49" s="195">
        <v>160</v>
      </c>
      <c r="EH49" s="328"/>
      <c r="EI49" s="169"/>
      <c r="EJ49" s="164">
        <v>160</v>
      </c>
      <c r="EK49" s="340"/>
      <c r="EL49" s="169"/>
      <c r="EM49" s="195">
        <v>160</v>
      </c>
      <c r="EN49" s="328"/>
      <c r="EO49" s="169"/>
      <c r="EP49" s="195">
        <v>160</v>
      </c>
      <c r="EQ49" s="328"/>
      <c r="ER49" s="169"/>
      <c r="ES49" s="252">
        <f t="shared" si="25"/>
        <v>0</v>
      </c>
      <c r="ET49" s="251">
        <f t="shared" si="26"/>
        <v>0</v>
      </c>
      <c r="EU49" s="226">
        <f t="shared" si="27"/>
        <v>0</v>
      </c>
      <c r="EV49" s="227">
        <f t="shared" si="28"/>
        <v>0</v>
      </c>
      <c r="EY49" s="346">
        <v>160</v>
      </c>
      <c r="EZ49" s="327"/>
      <c r="FA49" s="169"/>
      <c r="FB49" s="195">
        <v>160</v>
      </c>
      <c r="FC49" s="327"/>
      <c r="FD49" s="169"/>
      <c r="FE49" s="195">
        <v>160</v>
      </c>
      <c r="FF49" s="327"/>
      <c r="FG49" s="169"/>
      <c r="FH49" s="195">
        <v>160</v>
      </c>
      <c r="FI49" s="327"/>
      <c r="FJ49" s="169"/>
      <c r="FK49" s="164">
        <v>160</v>
      </c>
      <c r="FL49" s="340"/>
      <c r="FM49" s="169"/>
      <c r="FN49" s="195">
        <v>160</v>
      </c>
      <c r="FO49" s="327"/>
      <c r="FP49" s="169"/>
      <c r="FQ49" s="164">
        <v>160</v>
      </c>
      <c r="FR49" s="340"/>
      <c r="FS49" s="169"/>
      <c r="FT49" s="195">
        <v>160</v>
      </c>
      <c r="FU49" s="327"/>
      <c r="FV49" s="169"/>
      <c r="FW49" s="195">
        <v>160</v>
      </c>
      <c r="FX49" s="327"/>
      <c r="FY49" s="169"/>
      <c r="FZ49" s="164">
        <v>160</v>
      </c>
      <c r="GA49" s="340"/>
      <c r="GB49" s="169"/>
      <c r="GC49" s="195">
        <v>160</v>
      </c>
      <c r="GD49" s="327"/>
      <c r="GE49" s="169"/>
      <c r="GF49" s="195">
        <v>160</v>
      </c>
      <c r="GG49" s="327"/>
      <c r="GH49" s="169"/>
      <c r="GI49" s="252">
        <f t="shared" si="29"/>
        <v>0</v>
      </c>
      <c r="GJ49" s="251">
        <f t="shared" si="30"/>
        <v>0</v>
      </c>
      <c r="GK49" s="226">
        <f t="shared" si="31"/>
        <v>0</v>
      </c>
      <c r="GL49" s="227">
        <f t="shared" si="32"/>
        <v>0</v>
      </c>
      <c r="GO49" s="346">
        <v>160</v>
      </c>
      <c r="GP49" s="327"/>
      <c r="GQ49" s="169"/>
      <c r="GR49" s="195">
        <v>160</v>
      </c>
      <c r="GS49" s="327"/>
      <c r="GT49" s="169"/>
      <c r="GU49" s="195">
        <v>160</v>
      </c>
      <c r="GV49" s="327"/>
      <c r="GW49" s="169"/>
      <c r="GX49" s="195">
        <v>160</v>
      </c>
      <c r="GY49" s="327"/>
      <c r="GZ49" s="169"/>
      <c r="HA49" s="195">
        <v>160</v>
      </c>
      <c r="HB49" s="327"/>
      <c r="HC49" s="169"/>
      <c r="HD49" s="195">
        <v>160</v>
      </c>
      <c r="HE49" s="327"/>
      <c r="HF49" s="169"/>
      <c r="HG49" s="195">
        <v>160</v>
      </c>
      <c r="HH49" s="327"/>
      <c r="HI49" s="169"/>
      <c r="HJ49" s="195">
        <v>160</v>
      </c>
      <c r="HK49" s="327"/>
      <c r="HL49" s="169"/>
      <c r="HM49" s="195">
        <v>160</v>
      </c>
      <c r="HN49" s="327"/>
      <c r="HO49" s="169"/>
      <c r="HP49" s="195">
        <v>160</v>
      </c>
      <c r="HQ49" s="327"/>
      <c r="HR49" s="169"/>
      <c r="HS49" s="195">
        <v>160</v>
      </c>
      <c r="HT49" s="327"/>
      <c r="HU49" s="169"/>
      <c r="HV49" s="195">
        <v>160</v>
      </c>
      <c r="HW49" s="327"/>
      <c r="HX49" s="169"/>
      <c r="HY49" s="252">
        <f t="shared" si="33"/>
        <v>0</v>
      </c>
      <c r="HZ49" s="251">
        <f t="shared" si="34"/>
        <v>0</v>
      </c>
      <c r="IA49" s="226">
        <f t="shared" si="35"/>
        <v>0</v>
      </c>
      <c r="IB49" s="227">
        <f t="shared" si="36"/>
        <v>0</v>
      </c>
      <c r="IE49" s="346">
        <v>160</v>
      </c>
      <c r="IF49" s="327"/>
      <c r="IG49" s="169"/>
      <c r="IH49" s="195">
        <v>160</v>
      </c>
      <c r="II49" s="327"/>
      <c r="IJ49" s="169"/>
      <c r="IK49" s="164">
        <v>160</v>
      </c>
      <c r="IL49" s="340"/>
      <c r="IM49" s="169"/>
      <c r="IN49" s="164">
        <v>160</v>
      </c>
      <c r="IO49" s="340"/>
      <c r="IP49" s="169"/>
      <c r="IQ49" s="164">
        <v>160</v>
      </c>
      <c r="IR49" s="340"/>
      <c r="IS49" s="169"/>
      <c r="IT49" s="164">
        <v>160</v>
      </c>
      <c r="IU49" s="340"/>
      <c r="IV49" s="169"/>
      <c r="IW49" s="195">
        <v>160</v>
      </c>
      <c r="IX49" s="327"/>
      <c r="IY49" s="169"/>
      <c r="IZ49" s="164">
        <v>160</v>
      </c>
      <c r="JA49" s="340"/>
      <c r="JB49" s="169"/>
      <c r="JC49" s="164">
        <v>160</v>
      </c>
      <c r="JD49" s="340"/>
      <c r="JE49" s="169"/>
      <c r="JF49" s="164">
        <v>160</v>
      </c>
      <c r="JG49" s="340"/>
      <c r="JH49" s="169"/>
      <c r="JI49" s="164">
        <v>160</v>
      </c>
      <c r="JJ49" s="340"/>
      <c r="JK49" s="169"/>
      <c r="JL49" s="195">
        <v>160</v>
      </c>
      <c r="JM49" s="327"/>
      <c r="JN49" s="169"/>
      <c r="JO49" s="252">
        <f t="shared" si="37"/>
        <v>0</v>
      </c>
      <c r="JP49" s="251">
        <f t="shared" si="38"/>
        <v>0</v>
      </c>
      <c r="JQ49" s="226">
        <f t="shared" si="39"/>
        <v>0</v>
      </c>
      <c r="JR49" s="227">
        <f t="shared" si="40"/>
        <v>0</v>
      </c>
      <c r="JU49" s="164">
        <v>160</v>
      </c>
      <c r="JV49" s="340"/>
      <c r="JW49" s="169"/>
      <c r="JX49" s="164">
        <v>160</v>
      </c>
      <c r="JY49" s="340"/>
      <c r="JZ49" s="169"/>
      <c r="KA49" s="164">
        <v>160</v>
      </c>
      <c r="KB49" s="340"/>
      <c r="KC49" s="169"/>
      <c r="KD49" s="164">
        <v>160</v>
      </c>
      <c r="KE49" s="340"/>
      <c r="KF49" s="169"/>
      <c r="KG49" s="164">
        <v>160</v>
      </c>
      <c r="KH49" s="340"/>
      <c r="KI49" s="169"/>
      <c r="KJ49" s="164">
        <v>160</v>
      </c>
      <c r="KK49" s="340"/>
      <c r="KL49" s="169"/>
      <c r="KM49" s="164">
        <v>160</v>
      </c>
      <c r="KN49" s="340"/>
      <c r="KO49" s="169"/>
      <c r="KP49" s="164">
        <v>160</v>
      </c>
      <c r="KQ49" s="340"/>
      <c r="KR49" s="169"/>
      <c r="KS49" s="164">
        <v>160</v>
      </c>
      <c r="KT49" s="340"/>
      <c r="KU49" s="169"/>
      <c r="KV49" s="164">
        <v>160</v>
      </c>
      <c r="KW49" s="340"/>
      <c r="KX49" s="169"/>
      <c r="KY49" s="164">
        <v>160</v>
      </c>
      <c r="KZ49" s="340"/>
      <c r="LA49" s="169"/>
      <c r="LB49" s="164">
        <v>160</v>
      </c>
      <c r="LC49" s="340"/>
      <c r="LD49" s="169"/>
      <c r="LE49" s="252">
        <f t="shared" si="41"/>
        <v>0</v>
      </c>
      <c r="LF49" s="251">
        <f t="shared" si="42"/>
        <v>0</v>
      </c>
      <c r="LG49" s="226">
        <f t="shared" si="43"/>
        <v>0</v>
      </c>
      <c r="LH49" s="227">
        <f t="shared" si="44"/>
        <v>0</v>
      </c>
      <c r="LK49" s="164">
        <v>160</v>
      </c>
      <c r="LL49" s="340"/>
      <c r="LM49" s="169"/>
      <c r="LN49" s="164">
        <v>160</v>
      </c>
      <c r="LO49" s="340"/>
      <c r="LP49" s="169"/>
      <c r="LQ49" s="164">
        <v>160</v>
      </c>
      <c r="LR49" s="340"/>
      <c r="LS49" s="169"/>
      <c r="LT49" s="164">
        <v>160</v>
      </c>
      <c r="LU49" s="340"/>
      <c r="LV49" s="169"/>
      <c r="LW49" s="164">
        <v>160</v>
      </c>
      <c r="LX49" s="340"/>
      <c r="LY49" s="169"/>
      <c r="LZ49" s="205">
        <v>160</v>
      </c>
      <c r="MA49" s="340"/>
      <c r="MB49" s="169"/>
      <c r="MC49" s="164">
        <v>160</v>
      </c>
      <c r="MD49" s="340"/>
      <c r="ME49" s="169"/>
      <c r="MF49" s="164">
        <v>160</v>
      </c>
      <c r="MG49" s="340"/>
      <c r="MH49" s="169"/>
      <c r="MI49" s="164">
        <v>160</v>
      </c>
      <c r="MJ49" s="340"/>
      <c r="MK49" s="169"/>
      <c r="ML49" s="164">
        <v>160</v>
      </c>
      <c r="MM49" s="340"/>
      <c r="MN49" s="169"/>
      <c r="MO49" s="205">
        <v>160</v>
      </c>
      <c r="MP49" s="340"/>
      <c r="MQ49" s="169"/>
      <c r="MR49" s="164">
        <v>160</v>
      </c>
      <c r="MS49" s="340"/>
      <c r="MT49" s="169"/>
      <c r="MU49" s="252">
        <f t="shared" si="45"/>
        <v>0</v>
      </c>
      <c r="MV49" s="251">
        <f t="shared" si="46"/>
        <v>0</v>
      </c>
      <c r="MW49" s="226">
        <f t="shared" si="47"/>
        <v>0</v>
      </c>
      <c r="MX49" s="227">
        <f t="shared" si="48"/>
        <v>0</v>
      </c>
      <c r="NA49" s="346">
        <v>160</v>
      </c>
      <c r="NB49" s="327"/>
      <c r="NC49" s="169"/>
      <c r="ND49" s="164">
        <v>160</v>
      </c>
      <c r="NE49" s="340"/>
      <c r="NF49" s="169"/>
      <c r="NG49" s="195">
        <v>160</v>
      </c>
      <c r="NH49" s="327"/>
      <c r="NI49" s="169"/>
      <c r="NJ49" s="195">
        <v>160</v>
      </c>
      <c r="NK49" s="327"/>
      <c r="NL49" s="169"/>
      <c r="NM49" s="164">
        <v>160</v>
      </c>
      <c r="NN49" s="340"/>
      <c r="NO49" s="169"/>
      <c r="NP49" s="164">
        <v>160</v>
      </c>
      <c r="NQ49" s="340"/>
      <c r="NR49" s="169"/>
      <c r="NS49" s="164">
        <v>160</v>
      </c>
      <c r="NT49" s="340"/>
      <c r="NU49" s="169"/>
      <c r="NV49" s="195">
        <v>160</v>
      </c>
      <c r="NW49" s="327"/>
      <c r="NX49" s="169"/>
      <c r="NY49" s="195">
        <v>160</v>
      </c>
      <c r="NZ49" s="327"/>
      <c r="OA49" s="169"/>
      <c r="OB49" s="164">
        <v>160</v>
      </c>
      <c r="OC49" s="340"/>
      <c r="OD49" s="169"/>
      <c r="OE49" s="164">
        <v>160</v>
      </c>
      <c r="OF49" s="340"/>
      <c r="OG49" s="169"/>
      <c r="OH49" s="164">
        <v>160</v>
      </c>
      <c r="OI49" s="340"/>
      <c r="OJ49" s="169"/>
      <c r="OK49" s="252">
        <f t="shared" si="49"/>
        <v>0</v>
      </c>
      <c r="OL49" s="251">
        <f t="shared" si="50"/>
        <v>0</v>
      </c>
      <c r="OM49" s="226">
        <f t="shared" si="51"/>
        <v>0</v>
      </c>
      <c r="ON49" s="227">
        <f t="shared" si="52"/>
        <v>0</v>
      </c>
      <c r="OQ49" s="283" t="s">
        <v>297</v>
      </c>
      <c r="OR49" s="354">
        <v>160</v>
      </c>
      <c r="OS49" s="327"/>
      <c r="OT49" s="177"/>
      <c r="OU49" s="252">
        <f t="shared" si="53"/>
        <v>0</v>
      </c>
      <c r="OV49" s="227">
        <f t="shared" si="54"/>
        <v>0</v>
      </c>
      <c r="OW49" s="226">
        <f t="shared" si="55"/>
        <v>0</v>
      </c>
      <c r="OX49" s="251">
        <f t="shared" si="56"/>
        <v>0</v>
      </c>
      <c r="OY49" s="293"/>
      <c r="PB49" s="228">
        <f t="shared" si="58"/>
        <v>0</v>
      </c>
      <c r="PC49" s="255">
        <f t="shared" si="59"/>
        <v>0</v>
      </c>
      <c r="PD49" s="226">
        <f t="shared" si="60"/>
        <v>0</v>
      </c>
      <c r="PE49" s="227">
        <f t="shared" si="61"/>
        <v>0</v>
      </c>
      <c r="PF49" s="230">
        <f t="shared" si="62"/>
        <v>0</v>
      </c>
      <c r="PG49" s="229">
        <f t="shared" si="63"/>
        <v>0</v>
      </c>
      <c r="PH49" s="226">
        <f t="shared" si="64"/>
        <v>0</v>
      </c>
      <c r="PI49" s="251">
        <f t="shared" si="65"/>
        <v>0</v>
      </c>
      <c r="PJ49" s="412">
        <f t="shared" si="66"/>
        <v>0</v>
      </c>
      <c r="PK49" s="417">
        <f t="shared" si="67"/>
        <v>0</v>
      </c>
      <c r="PL49" s="412">
        <f t="shared" si="68"/>
        <v>0</v>
      </c>
      <c r="PM49" s="414">
        <f t="shared" si="69"/>
        <v>0</v>
      </c>
      <c r="PN49" s="412" t="s">
        <v>338</v>
      </c>
      <c r="PO49" s="414" t="s">
        <v>338</v>
      </c>
      <c r="PP49" s="412">
        <f t="shared" si="70"/>
        <v>0</v>
      </c>
      <c r="PQ49" s="414">
        <f t="shared" si="71"/>
        <v>0</v>
      </c>
      <c r="PV49" s="26"/>
      <c r="PW49" s="26"/>
      <c r="PY49" s="26"/>
    </row>
    <row r="50" spans="2:441" s="4" customFormat="1" ht="15" hidden="1" customHeight="1" x14ac:dyDescent="0.25">
      <c r="B50" s="46"/>
      <c r="C50" s="555"/>
      <c r="D50" s="556"/>
      <c r="E50" s="547"/>
      <c r="F50" s="652"/>
      <c r="G50" s="575"/>
      <c r="H50" s="58"/>
      <c r="I50" s="57">
        <f>INT(ROUND(F50,2)*(IF(RIGHT(G50,1)="*",data!$J$11*H50+(IF(H50&gt;0, data!$K$11,0)),(IF(G50&gt;0,data!$J$11*RIGHT(G50,5)+data!$K$11,0)))))</f>
        <v>0</v>
      </c>
      <c r="J50" s="57"/>
      <c r="K50" s="576"/>
      <c r="L50" s="549"/>
      <c r="M50" s="128"/>
      <c r="N50" s="57">
        <f>INT(ROUND(F50,2)*(IF(J50&gt;0,(IF(L50="ano",data!$J$6,0)),0)))</f>
        <v>0</v>
      </c>
      <c r="O50" s="61"/>
      <c r="P50" s="63"/>
      <c r="Q50" s="26"/>
      <c r="R50" s="288" t="str">
        <f t="shared" si="15"/>
        <v/>
      </c>
      <c r="S50" s="289" t="str">
        <f t="shared" si="16"/>
        <v/>
      </c>
      <c r="T50" s="65" t="s">
        <v>338</v>
      </c>
      <c r="U50" s="290" t="str">
        <f t="shared" si="57"/>
        <v/>
      </c>
      <c r="V50" s="23"/>
      <c r="W50" s="26"/>
      <c r="X50" s="26">
        <f>IF(OR(G50=data!$I$18,G50=data!$I$19,G50=data!$I$20,G50=data!$I$21,G50=data!$I$22,G50=data!$I$23,G50=data!$I$24,G50=data!$I$25,G50=data!$I$26,G50=data!$I$27,G50=data!$I$28,G50=data!$I$29,G50=data!$I$30,G50=data!$I$31,G50=data!$I$32,G50=data!$I$33,G50=data!$I$34,G50=data!$I$35,G50=data!$I$36,G50=data!$I$37,G50=data!$I$38,G50=data!$I$39,G50=data!$I$40,G50=data!$I$41,G50=data!$I$42,G50=data!$I$43,G50=data!$I$44),1,0)</f>
        <v>0</v>
      </c>
      <c r="Z50" s="173" t="s">
        <v>297</v>
      </c>
      <c r="AA50" s="10"/>
      <c r="AB50" s="10"/>
      <c r="AC50" s="560">
        <v>160</v>
      </c>
      <c r="AD50" s="561"/>
      <c r="AE50" s="562"/>
      <c r="AF50" s="560">
        <v>160</v>
      </c>
      <c r="AG50" s="561"/>
      <c r="AH50" s="562"/>
      <c r="AI50" s="560">
        <v>160</v>
      </c>
      <c r="AJ50" s="561"/>
      <c r="AK50" s="562"/>
      <c r="AL50" s="560">
        <v>160</v>
      </c>
      <c r="AM50" s="561"/>
      <c r="AN50" s="562"/>
      <c r="AO50" s="560">
        <v>160</v>
      </c>
      <c r="AP50" s="561"/>
      <c r="AQ50" s="562"/>
      <c r="AR50" s="560">
        <v>160</v>
      </c>
      <c r="AS50" s="561"/>
      <c r="AT50" s="562"/>
      <c r="AU50" s="560">
        <v>160</v>
      </c>
      <c r="AV50" s="561"/>
      <c r="AW50" s="562"/>
      <c r="AX50" s="560">
        <v>160</v>
      </c>
      <c r="AY50" s="561"/>
      <c r="AZ50" s="562"/>
      <c r="BA50" s="560">
        <v>160</v>
      </c>
      <c r="BB50" s="561"/>
      <c r="BC50" s="562"/>
      <c r="BD50" s="560">
        <v>160</v>
      </c>
      <c r="BE50" s="561"/>
      <c r="BF50" s="562"/>
      <c r="BG50" s="560">
        <v>160</v>
      </c>
      <c r="BH50" s="561"/>
      <c r="BI50" s="562"/>
      <c r="BJ50" s="560">
        <v>160</v>
      </c>
      <c r="BK50" s="561"/>
      <c r="BL50" s="562"/>
      <c r="BM50" s="226">
        <f t="shared" si="17"/>
        <v>0</v>
      </c>
      <c r="BN50" s="251">
        <f t="shared" si="18"/>
        <v>0</v>
      </c>
      <c r="BO50" s="226">
        <f t="shared" si="19"/>
        <v>0</v>
      </c>
      <c r="BP50" s="227">
        <f t="shared" si="20"/>
        <v>0</v>
      </c>
      <c r="BQ50" s="23"/>
      <c r="BR50" s="23"/>
      <c r="BS50" s="174">
        <v>160</v>
      </c>
      <c r="BT50" s="573"/>
      <c r="BU50" s="175"/>
      <c r="BV50" s="174">
        <v>160</v>
      </c>
      <c r="BW50" s="573"/>
      <c r="BX50" s="175"/>
      <c r="BY50" s="174">
        <v>160</v>
      </c>
      <c r="BZ50" s="573"/>
      <c r="CA50" s="175"/>
      <c r="CB50" s="174">
        <v>160</v>
      </c>
      <c r="CC50" s="573"/>
      <c r="CD50" s="175"/>
      <c r="CE50" s="174">
        <v>160</v>
      </c>
      <c r="CF50" s="573"/>
      <c r="CG50" s="175"/>
      <c r="CH50" s="174">
        <v>160</v>
      </c>
      <c r="CI50" s="573"/>
      <c r="CJ50" s="175"/>
      <c r="CK50" s="174">
        <v>160</v>
      </c>
      <c r="CL50" s="573"/>
      <c r="CM50" s="175"/>
      <c r="CN50" s="174">
        <v>160</v>
      </c>
      <c r="CO50" s="573"/>
      <c r="CP50" s="175"/>
      <c r="CQ50" s="174">
        <v>160</v>
      </c>
      <c r="CR50" s="573"/>
      <c r="CS50" s="175"/>
      <c r="CT50" s="174">
        <v>160</v>
      </c>
      <c r="CU50" s="573"/>
      <c r="CV50" s="175"/>
      <c r="CW50" s="174">
        <v>160</v>
      </c>
      <c r="CX50" s="573"/>
      <c r="CY50" s="175"/>
      <c r="CZ50" s="174">
        <v>160</v>
      </c>
      <c r="DA50" s="573"/>
      <c r="DB50" s="175"/>
      <c r="DC50" s="252">
        <f t="shared" si="21"/>
        <v>0</v>
      </c>
      <c r="DD50" s="251">
        <f t="shared" si="22"/>
        <v>0</v>
      </c>
      <c r="DE50" s="226">
        <f t="shared" si="23"/>
        <v>0</v>
      </c>
      <c r="DF50" s="227">
        <f t="shared" si="24"/>
        <v>0</v>
      </c>
      <c r="DG50" s="23"/>
      <c r="DH50" s="23"/>
      <c r="DI50" s="174">
        <v>160</v>
      </c>
      <c r="DJ50" s="566"/>
      <c r="DK50" s="567"/>
      <c r="DL50" s="201">
        <v>160</v>
      </c>
      <c r="DM50" s="561"/>
      <c r="DN50" s="567"/>
      <c r="DO50" s="201">
        <v>160</v>
      </c>
      <c r="DP50" s="561"/>
      <c r="DQ50" s="567"/>
      <c r="DR50" s="201">
        <v>160</v>
      </c>
      <c r="DS50" s="561"/>
      <c r="DT50" s="567"/>
      <c r="DU50" s="201">
        <v>160</v>
      </c>
      <c r="DV50" s="561"/>
      <c r="DW50" s="567"/>
      <c r="DX50" s="174">
        <v>160</v>
      </c>
      <c r="DY50" s="566"/>
      <c r="DZ50" s="567"/>
      <c r="EA50" s="201">
        <v>160</v>
      </c>
      <c r="EB50" s="561"/>
      <c r="EC50" s="567"/>
      <c r="ED50" s="201">
        <v>160</v>
      </c>
      <c r="EE50" s="561"/>
      <c r="EF50" s="567"/>
      <c r="EG50" s="201">
        <v>160</v>
      </c>
      <c r="EH50" s="561"/>
      <c r="EI50" s="567"/>
      <c r="EJ50" s="174">
        <v>160</v>
      </c>
      <c r="EK50" s="566"/>
      <c r="EL50" s="567"/>
      <c r="EM50" s="201">
        <v>160</v>
      </c>
      <c r="EN50" s="561"/>
      <c r="EO50" s="567"/>
      <c r="EP50" s="201">
        <v>160</v>
      </c>
      <c r="EQ50" s="561"/>
      <c r="ER50" s="567"/>
      <c r="ES50" s="252">
        <f t="shared" si="25"/>
        <v>0</v>
      </c>
      <c r="ET50" s="251">
        <f t="shared" si="26"/>
        <v>0</v>
      </c>
      <c r="EU50" s="226">
        <f t="shared" si="27"/>
        <v>0</v>
      </c>
      <c r="EV50" s="227">
        <f t="shared" si="28"/>
        <v>0</v>
      </c>
      <c r="EW50" s="23"/>
      <c r="EX50" s="23"/>
      <c r="EY50" s="568">
        <v>160</v>
      </c>
      <c r="EZ50" s="573"/>
      <c r="FA50" s="567"/>
      <c r="FB50" s="201">
        <v>160</v>
      </c>
      <c r="FC50" s="573"/>
      <c r="FD50" s="567"/>
      <c r="FE50" s="201">
        <v>160</v>
      </c>
      <c r="FF50" s="573"/>
      <c r="FG50" s="567"/>
      <c r="FH50" s="201">
        <v>160</v>
      </c>
      <c r="FI50" s="573"/>
      <c r="FJ50" s="567"/>
      <c r="FK50" s="174">
        <v>160</v>
      </c>
      <c r="FL50" s="566"/>
      <c r="FM50" s="567"/>
      <c r="FN50" s="201">
        <v>160</v>
      </c>
      <c r="FO50" s="573"/>
      <c r="FP50" s="567"/>
      <c r="FQ50" s="174">
        <v>160</v>
      </c>
      <c r="FR50" s="566"/>
      <c r="FS50" s="567"/>
      <c r="FT50" s="201">
        <v>160</v>
      </c>
      <c r="FU50" s="573"/>
      <c r="FV50" s="567"/>
      <c r="FW50" s="201">
        <v>160</v>
      </c>
      <c r="FX50" s="573"/>
      <c r="FY50" s="567"/>
      <c r="FZ50" s="174">
        <v>160</v>
      </c>
      <c r="GA50" s="566"/>
      <c r="GB50" s="567"/>
      <c r="GC50" s="201">
        <v>160</v>
      </c>
      <c r="GD50" s="573"/>
      <c r="GE50" s="567"/>
      <c r="GF50" s="201">
        <v>160</v>
      </c>
      <c r="GG50" s="573"/>
      <c r="GH50" s="567"/>
      <c r="GI50" s="252">
        <f t="shared" si="29"/>
        <v>0</v>
      </c>
      <c r="GJ50" s="251">
        <f t="shared" si="30"/>
        <v>0</v>
      </c>
      <c r="GK50" s="226">
        <f t="shared" si="31"/>
        <v>0</v>
      </c>
      <c r="GL50" s="227">
        <f t="shared" si="32"/>
        <v>0</v>
      </c>
      <c r="GM50" s="23"/>
      <c r="GN50" s="23"/>
      <c r="GO50" s="568">
        <v>160</v>
      </c>
      <c r="GP50" s="573"/>
      <c r="GQ50" s="567"/>
      <c r="GR50" s="201">
        <v>160</v>
      </c>
      <c r="GS50" s="573"/>
      <c r="GT50" s="567"/>
      <c r="GU50" s="201">
        <v>160</v>
      </c>
      <c r="GV50" s="573"/>
      <c r="GW50" s="567"/>
      <c r="GX50" s="201">
        <v>160</v>
      </c>
      <c r="GY50" s="573"/>
      <c r="GZ50" s="567"/>
      <c r="HA50" s="201">
        <v>160</v>
      </c>
      <c r="HB50" s="573"/>
      <c r="HC50" s="567"/>
      <c r="HD50" s="201">
        <v>160</v>
      </c>
      <c r="HE50" s="573"/>
      <c r="HF50" s="567"/>
      <c r="HG50" s="201">
        <v>160</v>
      </c>
      <c r="HH50" s="573"/>
      <c r="HI50" s="567"/>
      <c r="HJ50" s="201">
        <v>160</v>
      </c>
      <c r="HK50" s="573"/>
      <c r="HL50" s="567"/>
      <c r="HM50" s="201">
        <v>160</v>
      </c>
      <c r="HN50" s="573"/>
      <c r="HO50" s="567"/>
      <c r="HP50" s="201">
        <v>160</v>
      </c>
      <c r="HQ50" s="573"/>
      <c r="HR50" s="567"/>
      <c r="HS50" s="201">
        <v>160</v>
      </c>
      <c r="HT50" s="573"/>
      <c r="HU50" s="567"/>
      <c r="HV50" s="201">
        <v>160</v>
      </c>
      <c r="HW50" s="573"/>
      <c r="HX50" s="567"/>
      <c r="HY50" s="252">
        <f t="shared" si="33"/>
        <v>0</v>
      </c>
      <c r="HZ50" s="251">
        <f t="shared" si="34"/>
        <v>0</v>
      </c>
      <c r="IA50" s="226">
        <f t="shared" si="35"/>
        <v>0</v>
      </c>
      <c r="IB50" s="227">
        <f t="shared" si="36"/>
        <v>0</v>
      </c>
      <c r="IC50" s="23"/>
      <c r="ID50" s="23"/>
      <c r="IE50" s="568">
        <v>160</v>
      </c>
      <c r="IF50" s="573"/>
      <c r="IG50" s="567"/>
      <c r="IH50" s="201">
        <v>160</v>
      </c>
      <c r="II50" s="573"/>
      <c r="IJ50" s="567"/>
      <c r="IK50" s="174">
        <v>160</v>
      </c>
      <c r="IL50" s="566"/>
      <c r="IM50" s="567"/>
      <c r="IN50" s="174">
        <v>160</v>
      </c>
      <c r="IO50" s="566"/>
      <c r="IP50" s="567"/>
      <c r="IQ50" s="174">
        <v>160</v>
      </c>
      <c r="IR50" s="566"/>
      <c r="IS50" s="567"/>
      <c r="IT50" s="174">
        <v>160</v>
      </c>
      <c r="IU50" s="566"/>
      <c r="IV50" s="567"/>
      <c r="IW50" s="201">
        <v>160</v>
      </c>
      <c r="IX50" s="573"/>
      <c r="IY50" s="567"/>
      <c r="IZ50" s="174">
        <v>160</v>
      </c>
      <c r="JA50" s="566"/>
      <c r="JB50" s="567"/>
      <c r="JC50" s="174">
        <v>160</v>
      </c>
      <c r="JD50" s="566"/>
      <c r="JE50" s="567"/>
      <c r="JF50" s="174">
        <v>160</v>
      </c>
      <c r="JG50" s="566"/>
      <c r="JH50" s="567"/>
      <c r="JI50" s="174">
        <v>160</v>
      </c>
      <c r="JJ50" s="566"/>
      <c r="JK50" s="567"/>
      <c r="JL50" s="201">
        <v>160</v>
      </c>
      <c r="JM50" s="573"/>
      <c r="JN50" s="567"/>
      <c r="JO50" s="252">
        <f t="shared" si="37"/>
        <v>0</v>
      </c>
      <c r="JP50" s="251">
        <f t="shared" si="38"/>
        <v>0</v>
      </c>
      <c r="JQ50" s="226">
        <f t="shared" si="39"/>
        <v>0</v>
      </c>
      <c r="JR50" s="227">
        <f t="shared" si="40"/>
        <v>0</v>
      </c>
      <c r="JS50" s="23"/>
      <c r="JT50" s="23"/>
      <c r="JU50" s="174">
        <v>160</v>
      </c>
      <c r="JV50" s="566"/>
      <c r="JW50" s="567"/>
      <c r="JX50" s="174">
        <v>160</v>
      </c>
      <c r="JY50" s="566"/>
      <c r="JZ50" s="567"/>
      <c r="KA50" s="174">
        <v>160</v>
      </c>
      <c r="KB50" s="566"/>
      <c r="KC50" s="567"/>
      <c r="KD50" s="174">
        <v>160</v>
      </c>
      <c r="KE50" s="566"/>
      <c r="KF50" s="567"/>
      <c r="KG50" s="174">
        <v>160</v>
      </c>
      <c r="KH50" s="566"/>
      <c r="KI50" s="567"/>
      <c r="KJ50" s="174">
        <v>160</v>
      </c>
      <c r="KK50" s="566"/>
      <c r="KL50" s="567"/>
      <c r="KM50" s="174">
        <v>160</v>
      </c>
      <c r="KN50" s="566"/>
      <c r="KO50" s="567"/>
      <c r="KP50" s="174">
        <v>160</v>
      </c>
      <c r="KQ50" s="566"/>
      <c r="KR50" s="567"/>
      <c r="KS50" s="174">
        <v>160</v>
      </c>
      <c r="KT50" s="566"/>
      <c r="KU50" s="567"/>
      <c r="KV50" s="174">
        <v>160</v>
      </c>
      <c r="KW50" s="566"/>
      <c r="KX50" s="567"/>
      <c r="KY50" s="174">
        <v>160</v>
      </c>
      <c r="KZ50" s="566"/>
      <c r="LA50" s="567"/>
      <c r="LB50" s="174">
        <v>160</v>
      </c>
      <c r="LC50" s="566"/>
      <c r="LD50" s="567"/>
      <c r="LE50" s="252">
        <f t="shared" si="41"/>
        <v>0</v>
      </c>
      <c r="LF50" s="251">
        <f t="shared" si="42"/>
        <v>0</v>
      </c>
      <c r="LG50" s="226">
        <f t="shared" si="43"/>
        <v>0</v>
      </c>
      <c r="LH50" s="227">
        <f t="shared" si="44"/>
        <v>0</v>
      </c>
      <c r="LI50" s="23"/>
      <c r="LJ50" s="23"/>
      <c r="LK50" s="174">
        <v>160</v>
      </c>
      <c r="LL50" s="566"/>
      <c r="LM50" s="567"/>
      <c r="LN50" s="174">
        <v>160</v>
      </c>
      <c r="LO50" s="566"/>
      <c r="LP50" s="567"/>
      <c r="LQ50" s="174">
        <v>160</v>
      </c>
      <c r="LR50" s="566"/>
      <c r="LS50" s="567"/>
      <c r="LT50" s="174">
        <v>160</v>
      </c>
      <c r="LU50" s="566"/>
      <c r="LV50" s="567"/>
      <c r="LW50" s="174">
        <v>160</v>
      </c>
      <c r="LX50" s="566"/>
      <c r="LY50" s="567"/>
      <c r="LZ50" s="551">
        <v>160</v>
      </c>
      <c r="MA50" s="566"/>
      <c r="MB50" s="567"/>
      <c r="MC50" s="174">
        <v>160</v>
      </c>
      <c r="MD50" s="566"/>
      <c r="ME50" s="567"/>
      <c r="MF50" s="174">
        <v>160</v>
      </c>
      <c r="MG50" s="566"/>
      <c r="MH50" s="567"/>
      <c r="MI50" s="174">
        <v>160</v>
      </c>
      <c r="MJ50" s="566"/>
      <c r="MK50" s="567"/>
      <c r="ML50" s="174">
        <v>160</v>
      </c>
      <c r="MM50" s="566"/>
      <c r="MN50" s="567"/>
      <c r="MO50" s="551">
        <v>160</v>
      </c>
      <c r="MP50" s="566"/>
      <c r="MQ50" s="567"/>
      <c r="MR50" s="174">
        <v>160</v>
      </c>
      <c r="MS50" s="566"/>
      <c r="MT50" s="567"/>
      <c r="MU50" s="252">
        <f t="shared" si="45"/>
        <v>0</v>
      </c>
      <c r="MV50" s="251">
        <f t="shared" si="46"/>
        <v>0</v>
      </c>
      <c r="MW50" s="226">
        <f t="shared" si="47"/>
        <v>0</v>
      </c>
      <c r="MX50" s="227">
        <f t="shared" si="48"/>
        <v>0</v>
      </c>
      <c r="MY50" s="23"/>
      <c r="MZ50" s="23"/>
      <c r="NA50" s="568">
        <v>160</v>
      </c>
      <c r="NB50" s="573"/>
      <c r="NC50" s="567"/>
      <c r="ND50" s="174">
        <v>160</v>
      </c>
      <c r="NE50" s="566"/>
      <c r="NF50" s="567"/>
      <c r="NG50" s="201">
        <v>160</v>
      </c>
      <c r="NH50" s="573"/>
      <c r="NI50" s="567"/>
      <c r="NJ50" s="201">
        <v>160</v>
      </c>
      <c r="NK50" s="573"/>
      <c r="NL50" s="567"/>
      <c r="NM50" s="174">
        <v>160</v>
      </c>
      <c r="NN50" s="566"/>
      <c r="NO50" s="567"/>
      <c r="NP50" s="174">
        <v>160</v>
      </c>
      <c r="NQ50" s="566"/>
      <c r="NR50" s="567"/>
      <c r="NS50" s="174">
        <v>160</v>
      </c>
      <c r="NT50" s="566"/>
      <c r="NU50" s="567"/>
      <c r="NV50" s="201">
        <v>160</v>
      </c>
      <c r="NW50" s="573"/>
      <c r="NX50" s="567"/>
      <c r="NY50" s="201">
        <v>160</v>
      </c>
      <c r="NZ50" s="573"/>
      <c r="OA50" s="567"/>
      <c r="OB50" s="174">
        <v>160</v>
      </c>
      <c r="OC50" s="566"/>
      <c r="OD50" s="567"/>
      <c r="OE50" s="174">
        <v>160</v>
      </c>
      <c r="OF50" s="566"/>
      <c r="OG50" s="567"/>
      <c r="OH50" s="174">
        <v>160</v>
      </c>
      <c r="OI50" s="566"/>
      <c r="OJ50" s="567"/>
      <c r="OK50" s="252">
        <f t="shared" si="49"/>
        <v>0</v>
      </c>
      <c r="OL50" s="251">
        <f t="shared" si="50"/>
        <v>0</v>
      </c>
      <c r="OM50" s="226">
        <f t="shared" si="51"/>
        <v>0</v>
      </c>
      <c r="ON50" s="227">
        <f t="shared" si="52"/>
        <v>0</v>
      </c>
      <c r="OO50" s="23"/>
      <c r="OP50" s="23"/>
      <c r="OQ50" s="571" t="s">
        <v>297</v>
      </c>
      <c r="OR50" s="577">
        <v>160</v>
      </c>
      <c r="OS50" s="573"/>
      <c r="OT50" s="175"/>
      <c r="OU50" s="252">
        <f t="shared" si="53"/>
        <v>0</v>
      </c>
      <c r="OV50" s="227">
        <f t="shared" si="54"/>
        <v>0</v>
      </c>
      <c r="OW50" s="226">
        <f t="shared" si="55"/>
        <v>0</v>
      </c>
      <c r="OX50" s="251">
        <f t="shared" si="56"/>
        <v>0</v>
      </c>
      <c r="OY50" s="574"/>
      <c r="OZ50" s="23"/>
      <c r="PA50" s="23"/>
      <c r="PB50" s="228">
        <f t="shared" si="58"/>
        <v>0</v>
      </c>
      <c r="PC50" s="255">
        <f t="shared" si="59"/>
        <v>0</v>
      </c>
      <c r="PD50" s="226">
        <f t="shared" si="60"/>
        <v>0</v>
      </c>
      <c r="PE50" s="227">
        <f t="shared" si="61"/>
        <v>0</v>
      </c>
      <c r="PF50" s="230">
        <f t="shared" si="62"/>
        <v>0</v>
      </c>
      <c r="PG50" s="229">
        <f t="shared" si="63"/>
        <v>0</v>
      </c>
      <c r="PH50" s="226">
        <f t="shared" si="64"/>
        <v>0</v>
      </c>
      <c r="PI50" s="251">
        <f t="shared" si="65"/>
        <v>0</v>
      </c>
      <c r="PJ50" s="412">
        <f t="shared" si="66"/>
        <v>0</v>
      </c>
      <c r="PK50" s="417">
        <f t="shared" si="67"/>
        <v>0</v>
      </c>
      <c r="PL50" s="412">
        <f t="shared" si="68"/>
        <v>0</v>
      </c>
      <c r="PM50" s="414">
        <f t="shared" si="69"/>
        <v>0</v>
      </c>
      <c r="PN50" s="412" t="s">
        <v>338</v>
      </c>
      <c r="PO50" s="414" t="s">
        <v>338</v>
      </c>
      <c r="PP50" s="412">
        <f t="shared" si="70"/>
        <v>0</v>
      </c>
      <c r="PQ50" s="414">
        <f t="shared" si="71"/>
        <v>0</v>
      </c>
      <c r="PR50" s="23"/>
      <c r="PV50" s="26"/>
      <c r="PW50" s="26"/>
      <c r="PY50" s="26"/>
    </row>
    <row r="51" spans="2:441" s="4" customFormat="1" ht="16.5" customHeight="1" x14ac:dyDescent="0.25">
      <c r="B51" s="46" t="s">
        <v>32</v>
      </c>
      <c r="C51" s="986"/>
      <c r="D51" s="987"/>
      <c r="E51" s="308"/>
      <c r="F51" s="652">
        <v>1</v>
      </c>
      <c r="G51" s="309"/>
      <c r="H51" s="59"/>
      <c r="I51" s="57">
        <f>INT(ROUND(F51,2)*(IF(RIGHT(G51,1)="*",data!$J$11*H51+(IF(H51&gt;0, data!$K$11,0)),(IF(G51&gt;0,data!$J$11*RIGHT(G51,5)+data!$K$11,0)))))</f>
        <v>0</v>
      </c>
      <c r="J51" s="57">
        <f>IF(E51&gt;0,I51*E51,0)</f>
        <v>0</v>
      </c>
      <c r="K51" s="313"/>
      <c r="L51" s="314"/>
      <c r="M51" s="312"/>
      <c r="N51" s="57">
        <f>INT(ROUND(F51,2)*(IF(J51&gt;0,(IF(L51="ano",data!$J$6,0)),0)))</f>
        <v>0</v>
      </c>
      <c r="O51" s="61">
        <f>IF(M51&gt;E51,N51*E51,N51*M51)</f>
        <v>0</v>
      </c>
      <c r="P51" s="63">
        <f>J51+O51</f>
        <v>0</v>
      </c>
      <c r="Q51" s="26"/>
      <c r="R51" s="288" t="str">
        <f t="shared" si="15"/>
        <v/>
      </c>
      <c r="S51" s="289" t="str">
        <f t="shared" si="16"/>
        <v/>
      </c>
      <c r="T51" s="65" t="s">
        <v>338</v>
      </c>
      <c r="U51" s="290" t="str">
        <f t="shared" si="57"/>
        <v/>
      </c>
      <c r="V51" s="4">
        <f>IF(P51&gt;0,IF(ISTEXT(C51)=TRUE,0,1),0)</f>
        <v>0</v>
      </c>
      <c r="W51" s="26">
        <f>IF(H51&gt;0,IF(RIGHT(G51,1)="*",0,1),0)</f>
        <v>0</v>
      </c>
      <c r="X51" s="26">
        <f>IF(OR(G51=data!$I$18,G51=data!$I$19,G51=data!$I$20,G51=data!$I$21,G51=data!$I$22,G51=data!$I$23,G51=data!$I$24,G51=data!$I$25,G51=data!$I$26,G51=data!$I$27,G51=data!$I$28,G51=data!$I$29,G51=data!$I$30,G51=data!$I$31,G51=data!$I$32,G51=data!$I$33,G51=data!$I$34,G51=data!$I$35,G51=data!$I$36,G51=data!$I$37,G51=data!$I$38,G51=data!$I$39,G51=data!$I$40,G51=data!$I$41,G51=data!$I$42,G51=data!$I$43,G51=data!$I$44),1,0)</f>
        <v>0</v>
      </c>
      <c r="Z51" s="176" t="s">
        <v>297</v>
      </c>
      <c r="AA51" s="10"/>
      <c r="AB51" s="10"/>
      <c r="AC51" s="168">
        <v>160</v>
      </c>
      <c r="AD51" s="328"/>
      <c r="AE51" s="223"/>
      <c r="AF51" s="168">
        <v>160</v>
      </c>
      <c r="AG51" s="328"/>
      <c r="AH51" s="223"/>
      <c r="AI51" s="168">
        <v>160</v>
      </c>
      <c r="AJ51" s="328"/>
      <c r="AK51" s="223"/>
      <c r="AL51" s="168">
        <v>160</v>
      </c>
      <c r="AM51" s="328"/>
      <c r="AN51" s="223"/>
      <c r="AO51" s="168">
        <v>160</v>
      </c>
      <c r="AP51" s="328"/>
      <c r="AQ51" s="223"/>
      <c r="AR51" s="168">
        <v>160</v>
      </c>
      <c r="AS51" s="328"/>
      <c r="AT51" s="223"/>
      <c r="AU51" s="168">
        <v>160</v>
      </c>
      <c r="AV51" s="328"/>
      <c r="AW51" s="223"/>
      <c r="AX51" s="168">
        <v>160</v>
      </c>
      <c r="AY51" s="328"/>
      <c r="AZ51" s="223"/>
      <c r="BA51" s="168">
        <v>160</v>
      </c>
      <c r="BB51" s="328"/>
      <c r="BC51" s="223"/>
      <c r="BD51" s="168">
        <v>160</v>
      </c>
      <c r="BE51" s="328"/>
      <c r="BF51" s="223"/>
      <c r="BG51" s="168">
        <v>160</v>
      </c>
      <c r="BH51" s="328"/>
      <c r="BI51" s="223"/>
      <c r="BJ51" s="168">
        <v>160</v>
      </c>
      <c r="BK51" s="328"/>
      <c r="BL51" s="223"/>
      <c r="BM51" s="226">
        <f t="shared" si="17"/>
        <v>0</v>
      </c>
      <c r="BN51" s="251">
        <f t="shared" si="18"/>
        <v>0</v>
      </c>
      <c r="BO51" s="226">
        <f t="shared" si="19"/>
        <v>0</v>
      </c>
      <c r="BP51" s="227">
        <f t="shared" si="20"/>
        <v>0</v>
      </c>
      <c r="BS51" s="164">
        <v>160</v>
      </c>
      <c r="BT51" s="327"/>
      <c r="BU51" s="177"/>
      <c r="BV51" s="164">
        <v>160</v>
      </c>
      <c r="BW51" s="327"/>
      <c r="BX51" s="177"/>
      <c r="BY51" s="164">
        <v>160</v>
      </c>
      <c r="BZ51" s="327"/>
      <c r="CA51" s="177"/>
      <c r="CB51" s="164">
        <v>160</v>
      </c>
      <c r="CC51" s="327"/>
      <c r="CD51" s="177"/>
      <c r="CE51" s="164">
        <v>160</v>
      </c>
      <c r="CF51" s="327"/>
      <c r="CG51" s="177"/>
      <c r="CH51" s="164">
        <v>160</v>
      </c>
      <c r="CI51" s="327"/>
      <c r="CJ51" s="177"/>
      <c r="CK51" s="164">
        <v>160</v>
      </c>
      <c r="CL51" s="327"/>
      <c r="CM51" s="177"/>
      <c r="CN51" s="164">
        <v>160</v>
      </c>
      <c r="CO51" s="327"/>
      <c r="CP51" s="177"/>
      <c r="CQ51" s="164">
        <v>160</v>
      </c>
      <c r="CR51" s="327"/>
      <c r="CS51" s="177"/>
      <c r="CT51" s="164">
        <v>160</v>
      </c>
      <c r="CU51" s="327"/>
      <c r="CV51" s="177"/>
      <c r="CW51" s="164">
        <v>160</v>
      </c>
      <c r="CX51" s="327"/>
      <c r="CY51" s="177"/>
      <c r="CZ51" s="164">
        <v>160</v>
      </c>
      <c r="DA51" s="327"/>
      <c r="DB51" s="177"/>
      <c r="DC51" s="252">
        <f t="shared" si="21"/>
        <v>0</v>
      </c>
      <c r="DD51" s="251">
        <f t="shared" si="22"/>
        <v>0</v>
      </c>
      <c r="DE51" s="226">
        <f t="shared" si="23"/>
        <v>0</v>
      </c>
      <c r="DF51" s="227">
        <f t="shared" si="24"/>
        <v>0</v>
      </c>
      <c r="DI51" s="164">
        <v>160</v>
      </c>
      <c r="DJ51" s="340"/>
      <c r="DK51" s="169"/>
      <c r="DL51" s="195">
        <v>160</v>
      </c>
      <c r="DM51" s="328"/>
      <c r="DN51" s="169"/>
      <c r="DO51" s="195">
        <v>160</v>
      </c>
      <c r="DP51" s="328"/>
      <c r="DQ51" s="169"/>
      <c r="DR51" s="195">
        <v>160</v>
      </c>
      <c r="DS51" s="328"/>
      <c r="DT51" s="169"/>
      <c r="DU51" s="195">
        <v>160</v>
      </c>
      <c r="DV51" s="328"/>
      <c r="DW51" s="169"/>
      <c r="DX51" s="164">
        <v>160</v>
      </c>
      <c r="DY51" s="340"/>
      <c r="DZ51" s="169"/>
      <c r="EA51" s="195">
        <v>160</v>
      </c>
      <c r="EB51" s="328"/>
      <c r="EC51" s="169"/>
      <c r="ED51" s="195">
        <v>160</v>
      </c>
      <c r="EE51" s="328"/>
      <c r="EF51" s="169"/>
      <c r="EG51" s="195">
        <v>160</v>
      </c>
      <c r="EH51" s="328"/>
      <c r="EI51" s="169"/>
      <c r="EJ51" s="164">
        <v>160</v>
      </c>
      <c r="EK51" s="340"/>
      <c r="EL51" s="169"/>
      <c r="EM51" s="195">
        <v>160</v>
      </c>
      <c r="EN51" s="328"/>
      <c r="EO51" s="169"/>
      <c r="EP51" s="195">
        <v>160</v>
      </c>
      <c r="EQ51" s="328"/>
      <c r="ER51" s="169"/>
      <c r="ES51" s="252">
        <f t="shared" si="25"/>
        <v>0</v>
      </c>
      <c r="ET51" s="251">
        <f t="shared" si="26"/>
        <v>0</v>
      </c>
      <c r="EU51" s="226">
        <f t="shared" si="27"/>
        <v>0</v>
      </c>
      <c r="EV51" s="227">
        <f t="shared" si="28"/>
        <v>0</v>
      </c>
      <c r="EY51" s="346">
        <v>160</v>
      </c>
      <c r="EZ51" s="327"/>
      <c r="FA51" s="169"/>
      <c r="FB51" s="195">
        <v>160</v>
      </c>
      <c r="FC51" s="327"/>
      <c r="FD51" s="169"/>
      <c r="FE51" s="195">
        <v>160</v>
      </c>
      <c r="FF51" s="327"/>
      <c r="FG51" s="169"/>
      <c r="FH51" s="195">
        <v>160</v>
      </c>
      <c r="FI51" s="327"/>
      <c r="FJ51" s="169"/>
      <c r="FK51" s="164">
        <v>160</v>
      </c>
      <c r="FL51" s="340"/>
      <c r="FM51" s="169"/>
      <c r="FN51" s="195">
        <v>160</v>
      </c>
      <c r="FO51" s="327"/>
      <c r="FP51" s="169"/>
      <c r="FQ51" s="164">
        <v>160</v>
      </c>
      <c r="FR51" s="340"/>
      <c r="FS51" s="169"/>
      <c r="FT51" s="195">
        <v>160</v>
      </c>
      <c r="FU51" s="327"/>
      <c r="FV51" s="169"/>
      <c r="FW51" s="195">
        <v>160</v>
      </c>
      <c r="FX51" s="327"/>
      <c r="FY51" s="169"/>
      <c r="FZ51" s="164">
        <v>160</v>
      </c>
      <c r="GA51" s="340"/>
      <c r="GB51" s="169"/>
      <c r="GC51" s="195">
        <v>160</v>
      </c>
      <c r="GD51" s="327"/>
      <c r="GE51" s="169"/>
      <c r="GF51" s="195">
        <v>160</v>
      </c>
      <c r="GG51" s="327"/>
      <c r="GH51" s="169"/>
      <c r="GI51" s="252">
        <f t="shared" si="29"/>
        <v>0</v>
      </c>
      <c r="GJ51" s="251">
        <f t="shared" si="30"/>
        <v>0</v>
      </c>
      <c r="GK51" s="226">
        <f t="shared" si="31"/>
        <v>0</v>
      </c>
      <c r="GL51" s="227">
        <f t="shared" si="32"/>
        <v>0</v>
      </c>
      <c r="GO51" s="346">
        <v>160</v>
      </c>
      <c r="GP51" s="327"/>
      <c r="GQ51" s="169"/>
      <c r="GR51" s="195">
        <v>160</v>
      </c>
      <c r="GS51" s="327"/>
      <c r="GT51" s="169"/>
      <c r="GU51" s="195">
        <v>160</v>
      </c>
      <c r="GV51" s="327"/>
      <c r="GW51" s="169"/>
      <c r="GX51" s="195">
        <v>160</v>
      </c>
      <c r="GY51" s="327"/>
      <c r="GZ51" s="169"/>
      <c r="HA51" s="195">
        <v>160</v>
      </c>
      <c r="HB51" s="327"/>
      <c r="HC51" s="169"/>
      <c r="HD51" s="195">
        <v>160</v>
      </c>
      <c r="HE51" s="327"/>
      <c r="HF51" s="169"/>
      <c r="HG51" s="195">
        <v>160</v>
      </c>
      <c r="HH51" s="327"/>
      <c r="HI51" s="169"/>
      <c r="HJ51" s="195">
        <v>160</v>
      </c>
      <c r="HK51" s="327"/>
      <c r="HL51" s="169"/>
      <c r="HM51" s="195">
        <v>160</v>
      </c>
      <c r="HN51" s="327"/>
      <c r="HO51" s="169"/>
      <c r="HP51" s="195">
        <v>160</v>
      </c>
      <c r="HQ51" s="327"/>
      <c r="HR51" s="169"/>
      <c r="HS51" s="195">
        <v>160</v>
      </c>
      <c r="HT51" s="327"/>
      <c r="HU51" s="169"/>
      <c r="HV51" s="195">
        <v>160</v>
      </c>
      <c r="HW51" s="327"/>
      <c r="HX51" s="169"/>
      <c r="HY51" s="252">
        <f t="shared" si="33"/>
        <v>0</v>
      </c>
      <c r="HZ51" s="251">
        <f t="shared" si="34"/>
        <v>0</v>
      </c>
      <c r="IA51" s="226">
        <f t="shared" si="35"/>
        <v>0</v>
      </c>
      <c r="IB51" s="227">
        <f t="shared" si="36"/>
        <v>0</v>
      </c>
      <c r="IE51" s="346">
        <v>160</v>
      </c>
      <c r="IF51" s="327"/>
      <c r="IG51" s="169"/>
      <c r="IH51" s="195">
        <v>160</v>
      </c>
      <c r="II51" s="327"/>
      <c r="IJ51" s="169"/>
      <c r="IK51" s="164">
        <v>160</v>
      </c>
      <c r="IL51" s="340"/>
      <c r="IM51" s="169"/>
      <c r="IN51" s="164">
        <v>160</v>
      </c>
      <c r="IO51" s="340"/>
      <c r="IP51" s="169"/>
      <c r="IQ51" s="164">
        <v>160</v>
      </c>
      <c r="IR51" s="340"/>
      <c r="IS51" s="169"/>
      <c r="IT51" s="164">
        <v>160</v>
      </c>
      <c r="IU51" s="340"/>
      <c r="IV51" s="169"/>
      <c r="IW51" s="195">
        <v>160</v>
      </c>
      <c r="IX51" s="327"/>
      <c r="IY51" s="169"/>
      <c r="IZ51" s="164">
        <v>160</v>
      </c>
      <c r="JA51" s="340"/>
      <c r="JB51" s="169"/>
      <c r="JC51" s="164">
        <v>160</v>
      </c>
      <c r="JD51" s="340"/>
      <c r="JE51" s="169"/>
      <c r="JF51" s="164">
        <v>160</v>
      </c>
      <c r="JG51" s="340"/>
      <c r="JH51" s="169"/>
      <c r="JI51" s="164">
        <v>160</v>
      </c>
      <c r="JJ51" s="340"/>
      <c r="JK51" s="169"/>
      <c r="JL51" s="195">
        <v>160</v>
      </c>
      <c r="JM51" s="327"/>
      <c r="JN51" s="169"/>
      <c r="JO51" s="252">
        <f t="shared" si="37"/>
        <v>0</v>
      </c>
      <c r="JP51" s="251">
        <f t="shared" si="38"/>
        <v>0</v>
      </c>
      <c r="JQ51" s="226">
        <f t="shared" si="39"/>
        <v>0</v>
      </c>
      <c r="JR51" s="227">
        <f t="shared" si="40"/>
        <v>0</v>
      </c>
      <c r="JU51" s="164">
        <v>160</v>
      </c>
      <c r="JV51" s="340"/>
      <c r="JW51" s="169"/>
      <c r="JX51" s="164">
        <v>160</v>
      </c>
      <c r="JY51" s="340"/>
      <c r="JZ51" s="169"/>
      <c r="KA51" s="164">
        <v>160</v>
      </c>
      <c r="KB51" s="340"/>
      <c r="KC51" s="169"/>
      <c r="KD51" s="164">
        <v>160</v>
      </c>
      <c r="KE51" s="340"/>
      <c r="KF51" s="169"/>
      <c r="KG51" s="164">
        <v>160</v>
      </c>
      <c r="KH51" s="340"/>
      <c r="KI51" s="169"/>
      <c r="KJ51" s="164">
        <v>160</v>
      </c>
      <c r="KK51" s="340"/>
      <c r="KL51" s="169"/>
      <c r="KM51" s="164">
        <v>160</v>
      </c>
      <c r="KN51" s="340"/>
      <c r="KO51" s="169"/>
      <c r="KP51" s="164">
        <v>160</v>
      </c>
      <c r="KQ51" s="340"/>
      <c r="KR51" s="169"/>
      <c r="KS51" s="164">
        <v>160</v>
      </c>
      <c r="KT51" s="340"/>
      <c r="KU51" s="169"/>
      <c r="KV51" s="164">
        <v>160</v>
      </c>
      <c r="KW51" s="340"/>
      <c r="KX51" s="169"/>
      <c r="KY51" s="164">
        <v>160</v>
      </c>
      <c r="KZ51" s="340"/>
      <c r="LA51" s="169"/>
      <c r="LB51" s="164">
        <v>160</v>
      </c>
      <c r="LC51" s="340"/>
      <c r="LD51" s="169"/>
      <c r="LE51" s="252">
        <f t="shared" si="41"/>
        <v>0</v>
      </c>
      <c r="LF51" s="251">
        <f t="shared" si="42"/>
        <v>0</v>
      </c>
      <c r="LG51" s="226">
        <f t="shared" si="43"/>
        <v>0</v>
      </c>
      <c r="LH51" s="227">
        <f t="shared" si="44"/>
        <v>0</v>
      </c>
      <c r="LK51" s="164">
        <v>160</v>
      </c>
      <c r="LL51" s="340"/>
      <c r="LM51" s="169"/>
      <c r="LN51" s="164">
        <v>160</v>
      </c>
      <c r="LO51" s="340"/>
      <c r="LP51" s="169"/>
      <c r="LQ51" s="164">
        <v>160</v>
      </c>
      <c r="LR51" s="340"/>
      <c r="LS51" s="169"/>
      <c r="LT51" s="164">
        <v>160</v>
      </c>
      <c r="LU51" s="340"/>
      <c r="LV51" s="169"/>
      <c r="LW51" s="164">
        <v>160</v>
      </c>
      <c r="LX51" s="340"/>
      <c r="LY51" s="169"/>
      <c r="LZ51" s="205">
        <v>160</v>
      </c>
      <c r="MA51" s="340"/>
      <c r="MB51" s="169"/>
      <c r="MC51" s="164">
        <v>160</v>
      </c>
      <c r="MD51" s="340"/>
      <c r="ME51" s="169"/>
      <c r="MF51" s="164">
        <v>160</v>
      </c>
      <c r="MG51" s="340"/>
      <c r="MH51" s="169"/>
      <c r="MI51" s="164">
        <v>160</v>
      </c>
      <c r="MJ51" s="340"/>
      <c r="MK51" s="169"/>
      <c r="ML51" s="164">
        <v>160</v>
      </c>
      <c r="MM51" s="340"/>
      <c r="MN51" s="169"/>
      <c r="MO51" s="205">
        <v>160</v>
      </c>
      <c r="MP51" s="340"/>
      <c r="MQ51" s="169"/>
      <c r="MR51" s="164">
        <v>160</v>
      </c>
      <c r="MS51" s="340"/>
      <c r="MT51" s="169"/>
      <c r="MU51" s="252">
        <f t="shared" si="45"/>
        <v>0</v>
      </c>
      <c r="MV51" s="251">
        <f t="shared" si="46"/>
        <v>0</v>
      </c>
      <c r="MW51" s="226">
        <f t="shared" si="47"/>
        <v>0</v>
      </c>
      <c r="MX51" s="227">
        <f t="shared" si="48"/>
        <v>0</v>
      </c>
      <c r="NA51" s="346">
        <v>160</v>
      </c>
      <c r="NB51" s="327"/>
      <c r="NC51" s="169"/>
      <c r="ND51" s="164">
        <v>160</v>
      </c>
      <c r="NE51" s="340"/>
      <c r="NF51" s="169"/>
      <c r="NG51" s="195">
        <v>160</v>
      </c>
      <c r="NH51" s="327"/>
      <c r="NI51" s="169"/>
      <c r="NJ51" s="195">
        <v>160</v>
      </c>
      <c r="NK51" s="327"/>
      <c r="NL51" s="169"/>
      <c r="NM51" s="164">
        <v>160</v>
      </c>
      <c r="NN51" s="340"/>
      <c r="NO51" s="169"/>
      <c r="NP51" s="164">
        <v>160</v>
      </c>
      <c r="NQ51" s="340"/>
      <c r="NR51" s="169"/>
      <c r="NS51" s="164">
        <v>160</v>
      </c>
      <c r="NT51" s="340"/>
      <c r="NU51" s="169"/>
      <c r="NV51" s="195">
        <v>160</v>
      </c>
      <c r="NW51" s="327"/>
      <c r="NX51" s="169"/>
      <c r="NY51" s="195">
        <v>160</v>
      </c>
      <c r="NZ51" s="327"/>
      <c r="OA51" s="169"/>
      <c r="OB51" s="164">
        <v>160</v>
      </c>
      <c r="OC51" s="340"/>
      <c r="OD51" s="169"/>
      <c r="OE51" s="164">
        <v>160</v>
      </c>
      <c r="OF51" s="340"/>
      <c r="OG51" s="169"/>
      <c r="OH51" s="164">
        <v>160</v>
      </c>
      <c r="OI51" s="340"/>
      <c r="OJ51" s="169"/>
      <c r="OK51" s="252">
        <f t="shared" si="49"/>
        <v>0</v>
      </c>
      <c r="OL51" s="251">
        <f t="shared" si="50"/>
        <v>0</v>
      </c>
      <c r="OM51" s="226">
        <f t="shared" si="51"/>
        <v>0</v>
      </c>
      <c r="ON51" s="227">
        <f t="shared" si="52"/>
        <v>0</v>
      </c>
      <c r="OQ51" s="283" t="s">
        <v>297</v>
      </c>
      <c r="OR51" s="354">
        <v>160</v>
      </c>
      <c r="OS51" s="327"/>
      <c r="OT51" s="177"/>
      <c r="OU51" s="252">
        <f t="shared" si="53"/>
        <v>0</v>
      </c>
      <c r="OV51" s="227">
        <f t="shared" si="54"/>
        <v>0</v>
      </c>
      <c r="OW51" s="226">
        <f t="shared" si="55"/>
        <v>0</v>
      </c>
      <c r="OX51" s="251">
        <f t="shared" si="56"/>
        <v>0</v>
      </c>
      <c r="OY51" s="293"/>
      <c r="PB51" s="228">
        <f t="shared" si="58"/>
        <v>0</v>
      </c>
      <c r="PC51" s="255">
        <f t="shared" si="59"/>
        <v>0</v>
      </c>
      <c r="PD51" s="226">
        <f t="shared" si="60"/>
        <v>0</v>
      </c>
      <c r="PE51" s="227">
        <f t="shared" si="61"/>
        <v>0</v>
      </c>
      <c r="PF51" s="230">
        <f t="shared" si="62"/>
        <v>0</v>
      </c>
      <c r="PG51" s="229">
        <f t="shared" si="63"/>
        <v>0</v>
      </c>
      <c r="PH51" s="226">
        <f t="shared" si="64"/>
        <v>0</v>
      </c>
      <c r="PI51" s="251">
        <f t="shared" si="65"/>
        <v>0</v>
      </c>
      <c r="PJ51" s="412">
        <f t="shared" si="66"/>
        <v>0</v>
      </c>
      <c r="PK51" s="417">
        <f t="shared" si="67"/>
        <v>0</v>
      </c>
      <c r="PL51" s="412">
        <f t="shared" si="68"/>
        <v>0</v>
      </c>
      <c r="PM51" s="414">
        <f t="shared" si="69"/>
        <v>0</v>
      </c>
      <c r="PN51" s="412" t="s">
        <v>338</v>
      </c>
      <c r="PO51" s="414" t="s">
        <v>338</v>
      </c>
      <c r="PP51" s="412">
        <f t="shared" si="70"/>
        <v>0</v>
      </c>
      <c r="PQ51" s="414">
        <f t="shared" si="71"/>
        <v>0</v>
      </c>
      <c r="PV51" s="26"/>
      <c r="PW51" s="26"/>
      <c r="PY51" s="26"/>
    </row>
    <row r="52" spans="2:441" s="4" customFormat="1" ht="15" hidden="1" customHeight="1" x14ac:dyDescent="0.25">
      <c r="B52" s="46"/>
      <c r="C52" s="555"/>
      <c r="D52" s="556"/>
      <c r="E52" s="547"/>
      <c r="F52" s="652"/>
      <c r="G52" s="575"/>
      <c r="H52" s="58"/>
      <c r="I52" s="57">
        <f>INT(ROUND(F52,2)*(IF(RIGHT(G52,1)="*",data!$J$11*H52+(IF(H52&gt;0, data!$K$11,0)),(IF(G52&gt;0,data!$J$11*RIGHT(G52,5)+data!$K$11,0)))))</f>
        <v>0</v>
      </c>
      <c r="J52" s="57"/>
      <c r="K52" s="576"/>
      <c r="L52" s="549"/>
      <c r="M52" s="128"/>
      <c r="N52" s="57">
        <f>INT(ROUND(F52,2)*(IF(J52&gt;0,(IF(L52="ano",data!$J$6,0)),0)))</f>
        <v>0</v>
      </c>
      <c r="O52" s="61"/>
      <c r="P52" s="63"/>
      <c r="Q52" s="26"/>
      <c r="R52" s="288" t="str">
        <f t="shared" si="15"/>
        <v/>
      </c>
      <c r="S52" s="289" t="str">
        <f t="shared" si="16"/>
        <v/>
      </c>
      <c r="T52" s="65" t="s">
        <v>338</v>
      </c>
      <c r="U52" s="290" t="str">
        <f t="shared" si="57"/>
        <v/>
      </c>
      <c r="V52" s="23"/>
      <c r="W52" s="26"/>
      <c r="X52" s="26">
        <f>IF(OR(G52=data!$I$18,G52=data!$I$19,G52=data!$I$20,G52=data!$I$21,G52=data!$I$22,G52=data!$I$23,G52=data!$I$24,G52=data!$I$25,G52=data!$I$26,G52=data!$I$27,G52=data!$I$28,G52=data!$I$29,G52=data!$I$30,G52=data!$I$31,G52=data!$I$32,G52=data!$I$33,G52=data!$I$34,G52=data!$I$35,G52=data!$I$36,G52=data!$I$37,G52=data!$I$38,G52=data!$I$39,G52=data!$I$40,G52=data!$I$41,G52=data!$I$42,G52=data!$I$43,G52=data!$I$44),1,0)</f>
        <v>0</v>
      </c>
      <c r="Z52" s="173" t="s">
        <v>297</v>
      </c>
      <c r="AA52" s="10"/>
      <c r="AB52" s="10"/>
      <c r="AC52" s="560">
        <v>160</v>
      </c>
      <c r="AD52" s="561"/>
      <c r="AE52" s="562"/>
      <c r="AF52" s="560">
        <v>160</v>
      </c>
      <c r="AG52" s="561"/>
      <c r="AH52" s="562"/>
      <c r="AI52" s="560">
        <v>160</v>
      </c>
      <c r="AJ52" s="561"/>
      <c r="AK52" s="562"/>
      <c r="AL52" s="560">
        <v>160</v>
      </c>
      <c r="AM52" s="561"/>
      <c r="AN52" s="562"/>
      <c r="AO52" s="560">
        <v>160</v>
      </c>
      <c r="AP52" s="561"/>
      <c r="AQ52" s="562"/>
      <c r="AR52" s="560">
        <v>160</v>
      </c>
      <c r="AS52" s="561"/>
      <c r="AT52" s="562"/>
      <c r="AU52" s="560">
        <v>160</v>
      </c>
      <c r="AV52" s="561"/>
      <c r="AW52" s="562"/>
      <c r="AX52" s="560">
        <v>160</v>
      </c>
      <c r="AY52" s="561"/>
      <c r="AZ52" s="562"/>
      <c r="BA52" s="560">
        <v>160</v>
      </c>
      <c r="BB52" s="561"/>
      <c r="BC52" s="562"/>
      <c r="BD52" s="560">
        <v>160</v>
      </c>
      <c r="BE52" s="561"/>
      <c r="BF52" s="562"/>
      <c r="BG52" s="560">
        <v>160</v>
      </c>
      <c r="BH52" s="561"/>
      <c r="BI52" s="562"/>
      <c r="BJ52" s="560">
        <v>160</v>
      </c>
      <c r="BK52" s="561"/>
      <c r="BL52" s="562"/>
      <c r="BM52" s="226">
        <f t="shared" si="17"/>
        <v>0</v>
      </c>
      <c r="BN52" s="251">
        <f t="shared" si="18"/>
        <v>0</v>
      </c>
      <c r="BO52" s="226">
        <f t="shared" si="19"/>
        <v>0</v>
      </c>
      <c r="BP52" s="227">
        <f t="shared" si="20"/>
        <v>0</v>
      </c>
      <c r="BQ52" s="23"/>
      <c r="BR52" s="23"/>
      <c r="BS52" s="174">
        <v>160</v>
      </c>
      <c r="BT52" s="573"/>
      <c r="BU52" s="175"/>
      <c r="BV52" s="174">
        <v>160</v>
      </c>
      <c r="BW52" s="573"/>
      <c r="BX52" s="175"/>
      <c r="BY52" s="174">
        <v>160</v>
      </c>
      <c r="BZ52" s="573"/>
      <c r="CA52" s="175"/>
      <c r="CB52" s="174">
        <v>160</v>
      </c>
      <c r="CC52" s="573"/>
      <c r="CD52" s="175"/>
      <c r="CE52" s="174">
        <v>160</v>
      </c>
      <c r="CF52" s="573"/>
      <c r="CG52" s="175"/>
      <c r="CH52" s="174">
        <v>160</v>
      </c>
      <c r="CI52" s="573"/>
      <c r="CJ52" s="175"/>
      <c r="CK52" s="174">
        <v>160</v>
      </c>
      <c r="CL52" s="573"/>
      <c r="CM52" s="175"/>
      <c r="CN52" s="174">
        <v>160</v>
      </c>
      <c r="CO52" s="573"/>
      <c r="CP52" s="175"/>
      <c r="CQ52" s="174">
        <v>160</v>
      </c>
      <c r="CR52" s="573"/>
      <c r="CS52" s="175"/>
      <c r="CT52" s="174">
        <v>160</v>
      </c>
      <c r="CU52" s="573"/>
      <c r="CV52" s="175"/>
      <c r="CW52" s="174">
        <v>160</v>
      </c>
      <c r="CX52" s="573"/>
      <c r="CY52" s="175"/>
      <c r="CZ52" s="174">
        <v>160</v>
      </c>
      <c r="DA52" s="573"/>
      <c r="DB52" s="175"/>
      <c r="DC52" s="252">
        <f t="shared" si="21"/>
        <v>0</v>
      </c>
      <c r="DD52" s="251">
        <f t="shared" si="22"/>
        <v>0</v>
      </c>
      <c r="DE52" s="226">
        <f t="shared" si="23"/>
        <v>0</v>
      </c>
      <c r="DF52" s="227">
        <f t="shared" si="24"/>
        <v>0</v>
      </c>
      <c r="DG52" s="23"/>
      <c r="DH52" s="23"/>
      <c r="DI52" s="174">
        <v>160</v>
      </c>
      <c r="DJ52" s="566"/>
      <c r="DK52" s="567"/>
      <c r="DL52" s="201">
        <v>160</v>
      </c>
      <c r="DM52" s="561"/>
      <c r="DN52" s="567"/>
      <c r="DO52" s="201">
        <v>160</v>
      </c>
      <c r="DP52" s="561"/>
      <c r="DQ52" s="567"/>
      <c r="DR52" s="201">
        <v>160</v>
      </c>
      <c r="DS52" s="561"/>
      <c r="DT52" s="567"/>
      <c r="DU52" s="201">
        <v>160</v>
      </c>
      <c r="DV52" s="561"/>
      <c r="DW52" s="567"/>
      <c r="DX52" s="174">
        <v>160</v>
      </c>
      <c r="DY52" s="566"/>
      <c r="DZ52" s="567"/>
      <c r="EA52" s="201">
        <v>160</v>
      </c>
      <c r="EB52" s="561"/>
      <c r="EC52" s="567"/>
      <c r="ED52" s="201">
        <v>160</v>
      </c>
      <c r="EE52" s="561"/>
      <c r="EF52" s="567"/>
      <c r="EG52" s="201">
        <v>160</v>
      </c>
      <c r="EH52" s="561"/>
      <c r="EI52" s="567"/>
      <c r="EJ52" s="174">
        <v>160</v>
      </c>
      <c r="EK52" s="566"/>
      <c r="EL52" s="567"/>
      <c r="EM52" s="201">
        <v>160</v>
      </c>
      <c r="EN52" s="561"/>
      <c r="EO52" s="567"/>
      <c r="EP52" s="201">
        <v>160</v>
      </c>
      <c r="EQ52" s="561"/>
      <c r="ER52" s="567"/>
      <c r="ES52" s="252">
        <f t="shared" si="25"/>
        <v>0</v>
      </c>
      <c r="ET52" s="251">
        <f t="shared" si="26"/>
        <v>0</v>
      </c>
      <c r="EU52" s="226">
        <f t="shared" si="27"/>
        <v>0</v>
      </c>
      <c r="EV52" s="227">
        <f t="shared" si="28"/>
        <v>0</v>
      </c>
      <c r="EW52" s="23"/>
      <c r="EX52" s="23"/>
      <c r="EY52" s="568">
        <v>160</v>
      </c>
      <c r="EZ52" s="573"/>
      <c r="FA52" s="567"/>
      <c r="FB52" s="201">
        <v>160</v>
      </c>
      <c r="FC52" s="573"/>
      <c r="FD52" s="567"/>
      <c r="FE52" s="201">
        <v>160</v>
      </c>
      <c r="FF52" s="573"/>
      <c r="FG52" s="567"/>
      <c r="FH52" s="201">
        <v>160</v>
      </c>
      <c r="FI52" s="573"/>
      <c r="FJ52" s="567"/>
      <c r="FK52" s="174">
        <v>160</v>
      </c>
      <c r="FL52" s="566"/>
      <c r="FM52" s="567"/>
      <c r="FN52" s="201">
        <v>160</v>
      </c>
      <c r="FO52" s="573"/>
      <c r="FP52" s="567"/>
      <c r="FQ52" s="174">
        <v>160</v>
      </c>
      <c r="FR52" s="566"/>
      <c r="FS52" s="567"/>
      <c r="FT52" s="201">
        <v>160</v>
      </c>
      <c r="FU52" s="573"/>
      <c r="FV52" s="567"/>
      <c r="FW52" s="201">
        <v>160</v>
      </c>
      <c r="FX52" s="573"/>
      <c r="FY52" s="567"/>
      <c r="FZ52" s="174">
        <v>160</v>
      </c>
      <c r="GA52" s="566"/>
      <c r="GB52" s="567"/>
      <c r="GC52" s="201">
        <v>160</v>
      </c>
      <c r="GD52" s="573"/>
      <c r="GE52" s="567"/>
      <c r="GF52" s="201">
        <v>160</v>
      </c>
      <c r="GG52" s="573"/>
      <c r="GH52" s="567"/>
      <c r="GI52" s="252">
        <f t="shared" si="29"/>
        <v>0</v>
      </c>
      <c r="GJ52" s="251">
        <f t="shared" si="30"/>
        <v>0</v>
      </c>
      <c r="GK52" s="226">
        <f t="shared" si="31"/>
        <v>0</v>
      </c>
      <c r="GL52" s="227">
        <f t="shared" si="32"/>
        <v>0</v>
      </c>
      <c r="GM52" s="23"/>
      <c r="GN52" s="23"/>
      <c r="GO52" s="568">
        <v>160</v>
      </c>
      <c r="GP52" s="573"/>
      <c r="GQ52" s="567"/>
      <c r="GR52" s="201">
        <v>160</v>
      </c>
      <c r="GS52" s="573"/>
      <c r="GT52" s="567"/>
      <c r="GU52" s="201">
        <v>160</v>
      </c>
      <c r="GV52" s="573"/>
      <c r="GW52" s="567"/>
      <c r="GX52" s="201">
        <v>160</v>
      </c>
      <c r="GY52" s="573"/>
      <c r="GZ52" s="567"/>
      <c r="HA52" s="201">
        <v>160</v>
      </c>
      <c r="HB52" s="573"/>
      <c r="HC52" s="567"/>
      <c r="HD52" s="201">
        <v>160</v>
      </c>
      <c r="HE52" s="573"/>
      <c r="HF52" s="567"/>
      <c r="HG52" s="201">
        <v>160</v>
      </c>
      <c r="HH52" s="573"/>
      <c r="HI52" s="567"/>
      <c r="HJ52" s="201">
        <v>160</v>
      </c>
      <c r="HK52" s="573"/>
      <c r="HL52" s="567"/>
      <c r="HM52" s="201">
        <v>160</v>
      </c>
      <c r="HN52" s="573"/>
      <c r="HO52" s="567"/>
      <c r="HP52" s="201">
        <v>160</v>
      </c>
      <c r="HQ52" s="573"/>
      <c r="HR52" s="567"/>
      <c r="HS52" s="201">
        <v>160</v>
      </c>
      <c r="HT52" s="573"/>
      <c r="HU52" s="567"/>
      <c r="HV52" s="201">
        <v>160</v>
      </c>
      <c r="HW52" s="573"/>
      <c r="HX52" s="567"/>
      <c r="HY52" s="252">
        <f t="shared" si="33"/>
        <v>0</v>
      </c>
      <c r="HZ52" s="251">
        <f t="shared" si="34"/>
        <v>0</v>
      </c>
      <c r="IA52" s="226">
        <f t="shared" si="35"/>
        <v>0</v>
      </c>
      <c r="IB52" s="227">
        <f t="shared" si="36"/>
        <v>0</v>
      </c>
      <c r="IC52" s="23"/>
      <c r="ID52" s="23"/>
      <c r="IE52" s="568">
        <v>160</v>
      </c>
      <c r="IF52" s="573"/>
      <c r="IG52" s="567"/>
      <c r="IH52" s="201">
        <v>160</v>
      </c>
      <c r="II52" s="573"/>
      <c r="IJ52" s="567"/>
      <c r="IK52" s="174">
        <v>160</v>
      </c>
      <c r="IL52" s="566"/>
      <c r="IM52" s="567"/>
      <c r="IN52" s="174">
        <v>160</v>
      </c>
      <c r="IO52" s="566"/>
      <c r="IP52" s="567"/>
      <c r="IQ52" s="174">
        <v>160</v>
      </c>
      <c r="IR52" s="566"/>
      <c r="IS52" s="567"/>
      <c r="IT52" s="174">
        <v>160</v>
      </c>
      <c r="IU52" s="566"/>
      <c r="IV52" s="567"/>
      <c r="IW52" s="201">
        <v>160</v>
      </c>
      <c r="IX52" s="573"/>
      <c r="IY52" s="567"/>
      <c r="IZ52" s="174">
        <v>160</v>
      </c>
      <c r="JA52" s="566"/>
      <c r="JB52" s="567"/>
      <c r="JC52" s="174">
        <v>160</v>
      </c>
      <c r="JD52" s="566"/>
      <c r="JE52" s="567"/>
      <c r="JF52" s="174">
        <v>160</v>
      </c>
      <c r="JG52" s="566"/>
      <c r="JH52" s="567"/>
      <c r="JI52" s="174">
        <v>160</v>
      </c>
      <c r="JJ52" s="566"/>
      <c r="JK52" s="567"/>
      <c r="JL52" s="201">
        <v>160</v>
      </c>
      <c r="JM52" s="573"/>
      <c r="JN52" s="567"/>
      <c r="JO52" s="252">
        <f t="shared" si="37"/>
        <v>0</v>
      </c>
      <c r="JP52" s="251">
        <f t="shared" si="38"/>
        <v>0</v>
      </c>
      <c r="JQ52" s="226">
        <f t="shared" si="39"/>
        <v>0</v>
      </c>
      <c r="JR52" s="227">
        <f t="shared" si="40"/>
        <v>0</v>
      </c>
      <c r="JS52" s="23"/>
      <c r="JT52" s="23"/>
      <c r="JU52" s="174">
        <v>160</v>
      </c>
      <c r="JV52" s="566"/>
      <c r="JW52" s="567"/>
      <c r="JX52" s="174">
        <v>160</v>
      </c>
      <c r="JY52" s="566"/>
      <c r="JZ52" s="567"/>
      <c r="KA52" s="174">
        <v>160</v>
      </c>
      <c r="KB52" s="566"/>
      <c r="KC52" s="567"/>
      <c r="KD52" s="174">
        <v>160</v>
      </c>
      <c r="KE52" s="566"/>
      <c r="KF52" s="567"/>
      <c r="KG52" s="174">
        <v>160</v>
      </c>
      <c r="KH52" s="566"/>
      <c r="KI52" s="567"/>
      <c r="KJ52" s="174">
        <v>160</v>
      </c>
      <c r="KK52" s="566"/>
      <c r="KL52" s="567"/>
      <c r="KM52" s="174">
        <v>160</v>
      </c>
      <c r="KN52" s="566"/>
      <c r="KO52" s="567"/>
      <c r="KP52" s="174">
        <v>160</v>
      </c>
      <c r="KQ52" s="566"/>
      <c r="KR52" s="567"/>
      <c r="KS52" s="174">
        <v>160</v>
      </c>
      <c r="KT52" s="566"/>
      <c r="KU52" s="567"/>
      <c r="KV52" s="174">
        <v>160</v>
      </c>
      <c r="KW52" s="566"/>
      <c r="KX52" s="567"/>
      <c r="KY52" s="174">
        <v>160</v>
      </c>
      <c r="KZ52" s="566"/>
      <c r="LA52" s="567"/>
      <c r="LB52" s="174">
        <v>160</v>
      </c>
      <c r="LC52" s="566"/>
      <c r="LD52" s="567"/>
      <c r="LE52" s="252">
        <f t="shared" si="41"/>
        <v>0</v>
      </c>
      <c r="LF52" s="251">
        <f t="shared" si="42"/>
        <v>0</v>
      </c>
      <c r="LG52" s="226">
        <f t="shared" si="43"/>
        <v>0</v>
      </c>
      <c r="LH52" s="227">
        <f t="shared" si="44"/>
        <v>0</v>
      </c>
      <c r="LI52" s="23"/>
      <c r="LJ52" s="23"/>
      <c r="LK52" s="174">
        <v>160</v>
      </c>
      <c r="LL52" s="566"/>
      <c r="LM52" s="567"/>
      <c r="LN52" s="174">
        <v>160</v>
      </c>
      <c r="LO52" s="566"/>
      <c r="LP52" s="567"/>
      <c r="LQ52" s="174">
        <v>160</v>
      </c>
      <c r="LR52" s="566"/>
      <c r="LS52" s="567"/>
      <c r="LT52" s="174">
        <v>160</v>
      </c>
      <c r="LU52" s="566"/>
      <c r="LV52" s="567"/>
      <c r="LW52" s="174">
        <v>160</v>
      </c>
      <c r="LX52" s="566"/>
      <c r="LY52" s="567"/>
      <c r="LZ52" s="551">
        <v>160</v>
      </c>
      <c r="MA52" s="566"/>
      <c r="MB52" s="567"/>
      <c r="MC52" s="174">
        <v>160</v>
      </c>
      <c r="MD52" s="566"/>
      <c r="ME52" s="567"/>
      <c r="MF52" s="174">
        <v>160</v>
      </c>
      <c r="MG52" s="566"/>
      <c r="MH52" s="567"/>
      <c r="MI52" s="174">
        <v>160</v>
      </c>
      <c r="MJ52" s="566"/>
      <c r="MK52" s="567"/>
      <c r="ML52" s="174">
        <v>160</v>
      </c>
      <c r="MM52" s="566"/>
      <c r="MN52" s="567"/>
      <c r="MO52" s="551">
        <v>160</v>
      </c>
      <c r="MP52" s="566"/>
      <c r="MQ52" s="567"/>
      <c r="MR52" s="174">
        <v>160</v>
      </c>
      <c r="MS52" s="566"/>
      <c r="MT52" s="567"/>
      <c r="MU52" s="252">
        <f t="shared" si="45"/>
        <v>0</v>
      </c>
      <c r="MV52" s="251">
        <f t="shared" si="46"/>
        <v>0</v>
      </c>
      <c r="MW52" s="226">
        <f t="shared" si="47"/>
        <v>0</v>
      </c>
      <c r="MX52" s="227">
        <f t="shared" si="48"/>
        <v>0</v>
      </c>
      <c r="MY52" s="23"/>
      <c r="MZ52" s="23"/>
      <c r="NA52" s="568">
        <v>160</v>
      </c>
      <c r="NB52" s="573"/>
      <c r="NC52" s="567"/>
      <c r="ND52" s="174">
        <v>160</v>
      </c>
      <c r="NE52" s="566"/>
      <c r="NF52" s="567"/>
      <c r="NG52" s="201">
        <v>160</v>
      </c>
      <c r="NH52" s="573"/>
      <c r="NI52" s="567"/>
      <c r="NJ52" s="201">
        <v>160</v>
      </c>
      <c r="NK52" s="573"/>
      <c r="NL52" s="567"/>
      <c r="NM52" s="174">
        <v>160</v>
      </c>
      <c r="NN52" s="566"/>
      <c r="NO52" s="567"/>
      <c r="NP52" s="174">
        <v>160</v>
      </c>
      <c r="NQ52" s="566"/>
      <c r="NR52" s="567"/>
      <c r="NS52" s="174">
        <v>160</v>
      </c>
      <c r="NT52" s="566"/>
      <c r="NU52" s="567"/>
      <c r="NV52" s="201">
        <v>160</v>
      </c>
      <c r="NW52" s="573"/>
      <c r="NX52" s="567"/>
      <c r="NY52" s="201">
        <v>160</v>
      </c>
      <c r="NZ52" s="573"/>
      <c r="OA52" s="567"/>
      <c r="OB52" s="174">
        <v>160</v>
      </c>
      <c r="OC52" s="566"/>
      <c r="OD52" s="567"/>
      <c r="OE52" s="174">
        <v>160</v>
      </c>
      <c r="OF52" s="566"/>
      <c r="OG52" s="567"/>
      <c r="OH52" s="174">
        <v>160</v>
      </c>
      <c r="OI52" s="566"/>
      <c r="OJ52" s="567"/>
      <c r="OK52" s="252">
        <f t="shared" si="49"/>
        <v>0</v>
      </c>
      <c r="OL52" s="251">
        <f t="shared" si="50"/>
        <v>0</v>
      </c>
      <c r="OM52" s="226">
        <f t="shared" si="51"/>
        <v>0</v>
      </c>
      <c r="ON52" s="227">
        <f t="shared" si="52"/>
        <v>0</v>
      </c>
      <c r="OO52" s="23"/>
      <c r="OP52" s="23"/>
      <c r="OQ52" s="571" t="s">
        <v>297</v>
      </c>
      <c r="OR52" s="577">
        <v>160</v>
      </c>
      <c r="OS52" s="573"/>
      <c r="OT52" s="175"/>
      <c r="OU52" s="252">
        <f t="shared" si="53"/>
        <v>0</v>
      </c>
      <c r="OV52" s="227">
        <f t="shared" si="54"/>
        <v>0</v>
      </c>
      <c r="OW52" s="226">
        <f t="shared" si="55"/>
        <v>0</v>
      </c>
      <c r="OX52" s="251">
        <f t="shared" si="56"/>
        <v>0</v>
      </c>
      <c r="OY52" s="574"/>
      <c r="OZ52" s="23"/>
      <c r="PA52" s="23"/>
      <c r="PB52" s="228">
        <f t="shared" si="58"/>
        <v>0</v>
      </c>
      <c r="PC52" s="255">
        <f t="shared" si="59"/>
        <v>0</v>
      </c>
      <c r="PD52" s="226">
        <f t="shared" si="60"/>
        <v>0</v>
      </c>
      <c r="PE52" s="227">
        <f t="shared" si="61"/>
        <v>0</v>
      </c>
      <c r="PF52" s="230">
        <f t="shared" si="62"/>
        <v>0</v>
      </c>
      <c r="PG52" s="229">
        <f t="shared" si="63"/>
        <v>0</v>
      </c>
      <c r="PH52" s="226">
        <f t="shared" si="64"/>
        <v>0</v>
      </c>
      <c r="PI52" s="251">
        <f t="shared" si="65"/>
        <v>0</v>
      </c>
      <c r="PJ52" s="412">
        <f t="shared" si="66"/>
        <v>0</v>
      </c>
      <c r="PK52" s="417">
        <f t="shared" si="67"/>
        <v>0</v>
      </c>
      <c r="PL52" s="412">
        <f t="shared" si="68"/>
        <v>0</v>
      </c>
      <c r="PM52" s="414">
        <f t="shared" si="69"/>
        <v>0</v>
      </c>
      <c r="PN52" s="412" t="s">
        <v>338</v>
      </c>
      <c r="PO52" s="414" t="s">
        <v>338</v>
      </c>
      <c r="PP52" s="412">
        <f t="shared" si="70"/>
        <v>0</v>
      </c>
      <c r="PQ52" s="414">
        <f t="shared" si="71"/>
        <v>0</v>
      </c>
      <c r="PR52" s="23"/>
      <c r="PV52" s="26"/>
      <c r="PW52" s="26"/>
      <c r="PY52" s="26"/>
    </row>
    <row r="53" spans="2:441" s="4" customFormat="1" ht="16.5" customHeight="1" x14ac:dyDescent="0.25">
      <c r="B53" s="46" t="s">
        <v>33</v>
      </c>
      <c r="C53" s="986"/>
      <c r="D53" s="987"/>
      <c r="E53" s="308"/>
      <c r="F53" s="652">
        <v>1</v>
      </c>
      <c r="G53" s="309"/>
      <c r="H53" s="59"/>
      <c r="I53" s="57">
        <f>INT(ROUND(F53,2)*(IF(RIGHT(G53,1)="*",data!$J$11*H53+(IF(H53&gt;0, data!$K$11,0)),(IF(G53&gt;0,data!$J$11*RIGHT(G53,5)+data!$K$11,0)))))</f>
        <v>0</v>
      </c>
      <c r="J53" s="57">
        <f>IF(E53&gt;0,I53*E53,0)</f>
        <v>0</v>
      </c>
      <c r="K53" s="313"/>
      <c r="L53" s="314"/>
      <c r="M53" s="312"/>
      <c r="N53" s="57">
        <f>INT(ROUND(F53,2)*(IF(J53&gt;0,(IF(L53="ano",data!$J$6,0)),0)))</f>
        <v>0</v>
      </c>
      <c r="O53" s="61">
        <f>IF(M53&gt;E53,N53*E53,N53*M53)</f>
        <v>0</v>
      </c>
      <c r="P53" s="63">
        <f>J53+O53</f>
        <v>0</v>
      </c>
      <c r="Q53" s="26"/>
      <c r="R53" s="288" t="str">
        <f t="shared" si="15"/>
        <v/>
      </c>
      <c r="S53" s="289" t="str">
        <f t="shared" si="16"/>
        <v/>
      </c>
      <c r="T53" s="65" t="s">
        <v>338</v>
      </c>
      <c r="U53" s="290" t="str">
        <f t="shared" si="57"/>
        <v/>
      </c>
      <c r="V53" s="4">
        <f>IF(P53&gt;0,IF(ISTEXT(C53)=TRUE,0,1),0)</f>
        <v>0</v>
      </c>
      <c r="W53" s="26">
        <f>IF(H53&gt;0,IF(RIGHT(G53,1)="*",0,1),0)</f>
        <v>0</v>
      </c>
      <c r="X53" s="26">
        <f>IF(OR(G53=data!$I$18,G53=data!$I$19,G53=data!$I$20,G53=data!$I$21,G53=data!$I$22,G53=data!$I$23,G53=data!$I$24,G53=data!$I$25,G53=data!$I$26,G53=data!$I$27,G53=data!$I$28,G53=data!$I$29,G53=data!$I$30,G53=data!$I$31,G53=data!$I$32,G53=data!$I$33,G53=data!$I$34,G53=data!$I$35,G53=data!$I$36,G53=data!$I$37,G53=data!$I$38,G53=data!$I$39,G53=data!$I$40,G53=data!$I$41,G53=data!$I$42,G53=data!$I$43,G53=data!$I$44),1,0)</f>
        <v>0</v>
      </c>
      <c r="Z53" s="176" t="s">
        <v>297</v>
      </c>
      <c r="AA53" s="10"/>
      <c r="AB53" s="10"/>
      <c r="AC53" s="168">
        <v>160</v>
      </c>
      <c r="AD53" s="328"/>
      <c r="AE53" s="223"/>
      <c r="AF53" s="168">
        <v>160</v>
      </c>
      <c r="AG53" s="328"/>
      <c r="AH53" s="223"/>
      <c r="AI53" s="168">
        <v>160</v>
      </c>
      <c r="AJ53" s="328"/>
      <c r="AK53" s="223"/>
      <c r="AL53" s="168">
        <v>160</v>
      </c>
      <c r="AM53" s="328"/>
      <c r="AN53" s="223"/>
      <c r="AO53" s="168">
        <v>160</v>
      </c>
      <c r="AP53" s="328"/>
      <c r="AQ53" s="223"/>
      <c r="AR53" s="168">
        <v>160</v>
      </c>
      <c r="AS53" s="328"/>
      <c r="AT53" s="223"/>
      <c r="AU53" s="168">
        <v>160</v>
      </c>
      <c r="AV53" s="328"/>
      <c r="AW53" s="223"/>
      <c r="AX53" s="168">
        <v>160</v>
      </c>
      <c r="AY53" s="328"/>
      <c r="AZ53" s="223"/>
      <c r="BA53" s="168">
        <v>160</v>
      </c>
      <c r="BB53" s="328"/>
      <c r="BC53" s="223"/>
      <c r="BD53" s="168">
        <v>160</v>
      </c>
      <c r="BE53" s="328"/>
      <c r="BF53" s="223"/>
      <c r="BG53" s="168">
        <v>160</v>
      </c>
      <c r="BH53" s="328"/>
      <c r="BI53" s="223"/>
      <c r="BJ53" s="168">
        <v>160</v>
      </c>
      <c r="BK53" s="328"/>
      <c r="BL53" s="223"/>
      <c r="BM53" s="226">
        <f t="shared" si="17"/>
        <v>0</v>
      </c>
      <c r="BN53" s="251">
        <f t="shared" si="18"/>
        <v>0</v>
      </c>
      <c r="BO53" s="226">
        <f t="shared" si="19"/>
        <v>0</v>
      </c>
      <c r="BP53" s="227">
        <f t="shared" si="20"/>
        <v>0</v>
      </c>
      <c r="BS53" s="164">
        <v>160</v>
      </c>
      <c r="BT53" s="327"/>
      <c r="BU53" s="177"/>
      <c r="BV53" s="164">
        <v>160</v>
      </c>
      <c r="BW53" s="327"/>
      <c r="BX53" s="177"/>
      <c r="BY53" s="164">
        <v>160</v>
      </c>
      <c r="BZ53" s="327"/>
      <c r="CA53" s="177"/>
      <c r="CB53" s="164">
        <v>160</v>
      </c>
      <c r="CC53" s="327"/>
      <c r="CD53" s="177"/>
      <c r="CE53" s="164">
        <v>160</v>
      </c>
      <c r="CF53" s="327"/>
      <c r="CG53" s="177"/>
      <c r="CH53" s="164">
        <v>160</v>
      </c>
      <c r="CI53" s="327"/>
      <c r="CJ53" s="177"/>
      <c r="CK53" s="164">
        <v>160</v>
      </c>
      <c r="CL53" s="327"/>
      <c r="CM53" s="177"/>
      <c r="CN53" s="164">
        <v>160</v>
      </c>
      <c r="CO53" s="327"/>
      <c r="CP53" s="177"/>
      <c r="CQ53" s="164">
        <v>160</v>
      </c>
      <c r="CR53" s="327"/>
      <c r="CS53" s="177"/>
      <c r="CT53" s="164">
        <v>160</v>
      </c>
      <c r="CU53" s="327"/>
      <c r="CV53" s="177"/>
      <c r="CW53" s="164">
        <v>160</v>
      </c>
      <c r="CX53" s="327"/>
      <c r="CY53" s="177"/>
      <c r="CZ53" s="164">
        <v>160</v>
      </c>
      <c r="DA53" s="327"/>
      <c r="DB53" s="177"/>
      <c r="DC53" s="252">
        <f t="shared" si="21"/>
        <v>0</v>
      </c>
      <c r="DD53" s="251">
        <f t="shared" si="22"/>
        <v>0</v>
      </c>
      <c r="DE53" s="226">
        <f t="shared" si="23"/>
        <v>0</v>
      </c>
      <c r="DF53" s="227">
        <f t="shared" si="24"/>
        <v>0</v>
      </c>
      <c r="DI53" s="164">
        <v>160</v>
      </c>
      <c r="DJ53" s="340"/>
      <c r="DK53" s="169"/>
      <c r="DL53" s="195">
        <v>160</v>
      </c>
      <c r="DM53" s="328"/>
      <c r="DN53" s="169"/>
      <c r="DO53" s="195">
        <v>160</v>
      </c>
      <c r="DP53" s="328"/>
      <c r="DQ53" s="169"/>
      <c r="DR53" s="195">
        <v>160</v>
      </c>
      <c r="DS53" s="328"/>
      <c r="DT53" s="169"/>
      <c r="DU53" s="195">
        <v>160</v>
      </c>
      <c r="DV53" s="328"/>
      <c r="DW53" s="169"/>
      <c r="DX53" s="164">
        <v>160</v>
      </c>
      <c r="DY53" s="340"/>
      <c r="DZ53" s="169"/>
      <c r="EA53" s="195">
        <v>160</v>
      </c>
      <c r="EB53" s="328"/>
      <c r="EC53" s="169"/>
      <c r="ED53" s="195">
        <v>160</v>
      </c>
      <c r="EE53" s="328"/>
      <c r="EF53" s="169"/>
      <c r="EG53" s="195">
        <v>160</v>
      </c>
      <c r="EH53" s="328"/>
      <c r="EI53" s="169"/>
      <c r="EJ53" s="164">
        <v>160</v>
      </c>
      <c r="EK53" s="340"/>
      <c r="EL53" s="169"/>
      <c r="EM53" s="195">
        <v>160</v>
      </c>
      <c r="EN53" s="328"/>
      <c r="EO53" s="169"/>
      <c r="EP53" s="195">
        <v>160</v>
      </c>
      <c r="EQ53" s="328"/>
      <c r="ER53" s="169"/>
      <c r="ES53" s="252">
        <f t="shared" si="25"/>
        <v>0</v>
      </c>
      <c r="ET53" s="251">
        <f t="shared" si="26"/>
        <v>0</v>
      </c>
      <c r="EU53" s="226">
        <f t="shared" si="27"/>
        <v>0</v>
      </c>
      <c r="EV53" s="227">
        <f t="shared" si="28"/>
        <v>0</v>
      </c>
      <c r="EY53" s="346">
        <v>160</v>
      </c>
      <c r="EZ53" s="327"/>
      <c r="FA53" s="169"/>
      <c r="FB53" s="195">
        <v>160</v>
      </c>
      <c r="FC53" s="327"/>
      <c r="FD53" s="169"/>
      <c r="FE53" s="195">
        <v>160</v>
      </c>
      <c r="FF53" s="327"/>
      <c r="FG53" s="169"/>
      <c r="FH53" s="195">
        <v>160</v>
      </c>
      <c r="FI53" s="327"/>
      <c r="FJ53" s="169"/>
      <c r="FK53" s="164">
        <v>160</v>
      </c>
      <c r="FL53" s="340"/>
      <c r="FM53" s="169"/>
      <c r="FN53" s="195">
        <v>160</v>
      </c>
      <c r="FO53" s="327"/>
      <c r="FP53" s="169"/>
      <c r="FQ53" s="164">
        <v>160</v>
      </c>
      <c r="FR53" s="340"/>
      <c r="FS53" s="169"/>
      <c r="FT53" s="195">
        <v>160</v>
      </c>
      <c r="FU53" s="327"/>
      <c r="FV53" s="169"/>
      <c r="FW53" s="195">
        <v>160</v>
      </c>
      <c r="FX53" s="327"/>
      <c r="FY53" s="169"/>
      <c r="FZ53" s="164">
        <v>160</v>
      </c>
      <c r="GA53" s="340"/>
      <c r="GB53" s="169"/>
      <c r="GC53" s="195">
        <v>160</v>
      </c>
      <c r="GD53" s="327"/>
      <c r="GE53" s="169"/>
      <c r="GF53" s="195">
        <v>160</v>
      </c>
      <c r="GG53" s="327"/>
      <c r="GH53" s="169"/>
      <c r="GI53" s="252">
        <f t="shared" si="29"/>
        <v>0</v>
      </c>
      <c r="GJ53" s="251">
        <f t="shared" si="30"/>
        <v>0</v>
      </c>
      <c r="GK53" s="226">
        <f t="shared" si="31"/>
        <v>0</v>
      </c>
      <c r="GL53" s="227">
        <f t="shared" si="32"/>
        <v>0</v>
      </c>
      <c r="GO53" s="346">
        <v>160</v>
      </c>
      <c r="GP53" s="327"/>
      <c r="GQ53" s="169"/>
      <c r="GR53" s="195">
        <v>160</v>
      </c>
      <c r="GS53" s="327"/>
      <c r="GT53" s="169"/>
      <c r="GU53" s="195">
        <v>160</v>
      </c>
      <c r="GV53" s="327"/>
      <c r="GW53" s="169"/>
      <c r="GX53" s="195">
        <v>160</v>
      </c>
      <c r="GY53" s="327"/>
      <c r="GZ53" s="169"/>
      <c r="HA53" s="195">
        <v>160</v>
      </c>
      <c r="HB53" s="327"/>
      <c r="HC53" s="169"/>
      <c r="HD53" s="195">
        <v>160</v>
      </c>
      <c r="HE53" s="327"/>
      <c r="HF53" s="169"/>
      <c r="HG53" s="195">
        <v>160</v>
      </c>
      <c r="HH53" s="327"/>
      <c r="HI53" s="169"/>
      <c r="HJ53" s="195">
        <v>160</v>
      </c>
      <c r="HK53" s="327"/>
      <c r="HL53" s="169"/>
      <c r="HM53" s="195">
        <v>160</v>
      </c>
      <c r="HN53" s="327"/>
      <c r="HO53" s="169"/>
      <c r="HP53" s="195">
        <v>160</v>
      </c>
      <c r="HQ53" s="327"/>
      <c r="HR53" s="169"/>
      <c r="HS53" s="195">
        <v>160</v>
      </c>
      <c r="HT53" s="327"/>
      <c r="HU53" s="169"/>
      <c r="HV53" s="195">
        <v>160</v>
      </c>
      <c r="HW53" s="327"/>
      <c r="HX53" s="169"/>
      <c r="HY53" s="252">
        <f t="shared" si="33"/>
        <v>0</v>
      </c>
      <c r="HZ53" s="251">
        <f t="shared" si="34"/>
        <v>0</v>
      </c>
      <c r="IA53" s="226">
        <f t="shared" si="35"/>
        <v>0</v>
      </c>
      <c r="IB53" s="227">
        <f t="shared" si="36"/>
        <v>0</v>
      </c>
      <c r="IE53" s="346">
        <v>160</v>
      </c>
      <c r="IF53" s="327"/>
      <c r="IG53" s="169"/>
      <c r="IH53" s="195">
        <v>160</v>
      </c>
      <c r="II53" s="327"/>
      <c r="IJ53" s="169"/>
      <c r="IK53" s="164">
        <v>160</v>
      </c>
      <c r="IL53" s="340"/>
      <c r="IM53" s="169"/>
      <c r="IN53" s="164">
        <v>160</v>
      </c>
      <c r="IO53" s="340"/>
      <c r="IP53" s="169"/>
      <c r="IQ53" s="164">
        <v>160</v>
      </c>
      <c r="IR53" s="340"/>
      <c r="IS53" s="169"/>
      <c r="IT53" s="164">
        <v>160</v>
      </c>
      <c r="IU53" s="340"/>
      <c r="IV53" s="169"/>
      <c r="IW53" s="195">
        <v>160</v>
      </c>
      <c r="IX53" s="327"/>
      <c r="IY53" s="169"/>
      <c r="IZ53" s="164">
        <v>160</v>
      </c>
      <c r="JA53" s="340"/>
      <c r="JB53" s="169"/>
      <c r="JC53" s="164">
        <v>160</v>
      </c>
      <c r="JD53" s="340"/>
      <c r="JE53" s="169"/>
      <c r="JF53" s="164">
        <v>160</v>
      </c>
      <c r="JG53" s="340"/>
      <c r="JH53" s="169"/>
      <c r="JI53" s="164">
        <v>160</v>
      </c>
      <c r="JJ53" s="340"/>
      <c r="JK53" s="169"/>
      <c r="JL53" s="195">
        <v>160</v>
      </c>
      <c r="JM53" s="327"/>
      <c r="JN53" s="169"/>
      <c r="JO53" s="252">
        <f t="shared" si="37"/>
        <v>0</v>
      </c>
      <c r="JP53" s="251">
        <f t="shared" si="38"/>
        <v>0</v>
      </c>
      <c r="JQ53" s="226">
        <f t="shared" si="39"/>
        <v>0</v>
      </c>
      <c r="JR53" s="227">
        <f t="shared" si="40"/>
        <v>0</v>
      </c>
      <c r="JU53" s="164">
        <v>160</v>
      </c>
      <c r="JV53" s="340"/>
      <c r="JW53" s="169"/>
      <c r="JX53" s="164">
        <v>160</v>
      </c>
      <c r="JY53" s="340"/>
      <c r="JZ53" s="169"/>
      <c r="KA53" s="164">
        <v>160</v>
      </c>
      <c r="KB53" s="340"/>
      <c r="KC53" s="169"/>
      <c r="KD53" s="164">
        <v>160</v>
      </c>
      <c r="KE53" s="340"/>
      <c r="KF53" s="169"/>
      <c r="KG53" s="164">
        <v>160</v>
      </c>
      <c r="KH53" s="340"/>
      <c r="KI53" s="169"/>
      <c r="KJ53" s="164">
        <v>160</v>
      </c>
      <c r="KK53" s="340"/>
      <c r="KL53" s="169"/>
      <c r="KM53" s="164">
        <v>160</v>
      </c>
      <c r="KN53" s="340"/>
      <c r="KO53" s="169"/>
      <c r="KP53" s="164">
        <v>160</v>
      </c>
      <c r="KQ53" s="340"/>
      <c r="KR53" s="169"/>
      <c r="KS53" s="164">
        <v>160</v>
      </c>
      <c r="KT53" s="340"/>
      <c r="KU53" s="169"/>
      <c r="KV53" s="164">
        <v>160</v>
      </c>
      <c r="KW53" s="340"/>
      <c r="KX53" s="169"/>
      <c r="KY53" s="164">
        <v>160</v>
      </c>
      <c r="KZ53" s="340"/>
      <c r="LA53" s="169"/>
      <c r="LB53" s="164">
        <v>160</v>
      </c>
      <c r="LC53" s="340"/>
      <c r="LD53" s="169"/>
      <c r="LE53" s="252">
        <f t="shared" si="41"/>
        <v>0</v>
      </c>
      <c r="LF53" s="251">
        <f t="shared" si="42"/>
        <v>0</v>
      </c>
      <c r="LG53" s="226">
        <f t="shared" si="43"/>
        <v>0</v>
      </c>
      <c r="LH53" s="227">
        <f t="shared" si="44"/>
        <v>0</v>
      </c>
      <c r="LK53" s="164">
        <v>160</v>
      </c>
      <c r="LL53" s="340"/>
      <c r="LM53" s="169"/>
      <c r="LN53" s="164">
        <v>160</v>
      </c>
      <c r="LO53" s="340"/>
      <c r="LP53" s="169"/>
      <c r="LQ53" s="164">
        <v>160</v>
      </c>
      <c r="LR53" s="340"/>
      <c r="LS53" s="169"/>
      <c r="LT53" s="164">
        <v>160</v>
      </c>
      <c r="LU53" s="340"/>
      <c r="LV53" s="169"/>
      <c r="LW53" s="164">
        <v>160</v>
      </c>
      <c r="LX53" s="340"/>
      <c r="LY53" s="169"/>
      <c r="LZ53" s="205">
        <v>160</v>
      </c>
      <c r="MA53" s="340"/>
      <c r="MB53" s="169"/>
      <c r="MC53" s="164">
        <v>160</v>
      </c>
      <c r="MD53" s="340"/>
      <c r="ME53" s="169"/>
      <c r="MF53" s="164">
        <v>160</v>
      </c>
      <c r="MG53" s="340"/>
      <c r="MH53" s="169"/>
      <c r="MI53" s="164">
        <v>160</v>
      </c>
      <c r="MJ53" s="340"/>
      <c r="MK53" s="169"/>
      <c r="ML53" s="164">
        <v>160</v>
      </c>
      <c r="MM53" s="340"/>
      <c r="MN53" s="169"/>
      <c r="MO53" s="205">
        <v>160</v>
      </c>
      <c r="MP53" s="340"/>
      <c r="MQ53" s="169"/>
      <c r="MR53" s="164">
        <v>160</v>
      </c>
      <c r="MS53" s="340"/>
      <c r="MT53" s="169"/>
      <c r="MU53" s="252">
        <f t="shared" si="45"/>
        <v>0</v>
      </c>
      <c r="MV53" s="251">
        <f t="shared" si="46"/>
        <v>0</v>
      </c>
      <c r="MW53" s="226">
        <f t="shared" si="47"/>
        <v>0</v>
      </c>
      <c r="MX53" s="227">
        <f t="shared" si="48"/>
        <v>0</v>
      </c>
      <c r="NA53" s="346">
        <v>160</v>
      </c>
      <c r="NB53" s="327"/>
      <c r="NC53" s="169"/>
      <c r="ND53" s="164">
        <v>160</v>
      </c>
      <c r="NE53" s="340"/>
      <c r="NF53" s="169"/>
      <c r="NG53" s="195">
        <v>160</v>
      </c>
      <c r="NH53" s="327"/>
      <c r="NI53" s="169"/>
      <c r="NJ53" s="195">
        <v>160</v>
      </c>
      <c r="NK53" s="327"/>
      <c r="NL53" s="169"/>
      <c r="NM53" s="164">
        <v>160</v>
      </c>
      <c r="NN53" s="340"/>
      <c r="NO53" s="169"/>
      <c r="NP53" s="164">
        <v>160</v>
      </c>
      <c r="NQ53" s="340"/>
      <c r="NR53" s="169"/>
      <c r="NS53" s="164">
        <v>160</v>
      </c>
      <c r="NT53" s="340"/>
      <c r="NU53" s="169"/>
      <c r="NV53" s="195">
        <v>160</v>
      </c>
      <c r="NW53" s="327"/>
      <c r="NX53" s="169"/>
      <c r="NY53" s="195">
        <v>160</v>
      </c>
      <c r="NZ53" s="327"/>
      <c r="OA53" s="169"/>
      <c r="OB53" s="164">
        <v>160</v>
      </c>
      <c r="OC53" s="340"/>
      <c r="OD53" s="169"/>
      <c r="OE53" s="164">
        <v>160</v>
      </c>
      <c r="OF53" s="340"/>
      <c r="OG53" s="169"/>
      <c r="OH53" s="164">
        <v>160</v>
      </c>
      <c r="OI53" s="340"/>
      <c r="OJ53" s="169"/>
      <c r="OK53" s="252">
        <f t="shared" si="49"/>
        <v>0</v>
      </c>
      <c r="OL53" s="251">
        <f t="shared" si="50"/>
        <v>0</v>
      </c>
      <c r="OM53" s="226">
        <f t="shared" si="51"/>
        <v>0</v>
      </c>
      <c r="ON53" s="227">
        <f t="shared" si="52"/>
        <v>0</v>
      </c>
      <c r="OQ53" s="283" t="s">
        <v>297</v>
      </c>
      <c r="OR53" s="354">
        <v>160</v>
      </c>
      <c r="OS53" s="327"/>
      <c r="OT53" s="177"/>
      <c r="OU53" s="252">
        <f t="shared" si="53"/>
        <v>0</v>
      </c>
      <c r="OV53" s="227">
        <f t="shared" si="54"/>
        <v>0</v>
      </c>
      <c r="OW53" s="226">
        <f t="shared" si="55"/>
        <v>0</v>
      </c>
      <c r="OX53" s="251">
        <f t="shared" si="56"/>
        <v>0</v>
      </c>
      <c r="OY53" s="293"/>
      <c r="PB53" s="228">
        <f t="shared" si="58"/>
        <v>0</v>
      </c>
      <c r="PC53" s="255">
        <f t="shared" si="59"/>
        <v>0</v>
      </c>
      <c r="PD53" s="226">
        <f t="shared" si="60"/>
        <v>0</v>
      </c>
      <c r="PE53" s="227">
        <f t="shared" si="61"/>
        <v>0</v>
      </c>
      <c r="PF53" s="230">
        <f t="shared" si="62"/>
        <v>0</v>
      </c>
      <c r="PG53" s="229">
        <f t="shared" si="63"/>
        <v>0</v>
      </c>
      <c r="PH53" s="226">
        <f t="shared" si="64"/>
        <v>0</v>
      </c>
      <c r="PI53" s="251">
        <f t="shared" si="65"/>
        <v>0</v>
      </c>
      <c r="PJ53" s="412">
        <f t="shared" si="66"/>
        <v>0</v>
      </c>
      <c r="PK53" s="417">
        <f t="shared" si="67"/>
        <v>0</v>
      </c>
      <c r="PL53" s="412">
        <f t="shared" si="68"/>
        <v>0</v>
      </c>
      <c r="PM53" s="414">
        <f t="shared" si="69"/>
        <v>0</v>
      </c>
      <c r="PN53" s="412" t="s">
        <v>338</v>
      </c>
      <c r="PO53" s="414" t="s">
        <v>338</v>
      </c>
      <c r="PP53" s="412">
        <f t="shared" si="70"/>
        <v>0</v>
      </c>
      <c r="PQ53" s="414">
        <f t="shared" si="71"/>
        <v>0</v>
      </c>
      <c r="PV53" s="26"/>
      <c r="PW53" s="26"/>
      <c r="PY53" s="26"/>
    </row>
    <row r="54" spans="2:441" s="4" customFormat="1" ht="15" hidden="1" customHeight="1" x14ac:dyDescent="0.25">
      <c r="B54" s="46"/>
      <c r="C54" s="555"/>
      <c r="D54" s="556"/>
      <c r="E54" s="547"/>
      <c r="F54" s="652"/>
      <c r="G54" s="575"/>
      <c r="H54" s="58"/>
      <c r="I54" s="57">
        <f>INT(ROUND(F54,2)*(IF(RIGHT(G54,1)="*",data!$J$11*H54+(IF(H54&gt;0, data!$K$11,0)),(IF(G54&gt;0,data!$J$11*RIGHT(G54,5)+data!$K$11,0)))))</f>
        <v>0</v>
      </c>
      <c r="J54" s="57"/>
      <c r="K54" s="576"/>
      <c r="L54" s="549"/>
      <c r="M54" s="128"/>
      <c r="N54" s="57">
        <f>INT(ROUND(F54,2)*(IF(J54&gt;0,(IF(L54="ano",data!$J$6,0)),0)))</f>
        <v>0</v>
      </c>
      <c r="O54" s="61"/>
      <c r="P54" s="63"/>
      <c r="Q54" s="26"/>
      <c r="R54" s="288" t="str">
        <f t="shared" si="15"/>
        <v/>
      </c>
      <c r="S54" s="289" t="str">
        <f t="shared" si="16"/>
        <v/>
      </c>
      <c r="T54" s="65" t="s">
        <v>338</v>
      </c>
      <c r="U54" s="290" t="str">
        <f t="shared" si="57"/>
        <v/>
      </c>
      <c r="V54" s="23"/>
      <c r="W54" s="26"/>
      <c r="X54" s="26">
        <f>IF(OR(G54=data!$I$18,G54=data!$I$19,G54=data!$I$20,G54=data!$I$21,G54=data!$I$22,G54=data!$I$23,G54=data!$I$24,G54=data!$I$25,G54=data!$I$26,G54=data!$I$27,G54=data!$I$28,G54=data!$I$29,G54=data!$I$30,G54=data!$I$31,G54=data!$I$32,G54=data!$I$33,G54=data!$I$34,G54=data!$I$35,G54=data!$I$36,G54=data!$I$37,G54=data!$I$38,G54=data!$I$39,G54=data!$I$40,G54=data!$I$41,G54=data!$I$42,G54=data!$I$43,G54=data!$I$44),1,0)</f>
        <v>0</v>
      </c>
      <c r="Z54" s="173" t="s">
        <v>297</v>
      </c>
      <c r="AA54" s="10"/>
      <c r="AB54" s="10"/>
      <c r="AC54" s="560">
        <v>160</v>
      </c>
      <c r="AD54" s="561"/>
      <c r="AE54" s="562"/>
      <c r="AF54" s="560">
        <v>160</v>
      </c>
      <c r="AG54" s="561"/>
      <c r="AH54" s="562"/>
      <c r="AI54" s="560">
        <v>160</v>
      </c>
      <c r="AJ54" s="561"/>
      <c r="AK54" s="562"/>
      <c r="AL54" s="560">
        <v>160</v>
      </c>
      <c r="AM54" s="561"/>
      <c r="AN54" s="562"/>
      <c r="AO54" s="560">
        <v>160</v>
      </c>
      <c r="AP54" s="561"/>
      <c r="AQ54" s="562"/>
      <c r="AR54" s="560">
        <v>160</v>
      </c>
      <c r="AS54" s="561"/>
      <c r="AT54" s="562"/>
      <c r="AU54" s="560">
        <v>160</v>
      </c>
      <c r="AV54" s="561"/>
      <c r="AW54" s="562"/>
      <c r="AX54" s="560">
        <v>160</v>
      </c>
      <c r="AY54" s="561"/>
      <c r="AZ54" s="562"/>
      <c r="BA54" s="560">
        <v>160</v>
      </c>
      <c r="BB54" s="561"/>
      <c r="BC54" s="562"/>
      <c r="BD54" s="560">
        <v>160</v>
      </c>
      <c r="BE54" s="561"/>
      <c r="BF54" s="562"/>
      <c r="BG54" s="560">
        <v>160</v>
      </c>
      <c r="BH54" s="561"/>
      <c r="BI54" s="562"/>
      <c r="BJ54" s="560">
        <v>160</v>
      </c>
      <c r="BK54" s="561"/>
      <c r="BL54" s="562"/>
      <c r="BM54" s="226">
        <f t="shared" si="17"/>
        <v>0</v>
      </c>
      <c r="BN54" s="251">
        <f t="shared" si="18"/>
        <v>0</v>
      </c>
      <c r="BO54" s="226">
        <f t="shared" si="19"/>
        <v>0</v>
      </c>
      <c r="BP54" s="227">
        <f t="shared" si="20"/>
        <v>0</v>
      </c>
      <c r="BQ54" s="23"/>
      <c r="BR54" s="23"/>
      <c r="BS54" s="174">
        <v>160</v>
      </c>
      <c r="BT54" s="573"/>
      <c r="BU54" s="175"/>
      <c r="BV54" s="174">
        <v>160</v>
      </c>
      <c r="BW54" s="573"/>
      <c r="BX54" s="175"/>
      <c r="BY54" s="174">
        <v>160</v>
      </c>
      <c r="BZ54" s="573"/>
      <c r="CA54" s="175"/>
      <c r="CB54" s="174">
        <v>160</v>
      </c>
      <c r="CC54" s="573"/>
      <c r="CD54" s="175"/>
      <c r="CE54" s="174">
        <v>160</v>
      </c>
      <c r="CF54" s="573"/>
      <c r="CG54" s="175"/>
      <c r="CH54" s="174">
        <v>160</v>
      </c>
      <c r="CI54" s="573"/>
      <c r="CJ54" s="175"/>
      <c r="CK54" s="174">
        <v>160</v>
      </c>
      <c r="CL54" s="573"/>
      <c r="CM54" s="175"/>
      <c r="CN54" s="174">
        <v>160</v>
      </c>
      <c r="CO54" s="573"/>
      <c r="CP54" s="175"/>
      <c r="CQ54" s="174">
        <v>160</v>
      </c>
      <c r="CR54" s="573"/>
      <c r="CS54" s="175"/>
      <c r="CT54" s="174">
        <v>160</v>
      </c>
      <c r="CU54" s="573"/>
      <c r="CV54" s="175"/>
      <c r="CW54" s="174">
        <v>160</v>
      </c>
      <c r="CX54" s="573"/>
      <c r="CY54" s="175"/>
      <c r="CZ54" s="174">
        <v>160</v>
      </c>
      <c r="DA54" s="573"/>
      <c r="DB54" s="175"/>
      <c r="DC54" s="252">
        <f t="shared" si="21"/>
        <v>0</v>
      </c>
      <c r="DD54" s="251">
        <f t="shared" si="22"/>
        <v>0</v>
      </c>
      <c r="DE54" s="226">
        <f t="shared" si="23"/>
        <v>0</v>
      </c>
      <c r="DF54" s="227">
        <f t="shared" si="24"/>
        <v>0</v>
      </c>
      <c r="DG54" s="23"/>
      <c r="DH54" s="23"/>
      <c r="DI54" s="174">
        <v>160</v>
      </c>
      <c r="DJ54" s="566"/>
      <c r="DK54" s="567"/>
      <c r="DL54" s="201">
        <v>160</v>
      </c>
      <c r="DM54" s="561"/>
      <c r="DN54" s="567"/>
      <c r="DO54" s="201">
        <v>160</v>
      </c>
      <c r="DP54" s="561"/>
      <c r="DQ54" s="567"/>
      <c r="DR54" s="201">
        <v>160</v>
      </c>
      <c r="DS54" s="561"/>
      <c r="DT54" s="567"/>
      <c r="DU54" s="201">
        <v>160</v>
      </c>
      <c r="DV54" s="561"/>
      <c r="DW54" s="567"/>
      <c r="DX54" s="174">
        <v>160</v>
      </c>
      <c r="DY54" s="566"/>
      <c r="DZ54" s="567"/>
      <c r="EA54" s="201">
        <v>160</v>
      </c>
      <c r="EB54" s="561"/>
      <c r="EC54" s="567"/>
      <c r="ED54" s="201">
        <v>160</v>
      </c>
      <c r="EE54" s="561"/>
      <c r="EF54" s="567"/>
      <c r="EG54" s="201">
        <v>160</v>
      </c>
      <c r="EH54" s="561"/>
      <c r="EI54" s="567"/>
      <c r="EJ54" s="174">
        <v>160</v>
      </c>
      <c r="EK54" s="566"/>
      <c r="EL54" s="567"/>
      <c r="EM54" s="201">
        <v>160</v>
      </c>
      <c r="EN54" s="561"/>
      <c r="EO54" s="567"/>
      <c r="EP54" s="201">
        <v>160</v>
      </c>
      <c r="EQ54" s="561"/>
      <c r="ER54" s="567"/>
      <c r="ES54" s="252">
        <f t="shared" si="25"/>
        <v>0</v>
      </c>
      <c r="ET54" s="251">
        <f t="shared" si="26"/>
        <v>0</v>
      </c>
      <c r="EU54" s="226">
        <f t="shared" si="27"/>
        <v>0</v>
      </c>
      <c r="EV54" s="227">
        <f t="shared" si="28"/>
        <v>0</v>
      </c>
      <c r="EW54" s="23"/>
      <c r="EX54" s="23"/>
      <c r="EY54" s="568">
        <v>160</v>
      </c>
      <c r="EZ54" s="573"/>
      <c r="FA54" s="567"/>
      <c r="FB54" s="201">
        <v>160</v>
      </c>
      <c r="FC54" s="573"/>
      <c r="FD54" s="567"/>
      <c r="FE54" s="201">
        <v>160</v>
      </c>
      <c r="FF54" s="573"/>
      <c r="FG54" s="567"/>
      <c r="FH54" s="201">
        <v>160</v>
      </c>
      <c r="FI54" s="573"/>
      <c r="FJ54" s="567"/>
      <c r="FK54" s="174">
        <v>160</v>
      </c>
      <c r="FL54" s="566"/>
      <c r="FM54" s="567"/>
      <c r="FN54" s="201">
        <v>160</v>
      </c>
      <c r="FO54" s="573"/>
      <c r="FP54" s="567"/>
      <c r="FQ54" s="174">
        <v>160</v>
      </c>
      <c r="FR54" s="566"/>
      <c r="FS54" s="567"/>
      <c r="FT54" s="201">
        <v>160</v>
      </c>
      <c r="FU54" s="573"/>
      <c r="FV54" s="567"/>
      <c r="FW54" s="201">
        <v>160</v>
      </c>
      <c r="FX54" s="573"/>
      <c r="FY54" s="567"/>
      <c r="FZ54" s="174">
        <v>160</v>
      </c>
      <c r="GA54" s="566"/>
      <c r="GB54" s="567"/>
      <c r="GC54" s="201">
        <v>160</v>
      </c>
      <c r="GD54" s="573"/>
      <c r="GE54" s="567"/>
      <c r="GF54" s="201">
        <v>160</v>
      </c>
      <c r="GG54" s="573"/>
      <c r="GH54" s="567"/>
      <c r="GI54" s="252">
        <f t="shared" si="29"/>
        <v>0</v>
      </c>
      <c r="GJ54" s="251">
        <f t="shared" si="30"/>
        <v>0</v>
      </c>
      <c r="GK54" s="226">
        <f t="shared" si="31"/>
        <v>0</v>
      </c>
      <c r="GL54" s="227">
        <f t="shared" si="32"/>
        <v>0</v>
      </c>
      <c r="GM54" s="23"/>
      <c r="GN54" s="23"/>
      <c r="GO54" s="568">
        <v>160</v>
      </c>
      <c r="GP54" s="573"/>
      <c r="GQ54" s="567"/>
      <c r="GR54" s="201">
        <v>160</v>
      </c>
      <c r="GS54" s="573"/>
      <c r="GT54" s="567"/>
      <c r="GU54" s="201">
        <v>160</v>
      </c>
      <c r="GV54" s="573"/>
      <c r="GW54" s="567"/>
      <c r="GX54" s="201">
        <v>160</v>
      </c>
      <c r="GY54" s="573"/>
      <c r="GZ54" s="567"/>
      <c r="HA54" s="201">
        <v>160</v>
      </c>
      <c r="HB54" s="573"/>
      <c r="HC54" s="567"/>
      <c r="HD54" s="201">
        <v>160</v>
      </c>
      <c r="HE54" s="573"/>
      <c r="HF54" s="567"/>
      <c r="HG54" s="201">
        <v>160</v>
      </c>
      <c r="HH54" s="573"/>
      <c r="HI54" s="567"/>
      <c r="HJ54" s="201">
        <v>160</v>
      </c>
      <c r="HK54" s="573"/>
      <c r="HL54" s="567"/>
      <c r="HM54" s="201">
        <v>160</v>
      </c>
      <c r="HN54" s="573"/>
      <c r="HO54" s="567"/>
      <c r="HP54" s="201">
        <v>160</v>
      </c>
      <c r="HQ54" s="573"/>
      <c r="HR54" s="567"/>
      <c r="HS54" s="201">
        <v>160</v>
      </c>
      <c r="HT54" s="573"/>
      <c r="HU54" s="567"/>
      <c r="HV54" s="201">
        <v>160</v>
      </c>
      <c r="HW54" s="573"/>
      <c r="HX54" s="567"/>
      <c r="HY54" s="252">
        <f t="shared" si="33"/>
        <v>0</v>
      </c>
      <c r="HZ54" s="251">
        <f t="shared" si="34"/>
        <v>0</v>
      </c>
      <c r="IA54" s="226">
        <f t="shared" si="35"/>
        <v>0</v>
      </c>
      <c r="IB54" s="227">
        <f t="shared" si="36"/>
        <v>0</v>
      </c>
      <c r="IC54" s="23"/>
      <c r="ID54" s="23"/>
      <c r="IE54" s="568">
        <v>160</v>
      </c>
      <c r="IF54" s="573"/>
      <c r="IG54" s="567"/>
      <c r="IH54" s="201">
        <v>160</v>
      </c>
      <c r="II54" s="573"/>
      <c r="IJ54" s="567"/>
      <c r="IK54" s="174">
        <v>160</v>
      </c>
      <c r="IL54" s="566"/>
      <c r="IM54" s="567"/>
      <c r="IN54" s="174">
        <v>160</v>
      </c>
      <c r="IO54" s="566"/>
      <c r="IP54" s="567"/>
      <c r="IQ54" s="174">
        <v>160</v>
      </c>
      <c r="IR54" s="566"/>
      <c r="IS54" s="567"/>
      <c r="IT54" s="174">
        <v>160</v>
      </c>
      <c r="IU54" s="566"/>
      <c r="IV54" s="567"/>
      <c r="IW54" s="201">
        <v>160</v>
      </c>
      <c r="IX54" s="573"/>
      <c r="IY54" s="567"/>
      <c r="IZ54" s="174">
        <v>160</v>
      </c>
      <c r="JA54" s="566"/>
      <c r="JB54" s="567"/>
      <c r="JC54" s="174">
        <v>160</v>
      </c>
      <c r="JD54" s="566"/>
      <c r="JE54" s="567"/>
      <c r="JF54" s="174">
        <v>160</v>
      </c>
      <c r="JG54" s="566"/>
      <c r="JH54" s="567"/>
      <c r="JI54" s="174">
        <v>160</v>
      </c>
      <c r="JJ54" s="566"/>
      <c r="JK54" s="567"/>
      <c r="JL54" s="201">
        <v>160</v>
      </c>
      <c r="JM54" s="573"/>
      <c r="JN54" s="567"/>
      <c r="JO54" s="252">
        <f t="shared" si="37"/>
        <v>0</v>
      </c>
      <c r="JP54" s="251">
        <f t="shared" si="38"/>
        <v>0</v>
      </c>
      <c r="JQ54" s="226">
        <f t="shared" si="39"/>
        <v>0</v>
      </c>
      <c r="JR54" s="227">
        <f t="shared" si="40"/>
        <v>0</v>
      </c>
      <c r="JS54" s="23"/>
      <c r="JT54" s="23"/>
      <c r="JU54" s="174">
        <v>160</v>
      </c>
      <c r="JV54" s="566"/>
      <c r="JW54" s="567"/>
      <c r="JX54" s="174">
        <v>160</v>
      </c>
      <c r="JY54" s="566"/>
      <c r="JZ54" s="567"/>
      <c r="KA54" s="174">
        <v>160</v>
      </c>
      <c r="KB54" s="566"/>
      <c r="KC54" s="567"/>
      <c r="KD54" s="174">
        <v>160</v>
      </c>
      <c r="KE54" s="566"/>
      <c r="KF54" s="567"/>
      <c r="KG54" s="174">
        <v>160</v>
      </c>
      <c r="KH54" s="566"/>
      <c r="KI54" s="567"/>
      <c r="KJ54" s="174">
        <v>160</v>
      </c>
      <c r="KK54" s="566"/>
      <c r="KL54" s="567"/>
      <c r="KM54" s="174">
        <v>160</v>
      </c>
      <c r="KN54" s="566"/>
      <c r="KO54" s="567"/>
      <c r="KP54" s="174">
        <v>160</v>
      </c>
      <c r="KQ54" s="566"/>
      <c r="KR54" s="567"/>
      <c r="KS54" s="174">
        <v>160</v>
      </c>
      <c r="KT54" s="566"/>
      <c r="KU54" s="567"/>
      <c r="KV54" s="174">
        <v>160</v>
      </c>
      <c r="KW54" s="566"/>
      <c r="KX54" s="567"/>
      <c r="KY54" s="174">
        <v>160</v>
      </c>
      <c r="KZ54" s="566"/>
      <c r="LA54" s="567"/>
      <c r="LB54" s="174">
        <v>160</v>
      </c>
      <c r="LC54" s="566"/>
      <c r="LD54" s="567"/>
      <c r="LE54" s="252">
        <f t="shared" si="41"/>
        <v>0</v>
      </c>
      <c r="LF54" s="251">
        <f t="shared" si="42"/>
        <v>0</v>
      </c>
      <c r="LG54" s="226">
        <f t="shared" si="43"/>
        <v>0</v>
      </c>
      <c r="LH54" s="227">
        <f t="shared" si="44"/>
        <v>0</v>
      </c>
      <c r="LI54" s="23"/>
      <c r="LJ54" s="23"/>
      <c r="LK54" s="174">
        <v>160</v>
      </c>
      <c r="LL54" s="566"/>
      <c r="LM54" s="567"/>
      <c r="LN54" s="174">
        <v>160</v>
      </c>
      <c r="LO54" s="566"/>
      <c r="LP54" s="567"/>
      <c r="LQ54" s="174">
        <v>160</v>
      </c>
      <c r="LR54" s="566"/>
      <c r="LS54" s="567"/>
      <c r="LT54" s="174">
        <v>160</v>
      </c>
      <c r="LU54" s="566"/>
      <c r="LV54" s="567"/>
      <c r="LW54" s="174">
        <v>160</v>
      </c>
      <c r="LX54" s="566"/>
      <c r="LY54" s="567"/>
      <c r="LZ54" s="551">
        <v>160</v>
      </c>
      <c r="MA54" s="566"/>
      <c r="MB54" s="567"/>
      <c r="MC54" s="174">
        <v>160</v>
      </c>
      <c r="MD54" s="566"/>
      <c r="ME54" s="567"/>
      <c r="MF54" s="174">
        <v>160</v>
      </c>
      <c r="MG54" s="566"/>
      <c r="MH54" s="567"/>
      <c r="MI54" s="174">
        <v>160</v>
      </c>
      <c r="MJ54" s="566"/>
      <c r="MK54" s="567"/>
      <c r="ML54" s="174">
        <v>160</v>
      </c>
      <c r="MM54" s="566"/>
      <c r="MN54" s="567"/>
      <c r="MO54" s="551">
        <v>160</v>
      </c>
      <c r="MP54" s="566"/>
      <c r="MQ54" s="567"/>
      <c r="MR54" s="174">
        <v>160</v>
      </c>
      <c r="MS54" s="566"/>
      <c r="MT54" s="567"/>
      <c r="MU54" s="252">
        <f t="shared" si="45"/>
        <v>0</v>
      </c>
      <c r="MV54" s="251">
        <f t="shared" si="46"/>
        <v>0</v>
      </c>
      <c r="MW54" s="226">
        <f t="shared" si="47"/>
        <v>0</v>
      </c>
      <c r="MX54" s="227">
        <f t="shared" si="48"/>
        <v>0</v>
      </c>
      <c r="MY54" s="23"/>
      <c r="MZ54" s="23"/>
      <c r="NA54" s="568">
        <v>160</v>
      </c>
      <c r="NB54" s="573"/>
      <c r="NC54" s="567"/>
      <c r="ND54" s="174">
        <v>160</v>
      </c>
      <c r="NE54" s="566"/>
      <c r="NF54" s="567"/>
      <c r="NG54" s="201">
        <v>160</v>
      </c>
      <c r="NH54" s="573"/>
      <c r="NI54" s="567"/>
      <c r="NJ54" s="201">
        <v>160</v>
      </c>
      <c r="NK54" s="573"/>
      <c r="NL54" s="567"/>
      <c r="NM54" s="174">
        <v>160</v>
      </c>
      <c r="NN54" s="566"/>
      <c r="NO54" s="567"/>
      <c r="NP54" s="174">
        <v>160</v>
      </c>
      <c r="NQ54" s="566"/>
      <c r="NR54" s="567"/>
      <c r="NS54" s="174">
        <v>160</v>
      </c>
      <c r="NT54" s="566"/>
      <c r="NU54" s="567"/>
      <c r="NV54" s="201">
        <v>160</v>
      </c>
      <c r="NW54" s="573"/>
      <c r="NX54" s="567"/>
      <c r="NY54" s="201">
        <v>160</v>
      </c>
      <c r="NZ54" s="573"/>
      <c r="OA54" s="567"/>
      <c r="OB54" s="174">
        <v>160</v>
      </c>
      <c r="OC54" s="566"/>
      <c r="OD54" s="567"/>
      <c r="OE54" s="174">
        <v>160</v>
      </c>
      <c r="OF54" s="566"/>
      <c r="OG54" s="567"/>
      <c r="OH54" s="174">
        <v>160</v>
      </c>
      <c r="OI54" s="566"/>
      <c r="OJ54" s="567"/>
      <c r="OK54" s="252">
        <f t="shared" si="49"/>
        <v>0</v>
      </c>
      <c r="OL54" s="251">
        <f t="shared" si="50"/>
        <v>0</v>
      </c>
      <c r="OM54" s="226">
        <f t="shared" si="51"/>
        <v>0</v>
      </c>
      <c r="ON54" s="227">
        <f t="shared" si="52"/>
        <v>0</v>
      </c>
      <c r="OO54" s="23"/>
      <c r="OP54" s="23"/>
      <c r="OQ54" s="571" t="s">
        <v>297</v>
      </c>
      <c r="OR54" s="577">
        <v>160</v>
      </c>
      <c r="OS54" s="573"/>
      <c r="OT54" s="175"/>
      <c r="OU54" s="252">
        <f t="shared" si="53"/>
        <v>0</v>
      </c>
      <c r="OV54" s="227">
        <f t="shared" si="54"/>
        <v>0</v>
      </c>
      <c r="OW54" s="226">
        <f t="shared" si="55"/>
        <v>0</v>
      </c>
      <c r="OX54" s="251">
        <f t="shared" si="56"/>
        <v>0</v>
      </c>
      <c r="OY54" s="574"/>
      <c r="OZ54" s="23"/>
      <c r="PA54" s="23"/>
      <c r="PB54" s="228">
        <f t="shared" si="58"/>
        <v>0</v>
      </c>
      <c r="PC54" s="255">
        <f t="shared" si="59"/>
        <v>0</v>
      </c>
      <c r="PD54" s="226">
        <f t="shared" si="60"/>
        <v>0</v>
      </c>
      <c r="PE54" s="227">
        <f t="shared" si="61"/>
        <v>0</v>
      </c>
      <c r="PF54" s="230">
        <f t="shared" si="62"/>
        <v>0</v>
      </c>
      <c r="PG54" s="229">
        <f t="shared" si="63"/>
        <v>0</v>
      </c>
      <c r="PH54" s="226">
        <f t="shared" si="64"/>
        <v>0</v>
      </c>
      <c r="PI54" s="251">
        <f t="shared" si="65"/>
        <v>0</v>
      </c>
      <c r="PJ54" s="412">
        <f t="shared" si="66"/>
        <v>0</v>
      </c>
      <c r="PK54" s="417">
        <f t="shared" si="67"/>
        <v>0</v>
      </c>
      <c r="PL54" s="412">
        <f t="shared" si="68"/>
        <v>0</v>
      </c>
      <c r="PM54" s="414">
        <f t="shared" si="69"/>
        <v>0</v>
      </c>
      <c r="PN54" s="412" t="s">
        <v>338</v>
      </c>
      <c r="PO54" s="414" t="s">
        <v>338</v>
      </c>
      <c r="PP54" s="412">
        <f t="shared" si="70"/>
        <v>0</v>
      </c>
      <c r="PQ54" s="414">
        <f t="shared" si="71"/>
        <v>0</v>
      </c>
      <c r="PR54" s="23"/>
      <c r="PV54" s="26"/>
      <c r="PW54" s="26"/>
      <c r="PY54" s="26"/>
    </row>
    <row r="55" spans="2:441" s="4" customFormat="1" ht="16.5" customHeight="1" x14ac:dyDescent="0.25">
      <c r="B55" s="46" t="s">
        <v>34</v>
      </c>
      <c r="C55" s="986"/>
      <c r="D55" s="987"/>
      <c r="E55" s="308"/>
      <c r="F55" s="652">
        <v>1</v>
      </c>
      <c r="G55" s="309"/>
      <c r="H55" s="59"/>
      <c r="I55" s="57">
        <f>INT(ROUND(F55,2)*(IF(RIGHT(G55,1)="*",data!$J$11*H55+(IF(H55&gt;0, data!$K$11,0)),(IF(G55&gt;0,data!$J$11*RIGHT(G55,5)+data!$K$11,0)))))</f>
        <v>0</v>
      </c>
      <c r="J55" s="57">
        <f>IF(E55&gt;0,I55*E55,0)</f>
        <v>0</v>
      </c>
      <c r="K55" s="313"/>
      <c r="L55" s="314"/>
      <c r="M55" s="312"/>
      <c r="N55" s="57">
        <f>INT(ROUND(F55,2)*(IF(J55&gt;0,(IF(L55="ano",data!$J$6,0)),0)))</f>
        <v>0</v>
      </c>
      <c r="O55" s="61">
        <f>IF(M55&gt;E55,N55*E55,N55*M55)</f>
        <v>0</v>
      </c>
      <c r="P55" s="63">
        <f>J55+O55</f>
        <v>0</v>
      </c>
      <c r="Q55" s="26"/>
      <c r="R55" s="288" t="str">
        <f t="shared" si="15"/>
        <v/>
      </c>
      <c r="S55" s="289" t="str">
        <f t="shared" si="16"/>
        <v/>
      </c>
      <c r="T55" s="65" t="s">
        <v>338</v>
      </c>
      <c r="U55" s="290" t="str">
        <f t="shared" si="57"/>
        <v/>
      </c>
      <c r="V55" s="4">
        <f>IF(P55&gt;0,IF(ISTEXT(C55)=TRUE,0,1),0)</f>
        <v>0</v>
      </c>
      <c r="W55" s="26">
        <f>IF(H55&gt;0,IF(RIGHT(G55,1)="*",0,1),0)</f>
        <v>0</v>
      </c>
      <c r="X55" s="26">
        <f>IF(OR(G55=data!$I$18,G55=data!$I$19,G55=data!$I$20,G55=data!$I$21,G55=data!$I$22,G55=data!$I$23,G55=data!$I$24,G55=data!$I$25,G55=data!$I$26,G55=data!$I$27,G55=data!$I$28,G55=data!$I$29,G55=data!$I$30,G55=data!$I$31,G55=data!$I$32,G55=data!$I$33,G55=data!$I$34,G55=data!$I$35,G55=data!$I$36,G55=data!$I$37,G55=data!$I$38,G55=data!$I$39,G55=data!$I$40,G55=data!$I$41,G55=data!$I$42,G55=data!$I$43,G55=data!$I$44),1,0)</f>
        <v>0</v>
      </c>
      <c r="Z55" s="176" t="s">
        <v>297</v>
      </c>
      <c r="AA55" s="10"/>
      <c r="AB55" s="10"/>
      <c r="AC55" s="168">
        <v>160</v>
      </c>
      <c r="AD55" s="328"/>
      <c r="AE55" s="223"/>
      <c r="AF55" s="168">
        <v>160</v>
      </c>
      <c r="AG55" s="328"/>
      <c r="AH55" s="223"/>
      <c r="AI55" s="168">
        <v>160</v>
      </c>
      <c r="AJ55" s="328"/>
      <c r="AK55" s="223"/>
      <c r="AL55" s="168">
        <v>160</v>
      </c>
      <c r="AM55" s="328"/>
      <c r="AN55" s="223"/>
      <c r="AO55" s="168">
        <v>160</v>
      </c>
      <c r="AP55" s="328"/>
      <c r="AQ55" s="223"/>
      <c r="AR55" s="168">
        <v>160</v>
      </c>
      <c r="AS55" s="328"/>
      <c r="AT55" s="223"/>
      <c r="AU55" s="168">
        <v>160</v>
      </c>
      <c r="AV55" s="328"/>
      <c r="AW55" s="223"/>
      <c r="AX55" s="168">
        <v>160</v>
      </c>
      <c r="AY55" s="328"/>
      <c r="AZ55" s="223"/>
      <c r="BA55" s="168">
        <v>160</v>
      </c>
      <c r="BB55" s="328"/>
      <c r="BC55" s="223"/>
      <c r="BD55" s="168">
        <v>160</v>
      </c>
      <c r="BE55" s="328"/>
      <c r="BF55" s="223"/>
      <c r="BG55" s="168">
        <v>160</v>
      </c>
      <c r="BH55" s="328"/>
      <c r="BI55" s="223"/>
      <c r="BJ55" s="168">
        <v>160</v>
      </c>
      <c r="BK55" s="328"/>
      <c r="BL55" s="223"/>
      <c r="BM55" s="226">
        <f t="shared" si="17"/>
        <v>0</v>
      </c>
      <c r="BN55" s="251">
        <f t="shared" si="18"/>
        <v>0</v>
      </c>
      <c r="BO55" s="226">
        <f t="shared" si="19"/>
        <v>0</v>
      </c>
      <c r="BP55" s="227">
        <f t="shared" si="20"/>
        <v>0</v>
      </c>
      <c r="BS55" s="164">
        <v>160</v>
      </c>
      <c r="BT55" s="327"/>
      <c r="BU55" s="177"/>
      <c r="BV55" s="164">
        <v>160</v>
      </c>
      <c r="BW55" s="327"/>
      <c r="BX55" s="177"/>
      <c r="BY55" s="164">
        <v>160</v>
      </c>
      <c r="BZ55" s="327"/>
      <c r="CA55" s="177"/>
      <c r="CB55" s="164">
        <v>160</v>
      </c>
      <c r="CC55" s="327"/>
      <c r="CD55" s="177"/>
      <c r="CE55" s="164">
        <v>160</v>
      </c>
      <c r="CF55" s="327"/>
      <c r="CG55" s="177"/>
      <c r="CH55" s="164">
        <v>160</v>
      </c>
      <c r="CI55" s="327"/>
      <c r="CJ55" s="177"/>
      <c r="CK55" s="164">
        <v>160</v>
      </c>
      <c r="CL55" s="327"/>
      <c r="CM55" s="177"/>
      <c r="CN55" s="164">
        <v>160</v>
      </c>
      <c r="CO55" s="327"/>
      <c r="CP55" s="177"/>
      <c r="CQ55" s="164">
        <v>160</v>
      </c>
      <c r="CR55" s="327"/>
      <c r="CS55" s="177"/>
      <c r="CT55" s="164">
        <v>160</v>
      </c>
      <c r="CU55" s="327"/>
      <c r="CV55" s="177"/>
      <c r="CW55" s="164">
        <v>160</v>
      </c>
      <c r="CX55" s="327"/>
      <c r="CY55" s="177"/>
      <c r="CZ55" s="164">
        <v>160</v>
      </c>
      <c r="DA55" s="327"/>
      <c r="DB55" s="177"/>
      <c r="DC55" s="252">
        <f t="shared" si="21"/>
        <v>0</v>
      </c>
      <c r="DD55" s="251">
        <f t="shared" si="22"/>
        <v>0</v>
      </c>
      <c r="DE55" s="226">
        <f t="shared" si="23"/>
        <v>0</v>
      </c>
      <c r="DF55" s="227">
        <f t="shared" si="24"/>
        <v>0</v>
      </c>
      <c r="DI55" s="164">
        <v>160</v>
      </c>
      <c r="DJ55" s="340"/>
      <c r="DK55" s="169"/>
      <c r="DL55" s="195">
        <v>160</v>
      </c>
      <c r="DM55" s="328"/>
      <c r="DN55" s="169"/>
      <c r="DO55" s="195">
        <v>160</v>
      </c>
      <c r="DP55" s="328"/>
      <c r="DQ55" s="169"/>
      <c r="DR55" s="195">
        <v>160</v>
      </c>
      <c r="DS55" s="328"/>
      <c r="DT55" s="169"/>
      <c r="DU55" s="195">
        <v>160</v>
      </c>
      <c r="DV55" s="328"/>
      <c r="DW55" s="169"/>
      <c r="DX55" s="164">
        <v>160</v>
      </c>
      <c r="DY55" s="340"/>
      <c r="DZ55" s="169"/>
      <c r="EA55" s="195">
        <v>160</v>
      </c>
      <c r="EB55" s="328"/>
      <c r="EC55" s="169"/>
      <c r="ED55" s="195">
        <v>160</v>
      </c>
      <c r="EE55" s="328"/>
      <c r="EF55" s="169"/>
      <c r="EG55" s="195">
        <v>160</v>
      </c>
      <c r="EH55" s="328"/>
      <c r="EI55" s="169"/>
      <c r="EJ55" s="164">
        <v>160</v>
      </c>
      <c r="EK55" s="340"/>
      <c r="EL55" s="169"/>
      <c r="EM55" s="195">
        <v>160</v>
      </c>
      <c r="EN55" s="328"/>
      <c r="EO55" s="169"/>
      <c r="EP55" s="195">
        <v>160</v>
      </c>
      <c r="EQ55" s="328"/>
      <c r="ER55" s="169"/>
      <c r="ES55" s="252">
        <f t="shared" si="25"/>
        <v>0</v>
      </c>
      <c r="ET55" s="251">
        <f t="shared" si="26"/>
        <v>0</v>
      </c>
      <c r="EU55" s="226">
        <f t="shared" si="27"/>
        <v>0</v>
      </c>
      <c r="EV55" s="227">
        <f t="shared" si="28"/>
        <v>0</v>
      </c>
      <c r="EY55" s="346">
        <v>160</v>
      </c>
      <c r="EZ55" s="327"/>
      <c r="FA55" s="169"/>
      <c r="FB55" s="195">
        <v>160</v>
      </c>
      <c r="FC55" s="327"/>
      <c r="FD55" s="169"/>
      <c r="FE55" s="195">
        <v>160</v>
      </c>
      <c r="FF55" s="327"/>
      <c r="FG55" s="169"/>
      <c r="FH55" s="195">
        <v>160</v>
      </c>
      <c r="FI55" s="327"/>
      <c r="FJ55" s="169"/>
      <c r="FK55" s="164">
        <v>160</v>
      </c>
      <c r="FL55" s="340"/>
      <c r="FM55" s="169"/>
      <c r="FN55" s="195">
        <v>160</v>
      </c>
      <c r="FO55" s="327"/>
      <c r="FP55" s="169"/>
      <c r="FQ55" s="164">
        <v>160</v>
      </c>
      <c r="FR55" s="340"/>
      <c r="FS55" s="169"/>
      <c r="FT55" s="195">
        <v>160</v>
      </c>
      <c r="FU55" s="327"/>
      <c r="FV55" s="169"/>
      <c r="FW55" s="195">
        <v>160</v>
      </c>
      <c r="FX55" s="327"/>
      <c r="FY55" s="169"/>
      <c r="FZ55" s="164">
        <v>160</v>
      </c>
      <c r="GA55" s="340"/>
      <c r="GB55" s="169"/>
      <c r="GC55" s="195">
        <v>160</v>
      </c>
      <c r="GD55" s="327"/>
      <c r="GE55" s="169"/>
      <c r="GF55" s="195">
        <v>160</v>
      </c>
      <c r="GG55" s="327"/>
      <c r="GH55" s="169"/>
      <c r="GI55" s="252">
        <f t="shared" si="29"/>
        <v>0</v>
      </c>
      <c r="GJ55" s="251">
        <f t="shared" si="30"/>
        <v>0</v>
      </c>
      <c r="GK55" s="226">
        <f t="shared" si="31"/>
        <v>0</v>
      </c>
      <c r="GL55" s="227">
        <f t="shared" si="32"/>
        <v>0</v>
      </c>
      <c r="GO55" s="346">
        <v>160</v>
      </c>
      <c r="GP55" s="327"/>
      <c r="GQ55" s="169"/>
      <c r="GR55" s="195">
        <v>160</v>
      </c>
      <c r="GS55" s="327"/>
      <c r="GT55" s="169"/>
      <c r="GU55" s="195">
        <v>160</v>
      </c>
      <c r="GV55" s="327"/>
      <c r="GW55" s="169"/>
      <c r="GX55" s="195">
        <v>160</v>
      </c>
      <c r="GY55" s="327"/>
      <c r="GZ55" s="169"/>
      <c r="HA55" s="195">
        <v>160</v>
      </c>
      <c r="HB55" s="327"/>
      <c r="HC55" s="169"/>
      <c r="HD55" s="195">
        <v>160</v>
      </c>
      <c r="HE55" s="327"/>
      <c r="HF55" s="169"/>
      <c r="HG55" s="195">
        <v>160</v>
      </c>
      <c r="HH55" s="327"/>
      <c r="HI55" s="169"/>
      <c r="HJ55" s="195">
        <v>160</v>
      </c>
      <c r="HK55" s="327"/>
      <c r="HL55" s="169"/>
      <c r="HM55" s="195">
        <v>160</v>
      </c>
      <c r="HN55" s="327"/>
      <c r="HO55" s="169"/>
      <c r="HP55" s="195">
        <v>160</v>
      </c>
      <c r="HQ55" s="327"/>
      <c r="HR55" s="169"/>
      <c r="HS55" s="195">
        <v>160</v>
      </c>
      <c r="HT55" s="327"/>
      <c r="HU55" s="169"/>
      <c r="HV55" s="195">
        <v>160</v>
      </c>
      <c r="HW55" s="327"/>
      <c r="HX55" s="169"/>
      <c r="HY55" s="252">
        <f t="shared" si="33"/>
        <v>0</v>
      </c>
      <c r="HZ55" s="251">
        <f t="shared" si="34"/>
        <v>0</v>
      </c>
      <c r="IA55" s="226">
        <f t="shared" si="35"/>
        <v>0</v>
      </c>
      <c r="IB55" s="227">
        <f t="shared" si="36"/>
        <v>0</v>
      </c>
      <c r="IE55" s="346">
        <v>160</v>
      </c>
      <c r="IF55" s="327"/>
      <c r="IG55" s="169"/>
      <c r="IH55" s="195">
        <v>160</v>
      </c>
      <c r="II55" s="327"/>
      <c r="IJ55" s="169"/>
      <c r="IK55" s="164">
        <v>160</v>
      </c>
      <c r="IL55" s="340"/>
      <c r="IM55" s="169"/>
      <c r="IN55" s="164">
        <v>160</v>
      </c>
      <c r="IO55" s="340"/>
      <c r="IP55" s="169"/>
      <c r="IQ55" s="164">
        <v>160</v>
      </c>
      <c r="IR55" s="340"/>
      <c r="IS55" s="169"/>
      <c r="IT55" s="164">
        <v>160</v>
      </c>
      <c r="IU55" s="340"/>
      <c r="IV55" s="169"/>
      <c r="IW55" s="195">
        <v>160</v>
      </c>
      <c r="IX55" s="327"/>
      <c r="IY55" s="169"/>
      <c r="IZ55" s="164">
        <v>160</v>
      </c>
      <c r="JA55" s="340"/>
      <c r="JB55" s="169"/>
      <c r="JC55" s="164">
        <v>160</v>
      </c>
      <c r="JD55" s="340"/>
      <c r="JE55" s="169"/>
      <c r="JF55" s="164">
        <v>160</v>
      </c>
      <c r="JG55" s="340"/>
      <c r="JH55" s="169"/>
      <c r="JI55" s="164">
        <v>160</v>
      </c>
      <c r="JJ55" s="340"/>
      <c r="JK55" s="169"/>
      <c r="JL55" s="195">
        <v>160</v>
      </c>
      <c r="JM55" s="327"/>
      <c r="JN55" s="169"/>
      <c r="JO55" s="252">
        <f t="shared" si="37"/>
        <v>0</v>
      </c>
      <c r="JP55" s="251">
        <f t="shared" si="38"/>
        <v>0</v>
      </c>
      <c r="JQ55" s="226">
        <f t="shared" si="39"/>
        <v>0</v>
      </c>
      <c r="JR55" s="227">
        <f t="shared" si="40"/>
        <v>0</v>
      </c>
      <c r="JU55" s="164">
        <v>160</v>
      </c>
      <c r="JV55" s="340"/>
      <c r="JW55" s="169"/>
      <c r="JX55" s="164">
        <v>160</v>
      </c>
      <c r="JY55" s="340"/>
      <c r="JZ55" s="169"/>
      <c r="KA55" s="164">
        <v>160</v>
      </c>
      <c r="KB55" s="340"/>
      <c r="KC55" s="169"/>
      <c r="KD55" s="164">
        <v>160</v>
      </c>
      <c r="KE55" s="340"/>
      <c r="KF55" s="169"/>
      <c r="KG55" s="164">
        <v>160</v>
      </c>
      <c r="KH55" s="340"/>
      <c r="KI55" s="169"/>
      <c r="KJ55" s="164">
        <v>160</v>
      </c>
      <c r="KK55" s="340"/>
      <c r="KL55" s="169"/>
      <c r="KM55" s="164">
        <v>160</v>
      </c>
      <c r="KN55" s="340"/>
      <c r="KO55" s="169"/>
      <c r="KP55" s="164">
        <v>160</v>
      </c>
      <c r="KQ55" s="340"/>
      <c r="KR55" s="169"/>
      <c r="KS55" s="164">
        <v>160</v>
      </c>
      <c r="KT55" s="340"/>
      <c r="KU55" s="169"/>
      <c r="KV55" s="164">
        <v>160</v>
      </c>
      <c r="KW55" s="340"/>
      <c r="KX55" s="169"/>
      <c r="KY55" s="164">
        <v>160</v>
      </c>
      <c r="KZ55" s="340"/>
      <c r="LA55" s="169"/>
      <c r="LB55" s="164">
        <v>160</v>
      </c>
      <c r="LC55" s="340"/>
      <c r="LD55" s="169"/>
      <c r="LE55" s="252">
        <f t="shared" si="41"/>
        <v>0</v>
      </c>
      <c r="LF55" s="251">
        <f t="shared" si="42"/>
        <v>0</v>
      </c>
      <c r="LG55" s="226">
        <f t="shared" si="43"/>
        <v>0</v>
      </c>
      <c r="LH55" s="227">
        <f t="shared" si="44"/>
        <v>0</v>
      </c>
      <c r="LK55" s="164">
        <v>160</v>
      </c>
      <c r="LL55" s="340"/>
      <c r="LM55" s="169"/>
      <c r="LN55" s="164">
        <v>160</v>
      </c>
      <c r="LO55" s="340"/>
      <c r="LP55" s="169"/>
      <c r="LQ55" s="164">
        <v>160</v>
      </c>
      <c r="LR55" s="340"/>
      <c r="LS55" s="169"/>
      <c r="LT55" s="164">
        <v>160</v>
      </c>
      <c r="LU55" s="340"/>
      <c r="LV55" s="169"/>
      <c r="LW55" s="164">
        <v>160</v>
      </c>
      <c r="LX55" s="340"/>
      <c r="LY55" s="169"/>
      <c r="LZ55" s="205">
        <v>160</v>
      </c>
      <c r="MA55" s="340"/>
      <c r="MB55" s="169"/>
      <c r="MC55" s="164">
        <v>160</v>
      </c>
      <c r="MD55" s="340"/>
      <c r="ME55" s="169"/>
      <c r="MF55" s="164">
        <v>160</v>
      </c>
      <c r="MG55" s="340"/>
      <c r="MH55" s="169"/>
      <c r="MI55" s="164">
        <v>160</v>
      </c>
      <c r="MJ55" s="340"/>
      <c r="MK55" s="169"/>
      <c r="ML55" s="164">
        <v>160</v>
      </c>
      <c r="MM55" s="340"/>
      <c r="MN55" s="169"/>
      <c r="MO55" s="205">
        <v>160</v>
      </c>
      <c r="MP55" s="340"/>
      <c r="MQ55" s="169"/>
      <c r="MR55" s="164">
        <v>160</v>
      </c>
      <c r="MS55" s="340"/>
      <c r="MT55" s="169"/>
      <c r="MU55" s="252">
        <f t="shared" si="45"/>
        <v>0</v>
      </c>
      <c r="MV55" s="251">
        <f t="shared" si="46"/>
        <v>0</v>
      </c>
      <c r="MW55" s="226">
        <f t="shared" si="47"/>
        <v>0</v>
      </c>
      <c r="MX55" s="227">
        <f t="shared" si="48"/>
        <v>0</v>
      </c>
      <c r="NA55" s="346">
        <v>160</v>
      </c>
      <c r="NB55" s="327"/>
      <c r="NC55" s="169"/>
      <c r="ND55" s="164">
        <v>160</v>
      </c>
      <c r="NE55" s="340"/>
      <c r="NF55" s="169"/>
      <c r="NG55" s="195">
        <v>160</v>
      </c>
      <c r="NH55" s="327"/>
      <c r="NI55" s="169"/>
      <c r="NJ55" s="195">
        <v>160</v>
      </c>
      <c r="NK55" s="327"/>
      <c r="NL55" s="169"/>
      <c r="NM55" s="164">
        <v>160</v>
      </c>
      <c r="NN55" s="340"/>
      <c r="NO55" s="169"/>
      <c r="NP55" s="164">
        <v>160</v>
      </c>
      <c r="NQ55" s="340"/>
      <c r="NR55" s="169"/>
      <c r="NS55" s="164">
        <v>160</v>
      </c>
      <c r="NT55" s="340"/>
      <c r="NU55" s="169"/>
      <c r="NV55" s="195">
        <v>160</v>
      </c>
      <c r="NW55" s="327"/>
      <c r="NX55" s="169"/>
      <c r="NY55" s="195">
        <v>160</v>
      </c>
      <c r="NZ55" s="327"/>
      <c r="OA55" s="169"/>
      <c r="OB55" s="164">
        <v>160</v>
      </c>
      <c r="OC55" s="340"/>
      <c r="OD55" s="169"/>
      <c r="OE55" s="164">
        <v>160</v>
      </c>
      <c r="OF55" s="340"/>
      <c r="OG55" s="169"/>
      <c r="OH55" s="164">
        <v>160</v>
      </c>
      <c r="OI55" s="340"/>
      <c r="OJ55" s="169"/>
      <c r="OK55" s="252">
        <f t="shared" si="49"/>
        <v>0</v>
      </c>
      <c r="OL55" s="251">
        <f t="shared" si="50"/>
        <v>0</v>
      </c>
      <c r="OM55" s="226">
        <f t="shared" si="51"/>
        <v>0</v>
      </c>
      <c r="ON55" s="227">
        <f t="shared" si="52"/>
        <v>0</v>
      </c>
      <c r="OQ55" s="283" t="s">
        <v>297</v>
      </c>
      <c r="OR55" s="354">
        <v>160</v>
      </c>
      <c r="OS55" s="327"/>
      <c r="OT55" s="177"/>
      <c r="OU55" s="252">
        <f t="shared" si="53"/>
        <v>0</v>
      </c>
      <c r="OV55" s="227">
        <f t="shared" si="54"/>
        <v>0</v>
      </c>
      <c r="OW55" s="226">
        <f t="shared" si="55"/>
        <v>0</v>
      </c>
      <c r="OX55" s="251">
        <f t="shared" si="56"/>
        <v>0</v>
      </c>
      <c r="OY55" s="293"/>
      <c r="PB55" s="228">
        <f t="shared" si="58"/>
        <v>0</v>
      </c>
      <c r="PC55" s="255">
        <f t="shared" si="59"/>
        <v>0</v>
      </c>
      <c r="PD55" s="226">
        <f t="shared" si="60"/>
        <v>0</v>
      </c>
      <c r="PE55" s="227">
        <f t="shared" si="61"/>
        <v>0</v>
      </c>
      <c r="PF55" s="230">
        <f t="shared" si="62"/>
        <v>0</v>
      </c>
      <c r="PG55" s="229">
        <f t="shared" si="63"/>
        <v>0</v>
      </c>
      <c r="PH55" s="226">
        <f t="shared" si="64"/>
        <v>0</v>
      </c>
      <c r="PI55" s="251">
        <f t="shared" si="65"/>
        <v>0</v>
      </c>
      <c r="PJ55" s="412">
        <f t="shared" si="66"/>
        <v>0</v>
      </c>
      <c r="PK55" s="417">
        <f t="shared" si="67"/>
        <v>0</v>
      </c>
      <c r="PL55" s="412">
        <f t="shared" si="68"/>
        <v>0</v>
      </c>
      <c r="PM55" s="414">
        <f t="shared" si="69"/>
        <v>0</v>
      </c>
      <c r="PN55" s="412" t="s">
        <v>338</v>
      </c>
      <c r="PO55" s="414" t="s">
        <v>338</v>
      </c>
      <c r="PP55" s="412">
        <f t="shared" si="70"/>
        <v>0</v>
      </c>
      <c r="PQ55" s="414">
        <f t="shared" si="71"/>
        <v>0</v>
      </c>
      <c r="PV55" s="26"/>
      <c r="PW55" s="26"/>
      <c r="PY55" s="26"/>
    </row>
    <row r="56" spans="2:441" s="4" customFormat="1" ht="15" hidden="1" customHeight="1" x14ac:dyDescent="0.25">
      <c r="B56" s="46"/>
      <c r="C56" s="555"/>
      <c r="D56" s="556"/>
      <c r="E56" s="547"/>
      <c r="F56" s="652"/>
      <c r="G56" s="575"/>
      <c r="H56" s="58"/>
      <c r="I56" s="57">
        <f>INT(ROUND(F56,2)*(IF(RIGHT(G56,1)="*",data!$J$11*H56+(IF(H56&gt;0, data!$K$11,0)),(IF(G56&gt;0,data!$J$11*RIGHT(G56,5)+data!$K$11,0)))))</f>
        <v>0</v>
      </c>
      <c r="J56" s="57"/>
      <c r="K56" s="576"/>
      <c r="L56" s="549"/>
      <c r="M56" s="128"/>
      <c r="N56" s="57">
        <f>INT(ROUND(F56,2)*(IF(J56&gt;0,(IF(L56="ano",data!$J$6,0)),0)))</f>
        <v>0</v>
      </c>
      <c r="O56" s="61"/>
      <c r="P56" s="63"/>
      <c r="Q56" s="26"/>
      <c r="R56" s="288" t="str">
        <f t="shared" si="15"/>
        <v/>
      </c>
      <c r="S56" s="289" t="str">
        <f t="shared" si="16"/>
        <v/>
      </c>
      <c r="T56" s="65" t="s">
        <v>338</v>
      </c>
      <c r="U56" s="290" t="str">
        <f t="shared" si="57"/>
        <v/>
      </c>
      <c r="V56" s="23"/>
      <c r="W56" s="26"/>
      <c r="X56" s="26">
        <f>IF(OR(G56=data!$I$18,G56=data!$I$19,G56=data!$I$20,G56=data!$I$21,G56=data!$I$22,G56=data!$I$23,G56=data!$I$24,G56=data!$I$25,G56=data!$I$26,G56=data!$I$27,G56=data!$I$28,G56=data!$I$29,G56=data!$I$30,G56=data!$I$31,G56=data!$I$32,G56=data!$I$33,G56=data!$I$34,G56=data!$I$35,G56=data!$I$36,G56=data!$I$37,G56=data!$I$38,G56=data!$I$39,G56=data!$I$40,G56=data!$I$41,G56=data!$I$42,G56=data!$I$43,G56=data!$I$44),1,0)</f>
        <v>0</v>
      </c>
      <c r="Z56" s="173" t="s">
        <v>297</v>
      </c>
      <c r="AA56" s="10"/>
      <c r="AB56" s="10"/>
      <c r="AC56" s="560">
        <v>160</v>
      </c>
      <c r="AD56" s="561"/>
      <c r="AE56" s="562"/>
      <c r="AF56" s="560">
        <v>160</v>
      </c>
      <c r="AG56" s="561"/>
      <c r="AH56" s="562"/>
      <c r="AI56" s="560">
        <v>160</v>
      </c>
      <c r="AJ56" s="561"/>
      <c r="AK56" s="562"/>
      <c r="AL56" s="560">
        <v>160</v>
      </c>
      <c r="AM56" s="561"/>
      <c r="AN56" s="562"/>
      <c r="AO56" s="560">
        <v>160</v>
      </c>
      <c r="AP56" s="561"/>
      <c r="AQ56" s="562"/>
      <c r="AR56" s="560">
        <v>160</v>
      </c>
      <c r="AS56" s="561"/>
      <c r="AT56" s="562"/>
      <c r="AU56" s="560">
        <v>160</v>
      </c>
      <c r="AV56" s="561"/>
      <c r="AW56" s="562"/>
      <c r="AX56" s="560">
        <v>160</v>
      </c>
      <c r="AY56" s="561"/>
      <c r="AZ56" s="562"/>
      <c r="BA56" s="560">
        <v>160</v>
      </c>
      <c r="BB56" s="561"/>
      <c r="BC56" s="562"/>
      <c r="BD56" s="560">
        <v>160</v>
      </c>
      <c r="BE56" s="561"/>
      <c r="BF56" s="562"/>
      <c r="BG56" s="560">
        <v>160</v>
      </c>
      <c r="BH56" s="561"/>
      <c r="BI56" s="562"/>
      <c r="BJ56" s="560">
        <v>160</v>
      </c>
      <c r="BK56" s="561"/>
      <c r="BL56" s="562"/>
      <c r="BM56" s="226">
        <f t="shared" si="17"/>
        <v>0</v>
      </c>
      <c r="BN56" s="251">
        <f t="shared" si="18"/>
        <v>0</v>
      </c>
      <c r="BO56" s="226">
        <f t="shared" si="19"/>
        <v>0</v>
      </c>
      <c r="BP56" s="227">
        <f t="shared" si="20"/>
        <v>0</v>
      </c>
      <c r="BQ56" s="23"/>
      <c r="BR56" s="23"/>
      <c r="BS56" s="174">
        <v>160</v>
      </c>
      <c r="BT56" s="573"/>
      <c r="BU56" s="175"/>
      <c r="BV56" s="174">
        <v>160</v>
      </c>
      <c r="BW56" s="573"/>
      <c r="BX56" s="175"/>
      <c r="BY56" s="174">
        <v>160</v>
      </c>
      <c r="BZ56" s="573"/>
      <c r="CA56" s="175"/>
      <c r="CB56" s="174">
        <v>160</v>
      </c>
      <c r="CC56" s="573"/>
      <c r="CD56" s="175"/>
      <c r="CE56" s="174">
        <v>160</v>
      </c>
      <c r="CF56" s="573"/>
      <c r="CG56" s="175"/>
      <c r="CH56" s="174">
        <v>160</v>
      </c>
      <c r="CI56" s="573"/>
      <c r="CJ56" s="175"/>
      <c r="CK56" s="174">
        <v>160</v>
      </c>
      <c r="CL56" s="573"/>
      <c r="CM56" s="175"/>
      <c r="CN56" s="174">
        <v>160</v>
      </c>
      <c r="CO56" s="573"/>
      <c r="CP56" s="175"/>
      <c r="CQ56" s="174">
        <v>160</v>
      </c>
      <c r="CR56" s="573"/>
      <c r="CS56" s="175"/>
      <c r="CT56" s="174">
        <v>160</v>
      </c>
      <c r="CU56" s="573"/>
      <c r="CV56" s="175"/>
      <c r="CW56" s="174">
        <v>160</v>
      </c>
      <c r="CX56" s="573"/>
      <c r="CY56" s="175"/>
      <c r="CZ56" s="174">
        <v>160</v>
      </c>
      <c r="DA56" s="573"/>
      <c r="DB56" s="175"/>
      <c r="DC56" s="252">
        <f t="shared" si="21"/>
        <v>0</v>
      </c>
      <c r="DD56" s="251">
        <f t="shared" si="22"/>
        <v>0</v>
      </c>
      <c r="DE56" s="226">
        <f t="shared" si="23"/>
        <v>0</v>
      </c>
      <c r="DF56" s="227">
        <f t="shared" si="24"/>
        <v>0</v>
      </c>
      <c r="DG56" s="23"/>
      <c r="DH56" s="23"/>
      <c r="DI56" s="174">
        <v>160</v>
      </c>
      <c r="DJ56" s="566"/>
      <c r="DK56" s="567"/>
      <c r="DL56" s="201">
        <v>160</v>
      </c>
      <c r="DM56" s="561"/>
      <c r="DN56" s="567"/>
      <c r="DO56" s="201">
        <v>160</v>
      </c>
      <c r="DP56" s="561"/>
      <c r="DQ56" s="567"/>
      <c r="DR56" s="201">
        <v>160</v>
      </c>
      <c r="DS56" s="561"/>
      <c r="DT56" s="567"/>
      <c r="DU56" s="201">
        <v>160</v>
      </c>
      <c r="DV56" s="561"/>
      <c r="DW56" s="567"/>
      <c r="DX56" s="174">
        <v>160</v>
      </c>
      <c r="DY56" s="566"/>
      <c r="DZ56" s="567"/>
      <c r="EA56" s="201">
        <v>160</v>
      </c>
      <c r="EB56" s="561"/>
      <c r="EC56" s="567"/>
      <c r="ED56" s="201">
        <v>160</v>
      </c>
      <c r="EE56" s="561"/>
      <c r="EF56" s="567"/>
      <c r="EG56" s="201">
        <v>160</v>
      </c>
      <c r="EH56" s="561"/>
      <c r="EI56" s="567"/>
      <c r="EJ56" s="174">
        <v>160</v>
      </c>
      <c r="EK56" s="566"/>
      <c r="EL56" s="567"/>
      <c r="EM56" s="201">
        <v>160</v>
      </c>
      <c r="EN56" s="561"/>
      <c r="EO56" s="567"/>
      <c r="EP56" s="201">
        <v>160</v>
      </c>
      <c r="EQ56" s="561"/>
      <c r="ER56" s="567"/>
      <c r="ES56" s="252">
        <f t="shared" si="25"/>
        <v>0</v>
      </c>
      <c r="ET56" s="251">
        <f t="shared" si="26"/>
        <v>0</v>
      </c>
      <c r="EU56" s="226">
        <f t="shared" si="27"/>
        <v>0</v>
      </c>
      <c r="EV56" s="227">
        <f t="shared" si="28"/>
        <v>0</v>
      </c>
      <c r="EW56" s="23"/>
      <c r="EX56" s="23"/>
      <c r="EY56" s="568">
        <v>160</v>
      </c>
      <c r="EZ56" s="573"/>
      <c r="FA56" s="567"/>
      <c r="FB56" s="201">
        <v>160</v>
      </c>
      <c r="FC56" s="573"/>
      <c r="FD56" s="567"/>
      <c r="FE56" s="201">
        <v>160</v>
      </c>
      <c r="FF56" s="573"/>
      <c r="FG56" s="567"/>
      <c r="FH56" s="201">
        <v>160</v>
      </c>
      <c r="FI56" s="573"/>
      <c r="FJ56" s="567"/>
      <c r="FK56" s="174">
        <v>160</v>
      </c>
      <c r="FL56" s="566"/>
      <c r="FM56" s="567"/>
      <c r="FN56" s="201">
        <v>160</v>
      </c>
      <c r="FO56" s="573"/>
      <c r="FP56" s="567"/>
      <c r="FQ56" s="174">
        <v>160</v>
      </c>
      <c r="FR56" s="566"/>
      <c r="FS56" s="567"/>
      <c r="FT56" s="201">
        <v>160</v>
      </c>
      <c r="FU56" s="573"/>
      <c r="FV56" s="567"/>
      <c r="FW56" s="201">
        <v>160</v>
      </c>
      <c r="FX56" s="573"/>
      <c r="FY56" s="567"/>
      <c r="FZ56" s="174">
        <v>160</v>
      </c>
      <c r="GA56" s="566"/>
      <c r="GB56" s="567"/>
      <c r="GC56" s="201">
        <v>160</v>
      </c>
      <c r="GD56" s="573"/>
      <c r="GE56" s="567"/>
      <c r="GF56" s="201">
        <v>160</v>
      </c>
      <c r="GG56" s="573"/>
      <c r="GH56" s="567"/>
      <c r="GI56" s="252">
        <f t="shared" si="29"/>
        <v>0</v>
      </c>
      <c r="GJ56" s="251">
        <f t="shared" si="30"/>
        <v>0</v>
      </c>
      <c r="GK56" s="226">
        <f t="shared" si="31"/>
        <v>0</v>
      </c>
      <c r="GL56" s="227">
        <f t="shared" si="32"/>
        <v>0</v>
      </c>
      <c r="GM56" s="23"/>
      <c r="GN56" s="23"/>
      <c r="GO56" s="568">
        <v>160</v>
      </c>
      <c r="GP56" s="573"/>
      <c r="GQ56" s="567"/>
      <c r="GR56" s="201">
        <v>160</v>
      </c>
      <c r="GS56" s="573"/>
      <c r="GT56" s="567"/>
      <c r="GU56" s="201">
        <v>160</v>
      </c>
      <c r="GV56" s="573"/>
      <c r="GW56" s="567"/>
      <c r="GX56" s="201">
        <v>160</v>
      </c>
      <c r="GY56" s="573"/>
      <c r="GZ56" s="567"/>
      <c r="HA56" s="201">
        <v>160</v>
      </c>
      <c r="HB56" s="573"/>
      <c r="HC56" s="567"/>
      <c r="HD56" s="201">
        <v>160</v>
      </c>
      <c r="HE56" s="573"/>
      <c r="HF56" s="567"/>
      <c r="HG56" s="201">
        <v>160</v>
      </c>
      <c r="HH56" s="573"/>
      <c r="HI56" s="567"/>
      <c r="HJ56" s="201">
        <v>160</v>
      </c>
      <c r="HK56" s="573"/>
      <c r="HL56" s="567"/>
      <c r="HM56" s="201">
        <v>160</v>
      </c>
      <c r="HN56" s="573"/>
      <c r="HO56" s="567"/>
      <c r="HP56" s="201">
        <v>160</v>
      </c>
      <c r="HQ56" s="573"/>
      <c r="HR56" s="567"/>
      <c r="HS56" s="201">
        <v>160</v>
      </c>
      <c r="HT56" s="573"/>
      <c r="HU56" s="567"/>
      <c r="HV56" s="201">
        <v>160</v>
      </c>
      <c r="HW56" s="573"/>
      <c r="HX56" s="567"/>
      <c r="HY56" s="252">
        <f t="shared" si="33"/>
        <v>0</v>
      </c>
      <c r="HZ56" s="251">
        <f t="shared" si="34"/>
        <v>0</v>
      </c>
      <c r="IA56" s="226">
        <f t="shared" si="35"/>
        <v>0</v>
      </c>
      <c r="IB56" s="227">
        <f t="shared" si="36"/>
        <v>0</v>
      </c>
      <c r="IC56" s="23"/>
      <c r="ID56" s="23"/>
      <c r="IE56" s="568">
        <v>160</v>
      </c>
      <c r="IF56" s="573"/>
      <c r="IG56" s="567"/>
      <c r="IH56" s="201">
        <v>160</v>
      </c>
      <c r="II56" s="573"/>
      <c r="IJ56" s="567"/>
      <c r="IK56" s="174">
        <v>160</v>
      </c>
      <c r="IL56" s="566"/>
      <c r="IM56" s="567"/>
      <c r="IN56" s="174">
        <v>160</v>
      </c>
      <c r="IO56" s="566"/>
      <c r="IP56" s="567"/>
      <c r="IQ56" s="174">
        <v>160</v>
      </c>
      <c r="IR56" s="566"/>
      <c r="IS56" s="567"/>
      <c r="IT56" s="174">
        <v>160</v>
      </c>
      <c r="IU56" s="566"/>
      <c r="IV56" s="567"/>
      <c r="IW56" s="201">
        <v>160</v>
      </c>
      <c r="IX56" s="573"/>
      <c r="IY56" s="567"/>
      <c r="IZ56" s="174">
        <v>160</v>
      </c>
      <c r="JA56" s="566"/>
      <c r="JB56" s="567"/>
      <c r="JC56" s="174">
        <v>160</v>
      </c>
      <c r="JD56" s="566"/>
      <c r="JE56" s="567"/>
      <c r="JF56" s="174">
        <v>160</v>
      </c>
      <c r="JG56" s="566"/>
      <c r="JH56" s="567"/>
      <c r="JI56" s="174">
        <v>160</v>
      </c>
      <c r="JJ56" s="566"/>
      <c r="JK56" s="567"/>
      <c r="JL56" s="201">
        <v>160</v>
      </c>
      <c r="JM56" s="573"/>
      <c r="JN56" s="567"/>
      <c r="JO56" s="252">
        <f t="shared" si="37"/>
        <v>0</v>
      </c>
      <c r="JP56" s="251">
        <f t="shared" si="38"/>
        <v>0</v>
      </c>
      <c r="JQ56" s="226">
        <f t="shared" si="39"/>
        <v>0</v>
      </c>
      <c r="JR56" s="227">
        <f t="shared" si="40"/>
        <v>0</v>
      </c>
      <c r="JS56" s="23"/>
      <c r="JT56" s="23"/>
      <c r="JU56" s="174">
        <v>160</v>
      </c>
      <c r="JV56" s="566"/>
      <c r="JW56" s="567"/>
      <c r="JX56" s="174">
        <v>160</v>
      </c>
      <c r="JY56" s="566"/>
      <c r="JZ56" s="567"/>
      <c r="KA56" s="174">
        <v>160</v>
      </c>
      <c r="KB56" s="566"/>
      <c r="KC56" s="567"/>
      <c r="KD56" s="174">
        <v>160</v>
      </c>
      <c r="KE56" s="566"/>
      <c r="KF56" s="567"/>
      <c r="KG56" s="174">
        <v>160</v>
      </c>
      <c r="KH56" s="566"/>
      <c r="KI56" s="567"/>
      <c r="KJ56" s="174">
        <v>160</v>
      </c>
      <c r="KK56" s="566"/>
      <c r="KL56" s="567"/>
      <c r="KM56" s="174">
        <v>160</v>
      </c>
      <c r="KN56" s="566"/>
      <c r="KO56" s="567"/>
      <c r="KP56" s="174">
        <v>160</v>
      </c>
      <c r="KQ56" s="566"/>
      <c r="KR56" s="567"/>
      <c r="KS56" s="174">
        <v>160</v>
      </c>
      <c r="KT56" s="566"/>
      <c r="KU56" s="567"/>
      <c r="KV56" s="174">
        <v>160</v>
      </c>
      <c r="KW56" s="566"/>
      <c r="KX56" s="567"/>
      <c r="KY56" s="174">
        <v>160</v>
      </c>
      <c r="KZ56" s="566"/>
      <c r="LA56" s="567"/>
      <c r="LB56" s="174">
        <v>160</v>
      </c>
      <c r="LC56" s="566"/>
      <c r="LD56" s="567"/>
      <c r="LE56" s="252">
        <f t="shared" si="41"/>
        <v>0</v>
      </c>
      <c r="LF56" s="251">
        <f t="shared" si="42"/>
        <v>0</v>
      </c>
      <c r="LG56" s="226">
        <f t="shared" si="43"/>
        <v>0</v>
      </c>
      <c r="LH56" s="227">
        <f t="shared" si="44"/>
        <v>0</v>
      </c>
      <c r="LI56" s="23"/>
      <c r="LJ56" s="23"/>
      <c r="LK56" s="174">
        <v>160</v>
      </c>
      <c r="LL56" s="566"/>
      <c r="LM56" s="567"/>
      <c r="LN56" s="174">
        <v>160</v>
      </c>
      <c r="LO56" s="566"/>
      <c r="LP56" s="567"/>
      <c r="LQ56" s="174">
        <v>160</v>
      </c>
      <c r="LR56" s="566"/>
      <c r="LS56" s="567"/>
      <c r="LT56" s="174">
        <v>160</v>
      </c>
      <c r="LU56" s="566"/>
      <c r="LV56" s="567"/>
      <c r="LW56" s="174">
        <v>160</v>
      </c>
      <c r="LX56" s="566"/>
      <c r="LY56" s="567"/>
      <c r="LZ56" s="551">
        <v>160</v>
      </c>
      <c r="MA56" s="566"/>
      <c r="MB56" s="567"/>
      <c r="MC56" s="174">
        <v>160</v>
      </c>
      <c r="MD56" s="566"/>
      <c r="ME56" s="567"/>
      <c r="MF56" s="174">
        <v>160</v>
      </c>
      <c r="MG56" s="566"/>
      <c r="MH56" s="567"/>
      <c r="MI56" s="174">
        <v>160</v>
      </c>
      <c r="MJ56" s="566"/>
      <c r="MK56" s="567"/>
      <c r="ML56" s="174">
        <v>160</v>
      </c>
      <c r="MM56" s="566"/>
      <c r="MN56" s="567"/>
      <c r="MO56" s="551">
        <v>160</v>
      </c>
      <c r="MP56" s="566"/>
      <c r="MQ56" s="567"/>
      <c r="MR56" s="174">
        <v>160</v>
      </c>
      <c r="MS56" s="566"/>
      <c r="MT56" s="567"/>
      <c r="MU56" s="252">
        <f t="shared" si="45"/>
        <v>0</v>
      </c>
      <c r="MV56" s="251">
        <f t="shared" si="46"/>
        <v>0</v>
      </c>
      <c r="MW56" s="226">
        <f t="shared" si="47"/>
        <v>0</v>
      </c>
      <c r="MX56" s="227">
        <f t="shared" si="48"/>
        <v>0</v>
      </c>
      <c r="MY56" s="23"/>
      <c r="MZ56" s="23"/>
      <c r="NA56" s="568">
        <v>160</v>
      </c>
      <c r="NB56" s="573"/>
      <c r="NC56" s="567"/>
      <c r="ND56" s="174">
        <v>160</v>
      </c>
      <c r="NE56" s="566"/>
      <c r="NF56" s="567"/>
      <c r="NG56" s="201">
        <v>160</v>
      </c>
      <c r="NH56" s="573"/>
      <c r="NI56" s="567"/>
      <c r="NJ56" s="201">
        <v>160</v>
      </c>
      <c r="NK56" s="573"/>
      <c r="NL56" s="567"/>
      <c r="NM56" s="174">
        <v>160</v>
      </c>
      <c r="NN56" s="566"/>
      <c r="NO56" s="567"/>
      <c r="NP56" s="174">
        <v>160</v>
      </c>
      <c r="NQ56" s="566"/>
      <c r="NR56" s="567"/>
      <c r="NS56" s="174">
        <v>160</v>
      </c>
      <c r="NT56" s="566"/>
      <c r="NU56" s="567"/>
      <c r="NV56" s="201">
        <v>160</v>
      </c>
      <c r="NW56" s="573"/>
      <c r="NX56" s="567"/>
      <c r="NY56" s="201">
        <v>160</v>
      </c>
      <c r="NZ56" s="573"/>
      <c r="OA56" s="567"/>
      <c r="OB56" s="174">
        <v>160</v>
      </c>
      <c r="OC56" s="566"/>
      <c r="OD56" s="567"/>
      <c r="OE56" s="174">
        <v>160</v>
      </c>
      <c r="OF56" s="566"/>
      <c r="OG56" s="567"/>
      <c r="OH56" s="174">
        <v>160</v>
      </c>
      <c r="OI56" s="566"/>
      <c r="OJ56" s="567"/>
      <c r="OK56" s="252">
        <f t="shared" si="49"/>
        <v>0</v>
      </c>
      <c r="OL56" s="251">
        <f t="shared" si="50"/>
        <v>0</v>
      </c>
      <c r="OM56" s="226">
        <f t="shared" si="51"/>
        <v>0</v>
      </c>
      <c r="ON56" s="227">
        <f t="shared" si="52"/>
        <v>0</v>
      </c>
      <c r="OO56" s="23"/>
      <c r="OP56" s="23"/>
      <c r="OQ56" s="571" t="s">
        <v>297</v>
      </c>
      <c r="OR56" s="577">
        <v>160</v>
      </c>
      <c r="OS56" s="573"/>
      <c r="OT56" s="175"/>
      <c r="OU56" s="252">
        <f t="shared" si="53"/>
        <v>0</v>
      </c>
      <c r="OV56" s="227">
        <f t="shared" si="54"/>
        <v>0</v>
      </c>
      <c r="OW56" s="226">
        <f t="shared" si="55"/>
        <v>0</v>
      </c>
      <c r="OX56" s="251">
        <f t="shared" si="56"/>
        <v>0</v>
      </c>
      <c r="OY56" s="574"/>
      <c r="OZ56" s="23"/>
      <c r="PA56" s="23"/>
      <c r="PB56" s="228">
        <f t="shared" si="58"/>
        <v>0</v>
      </c>
      <c r="PC56" s="255">
        <f t="shared" si="59"/>
        <v>0</v>
      </c>
      <c r="PD56" s="226">
        <f t="shared" si="60"/>
        <v>0</v>
      </c>
      <c r="PE56" s="227">
        <f t="shared" si="61"/>
        <v>0</v>
      </c>
      <c r="PF56" s="230">
        <f t="shared" si="62"/>
        <v>0</v>
      </c>
      <c r="PG56" s="229">
        <f t="shared" si="63"/>
        <v>0</v>
      </c>
      <c r="PH56" s="226">
        <f t="shared" si="64"/>
        <v>0</v>
      </c>
      <c r="PI56" s="251">
        <f t="shared" si="65"/>
        <v>0</v>
      </c>
      <c r="PJ56" s="412">
        <f t="shared" si="66"/>
        <v>0</v>
      </c>
      <c r="PK56" s="417">
        <f t="shared" si="67"/>
        <v>0</v>
      </c>
      <c r="PL56" s="412">
        <f t="shared" si="68"/>
        <v>0</v>
      </c>
      <c r="PM56" s="414">
        <f t="shared" si="69"/>
        <v>0</v>
      </c>
      <c r="PN56" s="412" t="s">
        <v>338</v>
      </c>
      <c r="PO56" s="414" t="s">
        <v>338</v>
      </c>
      <c r="PP56" s="412">
        <f t="shared" si="70"/>
        <v>0</v>
      </c>
      <c r="PQ56" s="414">
        <f t="shared" si="71"/>
        <v>0</v>
      </c>
      <c r="PR56" s="23"/>
      <c r="PV56" s="26"/>
      <c r="PW56" s="26"/>
      <c r="PY56" s="26"/>
    </row>
    <row r="57" spans="2:441" s="4" customFormat="1" ht="16.5" customHeight="1" x14ac:dyDescent="0.25">
      <c r="B57" s="46" t="s">
        <v>35</v>
      </c>
      <c r="C57" s="986"/>
      <c r="D57" s="987"/>
      <c r="E57" s="308"/>
      <c r="F57" s="652">
        <v>1</v>
      </c>
      <c r="G57" s="309"/>
      <c r="H57" s="59"/>
      <c r="I57" s="57">
        <f>INT(ROUND(F57,2)*(IF(RIGHT(G57,1)="*",data!$J$11*H57+(IF(H57&gt;0, data!$K$11,0)),(IF(G57&gt;0,data!$J$11*RIGHT(G57,5)+data!$K$11,0)))))</f>
        <v>0</v>
      </c>
      <c r="J57" s="57">
        <f>IF(E57&gt;0,I57*E57,0)</f>
        <v>0</v>
      </c>
      <c r="K57" s="313"/>
      <c r="L57" s="314"/>
      <c r="M57" s="312"/>
      <c r="N57" s="57">
        <f>INT(ROUND(F57,2)*(IF(J57&gt;0,(IF(L57="ano",data!$J$6,0)),0)))</f>
        <v>0</v>
      </c>
      <c r="O57" s="61">
        <f>IF(M57&gt;E57,N57*E57,N57*M57)</f>
        <v>0</v>
      </c>
      <c r="P57" s="63">
        <f>J57+O57</f>
        <v>0</v>
      </c>
      <c r="Q57" s="26"/>
      <c r="R57" s="288" t="str">
        <f t="shared" si="15"/>
        <v/>
      </c>
      <c r="S57" s="289" t="str">
        <f t="shared" si="16"/>
        <v/>
      </c>
      <c r="T57" s="65" t="s">
        <v>338</v>
      </c>
      <c r="U57" s="290" t="str">
        <f t="shared" si="57"/>
        <v/>
      </c>
      <c r="V57" s="4">
        <f>IF(P57&gt;0,IF(ISTEXT(C57)=TRUE,0,1),0)</f>
        <v>0</v>
      </c>
      <c r="W57" s="26">
        <f>IF(H57&gt;0,IF(RIGHT(G57,1)="*",0,1),0)</f>
        <v>0</v>
      </c>
      <c r="X57" s="26">
        <f>IF(OR(G57=data!$I$18,G57=data!$I$19,G57=data!$I$20,G57=data!$I$21,G57=data!$I$22,G57=data!$I$23,G57=data!$I$24,G57=data!$I$25,G57=data!$I$26,G57=data!$I$27,G57=data!$I$28,G57=data!$I$29,G57=data!$I$30,G57=data!$I$31,G57=data!$I$32,G57=data!$I$33,G57=data!$I$34,G57=data!$I$35,G57=data!$I$36,G57=data!$I$37,G57=data!$I$38,G57=data!$I$39,G57=data!$I$40,G57=data!$I$41,G57=data!$I$42,G57=data!$I$43,G57=data!$I$44),1,0)</f>
        <v>0</v>
      </c>
      <c r="Z57" s="176" t="s">
        <v>297</v>
      </c>
      <c r="AA57" s="10"/>
      <c r="AB57" s="10"/>
      <c r="AC57" s="168">
        <v>160</v>
      </c>
      <c r="AD57" s="328"/>
      <c r="AE57" s="223"/>
      <c r="AF57" s="168">
        <v>160</v>
      </c>
      <c r="AG57" s="328"/>
      <c r="AH57" s="223"/>
      <c r="AI57" s="168">
        <v>160</v>
      </c>
      <c r="AJ57" s="328"/>
      <c r="AK57" s="223"/>
      <c r="AL57" s="168">
        <v>160</v>
      </c>
      <c r="AM57" s="328"/>
      <c r="AN57" s="223"/>
      <c r="AO57" s="168">
        <v>160</v>
      </c>
      <c r="AP57" s="328"/>
      <c r="AQ57" s="223"/>
      <c r="AR57" s="168">
        <v>160</v>
      </c>
      <c r="AS57" s="328"/>
      <c r="AT57" s="223"/>
      <c r="AU57" s="168">
        <v>160</v>
      </c>
      <c r="AV57" s="328"/>
      <c r="AW57" s="223"/>
      <c r="AX57" s="168">
        <v>160</v>
      </c>
      <c r="AY57" s="328"/>
      <c r="AZ57" s="223"/>
      <c r="BA57" s="168">
        <v>160</v>
      </c>
      <c r="BB57" s="328"/>
      <c r="BC57" s="223"/>
      <c r="BD57" s="168">
        <v>160</v>
      </c>
      <c r="BE57" s="328"/>
      <c r="BF57" s="223"/>
      <c r="BG57" s="168">
        <v>160</v>
      </c>
      <c r="BH57" s="328"/>
      <c r="BI57" s="223"/>
      <c r="BJ57" s="168">
        <v>160</v>
      </c>
      <c r="BK57" s="328"/>
      <c r="BL57" s="223"/>
      <c r="BM57" s="226">
        <f t="shared" si="17"/>
        <v>0</v>
      </c>
      <c r="BN57" s="251">
        <f t="shared" si="18"/>
        <v>0</v>
      </c>
      <c r="BO57" s="226">
        <f t="shared" si="19"/>
        <v>0</v>
      </c>
      <c r="BP57" s="227">
        <f t="shared" si="20"/>
        <v>0</v>
      </c>
      <c r="BS57" s="164">
        <v>160</v>
      </c>
      <c r="BT57" s="327"/>
      <c r="BU57" s="177"/>
      <c r="BV57" s="164">
        <v>160</v>
      </c>
      <c r="BW57" s="327"/>
      <c r="BX57" s="177"/>
      <c r="BY57" s="164">
        <v>160</v>
      </c>
      <c r="BZ57" s="327"/>
      <c r="CA57" s="177"/>
      <c r="CB57" s="164">
        <v>160</v>
      </c>
      <c r="CC57" s="327"/>
      <c r="CD57" s="177"/>
      <c r="CE57" s="164">
        <v>160</v>
      </c>
      <c r="CF57" s="327"/>
      <c r="CG57" s="177"/>
      <c r="CH57" s="164">
        <v>160</v>
      </c>
      <c r="CI57" s="327"/>
      <c r="CJ57" s="177"/>
      <c r="CK57" s="164">
        <v>160</v>
      </c>
      <c r="CL57" s="327"/>
      <c r="CM57" s="177"/>
      <c r="CN57" s="164">
        <v>160</v>
      </c>
      <c r="CO57" s="327"/>
      <c r="CP57" s="177"/>
      <c r="CQ57" s="164">
        <v>160</v>
      </c>
      <c r="CR57" s="327"/>
      <c r="CS57" s="177"/>
      <c r="CT57" s="164">
        <v>160</v>
      </c>
      <c r="CU57" s="327"/>
      <c r="CV57" s="177"/>
      <c r="CW57" s="164">
        <v>160</v>
      </c>
      <c r="CX57" s="327"/>
      <c r="CY57" s="177"/>
      <c r="CZ57" s="164">
        <v>160</v>
      </c>
      <c r="DA57" s="327"/>
      <c r="DB57" s="177"/>
      <c r="DC57" s="252">
        <f t="shared" si="21"/>
        <v>0</v>
      </c>
      <c r="DD57" s="251">
        <f t="shared" si="22"/>
        <v>0</v>
      </c>
      <c r="DE57" s="226">
        <f t="shared" si="23"/>
        <v>0</v>
      </c>
      <c r="DF57" s="227">
        <f t="shared" si="24"/>
        <v>0</v>
      </c>
      <c r="DI57" s="164">
        <v>160</v>
      </c>
      <c r="DJ57" s="340"/>
      <c r="DK57" s="169"/>
      <c r="DL57" s="195">
        <v>160</v>
      </c>
      <c r="DM57" s="328"/>
      <c r="DN57" s="169"/>
      <c r="DO57" s="195">
        <v>160</v>
      </c>
      <c r="DP57" s="328"/>
      <c r="DQ57" s="169"/>
      <c r="DR57" s="195">
        <v>160</v>
      </c>
      <c r="DS57" s="328"/>
      <c r="DT57" s="169"/>
      <c r="DU57" s="195">
        <v>160</v>
      </c>
      <c r="DV57" s="328"/>
      <c r="DW57" s="169"/>
      <c r="DX57" s="164">
        <v>160</v>
      </c>
      <c r="DY57" s="340"/>
      <c r="DZ57" s="169"/>
      <c r="EA57" s="195">
        <v>160</v>
      </c>
      <c r="EB57" s="328"/>
      <c r="EC57" s="169"/>
      <c r="ED57" s="195">
        <v>160</v>
      </c>
      <c r="EE57" s="328"/>
      <c r="EF57" s="169"/>
      <c r="EG57" s="195">
        <v>160</v>
      </c>
      <c r="EH57" s="328"/>
      <c r="EI57" s="169"/>
      <c r="EJ57" s="164">
        <v>160</v>
      </c>
      <c r="EK57" s="340"/>
      <c r="EL57" s="169"/>
      <c r="EM57" s="195">
        <v>160</v>
      </c>
      <c r="EN57" s="328"/>
      <c r="EO57" s="169"/>
      <c r="EP57" s="195">
        <v>160</v>
      </c>
      <c r="EQ57" s="328"/>
      <c r="ER57" s="169"/>
      <c r="ES57" s="252">
        <f t="shared" si="25"/>
        <v>0</v>
      </c>
      <c r="ET57" s="251">
        <f t="shared" si="26"/>
        <v>0</v>
      </c>
      <c r="EU57" s="226">
        <f t="shared" si="27"/>
        <v>0</v>
      </c>
      <c r="EV57" s="227">
        <f t="shared" si="28"/>
        <v>0</v>
      </c>
      <c r="EY57" s="346">
        <v>160</v>
      </c>
      <c r="EZ57" s="327"/>
      <c r="FA57" s="169"/>
      <c r="FB57" s="195">
        <v>160</v>
      </c>
      <c r="FC57" s="327"/>
      <c r="FD57" s="169"/>
      <c r="FE57" s="195">
        <v>160</v>
      </c>
      <c r="FF57" s="327"/>
      <c r="FG57" s="169"/>
      <c r="FH57" s="195">
        <v>160</v>
      </c>
      <c r="FI57" s="327"/>
      <c r="FJ57" s="169"/>
      <c r="FK57" s="164">
        <v>160</v>
      </c>
      <c r="FL57" s="340"/>
      <c r="FM57" s="169"/>
      <c r="FN57" s="195">
        <v>160</v>
      </c>
      <c r="FO57" s="327"/>
      <c r="FP57" s="169"/>
      <c r="FQ57" s="164">
        <v>160</v>
      </c>
      <c r="FR57" s="340"/>
      <c r="FS57" s="169"/>
      <c r="FT57" s="195">
        <v>160</v>
      </c>
      <c r="FU57" s="327"/>
      <c r="FV57" s="169"/>
      <c r="FW57" s="195">
        <v>160</v>
      </c>
      <c r="FX57" s="327"/>
      <c r="FY57" s="169"/>
      <c r="FZ57" s="164">
        <v>160</v>
      </c>
      <c r="GA57" s="340"/>
      <c r="GB57" s="169"/>
      <c r="GC57" s="195">
        <v>160</v>
      </c>
      <c r="GD57" s="327"/>
      <c r="GE57" s="169"/>
      <c r="GF57" s="195">
        <v>160</v>
      </c>
      <c r="GG57" s="327"/>
      <c r="GH57" s="169"/>
      <c r="GI57" s="252">
        <f t="shared" si="29"/>
        <v>0</v>
      </c>
      <c r="GJ57" s="251">
        <f t="shared" si="30"/>
        <v>0</v>
      </c>
      <c r="GK57" s="226">
        <f t="shared" si="31"/>
        <v>0</v>
      </c>
      <c r="GL57" s="227">
        <f t="shared" si="32"/>
        <v>0</v>
      </c>
      <c r="GO57" s="346">
        <v>160</v>
      </c>
      <c r="GP57" s="327"/>
      <c r="GQ57" s="169"/>
      <c r="GR57" s="195">
        <v>160</v>
      </c>
      <c r="GS57" s="327"/>
      <c r="GT57" s="169"/>
      <c r="GU57" s="195">
        <v>160</v>
      </c>
      <c r="GV57" s="327"/>
      <c r="GW57" s="169"/>
      <c r="GX57" s="195">
        <v>160</v>
      </c>
      <c r="GY57" s="327"/>
      <c r="GZ57" s="169"/>
      <c r="HA57" s="195">
        <v>160</v>
      </c>
      <c r="HB57" s="327"/>
      <c r="HC57" s="169"/>
      <c r="HD57" s="195">
        <v>160</v>
      </c>
      <c r="HE57" s="327"/>
      <c r="HF57" s="169"/>
      <c r="HG57" s="195">
        <v>160</v>
      </c>
      <c r="HH57" s="327"/>
      <c r="HI57" s="169"/>
      <c r="HJ57" s="195">
        <v>160</v>
      </c>
      <c r="HK57" s="327"/>
      <c r="HL57" s="169"/>
      <c r="HM57" s="195">
        <v>160</v>
      </c>
      <c r="HN57" s="327"/>
      <c r="HO57" s="169"/>
      <c r="HP57" s="195">
        <v>160</v>
      </c>
      <c r="HQ57" s="327"/>
      <c r="HR57" s="169"/>
      <c r="HS57" s="195">
        <v>160</v>
      </c>
      <c r="HT57" s="327"/>
      <c r="HU57" s="169"/>
      <c r="HV57" s="195">
        <v>160</v>
      </c>
      <c r="HW57" s="327"/>
      <c r="HX57" s="169"/>
      <c r="HY57" s="252">
        <f t="shared" si="33"/>
        <v>0</v>
      </c>
      <c r="HZ57" s="251">
        <f t="shared" si="34"/>
        <v>0</v>
      </c>
      <c r="IA57" s="226">
        <f t="shared" si="35"/>
        <v>0</v>
      </c>
      <c r="IB57" s="227">
        <f t="shared" si="36"/>
        <v>0</v>
      </c>
      <c r="IE57" s="346">
        <v>160</v>
      </c>
      <c r="IF57" s="327"/>
      <c r="IG57" s="169"/>
      <c r="IH57" s="195">
        <v>160</v>
      </c>
      <c r="II57" s="327"/>
      <c r="IJ57" s="169"/>
      <c r="IK57" s="164">
        <v>160</v>
      </c>
      <c r="IL57" s="340"/>
      <c r="IM57" s="169"/>
      <c r="IN57" s="164">
        <v>160</v>
      </c>
      <c r="IO57" s="340"/>
      <c r="IP57" s="169"/>
      <c r="IQ57" s="164">
        <v>160</v>
      </c>
      <c r="IR57" s="340"/>
      <c r="IS57" s="169"/>
      <c r="IT57" s="164">
        <v>160</v>
      </c>
      <c r="IU57" s="340"/>
      <c r="IV57" s="169"/>
      <c r="IW57" s="195">
        <v>160</v>
      </c>
      <c r="IX57" s="327"/>
      <c r="IY57" s="169"/>
      <c r="IZ57" s="164">
        <v>160</v>
      </c>
      <c r="JA57" s="340"/>
      <c r="JB57" s="169"/>
      <c r="JC57" s="164">
        <v>160</v>
      </c>
      <c r="JD57" s="340"/>
      <c r="JE57" s="169"/>
      <c r="JF57" s="164">
        <v>160</v>
      </c>
      <c r="JG57" s="340"/>
      <c r="JH57" s="169"/>
      <c r="JI57" s="164">
        <v>160</v>
      </c>
      <c r="JJ57" s="340"/>
      <c r="JK57" s="169"/>
      <c r="JL57" s="195">
        <v>160</v>
      </c>
      <c r="JM57" s="327"/>
      <c r="JN57" s="169"/>
      <c r="JO57" s="252">
        <f t="shared" si="37"/>
        <v>0</v>
      </c>
      <c r="JP57" s="251">
        <f t="shared" si="38"/>
        <v>0</v>
      </c>
      <c r="JQ57" s="226">
        <f t="shared" si="39"/>
        <v>0</v>
      </c>
      <c r="JR57" s="227">
        <f t="shared" si="40"/>
        <v>0</v>
      </c>
      <c r="JU57" s="164">
        <v>160</v>
      </c>
      <c r="JV57" s="340"/>
      <c r="JW57" s="169"/>
      <c r="JX57" s="164">
        <v>160</v>
      </c>
      <c r="JY57" s="340"/>
      <c r="JZ57" s="169"/>
      <c r="KA57" s="164">
        <v>160</v>
      </c>
      <c r="KB57" s="340"/>
      <c r="KC57" s="169"/>
      <c r="KD57" s="164">
        <v>160</v>
      </c>
      <c r="KE57" s="340"/>
      <c r="KF57" s="169"/>
      <c r="KG57" s="164">
        <v>160</v>
      </c>
      <c r="KH57" s="340"/>
      <c r="KI57" s="169"/>
      <c r="KJ57" s="164">
        <v>160</v>
      </c>
      <c r="KK57" s="340"/>
      <c r="KL57" s="169"/>
      <c r="KM57" s="164">
        <v>160</v>
      </c>
      <c r="KN57" s="340"/>
      <c r="KO57" s="169"/>
      <c r="KP57" s="164">
        <v>160</v>
      </c>
      <c r="KQ57" s="340"/>
      <c r="KR57" s="169"/>
      <c r="KS57" s="164">
        <v>160</v>
      </c>
      <c r="KT57" s="340"/>
      <c r="KU57" s="169"/>
      <c r="KV57" s="164">
        <v>160</v>
      </c>
      <c r="KW57" s="340"/>
      <c r="KX57" s="169"/>
      <c r="KY57" s="164">
        <v>160</v>
      </c>
      <c r="KZ57" s="340"/>
      <c r="LA57" s="169"/>
      <c r="LB57" s="164">
        <v>160</v>
      </c>
      <c r="LC57" s="340"/>
      <c r="LD57" s="169"/>
      <c r="LE57" s="252">
        <f t="shared" si="41"/>
        <v>0</v>
      </c>
      <c r="LF57" s="251">
        <f t="shared" si="42"/>
        <v>0</v>
      </c>
      <c r="LG57" s="226">
        <f t="shared" si="43"/>
        <v>0</v>
      </c>
      <c r="LH57" s="227">
        <f t="shared" si="44"/>
        <v>0</v>
      </c>
      <c r="LK57" s="164">
        <v>160</v>
      </c>
      <c r="LL57" s="340"/>
      <c r="LM57" s="169"/>
      <c r="LN57" s="164">
        <v>160</v>
      </c>
      <c r="LO57" s="340"/>
      <c r="LP57" s="169"/>
      <c r="LQ57" s="164">
        <v>160</v>
      </c>
      <c r="LR57" s="340"/>
      <c r="LS57" s="169"/>
      <c r="LT57" s="164">
        <v>160</v>
      </c>
      <c r="LU57" s="340"/>
      <c r="LV57" s="169"/>
      <c r="LW57" s="164">
        <v>160</v>
      </c>
      <c r="LX57" s="340"/>
      <c r="LY57" s="169"/>
      <c r="LZ57" s="205">
        <v>160</v>
      </c>
      <c r="MA57" s="340"/>
      <c r="MB57" s="169"/>
      <c r="MC57" s="164">
        <v>160</v>
      </c>
      <c r="MD57" s="340"/>
      <c r="ME57" s="169"/>
      <c r="MF57" s="164">
        <v>160</v>
      </c>
      <c r="MG57" s="340"/>
      <c r="MH57" s="169"/>
      <c r="MI57" s="164">
        <v>160</v>
      </c>
      <c r="MJ57" s="340"/>
      <c r="MK57" s="169"/>
      <c r="ML57" s="164">
        <v>160</v>
      </c>
      <c r="MM57" s="340"/>
      <c r="MN57" s="169"/>
      <c r="MO57" s="205">
        <v>160</v>
      </c>
      <c r="MP57" s="340"/>
      <c r="MQ57" s="169"/>
      <c r="MR57" s="164">
        <v>160</v>
      </c>
      <c r="MS57" s="340"/>
      <c r="MT57" s="169"/>
      <c r="MU57" s="252">
        <f t="shared" si="45"/>
        <v>0</v>
      </c>
      <c r="MV57" s="251">
        <f t="shared" si="46"/>
        <v>0</v>
      </c>
      <c r="MW57" s="226">
        <f t="shared" si="47"/>
        <v>0</v>
      </c>
      <c r="MX57" s="227">
        <f t="shared" si="48"/>
        <v>0</v>
      </c>
      <c r="NA57" s="346">
        <v>160</v>
      </c>
      <c r="NB57" s="327"/>
      <c r="NC57" s="169"/>
      <c r="ND57" s="164">
        <v>160</v>
      </c>
      <c r="NE57" s="340"/>
      <c r="NF57" s="169"/>
      <c r="NG57" s="195">
        <v>160</v>
      </c>
      <c r="NH57" s="327"/>
      <c r="NI57" s="169"/>
      <c r="NJ57" s="195">
        <v>160</v>
      </c>
      <c r="NK57" s="327"/>
      <c r="NL57" s="169"/>
      <c r="NM57" s="164">
        <v>160</v>
      </c>
      <c r="NN57" s="340"/>
      <c r="NO57" s="169"/>
      <c r="NP57" s="164">
        <v>160</v>
      </c>
      <c r="NQ57" s="340"/>
      <c r="NR57" s="169"/>
      <c r="NS57" s="164">
        <v>160</v>
      </c>
      <c r="NT57" s="340"/>
      <c r="NU57" s="169"/>
      <c r="NV57" s="195">
        <v>160</v>
      </c>
      <c r="NW57" s="327"/>
      <c r="NX57" s="169"/>
      <c r="NY57" s="195">
        <v>160</v>
      </c>
      <c r="NZ57" s="327"/>
      <c r="OA57" s="169"/>
      <c r="OB57" s="164">
        <v>160</v>
      </c>
      <c r="OC57" s="340"/>
      <c r="OD57" s="169"/>
      <c r="OE57" s="164">
        <v>160</v>
      </c>
      <c r="OF57" s="340"/>
      <c r="OG57" s="169"/>
      <c r="OH57" s="164">
        <v>160</v>
      </c>
      <c r="OI57" s="340"/>
      <c r="OJ57" s="169"/>
      <c r="OK57" s="252">
        <f t="shared" si="49"/>
        <v>0</v>
      </c>
      <c r="OL57" s="251">
        <f t="shared" si="50"/>
        <v>0</v>
      </c>
      <c r="OM57" s="226">
        <f t="shared" si="51"/>
        <v>0</v>
      </c>
      <c r="ON57" s="227">
        <f t="shared" si="52"/>
        <v>0</v>
      </c>
      <c r="OQ57" s="283" t="s">
        <v>297</v>
      </c>
      <c r="OR57" s="354">
        <v>160</v>
      </c>
      <c r="OS57" s="327"/>
      <c r="OT57" s="177"/>
      <c r="OU57" s="252">
        <f t="shared" si="53"/>
        <v>0</v>
      </c>
      <c r="OV57" s="227">
        <f t="shared" si="54"/>
        <v>0</v>
      </c>
      <c r="OW57" s="226">
        <f t="shared" si="55"/>
        <v>0</v>
      </c>
      <c r="OX57" s="251">
        <f t="shared" si="56"/>
        <v>0</v>
      </c>
      <c r="OY57" s="293"/>
      <c r="PB57" s="228">
        <f t="shared" si="58"/>
        <v>0</v>
      </c>
      <c r="PC57" s="255">
        <f t="shared" si="59"/>
        <v>0</v>
      </c>
      <c r="PD57" s="226">
        <f t="shared" si="60"/>
        <v>0</v>
      </c>
      <c r="PE57" s="227">
        <f t="shared" si="61"/>
        <v>0</v>
      </c>
      <c r="PF57" s="230">
        <f t="shared" si="62"/>
        <v>0</v>
      </c>
      <c r="PG57" s="229">
        <f t="shared" si="63"/>
        <v>0</v>
      </c>
      <c r="PH57" s="226">
        <f t="shared" si="64"/>
        <v>0</v>
      </c>
      <c r="PI57" s="251">
        <f t="shared" si="65"/>
        <v>0</v>
      </c>
      <c r="PJ57" s="412">
        <f t="shared" si="66"/>
        <v>0</v>
      </c>
      <c r="PK57" s="417">
        <f t="shared" si="67"/>
        <v>0</v>
      </c>
      <c r="PL57" s="412">
        <f t="shared" si="68"/>
        <v>0</v>
      </c>
      <c r="PM57" s="414">
        <f t="shared" si="69"/>
        <v>0</v>
      </c>
      <c r="PN57" s="412" t="s">
        <v>338</v>
      </c>
      <c r="PO57" s="414" t="s">
        <v>338</v>
      </c>
      <c r="PP57" s="412">
        <f t="shared" si="70"/>
        <v>0</v>
      </c>
      <c r="PQ57" s="414">
        <f t="shared" si="71"/>
        <v>0</v>
      </c>
      <c r="PV57" s="26"/>
      <c r="PW57" s="26"/>
      <c r="PY57" s="26"/>
    </row>
    <row r="58" spans="2:441" s="4" customFormat="1" ht="15" hidden="1" customHeight="1" x14ac:dyDescent="0.25">
      <c r="B58" s="46"/>
      <c r="C58" s="555"/>
      <c r="D58" s="556"/>
      <c r="E58" s="547"/>
      <c r="F58" s="652"/>
      <c r="G58" s="575"/>
      <c r="H58" s="58"/>
      <c r="I58" s="57">
        <f>INT(ROUND(F58,2)*(IF(RIGHT(G58,1)="*",data!$J$11*H58+(IF(H58&gt;0, data!$K$11,0)),(IF(G58&gt;0,data!$J$11*RIGHT(G58,5)+data!$K$11,0)))))</f>
        <v>0</v>
      </c>
      <c r="J58" s="57"/>
      <c r="K58" s="576"/>
      <c r="L58" s="549"/>
      <c r="M58" s="128"/>
      <c r="N58" s="57">
        <f>INT(ROUND(F58,2)*(IF(J58&gt;0,(IF(L58="ano",data!$J$6,0)),0)))</f>
        <v>0</v>
      </c>
      <c r="O58" s="61"/>
      <c r="P58" s="63"/>
      <c r="Q58" s="26"/>
      <c r="R58" s="288" t="str">
        <f t="shared" si="15"/>
        <v/>
      </c>
      <c r="S58" s="289" t="str">
        <f t="shared" si="16"/>
        <v/>
      </c>
      <c r="T58" s="65" t="s">
        <v>338</v>
      </c>
      <c r="U58" s="290" t="str">
        <f t="shared" si="57"/>
        <v/>
      </c>
      <c r="V58" s="23"/>
      <c r="W58" s="26"/>
      <c r="X58" s="26">
        <f>IF(OR(G58=data!$I$18,G58=data!$I$19,G58=data!$I$20,G58=data!$I$21,G58=data!$I$22,G58=data!$I$23,G58=data!$I$24,G58=data!$I$25,G58=data!$I$26,G58=data!$I$27,G58=data!$I$28,G58=data!$I$29,G58=data!$I$30,G58=data!$I$31,G58=data!$I$32,G58=data!$I$33,G58=data!$I$34,G58=data!$I$35,G58=data!$I$36,G58=data!$I$37,G58=data!$I$38,G58=data!$I$39,G58=data!$I$40,G58=data!$I$41,G58=data!$I$42,G58=data!$I$43,G58=data!$I$44),1,0)</f>
        <v>0</v>
      </c>
      <c r="Z58" s="173" t="s">
        <v>297</v>
      </c>
      <c r="AA58" s="10"/>
      <c r="AB58" s="10"/>
      <c r="AC58" s="560">
        <v>160</v>
      </c>
      <c r="AD58" s="561"/>
      <c r="AE58" s="562"/>
      <c r="AF58" s="560">
        <v>160</v>
      </c>
      <c r="AG58" s="561"/>
      <c r="AH58" s="562"/>
      <c r="AI58" s="560">
        <v>160</v>
      </c>
      <c r="AJ58" s="561"/>
      <c r="AK58" s="562"/>
      <c r="AL58" s="560">
        <v>160</v>
      </c>
      <c r="AM58" s="561"/>
      <c r="AN58" s="562"/>
      <c r="AO58" s="560">
        <v>160</v>
      </c>
      <c r="AP58" s="561"/>
      <c r="AQ58" s="562"/>
      <c r="AR58" s="560">
        <v>160</v>
      </c>
      <c r="AS58" s="561"/>
      <c r="AT58" s="562"/>
      <c r="AU58" s="560">
        <v>160</v>
      </c>
      <c r="AV58" s="561"/>
      <c r="AW58" s="562"/>
      <c r="AX58" s="560">
        <v>160</v>
      </c>
      <c r="AY58" s="561"/>
      <c r="AZ58" s="562"/>
      <c r="BA58" s="560">
        <v>160</v>
      </c>
      <c r="BB58" s="561"/>
      <c r="BC58" s="562"/>
      <c r="BD58" s="560">
        <v>160</v>
      </c>
      <c r="BE58" s="561"/>
      <c r="BF58" s="562"/>
      <c r="BG58" s="560">
        <v>160</v>
      </c>
      <c r="BH58" s="561"/>
      <c r="BI58" s="562"/>
      <c r="BJ58" s="560">
        <v>160</v>
      </c>
      <c r="BK58" s="561"/>
      <c r="BL58" s="562"/>
      <c r="BM58" s="226">
        <f t="shared" si="17"/>
        <v>0</v>
      </c>
      <c r="BN58" s="251">
        <f t="shared" si="18"/>
        <v>0</v>
      </c>
      <c r="BO58" s="226">
        <f t="shared" si="19"/>
        <v>0</v>
      </c>
      <c r="BP58" s="227">
        <f t="shared" si="20"/>
        <v>0</v>
      </c>
      <c r="BQ58" s="23"/>
      <c r="BR58" s="23"/>
      <c r="BS58" s="174">
        <v>160</v>
      </c>
      <c r="BT58" s="573"/>
      <c r="BU58" s="175"/>
      <c r="BV58" s="174">
        <v>160</v>
      </c>
      <c r="BW58" s="573"/>
      <c r="BX58" s="175"/>
      <c r="BY58" s="174">
        <v>160</v>
      </c>
      <c r="BZ58" s="573"/>
      <c r="CA58" s="175"/>
      <c r="CB58" s="174">
        <v>160</v>
      </c>
      <c r="CC58" s="573"/>
      <c r="CD58" s="175"/>
      <c r="CE58" s="174">
        <v>160</v>
      </c>
      <c r="CF58" s="573"/>
      <c r="CG58" s="175"/>
      <c r="CH58" s="174">
        <v>160</v>
      </c>
      <c r="CI58" s="573"/>
      <c r="CJ58" s="175"/>
      <c r="CK58" s="174">
        <v>160</v>
      </c>
      <c r="CL58" s="573"/>
      <c r="CM58" s="175"/>
      <c r="CN58" s="174">
        <v>160</v>
      </c>
      <c r="CO58" s="573"/>
      <c r="CP58" s="175"/>
      <c r="CQ58" s="174">
        <v>160</v>
      </c>
      <c r="CR58" s="573"/>
      <c r="CS58" s="175"/>
      <c r="CT58" s="174">
        <v>160</v>
      </c>
      <c r="CU58" s="573"/>
      <c r="CV58" s="175"/>
      <c r="CW58" s="174">
        <v>160</v>
      </c>
      <c r="CX58" s="573"/>
      <c r="CY58" s="175"/>
      <c r="CZ58" s="174">
        <v>160</v>
      </c>
      <c r="DA58" s="573"/>
      <c r="DB58" s="175"/>
      <c r="DC58" s="252">
        <f t="shared" si="21"/>
        <v>0</v>
      </c>
      <c r="DD58" s="251">
        <f t="shared" si="22"/>
        <v>0</v>
      </c>
      <c r="DE58" s="226">
        <f t="shared" si="23"/>
        <v>0</v>
      </c>
      <c r="DF58" s="227">
        <f t="shared" si="24"/>
        <v>0</v>
      </c>
      <c r="DG58" s="23"/>
      <c r="DH58" s="23"/>
      <c r="DI58" s="174">
        <v>160</v>
      </c>
      <c r="DJ58" s="566"/>
      <c r="DK58" s="567"/>
      <c r="DL58" s="201">
        <v>160</v>
      </c>
      <c r="DM58" s="561"/>
      <c r="DN58" s="567"/>
      <c r="DO58" s="201">
        <v>160</v>
      </c>
      <c r="DP58" s="561"/>
      <c r="DQ58" s="567"/>
      <c r="DR58" s="201">
        <v>160</v>
      </c>
      <c r="DS58" s="561"/>
      <c r="DT58" s="567"/>
      <c r="DU58" s="201">
        <v>160</v>
      </c>
      <c r="DV58" s="561"/>
      <c r="DW58" s="567"/>
      <c r="DX58" s="174">
        <v>160</v>
      </c>
      <c r="DY58" s="566"/>
      <c r="DZ58" s="567"/>
      <c r="EA58" s="201">
        <v>160</v>
      </c>
      <c r="EB58" s="561"/>
      <c r="EC58" s="567"/>
      <c r="ED58" s="201">
        <v>160</v>
      </c>
      <c r="EE58" s="561"/>
      <c r="EF58" s="567"/>
      <c r="EG58" s="201">
        <v>160</v>
      </c>
      <c r="EH58" s="561"/>
      <c r="EI58" s="567"/>
      <c r="EJ58" s="174">
        <v>160</v>
      </c>
      <c r="EK58" s="566"/>
      <c r="EL58" s="567"/>
      <c r="EM58" s="201">
        <v>160</v>
      </c>
      <c r="EN58" s="561"/>
      <c r="EO58" s="567"/>
      <c r="EP58" s="201">
        <v>160</v>
      </c>
      <c r="EQ58" s="561"/>
      <c r="ER58" s="567"/>
      <c r="ES58" s="252">
        <f t="shared" si="25"/>
        <v>0</v>
      </c>
      <c r="ET58" s="251">
        <f t="shared" si="26"/>
        <v>0</v>
      </c>
      <c r="EU58" s="226">
        <f t="shared" si="27"/>
        <v>0</v>
      </c>
      <c r="EV58" s="227">
        <f t="shared" si="28"/>
        <v>0</v>
      </c>
      <c r="EW58" s="23"/>
      <c r="EX58" s="23"/>
      <c r="EY58" s="568">
        <v>160</v>
      </c>
      <c r="EZ58" s="573"/>
      <c r="FA58" s="567"/>
      <c r="FB58" s="201">
        <v>160</v>
      </c>
      <c r="FC58" s="573"/>
      <c r="FD58" s="567"/>
      <c r="FE58" s="201">
        <v>160</v>
      </c>
      <c r="FF58" s="573"/>
      <c r="FG58" s="567"/>
      <c r="FH58" s="201">
        <v>160</v>
      </c>
      <c r="FI58" s="573"/>
      <c r="FJ58" s="567"/>
      <c r="FK58" s="174">
        <v>160</v>
      </c>
      <c r="FL58" s="566"/>
      <c r="FM58" s="567"/>
      <c r="FN58" s="201">
        <v>160</v>
      </c>
      <c r="FO58" s="573"/>
      <c r="FP58" s="567"/>
      <c r="FQ58" s="174">
        <v>160</v>
      </c>
      <c r="FR58" s="566"/>
      <c r="FS58" s="567"/>
      <c r="FT58" s="201">
        <v>160</v>
      </c>
      <c r="FU58" s="573"/>
      <c r="FV58" s="567"/>
      <c r="FW58" s="201">
        <v>160</v>
      </c>
      <c r="FX58" s="573"/>
      <c r="FY58" s="567"/>
      <c r="FZ58" s="174">
        <v>160</v>
      </c>
      <c r="GA58" s="566"/>
      <c r="GB58" s="567"/>
      <c r="GC58" s="201">
        <v>160</v>
      </c>
      <c r="GD58" s="573"/>
      <c r="GE58" s="567"/>
      <c r="GF58" s="201">
        <v>160</v>
      </c>
      <c r="GG58" s="573"/>
      <c r="GH58" s="567"/>
      <c r="GI58" s="252">
        <f t="shared" si="29"/>
        <v>0</v>
      </c>
      <c r="GJ58" s="251">
        <f t="shared" si="30"/>
        <v>0</v>
      </c>
      <c r="GK58" s="226">
        <f t="shared" si="31"/>
        <v>0</v>
      </c>
      <c r="GL58" s="227">
        <f t="shared" si="32"/>
        <v>0</v>
      </c>
      <c r="GM58" s="23"/>
      <c r="GN58" s="23"/>
      <c r="GO58" s="568">
        <v>160</v>
      </c>
      <c r="GP58" s="573"/>
      <c r="GQ58" s="567"/>
      <c r="GR58" s="201">
        <v>160</v>
      </c>
      <c r="GS58" s="573"/>
      <c r="GT58" s="567"/>
      <c r="GU58" s="201">
        <v>160</v>
      </c>
      <c r="GV58" s="573"/>
      <c r="GW58" s="567"/>
      <c r="GX58" s="201">
        <v>160</v>
      </c>
      <c r="GY58" s="573"/>
      <c r="GZ58" s="567"/>
      <c r="HA58" s="201">
        <v>160</v>
      </c>
      <c r="HB58" s="573"/>
      <c r="HC58" s="567"/>
      <c r="HD58" s="201">
        <v>160</v>
      </c>
      <c r="HE58" s="573"/>
      <c r="HF58" s="567"/>
      <c r="HG58" s="201">
        <v>160</v>
      </c>
      <c r="HH58" s="573"/>
      <c r="HI58" s="567"/>
      <c r="HJ58" s="201">
        <v>160</v>
      </c>
      <c r="HK58" s="573"/>
      <c r="HL58" s="567"/>
      <c r="HM58" s="201">
        <v>160</v>
      </c>
      <c r="HN58" s="573"/>
      <c r="HO58" s="567"/>
      <c r="HP58" s="201">
        <v>160</v>
      </c>
      <c r="HQ58" s="573"/>
      <c r="HR58" s="567"/>
      <c r="HS58" s="201">
        <v>160</v>
      </c>
      <c r="HT58" s="573"/>
      <c r="HU58" s="567"/>
      <c r="HV58" s="201">
        <v>160</v>
      </c>
      <c r="HW58" s="573"/>
      <c r="HX58" s="567"/>
      <c r="HY58" s="252">
        <f t="shared" si="33"/>
        <v>0</v>
      </c>
      <c r="HZ58" s="251">
        <f t="shared" si="34"/>
        <v>0</v>
      </c>
      <c r="IA58" s="226">
        <f t="shared" si="35"/>
        <v>0</v>
      </c>
      <c r="IB58" s="227">
        <f t="shared" si="36"/>
        <v>0</v>
      </c>
      <c r="IC58" s="23"/>
      <c r="ID58" s="23"/>
      <c r="IE58" s="568">
        <v>160</v>
      </c>
      <c r="IF58" s="573"/>
      <c r="IG58" s="567"/>
      <c r="IH58" s="201">
        <v>160</v>
      </c>
      <c r="II58" s="573"/>
      <c r="IJ58" s="567"/>
      <c r="IK58" s="174">
        <v>160</v>
      </c>
      <c r="IL58" s="566"/>
      <c r="IM58" s="567"/>
      <c r="IN58" s="174">
        <v>160</v>
      </c>
      <c r="IO58" s="566"/>
      <c r="IP58" s="567"/>
      <c r="IQ58" s="174">
        <v>160</v>
      </c>
      <c r="IR58" s="566"/>
      <c r="IS58" s="567"/>
      <c r="IT58" s="174">
        <v>160</v>
      </c>
      <c r="IU58" s="566"/>
      <c r="IV58" s="567"/>
      <c r="IW58" s="201">
        <v>160</v>
      </c>
      <c r="IX58" s="573"/>
      <c r="IY58" s="567"/>
      <c r="IZ58" s="174">
        <v>160</v>
      </c>
      <c r="JA58" s="566"/>
      <c r="JB58" s="567"/>
      <c r="JC58" s="174">
        <v>160</v>
      </c>
      <c r="JD58" s="566"/>
      <c r="JE58" s="567"/>
      <c r="JF58" s="174">
        <v>160</v>
      </c>
      <c r="JG58" s="566"/>
      <c r="JH58" s="567"/>
      <c r="JI58" s="174">
        <v>160</v>
      </c>
      <c r="JJ58" s="566"/>
      <c r="JK58" s="567"/>
      <c r="JL58" s="201">
        <v>160</v>
      </c>
      <c r="JM58" s="573"/>
      <c r="JN58" s="567"/>
      <c r="JO58" s="252">
        <f t="shared" si="37"/>
        <v>0</v>
      </c>
      <c r="JP58" s="251">
        <f t="shared" si="38"/>
        <v>0</v>
      </c>
      <c r="JQ58" s="226">
        <f t="shared" si="39"/>
        <v>0</v>
      </c>
      <c r="JR58" s="227">
        <f t="shared" si="40"/>
        <v>0</v>
      </c>
      <c r="JS58" s="23"/>
      <c r="JT58" s="23"/>
      <c r="JU58" s="174">
        <v>160</v>
      </c>
      <c r="JV58" s="566"/>
      <c r="JW58" s="567"/>
      <c r="JX58" s="174">
        <v>160</v>
      </c>
      <c r="JY58" s="566"/>
      <c r="JZ58" s="567"/>
      <c r="KA58" s="174">
        <v>160</v>
      </c>
      <c r="KB58" s="566"/>
      <c r="KC58" s="567"/>
      <c r="KD58" s="174">
        <v>160</v>
      </c>
      <c r="KE58" s="566"/>
      <c r="KF58" s="567"/>
      <c r="KG58" s="174">
        <v>160</v>
      </c>
      <c r="KH58" s="566"/>
      <c r="KI58" s="567"/>
      <c r="KJ58" s="174">
        <v>160</v>
      </c>
      <c r="KK58" s="566"/>
      <c r="KL58" s="567"/>
      <c r="KM58" s="174">
        <v>160</v>
      </c>
      <c r="KN58" s="566"/>
      <c r="KO58" s="567"/>
      <c r="KP58" s="174">
        <v>160</v>
      </c>
      <c r="KQ58" s="566"/>
      <c r="KR58" s="567"/>
      <c r="KS58" s="174">
        <v>160</v>
      </c>
      <c r="KT58" s="566"/>
      <c r="KU58" s="567"/>
      <c r="KV58" s="174">
        <v>160</v>
      </c>
      <c r="KW58" s="566"/>
      <c r="KX58" s="567"/>
      <c r="KY58" s="174">
        <v>160</v>
      </c>
      <c r="KZ58" s="566"/>
      <c r="LA58" s="567"/>
      <c r="LB58" s="174">
        <v>160</v>
      </c>
      <c r="LC58" s="566"/>
      <c r="LD58" s="567"/>
      <c r="LE58" s="252">
        <f t="shared" si="41"/>
        <v>0</v>
      </c>
      <c r="LF58" s="251">
        <f t="shared" si="42"/>
        <v>0</v>
      </c>
      <c r="LG58" s="226">
        <f t="shared" si="43"/>
        <v>0</v>
      </c>
      <c r="LH58" s="227">
        <f t="shared" si="44"/>
        <v>0</v>
      </c>
      <c r="LI58" s="23"/>
      <c r="LJ58" s="23"/>
      <c r="LK58" s="174">
        <v>160</v>
      </c>
      <c r="LL58" s="566"/>
      <c r="LM58" s="567"/>
      <c r="LN58" s="174">
        <v>160</v>
      </c>
      <c r="LO58" s="566"/>
      <c r="LP58" s="567"/>
      <c r="LQ58" s="174">
        <v>160</v>
      </c>
      <c r="LR58" s="566"/>
      <c r="LS58" s="567"/>
      <c r="LT58" s="174">
        <v>160</v>
      </c>
      <c r="LU58" s="566"/>
      <c r="LV58" s="567"/>
      <c r="LW58" s="174">
        <v>160</v>
      </c>
      <c r="LX58" s="566"/>
      <c r="LY58" s="567"/>
      <c r="LZ58" s="551">
        <v>160</v>
      </c>
      <c r="MA58" s="566"/>
      <c r="MB58" s="567"/>
      <c r="MC58" s="174">
        <v>160</v>
      </c>
      <c r="MD58" s="566"/>
      <c r="ME58" s="567"/>
      <c r="MF58" s="174">
        <v>160</v>
      </c>
      <c r="MG58" s="566"/>
      <c r="MH58" s="567"/>
      <c r="MI58" s="174">
        <v>160</v>
      </c>
      <c r="MJ58" s="566"/>
      <c r="MK58" s="567"/>
      <c r="ML58" s="174">
        <v>160</v>
      </c>
      <c r="MM58" s="566"/>
      <c r="MN58" s="567"/>
      <c r="MO58" s="551">
        <v>160</v>
      </c>
      <c r="MP58" s="566"/>
      <c r="MQ58" s="567"/>
      <c r="MR58" s="174">
        <v>160</v>
      </c>
      <c r="MS58" s="566"/>
      <c r="MT58" s="567"/>
      <c r="MU58" s="252">
        <f t="shared" si="45"/>
        <v>0</v>
      </c>
      <c r="MV58" s="251">
        <f t="shared" si="46"/>
        <v>0</v>
      </c>
      <c r="MW58" s="226">
        <f t="shared" si="47"/>
        <v>0</v>
      </c>
      <c r="MX58" s="227">
        <f t="shared" si="48"/>
        <v>0</v>
      </c>
      <c r="MY58" s="23"/>
      <c r="MZ58" s="23"/>
      <c r="NA58" s="568">
        <v>160</v>
      </c>
      <c r="NB58" s="573"/>
      <c r="NC58" s="567"/>
      <c r="ND58" s="174">
        <v>160</v>
      </c>
      <c r="NE58" s="566"/>
      <c r="NF58" s="567"/>
      <c r="NG58" s="201">
        <v>160</v>
      </c>
      <c r="NH58" s="573"/>
      <c r="NI58" s="567"/>
      <c r="NJ58" s="201">
        <v>160</v>
      </c>
      <c r="NK58" s="573"/>
      <c r="NL58" s="567"/>
      <c r="NM58" s="174">
        <v>160</v>
      </c>
      <c r="NN58" s="566"/>
      <c r="NO58" s="567"/>
      <c r="NP58" s="174">
        <v>160</v>
      </c>
      <c r="NQ58" s="566"/>
      <c r="NR58" s="567"/>
      <c r="NS58" s="174">
        <v>160</v>
      </c>
      <c r="NT58" s="566"/>
      <c r="NU58" s="567"/>
      <c r="NV58" s="201">
        <v>160</v>
      </c>
      <c r="NW58" s="573"/>
      <c r="NX58" s="567"/>
      <c r="NY58" s="201">
        <v>160</v>
      </c>
      <c r="NZ58" s="573"/>
      <c r="OA58" s="567"/>
      <c r="OB58" s="174">
        <v>160</v>
      </c>
      <c r="OC58" s="566"/>
      <c r="OD58" s="567"/>
      <c r="OE58" s="174">
        <v>160</v>
      </c>
      <c r="OF58" s="566"/>
      <c r="OG58" s="567"/>
      <c r="OH58" s="174">
        <v>160</v>
      </c>
      <c r="OI58" s="566"/>
      <c r="OJ58" s="567"/>
      <c r="OK58" s="252">
        <f t="shared" si="49"/>
        <v>0</v>
      </c>
      <c r="OL58" s="251">
        <f t="shared" si="50"/>
        <v>0</v>
      </c>
      <c r="OM58" s="226">
        <f t="shared" si="51"/>
        <v>0</v>
      </c>
      <c r="ON58" s="227">
        <f t="shared" si="52"/>
        <v>0</v>
      </c>
      <c r="OO58" s="23"/>
      <c r="OP58" s="23"/>
      <c r="OQ58" s="571" t="s">
        <v>297</v>
      </c>
      <c r="OR58" s="577">
        <v>160</v>
      </c>
      <c r="OS58" s="573"/>
      <c r="OT58" s="175"/>
      <c r="OU58" s="252">
        <f t="shared" si="53"/>
        <v>0</v>
      </c>
      <c r="OV58" s="227">
        <f t="shared" si="54"/>
        <v>0</v>
      </c>
      <c r="OW58" s="226">
        <f t="shared" si="55"/>
        <v>0</v>
      </c>
      <c r="OX58" s="251">
        <f t="shared" si="56"/>
        <v>0</v>
      </c>
      <c r="OY58" s="574"/>
      <c r="OZ58" s="23"/>
      <c r="PA58" s="23"/>
      <c r="PB58" s="228">
        <f t="shared" si="58"/>
        <v>0</v>
      </c>
      <c r="PC58" s="255">
        <f t="shared" si="59"/>
        <v>0</v>
      </c>
      <c r="PD58" s="226">
        <f t="shared" si="60"/>
        <v>0</v>
      </c>
      <c r="PE58" s="227">
        <f t="shared" si="61"/>
        <v>0</v>
      </c>
      <c r="PF58" s="230">
        <f t="shared" si="62"/>
        <v>0</v>
      </c>
      <c r="PG58" s="229">
        <f t="shared" si="63"/>
        <v>0</v>
      </c>
      <c r="PH58" s="226">
        <f t="shared" si="64"/>
        <v>0</v>
      </c>
      <c r="PI58" s="251">
        <f t="shared" si="65"/>
        <v>0</v>
      </c>
      <c r="PJ58" s="412">
        <f t="shared" si="66"/>
        <v>0</v>
      </c>
      <c r="PK58" s="417">
        <f t="shared" si="67"/>
        <v>0</v>
      </c>
      <c r="PL58" s="412">
        <f t="shared" si="68"/>
        <v>0</v>
      </c>
      <c r="PM58" s="414">
        <f t="shared" si="69"/>
        <v>0</v>
      </c>
      <c r="PN58" s="412" t="s">
        <v>338</v>
      </c>
      <c r="PO58" s="414" t="s">
        <v>338</v>
      </c>
      <c r="PP58" s="412">
        <f t="shared" si="70"/>
        <v>0</v>
      </c>
      <c r="PQ58" s="414">
        <f t="shared" si="71"/>
        <v>0</v>
      </c>
      <c r="PR58" s="23"/>
      <c r="PV58" s="26"/>
      <c r="PW58" s="26"/>
      <c r="PY58" s="26"/>
    </row>
    <row r="59" spans="2:441" s="4" customFormat="1" ht="16.5" customHeight="1" x14ac:dyDescent="0.25">
      <c r="B59" s="46" t="s">
        <v>36</v>
      </c>
      <c r="C59" s="986"/>
      <c r="D59" s="987"/>
      <c r="E59" s="308"/>
      <c r="F59" s="652">
        <v>1</v>
      </c>
      <c r="G59" s="309"/>
      <c r="H59" s="59"/>
      <c r="I59" s="57">
        <f>INT(ROUND(F59,2)*(IF(RIGHT(G59,1)="*",data!$J$11*H59+(IF(H59&gt;0, data!$K$11,0)),(IF(G59&gt;0,data!$J$11*RIGHT(G59,5)+data!$K$11,0)))))</f>
        <v>0</v>
      </c>
      <c r="J59" s="57">
        <f>IF(E59&gt;0,I59*E59,0)</f>
        <v>0</v>
      </c>
      <c r="K59" s="313"/>
      <c r="L59" s="314"/>
      <c r="M59" s="312"/>
      <c r="N59" s="57">
        <f>INT(ROUND(F59,2)*(IF(J59&gt;0,(IF(L59="ano",data!$J$6,0)),0)))</f>
        <v>0</v>
      </c>
      <c r="O59" s="61">
        <f>IF(M59&gt;E59,N59*E59,N59*M59)</f>
        <v>0</v>
      </c>
      <c r="P59" s="63">
        <f>J59+O59</f>
        <v>0</v>
      </c>
      <c r="Q59" s="26"/>
      <c r="R59" s="288" t="str">
        <f t="shared" si="15"/>
        <v/>
      </c>
      <c r="S59" s="289" t="str">
        <f t="shared" si="16"/>
        <v/>
      </c>
      <c r="T59" s="65" t="s">
        <v>338</v>
      </c>
      <c r="U59" s="290" t="str">
        <f t="shared" si="57"/>
        <v/>
      </c>
      <c r="V59" s="4">
        <f>IF(P59&gt;0,IF(ISTEXT(C59)=TRUE,0,1),0)</f>
        <v>0</v>
      </c>
      <c r="W59" s="26">
        <f>IF(H59&gt;0,IF(RIGHT(G59,1)="*",0,1),0)</f>
        <v>0</v>
      </c>
      <c r="X59" s="26">
        <f>IF(OR(G59=data!$I$18,G59=data!$I$19,G59=data!$I$20,G59=data!$I$21,G59=data!$I$22,G59=data!$I$23,G59=data!$I$24,G59=data!$I$25,G59=data!$I$26,G59=data!$I$27,G59=data!$I$28,G59=data!$I$29,G59=data!$I$30,G59=data!$I$31,G59=data!$I$32,G59=data!$I$33,G59=data!$I$34,G59=data!$I$35,G59=data!$I$36,G59=data!$I$37,G59=data!$I$38,G59=data!$I$39,G59=data!$I$40,G59=data!$I$41,G59=data!$I$42,G59=data!$I$43,G59=data!$I$44),1,0)</f>
        <v>0</v>
      </c>
      <c r="Z59" s="176" t="s">
        <v>297</v>
      </c>
      <c r="AA59" s="10"/>
      <c r="AB59" s="10"/>
      <c r="AC59" s="168">
        <v>160</v>
      </c>
      <c r="AD59" s="328"/>
      <c r="AE59" s="223"/>
      <c r="AF59" s="168">
        <v>160</v>
      </c>
      <c r="AG59" s="328"/>
      <c r="AH59" s="223"/>
      <c r="AI59" s="168">
        <v>160</v>
      </c>
      <c r="AJ59" s="328"/>
      <c r="AK59" s="223"/>
      <c r="AL59" s="168">
        <v>160</v>
      </c>
      <c r="AM59" s="328"/>
      <c r="AN59" s="223"/>
      <c r="AO59" s="168">
        <v>160</v>
      </c>
      <c r="AP59" s="328"/>
      <c r="AQ59" s="223"/>
      <c r="AR59" s="168">
        <v>160</v>
      </c>
      <c r="AS59" s="328"/>
      <c r="AT59" s="223"/>
      <c r="AU59" s="168">
        <v>160</v>
      </c>
      <c r="AV59" s="328"/>
      <c r="AW59" s="223"/>
      <c r="AX59" s="168">
        <v>160</v>
      </c>
      <c r="AY59" s="328"/>
      <c r="AZ59" s="223"/>
      <c r="BA59" s="168">
        <v>160</v>
      </c>
      <c r="BB59" s="328"/>
      <c r="BC59" s="223"/>
      <c r="BD59" s="168">
        <v>160</v>
      </c>
      <c r="BE59" s="328"/>
      <c r="BF59" s="223"/>
      <c r="BG59" s="168">
        <v>160</v>
      </c>
      <c r="BH59" s="328"/>
      <c r="BI59" s="223"/>
      <c r="BJ59" s="168">
        <v>160</v>
      </c>
      <c r="BK59" s="328"/>
      <c r="BL59" s="223"/>
      <c r="BM59" s="226">
        <f t="shared" si="17"/>
        <v>0</v>
      </c>
      <c r="BN59" s="251">
        <f t="shared" si="18"/>
        <v>0</v>
      </c>
      <c r="BO59" s="226">
        <f t="shared" si="19"/>
        <v>0</v>
      </c>
      <c r="BP59" s="227">
        <f t="shared" si="20"/>
        <v>0</v>
      </c>
      <c r="BS59" s="164">
        <v>160</v>
      </c>
      <c r="BT59" s="327"/>
      <c r="BU59" s="177"/>
      <c r="BV59" s="164">
        <v>160</v>
      </c>
      <c r="BW59" s="327"/>
      <c r="BX59" s="177"/>
      <c r="BY59" s="164">
        <v>160</v>
      </c>
      <c r="BZ59" s="327"/>
      <c r="CA59" s="177"/>
      <c r="CB59" s="164">
        <v>160</v>
      </c>
      <c r="CC59" s="327"/>
      <c r="CD59" s="177"/>
      <c r="CE59" s="164">
        <v>160</v>
      </c>
      <c r="CF59" s="327"/>
      <c r="CG59" s="177"/>
      <c r="CH59" s="164">
        <v>160</v>
      </c>
      <c r="CI59" s="327"/>
      <c r="CJ59" s="177"/>
      <c r="CK59" s="164">
        <v>160</v>
      </c>
      <c r="CL59" s="327"/>
      <c r="CM59" s="177"/>
      <c r="CN59" s="164">
        <v>160</v>
      </c>
      <c r="CO59" s="327"/>
      <c r="CP59" s="177"/>
      <c r="CQ59" s="164">
        <v>160</v>
      </c>
      <c r="CR59" s="327"/>
      <c r="CS59" s="177"/>
      <c r="CT59" s="164">
        <v>160</v>
      </c>
      <c r="CU59" s="327"/>
      <c r="CV59" s="177"/>
      <c r="CW59" s="164">
        <v>160</v>
      </c>
      <c r="CX59" s="327"/>
      <c r="CY59" s="177"/>
      <c r="CZ59" s="164">
        <v>160</v>
      </c>
      <c r="DA59" s="327"/>
      <c r="DB59" s="177"/>
      <c r="DC59" s="252">
        <f t="shared" si="21"/>
        <v>0</v>
      </c>
      <c r="DD59" s="251">
        <f t="shared" si="22"/>
        <v>0</v>
      </c>
      <c r="DE59" s="226">
        <f t="shared" si="23"/>
        <v>0</v>
      </c>
      <c r="DF59" s="227">
        <f t="shared" si="24"/>
        <v>0</v>
      </c>
      <c r="DI59" s="164">
        <v>160</v>
      </c>
      <c r="DJ59" s="340"/>
      <c r="DK59" s="169"/>
      <c r="DL59" s="195">
        <v>160</v>
      </c>
      <c r="DM59" s="328"/>
      <c r="DN59" s="169"/>
      <c r="DO59" s="195">
        <v>160</v>
      </c>
      <c r="DP59" s="328"/>
      <c r="DQ59" s="169"/>
      <c r="DR59" s="195">
        <v>160</v>
      </c>
      <c r="DS59" s="328"/>
      <c r="DT59" s="169"/>
      <c r="DU59" s="195">
        <v>160</v>
      </c>
      <c r="DV59" s="328"/>
      <c r="DW59" s="169"/>
      <c r="DX59" s="164">
        <v>160</v>
      </c>
      <c r="DY59" s="340"/>
      <c r="DZ59" s="169"/>
      <c r="EA59" s="195">
        <v>160</v>
      </c>
      <c r="EB59" s="328"/>
      <c r="EC59" s="169"/>
      <c r="ED59" s="195">
        <v>160</v>
      </c>
      <c r="EE59" s="328"/>
      <c r="EF59" s="169"/>
      <c r="EG59" s="195">
        <v>160</v>
      </c>
      <c r="EH59" s="328"/>
      <c r="EI59" s="169"/>
      <c r="EJ59" s="164">
        <v>160</v>
      </c>
      <c r="EK59" s="340"/>
      <c r="EL59" s="169"/>
      <c r="EM59" s="195">
        <v>160</v>
      </c>
      <c r="EN59" s="328"/>
      <c r="EO59" s="169"/>
      <c r="EP59" s="195">
        <v>160</v>
      </c>
      <c r="EQ59" s="328"/>
      <c r="ER59" s="169"/>
      <c r="ES59" s="252">
        <f t="shared" si="25"/>
        <v>0</v>
      </c>
      <c r="ET59" s="251">
        <f t="shared" si="26"/>
        <v>0</v>
      </c>
      <c r="EU59" s="226">
        <f t="shared" si="27"/>
        <v>0</v>
      </c>
      <c r="EV59" s="227">
        <f t="shared" si="28"/>
        <v>0</v>
      </c>
      <c r="EY59" s="346">
        <v>160</v>
      </c>
      <c r="EZ59" s="327"/>
      <c r="FA59" s="169"/>
      <c r="FB59" s="195">
        <v>160</v>
      </c>
      <c r="FC59" s="327"/>
      <c r="FD59" s="169"/>
      <c r="FE59" s="195">
        <v>160</v>
      </c>
      <c r="FF59" s="327"/>
      <c r="FG59" s="169"/>
      <c r="FH59" s="195">
        <v>160</v>
      </c>
      <c r="FI59" s="327"/>
      <c r="FJ59" s="169"/>
      <c r="FK59" s="164">
        <v>160</v>
      </c>
      <c r="FL59" s="340"/>
      <c r="FM59" s="169"/>
      <c r="FN59" s="195">
        <v>160</v>
      </c>
      <c r="FO59" s="327"/>
      <c r="FP59" s="169"/>
      <c r="FQ59" s="164">
        <v>160</v>
      </c>
      <c r="FR59" s="340"/>
      <c r="FS59" s="169"/>
      <c r="FT59" s="195">
        <v>160</v>
      </c>
      <c r="FU59" s="327"/>
      <c r="FV59" s="169"/>
      <c r="FW59" s="195">
        <v>160</v>
      </c>
      <c r="FX59" s="327"/>
      <c r="FY59" s="169"/>
      <c r="FZ59" s="164">
        <v>160</v>
      </c>
      <c r="GA59" s="340"/>
      <c r="GB59" s="169"/>
      <c r="GC59" s="195">
        <v>160</v>
      </c>
      <c r="GD59" s="327"/>
      <c r="GE59" s="169"/>
      <c r="GF59" s="195">
        <v>160</v>
      </c>
      <c r="GG59" s="327"/>
      <c r="GH59" s="169"/>
      <c r="GI59" s="252">
        <f t="shared" si="29"/>
        <v>0</v>
      </c>
      <c r="GJ59" s="251">
        <f t="shared" si="30"/>
        <v>0</v>
      </c>
      <c r="GK59" s="226">
        <f t="shared" si="31"/>
        <v>0</v>
      </c>
      <c r="GL59" s="227">
        <f t="shared" si="32"/>
        <v>0</v>
      </c>
      <c r="GO59" s="346">
        <v>160</v>
      </c>
      <c r="GP59" s="327"/>
      <c r="GQ59" s="169"/>
      <c r="GR59" s="195">
        <v>160</v>
      </c>
      <c r="GS59" s="327"/>
      <c r="GT59" s="169"/>
      <c r="GU59" s="195">
        <v>160</v>
      </c>
      <c r="GV59" s="327"/>
      <c r="GW59" s="169"/>
      <c r="GX59" s="195">
        <v>160</v>
      </c>
      <c r="GY59" s="327"/>
      <c r="GZ59" s="169"/>
      <c r="HA59" s="195">
        <v>160</v>
      </c>
      <c r="HB59" s="327"/>
      <c r="HC59" s="169"/>
      <c r="HD59" s="195">
        <v>160</v>
      </c>
      <c r="HE59" s="327"/>
      <c r="HF59" s="169"/>
      <c r="HG59" s="195">
        <v>160</v>
      </c>
      <c r="HH59" s="327"/>
      <c r="HI59" s="169"/>
      <c r="HJ59" s="195">
        <v>160</v>
      </c>
      <c r="HK59" s="327"/>
      <c r="HL59" s="169"/>
      <c r="HM59" s="195">
        <v>160</v>
      </c>
      <c r="HN59" s="327"/>
      <c r="HO59" s="169"/>
      <c r="HP59" s="195">
        <v>160</v>
      </c>
      <c r="HQ59" s="327"/>
      <c r="HR59" s="169"/>
      <c r="HS59" s="195">
        <v>160</v>
      </c>
      <c r="HT59" s="327"/>
      <c r="HU59" s="169"/>
      <c r="HV59" s="195">
        <v>160</v>
      </c>
      <c r="HW59" s="327"/>
      <c r="HX59" s="169"/>
      <c r="HY59" s="252">
        <f t="shared" si="33"/>
        <v>0</v>
      </c>
      <c r="HZ59" s="251">
        <f t="shared" si="34"/>
        <v>0</v>
      </c>
      <c r="IA59" s="226">
        <f t="shared" si="35"/>
        <v>0</v>
      </c>
      <c r="IB59" s="227">
        <f t="shared" si="36"/>
        <v>0</v>
      </c>
      <c r="IE59" s="346">
        <v>160</v>
      </c>
      <c r="IF59" s="327"/>
      <c r="IG59" s="169"/>
      <c r="IH59" s="195">
        <v>160</v>
      </c>
      <c r="II59" s="327"/>
      <c r="IJ59" s="169"/>
      <c r="IK59" s="164">
        <v>160</v>
      </c>
      <c r="IL59" s="340"/>
      <c r="IM59" s="169"/>
      <c r="IN59" s="164">
        <v>160</v>
      </c>
      <c r="IO59" s="340"/>
      <c r="IP59" s="169"/>
      <c r="IQ59" s="164">
        <v>160</v>
      </c>
      <c r="IR59" s="340"/>
      <c r="IS59" s="169"/>
      <c r="IT59" s="164">
        <v>160</v>
      </c>
      <c r="IU59" s="340"/>
      <c r="IV59" s="169"/>
      <c r="IW59" s="195">
        <v>160</v>
      </c>
      <c r="IX59" s="327"/>
      <c r="IY59" s="169"/>
      <c r="IZ59" s="164">
        <v>160</v>
      </c>
      <c r="JA59" s="340"/>
      <c r="JB59" s="169"/>
      <c r="JC59" s="164">
        <v>160</v>
      </c>
      <c r="JD59" s="340"/>
      <c r="JE59" s="169"/>
      <c r="JF59" s="164">
        <v>160</v>
      </c>
      <c r="JG59" s="340"/>
      <c r="JH59" s="169"/>
      <c r="JI59" s="164">
        <v>160</v>
      </c>
      <c r="JJ59" s="340"/>
      <c r="JK59" s="169"/>
      <c r="JL59" s="195">
        <v>160</v>
      </c>
      <c r="JM59" s="327"/>
      <c r="JN59" s="169"/>
      <c r="JO59" s="252">
        <f t="shared" si="37"/>
        <v>0</v>
      </c>
      <c r="JP59" s="251">
        <f t="shared" si="38"/>
        <v>0</v>
      </c>
      <c r="JQ59" s="226">
        <f t="shared" si="39"/>
        <v>0</v>
      </c>
      <c r="JR59" s="227">
        <f t="shared" si="40"/>
        <v>0</v>
      </c>
      <c r="JU59" s="164">
        <v>160</v>
      </c>
      <c r="JV59" s="340"/>
      <c r="JW59" s="169"/>
      <c r="JX59" s="164">
        <v>160</v>
      </c>
      <c r="JY59" s="340"/>
      <c r="JZ59" s="169"/>
      <c r="KA59" s="164">
        <v>160</v>
      </c>
      <c r="KB59" s="340"/>
      <c r="KC59" s="169"/>
      <c r="KD59" s="164">
        <v>160</v>
      </c>
      <c r="KE59" s="340"/>
      <c r="KF59" s="169"/>
      <c r="KG59" s="164">
        <v>160</v>
      </c>
      <c r="KH59" s="340"/>
      <c r="KI59" s="169"/>
      <c r="KJ59" s="164">
        <v>160</v>
      </c>
      <c r="KK59" s="340"/>
      <c r="KL59" s="169"/>
      <c r="KM59" s="164">
        <v>160</v>
      </c>
      <c r="KN59" s="340"/>
      <c r="KO59" s="169"/>
      <c r="KP59" s="164">
        <v>160</v>
      </c>
      <c r="KQ59" s="340"/>
      <c r="KR59" s="169"/>
      <c r="KS59" s="164">
        <v>160</v>
      </c>
      <c r="KT59" s="340"/>
      <c r="KU59" s="169"/>
      <c r="KV59" s="164">
        <v>160</v>
      </c>
      <c r="KW59" s="340"/>
      <c r="KX59" s="169"/>
      <c r="KY59" s="164">
        <v>160</v>
      </c>
      <c r="KZ59" s="340"/>
      <c r="LA59" s="169"/>
      <c r="LB59" s="164">
        <v>160</v>
      </c>
      <c r="LC59" s="340"/>
      <c r="LD59" s="169"/>
      <c r="LE59" s="252">
        <f t="shared" si="41"/>
        <v>0</v>
      </c>
      <c r="LF59" s="251">
        <f t="shared" si="42"/>
        <v>0</v>
      </c>
      <c r="LG59" s="226">
        <f t="shared" si="43"/>
        <v>0</v>
      </c>
      <c r="LH59" s="227">
        <f t="shared" si="44"/>
        <v>0</v>
      </c>
      <c r="LK59" s="164">
        <v>160</v>
      </c>
      <c r="LL59" s="340"/>
      <c r="LM59" s="169"/>
      <c r="LN59" s="164">
        <v>160</v>
      </c>
      <c r="LO59" s="340"/>
      <c r="LP59" s="169"/>
      <c r="LQ59" s="164">
        <v>160</v>
      </c>
      <c r="LR59" s="340"/>
      <c r="LS59" s="169"/>
      <c r="LT59" s="164">
        <v>160</v>
      </c>
      <c r="LU59" s="340"/>
      <c r="LV59" s="169"/>
      <c r="LW59" s="164">
        <v>160</v>
      </c>
      <c r="LX59" s="340"/>
      <c r="LY59" s="169"/>
      <c r="LZ59" s="205">
        <v>160</v>
      </c>
      <c r="MA59" s="340"/>
      <c r="MB59" s="169"/>
      <c r="MC59" s="164">
        <v>160</v>
      </c>
      <c r="MD59" s="340"/>
      <c r="ME59" s="169"/>
      <c r="MF59" s="164">
        <v>160</v>
      </c>
      <c r="MG59" s="340"/>
      <c r="MH59" s="169"/>
      <c r="MI59" s="164">
        <v>160</v>
      </c>
      <c r="MJ59" s="340"/>
      <c r="MK59" s="169"/>
      <c r="ML59" s="164">
        <v>160</v>
      </c>
      <c r="MM59" s="340"/>
      <c r="MN59" s="169"/>
      <c r="MO59" s="205">
        <v>160</v>
      </c>
      <c r="MP59" s="340"/>
      <c r="MQ59" s="169"/>
      <c r="MR59" s="164">
        <v>160</v>
      </c>
      <c r="MS59" s="340"/>
      <c r="MT59" s="169"/>
      <c r="MU59" s="252">
        <f t="shared" si="45"/>
        <v>0</v>
      </c>
      <c r="MV59" s="251">
        <f t="shared" si="46"/>
        <v>0</v>
      </c>
      <c r="MW59" s="226">
        <f t="shared" si="47"/>
        <v>0</v>
      </c>
      <c r="MX59" s="227">
        <f t="shared" si="48"/>
        <v>0</v>
      </c>
      <c r="NA59" s="346">
        <v>160</v>
      </c>
      <c r="NB59" s="327"/>
      <c r="NC59" s="169"/>
      <c r="ND59" s="164">
        <v>160</v>
      </c>
      <c r="NE59" s="340"/>
      <c r="NF59" s="169"/>
      <c r="NG59" s="195">
        <v>160</v>
      </c>
      <c r="NH59" s="327"/>
      <c r="NI59" s="169"/>
      <c r="NJ59" s="195">
        <v>160</v>
      </c>
      <c r="NK59" s="327"/>
      <c r="NL59" s="169"/>
      <c r="NM59" s="164">
        <v>160</v>
      </c>
      <c r="NN59" s="340"/>
      <c r="NO59" s="169"/>
      <c r="NP59" s="164">
        <v>160</v>
      </c>
      <c r="NQ59" s="340"/>
      <c r="NR59" s="169"/>
      <c r="NS59" s="164">
        <v>160</v>
      </c>
      <c r="NT59" s="340"/>
      <c r="NU59" s="169"/>
      <c r="NV59" s="195">
        <v>160</v>
      </c>
      <c r="NW59" s="327"/>
      <c r="NX59" s="169"/>
      <c r="NY59" s="195">
        <v>160</v>
      </c>
      <c r="NZ59" s="327"/>
      <c r="OA59" s="169"/>
      <c r="OB59" s="164">
        <v>160</v>
      </c>
      <c r="OC59" s="340"/>
      <c r="OD59" s="169"/>
      <c r="OE59" s="164">
        <v>160</v>
      </c>
      <c r="OF59" s="340"/>
      <c r="OG59" s="169"/>
      <c r="OH59" s="164">
        <v>160</v>
      </c>
      <c r="OI59" s="340"/>
      <c r="OJ59" s="169"/>
      <c r="OK59" s="252">
        <f t="shared" si="49"/>
        <v>0</v>
      </c>
      <c r="OL59" s="251">
        <f t="shared" si="50"/>
        <v>0</v>
      </c>
      <c r="OM59" s="226">
        <f t="shared" si="51"/>
        <v>0</v>
      </c>
      <c r="ON59" s="227">
        <f t="shared" si="52"/>
        <v>0</v>
      </c>
      <c r="OQ59" s="283" t="s">
        <v>297</v>
      </c>
      <c r="OR59" s="354">
        <v>160</v>
      </c>
      <c r="OS59" s="327"/>
      <c r="OT59" s="177"/>
      <c r="OU59" s="252">
        <f t="shared" si="53"/>
        <v>0</v>
      </c>
      <c r="OV59" s="227">
        <f t="shared" si="54"/>
        <v>0</v>
      </c>
      <c r="OW59" s="226">
        <f t="shared" si="55"/>
        <v>0</v>
      </c>
      <c r="OX59" s="251">
        <f t="shared" si="56"/>
        <v>0</v>
      </c>
      <c r="OY59" s="293"/>
      <c r="PB59" s="228">
        <f t="shared" si="58"/>
        <v>0</v>
      </c>
      <c r="PC59" s="255">
        <f t="shared" si="59"/>
        <v>0</v>
      </c>
      <c r="PD59" s="226">
        <f t="shared" si="60"/>
        <v>0</v>
      </c>
      <c r="PE59" s="227">
        <f t="shared" si="61"/>
        <v>0</v>
      </c>
      <c r="PF59" s="230">
        <f t="shared" si="62"/>
        <v>0</v>
      </c>
      <c r="PG59" s="229">
        <f t="shared" si="63"/>
        <v>0</v>
      </c>
      <c r="PH59" s="226">
        <f t="shared" si="64"/>
        <v>0</v>
      </c>
      <c r="PI59" s="251">
        <f t="shared" si="65"/>
        <v>0</v>
      </c>
      <c r="PJ59" s="412">
        <f t="shared" si="66"/>
        <v>0</v>
      </c>
      <c r="PK59" s="417">
        <f t="shared" si="67"/>
        <v>0</v>
      </c>
      <c r="PL59" s="412">
        <f t="shared" si="68"/>
        <v>0</v>
      </c>
      <c r="PM59" s="414">
        <f t="shared" si="69"/>
        <v>0</v>
      </c>
      <c r="PN59" s="412" t="s">
        <v>338</v>
      </c>
      <c r="PO59" s="414" t="s">
        <v>338</v>
      </c>
      <c r="PP59" s="412">
        <f t="shared" si="70"/>
        <v>0</v>
      </c>
      <c r="PQ59" s="414">
        <f t="shared" si="71"/>
        <v>0</v>
      </c>
      <c r="PV59" s="26"/>
      <c r="PW59" s="26"/>
      <c r="PY59" s="26"/>
    </row>
    <row r="60" spans="2:441" s="4" customFormat="1" ht="15" hidden="1" customHeight="1" x14ac:dyDescent="0.25">
      <c r="B60" s="46"/>
      <c r="C60" s="555"/>
      <c r="D60" s="556"/>
      <c r="E60" s="547"/>
      <c r="F60" s="652"/>
      <c r="G60" s="575"/>
      <c r="H60" s="58"/>
      <c r="I60" s="57">
        <f>INT(ROUND(F60,2)*(IF(RIGHT(G60,1)="*",data!$J$11*H60+(IF(H60&gt;0, data!$K$11,0)),(IF(G60&gt;0,data!$J$11*RIGHT(G60,5)+data!$K$11,0)))))</f>
        <v>0</v>
      </c>
      <c r="J60" s="57"/>
      <c r="K60" s="576"/>
      <c r="L60" s="549"/>
      <c r="M60" s="128"/>
      <c r="N60" s="57">
        <f>INT(ROUND(F60,2)*(IF(J60&gt;0,(IF(L60="ano",data!$J$6,0)),0)))</f>
        <v>0</v>
      </c>
      <c r="O60" s="61"/>
      <c r="P60" s="63"/>
      <c r="Q60" s="26"/>
      <c r="R60" s="288" t="str">
        <f t="shared" si="15"/>
        <v/>
      </c>
      <c r="S60" s="289" t="str">
        <f t="shared" si="16"/>
        <v/>
      </c>
      <c r="T60" s="65" t="s">
        <v>338</v>
      </c>
      <c r="U60" s="290" t="str">
        <f t="shared" si="57"/>
        <v/>
      </c>
      <c r="V60" s="23"/>
      <c r="W60" s="26"/>
      <c r="X60" s="26">
        <f>IF(OR(G60=data!$I$18,G60=data!$I$19,G60=data!$I$20,G60=data!$I$21,G60=data!$I$22,G60=data!$I$23,G60=data!$I$24,G60=data!$I$25,G60=data!$I$26,G60=data!$I$27,G60=data!$I$28,G60=data!$I$29,G60=data!$I$30,G60=data!$I$31,G60=data!$I$32,G60=data!$I$33,G60=data!$I$34,G60=data!$I$35,G60=data!$I$36,G60=data!$I$37,G60=data!$I$38,G60=data!$I$39,G60=data!$I$40,G60=data!$I$41,G60=data!$I$42,G60=data!$I$43,G60=data!$I$44),1,0)</f>
        <v>0</v>
      </c>
      <c r="Z60" s="173" t="s">
        <v>297</v>
      </c>
      <c r="AA60" s="10"/>
      <c r="AB60" s="10"/>
      <c r="AC60" s="560">
        <v>160</v>
      </c>
      <c r="AD60" s="561"/>
      <c r="AE60" s="562"/>
      <c r="AF60" s="560">
        <v>160</v>
      </c>
      <c r="AG60" s="561"/>
      <c r="AH60" s="562"/>
      <c r="AI60" s="560">
        <v>160</v>
      </c>
      <c r="AJ60" s="561"/>
      <c r="AK60" s="562"/>
      <c r="AL60" s="560">
        <v>160</v>
      </c>
      <c r="AM60" s="561"/>
      <c r="AN60" s="562"/>
      <c r="AO60" s="560">
        <v>160</v>
      </c>
      <c r="AP60" s="561"/>
      <c r="AQ60" s="562"/>
      <c r="AR60" s="560">
        <v>160</v>
      </c>
      <c r="AS60" s="561"/>
      <c r="AT60" s="562"/>
      <c r="AU60" s="560">
        <v>160</v>
      </c>
      <c r="AV60" s="561"/>
      <c r="AW60" s="562"/>
      <c r="AX60" s="560">
        <v>160</v>
      </c>
      <c r="AY60" s="561"/>
      <c r="AZ60" s="562"/>
      <c r="BA60" s="560">
        <v>160</v>
      </c>
      <c r="BB60" s="561"/>
      <c r="BC60" s="562"/>
      <c r="BD60" s="560">
        <v>160</v>
      </c>
      <c r="BE60" s="561"/>
      <c r="BF60" s="562"/>
      <c r="BG60" s="560">
        <v>160</v>
      </c>
      <c r="BH60" s="561"/>
      <c r="BI60" s="562"/>
      <c r="BJ60" s="560">
        <v>160</v>
      </c>
      <c r="BK60" s="561"/>
      <c r="BL60" s="562"/>
      <c r="BM60" s="226">
        <f t="shared" si="17"/>
        <v>0</v>
      </c>
      <c r="BN60" s="251">
        <f t="shared" si="18"/>
        <v>0</v>
      </c>
      <c r="BO60" s="226">
        <f t="shared" si="19"/>
        <v>0</v>
      </c>
      <c r="BP60" s="227">
        <f t="shared" si="20"/>
        <v>0</v>
      </c>
      <c r="BQ60" s="23"/>
      <c r="BR60" s="23"/>
      <c r="BS60" s="174">
        <v>160</v>
      </c>
      <c r="BT60" s="573"/>
      <c r="BU60" s="175"/>
      <c r="BV60" s="174">
        <v>160</v>
      </c>
      <c r="BW60" s="573"/>
      <c r="BX60" s="175"/>
      <c r="BY60" s="174">
        <v>160</v>
      </c>
      <c r="BZ60" s="573"/>
      <c r="CA60" s="175"/>
      <c r="CB60" s="174">
        <v>160</v>
      </c>
      <c r="CC60" s="573"/>
      <c r="CD60" s="175"/>
      <c r="CE60" s="174">
        <v>160</v>
      </c>
      <c r="CF60" s="573"/>
      <c r="CG60" s="175"/>
      <c r="CH60" s="174">
        <v>160</v>
      </c>
      <c r="CI60" s="573"/>
      <c r="CJ60" s="175"/>
      <c r="CK60" s="174">
        <v>160</v>
      </c>
      <c r="CL60" s="573"/>
      <c r="CM60" s="175"/>
      <c r="CN60" s="174">
        <v>160</v>
      </c>
      <c r="CO60" s="573"/>
      <c r="CP60" s="175"/>
      <c r="CQ60" s="174">
        <v>160</v>
      </c>
      <c r="CR60" s="573"/>
      <c r="CS60" s="175"/>
      <c r="CT60" s="174">
        <v>160</v>
      </c>
      <c r="CU60" s="573"/>
      <c r="CV60" s="175"/>
      <c r="CW60" s="174">
        <v>160</v>
      </c>
      <c r="CX60" s="573"/>
      <c r="CY60" s="175"/>
      <c r="CZ60" s="174">
        <v>160</v>
      </c>
      <c r="DA60" s="573"/>
      <c r="DB60" s="175"/>
      <c r="DC60" s="252">
        <f t="shared" si="21"/>
        <v>0</v>
      </c>
      <c r="DD60" s="251">
        <f t="shared" si="22"/>
        <v>0</v>
      </c>
      <c r="DE60" s="226">
        <f t="shared" si="23"/>
        <v>0</v>
      </c>
      <c r="DF60" s="227">
        <f t="shared" si="24"/>
        <v>0</v>
      </c>
      <c r="DG60" s="23"/>
      <c r="DH60" s="23"/>
      <c r="DI60" s="174">
        <v>160</v>
      </c>
      <c r="DJ60" s="566"/>
      <c r="DK60" s="567"/>
      <c r="DL60" s="201">
        <v>160</v>
      </c>
      <c r="DM60" s="561"/>
      <c r="DN60" s="567"/>
      <c r="DO60" s="201">
        <v>160</v>
      </c>
      <c r="DP60" s="561"/>
      <c r="DQ60" s="567"/>
      <c r="DR60" s="201">
        <v>160</v>
      </c>
      <c r="DS60" s="561"/>
      <c r="DT60" s="567"/>
      <c r="DU60" s="201">
        <v>160</v>
      </c>
      <c r="DV60" s="561"/>
      <c r="DW60" s="567"/>
      <c r="DX60" s="174">
        <v>160</v>
      </c>
      <c r="DY60" s="566"/>
      <c r="DZ60" s="567"/>
      <c r="EA60" s="201">
        <v>160</v>
      </c>
      <c r="EB60" s="561"/>
      <c r="EC60" s="567"/>
      <c r="ED60" s="201">
        <v>160</v>
      </c>
      <c r="EE60" s="561"/>
      <c r="EF60" s="567"/>
      <c r="EG60" s="201">
        <v>160</v>
      </c>
      <c r="EH60" s="561"/>
      <c r="EI60" s="567"/>
      <c r="EJ60" s="174">
        <v>160</v>
      </c>
      <c r="EK60" s="566"/>
      <c r="EL60" s="567"/>
      <c r="EM60" s="201">
        <v>160</v>
      </c>
      <c r="EN60" s="561"/>
      <c r="EO60" s="567"/>
      <c r="EP60" s="201">
        <v>160</v>
      </c>
      <c r="EQ60" s="561"/>
      <c r="ER60" s="567"/>
      <c r="ES60" s="252">
        <f t="shared" si="25"/>
        <v>0</v>
      </c>
      <c r="ET60" s="251">
        <f t="shared" si="26"/>
        <v>0</v>
      </c>
      <c r="EU60" s="226">
        <f t="shared" si="27"/>
        <v>0</v>
      </c>
      <c r="EV60" s="227">
        <f t="shared" si="28"/>
        <v>0</v>
      </c>
      <c r="EW60" s="23"/>
      <c r="EX60" s="23"/>
      <c r="EY60" s="568">
        <v>160</v>
      </c>
      <c r="EZ60" s="573"/>
      <c r="FA60" s="567"/>
      <c r="FB60" s="201">
        <v>160</v>
      </c>
      <c r="FC60" s="573"/>
      <c r="FD60" s="567"/>
      <c r="FE60" s="201">
        <v>160</v>
      </c>
      <c r="FF60" s="573"/>
      <c r="FG60" s="567"/>
      <c r="FH60" s="201">
        <v>160</v>
      </c>
      <c r="FI60" s="573"/>
      <c r="FJ60" s="567"/>
      <c r="FK60" s="174">
        <v>160</v>
      </c>
      <c r="FL60" s="566"/>
      <c r="FM60" s="567"/>
      <c r="FN60" s="201">
        <v>160</v>
      </c>
      <c r="FO60" s="573"/>
      <c r="FP60" s="567"/>
      <c r="FQ60" s="174">
        <v>160</v>
      </c>
      <c r="FR60" s="566"/>
      <c r="FS60" s="567"/>
      <c r="FT60" s="201">
        <v>160</v>
      </c>
      <c r="FU60" s="573"/>
      <c r="FV60" s="567"/>
      <c r="FW60" s="201">
        <v>160</v>
      </c>
      <c r="FX60" s="573"/>
      <c r="FY60" s="567"/>
      <c r="FZ60" s="174">
        <v>160</v>
      </c>
      <c r="GA60" s="566"/>
      <c r="GB60" s="567"/>
      <c r="GC60" s="201">
        <v>160</v>
      </c>
      <c r="GD60" s="573"/>
      <c r="GE60" s="567"/>
      <c r="GF60" s="201">
        <v>160</v>
      </c>
      <c r="GG60" s="573"/>
      <c r="GH60" s="567"/>
      <c r="GI60" s="252">
        <f t="shared" si="29"/>
        <v>0</v>
      </c>
      <c r="GJ60" s="251">
        <f t="shared" si="30"/>
        <v>0</v>
      </c>
      <c r="GK60" s="226">
        <f t="shared" si="31"/>
        <v>0</v>
      </c>
      <c r="GL60" s="227">
        <f t="shared" si="32"/>
        <v>0</v>
      </c>
      <c r="GM60" s="23"/>
      <c r="GN60" s="23"/>
      <c r="GO60" s="568">
        <v>160</v>
      </c>
      <c r="GP60" s="573"/>
      <c r="GQ60" s="567"/>
      <c r="GR60" s="201">
        <v>160</v>
      </c>
      <c r="GS60" s="573"/>
      <c r="GT60" s="567"/>
      <c r="GU60" s="201">
        <v>160</v>
      </c>
      <c r="GV60" s="573"/>
      <c r="GW60" s="567"/>
      <c r="GX60" s="201">
        <v>160</v>
      </c>
      <c r="GY60" s="573"/>
      <c r="GZ60" s="567"/>
      <c r="HA60" s="201">
        <v>160</v>
      </c>
      <c r="HB60" s="573"/>
      <c r="HC60" s="567"/>
      <c r="HD60" s="201">
        <v>160</v>
      </c>
      <c r="HE60" s="573"/>
      <c r="HF60" s="567"/>
      <c r="HG60" s="201">
        <v>160</v>
      </c>
      <c r="HH60" s="573"/>
      <c r="HI60" s="567"/>
      <c r="HJ60" s="201">
        <v>160</v>
      </c>
      <c r="HK60" s="573"/>
      <c r="HL60" s="567"/>
      <c r="HM60" s="201">
        <v>160</v>
      </c>
      <c r="HN60" s="573"/>
      <c r="HO60" s="567"/>
      <c r="HP60" s="201">
        <v>160</v>
      </c>
      <c r="HQ60" s="573"/>
      <c r="HR60" s="567"/>
      <c r="HS60" s="201">
        <v>160</v>
      </c>
      <c r="HT60" s="573"/>
      <c r="HU60" s="567"/>
      <c r="HV60" s="201">
        <v>160</v>
      </c>
      <c r="HW60" s="573"/>
      <c r="HX60" s="567"/>
      <c r="HY60" s="252">
        <f t="shared" si="33"/>
        <v>0</v>
      </c>
      <c r="HZ60" s="251">
        <f t="shared" si="34"/>
        <v>0</v>
      </c>
      <c r="IA60" s="226">
        <f t="shared" si="35"/>
        <v>0</v>
      </c>
      <c r="IB60" s="227">
        <f t="shared" si="36"/>
        <v>0</v>
      </c>
      <c r="IC60" s="23"/>
      <c r="ID60" s="23"/>
      <c r="IE60" s="568">
        <v>160</v>
      </c>
      <c r="IF60" s="573"/>
      <c r="IG60" s="567"/>
      <c r="IH60" s="201">
        <v>160</v>
      </c>
      <c r="II60" s="573"/>
      <c r="IJ60" s="567"/>
      <c r="IK60" s="174">
        <v>160</v>
      </c>
      <c r="IL60" s="566"/>
      <c r="IM60" s="567"/>
      <c r="IN60" s="174">
        <v>160</v>
      </c>
      <c r="IO60" s="566"/>
      <c r="IP60" s="567"/>
      <c r="IQ60" s="174">
        <v>160</v>
      </c>
      <c r="IR60" s="566"/>
      <c r="IS60" s="567"/>
      <c r="IT60" s="174">
        <v>160</v>
      </c>
      <c r="IU60" s="566"/>
      <c r="IV60" s="567"/>
      <c r="IW60" s="201">
        <v>160</v>
      </c>
      <c r="IX60" s="573"/>
      <c r="IY60" s="567"/>
      <c r="IZ60" s="174">
        <v>160</v>
      </c>
      <c r="JA60" s="566"/>
      <c r="JB60" s="567"/>
      <c r="JC60" s="174">
        <v>160</v>
      </c>
      <c r="JD60" s="566"/>
      <c r="JE60" s="567"/>
      <c r="JF60" s="174">
        <v>160</v>
      </c>
      <c r="JG60" s="566"/>
      <c r="JH60" s="567"/>
      <c r="JI60" s="174">
        <v>160</v>
      </c>
      <c r="JJ60" s="566"/>
      <c r="JK60" s="567"/>
      <c r="JL60" s="201">
        <v>160</v>
      </c>
      <c r="JM60" s="573"/>
      <c r="JN60" s="567"/>
      <c r="JO60" s="252">
        <f t="shared" si="37"/>
        <v>0</v>
      </c>
      <c r="JP60" s="251">
        <f t="shared" si="38"/>
        <v>0</v>
      </c>
      <c r="JQ60" s="226">
        <f t="shared" si="39"/>
        <v>0</v>
      </c>
      <c r="JR60" s="227">
        <f t="shared" si="40"/>
        <v>0</v>
      </c>
      <c r="JS60" s="23"/>
      <c r="JT60" s="23"/>
      <c r="JU60" s="174">
        <v>160</v>
      </c>
      <c r="JV60" s="566"/>
      <c r="JW60" s="567"/>
      <c r="JX60" s="174">
        <v>160</v>
      </c>
      <c r="JY60" s="566"/>
      <c r="JZ60" s="567"/>
      <c r="KA60" s="174">
        <v>160</v>
      </c>
      <c r="KB60" s="566"/>
      <c r="KC60" s="567"/>
      <c r="KD60" s="174">
        <v>160</v>
      </c>
      <c r="KE60" s="566"/>
      <c r="KF60" s="567"/>
      <c r="KG60" s="174">
        <v>160</v>
      </c>
      <c r="KH60" s="566"/>
      <c r="KI60" s="567"/>
      <c r="KJ60" s="174">
        <v>160</v>
      </c>
      <c r="KK60" s="566"/>
      <c r="KL60" s="567"/>
      <c r="KM60" s="174">
        <v>160</v>
      </c>
      <c r="KN60" s="566"/>
      <c r="KO60" s="567"/>
      <c r="KP60" s="174">
        <v>160</v>
      </c>
      <c r="KQ60" s="566"/>
      <c r="KR60" s="567"/>
      <c r="KS60" s="174">
        <v>160</v>
      </c>
      <c r="KT60" s="566"/>
      <c r="KU60" s="567"/>
      <c r="KV60" s="174">
        <v>160</v>
      </c>
      <c r="KW60" s="566"/>
      <c r="KX60" s="567"/>
      <c r="KY60" s="174">
        <v>160</v>
      </c>
      <c r="KZ60" s="566"/>
      <c r="LA60" s="567"/>
      <c r="LB60" s="174">
        <v>160</v>
      </c>
      <c r="LC60" s="566"/>
      <c r="LD60" s="567"/>
      <c r="LE60" s="252">
        <f t="shared" si="41"/>
        <v>0</v>
      </c>
      <c r="LF60" s="251">
        <f t="shared" si="42"/>
        <v>0</v>
      </c>
      <c r="LG60" s="226">
        <f t="shared" si="43"/>
        <v>0</v>
      </c>
      <c r="LH60" s="227">
        <f t="shared" si="44"/>
        <v>0</v>
      </c>
      <c r="LI60" s="23"/>
      <c r="LJ60" s="23"/>
      <c r="LK60" s="174">
        <v>160</v>
      </c>
      <c r="LL60" s="566"/>
      <c r="LM60" s="567"/>
      <c r="LN60" s="174">
        <v>160</v>
      </c>
      <c r="LO60" s="566"/>
      <c r="LP60" s="567"/>
      <c r="LQ60" s="174">
        <v>160</v>
      </c>
      <c r="LR60" s="566"/>
      <c r="LS60" s="567"/>
      <c r="LT60" s="174">
        <v>160</v>
      </c>
      <c r="LU60" s="566"/>
      <c r="LV60" s="567"/>
      <c r="LW60" s="174">
        <v>160</v>
      </c>
      <c r="LX60" s="566"/>
      <c r="LY60" s="567"/>
      <c r="LZ60" s="551">
        <v>160</v>
      </c>
      <c r="MA60" s="566"/>
      <c r="MB60" s="567"/>
      <c r="MC60" s="174">
        <v>160</v>
      </c>
      <c r="MD60" s="566"/>
      <c r="ME60" s="567"/>
      <c r="MF60" s="174">
        <v>160</v>
      </c>
      <c r="MG60" s="566"/>
      <c r="MH60" s="567"/>
      <c r="MI60" s="174">
        <v>160</v>
      </c>
      <c r="MJ60" s="566"/>
      <c r="MK60" s="567"/>
      <c r="ML60" s="174">
        <v>160</v>
      </c>
      <c r="MM60" s="566"/>
      <c r="MN60" s="567"/>
      <c r="MO60" s="551">
        <v>160</v>
      </c>
      <c r="MP60" s="566"/>
      <c r="MQ60" s="567"/>
      <c r="MR60" s="174">
        <v>160</v>
      </c>
      <c r="MS60" s="566"/>
      <c r="MT60" s="567"/>
      <c r="MU60" s="252">
        <f t="shared" si="45"/>
        <v>0</v>
      </c>
      <c r="MV60" s="251">
        <f t="shared" si="46"/>
        <v>0</v>
      </c>
      <c r="MW60" s="226">
        <f t="shared" si="47"/>
        <v>0</v>
      </c>
      <c r="MX60" s="227">
        <f t="shared" si="48"/>
        <v>0</v>
      </c>
      <c r="MY60" s="23"/>
      <c r="MZ60" s="23"/>
      <c r="NA60" s="568">
        <v>160</v>
      </c>
      <c r="NB60" s="573"/>
      <c r="NC60" s="567"/>
      <c r="ND60" s="174">
        <v>160</v>
      </c>
      <c r="NE60" s="566"/>
      <c r="NF60" s="567"/>
      <c r="NG60" s="201">
        <v>160</v>
      </c>
      <c r="NH60" s="573"/>
      <c r="NI60" s="567"/>
      <c r="NJ60" s="201">
        <v>160</v>
      </c>
      <c r="NK60" s="573"/>
      <c r="NL60" s="567"/>
      <c r="NM60" s="174">
        <v>160</v>
      </c>
      <c r="NN60" s="566"/>
      <c r="NO60" s="567"/>
      <c r="NP60" s="174">
        <v>160</v>
      </c>
      <c r="NQ60" s="566"/>
      <c r="NR60" s="567"/>
      <c r="NS60" s="174">
        <v>160</v>
      </c>
      <c r="NT60" s="566"/>
      <c r="NU60" s="567"/>
      <c r="NV60" s="201">
        <v>160</v>
      </c>
      <c r="NW60" s="573"/>
      <c r="NX60" s="567"/>
      <c r="NY60" s="201">
        <v>160</v>
      </c>
      <c r="NZ60" s="573"/>
      <c r="OA60" s="567"/>
      <c r="OB60" s="174">
        <v>160</v>
      </c>
      <c r="OC60" s="566"/>
      <c r="OD60" s="567"/>
      <c r="OE60" s="174">
        <v>160</v>
      </c>
      <c r="OF60" s="566"/>
      <c r="OG60" s="567"/>
      <c r="OH60" s="174">
        <v>160</v>
      </c>
      <c r="OI60" s="566"/>
      <c r="OJ60" s="567"/>
      <c r="OK60" s="252">
        <f t="shared" si="49"/>
        <v>0</v>
      </c>
      <c r="OL60" s="251">
        <f t="shared" si="50"/>
        <v>0</v>
      </c>
      <c r="OM60" s="226">
        <f t="shared" si="51"/>
        <v>0</v>
      </c>
      <c r="ON60" s="227">
        <f t="shared" si="52"/>
        <v>0</v>
      </c>
      <c r="OO60" s="23"/>
      <c r="OP60" s="23"/>
      <c r="OQ60" s="571" t="s">
        <v>297</v>
      </c>
      <c r="OR60" s="577">
        <v>160</v>
      </c>
      <c r="OS60" s="573"/>
      <c r="OT60" s="175"/>
      <c r="OU60" s="252">
        <f t="shared" si="53"/>
        <v>0</v>
      </c>
      <c r="OV60" s="227">
        <f t="shared" si="54"/>
        <v>0</v>
      </c>
      <c r="OW60" s="226">
        <f t="shared" si="55"/>
        <v>0</v>
      </c>
      <c r="OX60" s="251">
        <f t="shared" si="56"/>
        <v>0</v>
      </c>
      <c r="OY60" s="574"/>
      <c r="OZ60" s="23"/>
      <c r="PA60" s="23"/>
      <c r="PB60" s="228">
        <f t="shared" si="58"/>
        <v>0</v>
      </c>
      <c r="PC60" s="255">
        <f t="shared" si="59"/>
        <v>0</v>
      </c>
      <c r="PD60" s="226">
        <f t="shared" si="60"/>
        <v>0</v>
      </c>
      <c r="PE60" s="227">
        <f t="shared" si="61"/>
        <v>0</v>
      </c>
      <c r="PF60" s="230">
        <f t="shared" si="62"/>
        <v>0</v>
      </c>
      <c r="PG60" s="229">
        <f t="shared" si="63"/>
        <v>0</v>
      </c>
      <c r="PH60" s="226">
        <f t="shared" si="64"/>
        <v>0</v>
      </c>
      <c r="PI60" s="251">
        <f t="shared" si="65"/>
        <v>0</v>
      </c>
      <c r="PJ60" s="412">
        <f t="shared" si="66"/>
        <v>0</v>
      </c>
      <c r="PK60" s="417">
        <f t="shared" si="67"/>
        <v>0</v>
      </c>
      <c r="PL60" s="412">
        <f t="shared" si="68"/>
        <v>0</v>
      </c>
      <c r="PM60" s="414">
        <f t="shared" si="69"/>
        <v>0</v>
      </c>
      <c r="PN60" s="412" t="s">
        <v>338</v>
      </c>
      <c r="PO60" s="414" t="s">
        <v>338</v>
      </c>
      <c r="PP60" s="412">
        <f t="shared" si="70"/>
        <v>0</v>
      </c>
      <c r="PQ60" s="414">
        <f t="shared" si="71"/>
        <v>0</v>
      </c>
      <c r="PR60" s="23"/>
      <c r="PV60" s="26"/>
      <c r="PW60" s="26"/>
      <c r="PY60" s="26"/>
    </row>
    <row r="61" spans="2:441" s="4" customFormat="1" ht="16.5" customHeight="1" x14ac:dyDescent="0.25">
      <c r="B61" s="46" t="s">
        <v>37</v>
      </c>
      <c r="C61" s="986"/>
      <c r="D61" s="987"/>
      <c r="E61" s="308"/>
      <c r="F61" s="652">
        <v>1</v>
      </c>
      <c r="G61" s="309"/>
      <c r="H61" s="59"/>
      <c r="I61" s="57">
        <f>INT(ROUND(F61,2)*(IF(RIGHT(G61,1)="*",data!$J$11*H61+(IF(H61&gt;0, data!$K$11,0)),(IF(G61&gt;0,data!$J$11*RIGHT(G61,5)+data!$K$11,0)))))</f>
        <v>0</v>
      </c>
      <c r="J61" s="57">
        <f>IF(E61&gt;0,I61*E61,0)</f>
        <v>0</v>
      </c>
      <c r="K61" s="313"/>
      <c r="L61" s="314"/>
      <c r="M61" s="312"/>
      <c r="N61" s="57">
        <f>INT(ROUND(F61,2)*(IF(J61&gt;0,(IF(L61="ano",data!$J$6,0)),0)))</f>
        <v>0</v>
      </c>
      <c r="O61" s="61">
        <f>IF(M61&gt;E61,N61*E61,N61*M61)</f>
        <v>0</v>
      </c>
      <c r="P61" s="63">
        <f>J61+O61</f>
        <v>0</v>
      </c>
      <c r="Q61" s="26"/>
      <c r="R61" s="288" t="str">
        <f t="shared" si="15"/>
        <v/>
      </c>
      <c r="S61" s="289" t="str">
        <f t="shared" si="16"/>
        <v/>
      </c>
      <c r="T61" s="65" t="s">
        <v>338</v>
      </c>
      <c r="U61" s="290" t="str">
        <f t="shared" si="57"/>
        <v/>
      </c>
      <c r="V61" s="4">
        <f>IF(P61&gt;0,IF(ISTEXT(C61)=TRUE,0,1),0)</f>
        <v>0</v>
      </c>
      <c r="W61" s="26">
        <f>IF(H61&gt;0,IF(RIGHT(G61,1)="*",0,1),0)</f>
        <v>0</v>
      </c>
      <c r="X61" s="26">
        <f>IF(OR(G61=data!$I$18,G61=data!$I$19,G61=data!$I$20,G61=data!$I$21,G61=data!$I$22,G61=data!$I$23,G61=data!$I$24,G61=data!$I$25,G61=data!$I$26,G61=data!$I$27,G61=data!$I$28,G61=data!$I$29,G61=data!$I$30,G61=data!$I$31,G61=data!$I$32,G61=data!$I$33,G61=data!$I$34,G61=data!$I$35,G61=data!$I$36,G61=data!$I$37,G61=data!$I$38,G61=data!$I$39,G61=data!$I$40,G61=data!$I$41,G61=data!$I$42,G61=data!$I$43,G61=data!$I$44),1,0)</f>
        <v>0</v>
      </c>
      <c r="Z61" s="176" t="s">
        <v>297</v>
      </c>
      <c r="AA61" s="10"/>
      <c r="AB61" s="10"/>
      <c r="AC61" s="168">
        <v>160</v>
      </c>
      <c r="AD61" s="328"/>
      <c r="AE61" s="223"/>
      <c r="AF61" s="168">
        <v>160</v>
      </c>
      <c r="AG61" s="328"/>
      <c r="AH61" s="223"/>
      <c r="AI61" s="168">
        <v>160</v>
      </c>
      <c r="AJ61" s="328"/>
      <c r="AK61" s="223"/>
      <c r="AL61" s="168">
        <v>160</v>
      </c>
      <c r="AM61" s="328"/>
      <c r="AN61" s="223"/>
      <c r="AO61" s="168">
        <v>160</v>
      </c>
      <c r="AP61" s="328"/>
      <c r="AQ61" s="223"/>
      <c r="AR61" s="168">
        <v>160</v>
      </c>
      <c r="AS61" s="328"/>
      <c r="AT61" s="223"/>
      <c r="AU61" s="168">
        <v>160</v>
      </c>
      <c r="AV61" s="328"/>
      <c r="AW61" s="223"/>
      <c r="AX61" s="168">
        <v>160</v>
      </c>
      <c r="AY61" s="328"/>
      <c r="AZ61" s="223"/>
      <c r="BA61" s="168">
        <v>160</v>
      </c>
      <c r="BB61" s="328"/>
      <c r="BC61" s="223"/>
      <c r="BD61" s="168">
        <v>160</v>
      </c>
      <c r="BE61" s="328"/>
      <c r="BF61" s="223"/>
      <c r="BG61" s="168">
        <v>160</v>
      </c>
      <c r="BH61" s="328"/>
      <c r="BI61" s="223"/>
      <c r="BJ61" s="168">
        <v>160</v>
      </c>
      <c r="BK61" s="328"/>
      <c r="BL61" s="223"/>
      <c r="BM61" s="226">
        <f t="shared" si="17"/>
        <v>0</v>
      </c>
      <c r="BN61" s="251">
        <f t="shared" si="18"/>
        <v>0</v>
      </c>
      <c r="BO61" s="226">
        <f t="shared" si="19"/>
        <v>0</v>
      </c>
      <c r="BP61" s="227">
        <f t="shared" si="20"/>
        <v>0</v>
      </c>
      <c r="BS61" s="164">
        <v>160</v>
      </c>
      <c r="BT61" s="327"/>
      <c r="BU61" s="177"/>
      <c r="BV61" s="164">
        <v>160</v>
      </c>
      <c r="BW61" s="327"/>
      <c r="BX61" s="177"/>
      <c r="BY61" s="164">
        <v>160</v>
      </c>
      <c r="BZ61" s="327"/>
      <c r="CA61" s="177"/>
      <c r="CB61" s="164">
        <v>160</v>
      </c>
      <c r="CC61" s="327"/>
      <c r="CD61" s="177"/>
      <c r="CE61" s="164">
        <v>160</v>
      </c>
      <c r="CF61" s="327"/>
      <c r="CG61" s="177"/>
      <c r="CH61" s="164">
        <v>160</v>
      </c>
      <c r="CI61" s="327"/>
      <c r="CJ61" s="177"/>
      <c r="CK61" s="164">
        <v>160</v>
      </c>
      <c r="CL61" s="327"/>
      <c r="CM61" s="177"/>
      <c r="CN61" s="164">
        <v>160</v>
      </c>
      <c r="CO61" s="327"/>
      <c r="CP61" s="177"/>
      <c r="CQ61" s="164">
        <v>160</v>
      </c>
      <c r="CR61" s="327"/>
      <c r="CS61" s="177"/>
      <c r="CT61" s="164">
        <v>160</v>
      </c>
      <c r="CU61" s="327"/>
      <c r="CV61" s="177"/>
      <c r="CW61" s="164">
        <v>160</v>
      </c>
      <c r="CX61" s="327"/>
      <c r="CY61" s="177"/>
      <c r="CZ61" s="164">
        <v>160</v>
      </c>
      <c r="DA61" s="327"/>
      <c r="DB61" s="177"/>
      <c r="DC61" s="252">
        <f t="shared" si="21"/>
        <v>0</v>
      </c>
      <c r="DD61" s="251">
        <f t="shared" si="22"/>
        <v>0</v>
      </c>
      <c r="DE61" s="226">
        <f t="shared" si="23"/>
        <v>0</v>
      </c>
      <c r="DF61" s="227">
        <f t="shared" si="24"/>
        <v>0</v>
      </c>
      <c r="DI61" s="164">
        <v>160</v>
      </c>
      <c r="DJ61" s="340"/>
      <c r="DK61" s="169"/>
      <c r="DL61" s="195">
        <v>160</v>
      </c>
      <c r="DM61" s="328"/>
      <c r="DN61" s="169"/>
      <c r="DO61" s="195">
        <v>160</v>
      </c>
      <c r="DP61" s="328"/>
      <c r="DQ61" s="169"/>
      <c r="DR61" s="195">
        <v>160</v>
      </c>
      <c r="DS61" s="328"/>
      <c r="DT61" s="169"/>
      <c r="DU61" s="195">
        <v>160</v>
      </c>
      <c r="DV61" s="328"/>
      <c r="DW61" s="169"/>
      <c r="DX61" s="164">
        <v>160</v>
      </c>
      <c r="DY61" s="340"/>
      <c r="DZ61" s="169"/>
      <c r="EA61" s="195">
        <v>160</v>
      </c>
      <c r="EB61" s="328"/>
      <c r="EC61" s="169"/>
      <c r="ED61" s="195">
        <v>160</v>
      </c>
      <c r="EE61" s="328"/>
      <c r="EF61" s="169"/>
      <c r="EG61" s="195">
        <v>160</v>
      </c>
      <c r="EH61" s="328"/>
      <c r="EI61" s="169"/>
      <c r="EJ61" s="164">
        <v>160</v>
      </c>
      <c r="EK61" s="340"/>
      <c r="EL61" s="169"/>
      <c r="EM61" s="195">
        <v>160</v>
      </c>
      <c r="EN61" s="328"/>
      <c r="EO61" s="169"/>
      <c r="EP61" s="195">
        <v>160</v>
      </c>
      <c r="EQ61" s="328"/>
      <c r="ER61" s="169"/>
      <c r="ES61" s="252">
        <f t="shared" si="25"/>
        <v>0</v>
      </c>
      <c r="ET61" s="251">
        <f t="shared" si="26"/>
        <v>0</v>
      </c>
      <c r="EU61" s="226">
        <f t="shared" si="27"/>
        <v>0</v>
      </c>
      <c r="EV61" s="227">
        <f t="shared" si="28"/>
        <v>0</v>
      </c>
      <c r="EY61" s="346">
        <v>160</v>
      </c>
      <c r="EZ61" s="327"/>
      <c r="FA61" s="169"/>
      <c r="FB61" s="195">
        <v>160</v>
      </c>
      <c r="FC61" s="327"/>
      <c r="FD61" s="169"/>
      <c r="FE61" s="195">
        <v>160</v>
      </c>
      <c r="FF61" s="327"/>
      <c r="FG61" s="169"/>
      <c r="FH61" s="195">
        <v>160</v>
      </c>
      <c r="FI61" s="327"/>
      <c r="FJ61" s="169"/>
      <c r="FK61" s="164">
        <v>160</v>
      </c>
      <c r="FL61" s="340"/>
      <c r="FM61" s="169"/>
      <c r="FN61" s="195">
        <v>160</v>
      </c>
      <c r="FO61" s="327"/>
      <c r="FP61" s="169"/>
      <c r="FQ61" s="164">
        <v>160</v>
      </c>
      <c r="FR61" s="340"/>
      <c r="FS61" s="169"/>
      <c r="FT61" s="195">
        <v>160</v>
      </c>
      <c r="FU61" s="327"/>
      <c r="FV61" s="169"/>
      <c r="FW61" s="195">
        <v>160</v>
      </c>
      <c r="FX61" s="327"/>
      <c r="FY61" s="169"/>
      <c r="FZ61" s="164">
        <v>160</v>
      </c>
      <c r="GA61" s="340"/>
      <c r="GB61" s="169"/>
      <c r="GC61" s="195">
        <v>160</v>
      </c>
      <c r="GD61" s="327"/>
      <c r="GE61" s="169"/>
      <c r="GF61" s="195">
        <v>160</v>
      </c>
      <c r="GG61" s="327"/>
      <c r="GH61" s="169"/>
      <c r="GI61" s="252">
        <f t="shared" si="29"/>
        <v>0</v>
      </c>
      <c r="GJ61" s="251">
        <f t="shared" si="30"/>
        <v>0</v>
      </c>
      <c r="GK61" s="226">
        <f t="shared" si="31"/>
        <v>0</v>
      </c>
      <c r="GL61" s="227">
        <f t="shared" si="32"/>
        <v>0</v>
      </c>
      <c r="GO61" s="346">
        <v>160</v>
      </c>
      <c r="GP61" s="327"/>
      <c r="GQ61" s="169"/>
      <c r="GR61" s="195">
        <v>160</v>
      </c>
      <c r="GS61" s="327"/>
      <c r="GT61" s="169"/>
      <c r="GU61" s="195">
        <v>160</v>
      </c>
      <c r="GV61" s="327"/>
      <c r="GW61" s="169"/>
      <c r="GX61" s="195">
        <v>160</v>
      </c>
      <c r="GY61" s="327"/>
      <c r="GZ61" s="169"/>
      <c r="HA61" s="195">
        <v>160</v>
      </c>
      <c r="HB61" s="327"/>
      <c r="HC61" s="169"/>
      <c r="HD61" s="195">
        <v>160</v>
      </c>
      <c r="HE61" s="327"/>
      <c r="HF61" s="169"/>
      <c r="HG61" s="195">
        <v>160</v>
      </c>
      <c r="HH61" s="327"/>
      <c r="HI61" s="169"/>
      <c r="HJ61" s="195">
        <v>160</v>
      </c>
      <c r="HK61" s="327"/>
      <c r="HL61" s="169"/>
      <c r="HM61" s="195">
        <v>160</v>
      </c>
      <c r="HN61" s="327"/>
      <c r="HO61" s="169"/>
      <c r="HP61" s="195">
        <v>160</v>
      </c>
      <c r="HQ61" s="327"/>
      <c r="HR61" s="169"/>
      <c r="HS61" s="195">
        <v>160</v>
      </c>
      <c r="HT61" s="327"/>
      <c r="HU61" s="169"/>
      <c r="HV61" s="195">
        <v>160</v>
      </c>
      <c r="HW61" s="327"/>
      <c r="HX61" s="169"/>
      <c r="HY61" s="252">
        <f t="shared" si="33"/>
        <v>0</v>
      </c>
      <c r="HZ61" s="251">
        <f t="shared" si="34"/>
        <v>0</v>
      </c>
      <c r="IA61" s="226">
        <f t="shared" si="35"/>
        <v>0</v>
      </c>
      <c r="IB61" s="227">
        <f t="shared" si="36"/>
        <v>0</v>
      </c>
      <c r="IE61" s="346">
        <v>160</v>
      </c>
      <c r="IF61" s="327"/>
      <c r="IG61" s="169"/>
      <c r="IH61" s="195">
        <v>160</v>
      </c>
      <c r="II61" s="327"/>
      <c r="IJ61" s="169"/>
      <c r="IK61" s="164">
        <v>160</v>
      </c>
      <c r="IL61" s="340"/>
      <c r="IM61" s="169"/>
      <c r="IN61" s="164">
        <v>160</v>
      </c>
      <c r="IO61" s="340"/>
      <c r="IP61" s="169"/>
      <c r="IQ61" s="164">
        <v>160</v>
      </c>
      <c r="IR61" s="340"/>
      <c r="IS61" s="169"/>
      <c r="IT61" s="164">
        <v>160</v>
      </c>
      <c r="IU61" s="340"/>
      <c r="IV61" s="169"/>
      <c r="IW61" s="195">
        <v>160</v>
      </c>
      <c r="IX61" s="327"/>
      <c r="IY61" s="169"/>
      <c r="IZ61" s="164">
        <v>160</v>
      </c>
      <c r="JA61" s="340"/>
      <c r="JB61" s="169"/>
      <c r="JC61" s="164">
        <v>160</v>
      </c>
      <c r="JD61" s="340"/>
      <c r="JE61" s="169"/>
      <c r="JF61" s="164">
        <v>160</v>
      </c>
      <c r="JG61" s="340"/>
      <c r="JH61" s="169"/>
      <c r="JI61" s="164">
        <v>160</v>
      </c>
      <c r="JJ61" s="340"/>
      <c r="JK61" s="169"/>
      <c r="JL61" s="195">
        <v>160</v>
      </c>
      <c r="JM61" s="327"/>
      <c r="JN61" s="169"/>
      <c r="JO61" s="252">
        <f t="shared" si="37"/>
        <v>0</v>
      </c>
      <c r="JP61" s="251">
        <f t="shared" si="38"/>
        <v>0</v>
      </c>
      <c r="JQ61" s="226">
        <f t="shared" si="39"/>
        <v>0</v>
      </c>
      <c r="JR61" s="227">
        <f t="shared" si="40"/>
        <v>0</v>
      </c>
      <c r="JU61" s="164">
        <v>160</v>
      </c>
      <c r="JV61" s="340"/>
      <c r="JW61" s="169"/>
      <c r="JX61" s="164">
        <v>160</v>
      </c>
      <c r="JY61" s="340"/>
      <c r="JZ61" s="169"/>
      <c r="KA61" s="164">
        <v>160</v>
      </c>
      <c r="KB61" s="340"/>
      <c r="KC61" s="169"/>
      <c r="KD61" s="164">
        <v>160</v>
      </c>
      <c r="KE61" s="340"/>
      <c r="KF61" s="169"/>
      <c r="KG61" s="164">
        <v>160</v>
      </c>
      <c r="KH61" s="340"/>
      <c r="KI61" s="169"/>
      <c r="KJ61" s="164">
        <v>160</v>
      </c>
      <c r="KK61" s="340"/>
      <c r="KL61" s="169"/>
      <c r="KM61" s="164">
        <v>160</v>
      </c>
      <c r="KN61" s="340"/>
      <c r="KO61" s="169"/>
      <c r="KP61" s="164">
        <v>160</v>
      </c>
      <c r="KQ61" s="340"/>
      <c r="KR61" s="169"/>
      <c r="KS61" s="164">
        <v>160</v>
      </c>
      <c r="KT61" s="340"/>
      <c r="KU61" s="169"/>
      <c r="KV61" s="164">
        <v>160</v>
      </c>
      <c r="KW61" s="340"/>
      <c r="KX61" s="169"/>
      <c r="KY61" s="164">
        <v>160</v>
      </c>
      <c r="KZ61" s="340"/>
      <c r="LA61" s="169"/>
      <c r="LB61" s="164">
        <v>160</v>
      </c>
      <c r="LC61" s="340"/>
      <c r="LD61" s="169"/>
      <c r="LE61" s="252">
        <f t="shared" si="41"/>
        <v>0</v>
      </c>
      <c r="LF61" s="251">
        <f t="shared" si="42"/>
        <v>0</v>
      </c>
      <c r="LG61" s="226">
        <f t="shared" si="43"/>
        <v>0</v>
      </c>
      <c r="LH61" s="227">
        <f t="shared" si="44"/>
        <v>0</v>
      </c>
      <c r="LK61" s="164">
        <v>160</v>
      </c>
      <c r="LL61" s="340"/>
      <c r="LM61" s="169"/>
      <c r="LN61" s="164">
        <v>160</v>
      </c>
      <c r="LO61" s="340"/>
      <c r="LP61" s="169"/>
      <c r="LQ61" s="164">
        <v>160</v>
      </c>
      <c r="LR61" s="340"/>
      <c r="LS61" s="169"/>
      <c r="LT61" s="164">
        <v>160</v>
      </c>
      <c r="LU61" s="340"/>
      <c r="LV61" s="169"/>
      <c r="LW61" s="164">
        <v>160</v>
      </c>
      <c r="LX61" s="340"/>
      <c r="LY61" s="169"/>
      <c r="LZ61" s="205">
        <v>160</v>
      </c>
      <c r="MA61" s="340"/>
      <c r="MB61" s="169"/>
      <c r="MC61" s="164">
        <v>160</v>
      </c>
      <c r="MD61" s="340"/>
      <c r="ME61" s="169"/>
      <c r="MF61" s="164">
        <v>160</v>
      </c>
      <c r="MG61" s="340"/>
      <c r="MH61" s="169"/>
      <c r="MI61" s="164">
        <v>160</v>
      </c>
      <c r="MJ61" s="340"/>
      <c r="MK61" s="169"/>
      <c r="ML61" s="164">
        <v>160</v>
      </c>
      <c r="MM61" s="340"/>
      <c r="MN61" s="169"/>
      <c r="MO61" s="205">
        <v>160</v>
      </c>
      <c r="MP61" s="340"/>
      <c r="MQ61" s="169"/>
      <c r="MR61" s="164">
        <v>160</v>
      </c>
      <c r="MS61" s="340"/>
      <c r="MT61" s="169"/>
      <c r="MU61" s="252">
        <f t="shared" si="45"/>
        <v>0</v>
      </c>
      <c r="MV61" s="251">
        <f t="shared" si="46"/>
        <v>0</v>
      </c>
      <c r="MW61" s="226">
        <f t="shared" si="47"/>
        <v>0</v>
      </c>
      <c r="MX61" s="227">
        <f t="shared" si="48"/>
        <v>0</v>
      </c>
      <c r="NA61" s="346">
        <v>160</v>
      </c>
      <c r="NB61" s="327"/>
      <c r="NC61" s="169"/>
      <c r="ND61" s="164">
        <v>160</v>
      </c>
      <c r="NE61" s="340"/>
      <c r="NF61" s="169"/>
      <c r="NG61" s="195">
        <v>160</v>
      </c>
      <c r="NH61" s="327"/>
      <c r="NI61" s="169"/>
      <c r="NJ61" s="195">
        <v>160</v>
      </c>
      <c r="NK61" s="327"/>
      <c r="NL61" s="169"/>
      <c r="NM61" s="164">
        <v>160</v>
      </c>
      <c r="NN61" s="340"/>
      <c r="NO61" s="169"/>
      <c r="NP61" s="164">
        <v>160</v>
      </c>
      <c r="NQ61" s="340"/>
      <c r="NR61" s="169"/>
      <c r="NS61" s="164">
        <v>160</v>
      </c>
      <c r="NT61" s="340"/>
      <c r="NU61" s="169"/>
      <c r="NV61" s="195">
        <v>160</v>
      </c>
      <c r="NW61" s="327"/>
      <c r="NX61" s="169"/>
      <c r="NY61" s="195">
        <v>160</v>
      </c>
      <c r="NZ61" s="327"/>
      <c r="OA61" s="169"/>
      <c r="OB61" s="164">
        <v>160</v>
      </c>
      <c r="OC61" s="340"/>
      <c r="OD61" s="169"/>
      <c r="OE61" s="164">
        <v>160</v>
      </c>
      <c r="OF61" s="340"/>
      <c r="OG61" s="169"/>
      <c r="OH61" s="164">
        <v>160</v>
      </c>
      <c r="OI61" s="340"/>
      <c r="OJ61" s="169"/>
      <c r="OK61" s="252">
        <f t="shared" si="49"/>
        <v>0</v>
      </c>
      <c r="OL61" s="251">
        <f t="shared" si="50"/>
        <v>0</v>
      </c>
      <c r="OM61" s="226">
        <f t="shared" si="51"/>
        <v>0</v>
      </c>
      <c r="ON61" s="227">
        <f t="shared" si="52"/>
        <v>0</v>
      </c>
      <c r="OQ61" s="283" t="s">
        <v>297</v>
      </c>
      <c r="OR61" s="354">
        <v>160</v>
      </c>
      <c r="OS61" s="327"/>
      <c r="OT61" s="177"/>
      <c r="OU61" s="252">
        <f t="shared" si="53"/>
        <v>0</v>
      </c>
      <c r="OV61" s="227">
        <f t="shared" si="54"/>
        <v>0</v>
      </c>
      <c r="OW61" s="226">
        <f t="shared" si="55"/>
        <v>0</v>
      </c>
      <c r="OX61" s="251">
        <f t="shared" si="56"/>
        <v>0</v>
      </c>
      <c r="OY61" s="293"/>
      <c r="PB61" s="228">
        <f t="shared" si="58"/>
        <v>0</v>
      </c>
      <c r="PC61" s="255">
        <f t="shared" si="59"/>
        <v>0</v>
      </c>
      <c r="PD61" s="226">
        <f t="shared" si="60"/>
        <v>0</v>
      </c>
      <c r="PE61" s="227">
        <f t="shared" si="61"/>
        <v>0</v>
      </c>
      <c r="PF61" s="230">
        <f t="shared" si="62"/>
        <v>0</v>
      </c>
      <c r="PG61" s="229">
        <f t="shared" si="63"/>
        <v>0</v>
      </c>
      <c r="PH61" s="226">
        <f t="shared" si="64"/>
        <v>0</v>
      </c>
      <c r="PI61" s="251">
        <f t="shared" si="65"/>
        <v>0</v>
      </c>
      <c r="PJ61" s="412">
        <f t="shared" si="66"/>
        <v>0</v>
      </c>
      <c r="PK61" s="417">
        <f t="shared" si="67"/>
        <v>0</v>
      </c>
      <c r="PL61" s="412">
        <f t="shared" si="68"/>
        <v>0</v>
      </c>
      <c r="PM61" s="414">
        <f t="shared" si="69"/>
        <v>0</v>
      </c>
      <c r="PN61" s="412" t="s">
        <v>338</v>
      </c>
      <c r="PO61" s="414" t="s">
        <v>338</v>
      </c>
      <c r="PP61" s="412">
        <f t="shared" si="70"/>
        <v>0</v>
      </c>
      <c r="PQ61" s="414">
        <f t="shared" si="71"/>
        <v>0</v>
      </c>
      <c r="PV61" s="26"/>
      <c r="PW61" s="26"/>
      <c r="PY61" s="26"/>
    </row>
    <row r="62" spans="2:441" s="4" customFormat="1" ht="15" hidden="1" customHeight="1" x14ac:dyDescent="0.25">
      <c r="B62" s="46"/>
      <c r="C62" s="555"/>
      <c r="D62" s="556"/>
      <c r="E62" s="547"/>
      <c r="F62" s="652"/>
      <c r="G62" s="575"/>
      <c r="H62" s="58"/>
      <c r="I62" s="57">
        <f>INT(ROUND(F62,2)*(IF(RIGHT(G62,1)="*",data!$J$11*H62+(IF(H62&gt;0, data!$K$11,0)),(IF(G62&gt;0,data!$J$11*RIGHT(G62,5)+data!$K$11,0)))))</f>
        <v>0</v>
      </c>
      <c r="J62" s="57"/>
      <c r="K62" s="576"/>
      <c r="L62" s="549"/>
      <c r="M62" s="128"/>
      <c r="N62" s="57">
        <f>INT(ROUND(F62,2)*(IF(J62&gt;0,(IF(L62="ano",data!$J$6,0)),0)))</f>
        <v>0</v>
      </c>
      <c r="O62" s="61"/>
      <c r="P62" s="63"/>
      <c r="Q62" s="26"/>
      <c r="R62" s="288" t="str">
        <f t="shared" si="15"/>
        <v/>
      </c>
      <c r="S62" s="289" t="str">
        <f t="shared" si="16"/>
        <v/>
      </c>
      <c r="T62" s="65" t="s">
        <v>338</v>
      </c>
      <c r="U62" s="290" t="str">
        <f t="shared" si="57"/>
        <v/>
      </c>
      <c r="V62" s="23"/>
      <c r="W62" s="26"/>
      <c r="X62" s="26">
        <f>IF(OR(G62=data!$I$18,G62=data!$I$19,G62=data!$I$20,G62=data!$I$21,G62=data!$I$22,G62=data!$I$23,G62=data!$I$24,G62=data!$I$25,G62=data!$I$26,G62=data!$I$27,G62=data!$I$28,G62=data!$I$29,G62=data!$I$30,G62=data!$I$31,G62=data!$I$32,G62=data!$I$33,G62=data!$I$34,G62=data!$I$35,G62=data!$I$36,G62=data!$I$37,G62=data!$I$38,G62=data!$I$39,G62=data!$I$40,G62=data!$I$41,G62=data!$I$42,G62=data!$I$43,G62=data!$I$44),1,0)</f>
        <v>0</v>
      </c>
      <c r="Z62" s="173" t="s">
        <v>297</v>
      </c>
      <c r="AA62" s="10"/>
      <c r="AB62" s="10"/>
      <c r="AC62" s="560">
        <v>160</v>
      </c>
      <c r="AD62" s="561"/>
      <c r="AE62" s="562"/>
      <c r="AF62" s="560">
        <v>160</v>
      </c>
      <c r="AG62" s="561"/>
      <c r="AH62" s="562"/>
      <c r="AI62" s="560">
        <v>160</v>
      </c>
      <c r="AJ62" s="561"/>
      <c r="AK62" s="562"/>
      <c r="AL62" s="560">
        <v>160</v>
      </c>
      <c r="AM62" s="561"/>
      <c r="AN62" s="562"/>
      <c r="AO62" s="560">
        <v>160</v>
      </c>
      <c r="AP62" s="561"/>
      <c r="AQ62" s="562"/>
      <c r="AR62" s="560">
        <v>160</v>
      </c>
      <c r="AS62" s="561"/>
      <c r="AT62" s="562"/>
      <c r="AU62" s="560">
        <v>160</v>
      </c>
      <c r="AV62" s="561"/>
      <c r="AW62" s="562"/>
      <c r="AX62" s="560">
        <v>160</v>
      </c>
      <c r="AY62" s="561"/>
      <c r="AZ62" s="562"/>
      <c r="BA62" s="560">
        <v>160</v>
      </c>
      <c r="BB62" s="561"/>
      <c r="BC62" s="562"/>
      <c r="BD62" s="560">
        <v>160</v>
      </c>
      <c r="BE62" s="561"/>
      <c r="BF62" s="562"/>
      <c r="BG62" s="560">
        <v>160</v>
      </c>
      <c r="BH62" s="561"/>
      <c r="BI62" s="562"/>
      <c r="BJ62" s="560">
        <v>160</v>
      </c>
      <c r="BK62" s="561"/>
      <c r="BL62" s="562"/>
      <c r="BM62" s="226">
        <f t="shared" si="17"/>
        <v>0</v>
      </c>
      <c r="BN62" s="251">
        <f t="shared" si="18"/>
        <v>0</v>
      </c>
      <c r="BO62" s="226">
        <f t="shared" si="19"/>
        <v>0</v>
      </c>
      <c r="BP62" s="227">
        <f t="shared" si="20"/>
        <v>0</v>
      </c>
      <c r="BQ62" s="23"/>
      <c r="BR62" s="23"/>
      <c r="BS62" s="174">
        <v>160</v>
      </c>
      <c r="BT62" s="573"/>
      <c r="BU62" s="175"/>
      <c r="BV62" s="174">
        <v>160</v>
      </c>
      <c r="BW62" s="573"/>
      <c r="BX62" s="175"/>
      <c r="BY62" s="174">
        <v>160</v>
      </c>
      <c r="BZ62" s="573"/>
      <c r="CA62" s="175"/>
      <c r="CB62" s="174">
        <v>160</v>
      </c>
      <c r="CC62" s="573"/>
      <c r="CD62" s="175"/>
      <c r="CE62" s="174">
        <v>160</v>
      </c>
      <c r="CF62" s="573"/>
      <c r="CG62" s="175"/>
      <c r="CH62" s="174">
        <v>160</v>
      </c>
      <c r="CI62" s="573"/>
      <c r="CJ62" s="175"/>
      <c r="CK62" s="174">
        <v>160</v>
      </c>
      <c r="CL62" s="573"/>
      <c r="CM62" s="175"/>
      <c r="CN62" s="174">
        <v>160</v>
      </c>
      <c r="CO62" s="573"/>
      <c r="CP62" s="175"/>
      <c r="CQ62" s="174">
        <v>160</v>
      </c>
      <c r="CR62" s="573"/>
      <c r="CS62" s="175"/>
      <c r="CT62" s="174">
        <v>160</v>
      </c>
      <c r="CU62" s="573"/>
      <c r="CV62" s="175"/>
      <c r="CW62" s="174">
        <v>160</v>
      </c>
      <c r="CX62" s="573"/>
      <c r="CY62" s="175"/>
      <c r="CZ62" s="174">
        <v>160</v>
      </c>
      <c r="DA62" s="573"/>
      <c r="DB62" s="175"/>
      <c r="DC62" s="252">
        <f t="shared" si="21"/>
        <v>0</v>
      </c>
      <c r="DD62" s="251">
        <f t="shared" si="22"/>
        <v>0</v>
      </c>
      <c r="DE62" s="226">
        <f t="shared" si="23"/>
        <v>0</v>
      </c>
      <c r="DF62" s="227">
        <f t="shared" si="24"/>
        <v>0</v>
      </c>
      <c r="DG62" s="23"/>
      <c r="DH62" s="23"/>
      <c r="DI62" s="174">
        <v>160</v>
      </c>
      <c r="DJ62" s="566"/>
      <c r="DK62" s="567"/>
      <c r="DL62" s="201">
        <v>160</v>
      </c>
      <c r="DM62" s="561"/>
      <c r="DN62" s="567"/>
      <c r="DO62" s="201">
        <v>160</v>
      </c>
      <c r="DP62" s="561"/>
      <c r="DQ62" s="567"/>
      <c r="DR62" s="201">
        <v>160</v>
      </c>
      <c r="DS62" s="561"/>
      <c r="DT62" s="567"/>
      <c r="DU62" s="201">
        <v>160</v>
      </c>
      <c r="DV62" s="561"/>
      <c r="DW62" s="567"/>
      <c r="DX62" s="174">
        <v>160</v>
      </c>
      <c r="DY62" s="566"/>
      <c r="DZ62" s="567"/>
      <c r="EA62" s="201">
        <v>160</v>
      </c>
      <c r="EB62" s="561"/>
      <c r="EC62" s="567"/>
      <c r="ED62" s="201">
        <v>160</v>
      </c>
      <c r="EE62" s="561"/>
      <c r="EF62" s="567"/>
      <c r="EG62" s="201">
        <v>160</v>
      </c>
      <c r="EH62" s="561"/>
      <c r="EI62" s="567"/>
      <c r="EJ62" s="174">
        <v>160</v>
      </c>
      <c r="EK62" s="566"/>
      <c r="EL62" s="567"/>
      <c r="EM62" s="201">
        <v>160</v>
      </c>
      <c r="EN62" s="561"/>
      <c r="EO62" s="567"/>
      <c r="EP62" s="201">
        <v>160</v>
      </c>
      <c r="EQ62" s="561"/>
      <c r="ER62" s="567"/>
      <c r="ES62" s="252">
        <f t="shared" si="25"/>
        <v>0</v>
      </c>
      <c r="ET62" s="251">
        <f t="shared" si="26"/>
        <v>0</v>
      </c>
      <c r="EU62" s="226">
        <f t="shared" si="27"/>
        <v>0</v>
      </c>
      <c r="EV62" s="227">
        <f t="shared" si="28"/>
        <v>0</v>
      </c>
      <c r="EW62" s="23"/>
      <c r="EX62" s="23"/>
      <c r="EY62" s="568">
        <v>160</v>
      </c>
      <c r="EZ62" s="573"/>
      <c r="FA62" s="567"/>
      <c r="FB62" s="201">
        <v>160</v>
      </c>
      <c r="FC62" s="573"/>
      <c r="FD62" s="567"/>
      <c r="FE62" s="201">
        <v>160</v>
      </c>
      <c r="FF62" s="573"/>
      <c r="FG62" s="567"/>
      <c r="FH62" s="201">
        <v>160</v>
      </c>
      <c r="FI62" s="573"/>
      <c r="FJ62" s="567"/>
      <c r="FK62" s="174">
        <v>160</v>
      </c>
      <c r="FL62" s="566"/>
      <c r="FM62" s="567"/>
      <c r="FN62" s="201">
        <v>160</v>
      </c>
      <c r="FO62" s="573"/>
      <c r="FP62" s="567"/>
      <c r="FQ62" s="174">
        <v>160</v>
      </c>
      <c r="FR62" s="566"/>
      <c r="FS62" s="567"/>
      <c r="FT62" s="201">
        <v>160</v>
      </c>
      <c r="FU62" s="573"/>
      <c r="FV62" s="567"/>
      <c r="FW62" s="201">
        <v>160</v>
      </c>
      <c r="FX62" s="573"/>
      <c r="FY62" s="567"/>
      <c r="FZ62" s="174">
        <v>160</v>
      </c>
      <c r="GA62" s="566"/>
      <c r="GB62" s="567"/>
      <c r="GC62" s="201">
        <v>160</v>
      </c>
      <c r="GD62" s="573"/>
      <c r="GE62" s="567"/>
      <c r="GF62" s="201">
        <v>160</v>
      </c>
      <c r="GG62" s="573"/>
      <c r="GH62" s="567"/>
      <c r="GI62" s="252">
        <f t="shared" si="29"/>
        <v>0</v>
      </c>
      <c r="GJ62" s="251">
        <f t="shared" si="30"/>
        <v>0</v>
      </c>
      <c r="GK62" s="226">
        <f t="shared" si="31"/>
        <v>0</v>
      </c>
      <c r="GL62" s="227">
        <f t="shared" si="32"/>
        <v>0</v>
      </c>
      <c r="GM62" s="23"/>
      <c r="GN62" s="23"/>
      <c r="GO62" s="568">
        <v>160</v>
      </c>
      <c r="GP62" s="573"/>
      <c r="GQ62" s="567"/>
      <c r="GR62" s="201">
        <v>160</v>
      </c>
      <c r="GS62" s="573"/>
      <c r="GT62" s="567"/>
      <c r="GU62" s="201">
        <v>160</v>
      </c>
      <c r="GV62" s="573"/>
      <c r="GW62" s="567"/>
      <c r="GX62" s="201">
        <v>160</v>
      </c>
      <c r="GY62" s="573"/>
      <c r="GZ62" s="567"/>
      <c r="HA62" s="201">
        <v>160</v>
      </c>
      <c r="HB62" s="573"/>
      <c r="HC62" s="567"/>
      <c r="HD62" s="201">
        <v>160</v>
      </c>
      <c r="HE62" s="573"/>
      <c r="HF62" s="567"/>
      <c r="HG62" s="201">
        <v>160</v>
      </c>
      <c r="HH62" s="573"/>
      <c r="HI62" s="567"/>
      <c r="HJ62" s="201">
        <v>160</v>
      </c>
      <c r="HK62" s="573"/>
      <c r="HL62" s="567"/>
      <c r="HM62" s="201">
        <v>160</v>
      </c>
      <c r="HN62" s="573"/>
      <c r="HO62" s="567"/>
      <c r="HP62" s="201">
        <v>160</v>
      </c>
      <c r="HQ62" s="573"/>
      <c r="HR62" s="567"/>
      <c r="HS62" s="201">
        <v>160</v>
      </c>
      <c r="HT62" s="573"/>
      <c r="HU62" s="567"/>
      <c r="HV62" s="201">
        <v>160</v>
      </c>
      <c r="HW62" s="573"/>
      <c r="HX62" s="567"/>
      <c r="HY62" s="252">
        <f t="shared" si="33"/>
        <v>0</v>
      </c>
      <c r="HZ62" s="251">
        <f t="shared" si="34"/>
        <v>0</v>
      </c>
      <c r="IA62" s="226">
        <f t="shared" si="35"/>
        <v>0</v>
      </c>
      <c r="IB62" s="227">
        <f t="shared" si="36"/>
        <v>0</v>
      </c>
      <c r="IC62" s="23"/>
      <c r="ID62" s="23"/>
      <c r="IE62" s="568">
        <v>160</v>
      </c>
      <c r="IF62" s="573"/>
      <c r="IG62" s="567"/>
      <c r="IH62" s="201">
        <v>160</v>
      </c>
      <c r="II62" s="573"/>
      <c r="IJ62" s="567"/>
      <c r="IK62" s="174">
        <v>160</v>
      </c>
      <c r="IL62" s="566"/>
      <c r="IM62" s="567"/>
      <c r="IN62" s="174">
        <v>160</v>
      </c>
      <c r="IO62" s="566"/>
      <c r="IP62" s="567"/>
      <c r="IQ62" s="174">
        <v>160</v>
      </c>
      <c r="IR62" s="566"/>
      <c r="IS62" s="567"/>
      <c r="IT62" s="174">
        <v>160</v>
      </c>
      <c r="IU62" s="566"/>
      <c r="IV62" s="567"/>
      <c r="IW62" s="201">
        <v>160</v>
      </c>
      <c r="IX62" s="573"/>
      <c r="IY62" s="567"/>
      <c r="IZ62" s="174">
        <v>160</v>
      </c>
      <c r="JA62" s="566"/>
      <c r="JB62" s="567"/>
      <c r="JC62" s="174">
        <v>160</v>
      </c>
      <c r="JD62" s="566"/>
      <c r="JE62" s="567"/>
      <c r="JF62" s="174">
        <v>160</v>
      </c>
      <c r="JG62" s="566"/>
      <c r="JH62" s="567"/>
      <c r="JI62" s="174">
        <v>160</v>
      </c>
      <c r="JJ62" s="566"/>
      <c r="JK62" s="567"/>
      <c r="JL62" s="201">
        <v>160</v>
      </c>
      <c r="JM62" s="573"/>
      <c r="JN62" s="567"/>
      <c r="JO62" s="252">
        <f t="shared" si="37"/>
        <v>0</v>
      </c>
      <c r="JP62" s="251">
        <f t="shared" si="38"/>
        <v>0</v>
      </c>
      <c r="JQ62" s="226">
        <f t="shared" si="39"/>
        <v>0</v>
      </c>
      <c r="JR62" s="227">
        <f t="shared" si="40"/>
        <v>0</v>
      </c>
      <c r="JS62" s="23"/>
      <c r="JT62" s="23"/>
      <c r="JU62" s="174">
        <v>160</v>
      </c>
      <c r="JV62" s="566"/>
      <c r="JW62" s="567"/>
      <c r="JX62" s="174">
        <v>160</v>
      </c>
      <c r="JY62" s="566"/>
      <c r="JZ62" s="567"/>
      <c r="KA62" s="174">
        <v>160</v>
      </c>
      <c r="KB62" s="566"/>
      <c r="KC62" s="567"/>
      <c r="KD62" s="174">
        <v>160</v>
      </c>
      <c r="KE62" s="566"/>
      <c r="KF62" s="567"/>
      <c r="KG62" s="174">
        <v>160</v>
      </c>
      <c r="KH62" s="566"/>
      <c r="KI62" s="567"/>
      <c r="KJ62" s="174">
        <v>160</v>
      </c>
      <c r="KK62" s="566"/>
      <c r="KL62" s="567"/>
      <c r="KM62" s="174">
        <v>160</v>
      </c>
      <c r="KN62" s="566"/>
      <c r="KO62" s="567"/>
      <c r="KP62" s="174">
        <v>160</v>
      </c>
      <c r="KQ62" s="566"/>
      <c r="KR62" s="567"/>
      <c r="KS62" s="174">
        <v>160</v>
      </c>
      <c r="KT62" s="566"/>
      <c r="KU62" s="567"/>
      <c r="KV62" s="174">
        <v>160</v>
      </c>
      <c r="KW62" s="566"/>
      <c r="KX62" s="567"/>
      <c r="KY62" s="174">
        <v>160</v>
      </c>
      <c r="KZ62" s="566"/>
      <c r="LA62" s="567"/>
      <c r="LB62" s="174">
        <v>160</v>
      </c>
      <c r="LC62" s="566"/>
      <c r="LD62" s="567"/>
      <c r="LE62" s="252">
        <f t="shared" si="41"/>
        <v>0</v>
      </c>
      <c r="LF62" s="251">
        <f t="shared" si="42"/>
        <v>0</v>
      </c>
      <c r="LG62" s="226">
        <f t="shared" si="43"/>
        <v>0</v>
      </c>
      <c r="LH62" s="227">
        <f t="shared" si="44"/>
        <v>0</v>
      </c>
      <c r="LI62" s="23"/>
      <c r="LJ62" s="23"/>
      <c r="LK62" s="174">
        <v>160</v>
      </c>
      <c r="LL62" s="566"/>
      <c r="LM62" s="567"/>
      <c r="LN62" s="174">
        <v>160</v>
      </c>
      <c r="LO62" s="566"/>
      <c r="LP62" s="567"/>
      <c r="LQ62" s="174">
        <v>160</v>
      </c>
      <c r="LR62" s="566"/>
      <c r="LS62" s="567"/>
      <c r="LT62" s="174">
        <v>160</v>
      </c>
      <c r="LU62" s="566"/>
      <c r="LV62" s="567"/>
      <c r="LW62" s="174">
        <v>160</v>
      </c>
      <c r="LX62" s="566"/>
      <c r="LY62" s="567"/>
      <c r="LZ62" s="551">
        <v>160</v>
      </c>
      <c r="MA62" s="566"/>
      <c r="MB62" s="567"/>
      <c r="MC62" s="174">
        <v>160</v>
      </c>
      <c r="MD62" s="566"/>
      <c r="ME62" s="567"/>
      <c r="MF62" s="174">
        <v>160</v>
      </c>
      <c r="MG62" s="566"/>
      <c r="MH62" s="567"/>
      <c r="MI62" s="174">
        <v>160</v>
      </c>
      <c r="MJ62" s="566"/>
      <c r="MK62" s="567"/>
      <c r="ML62" s="174">
        <v>160</v>
      </c>
      <c r="MM62" s="566"/>
      <c r="MN62" s="567"/>
      <c r="MO62" s="551">
        <v>160</v>
      </c>
      <c r="MP62" s="566"/>
      <c r="MQ62" s="567"/>
      <c r="MR62" s="174">
        <v>160</v>
      </c>
      <c r="MS62" s="566"/>
      <c r="MT62" s="567"/>
      <c r="MU62" s="252">
        <f t="shared" si="45"/>
        <v>0</v>
      </c>
      <c r="MV62" s="251">
        <f t="shared" si="46"/>
        <v>0</v>
      </c>
      <c r="MW62" s="226">
        <f t="shared" si="47"/>
        <v>0</v>
      </c>
      <c r="MX62" s="227">
        <f t="shared" si="48"/>
        <v>0</v>
      </c>
      <c r="MY62" s="23"/>
      <c r="MZ62" s="23"/>
      <c r="NA62" s="568">
        <v>160</v>
      </c>
      <c r="NB62" s="573"/>
      <c r="NC62" s="567"/>
      <c r="ND62" s="174">
        <v>160</v>
      </c>
      <c r="NE62" s="566"/>
      <c r="NF62" s="567"/>
      <c r="NG62" s="201">
        <v>160</v>
      </c>
      <c r="NH62" s="573"/>
      <c r="NI62" s="567"/>
      <c r="NJ62" s="201">
        <v>160</v>
      </c>
      <c r="NK62" s="573"/>
      <c r="NL62" s="567"/>
      <c r="NM62" s="174">
        <v>160</v>
      </c>
      <c r="NN62" s="566"/>
      <c r="NO62" s="567"/>
      <c r="NP62" s="174">
        <v>160</v>
      </c>
      <c r="NQ62" s="566"/>
      <c r="NR62" s="567"/>
      <c r="NS62" s="174">
        <v>160</v>
      </c>
      <c r="NT62" s="566"/>
      <c r="NU62" s="567"/>
      <c r="NV62" s="201">
        <v>160</v>
      </c>
      <c r="NW62" s="573"/>
      <c r="NX62" s="567"/>
      <c r="NY62" s="201">
        <v>160</v>
      </c>
      <c r="NZ62" s="573"/>
      <c r="OA62" s="567"/>
      <c r="OB62" s="174">
        <v>160</v>
      </c>
      <c r="OC62" s="566"/>
      <c r="OD62" s="567"/>
      <c r="OE62" s="174">
        <v>160</v>
      </c>
      <c r="OF62" s="566"/>
      <c r="OG62" s="567"/>
      <c r="OH62" s="174">
        <v>160</v>
      </c>
      <c r="OI62" s="566"/>
      <c r="OJ62" s="567"/>
      <c r="OK62" s="252">
        <f t="shared" si="49"/>
        <v>0</v>
      </c>
      <c r="OL62" s="251">
        <f t="shared" si="50"/>
        <v>0</v>
      </c>
      <c r="OM62" s="226">
        <f t="shared" si="51"/>
        <v>0</v>
      </c>
      <c r="ON62" s="227">
        <f t="shared" si="52"/>
        <v>0</v>
      </c>
      <c r="OO62" s="23"/>
      <c r="OP62" s="23"/>
      <c r="OQ62" s="571" t="s">
        <v>297</v>
      </c>
      <c r="OR62" s="577">
        <v>160</v>
      </c>
      <c r="OS62" s="573"/>
      <c r="OT62" s="175"/>
      <c r="OU62" s="252">
        <f t="shared" si="53"/>
        <v>0</v>
      </c>
      <c r="OV62" s="227">
        <f t="shared" si="54"/>
        <v>0</v>
      </c>
      <c r="OW62" s="226">
        <f t="shared" si="55"/>
        <v>0</v>
      </c>
      <c r="OX62" s="251">
        <f t="shared" si="56"/>
        <v>0</v>
      </c>
      <c r="OY62" s="574"/>
      <c r="OZ62" s="23"/>
      <c r="PA62" s="23"/>
      <c r="PB62" s="228">
        <f t="shared" si="58"/>
        <v>0</v>
      </c>
      <c r="PC62" s="255">
        <f t="shared" si="59"/>
        <v>0</v>
      </c>
      <c r="PD62" s="226">
        <f t="shared" si="60"/>
        <v>0</v>
      </c>
      <c r="PE62" s="227">
        <f t="shared" si="61"/>
        <v>0</v>
      </c>
      <c r="PF62" s="230">
        <f t="shared" si="62"/>
        <v>0</v>
      </c>
      <c r="PG62" s="229">
        <f t="shared" si="63"/>
        <v>0</v>
      </c>
      <c r="PH62" s="226">
        <f t="shared" si="64"/>
        <v>0</v>
      </c>
      <c r="PI62" s="251">
        <f t="shared" si="65"/>
        <v>0</v>
      </c>
      <c r="PJ62" s="412">
        <f t="shared" si="66"/>
        <v>0</v>
      </c>
      <c r="PK62" s="417">
        <f t="shared" si="67"/>
        <v>0</v>
      </c>
      <c r="PL62" s="412">
        <f t="shared" si="68"/>
        <v>0</v>
      </c>
      <c r="PM62" s="414">
        <f t="shared" si="69"/>
        <v>0</v>
      </c>
      <c r="PN62" s="412" t="s">
        <v>338</v>
      </c>
      <c r="PO62" s="414" t="s">
        <v>338</v>
      </c>
      <c r="PP62" s="412">
        <f t="shared" si="70"/>
        <v>0</v>
      </c>
      <c r="PQ62" s="414">
        <f t="shared" si="71"/>
        <v>0</v>
      </c>
      <c r="PR62" s="23"/>
      <c r="PV62" s="26"/>
      <c r="PW62" s="26"/>
      <c r="PY62" s="26"/>
    </row>
    <row r="63" spans="2:441" s="4" customFormat="1" ht="16.5" customHeight="1" x14ac:dyDescent="0.25">
      <c r="B63" s="46" t="s">
        <v>38</v>
      </c>
      <c r="C63" s="986"/>
      <c r="D63" s="987"/>
      <c r="E63" s="308"/>
      <c r="F63" s="652">
        <v>1</v>
      </c>
      <c r="G63" s="309"/>
      <c r="H63" s="59"/>
      <c r="I63" s="57">
        <f>INT(ROUND(F63,2)*(IF(RIGHT(G63,1)="*",data!$J$11*H63+(IF(H63&gt;0, data!$K$11,0)),(IF(G63&gt;0,data!$J$11*RIGHT(G63,5)+data!$K$11,0)))))</f>
        <v>0</v>
      </c>
      <c r="J63" s="57">
        <f>IF(E63&gt;0,I63*E63,0)</f>
        <v>0</v>
      </c>
      <c r="K63" s="313"/>
      <c r="L63" s="314"/>
      <c r="M63" s="312"/>
      <c r="N63" s="57">
        <f>INT(ROUND(F63,2)*(IF(J63&gt;0,(IF(L63="ano",data!$J$6,0)),0)))</f>
        <v>0</v>
      </c>
      <c r="O63" s="61">
        <f>IF(M63&gt;E63,N63*E63,N63*M63)</f>
        <v>0</v>
      </c>
      <c r="P63" s="63">
        <f>J63+O63</f>
        <v>0</v>
      </c>
      <c r="Q63" s="26"/>
      <c r="R63" s="288" t="str">
        <f t="shared" si="15"/>
        <v/>
      </c>
      <c r="S63" s="289" t="str">
        <f t="shared" si="16"/>
        <v/>
      </c>
      <c r="T63" s="65" t="s">
        <v>338</v>
      </c>
      <c r="U63" s="290" t="str">
        <f t="shared" si="57"/>
        <v/>
      </c>
      <c r="V63" s="4">
        <f>IF(P63&gt;0,IF(ISTEXT(C63)=TRUE,0,1),0)</f>
        <v>0</v>
      </c>
      <c r="W63" s="26">
        <f>IF(H63&gt;0,IF(RIGHT(G63,1)="*",0,1),0)</f>
        <v>0</v>
      </c>
      <c r="X63" s="26">
        <f>IF(OR(G63=data!$I$18,G63=data!$I$19,G63=data!$I$20,G63=data!$I$21,G63=data!$I$22,G63=data!$I$23,G63=data!$I$24,G63=data!$I$25,G63=data!$I$26,G63=data!$I$27,G63=data!$I$28,G63=data!$I$29,G63=data!$I$30,G63=data!$I$31,G63=data!$I$32,G63=data!$I$33,G63=data!$I$34,G63=data!$I$35,G63=data!$I$36,G63=data!$I$37,G63=data!$I$38,G63=data!$I$39,G63=data!$I$40,G63=data!$I$41,G63=data!$I$42,G63=data!$I$43,G63=data!$I$44),1,0)</f>
        <v>0</v>
      </c>
      <c r="Z63" s="176" t="s">
        <v>297</v>
      </c>
      <c r="AA63" s="10"/>
      <c r="AB63" s="10"/>
      <c r="AC63" s="168">
        <v>160</v>
      </c>
      <c r="AD63" s="328"/>
      <c r="AE63" s="223"/>
      <c r="AF63" s="168">
        <v>160</v>
      </c>
      <c r="AG63" s="328"/>
      <c r="AH63" s="223"/>
      <c r="AI63" s="168">
        <v>160</v>
      </c>
      <c r="AJ63" s="328"/>
      <c r="AK63" s="223"/>
      <c r="AL63" s="168">
        <v>160</v>
      </c>
      <c r="AM63" s="328"/>
      <c r="AN63" s="223"/>
      <c r="AO63" s="168">
        <v>160</v>
      </c>
      <c r="AP63" s="328"/>
      <c r="AQ63" s="223"/>
      <c r="AR63" s="168">
        <v>160</v>
      </c>
      <c r="AS63" s="328"/>
      <c r="AT63" s="223"/>
      <c r="AU63" s="168">
        <v>160</v>
      </c>
      <c r="AV63" s="328"/>
      <c r="AW63" s="223"/>
      <c r="AX63" s="168">
        <v>160</v>
      </c>
      <c r="AY63" s="328"/>
      <c r="AZ63" s="223"/>
      <c r="BA63" s="168">
        <v>160</v>
      </c>
      <c r="BB63" s="328"/>
      <c r="BC63" s="223"/>
      <c r="BD63" s="168">
        <v>160</v>
      </c>
      <c r="BE63" s="328"/>
      <c r="BF63" s="223"/>
      <c r="BG63" s="168">
        <v>160</v>
      </c>
      <c r="BH63" s="328"/>
      <c r="BI63" s="223"/>
      <c r="BJ63" s="168">
        <v>160</v>
      </c>
      <c r="BK63" s="328"/>
      <c r="BL63" s="223"/>
      <c r="BM63" s="226">
        <f t="shared" si="17"/>
        <v>0</v>
      </c>
      <c r="BN63" s="251">
        <f t="shared" si="18"/>
        <v>0</v>
      </c>
      <c r="BO63" s="226">
        <f t="shared" si="19"/>
        <v>0</v>
      </c>
      <c r="BP63" s="227">
        <f t="shared" si="20"/>
        <v>0</v>
      </c>
      <c r="BS63" s="164">
        <v>160</v>
      </c>
      <c r="BT63" s="327"/>
      <c r="BU63" s="177"/>
      <c r="BV63" s="164">
        <v>160</v>
      </c>
      <c r="BW63" s="327"/>
      <c r="BX63" s="177"/>
      <c r="BY63" s="164">
        <v>160</v>
      </c>
      <c r="BZ63" s="327"/>
      <c r="CA63" s="177"/>
      <c r="CB63" s="164">
        <v>160</v>
      </c>
      <c r="CC63" s="327"/>
      <c r="CD63" s="177"/>
      <c r="CE63" s="164">
        <v>160</v>
      </c>
      <c r="CF63" s="327"/>
      <c r="CG63" s="177"/>
      <c r="CH63" s="164">
        <v>160</v>
      </c>
      <c r="CI63" s="327"/>
      <c r="CJ63" s="177"/>
      <c r="CK63" s="164">
        <v>160</v>
      </c>
      <c r="CL63" s="327"/>
      <c r="CM63" s="177"/>
      <c r="CN63" s="164">
        <v>160</v>
      </c>
      <c r="CO63" s="327"/>
      <c r="CP63" s="177"/>
      <c r="CQ63" s="164">
        <v>160</v>
      </c>
      <c r="CR63" s="327"/>
      <c r="CS63" s="177"/>
      <c r="CT63" s="164">
        <v>160</v>
      </c>
      <c r="CU63" s="327"/>
      <c r="CV63" s="177"/>
      <c r="CW63" s="164">
        <v>160</v>
      </c>
      <c r="CX63" s="327"/>
      <c r="CY63" s="177"/>
      <c r="CZ63" s="164">
        <v>160</v>
      </c>
      <c r="DA63" s="327"/>
      <c r="DB63" s="177"/>
      <c r="DC63" s="252">
        <f t="shared" si="21"/>
        <v>0</v>
      </c>
      <c r="DD63" s="251">
        <f t="shared" si="22"/>
        <v>0</v>
      </c>
      <c r="DE63" s="226">
        <f t="shared" si="23"/>
        <v>0</v>
      </c>
      <c r="DF63" s="227">
        <f t="shared" si="24"/>
        <v>0</v>
      </c>
      <c r="DI63" s="164">
        <v>160</v>
      </c>
      <c r="DJ63" s="340"/>
      <c r="DK63" s="169"/>
      <c r="DL63" s="195">
        <v>160</v>
      </c>
      <c r="DM63" s="328"/>
      <c r="DN63" s="169"/>
      <c r="DO63" s="195">
        <v>160</v>
      </c>
      <c r="DP63" s="328"/>
      <c r="DQ63" s="169"/>
      <c r="DR63" s="195">
        <v>160</v>
      </c>
      <c r="DS63" s="328"/>
      <c r="DT63" s="169"/>
      <c r="DU63" s="195">
        <v>160</v>
      </c>
      <c r="DV63" s="328"/>
      <c r="DW63" s="169"/>
      <c r="DX63" s="164">
        <v>160</v>
      </c>
      <c r="DY63" s="340"/>
      <c r="DZ63" s="169"/>
      <c r="EA63" s="195">
        <v>160</v>
      </c>
      <c r="EB63" s="328"/>
      <c r="EC63" s="169"/>
      <c r="ED63" s="195">
        <v>160</v>
      </c>
      <c r="EE63" s="328"/>
      <c r="EF63" s="169"/>
      <c r="EG63" s="195">
        <v>160</v>
      </c>
      <c r="EH63" s="328"/>
      <c r="EI63" s="169"/>
      <c r="EJ63" s="164">
        <v>160</v>
      </c>
      <c r="EK63" s="340"/>
      <c r="EL63" s="169"/>
      <c r="EM63" s="195">
        <v>160</v>
      </c>
      <c r="EN63" s="328"/>
      <c r="EO63" s="169"/>
      <c r="EP63" s="195">
        <v>160</v>
      </c>
      <c r="EQ63" s="328"/>
      <c r="ER63" s="169"/>
      <c r="ES63" s="252">
        <f t="shared" si="25"/>
        <v>0</v>
      </c>
      <c r="ET63" s="251">
        <f t="shared" si="26"/>
        <v>0</v>
      </c>
      <c r="EU63" s="226">
        <f t="shared" si="27"/>
        <v>0</v>
      </c>
      <c r="EV63" s="227">
        <f t="shared" si="28"/>
        <v>0</v>
      </c>
      <c r="EY63" s="346">
        <v>160</v>
      </c>
      <c r="EZ63" s="327"/>
      <c r="FA63" s="169"/>
      <c r="FB63" s="195">
        <v>160</v>
      </c>
      <c r="FC63" s="327"/>
      <c r="FD63" s="169"/>
      <c r="FE63" s="195">
        <v>160</v>
      </c>
      <c r="FF63" s="327"/>
      <c r="FG63" s="169"/>
      <c r="FH63" s="195">
        <v>160</v>
      </c>
      <c r="FI63" s="327"/>
      <c r="FJ63" s="169"/>
      <c r="FK63" s="164">
        <v>160</v>
      </c>
      <c r="FL63" s="340"/>
      <c r="FM63" s="169"/>
      <c r="FN63" s="195">
        <v>160</v>
      </c>
      <c r="FO63" s="327"/>
      <c r="FP63" s="169"/>
      <c r="FQ63" s="164">
        <v>160</v>
      </c>
      <c r="FR63" s="340"/>
      <c r="FS63" s="169"/>
      <c r="FT63" s="195">
        <v>160</v>
      </c>
      <c r="FU63" s="327"/>
      <c r="FV63" s="169"/>
      <c r="FW63" s="195">
        <v>160</v>
      </c>
      <c r="FX63" s="327"/>
      <c r="FY63" s="169"/>
      <c r="FZ63" s="164">
        <v>160</v>
      </c>
      <c r="GA63" s="340"/>
      <c r="GB63" s="169"/>
      <c r="GC63" s="195">
        <v>160</v>
      </c>
      <c r="GD63" s="327"/>
      <c r="GE63" s="169"/>
      <c r="GF63" s="195">
        <v>160</v>
      </c>
      <c r="GG63" s="327"/>
      <c r="GH63" s="169"/>
      <c r="GI63" s="252">
        <f t="shared" si="29"/>
        <v>0</v>
      </c>
      <c r="GJ63" s="251">
        <f t="shared" si="30"/>
        <v>0</v>
      </c>
      <c r="GK63" s="226">
        <f t="shared" si="31"/>
        <v>0</v>
      </c>
      <c r="GL63" s="227">
        <f t="shared" si="32"/>
        <v>0</v>
      </c>
      <c r="GO63" s="346">
        <v>160</v>
      </c>
      <c r="GP63" s="327"/>
      <c r="GQ63" s="169"/>
      <c r="GR63" s="195">
        <v>160</v>
      </c>
      <c r="GS63" s="327"/>
      <c r="GT63" s="169"/>
      <c r="GU63" s="195">
        <v>160</v>
      </c>
      <c r="GV63" s="327"/>
      <c r="GW63" s="169"/>
      <c r="GX63" s="195">
        <v>160</v>
      </c>
      <c r="GY63" s="327"/>
      <c r="GZ63" s="169"/>
      <c r="HA63" s="195">
        <v>160</v>
      </c>
      <c r="HB63" s="327"/>
      <c r="HC63" s="169"/>
      <c r="HD63" s="195">
        <v>160</v>
      </c>
      <c r="HE63" s="327"/>
      <c r="HF63" s="169"/>
      <c r="HG63" s="195">
        <v>160</v>
      </c>
      <c r="HH63" s="327"/>
      <c r="HI63" s="169"/>
      <c r="HJ63" s="195">
        <v>160</v>
      </c>
      <c r="HK63" s="327"/>
      <c r="HL63" s="169"/>
      <c r="HM63" s="195">
        <v>160</v>
      </c>
      <c r="HN63" s="327"/>
      <c r="HO63" s="169"/>
      <c r="HP63" s="195">
        <v>160</v>
      </c>
      <c r="HQ63" s="327"/>
      <c r="HR63" s="169"/>
      <c r="HS63" s="195">
        <v>160</v>
      </c>
      <c r="HT63" s="327"/>
      <c r="HU63" s="169"/>
      <c r="HV63" s="195">
        <v>160</v>
      </c>
      <c r="HW63" s="327"/>
      <c r="HX63" s="169"/>
      <c r="HY63" s="252">
        <f t="shared" si="33"/>
        <v>0</v>
      </c>
      <c r="HZ63" s="251">
        <f t="shared" si="34"/>
        <v>0</v>
      </c>
      <c r="IA63" s="226">
        <f t="shared" si="35"/>
        <v>0</v>
      </c>
      <c r="IB63" s="227">
        <f t="shared" si="36"/>
        <v>0</v>
      </c>
      <c r="IE63" s="346">
        <v>160</v>
      </c>
      <c r="IF63" s="327"/>
      <c r="IG63" s="169"/>
      <c r="IH63" s="195">
        <v>160</v>
      </c>
      <c r="II63" s="327"/>
      <c r="IJ63" s="169"/>
      <c r="IK63" s="164">
        <v>160</v>
      </c>
      <c r="IL63" s="340"/>
      <c r="IM63" s="169"/>
      <c r="IN63" s="164">
        <v>160</v>
      </c>
      <c r="IO63" s="340"/>
      <c r="IP63" s="169"/>
      <c r="IQ63" s="164">
        <v>160</v>
      </c>
      <c r="IR63" s="340"/>
      <c r="IS63" s="169"/>
      <c r="IT63" s="164">
        <v>160</v>
      </c>
      <c r="IU63" s="340"/>
      <c r="IV63" s="169"/>
      <c r="IW63" s="195">
        <v>160</v>
      </c>
      <c r="IX63" s="327"/>
      <c r="IY63" s="169"/>
      <c r="IZ63" s="164">
        <v>160</v>
      </c>
      <c r="JA63" s="340"/>
      <c r="JB63" s="169"/>
      <c r="JC63" s="164">
        <v>160</v>
      </c>
      <c r="JD63" s="340"/>
      <c r="JE63" s="169"/>
      <c r="JF63" s="164">
        <v>160</v>
      </c>
      <c r="JG63" s="340"/>
      <c r="JH63" s="169"/>
      <c r="JI63" s="164">
        <v>160</v>
      </c>
      <c r="JJ63" s="340"/>
      <c r="JK63" s="169"/>
      <c r="JL63" s="195">
        <v>160</v>
      </c>
      <c r="JM63" s="327"/>
      <c r="JN63" s="169"/>
      <c r="JO63" s="252">
        <f t="shared" si="37"/>
        <v>0</v>
      </c>
      <c r="JP63" s="251">
        <f t="shared" si="38"/>
        <v>0</v>
      </c>
      <c r="JQ63" s="226">
        <f t="shared" si="39"/>
        <v>0</v>
      </c>
      <c r="JR63" s="227">
        <f t="shared" si="40"/>
        <v>0</v>
      </c>
      <c r="JU63" s="164">
        <v>160</v>
      </c>
      <c r="JV63" s="340"/>
      <c r="JW63" s="169"/>
      <c r="JX63" s="164">
        <v>160</v>
      </c>
      <c r="JY63" s="340"/>
      <c r="JZ63" s="169"/>
      <c r="KA63" s="164">
        <v>160</v>
      </c>
      <c r="KB63" s="340"/>
      <c r="KC63" s="169"/>
      <c r="KD63" s="164">
        <v>160</v>
      </c>
      <c r="KE63" s="340"/>
      <c r="KF63" s="169"/>
      <c r="KG63" s="164">
        <v>160</v>
      </c>
      <c r="KH63" s="340"/>
      <c r="KI63" s="169"/>
      <c r="KJ63" s="164">
        <v>160</v>
      </c>
      <c r="KK63" s="340"/>
      <c r="KL63" s="169"/>
      <c r="KM63" s="164">
        <v>160</v>
      </c>
      <c r="KN63" s="340"/>
      <c r="KO63" s="169"/>
      <c r="KP63" s="164">
        <v>160</v>
      </c>
      <c r="KQ63" s="340"/>
      <c r="KR63" s="169"/>
      <c r="KS63" s="164">
        <v>160</v>
      </c>
      <c r="KT63" s="340"/>
      <c r="KU63" s="169"/>
      <c r="KV63" s="164">
        <v>160</v>
      </c>
      <c r="KW63" s="340"/>
      <c r="KX63" s="169"/>
      <c r="KY63" s="164">
        <v>160</v>
      </c>
      <c r="KZ63" s="340"/>
      <c r="LA63" s="169"/>
      <c r="LB63" s="164">
        <v>160</v>
      </c>
      <c r="LC63" s="340"/>
      <c r="LD63" s="169"/>
      <c r="LE63" s="252">
        <f t="shared" si="41"/>
        <v>0</v>
      </c>
      <c r="LF63" s="251">
        <f t="shared" si="42"/>
        <v>0</v>
      </c>
      <c r="LG63" s="226">
        <f t="shared" si="43"/>
        <v>0</v>
      </c>
      <c r="LH63" s="227">
        <f t="shared" si="44"/>
        <v>0</v>
      </c>
      <c r="LK63" s="164">
        <v>160</v>
      </c>
      <c r="LL63" s="340"/>
      <c r="LM63" s="169"/>
      <c r="LN63" s="164">
        <v>160</v>
      </c>
      <c r="LO63" s="340"/>
      <c r="LP63" s="169"/>
      <c r="LQ63" s="164">
        <v>160</v>
      </c>
      <c r="LR63" s="340"/>
      <c r="LS63" s="169"/>
      <c r="LT63" s="164">
        <v>160</v>
      </c>
      <c r="LU63" s="340"/>
      <c r="LV63" s="169"/>
      <c r="LW63" s="164">
        <v>160</v>
      </c>
      <c r="LX63" s="340"/>
      <c r="LY63" s="169"/>
      <c r="LZ63" s="205">
        <v>160</v>
      </c>
      <c r="MA63" s="340"/>
      <c r="MB63" s="169"/>
      <c r="MC63" s="164">
        <v>160</v>
      </c>
      <c r="MD63" s="340"/>
      <c r="ME63" s="169"/>
      <c r="MF63" s="164">
        <v>160</v>
      </c>
      <c r="MG63" s="340"/>
      <c r="MH63" s="169"/>
      <c r="MI63" s="164">
        <v>160</v>
      </c>
      <c r="MJ63" s="340"/>
      <c r="MK63" s="169"/>
      <c r="ML63" s="164">
        <v>160</v>
      </c>
      <c r="MM63" s="340"/>
      <c r="MN63" s="169"/>
      <c r="MO63" s="205">
        <v>160</v>
      </c>
      <c r="MP63" s="340"/>
      <c r="MQ63" s="169"/>
      <c r="MR63" s="164">
        <v>160</v>
      </c>
      <c r="MS63" s="340"/>
      <c r="MT63" s="169"/>
      <c r="MU63" s="252">
        <f t="shared" si="45"/>
        <v>0</v>
      </c>
      <c r="MV63" s="251">
        <f t="shared" si="46"/>
        <v>0</v>
      </c>
      <c r="MW63" s="226">
        <f t="shared" si="47"/>
        <v>0</v>
      </c>
      <c r="MX63" s="227">
        <f t="shared" si="48"/>
        <v>0</v>
      </c>
      <c r="NA63" s="346">
        <v>160</v>
      </c>
      <c r="NB63" s="327"/>
      <c r="NC63" s="169"/>
      <c r="ND63" s="164">
        <v>160</v>
      </c>
      <c r="NE63" s="340"/>
      <c r="NF63" s="169"/>
      <c r="NG63" s="195">
        <v>160</v>
      </c>
      <c r="NH63" s="327"/>
      <c r="NI63" s="169"/>
      <c r="NJ63" s="195">
        <v>160</v>
      </c>
      <c r="NK63" s="327"/>
      <c r="NL63" s="169"/>
      <c r="NM63" s="164">
        <v>160</v>
      </c>
      <c r="NN63" s="340"/>
      <c r="NO63" s="169"/>
      <c r="NP63" s="164">
        <v>160</v>
      </c>
      <c r="NQ63" s="340"/>
      <c r="NR63" s="169"/>
      <c r="NS63" s="164">
        <v>160</v>
      </c>
      <c r="NT63" s="340"/>
      <c r="NU63" s="169"/>
      <c r="NV63" s="195">
        <v>160</v>
      </c>
      <c r="NW63" s="327"/>
      <c r="NX63" s="169"/>
      <c r="NY63" s="195">
        <v>160</v>
      </c>
      <c r="NZ63" s="327"/>
      <c r="OA63" s="169"/>
      <c r="OB63" s="164">
        <v>160</v>
      </c>
      <c r="OC63" s="340"/>
      <c r="OD63" s="169"/>
      <c r="OE63" s="164">
        <v>160</v>
      </c>
      <c r="OF63" s="340"/>
      <c r="OG63" s="169"/>
      <c r="OH63" s="164">
        <v>160</v>
      </c>
      <c r="OI63" s="340"/>
      <c r="OJ63" s="169"/>
      <c r="OK63" s="252">
        <f t="shared" si="49"/>
        <v>0</v>
      </c>
      <c r="OL63" s="251">
        <f t="shared" si="50"/>
        <v>0</v>
      </c>
      <c r="OM63" s="226">
        <f t="shared" si="51"/>
        <v>0</v>
      </c>
      <c r="ON63" s="227">
        <f t="shared" si="52"/>
        <v>0</v>
      </c>
      <c r="OQ63" s="283" t="s">
        <v>297</v>
      </c>
      <c r="OR63" s="354">
        <v>160</v>
      </c>
      <c r="OS63" s="327"/>
      <c r="OT63" s="177"/>
      <c r="OU63" s="252">
        <f t="shared" si="53"/>
        <v>0</v>
      </c>
      <c r="OV63" s="227">
        <f t="shared" si="54"/>
        <v>0</v>
      </c>
      <c r="OW63" s="226">
        <f t="shared" si="55"/>
        <v>0</v>
      </c>
      <c r="OX63" s="251">
        <f t="shared" si="56"/>
        <v>0</v>
      </c>
      <c r="OY63" s="293"/>
      <c r="PB63" s="228">
        <f t="shared" si="58"/>
        <v>0</v>
      </c>
      <c r="PC63" s="255">
        <f t="shared" si="59"/>
        <v>0</v>
      </c>
      <c r="PD63" s="226">
        <f t="shared" si="60"/>
        <v>0</v>
      </c>
      <c r="PE63" s="227">
        <f t="shared" si="61"/>
        <v>0</v>
      </c>
      <c r="PF63" s="230">
        <f t="shared" si="62"/>
        <v>0</v>
      </c>
      <c r="PG63" s="229">
        <f t="shared" si="63"/>
        <v>0</v>
      </c>
      <c r="PH63" s="226">
        <f t="shared" si="64"/>
        <v>0</v>
      </c>
      <c r="PI63" s="251">
        <f t="shared" si="65"/>
        <v>0</v>
      </c>
      <c r="PJ63" s="412">
        <f t="shared" si="66"/>
        <v>0</v>
      </c>
      <c r="PK63" s="417">
        <f t="shared" si="67"/>
        <v>0</v>
      </c>
      <c r="PL63" s="412">
        <f t="shared" si="68"/>
        <v>0</v>
      </c>
      <c r="PM63" s="414">
        <f t="shared" si="69"/>
        <v>0</v>
      </c>
      <c r="PN63" s="412" t="s">
        <v>338</v>
      </c>
      <c r="PO63" s="414" t="s">
        <v>338</v>
      </c>
      <c r="PP63" s="412">
        <f t="shared" si="70"/>
        <v>0</v>
      </c>
      <c r="PQ63" s="414">
        <f t="shared" si="71"/>
        <v>0</v>
      </c>
      <c r="PV63" s="26"/>
      <c r="PW63" s="26"/>
      <c r="PY63" s="26"/>
    </row>
    <row r="64" spans="2:441" s="4" customFormat="1" ht="15" hidden="1" customHeight="1" x14ac:dyDescent="0.25">
      <c r="B64" s="46"/>
      <c r="C64" s="555"/>
      <c r="D64" s="556"/>
      <c r="E64" s="547"/>
      <c r="F64" s="652"/>
      <c r="G64" s="575"/>
      <c r="H64" s="58"/>
      <c r="I64" s="57">
        <f>INT(ROUND(F64,2)*(IF(RIGHT(G64,1)="*",data!$J$11*H64+(IF(H64&gt;0, data!$K$11,0)),(IF(G64&gt;0,data!$J$11*RIGHT(G64,5)+data!$K$11,0)))))</f>
        <v>0</v>
      </c>
      <c r="J64" s="57"/>
      <c r="K64" s="576"/>
      <c r="L64" s="549"/>
      <c r="M64" s="128"/>
      <c r="N64" s="57">
        <f>INT(ROUND(F64,2)*(IF(J64&gt;0,(IF(L64="ano",data!$J$6,0)),0)))</f>
        <v>0</v>
      </c>
      <c r="O64" s="61"/>
      <c r="P64" s="63"/>
      <c r="Q64" s="26"/>
      <c r="R64" s="288" t="str">
        <f t="shared" si="15"/>
        <v/>
      </c>
      <c r="S64" s="289" t="str">
        <f t="shared" si="16"/>
        <v/>
      </c>
      <c r="T64" s="65" t="s">
        <v>338</v>
      </c>
      <c r="U64" s="290" t="str">
        <f t="shared" si="57"/>
        <v/>
      </c>
      <c r="V64" s="23"/>
      <c r="W64" s="26"/>
      <c r="X64" s="26">
        <f>IF(OR(G64=data!$I$18,G64=data!$I$19,G64=data!$I$20,G64=data!$I$21,G64=data!$I$22,G64=data!$I$23,G64=data!$I$24,G64=data!$I$25,G64=data!$I$26,G64=data!$I$27,G64=data!$I$28,G64=data!$I$29,G64=data!$I$30,G64=data!$I$31,G64=data!$I$32,G64=data!$I$33,G64=data!$I$34,G64=data!$I$35,G64=data!$I$36,G64=data!$I$37,G64=data!$I$38,G64=data!$I$39,G64=data!$I$40,G64=data!$I$41,G64=data!$I$42,G64=data!$I$43,G64=data!$I$44),1,0)</f>
        <v>0</v>
      </c>
      <c r="Z64" s="173" t="s">
        <v>297</v>
      </c>
      <c r="AA64" s="10"/>
      <c r="AB64" s="10"/>
      <c r="AC64" s="560">
        <v>160</v>
      </c>
      <c r="AD64" s="561"/>
      <c r="AE64" s="562"/>
      <c r="AF64" s="560">
        <v>160</v>
      </c>
      <c r="AG64" s="561"/>
      <c r="AH64" s="562"/>
      <c r="AI64" s="560">
        <v>160</v>
      </c>
      <c r="AJ64" s="561"/>
      <c r="AK64" s="562"/>
      <c r="AL64" s="560">
        <v>160</v>
      </c>
      <c r="AM64" s="561"/>
      <c r="AN64" s="562"/>
      <c r="AO64" s="560">
        <v>160</v>
      </c>
      <c r="AP64" s="561"/>
      <c r="AQ64" s="562"/>
      <c r="AR64" s="560">
        <v>160</v>
      </c>
      <c r="AS64" s="561"/>
      <c r="AT64" s="562"/>
      <c r="AU64" s="560">
        <v>160</v>
      </c>
      <c r="AV64" s="561"/>
      <c r="AW64" s="562"/>
      <c r="AX64" s="560">
        <v>160</v>
      </c>
      <c r="AY64" s="561"/>
      <c r="AZ64" s="562"/>
      <c r="BA64" s="560">
        <v>160</v>
      </c>
      <c r="BB64" s="561"/>
      <c r="BC64" s="562"/>
      <c r="BD64" s="560">
        <v>160</v>
      </c>
      <c r="BE64" s="561"/>
      <c r="BF64" s="562"/>
      <c r="BG64" s="560">
        <v>160</v>
      </c>
      <c r="BH64" s="561"/>
      <c r="BI64" s="562"/>
      <c r="BJ64" s="560">
        <v>160</v>
      </c>
      <c r="BK64" s="561"/>
      <c r="BL64" s="562"/>
      <c r="BM64" s="226">
        <f t="shared" si="17"/>
        <v>0</v>
      </c>
      <c r="BN64" s="251">
        <f t="shared" si="18"/>
        <v>0</v>
      </c>
      <c r="BO64" s="226">
        <f t="shared" si="19"/>
        <v>0</v>
      </c>
      <c r="BP64" s="227">
        <f t="shared" si="20"/>
        <v>0</v>
      </c>
      <c r="BQ64" s="23"/>
      <c r="BR64" s="23"/>
      <c r="BS64" s="174">
        <v>160</v>
      </c>
      <c r="BT64" s="573"/>
      <c r="BU64" s="175"/>
      <c r="BV64" s="174">
        <v>160</v>
      </c>
      <c r="BW64" s="573"/>
      <c r="BX64" s="175"/>
      <c r="BY64" s="174">
        <v>160</v>
      </c>
      <c r="BZ64" s="573"/>
      <c r="CA64" s="175"/>
      <c r="CB64" s="174">
        <v>160</v>
      </c>
      <c r="CC64" s="573"/>
      <c r="CD64" s="175"/>
      <c r="CE64" s="174">
        <v>160</v>
      </c>
      <c r="CF64" s="573"/>
      <c r="CG64" s="175"/>
      <c r="CH64" s="174">
        <v>160</v>
      </c>
      <c r="CI64" s="573"/>
      <c r="CJ64" s="175"/>
      <c r="CK64" s="174">
        <v>160</v>
      </c>
      <c r="CL64" s="573"/>
      <c r="CM64" s="175"/>
      <c r="CN64" s="174">
        <v>160</v>
      </c>
      <c r="CO64" s="573"/>
      <c r="CP64" s="175"/>
      <c r="CQ64" s="174">
        <v>160</v>
      </c>
      <c r="CR64" s="573"/>
      <c r="CS64" s="175"/>
      <c r="CT64" s="174">
        <v>160</v>
      </c>
      <c r="CU64" s="573"/>
      <c r="CV64" s="175"/>
      <c r="CW64" s="174">
        <v>160</v>
      </c>
      <c r="CX64" s="573"/>
      <c r="CY64" s="175"/>
      <c r="CZ64" s="174">
        <v>160</v>
      </c>
      <c r="DA64" s="573"/>
      <c r="DB64" s="175"/>
      <c r="DC64" s="252">
        <f t="shared" si="21"/>
        <v>0</v>
      </c>
      <c r="DD64" s="251">
        <f t="shared" si="22"/>
        <v>0</v>
      </c>
      <c r="DE64" s="226">
        <f t="shared" si="23"/>
        <v>0</v>
      </c>
      <c r="DF64" s="227">
        <f t="shared" si="24"/>
        <v>0</v>
      </c>
      <c r="DG64" s="23"/>
      <c r="DH64" s="23"/>
      <c r="DI64" s="174">
        <v>160</v>
      </c>
      <c r="DJ64" s="566"/>
      <c r="DK64" s="567"/>
      <c r="DL64" s="201">
        <v>160</v>
      </c>
      <c r="DM64" s="561"/>
      <c r="DN64" s="567"/>
      <c r="DO64" s="201">
        <v>160</v>
      </c>
      <c r="DP64" s="561"/>
      <c r="DQ64" s="567"/>
      <c r="DR64" s="201">
        <v>160</v>
      </c>
      <c r="DS64" s="561"/>
      <c r="DT64" s="567"/>
      <c r="DU64" s="201">
        <v>160</v>
      </c>
      <c r="DV64" s="561"/>
      <c r="DW64" s="567"/>
      <c r="DX64" s="174">
        <v>160</v>
      </c>
      <c r="DY64" s="566"/>
      <c r="DZ64" s="567"/>
      <c r="EA64" s="201">
        <v>160</v>
      </c>
      <c r="EB64" s="561"/>
      <c r="EC64" s="567"/>
      <c r="ED64" s="201">
        <v>160</v>
      </c>
      <c r="EE64" s="561"/>
      <c r="EF64" s="567"/>
      <c r="EG64" s="201">
        <v>160</v>
      </c>
      <c r="EH64" s="561"/>
      <c r="EI64" s="567"/>
      <c r="EJ64" s="174">
        <v>160</v>
      </c>
      <c r="EK64" s="566"/>
      <c r="EL64" s="567"/>
      <c r="EM64" s="201">
        <v>160</v>
      </c>
      <c r="EN64" s="561"/>
      <c r="EO64" s="567"/>
      <c r="EP64" s="201">
        <v>160</v>
      </c>
      <c r="EQ64" s="561"/>
      <c r="ER64" s="567"/>
      <c r="ES64" s="252">
        <f t="shared" si="25"/>
        <v>0</v>
      </c>
      <c r="ET64" s="251">
        <f t="shared" si="26"/>
        <v>0</v>
      </c>
      <c r="EU64" s="226">
        <f t="shared" si="27"/>
        <v>0</v>
      </c>
      <c r="EV64" s="227">
        <f t="shared" si="28"/>
        <v>0</v>
      </c>
      <c r="EW64" s="23"/>
      <c r="EX64" s="23"/>
      <c r="EY64" s="568">
        <v>160</v>
      </c>
      <c r="EZ64" s="573"/>
      <c r="FA64" s="567"/>
      <c r="FB64" s="201">
        <v>160</v>
      </c>
      <c r="FC64" s="573"/>
      <c r="FD64" s="567"/>
      <c r="FE64" s="201">
        <v>160</v>
      </c>
      <c r="FF64" s="573"/>
      <c r="FG64" s="567"/>
      <c r="FH64" s="201">
        <v>160</v>
      </c>
      <c r="FI64" s="573"/>
      <c r="FJ64" s="567"/>
      <c r="FK64" s="174">
        <v>160</v>
      </c>
      <c r="FL64" s="566"/>
      <c r="FM64" s="567"/>
      <c r="FN64" s="201">
        <v>160</v>
      </c>
      <c r="FO64" s="573"/>
      <c r="FP64" s="567"/>
      <c r="FQ64" s="174">
        <v>160</v>
      </c>
      <c r="FR64" s="566"/>
      <c r="FS64" s="567"/>
      <c r="FT64" s="201">
        <v>160</v>
      </c>
      <c r="FU64" s="573"/>
      <c r="FV64" s="567"/>
      <c r="FW64" s="201">
        <v>160</v>
      </c>
      <c r="FX64" s="573"/>
      <c r="FY64" s="567"/>
      <c r="FZ64" s="174">
        <v>160</v>
      </c>
      <c r="GA64" s="566"/>
      <c r="GB64" s="567"/>
      <c r="GC64" s="201">
        <v>160</v>
      </c>
      <c r="GD64" s="573"/>
      <c r="GE64" s="567"/>
      <c r="GF64" s="201">
        <v>160</v>
      </c>
      <c r="GG64" s="573"/>
      <c r="GH64" s="567"/>
      <c r="GI64" s="252">
        <f t="shared" si="29"/>
        <v>0</v>
      </c>
      <c r="GJ64" s="251">
        <f t="shared" si="30"/>
        <v>0</v>
      </c>
      <c r="GK64" s="226">
        <f t="shared" si="31"/>
        <v>0</v>
      </c>
      <c r="GL64" s="227">
        <f t="shared" si="32"/>
        <v>0</v>
      </c>
      <c r="GM64" s="23"/>
      <c r="GN64" s="23"/>
      <c r="GO64" s="568">
        <v>160</v>
      </c>
      <c r="GP64" s="573"/>
      <c r="GQ64" s="567"/>
      <c r="GR64" s="201">
        <v>160</v>
      </c>
      <c r="GS64" s="573"/>
      <c r="GT64" s="567"/>
      <c r="GU64" s="201">
        <v>160</v>
      </c>
      <c r="GV64" s="573"/>
      <c r="GW64" s="567"/>
      <c r="GX64" s="201">
        <v>160</v>
      </c>
      <c r="GY64" s="573"/>
      <c r="GZ64" s="567"/>
      <c r="HA64" s="201">
        <v>160</v>
      </c>
      <c r="HB64" s="573"/>
      <c r="HC64" s="567"/>
      <c r="HD64" s="201">
        <v>160</v>
      </c>
      <c r="HE64" s="573"/>
      <c r="HF64" s="567"/>
      <c r="HG64" s="201">
        <v>160</v>
      </c>
      <c r="HH64" s="573"/>
      <c r="HI64" s="567"/>
      <c r="HJ64" s="201">
        <v>160</v>
      </c>
      <c r="HK64" s="573"/>
      <c r="HL64" s="567"/>
      <c r="HM64" s="201">
        <v>160</v>
      </c>
      <c r="HN64" s="573"/>
      <c r="HO64" s="567"/>
      <c r="HP64" s="201">
        <v>160</v>
      </c>
      <c r="HQ64" s="573"/>
      <c r="HR64" s="567"/>
      <c r="HS64" s="201">
        <v>160</v>
      </c>
      <c r="HT64" s="573"/>
      <c r="HU64" s="567"/>
      <c r="HV64" s="201">
        <v>160</v>
      </c>
      <c r="HW64" s="573"/>
      <c r="HX64" s="567"/>
      <c r="HY64" s="252">
        <f t="shared" si="33"/>
        <v>0</v>
      </c>
      <c r="HZ64" s="251">
        <f t="shared" si="34"/>
        <v>0</v>
      </c>
      <c r="IA64" s="226">
        <f t="shared" si="35"/>
        <v>0</v>
      </c>
      <c r="IB64" s="227">
        <f t="shared" si="36"/>
        <v>0</v>
      </c>
      <c r="IC64" s="23"/>
      <c r="ID64" s="23"/>
      <c r="IE64" s="568">
        <v>160</v>
      </c>
      <c r="IF64" s="573"/>
      <c r="IG64" s="567"/>
      <c r="IH64" s="201">
        <v>160</v>
      </c>
      <c r="II64" s="573"/>
      <c r="IJ64" s="567"/>
      <c r="IK64" s="174">
        <v>160</v>
      </c>
      <c r="IL64" s="566"/>
      <c r="IM64" s="567"/>
      <c r="IN64" s="174">
        <v>160</v>
      </c>
      <c r="IO64" s="566"/>
      <c r="IP64" s="567"/>
      <c r="IQ64" s="174">
        <v>160</v>
      </c>
      <c r="IR64" s="566"/>
      <c r="IS64" s="567"/>
      <c r="IT64" s="174">
        <v>160</v>
      </c>
      <c r="IU64" s="566"/>
      <c r="IV64" s="567"/>
      <c r="IW64" s="201">
        <v>160</v>
      </c>
      <c r="IX64" s="573"/>
      <c r="IY64" s="567"/>
      <c r="IZ64" s="174">
        <v>160</v>
      </c>
      <c r="JA64" s="566"/>
      <c r="JB64" s="567"/>
      <c r="JC64" s="174">
        <v>160</v>
      </c>
      <c r="JD64" s="566"/>
      <c r="JE64" s="567"/>
      <c r="JF64" s="174">
        <v>160</v>
      </c>
      <c r="JG64" s="566"/>
      <c r="JH64" s="567"/>
      <c r="JI64" s="174">
        <v>160</v>
      </c>
      <c r="JJ64" s="566"/>
      <c r="JK64" s="567"/>
      <c r="JL64" s="201">
        <v>160</v>
      </c>
      <c r="JM64" s="573"/>
      <c r="JN64" s="567"/>
      <c r="JO64" s="252">
        <f t="shared" si="37"/>
        <v>0</v>
      </c>
      <c r="JP64" s="251">
        <f t="shared" si="38"/>
        <v>0</v>
      </c>
      <c r="JQ64" s="226">
        <f t="shared" si="39"/>
        <v>0</v>
      </c>
      <c r="JR64" s="227">
        <f t="shared" si="40"/>
        <v>0</v>
      </c>
      <c r="JS64" s="23"/>
      <c r="JT64" s="23"/>
      <c r="JU64" s="174">
        <v>160</v>
      </c>
      <c r="JV64" s="566"/>
      <c r="JW64" s="567"/>
      <c r="JX64" s="174">
        <v>160</v>
      </c>
      <c r="JY64" s="566"/>
      <c r="JZ64" s="567"/>
      <c r="KA64" s="174">
        <v>160</v>
      </c>
      <c r="KB64" s="566"/>
      <c r="KC64" s="567"/>
      <c r="KD64" s="174">
        <v>160</v>
      </c>
      <c r="KE64" s="566"/>
      <c r="KF64" s="567"/>
      <c r="KG64" s="174">
        <v>160</v>
      </c>
      <c r="KH64" s="566"/>
      <c r="KI64" s="567"/>
      <c r="KJ64" s="174">
        <v>160</v>
      </c>
      <c r="KK64" s="566"/>
      <c r="KL64" s="567"/>
      <c r="KM64" s="174">
        <v>160</v>
      </c>
      <c r="KN64" s="566"/>
      <c r="KO64" s="567"/>
      <c r="KP64" s="174">
        <v>160</v>
      </c>
      <c r="KQ64" s="566"/>
      <c r="KR64" s="567"/>
      <c r="KS64" s="174">
        <v>160</v>
      </c>
      <c r="KT64" s="566"/>
      <c r="KU64" s="567"/>
      <c r="KV64" s="174">
        <v>160</v>
      </c>
      <c r="KW64" s="566"/>
      <c r="KX64" s="567"/>
      <c r="KY64" s="174">
        <v>160</v>
      </c>
      <c r="KZ64" s="566"/>
      <c r="LA64" s="567"/>
      <c r="LB64" s="174">
        <v>160</v>
      </c>
      <c r="LC64" s="566"/>
      <c r="LD64" s="567"/>
      <c r="LE64" s="252">
        <f t="shared" si="41"/>
        <v>0</v>
      </c>
      <c r="LF64" s="251">
        <f t="shared" si="42"/>
        <v>0</v>
      </c>
      <c r="LG64" s="226">
        <f t="shared" si="43"/>
        <v>0</v>
      </c>
      <c r="LH64" s="227">
        <f t="shared" si="44"/>
        <v>0</v>
      </c>
      <c r="LI64" s="23"/>
      <c r="LJ64" s="23"/>
      <c r="LK64" s="174">
        <v>160</v>
      </c>
      <c r="LL64" s="566"/>
      <c r="LM64" s="567"/>
      <c r="LN64" s="174">
        <v>160</v>
      </c>
      <c r="LO64" s="566"/>
      <c r="LP64" s="567"/>
      <c r="LQ64" s="174">
        <v>160</v>
      </c>
      <c r="LR64" s="566"/>
      <c r="LS64" s="567"/>
      <c r="LT64" s="174">
        <v>160</v>
      </c>
      <c r="LU64" s="566"/>
      <c r="LV64" s="567"/>
      <c r="LW64" s="174">
        <v>160</v>
      </c>
      <c r="LX64" s="566"/>
      <c r="LY64" s="567"/>
      <c r="LZ64" s="551">
        <v>160</v>
      </c>
      <c r="MA64" s="566"/>
      <c r="MB64" s="567"/>
      <c r="MC64" s="174">
        <v>160</v>
      </c>
      <c r="MD64" s="566"/>
      <c r="ME64" s="567"/>
      <c r="MF64" s="174">
        <v>160</v>
      </c>
      <c r="MG64" s="566"/>
      <c r="MH64" s="567"/>
      <c r="MI64" s="174">
        <v>160</v>
      </c>
      <c r="MJ64" s="566"/>
      <c r="MK64" s="567"/>
      <c r="ML64" s="174">
        <v>160</v>
      </c>
      <c r="MM64" s="566"/>
      <c r="MN64" s="567"/>
      <c r="MO64" s="551">
        <v>160</v>
      </c>
      <c r="MP64" s="566"/>
      <c r="MQ64" s="567"/>
      <c r="MR64" s="174">
        <v>160</v>
      </c>
      <c r="MS64" s="566"/>
      <c r="MT64" s="567"/>
      <c r="MU64" s="252">
        <f t="shared" si="45"/>
        <v>0</v>
      </c>
      <c r="MV64" s="251">
        <f t="shared" si="46"/>
        <v>0</v>
      </c>
      <c r="MW64" s="226">
        <f t="shared" si="47"/>
        <v>0</v>
      </c>
      <c r="MX64" s="227">
        <f t="shared" si="48"/>
        <v>0</v>
      </c>
      <c r="MY64" s="23"/>
      <c r="MZ64" s="23"/>
      <c r="NA64" s="568">
        <v>160</v>
      </c>
      <c r="NB64" s="573"/>
      <c r="NC64" s="567"/>
      <c r="ND64" s="174">
        <v>160</v>
      </c>
      <c r="NE64" s="566"/>
      <c r="NF64" s="567"/>
      <c r="NG64" s="201">
        <v>160</v>
      </c>
      <c r="NH64" s="573"/>
      <c r="NI64" s="567"/>
      <c r="NJ64" s="201">
        <v>160</v>
      </c>
      <c r="NK64" s="573"/>
      <c r="NL64" s="567"/>
      <c r="NM64" s="174">
        <v>160</v>
      </c>
      <c r="NN64" s="566"/>
      <c r="NO64" s="567"/>
      <c r="NP64" s="174">
        <v>160</v>
      </c>
      <c r="NQ64" s="566"/>
      <c r="NR64" s="567"/>
      <c r="NS64" s="174">
        <v>160</v>
      </c>
      <c r="NT64" s="566"/>
      <c r="NU64" s="567"/>
      <c r="NV64" s="201">
        <v>160</v>
      </c>
      <c r="NW64" s="573"/>
      <c r="NX64" s="567"/>
      <c r="NY64" s="201">
        <v>160</v>
      </c>
      <c r="NZ64" s="573"/>
      <c r="OA64" s="567"/>
      <c r="OB64" s="174">
        <v>160</v>
      </c>
      <c r="OC64" s="566"/>
      <c r="OD64" s="567"/>
      <c r="OE64" s="174">
        <v>160</v>
      </c>
      <c r="OF64" s="566"/>
      <c r="OG64" s="567"/>
      <c r="OH64" s="174">
        <v>160</v>
      </c>
      <c r="OI64" s="566"/>
      <c r="OJ64" s="567"/>
      <c r="OK64" s="252">
        <f t="shared" si="49"/>
        <v>0</v>
      </c>
      <c r="OL64" s="251">
        <f t="shared" si="50"/>
        <v>0</v>
      </c>
      <c r="OM64" s="226">
        <f t="shared" si="51"/>
        <v>0</v>
      </c>
      <c r="ON64" s="227">
        <f t="shared" si="52"/>
        <v>0</v>
      </c>
      <c r="OO64" s="23"/>
      <c r="OP64" s="23"/>
      <c r="OQ64" s="571" t="s">
        <v>297</v>
      </c>
      <c r="OR64" s="577">
        <v>160</v>
      </c>
      <c r="OS64" s="573"/>
      <c r="OT64" s="175"/>
      <c r="OU64" s="252">
        <f t="shared" si="53"/>
        <v>0</v>
      </c>
      <c r="OV64" s="227">
        <f t="shared" si="54"/>
        <v>0</v>
      </c>
      <c r="OW64" s="226">
        <f t="shared" si="55"/>
        <v>0</v>
      </c>
      <c r="OX64" s="251">
        <f t="shared" si="56"/>
        <v>0</v>
      </c>
      <c r="OY64" s="574"/>
      <c r="OZ64" s="23"/>
      <c r="PA64" s="23"/>
      <c r="PB64" s="228">
        <f t="shared" si="58"/>
        <v>0</v>
      </c>
      <c r="PC64" s="255">
        <f t="shared" si="59"/>
        <v>0</v>
      </c>
      <c r="PD64" s="226">
        <f t="shared" si="60"/>
        <v>0</v>
      </c>
      <c r="PE64" s="227">
        <f t="shared" si="61"/>
        <v>0</v>
      </c>
      <c r="PF64" s="230">
        <f t="shared" si="62"/>
        <v>0</v>
      </c>
      <c r="PG64" s="229">
        <f t="shared" si="63"/>
        <v>0</v>
      </c>
      <c r="PH64" s="226">
        <f t="shared" si="64"/>
        <v>0</v>
      </c>
      <c r="PI64" s="251">
        <f t="shared" si="65"/>
        <v>0</v>
      </c>
      <c r="PJ64" s="412">
        <f t="shared" si="66"/>
        <v>0</v>
      </c>
      <c r="PK64" s="417">
        <f t="shared" si="67"/>
        <v>0</v>
      </c>
      <c r="PL64" s="412">
        <f t="shared" si="68"/>
        <v>0</v>
      </c>
      <c r="PM64" s="414">
        <f t="shared" si="69"/>
        <v>0</v>
      </c>
      <c r="PN64" s="412" t="s">
        <v>338</v>
      </c>
      <c r="PO64" s="414" t="s">
        <v>338</v>
      </c>
      <c r="PP64" s="412">
        <f t="shared" si="70"/>
        <v>0</v>
      </c>
      <c r="PQ64" s="414">
        <f t="shared" si="71"/>
        <v>0</v>
      </c>
      <c r="PR64" s="23"/>
      <c r="PV64" s="26"/>
      <c r="PW64" s="26"/>
      <c r="PY64" s="26"/>
    </row>
    <row r="65" spans="2:441" s="4" customFormat="1" ht="16.5" customHeight="1" x14ac:dyDescent="0.25">
      <c r="B65" s="46" t="s">
        <v>39</v>
      </c>
      <c r="C65" s="986"/>
      <c r="D65" s="987"/>
      <c r="E65" s="308"/>
      <c r="F65" s="652">
        <v>1</v>
      </c>
      <c r="G65" s="309"/>
      <c r="H65" s="59"/>
      <c r="I65" s="57">
        <f>INT(ROUND(F65,2)*(IF(RIGHT(G65,1)="*",data!$J$11*H65+(IF(H65&gt;0, data!$K$11,0)),(IF(G65&gt;0,data!$J$11*RIGHT(G65,5)+data!$K$11,0)))))</f>
        <v>0</v>
      </c>
      <c r="J65" s="57">
        <f>IF(E65&gt;0,I65*E65,0)</f>
        <v>0</v>
      </c>
      <c r="K65" s="313"/>
      <c r="L65" s="314"/>
      <c r="M65" s="312"/>
      <c r="N65" s="57">
        <f>INT(ROUND(F65,2)*(IF(J65&gt;0,(IF(L65="ano",data!$J$6,0)),0)))</f>
        <v>0</v>
      </c>
      <c r="O65" s="61">
        <f>IF(M65&gt;E65,N65*E65,N65*M65)</f>
        <v>0</v>
      </c>
      <c r="P65" s="63">
        <f>J65+O65</f>
        <v>0</v>
      </c>
      <c r="Q65" s="26"/>
      <c r="R65" s="288" t="str">
        <f t="shared" si="15"/>
        <v/>
      </c>
      <c r="S65" s="289" t="str">
        <f t="shared" si="16"/>
        <v/>
      </c>
      <c r="T65" s="65" t="s">
        <v>338</v>
      </c>
      <c r="U65" s="290" t="str">
        <f t="shared" si="57"/>
        <v/>
      </c>
      <c r="V65" s="4">
        <f>IF(P65&gt;0,IF(ISTEXT(C65)=TRUE,0,1),0)</f>
        <v>0</v>
      </c>
      <c r="W65" s="26">
        <f>IF(H65&gt;0,IF(RIGHT(G65,1)="*",0,1),0)</f>
        <v>0</v>
      </c>
      <c r="X65" s="26">
        <f>IF(OR(G65=data!$I$18,G65=data!$I$19,G65=data!$I$20,G65=data!$I$21,G65=data!$I$22,G65=data!$I$23,G65=data!$I$24,G65=data!$I$25,G65=data!$I$26,G65=data!$I$27,G65=data!$I$28,G65=data!$I$29,G65=data!$I$30,G65=data!$I$31,G65=data!$I$32,G65=data!$I$33,G65=data!$I$34,G65=data!$I$35,G65=data!$I$36,G65=data!$I$37,G65=data!$I$38,G65=data!$I$39,G65=data!$I$40,G65=data!$I$41,G65=data!$I$42,G65=data!$I$43,G65=data!$I$44),1,0)</f>
        <v>0</v>
      </c>
      <c r="Z65" s="176" t="s">
        <v>297</v>
      </c>
      <c r="AA65" s="10"/>
      <c r="AB65" s="10"/>
      <c r="AC65" s="168">
        <v>160</v>
      </c>
      <c r="AD65" s="328"/>
      <c r="AE65" s="223"/>
      <c r="AF65" s="168">
        <v>160</v>
      </c>
      <c r="AG65" s="328"/>
      <c r="AH65" s="223"/>
      <c r="AI65" s="168">
        <v>160</v>
      </c>
      <c r="AJ65" s="328"/>
      <c r="AK65" s="223"/>
      <c r="AL65" s="168">
        <v>160</v>
      </c>
      <c r="AM65" s="328"/>
      <c r="AN65" s="223"/>
      <c r="AO65" s="168">
        <v>160</v>
      </c>
      <c r="AP65" s="328"/>
      <c r="AQ65" s="223"/>
      <c r="AR65" s="168">
        <v>160</v>
      </c>
      <c r="AS65" s="328"/>
      <c r="AT65" s="223"/>
      <c r="AU65" s="168">
        <v>160</v>
      </c>
      <c r="AV65" s="328"/>
      <c r="AW65" s="223"/>
      <c r="AX65" s="168">
        <v>160</v>
      </c>
      <c r="AY65" s="328"/>
      <c r="AZ65" s="223"/>
      <c r="BA65" s="168">
        <v>160</v>
      </c>
      <c r="BB65" s="328"/>
      <c r="BC65" s="223"/>
      <c r="BD65" s="168">
        <v>160</v>
      </c>
      <c r="BE65" s="328"/>
      <c r="BF65" s="223"/>
      <c r="BG65" s="168">
        <v>160</v>
      </c>
      <c r="BH65" s="328"/>
      <c r="BI65" s="223"/>
      <c r="BJ65" s="168">
        <v>160</v>
      </c>
      <c r="BK65" s="328"/>
      <c r="BL65" s="223"/>
      <c r="BM65" s="226">
        <f t="shared" si="17"/>
        <v>0</v>
      </c>
      <c r="BN65" s="251">
        <f t="shared" si="18"/>
        <v>0</v>
      </c>
      <c r="BO65" s="226">
        <f t="shared" si="19"/>
        <v>0</v>
      </c>
      <c r="BP65" s="227">
        <f t="shared" si="20"/>
        <v>0</v>
      </c>
      <c r="BS65" s="164">
        <v>160</v>
      </c>
      <c r="BT65" s="327"/>
      <c r="BU65" s="177"/>
      <c r="BV65" s="164">
        <v>160</v>
      </c>
      <c r="BW65" s="327"/>
      <c r="BX65" s="177"/>
      <c r="BY65" s="164">
        <v>160</v>
      </c>
      <c r="BZ65" s="327"/>
      <c r="CA65" s="177"/>
      <c r="CB65" s="164">
        <v>160</v>
      </c>
      <c r="CC65" s="327"/>
      <c r="CD65" s="177"/>
      <c r="CE65" s="164">
        <v>160</v>
      </c>
      <c r="CF65" s="327"/>
      <c r="CG65" s="177"/>
      <c r="CH65" s="164">
        <v>160</v>
      </c>
      <c r="CI65" s="327"/>
      <c r="CJ65" s="177"/>
      <c r="CK65" s="164">
        <v>160</v>
      </c>
      <c r="CL65" s="327"/>
      <c r="CM65" s="177"/>
      <c r="CN65" s="164">
        <v>160</v>
      </c>
      <c r="CO65" s="327"/>
      <c r="CP65" s="177"/>
      <c r="CQ65" s="164">
        <v>160</v>
      </c>
      <c r="CR65" s="327"/>
      <c r="CS65" s="177"/>
      <c r="CT65" s="164">
        <v>160</v>
      </c>
      <c r="CU65" s="327"/>
      <c r="CV65" s="177"/>
      <c r="CW65" s="164">
        <v>160</v>
      </c>
      <c r="CX65" s="327"/>
      <c r="CY65" s="177"/>
      <c r="CZ65" s="164">
        <v>160</v>
      </c>
      <c r="DA65" s="327"/>
      <c r="DB65" s="177"/>
      <c r="DC65" s="252">
        <f t="shared" si="21"/>
        <v>0</v>
      </c>
      <c r="DD65" s="251">
        <f t="shared" si="22"/>
        <v>0</v>
      </c>
      <c r="DE65" s="226">
        <f t="shared" si="23"/>
        <v>0</v>
      </c>
      <c r="DF65" s="227">
        <f t="shared" si="24"/>
        <v>0</v>
      </c>
      <c r="DI65" s="164">
        <v>160</v>
      </c>
      <c r="DJ65" s="340"/>
      <c r="DK65" s="169"/>
      <c r="DL65" s="195">
        <v>160</v>
      </c>
      <c r="DM65" s="328"/>
      <c r="DN65" s="169"/>
      <c r="DO65" s="195">
        <v>160</v>
      </c>
      <c r="DP65" s="328"/>
      <c r="DQ65" s="169"/>
      <c r="DR65" s="195">
        <v>160</v>
      </c>
      <c r="DS65" s="328"/>
      <c r="DT65" s="169"/>
      <c r="DU65" s="195">
        <v>160</v>
      </c>
      <c r="DV65" s="328"/>
      <c r="DW65" s="169"/>
      <c r="DX65" s="164">
        <v>160</v>
      </c>
      <c r="DY65" s="340"/>
      <c r="DZ65" s="169"/>
      <c r="EA65" s="195">
        <v>160</v>
      </c>
      <c r="EB65" s="328"/>
      <c r="EC65" s="169"/>
      <c r="ED65" s="195">
        <v>160</v>
      </c>
      <c r="EE65" s="328"/>
      <c r="EF65" s="169"/>
      <c r="EG65" s="195">
        <v>160</v>
      </c>
      <c r="EH65" s="328"/>
      <c r="EI65" s="169"/>
      <c r="EJ65" s="164">
        <v>160</v>
      </c>
      <c r="EK65" s="340"/>
      <c r="EL65" s="169"/>
      <c r="EM65" s="195">
        <v>160</v>
      </c>
      <c r="EN65" s="328"/>
      <c r="EO65" s="169"/>
      <c r="EP65" s="195">
        <v>160</v>
      </c>
      <c r="EQ65" s="328"/>
      <c r="ER65" s="169"/>
      <c r="ES65" s="252">
        <f t="shared" si="25"/>
        <v>0</v>
      </c>
      <c r="ET65" s="251">
        <f t="shared" si="26"/>
        <v>0</v>
      </c>
      <c r="EU65" s="226">
        <f t="shared" si="27"/>
        <v>0</v>
      </c>
      <c r="EV65" s="227">
        <f t="shared" si="28"/>
        <v>0</v>
      </c>
      <c r="EY65" s="346">
        <v>160</v>
      </c>
      <c r="EZ65" s="327"/>
      <c r="FA65" s="169"/>
      <c r="FB65" s="195">
        <v>160</v>
      </c>
      <c r="FC65" s="327"/>
      <c r="FD65" s="169"/>
      <c r="FE65" s="195">
        <v>160</v>
      </c>
      <c r="FF65" s="327"/>
      <c r="FG65" s="169"/>
      <c r="FH65" s="195">
        <v>160</v>
      </c>
      <c r="FI65" s="327"/>
      <c r="FJ65" s="169"/>
      <c r="FK65" s="164">
        <v>160</v>
      </c>
      <c r="FL65" s="340"/>
      <c r="FM65" s="169"/>
      <c r="FN65" s="195">
        <v>160</v>
      </c>
      <c r="FO65" s="327"/>
      <c r="FP65" s="169"/>
      <c r="FQ65" s="164">
        <v>160</v>
      </c>
      <c r="FR65" s="340"/>
      <c r="FS65" s="169"/>
      <c r="FT65" s="195">
        <v>160</v>
      </c>
      <c r="FU65" s="327"/>
      <c r="FV65" s="169"/>
      <c r="FW65" s="195">
        <v>160</v>
      </c>
      <c r="FX65" s="327"/>
      <c r="FY65" s="169"/>
      <c r="FZ65" s="164">
        <v>160</v>
      </c>
      <c r="GA65" s="340"/>
      <c r="GB65" s="169"/>
      <c r="GC65" s="195">
        <v>160</v>
      </c>
      <c r="GD65" s="327"/>
      <c r="GE65" s="169"/>
      <c r="GF65" s="195">
        <v>160</v>
      </c>
      <c r="GG65" s="327"/>
      <c r="GH65" s="169"/>
      <c r="GI65" s="252">
        <f t="shared" si="29"/>
        <v>0</v>
      </c>
      <c r="GJ65" s="251">
        <f t="shared" si="30"/>
        <v>0</v>
      </c>
      <c r="GK65" s="226">
        <f t="shared" si="31"/>
        <v>0</v>
      </c>
      <c r="GL65" s="227">
        <f t="shared" si="32"/>
        <v>0</v>
      </c>
      <c r="GO65" s="346">
        <v>160</v>
      </c>
      <c r="GP65" s="327"/>
      <c r="GQ65" s="169"/>
      <c r="GR65" s="195">
        <v>160</v>
      </c>
      <c r="GS65" s="327"/>
      <c r="GT65" s="169"/>
      <c r="GU65" s="195">
        <v>160</v>
      </c>
      <c r="GV65" s="327"/>
      <c r="GW65" s="169"/>
      <c r="GX65" s="195">
        <v>160</v>
      </c>
      <c r="GY65" s="327"/>
      <c r="GZ65" s="169"/>
      <c r="HA65" s="195">
        <v>160</v>
      </c>
      <c r="HB65" s="327"/>
      <c r="HC65" s="169"/>
      <c r="HD65" s="195">
        <v>160</v>
      </c>
      <c r="HE65" s="327"/>
      <c r="HF65" s="169"/>
      <c r="HG65" s="195">
        <v>160</v>
      </c>
      <c r="HH65" s="327"/>
      <c r="HI65" s="169"/>
      <c r="HJ65" s="195">
        <v>160</v>
      </c>
      <c r="HK65" s="327"/>
      <c r="HL65" s="169"/>
      <c r="HM65" s="195">
        <v>160</v>
      </c>
      <c r="HN65" s="327"/>
      <c r="HO65" s="169"/>
      <c r="HP65" s="195">
        <v>160</v>
      </c>
      <c r="HQ65" s="327"/>
      <c r="HR65" s="169"/>
      <c r="HS65" s="195">
        <v>160</v>
      </c>
      <c r="HT65" s="327"/>
      <c r="HU65" s="169"/>
      <c r="HV65" s="195">
        <v>160</v>
      </c>
      <c r="HW65" s="327"/>
      <c r="HX65" s="169"/>
      <c r="HY65" s="252">
        <f t="shared" si="33"/>
        <v>0</v>
      </c>
      <c r="HZ65" s="251">
        <f t="shared" si="34"/>
        <v>0</v>
      </c>
      <c r="IA65" s="226">
        <f t="shared" si="35"/>
        <v>0</v>
      </c>
      <c r="IB65" s="227">
        <f t="shared" si="36"/>
        <v>0</v>
      </c>
      <c r="IE65" s="346">
        <v>160</v>
      </c>
      <c r="IF65" s="327"/>
      <c r="IG65" s="169"/>
      <c r="IH65" s="195">
        <v>160</v>
      </c>
      <c r="II65" s="327"/>
      <c r="IJ65" s="169"/>
      <c r="IK65" s="164">
        <v>160</v>
      </c>
      <c r="IL65" s="340"/>
      <c r="IM65" s="169"/>
      <c r="IN65" s="164">
        <v>160</v>
      </c>
      <c r="IO65" s="340"/>
      <c r="IP65" s="169"/>
      <c r="IQ65" s="164">
        <v>160</v>
      </c>
      <c r="IR65" s="340"/>
      <c r="IS65" s="169"/>
      <c r="IT65" s="164">
        <v>160</v>
      </c>
      <c r="IU65" s="340"/>
      <c r="IV65" s="169"/>
      <c r="IW65" s="195">
        <v>160</v>
      </c>
      <c r="IX65" s="327"/>
      <c r="IY65" s="169"/>
      <c r="IZ65" s="164">
        <v>160</v>
      </c>
      <c r="JA65" s="340"/>
      <c r="JB65" s="169"/>
      <c r="JC65" s="164">
        <v>160</v>
      </c>
      <c r="JD65" s="340"/>
      <c r="JE65" s="169"/>
      <c r="JF65" s="164">
        <v>160</v>
      </c>
      <c r="JG65" s="340"/>
      <c r="JH65" s="169"/>
      <c r="JI65" s="164">
        <v>160</v>
      </c>
      <c r="JJ65" s="340"/>
      <c r="JK65" s="169"/>
      <c r="JL65" s="195">
        <v>160</v>
      </c>
      <c r="JM65" s="327"/>
      <c r="JN65" s="169"/>
      <c r="JO65" s="252">
        <f t="shared" si="37"/>
        <v>0</v>
      </c>
      <c r="JP65" s="251">
        <f t="shared" si="38"/>
        <v>0</v>
      </c>
      <c r="JQ65" s="226">
        <f t="shared" si="39"/>
        <v>0</v>
      </c>
      <c r="JR65" s="227">
        <f t="shared" si="40"/>
        <v>0</v>
      </c>
      <c r="JU65" s="164">
        <v>160</v>
      </c>
      <c r="JV65" s="340"/>
      <c r="JW65" s="169"/>
      <c r="JX65" s="164">
        <v>160</v>
      </c>
      <c r="JY65" s="340"/>
      <c r="JZ65" s="169"/>
      <c r="KA65" s="164">
        <v>160</v>
      </c>
      <c r="KB65" s="340"/>
      <c r="KC65" s="169"/>
      <c r="KD65" s="164">
        <v>160</v>
      </c>
      <c r="KE65" s="340"/>
      <c r="KF65" s="169"/>
      <c r="KG65" s="164">
        <v>160</v>
      </c>
      <c r="KH65" s="340"/>
      <c r="KI65" s="169"/>
      <c r="KJ65" s="164">
        <v>160</v>
      </c>
      <c r="KK65" s="340"/>
      <c r="KL65" s="169"/>
      <c r="KM65" s="164">
        <v>160</v>
      </c>
      <c r="KN65" s="340"/>
      <c r="KO65" s="169"/>
      <c r="KP65" s="164">
        <v>160</v>
      </c>
      <c r="KQ65" s="340"/>
      <c r="KR65" s="169"/>
      <c r="KS65" s="164">
        <v>160</v>
      </c>
      <c r="KT65" s="340"/>
      <c r="KU65" s="169"/>
      <c r="KV65" s="164">
        <v>160</v>
      </c>
      <c r="KW65" s="340"/>
      <c r="KX65" s="169"/>
      <c r="KY65" s="164">
        <v>160</v>
      </c>
      <c r="KZ65" s="340"/>
      <c r="LA65" s="169"/>
      <c r="LB65" s="164">
        <v>160</v>
      </c>
      <c r="LC65" s="340"/>
      <c r="LD65" s="169"/>
      <c r="LE65" s="252">
        <f t="shared" si="41"/>
        <v>0</v>
      </c>
      <c r="LF65" s="251">
        <f t="shared" si="42"/>
        <v>0</v>
      </c>
      <c r="LG65" s="226">
        <f t="shared" si="43"/>
        <v>0</v>
      </c>
      <c r="LH65" s="227">
        <f t="shared" si="44"/>
        <v>0</v>
      </c>
      <c r="LK65" s="164">
        <v>160</v>
      </c>
      <c r="LL65" s="340"/>
      <c r="LM65" s="169"/>
      <c r="LN65" s="164">
        <v>160</v>
      </c>
      <c r="LO65" s="340"/>
      <c r="LP65" s="169"/>
      <c r="LQ65" s="164">
        <v>160</v>
      </c>
      <c r="LR65" s="340"/>
      <c r="LS65" s="169"/>
      <c r="LT65" s="164">
        <v>160</v>
      </c>
      <c r="LU65" s="340"/>
      <c r="LV65" s="169"/>
      <c r="LW65" s="164">
        <v>160</v>
      </c>
      <c r="LX65" s="340"/>
      <c r="LY65" s="169"/>
      <c r="LZ65" s="205">
        <v>160</v>
      </c>
      <c r="MA65" s="340"/>
      <c r="MB65" s="169"/>
      <c r="MC65" s="164">
        <v>160</v>
      </c>
      <c r="MD65" s="340"/>
      <c r="ME65" s="169"/>
      <c r="MF65" s="164">
        <v>160</v>
      </c>
      <c r="MG65" s="340"/>
      <c r="MH65" s="169"/>
      <c r="MI65" s="164">
        <v>160</v>
      </c>
      <c r="MJ65" s="340"/>
      <c r="MK65" s="169"/>
      <c r="ML65" s="164">
        <v>160</v>
      </c>
      <c r="MM65" s="340"/>
      <c r="MN65" s="169"/>
      <c r="MO65" s="205">
        <v>160</v>
      </c>
      <c r="MP65" s="340"/>
      <c r="MQ65" s="169"/>
      <c r="MR65" s="164">
        <v>160</v>
      </c>
      <c r="MS65" s="340"/>
      <c r="MT65" s="169"/>
      <c r="MU65" s="252">
        <f t="shared" si="45"/>
        <v>0</v>
      </c>
      <c r="MV65" s="251">
        <f t="shared" si="46"/>
        <v>0</v>
      </c>
      <c r="MW65" s="226">
        <f t="shared" si="47"/>
        <v>0</v>
      </c>
      <c r="MX65" s="227">
        <f t="shared" si="48"/>
        <v>0</v>
      </c>
      <c r="NA65" s="346">
        <v>160</v>
      </c>
      <c r="NB65" s="327"/>
      <c r="NC65" s="169"/>
      <c r="ND65" s="164">
        <v>160</v>
      </c>
      <c r="NE65" s="340"/>
      <c r="NF65" s="169"/>
      <c r="NG65" s="195">
        <v>160</v>
      </c>
      <c r="NH65" s="327"/>
      <c r="NI65" s="169"/>
      <c r="NJ65" s="195">
        <v>160</v>
      </c>
      <c r="NK65" s="327"/>
      <c r="NL65" s="169"/>
      <c r="NM65" s="164">
        <v>160</v>
      </c>
      <c r="NN65" s="340"/>
      <c r="NO65" s="169"/>
      <c r="NP65" s="164">
        <v>160</v>
      </c>
      <c r="NQ65" s="340"/>
      <c r="NR65" s="169"/>
      <c r="NS65" s="164">
        <v>160</v>
      </c>
      <c r="NT65" s="340"/>
      <c r="NU65" s="169"/>
      <c r="NV65" s="195">
        <v>160</v>
      </c>
      <c r="NW65" s="327"/>
      <c r="NX65" s="169"/>
      <c r="NY65" s="195">
        <v>160</v>
      </c>
      <c r="NZ65" s="327"/>
      <c r="OA65" s="169"/>
      <c r="OB65" s="164">
        <v>160</v>
      </c>
      <c r="OC65" s="340"/>
      <c r="OD65" s="169"/>
      <c r="OE65" s="164">
        <v>160</v>
      </c>
      <c r="OF65" s="340"/>
      <c r="OG65" s="169"/>
      <c r="OH65" s="164">
        <v>160</v>
      </c>
      <c r="OI65" s="340"/>
      <c r="OJ65" s="169"/>
      <c r="OK65" s="252">
        <f t="shared" si="49"/>
        <v>0</v>
      </c>
      <c r="OL65" s="251">
        <f t="shared" si="50"/>
        <v>0</v>
      </c>
      <c r="OM65" s="226">
        <f t="shared" si="51"/>
        <v>0</v>
      </c>
      <c r="ON65" s="227">
        <f t="shared" si="52"/>
        <v>0</v>
      </c>
      <c r="OQ65" s="283" t="s">
        <v>297</v>
      </c>
      <c r="OR65" s="354">
        <v>160</v>
      </c>
      <c r="OS65" s="327"/>
      <c r="OT65" s="177"/>
      <c r="OU65" s="252">
        <f t="shared" si="53"/>
        <v>0</v>
      </c>
      <c r="OV65" s="227">
        <f t="shared" si="54"/>
        <v>0</v>
      </c>
      <c r="OW65" s="226">
        <f t="shared" si="55"/>
        <v>0</v>
      </c>
      <c r="OX65" s="251">
        <f t="shared" si="56"/>
        <v>0</v>
      </c>
      <c r="OY65" s="293"/>
      <c r="PB65" s="228">
        <f t="shared" si="58"/>
        <v>0</v>
      </c>
      <c r="PC65" s="255">
        <f t="shared" si="59"/>
        <v>0</v>
      </c>
      <c r="PD65" s="226">
        <f t="shared" si="60"/>
        <v>0</v>
      </c>
      <c r="PE65" s="227">
        <f t="shared" si="61"/>
        <v>0</v>
      </c>
      <c r="PF65" s="230">
        <f t="shared" si="62"/>
        <v>0</v>
      </c>
      <c r="PG65" s="229">
        <f t="shared" si="63"/>
        <v>0</v>
      </c>
      <c r="PH65" s="226">
        <f t="shared" si="64"/>
        <v>0</v>
      </c>
      <c r="PI65" s="251">
        <f t="shared" si="65"/>
        <v>0</v>
      </c>
      <c r="PJ65" s="412">
        <f t="shared" si="66"/>
        <v>0</v>
      </c>
      <c r="PK65" s="417">
        <f t="shared" si="67"/>
        <v>0</v>
      </c>
      <c r="PL65" s="412">
        <f t="shared" si="68"/>
        <v>0</v>
      </c>
      <c r="PM65" s="414">
        <f t="shared" si="69"/>
        <v>0</v>
      </c>
      <c r="PN65" s="412" t="s">
        <v>338</v>
      </c>
      <c r="PO65" s="414" t="s">
        <v>338</v>
      </c>
      <c r="PP65" s="412">
        <f t="shared" si="70"/>
        <v>0</v>
      </c>
      <c r="PQ65" s="414">
        <f t="shared" si="71"/>
        <v>0</v>
      </c>
      <c r="PV65" s="26"/>
      <c r="PW65" s="26"/>
      <c r="PY65" s="26"/>
    </row>
    <row r="66" spans="2:441" s="4" customFormat="1" ht="15" hidden="1" customHeight="1" x14ac:dyDescent="0.25">
      <c r="B66" s="46"/>
      <c r="C66" s="555"/>
      <c r="D66" s="556"/>
      <c r="E66" s="547"/>
      <c r="F66" s="652"/>
      <c r="G66" s="575"/>
      <c r="H66" s="58"/>
      <c r="I66" s="57">
        <f>INT(ROUND(F66,2)*(IF(RIGHT(G66,1)="*",data!$J$11*H66+(IF(H66&gt;0, data!$K$11,0)),(IF(G66&gt;0,data!$J$11*RIGHT(G66,5)+data!$K$11,0)))))</f>
        <v>0</v>
      </c>
      <c r="J66" s="57"/>
      <c r="K66" s="576"/>
      <c r="L66" s="549"/>
      <c r="M66" s="128"/>
      <c r="N66" s="57">
        <f>INT(ROUND(F66,2)*(IF(J66&gt;0,(IF(L66="ano",data!$J$6,0)),0)))</f>
        <v>0</v>
      </c>
      <c r="O66" s="61"/>
      <c r="P66" s="63"/>
      <c r="Q66" s="26"/>
      <c r="R66" s="288" t="str">
        <f t="shared" si="15"/>
        <v/>
      </c>
      <c r="S66" s="289" t="str">
        <f t="shared" si="16"/>
        <v/>
      </c>
      <c r="T66" s="65" t="s">
        <v>338</v>
      </c>
      <c r="U66" s="290" t="str">
        <f t="shared" si="57"/>
        <v/>
      </c>
      <c r="V66" s="23"/>
      <c r="W66" s="26"/>
      <c r="X66" s="26">
        <f>IF(OR(G66=data!$I$18,G66=data!$I$19,G66=data!$I$20,G66=data!$I$21,G66=data!$I$22,G66=data!$I$23,G66=data!$I$24,G66=data!$I$25,G66=data!$I$26,G66=data!$I$27,G66=data!$I$28,G66=data!$I$29,G66=data!$I$30,G66=data!$I$31,G66=data!$I$32,G66=data!$I$33,G66=data!$I$34,G66=data!$I$35,G66=data!$I$36,G66=data!$I$37,G66=data!$I$38,G66=data!$I$39,G66=data!$I$40,G66=data!$I$41,G66=data!$I$42,G66=data!$I$43,G66=data!$I$44),1,0)</f>
        <v>0</v>
      </c>
      <c r="Z66" s="173" t="s">
        <v>297</v>
      </c>
      <c r="AA66" s="10"/>
      <c r="AB66" s="10"/>
      <c r="AC66" s="560">
        <v>160</v>
      </c>
      <c r="AD66" s="561"/>
      <c r="AE66" s="562"/>
      <c r="AF66" s="560">
        <v>160</v>
      </c>
      <c r="AG66" s="561"/>
      <c r="AH66" s="562"/>
      <c r="AI66" s="560">
        <v>160</v>
      </c>
      <c r="AJ66" s="561"/>
      <c r="AK66" s="562"/>
      <c r="AL66" s="560">
        <v>160</v>
      </c>
      <c r="AM66" s="561"/>
      <c r="AN66" s="562"/>
      <c r="AO66" s="560">
        <v>160</v>
      </c>
      <c r="AP66" s="561"/>
      <c r="AQ66" s="562"/>
      <c r="AR66" s="560">
        <v>160</v>
      </c>
      <c r="AS66" s="561"/>
      <c r="AT66" s="562"/>
      <c r="AU66" s="560">
        <v>160</v>
      </c>
      <c r="AV66" s="561"/>
      <c r="AW66" s="562"/>
      <c r="AX66" s="560">
        <v>160</v>
      </c>
      <c r="AY66" s="561"/>
      <c r="AZ66" s="562"/>
      <c r="BA66" s="560">
        <v>160</v>
      </c>
      <c r="BB66" s="561"/>
      <c r="BC66" s="562"/>
      <c r="BD66" s="560">
        <v>160</v>
      </c>
      <c r="BE66" s="561"/>
      <c r="BF66" s="562"/>
      <c r="BG66" s="560">
        <v>160</v>
      </c>
      <c r="BH66" s="561"/>
      <c r="BI66" s="562"/>
      <c r="BJ66" s="560">
        <v>160</v>
      </c>
      <c r="BK66" s="561"/>
      <c r="BL66" s="562"/>
      <c r="BM66" s="226">
        <f t="shared" si="17"/>
        <v>0</v>
      </c>
      <c r="BN66" s="251">
        <f t="shared" si="18"/>
        <v>0</v>
      </c>
      <c r="BO66" s="226">
        <f t="shared" si="19"/>
        <v>0</v>
      </c>
      <c r="BP66" s="227">
        <f t="shared" si="20"/>
        <v>0</v>
      </c>
      <c r="BQ66" s="23"/>
      <c r="BR66" s="23"/>
      <c r="BS66" s="174">
        <v>160</v>
      </c>
      <c r="BT66" s="573"/>
      <c r="BU66" s="175"/>
      <c r="BV66" s="174">
        <v>160</v>
      </c>
      <c r="BW66" s="573"/>
      <c r="BX66" s="175"/>
      <c r="BY66" s="174">
        <v>160</v>
      </c>
      <c r="BZ66" s="573"/>
      <c r="CA66" s="175"/>
      <c r="CB66" s="174">
        <v>160</v>
      </c>
      <c r="CC66" s="573"/>
      <c r="CD66" s="175"/>
      <c r="CE66" s="174">
        <v>160</v>
      </c>
      <c r="CF66" s="573"/>
      <c r="CG66" s="175"/>
      <c r="CH66" s="174">
        <v>160</v>
      </c>
      <c r="CI66" s="573"/>
      <c r="CJ66" s="175"/>
      <c r="CK66" s="174">
        <v>160</v>
      </c>
      <c r="CL66" s="573"/>
      <c r="CM66" s="175"/>
      <c r="CN66" s="174">
        <v>160</v>
      </c>
      <c r="CO66" s="573"/>
      <c r="CP66" s="175"/>
      <c r="CQ66" s="174">
        <v>160</v>
      </c>
      <c r="CR66" s="573"/>
      <c r="CS66" s="175"/>
      <c r="CT66" s="174">
        <v>160</v>
      </c>
      <c r="CU66" s="573"/>
      <c r="CV66" s="175"/>
      <c r="CW66" s="174">
        <v>160</v>
      </c>
      <c r="CX66" s="573"/>
      <c r="CY66" s="175"/>
      <c r="CZ66" s="174">
        <v>160</v>
      </c>
      <c r="DA66" s="573"/>
      <c r="DB66" s="175"/>
      <c r="DC66" s="252">
        <f t="shared" si="21"/>
        <v>0</v>
      </c>
      <c r="DD66" s="251">
        <f t="shared" si="22"/>
        <v>0</v>
      </c>
      <c r="DE66" s="226">
        <f t="shared" si="23"/>
        <v>0</v>
      </c>
      <c r="DF66" s="227">
        <f t="shared" si="24"/>
        <v>0</v>
      </c>
      <c r="DG66" s="23"/>
      <c r="DH66" s="23"/>
      <c r="DI66" s="174">
        <v>160</v>
      </c>
      <c r="DJ66" s="566"/>
      <c r="DK66" s="567"/>
      <c r="DL66" s="201">
        <v>160</v>
      </c>
      <c r="DM66" s="561"/>
      <c r="DN66" s="567"/>
      <c r="DO66" s="201">
        <v>160</v>
      </c>
      <c r="DP66" s="561"/>
      <c r="DQ66" s="567"/>
      <c r="DR66" s="201">
        <v>160</v>
      </c>
      <c r="DS66" s="561"/>
      <c r="DT66" s="567"/>
      <c r="DU66" s="201">
        <v>160</v>
      </c>
      <c r="DV66" s="561"/>
      <c r="DW66" s="567"/>
      <c r="DX66" s="174">
        <v>160</v>
      </c>
      <c r="DY66" s="566"/>
      <c r="DZ66" s="567"/>
      <c r="EA66" s="201">
        <v>160</v>
      </c>
      <c r="EB66" s="561"/>
      <c r="EC66" s="567"/>
      <c r="ED66" s="201">
        <v>160</v>
      </c>
      <c r="EE66" s="561"/>
      <c r="EF66" s="567"/>
      <c r="EG66" s="201">
        <v>160</v>
      </c>
      <c r="EH66" s="561"/>
      <c r="EI66" s="567"/>
      <c r="EJ66" s="174">
        <v>160</v>
      </c>
      <c r="EK66" s="566"/>
      <c r="EL66" s="567"/>
      <c r="EM66" s="201">
        <v>160</v>
      </c>
      <c r="EN66" s="561"/>
      <c r="EO66" s="567"/>
      <c r="EP66" s="201">
        <v>160</v>
      </c>
      <c r="EQ66" s="561"/>
      <c r="ER66" s="567"/>
      <c r="ES66" s="252">
        <f t="shared" si="25"/>
        <v>0</v>
      </c>
      <c r="ET66" s="251">
        <f t="shared" si="26"/>
        <v>0</v>
      </c>
      <c r="EU66" s="226">
        <f t="shared" si="27"/>
        <v>0</v>
      </c>
      <c r="EV66" s="227">
        <f t="shared" si="28"/>
        <v>0</v>
      </c>
      <c r="EW66" s="23"/>
      <c r="EX66" s="23"/>
      <c r="EY66" s="568">
        <v>160</v>
      </c>
      <c r="EZ66" s="573"/>
      <c r="FA66" s="567"/>
      <c r="FB66" s="201">
        <v>160</v>
      </c>
      <c r="FC66" s="573"/>
      <c r="FD66" s="567"/>
      <c r="FE66" s="201">
        <v>160</v>
      </c>
      <c r="FF66" s="573"/>
      <c r="FG66" s="567"/>
      <c r="FH66" s="201">
        <v>160</v>
      </c>
      <c r="FI66" s="573"/>
      <c r="FJ66" s="567"/>
      <c r="FK66" s="174">
        <v>160</v>
      </c>
      <c r="FL66" s="566"/>
      <c r="FM66" s="567"/>
      <c r="FN66" s="201">
        <v>160</v>
      </c>
      <c r="FO66" s="573"/>
      <c r="FP66" s="567"/>
      <c r="FQ66" s="174">
        <v>160</v>
      </c>
      <c r="FR66" s="566"/>
      <c r="FS66" s="567"/>
      <c r="FT66" s="201">
        <v>160</v>
      </c>
      <c r="FU66" s="573"/>
      <c r="FV66" s="567"/>
      <c r="FW66" s="201">
        <v>160</v>
      </c>
      <c r="FX66" s="573"/>
      <c r="FY66" s="567"/>
      <c r="FZ66" s="174">
        <v>160</v>
      </c>
      <c r="GA66" s="566"/>
      <c r="GB66" s="567"/>
      <c r="GC66" s="201">
        <v>160</v>
      </c>
      <c r="GD66" s="573"/>
      <c r="GE66" s="567"/>
      <c r="GF66" s="201">
        <v>160</v>
      </c>
      <c r="GG66" s="573"/>
      <c r="GH66" s="567"/>
      <c r="GI66" s="252">
        <f t="shared" si="29"/>
        <v>0</v>
      </c>
      <c r="GJ66" s="251">
        <f t="shared" si="30"/>
        <v>0</v>
      </c>
      <c r="GK66" s="226">
        <f t="shared" si="31"/>
        <v>0</v>
      </c>
      <c r="GL66" s="227">
        <f t="shared" si="32"/>
        <v>0</v>
      </c>
      <c r="GM66" s="23"/>
      <c r="GN66" s="23"/>
      <c r="GO66" s="568">
        <v>160</v>
      </c>
      <c r="GP66" s="573"/>
      <c r="GQ66" s="567"/>
      <c r="GR66" s="201">
        <v>160</v>
      </c>
      <c r="GS66" s="573"/>
      <c r="GT66" s="567"/>
      <c r="GU66" s="201">
        <v>160</v>
      </c>
      <c r="GV66" s="573"/>
      <c r="GW66" s="567"/>
      <c r="GX66" s="201">
        <v>160</v>
      </c>
      <c r="GY66" s="573"/>
      <c r="GZ66" s="567"/>
      <c r="HA66" s="201">
        <v>160</v>
      </c>
      <c r="HB66" s="573"/>
      <c r="HC66" s="567"/>
      <c r="HD66" s="201">
        <v>160</v>
      </c>
      <c r="HE66" s="573"/>
      <c r="HF66" s="567"/>
      <c r="HG66" s="201">
        <v>160</v>
      </c>
      <c r="HH66" s="573"/>
      <c r="HI66" s="567"/>
      <c r="HJ66" s="201">
        <v>160</v>
      </c>
      <c r="HK66" s="573"/>
      <c r="HL66" s="567"/>
      <c r="HM66" s="201">
        <v>160</v>
      </c>
      <c r="HN66" s="573"/>
      <c r="HO66" s="567"/>
      <c r="HP66" s="201">
        <v>160</v>
      </c>
      <c r="HQ66" s="573"/>
      <c r="HR66" s="567"/>
      <c r="HS66" s="201">
        <v>160</v>
      </c>
      <c r="HT66" s="573"/>
      <c r="HU66" s="567"/>
      <c r="HV66" s="201">
        <v>160</v>
      </c>
      <c r="HW66" s="573"/>
      <c r="HX66" s="567"/>
      <c r="HY66" s="252">
        <f t="shared" si="33"/>
        <v>0</v>
      </c>
      <c r="HZ66" s="251">
        <f t="shared" si="34"/>
        <v>0</v>
      </c>
      <c r="IA66" s="226">
        <f t="shared" si="35"/>
        <v>0</v>
      </c>
      <c r="IB66" s="227">
        <f t="shared" si="36"/>
        <v>0</v>
      </c>
      <c r="IC66" s="23"/>
      <c r="ID66" s="23"/>
      <c r="IE66" s="568">
        <v>160</v>
      </c>
      <c r="IF66" s="573"/>
      <c r="IG66" s="567"/>
      <c r="IH66" s="201">
        <v>160</v>
      </c>
      <c r="II66" s="573"/>
      <c r="IJ66" s="567"/>
      <c r="IK66" s="174">
        <v>160</v>
      </c>
      <c r="IL66" s="566"/>
      <c r="IM66" s="567"/>
      <c r="IN66" s="174">
        <v>160</v>
      </c>
      <c r="IO66" s="566"/>
      <c r="IP66" s="567"/>
      <c r="IQ66" s="174">
        <v>160</v>
      </c>
      <c r="IR66" s="566"/>
      <c r="IS66" s="567"/>
      <c r="IT66" s="174">
        <v>160</v>
      </c>
      <c r="IU66" s="566"/>
      <c r="IV66" s="567"/>
      <c r="IW66" s="201">
        <v>160</v>
      </c>
      <c r="IX66" s="573"/>
      <c r="IY66" s="567"/>
      <c r="IZ66" s="174">
        <v>160</v>
      </c>
      <c r="JA66" s="566"/>
      <c r="JB66" s="567"/>
      <c r="JC66" s="174">
        <v>160</v>
      </c>
      <c r="JD66" s="566"/>
      <c r="JE66" s="567"/>
      <c r="JF66" s="174">
        <v>160</v>
      </c>
      <c r="JG66" s="566"/>
      <c r="JH66" s="567"/>
      <c r="JI66" s="174">
        <v>160</v>
      </c>
      <c r="JJ66" s="566"/>
      <c r="JK66" s="567"/>
      <c r="JL66" s="201">
        <v>160</v>
      </c>
      <c r="JM66" s="573"/>
      <c r="JN66" s="567"/>
      <c r="JO66" s="252">
        <f t="shared" si="37"/>
        <v>0</v>
      </c>
      <c r="JP66" s="251">
        <f t="shared" si="38"/>
        <v>0</v>
      </c>
      <c r="JQ66" s="226">
        <f t="shared" si="39"/>
        <v>0</v>
      </c>
      <c r="JR66" s="227">
        <f t="shared" si="40"/>
        <v>0</v>
      </c>
      <c r="JS66" s="23"/>
      <c r="JT66" s="23"/>
      <c r="JU66" s="174">
        <v>160</v>
      </c>
      <c r="JV66" s="566"/>
      <c r="JW66" s="567"/>
      <c r="JX66" s="174">
        <v>160</v>
      </c>
      <c r="JY66" s="566"/>
      <c r="JZ66" s="567"/>
      <c r="KA66" s="174">
        <v>160</v>
      </c>
      <c r="KB66" s="566"/>
      <c r="KC66" s="567"/>
      <c r="KD66" s="174">
        <v>160</v>
      </c>
      <c r="KE66" s="566"/>
      <c r="KF66" s="567"/>
      <c r="KG66" s="174">
        <v>160</v>
      </c>
      <c r="KH66" s="566"/>
      <c r="KI66" s="567"/>
      <c r="KJ66" s="174">
        <v>160</v>
      </c>
      <c r="KK66" s="566"/>
      <c r="KL66" s="567"/>
      <c r="KM66" s="174">
        <v>160</v>
      </c>
      <c r="KN66" s="566"/>
      <c r="KO66" s="567"/>
      <c r="KP66" s="174">
        <v>160</v>
      </c>
      <c r="KQ66" s="566"/>
      <c r="KR66" s="567"/>
      <c r="KS66" s="174">
        <v>160</v>
      </c>
      <c r="KT66" s="566"/>
      <c r="KU66" s="567"/>
      <c r="KV66" s="174">
        <v>160</v>
      </c>
      <c r="KW66" s="566"/>
      <c r="KX66" s="567"/>
      <c r="KY66" s="174">
        <v>160</v>
      </c>
      <c r="KZ66" s="566"/>
      <c r="LA66" s="567"/>
      <c r="LB66" s="174">
        <v>160</v>
      </c>
      <c r="LC66" s="566"/>
      <c r="LD66" s="567"/>
      <c r="LE66" s="252">
        <f t="shared" si="41"/>
        <v>0</v>
      </c>
      <c r="LF66" s="251">
        <f t="shared" si="42"/>
        <v>0</v>
      </c>
      <c r="LG66" s="226">
        <f t="shared" si="43"/>
        <v>0</v>
      </c>
      <c r="LH66" s="227">
        <f t="shared" si="44"/>
        <v>0</v>
      </c>
      <c r="LI66" s="23"/>
      <c r="LJ66" s="23"/>
      <c r="LK66" s="174">
        <v>160</v>
      </c>
      <c r="LL66" s="566"/>
      <c r="LM66" s="567"/>
      <c r="LN66" s="174">
        <v>160</v>
      </c>
      <c r="LO66" s="566"/>
      <c r="LP66" s="567"/>
      <c r="LQ66" s="174">
        <v>160</v>
      </c>
      <c r="LR66" s="566"/>
      <c r="LS66" s="567"/>
      <c r="LT66" s="174">
        <v>160</v>
      </c>
      <c r="LU66" s="566"/>
      <c r="LV66" s="567"/>
      <c r="LW66" s="174">
        <v>160</v>
      </c>
      <c r="LX66" s="566"/>
      <c r="LY66" s="567"/>
      <c r="LZ66" s="551">
        <v>160</v>
      </c>
      <c r="MA66" s="566"/>
      <c r="MB66" s="567"/>
      <c r="MC66" s="174">
        <v>160</v>
      </c>
      <c r="MD66" s="566"/>
      <c r="ME66" s="567"/>
      <c r="MF66" s="174">
        <v>160</v>
      </c>
      <c r="MG66" s="566"/>
      <c r="MH66" s="567"/>
      <c r="MI66" s="174">
        <v>160</v>
      </c>
      <c r="MJ66" s="566"/>
      <c r="MK66" s="567"/>
      <c r="ML66" s="174">
        <v>160</v>
      </c>
      <c r="MM66" s="566"/>
      <c r="MN66" s="567"/>
      <c r="MO66" s="551">
        <v>160</v>
      </c>
      <c r="MP66" s="566"/>
      <c r="MQ66" s="567"/>
      <c r="MR66" s="174">
        <v>160</v>
      </c>
      <c r="MS66" s="566"/>
      <c r="MT66" s="567"/>
      <c r="MU66" s="252">
        <f t="shared" si="45"/>
        <v>0</v>
      </c>
      <c r="MV66" s="251">
        <f t="shared" si="46"/>
        <v>0</v>
      </c>
      <c r="MW66" s="226">
        <f t="shared" si="47"/>
        <v>0</v>
      </c>
      <c r="MX66" s="227">
        <f t="shared" si="48"/>
        <v>0</v>
      </c>
      <c r="MY66" s="23"/>
      <c r="MZ66" s="23"/>
      <c r="NA66" s="568">
        <v>160</v>
      </c>
      <c r="NB66" s="573"/>
      <c r="NC66" s="567"/>
      <c r="ND66" s="174">
        <v>160</v>
      </c>
      <c r="NE66" s="566"/>
      <c r="NF66" s="567"/>
      <c r="NG66" s="201">
        <v>160</v>
      </c>
      <c r="NH66" s="573"/>
      <c r="NI66" s="567"/>
      <c r="NJ66" s="201">
        <v>160</v>
      </c>
      <c r="NK66" s="573"/>
      <c r="NL66" s="567"/>
      <c r="NM66" s="174">
        <v>160</v>
      </c>
      <c r="NN66" s="566"/>
      <c r="NO66" s="567"/>
      <c r="NP66" s="174">
        <v>160</v>
      </c>
      <c r="NQ66" s="566"/>
      <c r="NR66" s="567"/>
      <c r="NS66" s="174">
        <v>160</v>
      </c>
      <c r="NT66" s="566"/>
      <c r="NU66" s="567"/>
      <c r="NV66" s="201">
        <v>160</v>
      </c>
      <c r="NW66" s="573"/>
      <c r="NX66" s="567"/>
      <c r="NY66" s="201">
        <v>160</v>
      </c>
      <c r="NZ66" s="573"/>
      <c r="OA66" s="567"/>
      <c r="OB66" s="174">
        <v>160</v>
      </c>
      <c r="OC66" s="566"/>
      <c r="OD66" s="567"/>
      <c r="OE66" s="174">
        <v>160</v>
      </c>
      <c r="OF66" s="566"/>
      <c r="OG66" s="567"/>
      <c r="OH66" s="174">
        <v>160</v>
      </c>
      <c r="OI66" s="566"/>
      <c r="OJ66" s="567"/>
      <c r="OK66" s="252">
        <f t="shared" si="49"/>
        <v>0</v>
      </c>
      <c r="OL66" s="251">
        <f t="shared" si="50"/>
        <v>0</v>
      </c>
      <c r="OM66" s="226">
        <f t="shared" si="51"/>
        <v>0</v>
      </c>
      <c r="ON66" s="227">
        <f t="shared" si="52"/>
        <v>0</v>
      </c>
      <c r="OO66" s="23"/>
      <c r="OP66" s="23"/>
      <c r="OQ66" s="571" t="s">
        <v>297</v>
      </c>
      <c r="OR66" s="577">
        <v>160</v>
      </c>
      <c r="OS66" s="573"/>
      <c r="OT66" s="175"/>
      <c r="OU66" s="252">
        <f t="shared" si="53"/>
        <v>0</v>
      </c>
      <c r="OV66" s="227">
        <f t="shared" si="54"/>
        <v>0</v>
      </c>
      <c r="OW66" s="226">
        <f t="shared" si="55"/>
        <v>0</v>
      </c>
      <c r="OX66" s="251">
        <f t="shared" si="56"/>
        <v>0</v>
      </c>
      <c r="OY66" s="574"/>
      <c r="OZ66" s="23"/>
      <c r="PA66" s="23"/>
      <c r="PB66" s="228">
        <f t="shared" si="58"/>
        <v>0</v>
      </c>
      <c r="PC66" s="255">
        <f t="shared" si="59"/>
        <v>0</v>
      </c>
      <c r="PD66" s="226">
        <f t="shared" si="60"/>
        <v>0</v>
      </c>
      <c r="PE66" s="227">
        <f t="shared" si="61"/>
        <v>0</v>
      </c>
      <c r="PF66" s="230">
        <f t="shared" si="62"/>
        <v>0</v>
      </c>
      <c r="PG66" s="229">
        <f t="shared" si="63"/>
        <v>0</v>
      </c>
      <c r="PH66" s="226">
        <f t="shared" si="64"/>
        <v>0</v>
      </c>
      <c r="PI66" s="251">
        <f t="shared" si="65"/>
        <v>0</v>
      </c>
      <c r="PJ66" s="412">
        <f t="shared" si="66"/>
        <v>0</v>
      </c>
      <c r="PK66" s="417">
        <f t="shared" si="67"/>
        <v>0</v>
      </c>
      <c r="PL66" s="412">
        <f t="shared" si="68"/>
        <v>0</v>
      </c>
      <c r="PM66" s="414">
        <f t="shared" si="69"/>
        <v>0</v>
      </c>
      <c r="PN66" s="412" t="s">
        <v>338</v>
      </c>
      <c r="PO66" s="414" t="s">
        <v>338</v>
      </c>
      <c r="PP66" s="412">
        <f t="shared" si="70"/>
        <v>0</v>
      </c>
      <c r="PQ66" s="414">
        <f t="shared" si="71"/>
        <v>0</v>
      </c>
      <c r="PR66" s="23"/>
      <c r="PV66" s="26"/>
      <c r="PW66" s="26"/>
      <c r="PY66" s="26"/>
    </row>
    <row r="67" spans="2:441" s="4" customFormat="1" ht="16.5" customHeight="1" x14ac:dyDescent="0.25">
      <c r="B67" s="46" t="s">
        <v>40</v>
      </c>
      <c r="C67" s="986"/>
      <c r="D67" s="987"/>
      <c r="E67" s="308"/>
      <c r="F67" s="652">
        <v>1</v>
      </c>
      <c r="G67" s="309"/>
      <c r="H67" s="59"/>
      <c r="I67" s="57">
        <f>INT(ROUND(F67,2)*(IF(RIGHT(G67,1)="*",data!$J$11*H67+(IF(H67&gt;0, data!$K$11,0)),(IF(G67&gt;0,data!$J$11*RIGHT(G67,5)+data!$K$11,0)))))</f>
        <v>0</v>
      </c>
      <c r="J67" s="57">
        <f>IF(E67&gt;0,I67*E67,0)</f>
        <v>0</v>
      </c>
      <c r="K67" s="313"/>
      <c r="L67" s="314"/>
      <c r="M67" s="312"/>
      <c r="N67" s="57">
        <f>INT(ROUND(F67,2)*(IF(J67&gt;0,(IF(L67="ano",data!$J$6,0)),0)))</f>
        <v>0</v>
      </c>
      <c r="O67" s="61">
        <f>IF(M67&gt;E67,N67*E67,N67*M67)</f>
        <v>0</v>
      </c>
      <c r="P67" s="63">
        <f>J67+O67</f>
        <v>0</v>
      </c>
      <c r="Q67" s="26"/>
      <c r="R67" s="288" t="str">
        <f t="shared" si="15"/>
        <v/>
      </c>
      <c r="S67" s="289" t="str">
        <f t="shared" si="16"/>
        <v/>
      </c>
      <c r="T67" s="65" t="s">
        <v>338</v>
      </c>
      <c r="U67" s="290" t="str">
        <f t="shared" si="57"/>
        <v/>
      </c>
      <c r="V67" s="4">
        <f>IF(P67&gt;0,IF(ISTEXT(C67)=TRUE,0,1),0)</f>
        <v>0</v>
      </c>
      <c r="W67" s="26">
        <f>IF(H67&gt;0,IF(RIGHT(G67,1)="*",0,1),0)</f>
        <v>0</v>
      </c>
      <c r="X67" s="26">
        <f>IF(OR(G67=data!$I$18,G67=data!$I$19,G67=data!$I$20,G67=data!$I$21,G67=data!$I$22,G67=data!$I$23,G67=data!$I$24,G67=data!$I$25,G67=data!$I$26,G67=data!$I$27,G67=data!$I$28,G67=data!$I$29,G67=data!$I$30,G67=data!$I$31,G67=data!$I$32,G67=data!$I$33,G67=data!$I$34,G67=data!$I$35,G67=data!$I$36,G67=data!$I$37,G67=data!$I$38,G67=data!$I$39,G67=data!$I$40,G67=data!$I$41,G67=data!$I$42,G67=data!$I$43,G67=data!$I$44),1,0)</f>
        <v>0</v>
      </c>
      <c r="Z67" s="176" t="s">
        <v>297</v>
      </c>
      <c r="AA67" s="10"/>
      <c r="AB67" s="10"/>
      <c r="AC67" s="168">
        <v>160</v>
      </c>
      <c r="AD67" s="328"/>
      <c r="AE67" s="223"/>
      <c r="AF67" s="168">
        <v>160</v>
      </c>
      <c r="AG67" s="328"/>
      <c r="AH67" s="223"/>
      <c r="AI67" s="168">
        <v>160</v>
      </c>
      <c r="AJ67" s="328"/>
      <c r="AK67" s="223"/>
      <c r="AL67" s="168">
        <v>160</v>
      </c>
      <c r="AM67" s="328"/>
      <c r="AN67" s="223"/>
      <c r="AO67" s="168">
        <v>160</v>
      </c>
      <c r="AP67" s="328"/>
      <c r="AQ67" s="223"/>
      <c r="AR67" s="168">
        <v>160</v>
      </c>
      <c r="AS67" s="328"/>
      <c r="AT67" s="223"/>
      <c r="AU67" s="168">
        <v>160</v>
      </c>
      <c r="AV67" s="328"/>
      <c r="AW67" s="223"/>
      <c r="AX67" s="168">
        <v>160</v>
      </c>
      <c r="AY67" s="328"/>
      <c r="AZ67" s="223"/>
      <c r="BA67" s="168">
        <v>160</v>
      </c>
      <c r="BB67" s="328"/>
      <c r="BC67" s="223"/>
      <c r="BD67" s="168">
        <v>160</v>
      </c>
      <c r="BE67" s="328"/>
      <c r="BF67" s="223"/>
      <c r="BG67" s="168">
        <v>160</v>
      </c>
      <c r="BH67" s="328"/>
      <c r="BI67" s="223"/>
      <c r="BJ67" s="168">
        <v>160</v>
      </c>
      <c r="BK67" s="328"/>
      <c r="BL67" s="223"/>
      <c r="BM67" s="226">
        <f t="shared" si="17"/>
        <v>0</v>
      </c>
      <c r="BN67" s="251">
        <f t="shared" si="18"/>
        <v>0</v>
      </c>
      <c r="BO67" s="226">
        <f t="shared" si="19"/>
        <v>0</v>
      </c>
      <c r="BP67" s="227">
        <f t="shared" si="20"/>
        <v>0</v>
      </c>
      <c r="BS67" s="164">
        <v>160</v>
      </c>
      <c r="BT67" s="327"/>
      <c r="BU67" s="177"/>
      <c r="BV67" s="164">
        <v>160</v>
      </c>
      <c r="BW67" s="327"/>
      <c r="BX67" s="177"/>
      <c r="BY67" s="164">
        <v>160</v>
      </c>
      <c r="BZ67" s="327"/>
      <c r="CA67" s="177"/>
      <c r="CB67" s="164">
        <v>160</v>
      </c>
      <c r="CC67" s="327"/>
      <c r="CD67" s="177"/>
      <c r="CE67" s="164">
        <v>160</v>
      </c>
      <c r="CF67" s="327"/>
      <c r="CG67" s="177"/>
      <c r="CH67" s="164">
        <v>160</v>
      </c>
      <c r="CI67" s="327"/>
      <c r="CJ67" s="177"/>
      <c r="CK67" s="164">
        <v>160</v>
      </c>
      <c r="CL67" s="327"/>
      <c r="CM67" s="177"/>
      <c r="CN67" s="164">
        <v>160</v>
      </c>
      <c r="CO67" s="327"/>
      <c r="CP67" s="177"/>
      <c r="CQ67" s="164">
        <v>160</v>
      </c>
      <c r="CR67" s="327"/>
      <c r="CS67" s="177"/>
      <c r="CT67" s="164">
        <v>160</v>
      </c>
      <c r="CU67" s="327"/>
      <c r="CV67" s="177"/>
      <c r="CW67" s="164">
        <v>160</v>
      </c>
      <c r="CX67" s="327"/>
      <c r="CY67" s="177"/>
      <c r="CZ67" s="164">
        <v>160</v>
      </c>
      <c r="DA67" s="327"/>
      <c r="DB67" s="177"/>
      <c r="DC67" s="252">
        <f t="shared" si="21"/>
        <v>0</v>
      </c>
      <c r="DD67" s="251">
        <f t="shared" si="22"/>
        <v>0</v>
      </c>
      <c r="DE67" s="226">
        <f t="shared" si="23"/>
        <v>0</v>
      </c>
      <c r="DF67" s="227">
        <f t="shared" si="24"/>
        <v>0</v>
      </c>
      <c r="DI67" s="164">
        <v>160</v>
      </c>
      <c r="DJ67" s="340"/>
      <c r="DK67" s="169"/>
      <c r="DL67" s="195">
        <v>160</v>
      </c>
      <c r="DM67" s="328"/>
      <c r="DN67" s="169"/>
      <c r="DO67" s="195">
        <v>160</v>
      </c>
      <c r="DP67" s="328"/>
      <c r="DQ67" s="169"/>
      <c r="DR67" s="195">
        <v>160</v>
      </c>
      <c r="DS67" s="328"/>
      <c r="DT67" s="169"/>
      <c r="DU67" s="195">
        <v>160</v>
      </c>
      <c r="DV67" s="328"/>
      <c r="DW67" s="169"/>
      <c r="DX67" s="164">
        <v>160</v>
      </c>
      <c r="DY67" s="340"/>
      <c r="DZ67" s="169"/>
      <c r="EA67" s="195">
        <v>160</v>
      </c>
      <c r="EB67" s="328"/>
      <c r="EC67" s="169"/>
      <c r="ED67" s="195">
        <v>160</v>
      </c>
      <c r="EE67" s="328"/>
      <c r="EF67" s="169"/>
      <c r="EG67" s="195">
        <v>160</v>
      </c>
      <c r="EH67" s="328"/>
      <c r="EI67" s="169"/>
      <c r="EJ67" s="164">
        <v>160</v>
      </c>
      <c r="EK67" s="340"/>
      <c r="EL67" s="169"/>
      <c r="EM67" s="195">
        <v>160</v>
      </c>
      <c r="EN67" s="328"/>
      <c r="EO67" s="169"/>
      <c r="EP67" s="195">
        <v>160</v>
      </c>
      <c r="EQ67" s="328"/>
      <c r="ER67" s="169"/>
      <c r="ES67" s="252">
        <f t="shared" si="25"/>
        <v>0</v>
      </c>
      <c r="ET67" s="251">
        <f t="shared" si="26"/>
        <v>0</v>
      </c>
      <c r="EU67" s="226">
        <f t="shared" si="27"/>
        <v>0</v>
      </c>
      <c r="EV67" s="227">
        <f t="shared" si="28"/>
        <v>0</v>
      </c>
      <c r="EY67" s="346">
        <v>160</v>
      </c>
      <c r="EZ67" s="327"/>
      <c r="FA67" s="169"/>
      <c r="FB67" s="195">
        <v>160</v>
      </c>
      <c r="FC67" s="327"/>
      <c r="FD67" s="169"/>
      <c r="FE67" s="195">
        <v>160</v>
      </c>
      <c r="FF67" s="327"/>
      <c r="FG67" s="169"/>
      <c r="FH67" s="195">
        <v>160</v>
      </c>
      <c r="FI67" s="327"/>
      <c r="FJ67" s="169"/>
      <c r="FK67" s="164">
        <v>160</v>
      </c>
      <c r="FL67" s="340"/>
      <c r="FM67" s="169"/>
      <c r="FN67" s="195">
        <v>160</v>
      </c>
      <c r="FO67" s="327"/>
      <c r="FP67" s="169"/>
      <c r="FQ67" s="164">
        <v>160</v>
      </c>
      <c r="FR67" s="340"/>
      <c r="FS67" s="169"/>
      <c r="FT67" s="195">
        <v>160</v>
      </c>
      <c r="FU67" s="327"/>
      <c r="FV67" s="169"/>
      <c r="FW67" s="195">
        <v>160</v>
      </c>
      <c r="FX67" s="327"/>
      <c r="FY67" s="169"/>
      <c r="FZ67" s="164">
        <v>160</v>
      </c>
      <c r="GA67" s="340"/>
      <c r="GB67" s="169"/>
      <c r="GC67" s="195">
        <v>160</v>
      </c>
      <c r="GD67" s="327"/>
      <c r="GE67" s="169"/>
      <c r="GF67" s="195">
        <v>160</v>
      </c>
      <c r="GG67" s="327"/>
      <c r="GH67" s="169"/>
      <c r="GI67" s="252">
        <f t="shared" si="29"/>
        <v>0</v>
      </c>
      <c r="GJ67" s="251">
        <f t="shared" si="30"/>
        <v>0</v>
      </c>
      <c r="GK67" s="226">
        <f t="shared" si="31"/>
        <v>0</v>
      </c>
      <c r="GL67" s="227">
        <f t="shared" si="32"/>
        <v>0</v>
      </c>
      <c r="GO67" s="346">
        <v>160</v>
      </c>
      <c r="GP67" s="327"/>
      <c r="GQ67" s="169"/>
      <c r="GR67" s="195">
        <v>160</v>
      </c>
      <c r="GS67" s="327"/>
      <c r="GT67" s="169"/>
      <c r="GU67" s="195">
        <v>160</v>
      </c>
      <c r="GV67" s="327"/>
      <c r="GW67" s="169"/>
      <c r="GX67" s="195">
        <v>160</v>
      </c>
      <c r="GY67" s="327"/>
      <c r="GZ67" s="169"/>
      <c r="HA67" s="195">
        <v>160</v>
      </c>
      <c r="HB67" s="327"/>
      <c r="HC67" s="169"/>
      <c r="HD67" s="195">
        <v>160</v>
      </c>
      <c r="HE67" s="327"/>
      <c r="HF67" s="169"/>
      <c r="HG67" s="195">
        <v>160</v>
      </c>
      <c r="HH67" s="327"/>
      <c r="HI67" s="169"/>
      <c r="HJ67" s="195">
        <v>160</v>
      </c>
      <c r="HK67" s="327"/>
      <c r="HL67" s="169"/>
      <c r="HM67" s="195">
        <v>160</v>
      </c>
      <c r="HN67" s="327"/>
      <c r="HO67" s="169"/>
      <c r="HP67" s="195">
        <v>160</v>
      </c>
      <c r="HQ67" s="327"/>
      <c r="HR67" s="169"/>
      <c r="HS67" s="195">
        <v>160</v>
      </c>
      <c r="HT67" s="327"/>
      <c r="HU67" s="169"/>
      <c r="HV67" s="195">
        <v>160</v>
      </c>
      <c r="HW67" s="327"/>
      <c r="HX67" s="169"/>
      <c r="HY67" s="252">
        <f t="shared" si="33"/>
        <v>0</v>
      </c>
      <c r="HZ67" s="251">
        <f t="shared" si="34"/>
        <v>0</v>
      </c>
      <c r="IA67" s="226">
        <f t="shared" si="35"/>
        <v>0</v>
      </c>
      <c r="IB67" s="227">
        <f t="shared" si="36"/>
        <v>0</v>
      </c>
      <c r="IE67" s="346">
        <v>160</v>
      </c>
      <c r="IF67" s="327"/>
      <c r="IG67" s="169"/>
      <c r="IH67" s="195">
        <v>160</v>
      </c>
      <c r="II67" s="327"/>
      <c r="IJ67" s="169"/>
      <c r="IK67" s="164">
        <v>160</v>
      </c>
      <c r="IL67" s="340"/>
      <c r="IM67" s="169"/>
      <c r="IN67" s="164">
        <v>160</v>
      </c>
      <c r="IO67" s="340"/>
      <c r="IP67" s="169"/>
      <c r="IQ67" s="164">
        <v>160</v>
      </c>
      <c r="IR67" s="340"/>
      <c r="IS67" s="169"/>
      <c r="IT67" s="164">
        <v>160</v>
      </c>
      <c r="IU67" s="340"/>
      <c r="IV67" s="169"/>
      <c r="IW67" s="195">
        <v>160</v>
      </c>
      <c r="IX67" s="327"/>
      <c r="IY67" s="169"/>
      <c r="IZ67" s="164">
        <v>160</v>
      </c>
      <c r="JA67" s="340"/>
      <c r="JB67" s="169"/>
      <c r="JC67" s="164">
        <v>160</v>
      </c>
      <c r="JD67" s="340"/>
      <c r="JE67" s="169"/>
      <c r="JF67" s="164">
        <v>160</v>
      </c>
      <c r="JG67" s="340"/>
      <c r="JH67" s="169"/>
      <c r="JI67" s="164">
        <v>160</v>
      </c>
      <c r="JJ67" s="340"/>
      <c r="JK67" s="169"/>
      <c r="JL67" s="195">
        <v>160</v>
      </c>
      <c r="JM67" s="327"/>
      <c r="JN67" s="169"/>
      <c r="JO67" s="252">
        <f t="shared" si="37"/>
        <v>0</v>
      </c>
      <c r="JP67" s="251">
        <f t="shared" si="38"/>
        <v>0</v>
      </c>
      <c r="JQ67" s="226">
        <f t="shared" si="39"/>
        <v>0</v>
      </c>
      <c r="JR67" s="227">
        <f t="shared" si="40"/>
        <v>0</v>
      </c>
      <c r="JU67" s="164">
        <v>160</v>
      </c>
      <c r="JV67" s="340"/>
      <c r="JW67" s="169"/>
      <c r="JX67" s="164">
        <v>160</v>
      </c>
      <c r="JY67" s="340"/>
      <c r="JZ67" s="169"/>
      <c r="KA67" s="164">
        <v>160</v>
      </c>
      <c r="KB67" s="340"/>
      <c r="KC67" s="169"/>
      <c r="KD67" s="164">
        <v>160</v>
      </c>
      <c r="KE67" s="340"/>
      <c r="KF67" s="169"/>
      <c r="KG67" s="164">
        <v>160</v>
      </c>
      <c r="KH67" s="340"/>
      <c r="KI67" s="169"/>
      <c r="KJ67" s="164">
        <v>160</v>
      </c>
      <c r="KK67" s="340"/>
      <c r="KL67" s="169"/>
      <c r="KM67" s="164">
        <v>160</v>
      </c>
      <c r="KN67" s="340"/>
      <c r="KO67" s="169"/>
      <c r="KP67" s="164">
        <v>160</v>
      </c>
      <c r="KQ67" s="340"/>
      <c r="KR67" s="169"/>
      <c r="KS67" s="164">
        <v>160</v>
      </c>
      <c r="KT67" s="340"/>
      <c r="KU67" s="169"/>
      <c r="KV67" s="164">
        <v>160</v>
      </c>
      <c r="KW67" s="340"/>
      <c r="KX67" s="169"/>
      <c r="KY67" s="164">
        <v>160</v>
      </c>
      <c r="KZ67" s="340"/>
      <c r="LA67" s="169"/>
      <c r="LB67" s="164">
        <v>160</v>
      </c>
      <c r="LC67" s="340"/>
      <c r="LD67" s="169"/>
      <c r="LE67" s="252">
        <f t="shared" si="41"/>
        <v>0</v>
      </c>
      <c r="LF67" s="251">
        <f t="shared" si="42"/>
        <v>0</v>
      </c>
      <c r="LG67" s="226">
        <f t="shared" si="43"/>
        <v>0</v>
      </c>
      <c r="LH67" s="227">
        <f t="shared" si="44"/>
        <v>0</v>
      </c>
      <c r="LK67" s="164">
        <v>160</v>
      </c>
      <c r="LL67" s="340"/>
      <c r="LM67" s="169"/>
      <c r="LN67" s="164">
        <v>160</v>
      </c>
      <c r="LO67" s="340"/>
      <c r="LP67" s="169"/>
      <c r="LQ67" s="164">
        <v>160</v>
      </c>
      <c r="LR67" s="340"/>
      <c r="LS67" s="169"/>
      <c r="LT67" s="164">
        <v>160</v>
      </c>
      <c r="LU67" s="340"/>
      <c r="LV67" s="169"/>
      <c r="LW67" s="164">
        <v>160</v>
      </c>
      <c r="LX67" s="340"/>
      <c r="LY67" s="169"/>
      <c r="LZ67" s="205">
        <v>160</v>
      </c>
      <c r="MA67" s="340"/>
      <c r="MB67" s="169"/>
      <c r="MC67" s="164">
        <v>160</v>
      </c>
      <c r="MD67" s="340"/>
      <c r="ME67" s="169"/>
      <c r="MF67" s="164">
        <v>160</v>
      </c>
      <c r="MG67" s="340"/>
      <c r="MH67" s="169"/>
      <c r="MI67" s="164">
        <v>160</v>
      </c>
      <c r="MJ67" s="340"/>
      <c r="MK67" s="169"/>
      <c r="ML67" s="164">
        <v>160</v>
      </c>
      <c r="MM67" s="340"/>
      <c r="MN67" s="169"/>
      <c r="MO67" s="205">
        <v>160</v>
      </c>
      <c r="MP67" s="340"/>
      <c r="MQ67" s="169"/>
      <c r="MR67" s="164">
        <v>160</v>
      </c>
      <c r="MS67" s="340"/>
      <c r="MT67" s="169"/>
      <c r="MU67" s="252">
        <f t="shared" si="45"/>
        <v>0</v>
      </c>
      <c r="MV67" s="251">
        <f t="shared" si="46"/>
        <v>0</v>
      </c>
      <c r="MW67" s="226">
        <f t="shared" si="47"/>
        <v>0</v>
      </c>
      <c r="MX67" s="227">
        <f t="shared" si="48"/>
        <v>0</v>
      </c>
      <c r="NA67" s="346">
        <v>160</v>
      </c>
      <c r="NB67" s="327"/>
      <c r="NC67" s="169"/>
      <c r="ND67" s="164">
        <v>160</v>
      </c>
      <c r="NE67" s="340"/>
      <c r="NF67" s="169"/>
      <c r="NG67" s="195">
        <v>160</v>
      </c>
      <c r="NH67" s="327"/>
      <c r="NI67" s="169"/>
      <c r="NJ67" s="195">
        <v>160</v>
      </c>
      <c r="NK67" s="327"/>
      <c r="NL67" s="169"/>
      <c r="NM67" s="164">
        <v>160</v>
      </c>
      <c r="NN67" s="340"/>
      <c r="NO67" s="169"/>
      <c r="NP67" s="164">
        <v>160</v>
      </c>
      <c r="NQ67" s="340"/>
      <c r="NR67" s="169"/>
      <c r="NS67" s="164">
        <v>160</v>
      </c>
      <c r="NT67" s="340"/>
      <c r="NU67" s="169"/>
      <c r="NV67" s="195">
        <v>160</v>
      </c>
      <c r="NW67" s="327"/>
      <c r="NX67" s="169"/>
      <c r="NY67" s="195">
        <v>160</v>
      </c>
      <c r="NZ67" s="327"/>
      <c r="OA67" s="169"/>
      <c r="OB67" s="164">
        <v>160</v>
      </c>
      <c r="OC67" s="340"/>
      <c r="OD67" s="169"/>
      <c r="OE67" s="164">
        <v>160</v>
      </c>
      <c r="OF67" s="340"/>
      <c r="OG67" s="169"/>
      <c r="OH67" s="164">
        <v>160</v>
      </c>
      <c r="OI67" s="340"/>
      <c r="OJ67" s="169"/>
      <c r="OK67" s="252">
        <f t="shared" si="49"/>
        <v>0</v>
      </c>
      <c r="OL67" s="251">
        <f t="shared" si="50"/>
        <v>0</v>
      </c>
      <c r="OM67" s="226">
        <f t="shared" si="51"/>
        <v>0</v>
      </c>
      <c r="ON67" s="227">
        <f t="shared" si="52"/>
        <v>0</v>
      </c>
      <c r="OQ67" s="283" t="s">
        <v>297</v>
      </c>
      <c r="OR67" s="354">
        <v>160</v>
      </c>
      <c r="OS67" s="327"/>
      <c r="OT67" s="177"/>
      <c r="OU67" s="252">
        <f t="shared" si="53"/>
        <v>0</v>
      </c>
      <c r="OV67" s="227">
        <f t="shared" si="54"/>
        <v>0</v>
      </c>
      <c r="OW67" s="226">
        <f t="shared" si="55"/>
        <v>0</v>
      </c>
      <c r="OX67" s="251">
        <f t="shared" si="56"/>
        <v>0</v>
      </c>
      <c r="OY67" s="293"/>
      <c r="PB67" s="228">
        <f t="shared" si="58"/>
        <v>0</v>
      </c>
      <c r="PC67" s="255">
        <f t="shared" si="59"/>
        <v>0</v>
      </c>
      <c r="PD67" s="226">
        <f t="shared" si="60"/>
        <v>0</v>
      </c>
      <c r="PE67" s="227">
        <f t="shared" si="61"/>
        <v>0</v>
      </c>
      <c r="PF67" s="230">
        <f t="shared" si="62"/>
        <v>0</v>
      </c>
      <c r="PG67" s="229">
        <f t="shared" si="63"/>
        <v>0</v>
      </c>
      <c r="PH67" s="226">
        <f t="shared" si="64"/>
        <v>0</v>
      </c>
      <c r="PI67" s="251">
        <f t="shared" si="65"/>
        <v>0</v>
      </c>
      <c r="PJ67" s="412">
        <f t="shared" si="66"/>
        <v>0</v>
      </c>
      <c r="PK67" s="417">
        <f t="shared" si="67"/>
        <v>0</v>
      </c>
      <c r="PL67" s="412">
        <f t="shared" si="68"/>
        <v>0</v>
      </c>
      <c r="PM67" s="414">
        <f t="shared" si="69"/>
        <v>0</v>
      </c>
      <c r="PN67" s="412" t="s">
        <v>338</v>
      </c>
      <c r="PO67" s="414" t="s">
        <v>338</v>
      </c>
      <c r="PP67" s="412">
        <f t="shared" si="70"/>
        <v>0</v>
      </c>
      <c r="PQ67" s="414">
        <f t="shared" si="71"/>
        <v>0</v>
      </c>
      <c r="PV67" s="26"/>
      <c r="PW67" s="26"/>
      <c r="PY67" s="26"/>
    </row>
    <row r="68" spans="2:441" s="4" customFormat="1" ht="15" hidden="1" customHeight="1" x14ac:dyDescent="0.25">
      <c r="B68" s="46"/>
      <c r="C68" s="555"/>
      <c r="D68" s="556"/>
      <c r="E68" s="547"/>
      <c r="F68" s="652"/>
      <c r="G68" s="575"/>
      <c r="H68" s="58"/>
      <c r="I68" s="57">
        <f>INT(ROUND(F68,2)*(IF(RIGHT(G68,1)="*",data!$J$11*H68+(IF(H68&gt;0, data!$K$11,0)),(IF(G68&gt;0,data!$J$11*RIGHT(G68,5)+data!$K$11,0)))))</f>
        <v>0</v>
      </c>
      <c r="J68" s="57"/>
      <c r="K68" s="576"/>
      <c r="L68" s="549"/>
      <c r="M68" s="128"/>
      <c r="N68" s="57">
        <f>INT(ROUND(F68,2)*(IF(J68&gt;0,(IF(L68="ano",data!$J$6,0)),0)))</f>
        <v>0</v>
      </c>
      <c r="O68" s="61"/>
      <c r="P68" s="63"/>
      <c r="Q68" s="26"/>
      <c r="R68" s="288" t="str">
        <f t="shared" si="15"/>
        <v/>
      </c>
      <c r="S68" s="289" t="str">
        <f t="shared" si="16"/>
        <v/>
      </c>
      <c r="T68" s="65" t="s">
        <v>338</v>
      </c>
      <c r="U68" s="290" t="str">
        <f t="shared" si="57"/>
        <v/>
      </c>
      <c r="V68" s="23"/>
      <c r="W68" s="26"/>
      <c r="X68" s="26">
        <f>IF(OR(G68=data!$I$18,G68=data!$I$19,G68=data!$I$20,G68=data!$I$21,G68=data!$I$22,G68=data!$I$23,G68=data!$I$24,G68=data!$I$25,G68=data!$I$26,G68=data!$I$27,G68=data!$I$28,G68=data!$I$29,G68=data!$I$30,G68=data!$I$31,G68=data!$I$32,G68=data!$I$33,G68=data!$I$34,G68=data!$I$35,G68=data!$I$36,G68=data!$I$37,G68=data!$I$38,G68=data!$I$39,G68=data!$I$40,G68=data!$I$41,G68=data!$I$42,G68=data!$I$43,G68=data!$I$44),1,0)</f>
        <v>0</v>
      </c>
      <c r="Z68" s="173" t="s">
        <v>297</v>
      </c>
      <c r="AA68" s="10"/>
      <c r="AB68" s="10"/>
      <c r="AC68" s="560">
        <v>160</v>
      </c>
      <c r="AD68" s="561"/>
      <c r="AE68" s="562"/>
      <c r="AF68" s="560">
        <v>160</v>
      </c>
      <c r="AG68" s="561"/>
      <c r="AH68" s="562"/>
      <c r="AI68" s="560">
        <v>160</v>
      </c>
      <c r="AJ68" s="561"/>
      <c r="AK68" s="562"/>
      <c r="AL68" s="560">
        <v>160</v>
      </c>
      <c r="AM68" s="561"/>
      <c r="AN68" s="562"/>
      <c r="AO68" s="560">
        <v>160</v>
      </c>
      <c r="AP68" s="561"/>
      <c r="AQ68" s="562"/>
      <c r="AR68" s="560">
        <v>160</v>
      </c>
      <c r="AS68" s="561"/>
      <c r="AT68" s="562"/>
      <c r="AU68" s="560">
        <v>160</v>
      </c>
      <c r="AV68" s="561"/>
      <c r="AW68" s="562"/>
      <c r="AX68" s="560">
        <v>160</v>
      </c>
      <c r="AY68" s="561"/>
      <c r="AZ68" s="562"/>
      <c r="BA68" s="560">
        <v>160</v>
      </c>
      <c r="BB68" s="561"/>
      <c r="BC68" s="562"/>
      <c r="BD68" s="560">
        <v>160</v>
      </c>
      <c r="BE68" s="561"/>
      <c r="BF68" s="562"/>
      <c r="BG68" s="560">
        <v>160</v>
      </c>
      <c r="BH68" s="561"/>
      <c r="BI68" s="562"/>
      <c r="BJ68" s="560">
        <v>160</v>
      </c>
      <c r="BK68" s="561"/>
      <c r="BL68" s="562"/>
      <c r="BM68" s="226">
        <f t="shared" si="17"/>
        <v>0</v>
      </c>
      <c r="BN68" s="251">
        <f t="shared" si="18"/>
        <v>0</v>
      </c>
      <c r="BO68" s="226">
        <f t="shared" si="19"/>
        <v>0</v>
      </c>
      <c r="BP68" s="227">
        <f t="shared" si="20"/>
        <v>0</v>
      </c>
      <c r="BQ68" s="23"/>
      <c r="BR68" s="23"/>
      <c r="BS68" s="174">
        <v>160</v>
      </c>
      <c r="BT68" s="573"/>
      <c r="BU68" s="175"/>
      <c r="BV68" s="174">
        <v>160</v>
      </c>
      <c r="BW68" s="573"/>
      <c r="BX68" s="175"/>
      <c r="BY68" s="174">
        <v>160</v>
      </c>
      <c r="BZ68" s="573"/>
      <c r="CA68" s="175"/>
      <c r="CB68" s="174">
        <v>160</v>
      </c>
      <c r="CC68" s="573"/>
      <c r="CD68" s="175"/>
      <c r="CE68" s="174">
        <v>160</v>
      </c>
      <c r="CF68" s="573"/>
      <c r="CG68" s="175"/>
      <c r="CH68" s="174">
        <v>160</v>
      </c>
      <c r="CI68" s="573"/>
      <c r="CJ68" s="175"/>
      <c r="CK68" s="174">
        <v>160</v>
      </c>
      <c r="CL68" s="573"/>
      <c r="CM68" s="175"/>
      <c r="CN68" s="174">
        <v>160</v>
      </c>
      <c r="CO68" s="573"/>
      <c r="CP68" s="175"/>
      <c r="CQ68" s="174">
        <v>160</v>
      </c>
      <c r="CR68" s="573"/>
      <c r="CS68" s="175"/>
      <c r="CT68" s="174">
        <v>160</v>
      </c>
      <c r="CU68" s="573"/>
      <c r="CV68" s="175"/>
      <c r="CW68" s="174">
        <v>160</v>
      </c>
      <c r="CX68" s="573"/>
      <c r="CY68" s="175"/>
      <c r="CZ68" s="174">
        <v>160</v>
      </c>
      <c r="DA68" s="573"/>
      <c r="DB68" s="175"/>
      <c r="DC68" s="252">
        <f t="shared" si="21"/>
        <v>0</v>
      </c>
      <c r="DD68" s="251">
        <f t="shared" si="22"/>
        <v>0</v>
      </c>
      <c r="DE68" s="226">
        <f t="shared" si="23"/>
        <v>0</v>
      </c>
      <c r="DF68" s="227">
        <f t="shared" si="24"/>
        <v>0</v>
      </c>
      <c r="DG68" s="23"/>
      <c r="DH68" s="23"/>
      <c r="DI68" s="174">
        <v>160</v>
      </c>
      <c r="DJ68" s="566"/>
      <c r="DK68" s="567"/>
      <c r="DL68" s="201">
        <v>160</v>
      </c>
      <c r="DM68" s="561"/>
      <c r="DN68" s="567"/>
      <c r="DO68" s="201">
        <v>160</v>
      </c>
      <c r="DP68" s="561"/>
      <c r="DQ68" s="567"/>
      <c r="DR68" s="201">
        <v>160</v>
      </c>
      <c r="DS68" s="561"/>
      <c r="DT68" s="567"/>
      <c r="DU68" s="201">
        <v>160</v>
      </c>
      <c r="DV68" s="561"/>
      <c r="DW68" s="567"/>
      <c r="DX68" s="174">
        <v>160</v>
      </c>
      <c r="DY68" s="566"/>
      <c r="DZ68" s="567"/>
      <c r="EA68" s="201">
        <v>160</v>
      </c>
      <c r="EB68" s="561"/>
      <c r="EC68" s="567"/>
      <c r="ED68" s="201">
        <v>160</v>
      </c>
      <c r="EE68" s="561"/>
      <c r="EF68" s="567"/>
      <c r="EG68" s="201">
        <v>160</v>
      </c>
      <c r="EH68" s="561"/>
      <c r="EI68" s="567"/>
      <c r="EJ68" s="174">
        <v>160</v>
      </c>
      <c r="EK68" s="566"/>
      <c r="EL68" s="567"/>
      <c r="EM68" s="201">
        <v>160</v>
      </c>
      <c r="EN68" s="561"/>
      <c r="EO68" s="567"/>
      <c r="EP68" s="201">
        <v>160</v>
      </c>
      <c r="EQ68" s="561"/>
      <c r="ER68" s="567"/>
      <c r="ES68" s="252">
        <f t="shared" si="25"/>
        <v>0</v>
      </c>
      <c r="ET68" s="251">
        <f t="shared" si="26"/>
        <v>0</v>
      </c>
      <c r="EU68" s="226">
        <f t="shared" si="27"/>
        <v>0</v>
      </c>
      <c r="EV68" s="227">
        <f t="shared" si="28"/>
        <v>0</v>
      </c>
      <c r="EW68" s="23"/>
      <c r="EX68" s="23"/>
      <c r="EY68" s="568">
        <v>160</v>
      </c>
      <c r="EZ68" s="573"/>
      <c r="FA68" s="567"/>
      <c r="FB68" s="201">
        <v>160</v>
      </c>
      <c r="FC68" s="573"/>
      <c r="FD68" s="567"/>
      <c r="FE68" s="201">
        <v>160</v>
      </c>
      <c r="FF68" s="573"/>
      <c r="FG68" s="567"/>
      <c r="FH68" s="201">
        <v>160</v>
      </c>
      <c r="FI68" s="573"/>
      <c r="FJ68" s="567"/>
      <c r="FK68" s="174">
        <v>160</v>
      </c>
      <c r="FL68" s="566"/>
      <c r="FM68" s="567"/>
      <c r="FN68" s="201">
        <v>160</v>
      </c>
      <c r="FO68" s="573"/>
      <c r="FP68" s="567"/>
      <c r="FQ68" s="174">
        <v>160</v>
      </c>
      <c r="FR68" s="566"/>
      <c r="FS68" s="567"/>
      <c r="FT68" s="201">
        <v>160</v>
      </c>
      <c r="FU68" s="573"/>
      <c r="FV68" s="567"/>
      <c r="FW68" s="201">
        <v>160</v>
      </c>
      <c r="FX68" s="573"/>
      <c r="FY68" s="567"/>
      <c r="FZ68" s="174">
        <v>160</v>
      </c>
      <c r="GA68" s="566"/>
      <c r="GB68" s="567"/>
      <c r="GC68" s="201">
        <v>160</v>
      </c>
      <c r="GD68" s="573"/>
      <c r="GE68" s="567"/>
      <c r="GF68" s="201">
        <v>160</v>
      </c>
      <c r="GG68" s="573"/>
      <c r="GH68" s="567"/>
      <c r="GI68" s="252">
        <f t="shared" si="29"/>
        <v>0</v>
      </c>
      <c r="GJ68" s="251">
        <f t="shared" si="30"/>
        <v>0</v>
      </c>
      <c r="GK68" s="226">
        <f t="shared" si="31"/>
        <v>0</v>
      </c>
      <c r="GL68" s="227">
        <f t="shared" si="32"/>
        <v>0</v>
      </c>
      <c r="GM68" s="23"/>
      <c r="GN68" s="23"/>
      <c r="GO68" s="568">
        <v>160</v>
      </c>
      <c r="GP68" s="573"/>
      <c r="GQ68" s="567"/>
      <c r="GR68" s="201">
        <v>160</v>
      </c>
      <c r="GS68" s="573"/>
      <c r="GT68" s="567"/>
      <c r="GU68" s="201">
        <v>160</v>
      </c>
      <c r="GV68" s="573"/>
      <c r="GW68" s="567"/>
      <c r="GX68" s="201">
        <v>160</v>
      </c>
      <c r="GY68" s="573"/>
      <c r="GZ68" s="567"/>
      <c r="HA68" s="201">
        <v>160</v>
      </c>
      <c r="HB68" s="573"/>
      <c r="HC68" s="567"/>
      <c r="HD68" s="201">
        <v>160</v>
      </c>
      <c r="HE68" s="573"/>
      <c r="HF68" s="567"/>
      <c r="HG68" s="201">
        <v>160</v>
      </c>
      <c r="HH68" s="573"/>
      <c r="HI68" s="567"/>
      <c r="HJ68" s="201">
        <v>160</v>
      </c>
      <c r="HK68" s="573"/>
      <c r="HL68" s="567"/>
      <c r="HM68" s="201">
        <v>160</v>
      </c>
      <c r="HN68" s="573"/>
      <c r="HO68" s="567"/>
      <c r="HP68" s="201">
        <v>160</v>
      </c>
      <c r="HQ68" s="573"/>
      <c r="HR68" s="567"/>
      <c r="HS68" s="201">
        <v>160</v>
      </c>
      <c r="HT68" s="573"/>
      <c r="HU68" s="567"/>
      <c r="HV68" s="201">
        <v>160</v>
      </c>
      <c r="HW68" s="573"/>
      <c r="HX68" s="567"/>
      <c r="HY68" s="252">
        <f t="shared" si="33"/>
        <v>0</v>
      </c>
      <c r="HZ68" s="251">
        <f t="shared" si="34"/>
        <v>0</v>
      </c>
      <c r="IA68" s="226">
        <f t="shared" si="35"/>
        <v>0</v>
      </c>
      <c r="IB68" s="227">
        <f t="shared" si="36"/>
        <v>0</v>
      </c>
      <c r="IC68" s="23"/>
      <c r="ID68" s="23"/>
      <c r="IE68" s="568">
        <v>160</v>
      </c>
      <c r="IF68" s="573"/>
      <c r="IG68" s="567"/>
      <c r="IH68" s="201">
        <v>160</v>
      </c>
      <c r="II68" s="573"/>
      <c r="IJ68" s="567"/>
      <c r="IK68" s="174">
        <v>160</v>
      </c>
      <c r="IL68" s="566"/>
      <c r="IM68" s="567"/>
      <c r="IN68" s="174">
        <v>160</v>
      </c>
      <c r="IO68" s="566"/>
      <c r="IP68" s="567"/>
      <c r="IQ68" s="174">
        <v>160</v>
      </c>
      <c r="IR68" s="566"/>
      <c r="IS68" s="567"/>
      <c r="IT68" s="174">
        <v>160</v>
      </c>
      <c r="IU68" s="566"/>
      <c r="IV68" s="567"/>
      <c r="IW68" s="201">
        <v>160</v>
      </c>
      <c r="IX68" s="573"/>
      <c r="IY68" s="567"/>
      <c r="IZ68" s="174">
        <v>160</v>
      </c>
      <c r="JA68" s="566"/>
      <c r="JB68" s="567"/>
      <c r="JC68" s="174">
        <v>160</v>
      </c>
      <c r="JD68" s="566"/>
      <c r="JE68" s="567"/>
      <c r="JF68" s="174">
        <v>160</v>
      </c>
      <c r="JG68" s="566"/>
      <c r="JH68" s="567"/>
      <c r="JI68" s="174">
        <v>160</v>
      </c>
      <c r="JJ68" s="566"/>
      <c r="JK68" s="567"/>
      <c r="JL68" s="201">
        <v>160</v>
      </c>
      <c r="JM68" s="573"/>
      <c r="JN68" s="567"/>
      <c r="JO68" s="252">
        <f t="shared" si="37"/>
        <v>0</v>
      </c>
      <c r="JP68" s="251">
        <f t="shared" si="38"/>
        <v>0</v>
      </c>
      <c r="JQ68" s="226">
        <f t="shared" si="39"/>
        <v>0</v>
      </c>
      <c r="JR68" s="227">
        <f t="shared" si="40"/>
        <v>0</v>
      </c>
      <c r="JS68" s="23"/>
      <c r="JT68" s="23"/>
      <c r="JU68" s="174">
        <v>160</v>
      </c>
      <c r="JV68" s="566"/>
      <c r="JW68" s="567"/>
      <c r="JX68" s="174">
        <v>160</v>
      </c>
      <c r="JY68" s="566"/>
      <c r="JZ68" s="567"/>
      <c r="KA68" s="174">
        <v>160</v>
      </c>
      <c r="KB68" s="566"/>
      <c r="KC68" s="567"/>
      <c r="KD68" s="174">
        <v>160</v>
      </c>
      <c r="KE68" s="566"/>
      <c r="KF68" s="567"/>
      <c r="KG68" s="174">
        <v>160</v>
      </c>
      <c r="KH68" s="566"/>
      <c r="KI68" s="567"/>
      <c r="KJ68" s="174">
        <v>160</v>
      </c>
      <c r="KK68" s="566"/>
      <c r="KL68" s="567"/>
      <c r="KM68" s="174">
        <v>160</v>
      </c>
      <c r="KN68" s="566"/>
      <c r="KO68" s="567"/>
      <c r="KP68" s="174">
        <v>160</v>
      </c>
      <c r="KQ68" s="566"/>
      <c r="KR68" s="567"/>
      <c r="KS68" s="174">
        <v>160</v>
      </c>
      <c r="KT68" s="566"/>
      <c r="KU68" s="567"/>
      <c r="KV68" s="174">
        <v>160</v>
      </c>
      <c r="KW68" s="566"/>
      <c r="KX68" s="567"/>
      <c r="KY68" s="174">
        <v>160</v>
      </c>
      <c r="KZ68" s="566"/>
      <c r="LA68" s="567"/>
      <c r="LB68" s="174">
        <v>160</v>
      </c>
      <c r="LC68" s="566"/>
      <c r="LD68" s="567"/>
      <c r="LE68" s="252">
        <f t="shared" si="41"/>
        <v>0</v>
      </c>
      <c r="LF68" s="251">
        <f t="shared" si="42"/>
        <v>0</v>
      </c>
      <c r="LG68" s="226">
        <f t="shared" si="43"/>
        <v>0</v>
      </c>
      <c r="LH68" s="227">
        <f t="shared" si="44"/>
        <v>0</v>
      </c>
      <c r="LI68" s="23"/>
      <c r="LJ68" s="23"/>
      <c r="LK68" s="174">
        <v>160</v>
      </c>
      <c r="LL68" s="566"/>
      <c r="LM68" s="567"/>
      <c r="LN68" s="174">
        <v>160</v>
      </c>
      <c r="LO68" s="566"/>
      <c r="LP68" s="567"/>
      <c r="LQ68" s="174">
        <v>160</v>
      </c>
      <c r="LR68" s="566"/>
      <c r="LS68" s="567"/>
      <c r="LT68" s="174">
        <v>160</v>
      </c>
      <c r="LU68" s="566"/>
      <c r="LV68" s="567"/>
      <c r="LW68" s="174">
        <v>160</v>
      </c>
      <c r="LX68" s="566"/>
      <c r="LY68" s="567"/>
      <c r="LZ68" s="551">
        <v>160</v>
      </c>
      <c r="MA68" s="566"/>
      <c r="MB68" s="567"/>
      <c r="MC68" s="174">
        <v>160</v>
      </c>
      <c r="MD68" s="566"/>
      <c r="ME68" s="567"/>
      <c r="MF68" s="174">
        <v>160</v>
      </c>
      <c r="MG68" s="566"/>
      <c r="MH68" s="567"/>
      <c r="MI68" s="174">
        <v>160</v>
      </c>
      <c r="MJ68" s="566"/>
      <c r="MK68" s="567"/>
      <c r="ML68" s="174">
        <v>160</v>
      </c>
      <c r="MM68" s="566"/>
      <c r="MN68" s="567"/>
      <c r="MO68" s="551">
        <v>160</v>
      </c>
      <c r="MP68" s="566"/>
      <c r="MQ68" s="567"/>
      <c r="MR68" s="174">
        <v>160</v>
      </c>
      <c r="MS68" s="566"/>
      <c r="MT68" s="567"/>
      <c r="MU68" s="252">
        <f t="shared" si="45"/>
        <v>0</v>
      </c>
      <c r="MV68" s="251">
        <f t="shared" si="46"/>
        <v>0</v>
      </c>
      <c r="MW68" s="226">
        <f t="shared" si="47"/>
        <v>0</v>
      </c>
      <c r="MX68" s="227">
        <f t="shared" si="48"/>
        <v>0</v>
      </c>
      <c r="MY68" s="23"/>
      <c r="MZ68" s="23"/>
      <c r="NA68" s="568">
        <v>160</v>
      </c>
      <c r="NB68" s="573"/>
      <c r="NC68" s="567"/>
      <c r="ND68" s="174">
        <v>160</v>
      </c>
      <c r="NE68" s="566"/>
      <c r="NF68" s="567"/>
      <c r="NG68" s="201">
        <v>160</v>
      </c>
      <c r="NH68" s="573"/>
      <c r="NI68" s="567"/>
      <c r="NJ68" s="201">
        <v>160</v>
      </c>
      <c r="NK68" s="573"/>
      <c r="NL68" s="567"/>
      <c r="NM68" s="174">
        <v>160</v>
      </c>
      <c r="NN68" s="566"/>
      <c r="NO68" s="567"/>
      <c r="NP68" s="174">
        <v>160</v>
      </c>
      <c r="NQ68" s="566"/>
      <c r="NR68" s="567"/>
      <c r="NS68" s="174">
        <v>160</v>
      </c>
      <c r="NT68" s="566"/>
      <c r="NU68" s="567"/>
      <c r="NV68" s="201">
        <v>160</v>
      </c>
      <c r="NW68" s="573"/>
      <c r="NX68" s="567"/>
      <c r="NY68" s="201">
        <v>160</v>
      </c>
      <c r="NZ68" s="573"/>
      <c r="OA68" s="567"/>
      <c r="OB68" s="174">
        <v>160</v>
      </c>
      <c r="OC68" s="566"/>
      <c r="OD68" s="567"/>
      <c r="OE68" s="174">
        <v>160</v>
      </c>
      <c r="OF68" s="566"/>
      <c r="OG68" s="567"/>
      <c r="OH68" s="174">
        <v>160</v>
      </c>
      <c r="OI68" s="566"/>
      <c r="OJ68" s="567"/>
      <c r="OK68" s="252">
        <f t="shared" si="49"/>
        <v>0</v>
      </c>
      <c r="OL68" s="251">
        <f t="shared" si="50"/>
        <v>0</v>
      </c>
      <c r="OM68" s="226">
        <f t="shared" si="51"/>
        <v>0</v>
      </c>
      <c r="ON68" s="227">
        <f t="shared" si="52"/>
        <v>0</v>
      </c>
      <c r="OO68" s="23"/>
      <c r="OP68" s="23"/>
      <c r="OQ68" s="571" t="s">
        <v>297</v>
      </c>
      <c r="OR68" s="577">
        <v>160</v>
      </c>
      <c r="OS68" s="573"/>
      <c r="OT68" s="175"/>
      <c r="OU68" s="252">
        <f t="shared" si="53"/>
        <v>0</v>
      </c>
      <c r="OV68" s="227">
        <f t="shared" si="54"/>
        <v>0</v>
      </c>
      <c r="OW68" s="226">
        <f t="shared" si="55"/>
        <v>0</v>
      </c>
      <c r="OX68" s="251">
        <f t="shared" si="56"/>
        <v>0</v>
      </c>
      <c r="OY68" s="574"/>
      <c r="OZ68" s="23"/>
      <c r="PA68" s="23"/>
      <c r="PB68" s="228">
        <f t="shared" si="58"/>
        <v>0</v>
      </c>
      <c r="PC68" s="255">
        <f t="shared" si="59"/>
        <v>0</v>
      </c>
      <c r="PD68" s="226">
        <f t="shared" si="60"/>
        <v>0</v>
      </c>
      <c r="PE68" s="227">
        <f t="shared" si="61"/>
        <v>0</v>
      </c>
      <c r="PF68" s="230">
        <f t="shared" si="62"/>
        <v>0</v>
      </c>
      <c r="PG68" s="229">
        <f t="shared" si="63"/>
        <v>0</v>
      </c>
      <c r="PH68" s="226">
        <f t="shared" si="64"/>
        <v>0</v>
      </c>
      <c r="PI68" s="251">
        <f t="shared" si="65"/>
        <v>0</v>
      </c>
      <c r="PJ68" s="412">
        <f t="shared" si="66"/>
        <v>0</v>
      </c>
      <c r="PK68" s="417">
        <f t="shared" si="67"/>
        <v>0</v>
      </c>
      <c r="PL68" s="412">
        <f t="shared" si="68"/>
        <v>0</v>
      </c>
      <c r="PM68" s="414">
        <f t="shared" si="69"/>
        <v>0</v>
      </c>
      <c r="PN68" s="412" t="s">
        <v>338</v>
      </c>
      <c r="PO68" s="414" t="s">
        <v>338</v>
      </c>
      <c r="PP68" s="412">
        <f t="shared" si="70"/>
        <v>0</v>
      </c>
      <c r="PQ68" s="414">
        <f t="shared" si="71"/>
        <v>0</v>
      </c>
      <c r="PR68" s="23"/>
      <c r="PV68" s="26"/>
      <c r="PW68" s="26"/>
      <c r="PY68" s="26"/>
    </row>
    <row r="69" spans="2:441" s="4" customFormat="1" ht="16.5" customHeight="1" x14ac:dyDescent="0.25">
      <c r="B69" s="46" t="s">
        <v>41</v>
      </c>
      <c r="C69" s="986"/>
      <c r="D69" s="987"/>
      <c r="E69" s="308"/>
      <c r="F69" s="652">
        <v>1</v>
      </c>
      <c r="G69" s="309"/>
      <c r="H69" s="59"/>
      <c r="I69" s="57">
        <f>INT(ROUND(F69,2)*(IF(RIGHT(G69,1)="*",data!$J$11*H69+(IF(H69&gt;0, data!$K$11,0)),(IF(G69&gt;0,data!$J$11*RIGHT(G69,5)+data!$K$11,0)))))</f>
        <v>0</v>
      </c>
      <c r="J69" s="57">
        <f>IF(E69&gt;0,I69*E69,0)</f>
        <v>0</v>
      </c>
      <c r="K69" s="313"/>
      <c r="L69" s="314"/>
      <c r="M69" s="312"/>
      <c r="N69" s="57">
        <f>INT(ROUND(F69,2)*(IF(J69&gt;0,(IF(L69="ano",data!$J$6,0)),0)))</f>
        <v>0</v>
      </c>
      <c r="O69" s="61">
        <f>IF(M69&gt;E69,N69*E69,N69*M69)</f>
        <v>0</v>
      </c>
      <c r="P69" s="63">
        <f>J69+O69</f>
        <v>0</v>
      </c>
      <c r="Q69" s="26"/>
      <c r="R69" s="288" t="str">
        <f t="shared" si="15"/>
        <v/>
      </c>
      <c r="S69" s="289" t="str">
        <f t="shared" si="16"/>
        <v/>
      </c>
      <c r="T69" s="65" t="s">
        <v>338</v>
      </c>
      <c r="U69" s="290" t="str">
        <f t="shared" si="57"/>
        <v/>
      </c>
      <c r="V69" s="4">
        <f>IF(P69&gt;0,IF(ISTEXT(C69)=TRUE,0,1),0)</f>
        <v>0</v>
      </c>
      <c r="W69" s="26">
        <f>IF(H69&gt;0,IF(RIGHT(G69,1)="*",0,1),0)</f>
        <v>0</v>
      </c>
      <c r="X69" s="26">
        <f>IF(OR(G69=data!$I$18,G69=data!$I$19,G69=data!$I$20,G69=data!$I$21,G69=data!$I$22,G69=data!$I$23,G69=data!$I$24,G69=data!$I$25,G69=data!$I$26,G69=data!$I$27,G69=data!$I$28,G69=data!$I$29,G69=data!$I$30,G69=data!$I$31,G69=data!$I$32,G69=data!$I$33,G69=data!$I$34,G69=data!$I$35,G69=data!$I$36,G69=data!$I$37,G69=data!$I$38,G69=data!$I$39,G69=data!$I$40,G69=data!$I$41,G69=data!$I$42,G69=data!$I$43,G69=data!$I$44),1,0)</f>
        <v>0</v>
      </c>
      <c r="Z69" s="176" t="s">
        <v>297</v>
      </c>
      <c r="AA69" s="10"/>
      <c r="AB69" s="10"/>
      <c r="AC69" s="168">
        <v>160</v>
      </c>
      <c r="AD69" s="328"/>
      <c r="AE69" s="223"/>
      <c r="AF69" s="168">
        <v>160</v>
      </c>
      <c r="AG69" s="328"/>
      <c r="AH69" s="223"/>
      <c r="AI69" s="168">
        <v>160</v>
      </c>
      <c r="AJ69" s="328"/>
      <c r="AK69" s="223"/>
      <c r="AL69" s="168">
        <v>160</v>
      </c>
      <c r="AM69" s="328"/>
      <c r="AN69" s="223"/>
      <c r="AO69" s="168">
        <v>160</v>
      </c>
      <c r="AP69" s="328"/>
      <c r="AQ69" s="223"/>
      <c r="AR69" s="168">
        <v>160</v>
      </c>
      <c r="AS69" s="328"/>
      <c r="AT69" s="223"/>
      <c r="AU69" s="168">
        <v>160</v>
      </c>
      <c r="AV69" s="328"/>
      <c r="AW69" s="223"/>
      <c r="AX69" s="168">
        <v>160</v>
      </c>
      <c r="AY69" s="328"/>
      <c r="AZ69" s="223"/>
      <c r="BA69" s="168">
        <v>160</v>
      </c>
      <c r="BB69" s="328"/>
      <c r="BC69" s="223"/>
      <c r="BD69" s="168">
        <v>160</v>
      </c>
      <c r="BE69" s="328"/>
      <c r="BF69" s="223"/>
      <c r="BG69" s="168">
        <v>160</v>
      </c>
      <c r="BH69" s="328"/>
      <c r="BI69" s="223"/>
      <c r="BJ69" s="168">
        <v>160</v>
      </c>
      <c r="BK69" s="328"/>
      <c r="BL69" s="223"/>
      <c r="BM69" s="226">
        <f t="shared" si="17"/>
        <v>0</v>
      </c>
      <c r="BN69" s="251">
        <f t="shared" si="18"/>
        <v>0</v>
      </c>
      <c r="BO69" s="226">
        <f t="shared" si="19"/>
        <v>0</v>
      </c>
      <c r="BP69" s="227">
        <f t="shared" si="20"/>
        <v>0</v>
      </c>
      <c r="BS69" s="164">
        <v>160</v>
      </c>
      <c r="BT69" s="327"/>
      <c r="BU69" s="177"/>
      <c r="BV69" s="164">
        <v>160</v>
      </c>
      <c r="BW69" s="327"/>
      <c r="BX69" s="177"/>
      <c r="BY69" s="164">
        <v>160</v>
      </c>
      <c r="BZ69" s="327"/>
      <c r="CA69" s="177"/>
      <c r="CB69" s="164">
        <v>160</v>
      </c>
      <c r="CC69" s="327"/>
      <c r="CD69" s="177"/>
      <c r="CE69" s="164">
        <v>160</v>
      </c>
      <c r="CF69" s="327"/>
      <c r="CG69" s="177"/>
      <c r="CH69" s="164">
        <v>160</v>
      </c>
      <c r="CI69" s="327"/>
      <c r="CJ69" s="177"/>
      <c r="CK69" s="164">
        <v>160</v>
      </c>
      <c r="CL69" s="327"/>
      <c r="CM69" s="177"/>
      <c r="CN69" s="164">
        <v>160</v>
      </c>
      <c r="CO69" s="327"/>
      <c r="CP69" s="177"/>
      <c r="CQ69" s="164">
        <v>160</v>
      </c>
      <c r="CR69" s="327"/>
      <c r="CS69" s="177"/>
      <c r="CT69" s="164">
        <v>160</v>
      </c>
      <c r="CU69" s="327"/>
      <c r="CV69" s="177"/>
      <c r="CW69" s="164">
        <v>160</v>
      </c>
      <c r="CX69" s="327"/>
      <c r="CY69" s="177"/>
      <c r="CZ69" s="164">
        <v>160</v>
      </c>
      <c r="DA69" s="327"/>
      <c r="DB69" s="177"/>
      <c r="DC69" s="252">
        <f t="shared" si="21"/>
        <v>0</v>
      </c>
      <c r="DD69" s="251">
        <f t="shared" si="22"/>
        <v>0</v>
      </c>
      <c r="DE69" s="226">
        <f t="shared" si="23"/>
        <v>0</v>
      </c>
      <c r="DF69" s="227">
        <f t="shared" si="24"/>
        <v>0</v>
      </c>
      <c r="DI69" s="164">
        <v>160</v>
      </c>
      <c r="DJ69" s="340"/>
      <c r="DK69" s="169"/>
      <c r="DL69" s="195">
        <v>160</v>
      </c>
      <c r="DM69" s="328"/>
      <c r="DN69" s="169"/>
      <c r="DO69" s="195">
        <v>160</v>
      </c>
      <c r="DP69" s="328"/>
      <c r="DQ69" s="169"/>
      <c r="DR69" s="195">
        <v>160</v>
      </c>
      <c r="DS69" s="328"/>
      <c r="DT69" s="169"/>
      <c r="DU69" s="195">
        <v>160</v>
      </c>
      <c r="DV69" s="328"/>
      <c r="DW69" s="169"/>
      <c r="DX69" s="164">
        <v>160</v>
      </c>
      <c r="DY69" s="340"/>
      <c r="DZ69" s="169"/>
      <c r="EA69" s="195">
        <v>160</v>
      </c>
      <c r="EB69" s="328"/>
      <c r="EC69" s="169"/>
      <c r="ED69" s="195">
        <v>160</v>
      </c>
      <c r="EE69" s="328"/>
      <c r="EF69" s="169"/>
      <c r="EG69" s="195">
        <v>160</v>
      </c>
      <c r="EH69" s="328"/>
      <c r="EI69" s="169"/>
      <c r="EJ69" s="164">
        <v>160</v>
      </c>
      <c r="EK69" s="340"/>
      <c r="EL69" s="169"/>
      <c r="EM69" s="195">
        <v>160</v>
      </c>
      <c r="EN69" s="328"/>
      <c r="EO69" s="169"/>
      <c r="EP69" s="195">
        <v>160</v>
      </c>
      <c r="EQ69" s="328"/>
      <c r="ER69" s="169"/>
      <c r="ES69" s="252">
        <f t="shared" si="25"/>
        <v>0</v>
      </c>
      <c r="ET69" s="251">
        <f t="shared" si="26"/>
        <v>0</v>
      </c>
      <c r="EU69" s="226">
        <f t="shared" si="27"/>
        <v>0</v>
      </c>
      <c r="EV69" s="227">
        <f t="shared" si="28"/>
        <v>0</v>
      </c>
      <c r="EY69" s="346">
        <v>160</v>
      </c>
      <c r="EZ69" s="327"/>
      <c r="FA69" s="169"/>
      <c r="FB69" s="195">
        <v>160</v>
      </c>
      <c r="FC69" s="327"/>
      <c r="FD69" s="169"/>
      <c r="FE69" s="195">
        <v>160</v>
      </c>
      <c r="FF69" s="327"/>
      <c r="FG69" s="169"/>
      <c r="FH69" s="195">
        <v>160</v>
      </c>
      <c r="FI69" s="327"/>
      <c r="FJ69" s="169"/>
      <c r="FK69" s="164">
        <v>160</v>
      </c>
      <c r="FL69" s="340"/>
      <c r="FM69" s="169"/>
      <c r="FN69" s="195">
        <v>160</v>
      </c>
      <c r="FO69" s="327"/>
      <c r="FP69" s="169"/>
      <c r="FQ69" s="164">
        <v>160</v>
      </c>
      <c r="FR69" s="340"/>
      <c r="FS69" s="169"/>
      <c r="FT69" s="195">
        <v>160</v>
      </c>
      <c r="FU69" s="327"/>
      <c r="FV69" s="169"/>
      <c r="FW69" s="195">
        <v>160</v>
      </c>
      <c r="FX69" s="327"/>
      <c r="FY69" s="169"/>
      <c r="FZ69" s="164">
        <v>160</v>
      </c>
      <c r="GA69" s="340"/>
      <c r="GB69" s="169"/>
      <c r="GC69" s="195">
        <v>160</v>
      </c>
      <c r="GD69" s="327"/>
      <c r="GE69" s="169"/>
      <c r="GF69" s="195">
        <v>160</v>
      </c>
      <c r="GG69" s="327"/>
      <c r="GH69" s="169"/>
      <c r="GI69" s="252">
        <f t="shared" si="29"/>
        <v>0</v>
      </c>
      <c r="GJ69" s="251">
        <f t="shared" si="30"/>
        <v>0</v>
      </c>
      <c r="GK69" s="226">
        <f t="shared" si="31"/>
        <v>0</v>
      </c>
      <c r="GL69" s="227">
        <f t="shared" si="32"/>
        <v>0</v>
      </c>
      <c r="GO69" s="346">
        <v>160</v>
      </c>
      <c r="GP69" s="327"/>
      <c r="GQ69" s="169"/>
      <c r="GR69" s="195">
        <v>160</v>
      </c>
      <c r="GS69" s="327"/>
      <c r="GT69" s="169"/>
      <c r="GU69" s="195">
        <v>160</v>
      </c>
      <c r="GV69" s="327"/>
      <c r="GW69" s="169"/>
      <c r="GX69" s="195">
        <v>160</v>
      </c>
      <c r="GY69" s="327"/>
      <c r="GZ69" s="169"/>
      <c r="HA69" s="195">
        <v>160</v>
      </c>
      <c r="HB69" s="327"/>
      <c r="HC69" s="169"/>
      <c r="HD69" s="195">
        <v>160</v>
      </c>
      <c r="HE69" s="327"/>
      <c r="HF69" s="169"/>
      <c r="HG69" s="195">
        <v>160</v>
      </c>
      <c r="HH69" s="327"/>
      <c r="HI69" s="169"/>
      <c r="HJ69" s="195">
        <v>160</v>
      </c>
      <c r="HK69" s="327"/>
      <c r="HL69" s="169"/>
      <c r="HM69" s="195">
        <v>160</v>
      </c>
      <c r="HN69" s="327"/>
      <c r="HO69" s="169"/>
      <c r="HP69" s="195">
        <v>160</v>
      </c>
      <c r="HQ69" s="327"/>
      <c r="HR69" s="169"/>
      <c r="HS69" s="195">
        <v>160</v>
      </c>
      <c r="HT69" s="327"/>
      <c r="HU69" s="169"/>
      <c r="HV69" s="195">
        <v>160</v>
      </c>
      <c r="HW69" s="327"/>
      <c r="HX69" s="169"/>
      <c r="HY69" s="252">
        <f t="shared" si="33"/>
        <v>0</v>
      </c>
      <c r="HZ69" s="251">
        <f t="shared" si="34"/>
        <v>0</v>
      </c>
      <c r="IA69" s="226">
        <f t="shared" si="35"/>
        <v>0</v>
      </c>
      <c r="IB69" s="227">
        <f t="shared" si="36"/>
        <v>0</v>
      </c>
      <c r="IE69" s="346">
        <v>160</v>
      </c>
      <c r="IF69" s="327"/>
      <c r="IG69" s="169"/>
      <c r="IH69" s="195">
        <v>160</v>
      </c>
      <c r="II69" s="327"/>
      <c r="IJ69" s="169"/>
      <c r="IK69" s="164">
        <v>160</v>
      </c>
      <c r="IL69" s="340"/>
      <c r="IM69" s="169"/>
      <c r="IN69" s="164">
        <v>160</v>
      </c>
      <c r="IO69" s="340"/>
      <c r="IP69" s="169"/>
      <c r="IQ69" s="164">
        <v>160</v>
      </c>
      <c r="IR69" s="340"/>
      <c r="IS69" s="169"/>
      <c r="IT69" s="164">
        <v>160</v>
      </c>
      <c r="IU69" s="340"/>
      <c r="IV69" s="169"/>
      <c r="IW69" s="195">
        <v>160</v>
      </c>
      <c r="IX69" s="327"/>
      <c r="IY69" s="169"/>
      <c r="IZ69" s="164">
        <v>160</v>
      </c>
      <c r="JA69" s="340"/>
      <c r="JB69" s="169"/>
      <c r="JC69" s="164">
        <v>160</v>
      </c>
      <c r="JD69" s="340"/>
      <c r="JE69" s="169"/>
      <c r="JF69" s="164">
        <v>160</v>
      </c>
      <c r="JG69" s="340"/>
      <c r="JH69" s="169"/>
      <c r="JI69" s="164">
        <v>160</v>
      </c>
      <c r="JJ69" s="340"/>
      <c r="JK69" s="169"/>
      <c r="JL69" s="195">
        <v>160</v>
      </c>
      <c r="JM69" s="327"/>
      <c r="JN69" s="169"/>
      <c r="JO69" s="252">
        <f t="shared" si="37"/>
        <v>0</v>
      </c>
      <c r="JP69" s="251">
        <f t="shared" si="38"/>
        <v>0</v>
      </c>
      <c r="JQ69" s="226">
        <f t="shared" si="39"/>
        <v>0</v>
      </c>
      <c r="JR69" s="227">
        <f t="shared" si="40"/>
        <v>0</v>
      </c>
      <c r="JU69" s="164">
        <v>160</v>
      </c>
      <c r="JV69" s="340"/>
      <c r="JW69" s="169"/>
      <c r="JX69" s="164">
        <v>160</v>
      </c>
      <c r="JY69" s="340"/>
      <c r="JZ69" s="169"/>
      <c r="KA69" s="164">
        <v>160</v>
      </c>
      <c r="KB69" s="340"/>
      <c r="KC69" s="169"/>
      <c r="KD69" s="164">
        <v>160</v>
      </c>
      <c r="KE69" s="340"/>
      <c r="KF69" s="169"/>
      <c r="KG69" s="164">
        <v>160</v>
      </c>
      <c r="KH69" s="340"/>
      <c r="KI69" s="169"/>
      <c r="KJ69" s="164">
        <v>160</v>
      </c>
      <c r="KK69" s="340"/>
      <c r="KL69" s="169"/>
      <c r="KM69" s="164">
        <v>160</v>
      </c>
      <c r="KN69" s="340"/>
      <c r="KO69" s="169"/>
      <c r="KP69" s="164">
        <v>160</v>
      </c>
      <c r="KQ69" s="340"/>
      <c r="KR69" s="169"/>
      <c r="KS69" s="164">
        <v>160</v>
      </c>
      <c r="KT69" s="340"/>
      <c r="KU69" s="169"/>
      <c r="KV69" s="164">
        <v>160</v>
      </c>
      <c r="KW69" s="340"/>
      <c r="KX69" s="169"/>
      <c r="KY69" s="164">
        <v>160</v>
      </c>
      <c r="KZ69" s="340"/>
      <c r="LA69" s="169"/>
      <c r="LB69" s="164">
        <v>160</v>
      </c>
      <c r="LC69" s="340"/>
      <c r="LD69" s="169"/>
      <c r="LE69" s="252">
        <f t="shared" si="41"/>
        <v>0</v>
      </c>
      <c r="LF69" s="251">
        <f t="shared" si="42"/>
        <v>0</v>
      </c>
      <c r="LG69" s="226">
        <f t="shared" si="43"/>
        <v>0</v>
      </c>
      <c r="LH69" s="227">
        <f t="shared" si="44"/>
        <v>0</v>
      </c>
      <c r="LK69" s="164">
        <v>160</v>
      </c>
      <c r="LL69" s="340"/>
      <c r="LM69" s="169"/>
      <c r="LN69" s="164">
        <v>160</v>
      </c>
      <c r="LO69" s="340"/>
      <c r="LP69" s="169"/>
      <c r="LQ69" s="164">
        <v>160</v>
      </c>
      <c r="LR69" s="340"/>
      <c r="LS69" s="169"/>
      <c r="LT69" s="164">
        <v>160</v>
      </c>
      <c r="LU69" s="340"/>
      <c r="LV69" s="169"/>
      <c r="LW69" s="164">
        <v>160</v>
      </c>
      <c r="LX69" s="340"/>
      <c r="LY69" s="169"/>
      <c r="LZ69" s="205">
        <v>160</v>
      </c>
      <c r="MA69" s="340"/>
      <c r="MB69" s="169"/>
      <c r="MC69" s="164">
        <v>160</v>
      </c>
      <c r="MD69" s="340"/>
      <c r="ME69" s="169"/>
      <c r="MF69" s="164">
        <v>160</v>
      </c>
      <c r="MG69" s="340"/>
      <c r="MH69" s="169"/>
      <c r="MI69" s="164">
        <v>160</v>
      </c>
      <c r="MJ69" s="340"/>
      <c r="MK69" s="169"/>
      <c r="ML69" s="164">
        <v>160</v>
      </c>
      <c r="MM69" s="340"/>
      <c r="MN69" s="169"/>
      <c r="MO69" s="205">
        <v>160</v>
      </c>
      <c r="MP69" s="340"/>
      <c r="MQ69" s="169"/>
      <c r="MR69" s="164">
        <v>160</v>
      </c>
      <c r="MS69" s="340"/>
      <c r="MT69" s="169"/>
      <c r="MU69" s="252">
        <f t="shared" si="45"/>
        <v>0</v>
      </c>
      <c r="MV69" s="251">
        <f t="shared" si="46"/>
        <v>0</v>
      </c>
      <c r="MW69" s="226">
        <f t="shared" si="47"/>
        <v>0</v>
      </c>
      <c r="MX69" s="227">
        <f t="shared" si="48"/>
        <v>0</v>
      </c>
      <c r="NA69" s="346">
        <v>160</v>
      </c>
      <c r="NB69" s="327"/>
      <c r="NC69" s="169"/>
      <c r="ND69" s="164">
        <v>160</v>
      </c>
      <c r="NE69" s="340"/>
      <c r="NF69" s="169"/>
      <c r="NG69" s="195">
        <v>160</v>
      </c>
      <c r="NH69" s="327"/>
      <c r="NI69" s="169"/>
      <c r="NJ69" s="195">
        <v>160</v>
      </c>
      <c r="NK69" s="327"/>
      <c r="NL69" s="169"/>
      <c r="NM69" s="164">
        <v>160</v>
      </c>
      <c r="NN69" s="340"/>
      <c r="NO69" s="169"/>
      <c r="NP69" s="164">
        <v>160</v>
      </c>
      <c r="NQ69" s="340"/>
      <c r="NR69" s="169"/>
      <c r="NS69" s="164">
        <v>160</v>
      </c>
      <c r="NT69" s="340"/>
      <c r="NU69" s="169"/>
      <c r="NV69" s="195">
        <v>160</v>
      </c>
      <c r="NW69" s="327"/>
      <c r="NX69" s="169"/>
      <c r="NY69" s="195">
        <v>160</v>
      </c>
      <c r="NZ69" s="327"/>
      <c r="OA69" s="169"/>
      <c r="OB69" s="164">
        <v>160</v>
      </c>
      <c r="OC69" s="340"/>
      <c r="OD69" s="169"/>
      <c r="OE69" s="164">
        <v>160</v>
      </c>
      <c r="OF69" s="340"/>
      <c r="OG69" s="169"/>
      <c r="OH69" s="164">
        <v>160</v>
      </c>
      <c r="OI69" s="340"/>
      <c r="OJ69" s="169"/>
      <c r="OK69" s="252">
        <f t="shared" si="49"/>
        <v>0</v>
      </c>
      <c r="OL69" s="251">
        <f t="shared" si="50"/>
        <v>0</v>
      </c>
      <c r="OM69" s="226">
        <f t="shared" si="51"/>
        <v>0</v>
      </c>
      <c r="ON69" s="227">
        <f t="shared" si="52"/>
        <v>0</v>
      </c>
      <c r="OQ69" s="283" t="s">
        <v>297</v>
      </c>
      <c r="OR69" s="354">
        <v>160</v>
      </c>
      <c r="OS69" s="327"/>
      <c r="OT69" s="177"/>
      <c r="OU69" s="252">
        <f t="shared" si="53"/>
        <v>0</v>
      </c>
      <c r="OV69" s="227">
        <f t="shared" si="54"/>
        <v>0</v>
      </c>
      <c r="OW69" s="226">
        <f t="shared" si="55"/>
        <v>0</v>
      </c>
      <c r="OX69" s="251">
        <f t="shared" si="56"/>
        <v>0</v>
      </c>
      <c r="OY69" s="293"/>
      <c r="PB69" s="228">
        <f t="shared" si="58"/>
        <v>0</v>
      </c>
      <c r="PC69" s="255">
        <f t="shared" si="59"/>
        <v>0</v>
      </c>
      <c r="PD69" s="226">
        <f t="shared" si="60"/>
        <v>0</v>
      </c>
      <c r="PE69" s="227">
        <f t="shared" si="61"/>
        <v>0</v>
      </c>
      <c r="PF69" s="230">
        <f t="shared" si="62"/>
        <v>0</v>
      </c>
      <c r="PG69" s="229">
        <f t="shared" si="63"/>
        <v>0</v>
      </c>
      <c r="PH69" s="226">
        <f t="shared" si="64"/>
        <v>0</v>
      </c>
      <c r="PI69" s="251">
        <f t="shared" si="65"/>
        <v>0</v>
      </c>
      <c r="PJ69" s="412">
        <f t="shared" si="66"/>
        <v>0</v>
      </c>
      <c r="PK69" s="417">
        <f t="shared" si="67"/>
        <v>0</v>
      </c>
      <c r="PL69" s="412">
        <f t="shared" si="68"/>
        <v>0</v>
      </c>
      <c r="PM69" s="414">
        <f t="shared" si="69"/>
        <v>0</v>
      </c>
      <c r="PN69" s="412" t="s">
        <v>338</v>
      </c>
      <c r="PO69" s="414" t="s">
        <v>338</v>
      </c>
      <c r="PP69" s="412">
        <f t="shared" si="70"/>
        <v>0</v>
      </c>
      <c r="PQ69" s="414">
        <f t="shared" si="71"/>
        <v>0</v>
      </c>
      <c r="PV69" s="26"/>
      <c r="PW69" s="26"/>
      <c r="PY69" s="26"/>
    </row>
    <row r="70" spans="2:441" s="4" customFormat="1" ht="15" hidden="1" customHeight="1" x14ac:dyDescent="0.25">
      <c r="B70" s="46"/>
      <c r="C70" s="555"/>
      <c r="D70" s="556"/>
      <c r="E70" s="547"/>
      <c r="F70" s="652"/>
      <c r="G70" s="575"/>
      <c r="H70" s="58"/>
      <c r="I70" s="57">
        <f>INT(ROUND(F70,2)*(IF(RIGHT(G70,1)="*",data!$J$11*H70+(IF(H70&gt;0, data!$K$11,0)),(IF(G70&gt;0,data!$J$11*RIGHT(G70,5)+data!$K$11,0)))))</f>
        <v>0</v>
      </c>
      <c r="J70" s="57"/>
      <c r="K70" s="576"/>
      <c r="L70" s="549"/>
      <c r="M70" s="128"/>
      <c r="N70" s="57">
        <f>INT(ROUND(F70,2)*(IF(J70&gt;0,(IF(L70="ano",data!$J$6,0)),0)))</f>
        <v>0</v>
      </c>
      <c r="O70" s="61"/>
      <c r="P70" s="63"/>
      <c r="Q70" s="26"/>
      <c r="R70" s="288" t="str">
        <f t="shared" si="15"/>
        <v/>
      </c>
      <c r="S70" s="289" t="str">
        <f t="shared" si="16"/>
        <v/>
      </c>
      <c r="T70" s="65" t="s">
        <v>338</v>
      </c>
      <c r="U70" s="290" t="str">
        <f t="shared" si="57"/>
        <v/>
      </c>
      <c r="V70" s="23"/>
      <c r="W70" s="26"/>
      <c r="X70" s="26">
        <f>IF(OR(G70=data!$I$18,G70=data!$I$19,G70=data!$I$20,G70=data!$I$21,G70=data!$I$22,G70=data!$I$23,G70=data!$I$24,G70=data!$I$25,G70=data!$I$26,G70=data!$I$27,G70=data!$I$28,G70=data!$I$29,G70=data!$I$30,G70=data!$I$31,G70=data!$I$32,G70=data!$I$33,G70=data!$I$34,G70=data!$I$35,G70=data!$I$36,G70=data!$I$37,G70=data!$I$38,G70=data!$I$39,G70=data!$I$40,G70=data!$I$41,G70=data!$I$42,G70=data!$I$43,G70=data!$I$44),1,0)</f>
        <v>0</v>
      </c>
      <c r="Z70" s="173" t="s">
        <v>297</v>
      </c>
      <c r="AA70" s="10"/>
      <c r="AB70" s="10"/>
      <c r="AC70" s="560">
        <v>160</v>
      </c>
      <c r="AD70" s="561"/>
      <c r="AE70" s="562"/>
      <c r="AF70" s="560">
        <v>160</v>
      </c>
      <c r="AG70" s="561"/>
      <c r="AH70" s="562"/>
      <c r="AI70" s="560">
        <v>160</v>
      </c>
      <c r="AJ70" s="561"/>
      <c r="AK70" s="562"/>
      <c r="AL70" s="560">
        <v>160</v>
      </c>
      <c r="AM70" s="561"/>
      <c r="AN70" s="562"/>
      <c r="AO70" s="560">
        <v>160</v>
      </c>
      <c r="AP70" s="561"/>
      <c r="AQ70" s="562"/>
      <c r="AR70" s="560">
        <v>160</v>
      </c>
      <c r="AS70" s="561"/>
      <c r="AT70" s="562"/>
      <c r="AU70" s="560">
        <v>160</v>
      </c>
      <c r="AV70" s="561"/>
      <c r="AW70" s="562"/>
      <c r="AX70" s="560">
        <v>160</v>
      </c>
      <c r="AY70" s="561"/>
      <c r="AZ70" s="562"/>
      <c r="BA70" s="560">
        <v>160</v>
      </c>
      <c r="BB70" s="561"/>
      <c r="BC70" s="562"/>
      <c r="BD70" s="560">
        <v>160</v>
      </c>
      <c r="BE70" s="561"/>
      <c r="BF70" s="562"/>
      <c r="BG70" s="560">
        <v>160</v>
      </c>
      <c r="BH70" s="561"/>
      <c r="BI70" s="562"/>
      <c r="BJ70" s="560">
        <v>160</v>
      </c>
      <c r="BK70" s="561"/>
      <c r="BL70" s="562"/>
      <c r="BM70" s="226">
        <f t="shared" si="17"/>
        <v>0</v>
      </c>
      <c r="BN70" s="251">
        <f t="shared" si="18"/>
        <v>0</v>
      </c>
      <c r="BO70" s="226">
        <f t="shared" si="19"/>
        <v>0</v>
      </c>
      <c r="BP70" s="227">
        <f t="shared" si="20"/>
        <v>0</v>
      </c>
      <c r="BQ70" s="23"/>
      <c r="BR70" s="23"/>
      <c r="BS70" s="174">
        <v>160</v>
      </c>
      <c r="BT70" s="573"/>
      <c r="BU70" s="175"/>
      <c r="BV70" s="174">
        <v>160</v>
      </c>
      <c r="BW70" s="573"/>
      <c r="BX70" s="175"/>
      <c r="BY70" s="174">
        <v>160</v>
      </c>
      <c r="BZ70" s="573"/>
      <c r="CA70" s="175"/>
      <c r="CB70" s="174">
        <v>160</v>
      </c>
      <c r="CC70" s="573"/>
      <c r="CD70" s="175"/>
      <c r="CE70" s="174">
        <v>160</v>
      </c>
      <c r="CF70" s="573"/>
      <c r="CG70" s="175"/>
      <c r="CH70" s="174">
        <v>160</v>
      </c>
      <c r="CI70" s="573"/>
      <c r="CJ70" s="175"/>
      <c r="CK70" s="174">
        <v>160</v>
      </c>
      <c r="CL70" s="573"/>
      <c r="CM70" s="175"/>
      <c r="CN70" s="174">
        <v>160</v>
      </c>
      <c r="CO70" s="573"/>
      <c r="CP70" s="175"/>
      <c r="CQ70" s="174">
        <v>160</v>
      </c>
      <c r="CR70" s="573"/>
      <c r="CS70" s="175"/>
      <c r="CT70" s="174">
        <v>160</v>
      </c>
      <c r="CU70" s="573"/>
      <c r="CV70" s="175"/>
      <c r="CW70" s="174">
        <v>160</v>
      </c>
      <c r="CX70" s="573"/>
      <c r="CY70" s="175"/>
      <c r="CZ70" s="174">
        <v>160</v>
      </c>
      <c r="DA70" s="573"/>
      <c r="DB70" s="175"/>
      <c r="DC70" s="252">
        <f t="shared" si="21"/>
        <v>0</v>
      </c>
      <c r="DD70" s="251">
        <f t="shared" si="22"/>
        <v>0</v>
      </c>
      <c r="DE70" s="226">
        <f t="shared" si="23"/>
        <v>0</v>
      </c>
      <c r="DF70" s="227">
        <f t="shared" si="24"/>
        <v>0</v>
      </c>
      <c r="DG70" s="23"/>
      <c r="DH70" s="23"/>
      <c r="DI70" s="174">
        <v>160</v>
      </c>
      <c r="DJ70" s="566"/>
      <c r="DK70" s="567"/>
      <c r="DL70" s="201">
        <v>160</v>
      </c>
      <c r="DM70" s="561"/>
      <c r="DN70" s="567"/>
      <c r="DO70" s="201">
        <v>160</v>
      </c>
      <c r="DP70" s="561"/>
      <c r="DQ70" s="567"/>
      <c r="DR70" s="201">
        <v>160</v>
      </c>
      <c r="DS70" s="561"/>
      <c r="DT70" s="567"/>
      <c r="DU70" s="201">
        <v>160</v>
      </c>
      <c r="DV70" s="561"/>
      <c r="DW70" s="567"/>
      <c r="DX70" s="174">
        <v>160</v>
      </c>
      <c r="DY70" s="566"/>
      <c r="DZ70" s="567"/>
      <c r="EA70" s="201">
        <v>160</v>
      </c>
      <c r="EB70" s="561"/>
      <c r="EC70" s="567"/>
      <c r="ED70" s="201">
        <v>160</v>
      </c>
      <c r="EE70" s="561"/>
      <c r="EF70" s="567"/>
      <c r="EG70" s="201">
        <v>160</v>
      </c>
      <c r="EH70" s="561"/>
      <c r="EI70" s="567"/>
      <c r="EJ70" s="174">
        <v>160</v>
      </c>
      <c r="EK70" s="566"/>
      <c r="EL70" s="567"/>
      <c r="EM70" s="201">
        <v>160</v>
      </c>
      <c r="EN70" s="561"/>
      <c r="EO70" s="567"/>
      <c r="EP70" s="201">
        <v>160</v>
      </c>
      <c r="EQ70" s="561"/>
      <c r="ER70" s="567"/>
      <c r="ES70" s="252">
        <f t="shared" si="25"/>
        <v>0</v>
      </c>
      <c r="ET70" s="251">
        <f t="shared" si="26"/>
        <v>0</v>
      </c>
      <c r="EU70" s="226">
        <f t="shared" si="27"/>
        <v>0</v>
      </c>
      <c r="EV70" s="227">
        <f t="shared" si="28"/>
        <v>0</v>
      </c>
      <c r="EW70" s="23"/>
      <c r="EX70" s="23"/>
      <c r="EY70" s="568">
        <v>160</v>
      </c>
      <c r="EZ70" s="573"/>
      <c r="FA70" s="567"/>
      <c r="FB70" s="201">
        <v>160</v>
      </c>
      <c r="FC70" s="573"/>
      <c r="FD70" s="567"/>
      <c r="FE70" s="201">
        <v>160</v>
      </c>
      <c r="FF70" s="573"/>
      <c r="FG70" s="567"/>
      <c r="FH70" s="201">
        <v>160</v>
      </c>
      <c r="FI70" s="573"/>
      <c r="FJ70" s="567"/>
      <c r="FK70" s="174">
        <v>160</v>
      </c>
      <c r="FL70" s="566"/>
      <c r="FM70" s="567"/>
      <c r="FN70" s="201">
        <v>160</v>
      </c>
      <c r="FO70" s="573"/>
      <c r="FP70" s="567"/>
      <c r="FQ70" s="174">
        <v>160</v>
      </c>
      <c r="FR70" s="566"/>
      <c r="FS70" s="567"/>
      <c r="FT70" s="201">
        <v>160</v>
      </c>
      <c r="FU70" s="573"/>
      <c r="FV70" s="567"/>
      <c r="FW70" s="201">
        <v>160</v>
      </c>
      <c r="FX70" s="573"/>
      <c r="FY70" s="567"/>
      <c r="FZ70" s="174">
        <v>160</v>
      </c>
      <c r="GA70" s="566"/>
      <c r="GB70" s="567"/>
      <c r="GC70" s="201">
        <v>160</v>
      </c>
      <c r="GD70" s="573"/>
      <c r="GE70" s="567"/>
      <c r="GF70" s="201">
        <v>160</v>
      </c>
      <c r="GG70" s="573"/>
      <c r="GH70" s="567"/>
      <c r="GI70" s="252">
        <f t="shared" si="29"/>
        <v>0</v>
      </c>
      <c r="GJ70" s="251">
        <f t="shared" si="30"/>
        <v>0</v>
      </c>
      <c r="GK70" s="226">
        <f t="shared" si="31"/>
        <v>0</v>
      </c>
      <c r="GL70" s="227">
        <f t="shared" si="32"/>
        <v>0</v>
      </c>
      <c r="GM70" s="23"/>
      <c r="GN70" s="23"/>
      <c r="GO70" s="568">
        <v>160</v>
      </c>
      <c r="GP70" s="573"/>
      <c r="GQ70" s="567"/>
      <c r="GR70" s="201">
        <v>160</v>
      </c>
      <c r="GS70" s="573"/>
      <c r="GT70" s="567"/>
      <c r="GU70" s="201">
        <v>160</v>
      </c>
      <c r="GV70" s="573"/>
      <c r="GW70" s="567"/>
      <c r="GX70" s="201">
        <v>160</v>
      </c>
      <c r="GY70" s="573"/>
      <c r="GZ70" s="567"/>
      <c r="HA70" s="201">
        <v>160</v>
      </c>
      <c r="HB70" s="573"/>
      <c r="HC70" s="567"/>
      <c r="HD70" s="201">
        <v>160</v>
      </c>
      <c r="HE70" s="573"/>
      <c r="HF70" s="567"/>
      <c r="HG70" s="201">
        <v>160</v>
      </c>
      <c r="HH70" s="573"/>
      <c r="HI70" s="567"/>
      <c r="HJ70" s="201">
        <v>160</v>
      </c>
      <c r="HK70" s="573"/>
      <c r="HL70" s="567"/>
      <c r="HM70" s="201">
        <v>160</v>
      </c>
      <c r="HN70" s="573"/>
      <c r="HO70" s="567"/>
      <c r="HP70" s="201">
        <v>160</v>
      </c>
      <c r="HQ70" s="573"/>
      <c r="HR70" s="567"/>
      <c r="HS70" s="201">
        <v>160</v>
      </c>
      <c r="HT70" s="573"/>
      <c r="HU70" s="567"/>
      <c r="HV70" s="201">
        <v>160</v>
      </c>
      <c r="HW70" s="573"/>
      <c r="HX70" s="567"/>
      <c r="HY70" s="252">
        <f t="shared" si="33"/>
        <v>0</v>
      </c>
      <c r="HZ70" s="251">
        <f t="shared" si="34"/>
        <v>0</v>
      </c>
      <c r="IA70" s="226">
        <f t="shared" si="35"/>
        <v>0</v>
      </c>
      <c r="IB70" s="227">
        <f t="shared" si="36"/>
        <v>0</v>
      </c>
      <c r="IC70" s="23"/>
      <c r="ID70" s="23"/>
      <c r="IE70" s="568">
        <v>160</v>
      </c>
      <c r="IF70" s="573"/>
      <c r="IG70" s="567"/>
      <c r="IH70" s="201">
        <v>160</v>
      </c>
      <c r="II70" s="573"/>
      <c r="IJ70" s="567"/>
      <c r="IK70" s="174">
        <v>160</v>
      </c>
      <c r="IL70" s="566"/>
      <c r="IM70" s="567"/>
      <c r="IN70" s="174">
        <v>160</v>
      </c>
      <c r="IO70" s="566"/>
      <c r="IP70" s="567"/>
      <c r="IQ70" s="174">
        <v>160</v>
      </c>
      <c r="IR70" s="566"/>
      <c r="IS70" s="567"/>
      <c r="IT70" s="174">
        <v>160</v>
      </c>
      <c r="IU70" s="566"/>
      <c r="IV70" s="567"/>
      <c r="IW70" s="201">
        <v>160</v>
      </c>
      <c r="IX70" s="573"/>
      <c r="IY70" s="567"/>
      <c r="IZ70" s="174">
        <v>160</v>
      </c>
      <c r="JA70" s="566"/>
      <c r="JB70" s="567"/>
      <c r="JC70" s="174">
        <v>160</v>
      </c>
      <c r="JD70" s="566"/>
      <c r="JE70" s="567"/>
      <c r="JF70" s="174">
        <v>160</v>
      </c>
      <c r="JG70" s="566"/>
      <c r="JH70" s="567"/>
      <c r="JI70" s="174">
        <v>160</v>
      </c>
      <c r="JJ70" s="566"/>
      <c r="JK70" s="567"/>
      <c r="JL70" s="201">
        <v>160</v>
      </c>
      <c r="JM70" s="573"/>
      <c r="JN70" s="567"/>
      <c r="JO70" s="252">
        <f t="shared" si="37"/>
        <v>0</v>
      </c>
      <c r="JP70" s="251">
        <f t="shared" si="38"/>
        <v>0</v>
      </c>
      <c r="JQ70" s="226">
        <f t="shared" si="39"/>
        <v>0</v>
      </c>
      <c r="JR70" s="227">
        <f t="shared" si="40"/>
        <v>0</v>
      </c>
      <c r="JS70" s="23"/>
      <c r="JT70" s="23"/>
      <c r="JU70" s="174">
        <v>160</v>
      </c>
      <c r="JV70" s="566"/>
      <c r="JW70" s="567"/>
      <c r="JX70" s="174">
        <v>160</v>
      </c>
      <c r="JY70" s="566"/>
      <c r="JZ70" s="567"/>
      <c r="KA70" s="174">
        <v>160</v>
      </c>
      <c r="KB70" s="566"/>
      <c r="KC70" s="567"/>
      <c r="KD70" s="174">
        <v>160</v>
      </c>
      <c r="KE70" s="566"/>
      <c r="KF70" s="567"/>
      <c r="KG70" s="174">
        <v>160</v>
      </c>
      <c r="KH70" s="566"/>
      <c r="KI70" s="567"/>
      <c r="KJ70" s="174">
        <v>160</v>
      </c>
      <c r="KK70" s="566"/>
      <c r="KL70" s="567"/>
      <c r="KM70" s="174">
        <v>160</v>
      </c>
      <c r="KN70" s="566"/>
      <c r="KO70" s="567"/>
      <c r="KP70" s="174">
        <v>160</v>
      </c>
      <c r="KQ70" s="566"/>
      <c r="KR70" s="567"/>
      <c r="KS70" s="174">
        <v>160</v>
      </c>
      <c r="KT70" s="566"/>
      <c r="KU70" s="567"/>
      <c r="KV70" s="174">
        <v>160</v>
      </c>
      <c r="KW70" s="566"/>
      <c r="KX70" s="567"/>
      <c r="KY70" s="174">
        <v>160</v>
      </c>
      <c r="KZ70" s="566"/>
      <c r="LA70" s="567"/>
      <c r="LB70" s="174">
        <v>160</v>
      </c>
      <c r="LC70" s="566"/>
      <c r="LD70" s="567"/>
      <c r="LE70" s="252">
        <f t="shared" si="41"/>
        <v>0</v>
      </c>
      <c r="LF70" s="251">
        <f t="shared" si="42"/>
        <v>0</v>
      </c>
      <c r="LG70" s="226">
        <f t="shared" si="43"/>
        <v>0</v>
      </c>
      <c r="LH70" s="227">
        <f t="shared" si="44"/>
        <v>0</v>
      </c>
      <c r="LI70" s="23"/>
      <c r="LJ70" s="23"/>
      <c r="LK70" s="174">
        <v>160</v>
      </c>
      <c r="LL70" s="566"/>
      <c r="LM70" s="567"/>
      <c r="LN70" s="174">
        <v>160</v>
      </c>
      <c r="LO70" s="566"/>
      <c r="LP70" s="567"/>
      <c r="LQ70" s="174">
        <v>160</v>
      </c>
      <c r="LR70" s="566"/>
      <c r="LS70" s="567"/>
      <c r="LT70" s="174">
        <v>160</v>
      </c>
      <c r="LU70" s="566"/>
      <c r="LV70" s="567"/>
      <c r="LW70" s="174">
        <v>160</v>
      </c>
      <c r="LX70" s="566"/>
      <c r="LY70" s="567"/>
      <c r="LZ70" s="551">
        <v>160</v>
      </c>
      <c r="MA70" s="566"/>
      <c r="MB70" s="567"/>
      <c r="MC70" s="174">
        <v>160</v>
      </c>
      <c r="MD70" s="566"/>
      <c r="ME70" s="567"/>
      <c r="MF70" s="174">
        <v>160</v>
      </c>
      <c r="MG70" s="566"/>
      <c r="MH70" s="567"/>
      <c r="MI70" s="174">
        <v>160</v>
      </c>
      <c r="MJ70" s="566"/>
      <c r="MK70" s="567"/>
      <c r="ML70" s="174">
        <v>160</v>
      </c>
      <c r="MM70" s="566"/>
      <c r="MN70" s="567"/>
      <c r="MO70" s="551">
        <v>160</v>
      </c>
      <c r="MP70" s="566"/>
      <c r="MQ70" s="567"/>
      <c r="MR70" s="174">
        <v>160</v>
      </c>
      <c r="MS70" s="566"/>
      <c r="MT70" s="567"/>
      <c r="MU70" s="252">
        <f t="shared" si="45"/>
        <v>0</v>
      </c>
      <c r="MV70" s="251">
        <f t="shared" si="46"/>
        <v>0</v>
      </c>
      <c r="MW70" s="226">
        <f t="shared" si="47"/>
        <v>0</v>
      </c>
      <c r="MX70" s="227">
        <f t="shared" si="48"/>
        <v>0</v>
      </c>
      <c r="MY70" s="23"/>
      <c r="MZ70" s="23"/>
      <c r="NA70" s="568">
        <v>160</v>
      </c>
      <c r="NB70" s="573"/>
      <c r="NC70" s="567"/>
      <c r="ND70" s="174">
        <v>160</v>
      </c>
      <c r="NE70" s="566"/>
      <c r="NF70" s="567"/>
      <c r="NG70" s="201">
        <v>160</v>
      </c>
      <c r="NH70" s="573"/>
      <c r="NI70" s="567"/>
      <c r="NJ70" s="201">
        <v>160</v>
      </c>
      <c r="NK70" s="573"/>
      <c r="NL70" s="567"/>
      <c r="NM70" s="174">
        <v>160</v>
      </c>
      <c r="NN70" s="566"/>
      <c r="NO70" s="567"/>
      <c r="NP70" s="174">
        <v>160</v>
      </c>
      <c r="NQ70" s="566"/>
      <c r="NR70" s="567"/>
      <c r="NS70" s="174">
        <v>160</v>
      </c>
      <c r="NT70" s="566"/>
      <c r="NU70" s="567"/>
      <c r="NV70" s="201">
        <v>160</v>
      </c>
      <c r="NW70" s="573"/>
      <c r="NX70" s="567"/>
      <c r="NY70" s="201">
        <v>160</v>
      </c>
      <c r="NZ70" s="573"/>
      <c r="OA70" s="567"/>
      <c r="OB70" s="174">
        <v>160</v>
      </c>
      <c r="OC70" s="566"/>
      <c r="OD70" s="567"/>
      <c r="OE70" s="174">
        <v>160</v>
      </c>
      <c r="OF70" s="566"/>
      <c r="OG70" s="567"/>
      <c r="OH70" s="174">
        <v>160</v>
      </c>
      <c r="OI70" s="566"/>
      <c r="OJ70" s="567"/>
      <c r="OK70" s="252">
        <f t="shared" si="49"/>
        <v>0</v>
      </c>
      <c r="OL70" s="251">
        <f t="shared" si="50"/>
        <v>0</v>
      </c>
      <c r="OM70" s="226">
        <f t="shared" si="51"/>
        <v>0</v>
      </c>
      <c r="ON70" s="227">
        <f t="shared" si="52"/>
        <v>0</v>
      </c>
      <c r="OO70" s="23"/>
      <c r="OP70" s="23"/>
      <c r="OQ70" s="571" t="s">
        <v>297</v>
      </c>
      <c r="OR70" s="577">
        <v>160</v>
      </c>
      <c r="OS70" s="573"/>
      <c r="OT70" s="175"/>
      <c r="OU70" s="252">
        <f t="shared" si="53"/>
        <v>0</v>
      </c>
      <c r="OV70" s="227">
        <f t="shared" si="54"/>
        <v>0</v>
      </c>
      <c r="OW70" s="226">
        <f t="shared" si="55"/>
        <v>0</v>
      </c>
      <c r="OX70" s="251">
        <f t="shared" si="56"/>
        <v>0</v>
      </c>
      <c r="OY70" s="574"/>
      <c r="OZ70" s="23"/>
      <c r="PA70" s="23"/>
      <c r="PB70" s="228">
        <f t="shared" si="58"/>
        <v>0</v>
      </c>
      <c r="PC70" s="255">
        <f t="shared" si="59"/>
        <v>0</v>
      </c>
      <c r="PD70" s="226">
        <f t="shared" si="60"/>
        <v>0</v>
      </c>
      <c r="PE70" s="227">
        <f t="shared" si="61"/>
        <v>0</v>
      </c>
      <c r="PF70" s="230">
        <f t="shared" si="62"/>
        <v>0</v>
      </c>
      <c r="PG70" s="229">
        <f t="shared" si="63"/>
        <v>0</v>
      </c>
      <c r="PH70" s="226">
        <f t="shared" si="64"/>
        <v>0</v>
      </c>
      <c r="PI70" s="251">
        <f t="shared" si="65"/>
        <v>0</v>
      </c>
      <c r="PJ70" s="412">
        <f t="shared" si="66"/>
        <v>0</v>
      </c>
      <c r="PK70" s="417">
        <f t="shared" si="67"/>
        <v>0</v>
      </c>
      <c r="PL70" s="412">
        <f t="shared" si="68"/>
        <v>0</v>
      </c>
      <c r="PM70" s="414">
        <f t="shared" si="69"/>
        <v>0</v>
      </c>
      <c r="PN70" s="412" t="s">
        <v>338</v>
      </c>
      <c r="PO70" s="414" t="s">
        <v>338</v>
      </c>
      <c r="PP70" s="412">
        <f t="shared" si="70"/>
        <v>0</v>
      </c>
      <c r="PQ70" s="414">
        <f t="shared" si="71"/>
        <v>0</v>
      </c>
      <c r="PR70" s="23"/>
      <c r="PV70" s="26"/>
      <c r="PW70" s="26"/>
      <c r="PY70" s="26"/>
    </row>
    <row r="71" spans="2:441" s="4" customFormat="1" ht="16.5" customHeight="1" x14ac:dyDescent="0.25">
      <c r="B71" s="46" t="s">
        <v>42</v>
      </c>
      <c r="C71" s="986"/>
      <c r="D71" s="987"/>
      <c r="E71" s="308"/>
      <c r="F71" s="652">
        <v>1</v>
      </c>
      <c r="G71" s="309"/>
      <c r="H71" s="59"/>
      <c r="I71" s="57">
        <f>INT(ROUND(F71,2)*(IF(RIGHT(G71,1)="*",data!$J$11*H71+(IF(H71&gt;0, data!$K$11,0)),(IF(G71&gt;0,data!$J$11*RIGHT(G71,5)+data!$K$11,0)))))</f>
        <v>0</v>
      </c>
      <c r="J71" s="57">
        <f>IF(E71&gt;0,I71*E71,0)</f>
        <v>0</v>
      </c>
      <c r="K71" s="313"/>
      <c r="L71" s="314"/>
      <c r="M71" s="312"/>
      <c r="N71" s="57">
        <f>INT(ROUND(F71,2)*(IF(J71&gt;0,(IF(L71="ano",data!$J$6,0)),0)))</f>
        <v>0</v>
      </c>
      <c r="O71" s="61">
        <f>IF(M71&gt;E71,N71*E71,N71*M71)</f>
        <v>0</v>
      </c>
      <c r="P71" s="63">
        <f>J71+O71</f>
        <v>0</v>
      </c>
      <c r="Q71" s="26"/>
      <c r="R71" s="288" t="str">
        <f t="shared" si="15"/>
        <v/>
      </c>
      <c r="S71" s="289" t="str">
        <f t="shared" si="16"/>
        <v/>
      </c>
      <c r="T71" s="65" t="s">
        <v>338</v>
      </c>
      <c r="U71" s="290" t="str">
        <f t="shared" si="57"/>
        <v/>
      </c>
      <c r="V71" s="4">
        <f>IF(P71&gt;0,IF(ISTEXT(C71)=TRUE,0,1),0)</f>
        <v>0</v>
      </c>
      <c r="W71" s="26">
        <f>IF(H71&gt;0,IF(RIGHT(G71,1)="*",0,1),0)</f>
        <v>0</v>
      </c>
      <c r="X71" s="26">
        <f>IF(OR(G71=data!$I$18,G71=data!$I$19,G71=data!$I$20,G71=data!$I$21,G71=data!$I$22,G71=data!$I$23,G71=data!$I$24,G71=data!$I$25,G71=data!$I$26,G71=data!$I$27,G71=data!$I$28,G71=data!$I$29,G71=data!$I$30,G71=data!$I$31,G71=data!$I$32,G71=data!$I$33,G71=data!$I$34,G71=data!$I$35,G71=data!$I$36,G71=data!$I$37,G71=data!$I$38,G71=data!$I$39,G71=data!$I$40,G71=data!$I$41,G71=data!$I$42,G71=data!$I$43,G71=data!$I$44),1,0)</f>
        <v>0</v>
      </c>
      <c r="Z71" s="176" t="s">
        <v>297</v>
      </c>
      <c r="AA71" s="10"/>
      <c r="AB71" s="10"/>
      <c r="AC71" s="168">
        <v>160</v>
      </c>
      <c r="AD71" s="328"/>
      <c r="AE71" s="223"/>
      <c r="AF71" s="168">
        <v>160</v>
      </c>
      <c r="AG71" s="328"/>
      <c r="AH71" s="223"/>
      <c r="AI71" s="168">
        <v>160</v>
      </c>
      <c r="AJ71" s="328"/>
      <c r="AK71" s="223"/>
      <c r="AL71" s="168">
        <v>160</v>
      </c>
      <c r="AM71" s="328"/>
      <c r="AN71" s="223"/>
      <c r="AO71" s="168">
        <v>160</v>
      </c>
      <c r="AP71" s="328"/>
      <c r="AQ71" s="223"/>
      <c r="AR71" s="168">
        <v>160</v>
      </c>
      <c r="AS71" s="328"/>
      <c r="AT71" s="223"/>
      <c r="AU71" s="168">
        <v>160</v>
      </c>
      <c r="AV71" s="328"/>
      <c r="AW71" s="223"/>
      <c r="AX71" s="168">
        <v>160</v>
      </c>
      <c r="AY71" s="328"/>
      <c r="AZ71" s="223"/>
      <c r="BA71" s="168">
        <v>160</v>
      </c>
      <c r="BB71" s="328"/>
      <c r="BC71" s="223"/>
      <c r="BD71" s="168">
        <v>160</v>
      </c>
      <c r="BE71" s="328"/>
      <c r="BF71" s="223"/>
      <c r="BG71" s="168">
        <v>160</v>
      </c>
      <c r="BH71" s="328"/>
      <c r="BI71" s="223"/>
      <c r="BJ71" s="168">
        <v>160</v>
      </c>
      <c r="BK71" s="328"/>
      <c r="BL71" s="223"/>
      <c r="BM71" s="226">
        <f t="shared" si="17"/>
        <v>0</v>
      </c>
      <c r="BN71" s="251">
        <f t="shared" si="18"/>
        <v>0</v>
      </c>
      <c r="BO71" s="226">
        <f t="shared" si="19"/>
        <v>0</v>
      </c>
      <c r="BP71" s="227">
        <f t="shared" si="20"/>
        <v>0</v>
      </c>
      <c r="BS71" s="164">
        <v>160</v>
      </c>
      <c r="BT71" s="327"/>
      <c r="BU71" s="177"/>
      <c r="BV71" s="164">
        <v>160</v>
      </c>
      <c r="BW71" s="327"/>
      <c r="BX71" s="177"/>
      <c r="BY71" s="164">
        <v>160</v>
      </c>
      <c r="BZ71" s="327"/>
      <c r="CA71" s="177"/>
      <c r="CB71" s="164">
        <v>160</v>
      </c>
      <c r="CC71" s="327"/>
      <c r="CD71" s="177"/>
      <c r="CE71" s="164">
        <v>160</v>
      </c>
      <c r="CF71" s="327"/>
      <c r="CG71" s="177"/>
      <c r="CH71" s="164">
        <v>160</v>
      </c>
      <c r="CI71" s="327"/>
      <c r="CJ71" s="177"/>
      <c r="CK71" s="164">
        <v>160</v>
      </c>
      <c r="CL71" s="327"/>
      <c r="CM71" s="177"/>
      <c r="CN71" s="164">
        <v>160</v>
      </c>
      <c r="CO71" s="327"/>
      <c r="CP71" s="177"/>
      <c r="CQ71" s="164">
        <v>160</v>
      </c>
      <c r="CR71" s="327"/>
      <c r="CS71" s="177"/>
      <c r="CT71" s="164">
        <v>160</v>
      </c>
      <c r="CU71" s="327"/>
      <c r="CV71" s="177"/>
      <c r="CW71" s="164">
        <v>160</v>
      </c>
      <c r="CX71" s="327"/>
      <c r="CY71" s="177"/>
      <c r="CZ71" s="164">
        <v>160</v>
      </c>
      <c r="DA71" s="327"/>
      <c r="DB71" s="177"/>
      <c r="DC71" s="252">
        <f t="shared" si="21"/>
        <v>0</v>
      </c>
      <c r="DD71" s="251">
        <f t="shared" si="22"/>
        <v>0</v>
      </c>
      <c r="DE71" s="226">
        <f t="shared" si="23"/>
        <v>0</v>
      </c>
      <c r="DF71" s="227">
        <f t="shared" si="24"/>
        <v>0</v>
      </c>
      <c r="DI71" s="164">
        <v>160</v>
      </c>
      <c r="DJ71" s="340"/>
      <c r="DK71" s="169"/>
      <c r="DL71" s="195">
        <v>160</v>
      </c>
      <c r="DM71" s="328"/>
      <c r="DN71" s="169"/>
      <c r="DO71" s="195">
        <v>160</v>
      </c>
      <c r="DP71" s="328"/>
      <c r="DQ71" s="169"/>
      <c r="DR71" s="195">
        <v>160</v>
      </c>
      <c r="DS71" s="328"/>
      <c r="DT71" s="169"/>
      <c r="DU71" s="195">
        <v>160</v>
      </c>
      <c r="DV71" s="328"/>
      <c r="DW71" s="169"/>
      <c r="DX71" s="164">
        <v>160</v>
      </c>
      <c r="DY71" s="340"/>
      <c r="DZ71" s="169"/>
      <c r="EA71" s="195">
        <v>160</v>
      </c>
      <c r="EB71" s="328"/>
      <c r="EC71" s="169"/>
      <c r="ED71" s="195">
        <v>160</v>
      </c>
      <c r="EE71" s="328"/>
      <c r="EF71" s="169"/>
      <c r="EG71" s="195">
        <v>160</v>
      </c>
      <c r="EH71" s="328"/>
      <c r="EI71" s="169"/>
      <c r="EJ71" s="164">
        <v>160</v>
      </c>
      <c r="EK71" s="340"/>
      <c r="EL71" s="169"/>
      <c r="EM71" s="195">
        <v>160</v>
      </c>
      <c r="EN71" s="328"/>
      <c r="EO71" s="169"/>
      <c r="EP71" s="195">
        <v>160</v>
      </c>
      <c r="EQ71" s="328"/>
      <c r="ER71" s="169"/>
      <c r="ES71" s="252">
        <f t="shared" si="25"/>
        <v>0</v>
      </c>
      <c r="ET71" s="251">
        <f t="shared" si="26"/>
        <v>0</v>
      </c>
      <c r="EU71" s="226">
        <f t="shared" si="27"/>
        <v>0</v>
      </c>
      <c r="EV71" s="227">
        <f t="shared" si="28"/>
        <v>0</v>
      </c>
      <c r="EY71" s="346">
        <v>160</v>
      </c>
      <c r="EZ71" s="327"/>
      <c r="FA71" s="169"/>
      <c r="FB71" s="195">
        <v>160</v>
      </c>
      <c r="FC71" s="327"/>
      <c r="FD71" s="169"/>
      <c r="FE71" s="195">
        <v>160</v>
      </c>
      <c r="FF71" s="327"/>
      <c r="FG71" s="169"/>
      <c r="FH71" s="195">
        <v>160</v>
      </c>
      <c r="FI71" s="327"/>
      <c r="FJ71" s="169"/>
      <c r="FK71" s="164">
        <v>160</v>
      </c>
      <c r="FL71" s="340"/>
      <c r="FM71" s="169"/>
      <c r="FN71" s="195">
        <v>160</v>
      </c>
      <c r="FO71" s="327"/>
      <c r="FP71" s="169"/>
      <c r="FQ71" s="164">
        <v>160</v>
      </c>
      <c r="FR71" s="340"/>
      <c r="FS71" s="169"/>
      <c r="FT71" s="195">
        <v>160</v>
      </c>
      <c r="FU71" s="327"/>
      <c r="FV71" s="169"/>
      <c r="FW71" s="195">
        <v>160</v>
      </c>
      <c r="FX71" s="327"/>
      <c r="FY71" s="169"/>
      <c r="FZ71" s="164">
        <v>160</v>
      </c>
      <c r="GA71" s="340"/>
      <c r="GB71" s="169"/>
      <c r="GC71" s="195">
        <v>160</v>
      </c>
      <c r="GD71" s="327"/>
      <c r="GE71" s="169"/>
      <c r="GF71" s="195">
        <v>160</v>
      </c>
      <c r="GG71" s="327"/>
      <c r="GH71" s="169"/>
      <c r="GI71" s="252">
        <f t="shared" si="29"/>
        <v>0</v>
      </c>
      <c r="GJ71" s="251">
        <f t="shared" si="30"/>
        <v>0</v>
      </c>
      <c r="GK71" s="226">
        <f t="shared" si="31"/>
        <v>0</v>
      </c>
      <c r="GL71" s="227">
        <f t="shared" si="32"/>
        <v>0</v>
      </c>
      <c r="GO71" s="346">
        <v>160</v>
      </c>
      <c r="GP71" s="327"/>
      <c r="GQ71" s="169"/>
      <c r="GR71" s="195">
        <v>160</v>
      </c>
      <c r="GS71" s="327"/>
      <c r="GT71" s="169"/>
      <c r="GU71" s="195">
        <v>160</v>
      </c>
      <c r="GV71" s="327"/>
      <c r="GW71" s="169"/>
      <c r="GX71" s="195">
        <v>160</v>
      </c>
      <c r="GY71" s="327"/>
      <c r="GZ71" s="169"/>
      <c r="HA71" s="195">
        <v>160</v>
      </c>
      <c r="HB71" s="327"/>
      <c r="HC71" s="169"/>
      <c r="HD71" s="195">
        <v>160</v>
      </c>
      <c r="HE71" s="327"/>
      <c r="HF71" s="169"/>
      <c r="HG71" s="195">
        <v>160</v>
      </c>
      <c r="HH71" s="327"/>
      <c r="HI71" s="169"/>
      <c r="HJ71" s="195">
        <v>160</v>
      </c>
      <c r="HK71" s="327"/>
      <c r="HL71" s="169"/>
      <c r="HM71" s="195">
        <v>160</v>
      </c>
      <c r="HN71" s="327"/>
      <c r="HO71" s="169"/>
      <c r="HP71" s="195">
        <v>160</v>
      </c>
      <c r="HQ71" s="327"/>
      <c r="HR71" s="169"/>
      <c r="HS71" s="195">
        <v>160</v>
      </c>
      <c r="HT71" s="327"/>
      <c r="HU71" s="169"/>
      <c r="HV71" s="195">
        <v>160</v>
      </c>
      <c r="HW71" s="327"/>
      <c r="HX71" s="169"/>
      <c r="HY71" s="252">
        <f t="shared" si="33"/>
        <v>0</v>
      </c>
      <c r="HZ71" s="251">
        <f t="shared" si="34"/>
        <v>0</v>
      </c>
      <c r="IA71" s="226">
        <f t="shared" si="35"/>
        <v>0</v>
      </c>
      <c r="IB71" s="227">
        <f t="shared" si="36"/>
        <v>0</v>
      </c>
      <c r="IE71" s="346">
        <v>160</v>
      </c>
      <c r="IF71" s="327"/>
      <c r="IG71" s="169"/>
      <c r="IH71" s="195">
        <v>160</v>
      </c>
      <c r="II71" s="327"/>
      <c r="IJ71" s="169"/>
      <c r="IK71" s="164">
        <v>160</v>
      </c>
      <c r="IL71" s="340"/>
      <c r="IM71" s="169"/>
      <c r="IN71" s="164">
        <v>160</v>
      </c>
      <c r="IO71" s="340"/>
      <c r="IP71" s="169"/>
      <c r="IQ71" s="164">
        <v>160</v>
      </c>
      <c r="IR71" s="340"/>
      <c r="IS71" s="169"/>
      <c r="IT71" s="164">
        <v>160</v>
      </c>
      <c r="IU71" s="340"/>
      <c r="IV71" s="169"/>
      <c r="IW71" s="195">
        <v>160</v>
      </c>
      <c r="IX71" s="327"/>
      <c r="IY71" s="169"/>
      <c r="IZ71" s="164">
        <v>160</v>
      </c>
      <c r="JA71" s="340"/>
      <c r="JB71" s="169"/>
      <c r="JC71" s="164">
        <v>160</v>
      </c>
      <c r="JD71" s="340"/>
      <c r="JE71" s="169"/>
      <c r="JF71" s="164">
        <v>160</v>
      </c>
      <c r="JG71" s="340"/>
      <c r="JH71" s="169"/>
      <c r="JI71" s="164">
        <v>160</v>
      </c>
      <c r="JJ71" s="340"/>
      <c r="JK71" s="169"/>
      <c r="JL71" s="195">
        <v>160</v>
      </c>
      <c r="JM71" s="327"/>
      <c r="JN71" s="169"/>
      <c r="JO71" s="252">
        <f t="shared" si="37"/>
        <v>0</v>
      </c>
      <c r="JP71" s="251">
        <f t="shared" si="38"/>
        <v>0</v>
      </c>
      <c r="JQ71" s="226">
        <f t="shared" si="39"/>
        <v>0</v>
      </c>
      <c r="JR71" s="227">
        <f t="shared" si="40"/>
        <v>0</v>
      </c>
      <c r="JU71" s="164">
        <v>160</v>
      </c>
      <c r="JV71" s="340"/>
      <c r="JW71" s="169"/>
      <c r="JX71" s="164">
        <v>160</v>
      </c>
      <c r="JY71" s="340"/>
      <c r="JZ71" s="169"/>
      <c r="KA71" s="164">
        <v>160</v>
      </c>
      <c r="KB71" s="340"/>
      <c r="KC71" s="169"/>
      <c r="KD71" s="164">
        <v>160</v>
      </c>
      <c r="KE71" s="340"/>
      <c r="KF71" s="169"/>
      <c r="KG71" s="164">
        <v>160</v>
      </c>
      <c r="KH71" s="340"/>
      <c r="KI71" s="169"/>
      <c r="KJ71" s="164">
        <v>160</v>
      </c>
      <c r="KK71" s="340"/>
      <c r="KL71" s="169"/>
      <c r="KM71" s="164">
        <v>160</v>
      </c>
      <c r="KN71" s="340"/>
      <c r="KO71" s="169"/>
      <c r="KP71" s="164">
        <v>160</v>
      </c>
      <c r="KQ71" s="340"/>
      <c r="KR71" s="169"/>
      <c r="KS71" s="164">
        <v>160</v>
      </c>
      <c r="KT71" s="340"/>
      <c r="KU71" s="169"/>
      <c r="KV71" s="164">
        <v>160</v>
      </c>
      <c r="KW71" s="340"/>
      <c r="KX71" s="169"/>
      <c r="KY71" s="164">
        <v>160</v>
      </c>
      <c r="KZ71" s="340"/>
      <c r="LA71" s="169"/>
      <c r="LB71" s="164">
        <v>160</v>
      </c>
      <c r="LC71" s="340"/>
      <c r="LD71" s="169"/>
      <c r="LE71" s="252">
        <f t="shared" si="41"/>
        <v>0</v>
      </c>
      <c r="LF71" s="251">
        <f t="shared" si="42"/>
        <v>0</v>
      </c>
      <c r="LG71" s="226">
        <f t="shared" si="43"/>
        <v>0</v>
      </c>
      <c r="LH71" s="227">
        <f t="shared" si="44"/>
        <v>0</v>
      </c>
      <c r="LK71" s="164">
        <v>160</v>
      </c>
      <c r="LL71" s="340"/>
      <c r="LM71" s="169"/>
      <c r="LN71" s="164">
        <v>160</v>
      </c>
      <c r="LO71" s="340"/>
      <c r="LP71" s="169"/>
      <c r="LQ71" s="164">
        <v>160</v>
      </c>
      <c r="LR71" s="340"/>
      <c r="LS71" s="169"/>
      <c r="LT71" s="164">
        <v>160</v>
      </c>
      <c r="LU71" s="340"/>
      <c r="LV71" s="169"/>
      <c r="LW71" s="164">
        <v>160</v>
      </c>
      <c r="LX71" s="340"/>
      <c r="LY71" s="169"/>
      <c r="LZ71" s="205">
        <v>160</v>
      </c>
      <c r="MA71" s="340"/>
      <c r="MB71" s="169"/>
      <c r="MC71" s="164">
        <v>160</v>
      </c>
      <c r="MD71" s="340"/>
      <c r="ME71" s="169"/>
      <c r="MF71" s="164">
        <v>160</v>
      </c>
      <c r="MG71" s="340"/>
      <c r="MH71" s="169"/>
      <c r="MI71" s="164">
        <v>160</v>
      </c>
      <c r="MJ71" s="340"/>
      <c r="MK71" s="169"/>
      <c r="ML71" s="164">
        <v>160</v>
      </c>
      <c r="MM71" s="340"/>
      <c r="MN71" s="169"/>
      <c r="MO71" s="205">
        <v>160</v>
      </c>
      <c r="MP71" s="340"/>
      <c r="MQ71" s="169"/>
      <c r="MR71" s="164">
        <v>160</v>
      </c>
      <c r="MS71" s="340"/>
      <c r="MT71" s="169"/>
      <c r="MU71" s="252">
        <f t="shared" si="45"/>
        <v>0</v>
      </c>
      <c r="MV71" s="251">
        <f t="shared" si="46"/>
        <v>0</v>
      </c>
      <c r="MW71" s="226">
        <f t="shared" si="47"/>
        <v>0</v>
      </c>
      <c r="MX71" s="227">
        <f t="shared" si="48"/>
        <v>0</v>
      </c>
      <c r="NA71" s="346">
        <v>160</v>
      </c>
      <c r="NB71" s="327"/>
      <c r="NC71" s="169"/>
      <c r="ND71" s="164">
        <v>160</v>
      </c>
      <c r="NE71" s="340"/>
      <c r="NF71" s="169"/>
      <c r="NG71" s="195">
        <v>160</v>
      </c>
      <c r="NH71" s="327"/>
      <c r="NI71" s="169"/>
      <c r="NJ71" s="195">
        <v>160</v>
      </c>
      <c r="NK71" s="327"/>
      <c r="NL71" s="169"/>
      <c r="NM71" s="164">
        <v>160</v>
      </c>
      <c r="NN71" s="340"/>
      <c r="NO71" s="169"/>
      <c r="NP71" s="164">
        <v>160</v>
      </c>
      <c r="NQ71" s="340"/>
      <c r="NR71" s="169"/>
      <c r="NS71" s="164">
        <v>160</v>
      </c>
      <c r="NT71" s="340"/>
      <c r="NU71" s="169"/>
      <c r="NV71" s="195">
        <v>160</v>
      </c>
      <c r="NW71" s="327"/>
      <c r="NX71" s="169"/>
      <c r="NY71" s="195">
        <v>160</v>
      </c>
      <c r="NZ71" s="327"/>
      <c r="OA71" s="169"/>
      <c r="OB71" s="164">
        <v>160</v>
      </c>
      <c r="OC71" s="340"/>
      <c r="OD71" s="169"/>
      <c r="OE71" s="164">
        <v>160</v>
      </c>
      <c r="OF71" s="340"/>
      <c r="OG71" s="169"/>
      <c r="OH71" s="164">
        <v>160</v>
      </c>
      <c r="OI71" s="340"/>
      <c r="OJ71" s="169"/>
      <c r="OK71" s="252">
        <f t="shared" si="49"/>
        <v>0</v>
      </c>
      <c r="OL71" s="251">
        <f t="shared" si="50"/>
        <v>0</v>
      </c>
      <c r="OM71" s="226">
        <f t="shared" si="51"/>
        <v>0</v>
      </c>
      <c r="ON71" s="227">
        <f t="shared" si="52"/>
        <v>0</v>
      </c>
      <c r="OQ71" s="283" t="s">
        <v>297</v>
      </c>
      <c r="OR71" s="354">
        <v>160</v>
      </c>
      <c r="OS71" s="327"/>
      <c r="OT71" s="177"/>
      <c r="OU71" s="252">
        <f t="shared" si="53"/>
        <v>0</v>
      </c>
      <c r="OV71" s="227">
        <f t="shared" si="54"/>
        <v>0</v>
      </c>
      <c r="OW71" s="226">
        <f t="shared" si="55"/>
        <v>0</v>
      </c>
      <c r="OX71" s="251">
        <f t="shared" si="56"/>
        <v>0</v>
      </c>
      <c r="OY71" s="293"/>
      <c r="PB71" s="228">
        <f t="shared" ref="PB71:PB102" si="72">BM71+DC71+ES71+GI71+HY71+JO71+LE71+MU71+OK71+OU71</f>
        <v>0</v>
      </c>
      <c r="PC71" s="255">
        <f t="shared" ref="PC71:PC102" si="73">BN71+DD71+ET71+GJ71+HZ71+JP71+LF71+MV71+OL71+OV71</f>
        <v>0</v>
      </c>
      <c r="PD71" s="226">
        <f t="shared" ref="PD71:PD102" si="74">E71-PB71</f>
        <v>0</v>
      </c>
      <c r="PE71" s="227">
        <f t="shared" ref="PE71:PE102" si="75">J71-PC71</f>
        <v>0</v>
      </c>
      <c r="PF71" s="230">
        <f t="shared" ref="PF71:PF102" si="76">BO71+DE71+EU71+GK71+IA71+JQ71+LG71+MW71+OM71+OW71</f>
        <v>0</v>
      </c>
      <c r="PG71" s="229">
        <f t="shared" ref="PG71:PG102" si="77">BP71+DF71+EV71+GL71+IB71+JR71+LH71+MX71+ON71+OX71</f>
        <v>0</v>
      </c>
      <c r="PH71" s="226">
        <f t="shared" ref="PH71:PH102" si="78">M71-PF71</f>
        <v>0</v>
      </c>
      <c r="PI71" s="251">
        <f t="shared" ref="PI71:PI102" si="79">O71-PG71</f>
        <v>0</v>
      </c>
      <c r="PJ71" s="412">
        <f t="shared" ref="PJ71:PJ102" si="80">IF(R71=1,IF(E71=PB71,1,0),0)</f>
        <v>0</v>
      </c>
      <c r="PK71" s="417">
        <f t="shared" ref="PK71:PK102" si="81">IF(R71=1,R71-PJ71,0)</f>
        <v>0</v>
      </c>
      <c r="PL71" s="412">
        <f t="shared" ref="PL71:PL102" si="82">IF(S71=1,IF(E71=PB71,1,0),0)</f>
        <v>0</v>
      </c>
      <c r="PM71" s="414">
        <f t="shared" ref="PM71:PM102" si="83">IF(S71=1,S71-PL71,0)</f>
        <v>0</v>
      </c>
      <c r="PN71" s="412" t="s">
        <v>338</v>
      </c>
      <c r="PO71" s="414" t="s">
        <v>338</v>
      </c>
      <c r="PP71" s="412">
        <f t="shared" ref="PP71:PP102" si="84">IF(U71=1,IF(Z71="Ano",1,0),0)</f>
        <v>0</v>
      </c>
      <c r="PQ71" s="414">
        <f t="shared" ref="PQ71:PQ102" si="85">IF(U71=1,U71-PP71,0)</f>
        <v>0</v>
      </c>
      <c r="PV71" s="26"/>
      <c r="PW71" s="26"/>
      <c r="PY71" s="26"/>
    </row>
    <row r="72" spans="2:441" s="4" customFormat="1" ht="15" hidden="1" customHeight="1" x14ac:dyDescent="0.25">
      <c r="B72" s="46"/>
      <c r="C72" s="555"/>
      <c r="D72" s="556"/>
      <c r="E72" s="547"/>
      <c r="F72" s="652"/>
      <c r="G72" s="575"/>
      <c r="H72" s="58"/>
      <c r="I72" s="57">
        <f>INT(ROUND(F72,2)*(IF(RIGHT(G72,1)="*",data!$J$11*H72+(IF(H72&gt;0, data!$K$11,0)),(IF(G72&gt;0,data!$J$11*RIGHT(G72,5)+data!$K$11,0)))))</f>
        <v>0</v>
      </c>
      <c r="J72" s="57"/>
      <c r="K72" s="576"/>
      <c r="L72" s="549"/>
      <c r="M72" s="128"/>
      <c r="N72" s="57">
        <f>INT(ROUND(F72,2)*(IF(J72&gt;0,(IF(L72="ano",data!$J$6,0)),0)))</f>
        <v>0</v>
      </c>
      <c r="O72" s="61"/>
      <c r="P72" s="63"/>
      <c r="Q72" s="26"/>
      <c r="R72" s="288" t="str">
        <f t="shared" ref="R72:R113" si="86">IF(K72="Ano","",IF(P72&gt;0,1,""))</f>
        <v/>
      </c>
      <c r="S72" s="289" t="str">
        <f t="shared" ref="S72:S113" si="87">IF(K72="Ano",IF(P72&gt;0,1,""),"")</f>
        <v/>
      </c>
      <c r="T72" s="65" t="s">
        <v>338</v>
      </c>
      <c r="U72" s="290" t="str">
        <f t="shared" si="57"/>
        <v/>
      </c>
      <c r="V72" s="23"/>
      <c r="W72" s="26"/>
      <c r="X72" s="26">
        <f>IF(OR(G72=data!$I$18,G72=data!$I$19,G72=data!$I$20,G72=data!$I$21,G72=data!$I$22,G72=data!$I$23,G72=data!$I$24,G72=data!$I$25,G72=data!$I$26,G72=data!$I$27,G72=data!$I$28,G72=data!$I$29,G72=data!$I$30,G72=data!$I$31,G72=data!$I$32,G72=data!$I$33,G72=data!$I$34,G72=data!$I$35,G72=data!$I$36,G72=data!$I$37,G72=data!$I$38,G72=data!$I$39,G72=data!$I$40,G72=data!$I$41,G72=data!$I$42,G72=data!$I$43,G72=data!$I$44),1,0)</f>
        <v>0</v>
      </c>
      <c r="Z72" s="173" t="s">
        <v>297</v>
      </c>
      <c r="AA72" s="10"/>
      <c r="AB72" s="10"/>
      <c r="AC72" s="560">
        <v>160</v>
      </c>
      <c r="AD72" s="561"/>
      <c r="AE72" s="562"/>
      <c r="AF72" s="560">
        <v>160</v>
      </c>
      <c r="AG72" s="561"/>
      <c r="AH72" s="562"/>
      <c r="AI72" s="560">
        <v>160</v>
      </c>
      <c r="AJ72" s="561"/>
      <c r="AK72" s="562"/>
      <c r="AL72" s="560">
        <v>160</v>
      </c>
      <c r="AM72" s="561"/>
      <c r="AN72" s="562"/>
      <c r="AO72" s="560">
        <v>160</v>
      </c>
      <c r="AP72" s="561"/>
      <c r="AQ72" s="562"/>
      <c r="AR72" s="560">
        <v>160</v>
      </c>
      <c r="AS72" s="561"/>
      <c r="AT72" s="562"/>
      <c r="AU72" s="560">
        <v>160</v>
      </c>
      <c r="AV72" s="561"/>
      <c r="AW72" s="562"/>
      <c r="AX72" s="560">
        <v>160</v>
      </c>
      <c r="AY72" s="561"/>
      <c r="AZ72" s="562"/>
      <c r="BA72" s="560">
        <v>160</v>
      </c>
      <c r="BB72" s="561"/>
      <c r="BC72" s="562"/>
      <c r="BD72" s="560">
        <v>160</v>
      </c>
      <c r="BE72" s="561"/>
      <c r="BF72" s="562"/>
      <c r="BG72" s="560">
        <v>160</v>
      </c>
      <c r="BH72" s="561"/>
      <c r="BI72" s="562"/>
      <c r="BJ72" s="560">
        <v>160</v>
      </c>
      <c r="BK72" s="561"/>
      <c r="BL72" s="562"/>
      <c r="BM72" s="226">
        <f t="shared" ref="BM72:BM135" si="88">FLOOR(IF($Z72="Ne",0,IF(IF(AD72="",0,((30/(AC72*$F72)*(AC72*$F72-AD72))/30))+IF(AG72="",0,((30/(AF72*$F72)*(AF72*$F72-AG72))/30))+IF(AJ72="",0,((30/(AI72*$F72)*(AI72*$F72-AJ72))/30))+IF(AM72="",0,((30/(AL72*$F72)*(AL72*$F72-AM72))/30))+IF(AP72="",0,((30/(AO72*$F72)*(AO72*$F72-AP72))/30))+IF(AS72="",0,((30/(AR72*$F72)*(AR72*$F72-AS72))/30))+IF(AV72="",0,((30/(AU72*$F72)*(AU72*$F72-AV72))/30))+IF(AY72="",0,((30/(AX72*$F72)*(AX72*$F72-AY72))/30))+IF(BB72="",0,((30/(BA72*$F72)*(BA72*$F72-BB72))/30))+IF(BE72="",0,((30/(BD72*$F72)*(BD72*$F72-BE72))/30))+IF(BH72="",0,((30/(BG72*$F72)*(BG72*$F72-BH72))/30))+IF(BK72="",0,((30/(BJ72*$F72)*(BJ72*$F72-BK72))/30))&gt;($E72-1),$E72-1,IF(AD72="",0,((30/(AC72*$F72)*(AC72*$F72-AD72))/30))+IF(AG72="",0,((30/(AF72*$F72)*(AF72*$F72-AG72))/30))+IF(AJ72="",0,((30/(AI72*$F72)*(AI72*$F72-AJ72))/30))+IF(AM72="",0,((30/(AL72*$F72)*(AL72*$F72-AM72))/30))+IF(AP72="",0,((30/(AO72*$F72)*(AO72*$F72-AP72))/30))+IF(AS72="",0,((30/(AR72*$F72)*(AR72*$F72-AS72))/30))+IF(AV72="",0,((30/(AU72*$F72)*(AU72*$F72-AV72))/30))+IF(AY72="",0,((30/(AX72*$F72)*(AX72*$F72-AY72))/30))+IF(BB72="",0,((30/(BA72*$F72)*(BA72*$F72-BB72))/30))+IF(BE72="",0,((30/(BD72*$F72)*(BD72*$F72-BE72))/30))+IF(BH72="",0,((30/(BG72*$F72)*(BG72*$F72-BH72))/30))+IF(BK72="",0,((30/(BJ72*$F72)*(BJ72*$F72-BK72))/30)))),0.01)</f>
        <v>0</v>
      </c>
      <c r="BN72" s="251">
        <f t="shared" ref="BN72:BN135" si="89">ROUND(BM72*$I72,2)</f>
        <v>0</v>
      </c>
      <c r="BO72" s="226">
        <f t="shared" ref="BO72:BO135" si="90">FLOOR(IF($Z72="Ne",0,IF(OR($M72=0,$M72=""),0,IF(IF(AE72="Ano",IF(AD72="",0,((30/(AC72*$F72)*(AC72*$F72-AD72))/30)),0)+IF(AH72="Ano",IF(AG72="",0,((30/(AF72*$F72)*(AF72*$F72-AG72))/30)),0)+IF(AK72="Ano",IF(AJ72="",0,((30/(AI72*$F72)*(AI72*$F72-AJ72))/30)),0)+IF(AN72="Ano",IF(AM72="",0,((30/(AL72*$F72)*(AL72*$F72-AM72))/30)),0)+IF(AQ72="Ano",IF(AP72="",0,((30/(AO72*$F72)*(AO72*$F72-AP72))/30)),0)+IF(AT72="Ano",IF(AS72="",0,((30/(AR72*$F72)*(AR72*$F72-AS72))/30)),0)+IF(AW72="Ano",IF(AV72="",0,((30/(AU72*$F72)*(AU72*$F72-AV72))/30)),0)+IF(AZ72="Ano",IF(AY72="",0,((30/(AX72*$F72)*(AX72*$F72-AY72))/30)),0)+IF(BC72="Ano",IF(BB72="",0,((30/(BA72*$F72)*(BA72*$F72-BB72))/30)),0)+IF(BF72="Ano",IF(BE72="",0,((30/(BD72*$F72)*(BD72*$F72-BE72))/30)),0)+IF(BI72="Ano",IF(BH72="",0,((30/(BG72*$F72)*(BG72*$F72-BH72))/30)),0)+IF(BL72="Ano",IF(BK72="",0,((30/(BJ72*$F72)*(BJ72*$F72-BK72))/30)),0)&gt;($M72-1),($M72-1),IF(AE72="Ano",IF(AD72="",0,((30/(AC72*$F72)*(AC72*$F72-AD72))/30)),0)+IF(AH72="Ano",IF(AG72="",0,((30/(AF72*$F72)*(AF72*$F72-AG72))/30)),0)+IF(AK72="Ano",IF(AJ72="",0,((30/(AI72*$F72)*(AI72*$F72-AJ72))/30)),0)+IF(AN72="Ano",IF(AM72="",0,((30/(AL72*$F72)*(AL72*$F72-AM72))/30)),0)+IF(AQ72="Ano",IF(AP72="",0,((30/(AO72*$F72)*(AO72*$F72-AP72))/30)),0)+IF(AT72="Ano",IF(AS72="",0,((30/(AR72*$F72)*(AR72*$F72-AS72))/30)),0)+IF(AW72="Ano",IF(AV72="",0,((30/(AU72*$F72)*(AU72*$F72-AV72))/30)),0)+IF(AZ72="Ano",IF(AY72="",0,((30/(AX72*$F72)*(AX72*$F72-AY72))/30)),0)+IF(BC72="Ano",IF(BB72="",0,((30/(BA72*$F72)*(BA72*$F72-BB72))/30)),0)+IF(BF72="Ano",IF(BE72="",0,((30/(BD72*$F72)*(BD72*$F72-BE72))/30)),0)+IF(BI72="Ano",IF(BH72="",0,((30/(BG72*$F72)*(BG72*$F72-BH72))/30)),0)+IF(BL72="Ano",IF(BK72="",0,((30/(BJ72*$F72)*(BJ72*$F72-BK72))/30)),0)))),0.01)</f>
        <v>0</v>
      </c>
      <c r="BP72" s="227">
        <f t="shared" ref="BP72:BP135" si="91">ROUND(BO72*$N72,2)</f>
        <v>0</v>
      </c>
      <c r="BQ72" s="23"/>
      <c r="BR72" s="23"/>
      <c r="BS72" s="174">
        <v>160</v>
      </c>
      <c r="BT72" s="573"/>
      <c r="BU72" s="175"/>
      <c r="BV72" s="174">
        <v>160</v>
      </c>
      <c r="BW72" s="573"/>
      <c r="BX72" s="175"/>
      <c r="BY72" s="174">
        <v>160</v>
      </c>
      <c r="BZ72" s="573"/>
      <c r="CA72" s="175"/>
      <c r="CB72" s="174">
        <v>160</v>
      </c>
      <c r="CC72" s="573"/>
      <c r="CD72" s="175"/>
      <c r="CE72" s="174">
        <v>160</v>
      </c>
      <c r="CF72" s="573"/>
      <c r="CG72" s="175"/>
      <c r="CH72" s="174">
        <v>160</v>
      </c>
      <c r="CI72" s="573"/>
      <c r="CJ72" s="175"/>
      <c r="CK72" s="174">
        <v>160</v>
      </c>
      <c r="CL72" s="573"/>
      <c r="CM72" s="175"/>
      <c r="CN72" s="174">
        <v>160</v>
      </c>
      <c r="CO72" s="573"/>
      <c r="CP72" s="175"/>
      <c r="CQ72" s="174">
        <v>160</v>
      </c>
      <c r="CR72" s="573"/>
      <c r="CS72" s="175"/>
      <c r="CT72" s="174">
        <v>160</v>
      </c>
      <c r="CU72" s="573"/>
      <c r="CV72" s="175"/>
      <c r="CW72" s="174">
        <v>160</v>
      </c>
      <c r="CX72" s="573"/>
      <c r="CY72" s="175"/>
      <c r="CZ72" s="174">
        <v>160</v>
      </c>
      <c r="DA72" s="573"/>
      <c r="DB72" s="175"/>
      <c r="DC72" s="252">
        <f t="shared" ref="DC72:DC135" si="92">FLOOR(IF($Z72="Ne",0,IF(IF(BT72="",0,((30/(BS72*$F72)*(BS72*$F72-BT72))/30))+IF(BW72="",0,((30/(BV72*$F72)*(BV72*$F72-BW72))/30))+IF(BZ72="",0,((30/(BY72*$F72)*(BY72*$F72-BZ72))/30))+IF(CC72="",0,((30/(CB72*$F72)*(CB72*$F72-CC72))/30))+IF(CF72="",0,((30/(CE72*$F72)*(CE72*$F72-CF72))/30))+IF(CI72="",0,((30/(CH72*$F72)*(CH72*$F72-CI72))/30))+IF(CL72="",0,((30/(CK72*$F72)*(CK72*$F72-CL72))/30))+IF(CO72="",0,((30/(CN72*$F72)*(CN72*$F72-CO72))/30))+IF(CR72="",0,((30/(CQ72*$F72)*(CQ72*$F72-CR72))/30))+IF(CU72="",0,((30/(CT72*$F72)*(CT72*$F72-CU72))/30))+IF(CX72="",0,((30/(CW72*$F72)*(CW72*$F72-CX72))/30))+IF(DA72="",0,((30/(CZ72*$F72)*(CZ72*$F72-DA72))/30))&gt;($E72-1-$BM72),$E72-1-$BM72,IF(BT72="",0,((30/(BS72*$F72)*(BS72*$F72-BT72))/30))+IF(BW72="",0,((30/(BV72*$F72)*(BV72*$F72-BW72))/30))+IF(BZ72="",0,((30/(BY72*$F72)*(BY72*$F72-BZ72))/30))+IF(CC72="",0,((30/(CB72*$F72)*(CB72*$F72-CC72))/30))+IF(CF72="",0,((30/(CE72*$F72)*(CE72*$F72-CF72))/30))+IF(CI72="",0,((30/(CH72*$F72)*(CH72*$F72-CI72))/30))+IF(CL72="",0,((30/(CK72*$F72)*(CK72*$F72-CL72))/30))+IF(CO72="",0,((30/(CN72*$F72)*(CN72*$F72-CO72))/30))+IF(CR72="",0,((30/(CQ72*$F72)*(CQ72*$F72-CR72))/30))+IF(CU72="",0,((30/(CT72*$F72)*(CT72*$F72-CU72))/30))+IF(CX72="",0,((30/(CW72*$F72)*(CW72*$F72-CX72))/30))+IF(DA72="",0,((30/(CZ72*$F72)*(CZ72*$F72-DA72))/30)))),0.01)</f>
        <v>0</v>
      </c>
      <c r="DD72" s="251">
        <f t="shared" ref="DD72:DD135" si="93">ROUND(DC72*$I72,2)</f>
        <v>0</v>
      </c>
      <c r="DE72" s="226">
        <f t="shared" ref="DE72:DE135" si="94">FLOOR(IF($Z72="Ne",0,IF(OR($M72=0,$M72=""),0,IF(IF(BU72="Ano",IF(BT72="",0,((30/(BS72*$F72)*(BS72*$F72-BT72))/30)),0)+IF(BX72="Ano",IF(BW72="",0,((30/(BV72*$F72)*(BV72*$F72-BW72))/30)),0)+IF(CA72="Ano",IF(BZ72="",0,((30/(BY72*$F72)*(BY72*$F72-BZ72))/30)),0)+IF(CD72="Ano",IF(CC72="",0,((30/(CB72*$F72)*(CB72*$F72-CC72))/30)),0)+IF(CG72="Ano",IF(CF72="",0,((30/(CE72*$F72)*(CE72*$F72-CF72))/30)),0)+IF(CJ72="Ano",IF(CI72="",0,((30/(CH72*$F72)*(CH72*$F72-CI72))/30)),0)+IF(CM72="Ano",IF(CL72="",0,((30/(CK72*$F72)*(CK72*$F72-CL72))/30)),0)+IF(CP72="Ano",IF(CO72="",0,((30/(CN72*$F72)*(CN72*$F72-CO72))/30)),0)+IF(CS72="Ano",IF(CR72="",0,((30/(CQ72*$F72)*(CQ72*$F72-CR72))/30)),0)+IF(CV72="Ano",IF(CU72="",0,((30/(CT72*$F72)*(CT72*$F72-CU72))/30)),0)+IF(CY72="Ano",IF(CX72="",0,((30/(CW72*$F72)*(CW72*$F72-CX72))/30)),0)+IF(DB72="Ano",IF(DA72="",0,((30/(CZ72*$F72)*(CZ72*$F72-DA72))/30)),0)&gt;($M72-1-$BO72),($M72-1-$BO72),IF(BU72="Ano",IF(BT72="",0,((30/(BS72*$F72)*(BS72*$F72-BT72))/30)),0)+IF(BX72="Ano",IF(BW72="",0,((30/(BV72*$F72)*(BV72*$F72-BW72))/30)),0)+IF(CA72="Ano",IF(BZ72="",0,((30/(BY72*$F72)*(BY72*$F72-BZ72))/30)),0)+IF(CD72="Ano",IF(CC72="",0,((30/(CB72*$F72)*(CB72*$F72-CC72))/30)),0)+IF(CG72="Ano",IF(CF72="",0,((30/(CE72*$F72)*(CE72*$F72-CF72))/30)),0)+IF(CJ72="Ano",IF(CI72="",0,((30/(CH72*$F72)*(CH72*$F72-CI72))/30)),0)+IF(CM72="Ano",IF(CL72="",0,((30/(CK72*$F72)*(CK72*$F72-CL72))/30)),0)+IF(CP72="Ano",IF(CO72="",0,((30/(CN72*$F72)*(CN72*$F72-CO72))/30)),0)+IF(CS72="Ano",IF(CR72="",0,((30/(CQ72*$F72)*(CQ72*$F72-CR72))/30)),0)+IF(CV72="Ano",IF(CU72="",0,((30/(CT72*$F72)*(CT72*$F72-CU72))/30)),0)+IF(CY72="Ano",IF(CX72="",0,((30/(CW72*$F72)*(CW72*$F72-CX72))/30)),0)+IF(DB72="Ano",IF(DA72="",0,((30/(CZ72*$F72)*(CZ72*$F72-DA72))/30)),0)))),0.01)</f>
        <v>0</v>
      </c>
      <c r="DF72" s="227">
        <f t="shared" ref="DF72:DF135" si="95">ROUND(DE72*$N72,2)</f>
        <v>0</v>
      </c>
      <c r="DG72" s="23"/>
      <c r="DH72" s="23"/>
      <c r="DI72" s="174">
        <v>160</v>
      </c>
      <c r="DJ72" s="566"/>
      <c r="DK72" s="567"/>
      <c r="DL72" s="201">
        <v>160</v>
      </c>
      <c r="DM72" s="561"/>
      <c r="DN72" s="567"/>
      <c r="DO72" s="201">
        <v>160</v>
      </c>
      <c r="DP72" s="561"/>
      <c r="DQ72" s="567"/>
      <c r="DR72" s="201">
        <v>160</v>
      </c>
      <c r="DS72" s="561"/>
      <c r="DT72" s="567"/>
      <c r="DU72" s="201">
        <v>160</v>
      </c>
      <c r="DV72" s="561"/>
      <c r="DW72" s="567"/>
      <c r="DX72" s="174">
        <v>160</v>
      </c>
      <c r="DY72" s="566"/>
      <c r="DZ72" s="567"/>
      <c r="EA72" s="201">
        <v>160</v>
      </c>
      <c r="EB72" s="561"/>
      <c r="EC72" s="567"/>
      <c r="ED72" s="201">
        <v>160</v>
      </c>
      <c r="EE72" s="561"/>
      <c r="EF72" s="567"/>
      <c r="EG72" s="201">
        <v>160</v>
      </c>
      <c r="EH72" s="561"/>
      <c r="EI72" s="567"/>
      <c r="EJ72" s="174">
        <v>160</v>
      </c>
      <c r="EK72" s="566"/>
      <c r="EL72" s="567"/>
      <c r="EM72" s="201">
        <v>160</v>
      </c>
      <c r="EN72" s="561"/>
      <c r="EO72" s="567"/>
      <c r="EP72" s="201">
        <v>160</v>
      </c>
      <c r="EQ72" s="561"/>
      <c r="ER72" s="567"/>
      <c r="ES72" s="252">
        <f t="shared" ref="ES72:ES135" si="96">FLOOR(IF($Z72="Ne",0,IF(IF(DJ72="",0,((30/(DI72*$F72)*(DI72*$F72-DJ72))/30))+IF(DM72="",0,((30/(DL72*$F72)*(DL72*$F72-DM72))/30))+IF(DP72="",0,((30/(DO72*$F72)*(DO72*$F72-DP72))/30))+IF(DS72="",0,((30/(DR72*$F72)*(DR72*$F72-DS72))/30))+IF(DV72="",0,((30/(DU72*$F72)*(DU72*$F72-DV72))/30))+IF(DY72="",0,((30/(DX72*$F72)*(DX72*$F72-DY72))/30))+IF(EB72="",0,((30/(EA72*$F72)*(EA72*$F72-EB72))/30))+IF(EE72="",0,((30/(ED72*$F72)*(ED72*$F72-EE72))/30))+IF(EH72="",0,((30/(EG72*$F72)*(EG72*$F72-EH72))/30))+IF(EK72="",0,((30/(EJ72*$F72)*(EJ72*$F72-EK72))/30))+IF(EN72="",0,((30/(EM72*$F72)*(EM72*$F72-EN72))/30))+IF(EQ72="",0,((30/(EP72*$F72)*(EP72*$F72-EQ72))/30))&gt;($E72-1-$BM72-$DC72),$E72-1-$BM72-$DC72,IF(DJ72="",0,((30/(DI72*$F72)*(DI72*$F72-DJ72))/30))+IF(DM72="",0,((30/(DL72*$F72)*(DL72*$F72-DM72))/30))+IF(DP72="",0,((30/(DO72*$F72)*(DO72*$F72-DP72))/30))+IF(DS72="",0,((30/(DR72*$F72)*(DR72*$F72-DS72))/30))+IF(DV72="",0,((30/(DU72*$F72)*(DU72*$F72-DV72))/30))+IF(DY72="",0,((30/(DX72*$F72)*(DX72*$F72-DY72))/30))+IF(EB72="",0,((30/(EA72*$F72)*(EA72*$F72-EB72))/30))+IF(EE72="",0,((30/(ED72*$F72)*(ED72*$F72-EE72))/30))+IF(EH72="",0,((30/(EG72*$F72)*(EG72*$F72-EH72))/30))+IF(EK72="",0,((30/(EJ72*$F72)*(EJ72*$F72-EK72))/30))+IF(EN72="",0,((30/(EM72*$F72)*(EM72*$F72-EN72))/30))+IF(EQ72="",0,((30/(EP72*$F72)*(EP72*$F72-EQ72))/30)))),0.01)</f>
        <v>0</v>
      </c>
      <c r="ET72" s="251">
        <f t="shared" ref="ET72:ET135" si="97">ROUND(ES72*$I72,2)</f>
        <v>0</v>
      </c>
      <c r="EU72" s="226">
        <f t="shared" ref="EU72:EU135" si="98">FLOOR(IF($Z72="Ne",0,IF(OR($M72=0,$M72=""),0,IF(IF(DK72="Ano",IF(DJ72="",0,((30/(DI72*$F72)*(DI72*$F72-DJ72))/30)),0)+IF(DN72="Ano",IF(DM72="",0,((30/(DL72*$F72)*(DL72*$F72-DM72))/30)),0)+IF(DQ72="Ano",IF(DP72="",0,((30/(DO72*$F72)*(DO72*$F72-DP72))/30)),0)+IF(DT72="Ano",IF(DS72="",0,((30/(DR72*$F72)*(DR72*$F72-DS72))/30)),0)+IF(DW72="Ano",IF(DV72="",0,((30/(DU72*$F72)*(DU72*$F72-DV72))/30)),0)+IF(DZ72="Ano",IF(DY72="",0,((30/(DX72*$F72)*(DX72*$F72-DY72))/30)),0)+IF(EC72="Ano",IF(EB72="",0,((30/(EA72*$F72)*(EA72*$F72-EB72))/30)),0)+IF(EF72="Ano",IF(EE72="",0,((30/(ED72*$F72)*(ED72*$F72-EE72))/30)),0)+IF(EI72="Ano",IF(EH72="",0,((30/(EG72*$F72)*(EG72*$F72-EH72))/30)),0)+IF(EL72="Ano",IF(EK72="",0,((30/(EJ72*$F72)*(EJ72*$F72-EK72))/30)),0)+IF(EO72="Ano",IF(EN72="",0,((30/(EM72*$F72)*(EM72*$F72-EN72))/30)),0)+IF(ER72="Ano",IF(EQ72="",0,((30/(EP72*$F72)*(EP72*$F72-EQ72))/30)),0)&gt;($M72-1-$BO72-$DE72),($M72-1-$BO72-$DE72),IF(DK72="Ano",IF(DJ72="",0,((30/(DI72*$F72)*(DI72*$F72-DJ72))/30)),0)+IF(DN72="Ano",IF(DM72="",0,((30/(DL72*$F72)*(DL72*$F72-DM72))/30)),0)+IF(DQ72="Ano",IF(DP72="",0,((30/(DO72*$F72)*(DO72*$F72-DP72))/30)),0)+IF(DT72="Ano",IF(DS72="",0,((30/(DR72*$F72)*(DR72*$F72-DS72))/30)),0)+IF(DW72="Ano",IF(DV72="",0,((30/(DU72*$F72)*(DU72*$F72-DV72))/30)),0)+IF(DZ72="Ano",IF(DY72="",0,((30/(DX72*$F72)*(DX72*$F72-DY72))/30)),0)+IF(EC72="Ano",IF(EB72="",0,((30/(EA72*$F72)*(EA72*$F72-EB72))/30)),0)+IF(EF72="Ano",IF(EE72="",0,((30/(ED72*$F72)*(ED72*$F72-EE72))/30)),0)+IF(EI72="Ano",IF(EH72="",0,((30/(EG72*$F72)*(EG72*$F72-EH72))/30)),0)+IF(EL72="Ano",IF(EK72="",0,((30/(EJ72*$F72)*(EJ72*$F72-EK72))/30)),0)+IF(EO72="Ano",IF(EN72="",0,((30/(EM72*$F72)*(EM72*$F72-EN72))/30)),0)+IF(ER72="Ano",IF(EQ72="",0,((30/(EP72*$F72)*(EP72*$F72-EQ72))/30)),0)))),0.01)</f>
        <v>0</v>
      </c>
      <c r="EV72" s="227">
        <f t="shared" ref="EV72:EV135" si="99">ROUND(EU72*$N72,2)</f>
        <v>0</v>
      </c>
      <c r="EW72" s="23"/>
      <c r="EX72" s="23"/>
      <c r="EY72" s="568">
        <v>160</v>
      </c>
      <c r="EZ72" s="573"/>
      <c r="FA72" s="567"/>
      <c r="FB72" s="201">
        <v>160</v>
      </c>
      <c r="FC72" s="573"/>
      <c r="FD72" s="567"/>
      <c r="FE72" s="201">
        <v>160</v>
      </c>
      <c r="FF72" s="573"/>
      <c r="FG72" s="567"/>
      <c r="FH72" s="201">
        <v>160</v>
      </c>
      <c r="FI72" s="573"/>
      <c r="FJ72" s="567"/>
      <c r="FK72" s="174">
        <v>160</v>
      </c>
      <c r="FL72" s="566"/>
      <c r="FM72" s="567"/>
      <c r="FN72" s="201">
        <v>160</v>
      </c>
      <c r="FO72" s="573"/>
      <c r="FP72" s="567"/>
      <c r="FQ72" s="174">
        <v>160</v>
      </c>
      <c r="FR72" s="566"/>
      <c r="FS72" s="567"/>
      <c r="FT72" s="201">
        <v>160</v>
      </c>
      <c r="FU72" s="573"/>
      <c r="FV72" s="567"/>
      <c r="FW72" s="201">
        <v>160</v>
      </c>
      <c r="FX72" s="573"/>
      <c r="FY72" s="567"/>
      <c r="FZ72" s="174">
        <v>160</v>
      </c>
      <c r="GA72" s="566"/>
      <c r="GB72" s="567"/>
      <c r="GC72" s="201">
        <v>160</v>
      </c>
      <c r="GD72" s="573"/>
      <c r="GE72" s="567"/>
      <c r="GF72" s="201">
        <v>160</v>
      </c>
      <c r="GG72" s="573"/>
      <c r="GH72" s="567"/>
      <c r="GI72" s="252">
        <f t="shared" ref="GI72:GI135" si="100">FLOOR(IF($Z72="Ne",0,IF(IF(EZ72="",0,((30/(EY72*$F72)*(EY72*$F72-EZ72))/30))+IF(FC72="",0,((30/(FB72*$F72)*(FB72*$F72-FC72))/30))+IF(FF72="",0,((30/(FE72*$F72)*(FE72*$F72-FF72))/30))+IF(FI72="",0,((30/(FH72*$F72)*(FH72*$F72-FI72))/30))+IF(FL72="",0,((30/(FK72*$F72)*(FK72*$F72-FL72))/30))+IF(FO72="",0,((30/(FN72*$F72)*(FN72*$F72-FO72))/30))+IF(FR72="",0,((30/(FQ72*$F72)*(FQ72*$F72-FR72))/30))+IF(FU72="",0,((30/(FT72*$F72)*(FT72*$F72-FU72))/30))+IF(FX72="",0,((30/(FW72*$F72)*(FW72*$F72-FX72))/30))+IF(GA72="",0,((30/(FZ72*$F72)*(FZ72*$F72-GA72))/30))+IF(GD72="",0,((30/(GC72*$F72)*(GC72*$F72-GD72))/30))+IF(GG72="",0,((30/(GF72*$F72)*(GF72*$F72-GG72))/30))&gt;($E72-1-$BM72-$DC72-$ES72),$E72-1-$BM72-$DC72-$ES72,IF(EZ72="",0,((30/(EY72*$F72)*(EY72*$F72-EZ72))/30))+IF(FC72="",0,((30/(FB72*$F72)*(FB72*$F72-FC72))/30))+IF(FF72="",0,((30/(FE72*$F72)*(FE72*$F72-FF72))/30))+IF(FI72="",0,((30/(FH72*$F72)*(FH72*$F72-FI72))/30))+IF(FL72="",0,((30/(FK72*$F72)*(FK72*$F72-FL72))/30))+IF(FO72="",0,((30/(FN72*$F72)*(FN72*$F72-FO72))/30))+IF(FR72="",0,((30/(FQ72*$F72)*(FQ72*$F72-FR72))/30))+IF(FU72="",0,((30/(FT72*$F72)*(FT72*$F72-FU72))/30))+IF(FX72="",0,((30/(FW72*$F72)*(FW72*$F72-FX72))/30))+IF(GA72="",0,((30/(FZ72*$F72)*(FZ72*$F72-GA72))/30))+IF(GD72="",0,((30/(GC72*$F72)*(GC72*$F72-GD72))/30))+IF(GG72="",0,((30/(GF72*$F72)*(GF72*$F72-GG72))/30)))),0.01)</f>
        <v>0</v>
      </c>
      <c r="GJ72" s="251">
        <f t="shared" ref="GJ72:GJ135" si="101">ROUND(GI72*$I72,2)</f>
        <v>0</v>
      </c>
      <c r="GK72" s="226">
        <f t="shared" ref="GK72:GK135" si="102">FLOOR(IF($Z72="Ne",0,IF(OR($M72=0,$M72=""),0,IF(IF(FA72="Ano",IF(EZ72="",0,((30/(EY72*$F72)*(EY72*$F72-EZ72))/30)),0)+IF(FD72="Ano",IF(FC72="",0,((30/(FB72*$F72)*(FB72*$F72-FC72))/30)),0)+IF(FG72="Ano",IF(FF72="",0,((30/(FE72*$F72)*(FE72*$F72-FF72))/30)),0)+IF(FJ72="Ano",IF(FI72="",0,((30/(FH72*$F72)*(FH72*$F72-FI72))/30)),0)+IF(FM72="Ano",IF(FL72="",0,((30/(FK72*$F72)*(FK72*$F72-FL72))/30)),0)+IF(FP72="Ano",IF(FO72="",0,((30/(FN72*$F72)*(FN72*$F72-FO72))/30)),0)+IF(FS72="Ano",IF(FR72="",0,((30/(FQ72*$F72)*(FQ72*$F72-FR72))/30)),0)+IF(FV72="Ano",IF(FU72="",0,((30/(FT72*$F72)*(FT72*$F72-FU72))/30)),0)+IF(FY72="Ano",IF(FX72="",0,((30/(FW72*$F72)*(FW72*$F72-FX72))/30)),0)+IF(GB72="Ano",IF(GA72="",0,((30/(FZ72*$F72)*(FZ72*$F72-GA72))/30)),0)+IF(GE72="Ano",IF(GD72="",0,((30/(GC72*$F72)*(GC72*$F72-GD72))/30)),0)+IF(GH72="Ano",IF(GG72="",0,((30/(GF72*$F72)*(GF72*$F72-GG72))/30)),0)&gt;($M72-1-$BO72-$DE72-$EU72),($M72-1-$BO72-$DE72-$EU72),IF(FA72="Ano",IF(EZ72="",0,((30/(EY72*$F72)*(EY72*$F72-EZ72))/30)),0)+IF(FD72="Ano",IF(FC72="",0,((30/(FB72*$F72)*(FB72*$F72-FC72))/30)),0)+IF(FG72="Ano",IF(FF72="",0,((30/(FE72*$F72)*(FE72*$F72-FF72))/30)),0)+IF(FJ72="Ano",IF(FI72="",0,((30/(FH72*$F72)*(FH72*$F72-FI72))/30)),0)+IF(FM72="Ano",IF(FL72="",0,((30/(FK72*$F72)*(FK72*$F72-FL72))/30)),0)+IF(FP72="Ano",IF(FO72="",0,((30/(FN72*$F72)*(FN72*$F72-FO72))/30)),0)+IF(FS72="Ano",IF(FR72="",0,((30/(FQ72*$F72)*(FQ72*$F72-FR72))/30)),0)+IF(FV72="Ano",IF(FU72="",0,((30/(FT72*$F72)*(FT72*$F72-FU72))/30)),0)+IF(FY72="Ano",IF(FX72="",0,((30/(FW72*$F72)*(FW72*$F72-FX72))/30)),0)+IF(GB72="Ano",IF(GA72="",0,((30/(FZ72*$F72)*(FZ72*$F72-GA72))/30)),0)+IF(GE72="Ano",IF(GD72="",0,((30/(GC72*$F72)*(GC72*$F72-GD72))/30)),0)+IF(GH72="Ano",IF(GG72="",0,((30/(GF72*$F72)*(GF72*$F72-GG72))/30)),0)))),0.01)</f>
        <v>0</v>
      </c>
      <c r="GL72" s="227">
        <f t="shared" ref="GL72:GL135" si="103">ROUND(GK72*$N72,2)</f>
        <v>0</v>
      </c>
      <c r="GM72" s="23"/>
      <c r="GN72" s="23"/>
      <c r="GO72" s="568">
        <v>160</v>
      </c>
      <c r="GP72" s="573"/>
      <c r="GQ72" s="567"/>
      <c r="GR72" s="201">
        <v>160</v>
      </c>
      <c r="GS72" s="573"/>
      <c r="GT72" s="567"/>
      <c r="GU72" s="201">
        <v>160</v>
      </c>
      <c r="GV72" s="573"/>
      <c r="GW72" s="567"/>
      <c r="GX72" s="201">
        <v>160</v>
      </c>
      <c r="GY72" s="573"/>
      <c r="GZ72" s="567"/>
      <c r="HA72" s="201">
        <v>160</v>
      </c>
      <c r="HB72" s="573"/>
      <c r="HC72" s="567"/>
      <c r="HD72" s="201">
        <v>160</v>
      </c>
      <c r="HE72" s="573"/>
      <c r="HF72" s="567"/>
      <c r="HG72" s="201">
        <v>160</v>
      </c>
      <c r="HH72" s="573"/>
      <c r="HI72" s="567"/>
      <c r="HJ72" s="201">
        <v>160</v>
      </c>
      <c r="HK72" s="573"/>
      <c r="HL72" s="567"/>
      <c r="HM72" s="201">
        <v>160</v>
      </c>
      <c r="HN72" s="573"/>
      <c r="HO72" s="567"/>
      <c r="HP72" s="201">
        <v>160</v>
      </c>
      <c r="HQ72" s="573"/>
      <c r="HR72" s="567"/>
      <c r="HS72" s="201">
        <v>160</v>
      </c>
      <c r="HT72" s="573"/>
      <c r="HU72" s="567"/>
      <c r="HV72" s="201">
        <v>160</v>
      </c>
      <c r="HW72" s="573"/>
      <c r="HX72" s="567"/>
      <c r="HY72" s="252">
        <f t="shared" ref="HY72:HY135" si="104">FLOOR(IF($Z72="Ne",0,IF(IF(GP72="",0,((30/(GO72*$F72)*(GO72*$F72-GP72))/30))+IF(GS72="",0,((30/(GR72*$F72)*(GR72*$F72-GS72))/30))+IF(GV72="",0,((30/(GU72*$F72)*(GU72*$F72-GV72))/30))+IF(GY72="",0,((30/(GX72*$F72)*(GX72*$F72-GY72))/30))+IF(HB72="",0,((30/(HA72*$F72)*(HA72*$F72-HB72))/30))+IF(HE72="",0,((30/(HD72*$F72)*(HD72*$F72-HE72))/30))+IF(HH72="",0,((30/(HG72*$F72)*(HG72*$F72-HH72))/30))+IF(HK72="",0,((30/(HJ72*$F72)*(HJ72*$F72-HK72))/30))+IF(HN72="",0,((30/(HM72*$F72)*(HM72*$F72-HN72))/30))+IF(HQ72="",0,((30/(HP72*$F72)*(HP72*$F72-HQ72))/30))+IF(HT72="",0,((30/(HS72*$F72)*(HS72*$F72-HT72))/30))+IF(HW72="",0,((30/(HV72*$F72)*(HV72*$F72-HW72))/30))&gt;($E72-1-$BM72-$DC72-$ES72-$GI72),$E72-1-$BM72-$DC72-$ES72-$GI72,IF(GP72="",0,((30/(GO72*$F72)*(GO72*$F72-GP72))/30))+IF(GS72="",0,((30/(GR72*$F72)*(GR72*$F72-GS72))/30))+IF(GV72="",0,((30/(GU72*$F72)*(GU72*$F72-GV72))/30))+IF(GY72="",0,((30/(GX72*$F72)*(GX72*$F72-GY72))/30))+IF(HB72="",0,((30/(HA72*$F72)*(HA72*$F72-HB72))/30))+IF(HE72="",0,((30/(HD72*$F72)*(HD72*$F72-HE72))/30))+IF(HH72="",0,((30/(HG72*$F72)*(HG72*$F72-HH72))/30))+IF(HK72="",0,((30/(HJ72*$F72)*(HJ72*$F72-HK72))/30))+IF(HN72="",0,((30/(HM72*$F72)*(HM72*$F72-HN72))/30))+IF(HQ72="",0,((30/(HP72*$F72)*(HP72*$F72-HQ72))/30))+IF(HT72="",0,((30/(HS72*$F72)*(HS72*$F72-HT72))/30))+IF(HW72="",0,((30/(HV72*$F72)*(HV72*$F72-HW72))/30)))),0.01)</f>
        <v>0</v>
      </c>
      <c r="HZ72" s="251">
        <f t="shared" ref="HZ72:HZ135" si="105">ROUND(HY72*$I72,2)</f>
        <v>0</v>
      </c>
      <c r="IA72" s="226">
        <f t="shared" ref="IA72:IA135" si="106">FLOOR(IF($Z72="Ne",0,IF(OR($M72=0,$M72=""),0,IF(IF(GQ72="Ano",IF(GP72="",0,((30/(GO72*$F72)*(GO72*$F72-GP72))/30)),0)+IF(GT72="Ano",IF(GS72="",0,((30/(GR72*$F72)*(GR72*$F72-GS72))/30)),0)+IF(GW72="Ano",IF(GV72="",0,((30/(GU72*$F72)*(GU72*$F72-GV72))/30)),0)+IF(GZ72="Ano",IF(GY72="",0,((30/(GX72*$F72)*(GX72*$F72-GY72))/30)),0)+IF(HC72="Ano",IF(HB72="",0,((30/(HA72*$F72)*(HA72*$F72-HB72))/30)),0)+IF(HF72="Ano",IF(HE72="",0,((30/(HD72*$F72)*(HD72*$F72-HE72))/30)),0)+IF(HI72="Ano",IF(HH72="",0,((30/(HG72*$F72)*(HG72*$F72-HH72))/30)),0)+IF(HL72="Ano",IF(HK72="",0,((30/(HJ72*$F72)*(HJ72*$F72-HK72))/30)),0)+IF(HO72="Ano",IF(HN72="",0,((30/(HM72*$F72)*(HM72*$F72-HN72))/30)),0)+IF(HR72="Ano",IF(HQ72="",0,((30/(HP72*$F72)*(HP72*$F72-HQ72))/30)),0)+IF(HU72="Ano",IF(HT72="",0,((30/(HS72*$F72)*(HS72*$F72-HT72))/30)),0)+IF(HX72="Ano",IF(HW72="",0,((30/(HV72*$F72)*(HV72*$F72-HW72))/30)),0)&gt;($M72-1-$BO72-$DE72-$EU72-$GK72),($M72-1-$BO72-$DE72-$EU72-$GK72),IF(GQ72="Ano",IF(GP72="",0,((30/(GO72*$F72)*(GO72*$F72-GP72))/30)),0)+IF(GT72="Ano",IF(GS72="",0,((30/(GR72*$F72)*(GR72*$F72-GS72))/30)),0)+IF(GW72="Ano",IF(GV72="",0,((30/(GU72*$F72)*(GU72*$F72-GV72))/30)),0)+IF(GZ72="Ano",IF(GY72="",0,((30/(GX72*$F72)*(GX72*$F72-GY72))/30)),0)+IF(HC72="Ano",IF(HB72="",0,((30/(HA72*$F72)*(HA72*$F72-HB72))/30)),0)+IF(HF72="Ano",IF(HE72="",0,((30/(HD72*$F72)*(HD72*$F72-HE72))/30)),0)+IF(HI72="Ano",IF(HH72="",0,((30/(HG72*$F72)*(HG72*$F72-HH72))/30)),0)+IF(HL72="Ano",IF(HK72="",0,((30/(HJ72*$F72)*(HJ72*$F72-HK72))/30)),0)+IF(HO72="Ano",IF(HN72="",0,((30/(HM72*$F72)*(HM72*$F72-HN72))/30)),0)+IF(HR72="Ano",IF(HQ72="",0,((30/(HP72*$F72)*(HP72*$F72-HQ72))/30)),0)+IF(HU72="Ano",IF(HT72="",0,((30/(HS72*$F72)*(HS72*$F72-HT72))/30)),0)+IF(HX72="Ano",IF(HW72="",0,((30/(HV72*$F72)*(HV72*$F72-HW72))/30)),0)))),0.01)</f>
        <v>0</v>
      </c>
      <c r="IB72" s="227">
        <f t="shared" ref="IB72:IB135" si="107">ROUND(IA72*$N72,2)</f>
        <v>0</v>
      </c>
      <c r="IC72" s="23"/>
      <c r="ID72" s="23"/>
      <c r="IE72" s="568">
        <v>160</v>
      </c>
      <c r="IF72" s="573"/>
      <c r="IG72" s="567"/>
      <c r="IH72" s="201">
        <v>160</v>
      </c>
      <c r="II72" s="573"/>
      <c r="IJ72" s="567"/>
      <c r="IK72" s="174">
        <v>160</v>
      </c>
      <c r="IL72" s="566"/>
      <c r="IM72" s="567"/>
      <c r="IN72" s="174">
        <v>160</v>
      </c>
      <c r="IO72" s="566"/>
      <c r="IP72" s="567"/>
      <c r="IQ72" s="174">
        <v>160</v>
      </c>
      <c r="IR72" s="566"/>
      <c r="IS72" s="567"/>
      <c r="IT72" s="174">
        <v>160</v>
      </c>
      <c r="IU72" s="566"/>
      <c r="IV72" s="567"/>
      <c r="IW72" s="201">
        <v>160</v>
      </c>
      <c r="IX72" s="573"/>
      <c r="IY72" s="567"/>
      <c r="IZ72" s="174">
        <v>160</v>
      </c>
      <c r="JA72" s="566"/>
      <c r="JB72" s="567"/>
      <c r="JC72" s="174">
        <v>160</v>
      </c>
      <c r="JD72" s="566"/>
      <c r="JE72" s="567"/>
      <c r="JF72" s="174">
        <v>160</v>
      </c>
      <c r="JG72" s="566"/>
      <c r="JH72" s="567"/>
      <c r="JI72" s="174">
        <v>160</v>
      </c>
      <c r="JJ72" s="566"/>
      <c r="JK72" s="567"/>
      <c r="JL72" s="201">
        <v>160</v>
      </c>
      <c r="JM72" s="573"/>
      <c r="JN72" s="567"/>
      <c r="JO72" s="252">
        <f t="shared" ref="JO72:JO135" si="108">FLOOR(IF($Z72="Ne",0,IF(IF(IF72="",0,((30/(IE72*$F72)*(IE72*$F72-IF72))/30))+IF(II72="",0,((30/(IH72*$F72)*(IH72*$F72-II72))/30))+IF(IL72="",0,((30/(IK72*$F72)*(IK72*$F72-IL72))/30))+IF(IO72="",0,((30/(IN72*$F72)*(IN72*$F72-IO72))/30))+IF(IR72="",0,((30/(IQ72*$F72)*(IQ72*$F72-IR72))/30))+IF(IU72="",0,((30/(IT72*$F72)*(IT72*$F72-IU72))/30))+IF(IX72="",0,((30/(IW72*$F72)*(IW72*$F72-IX72))/30))+IF(JA72="",0,((30/(IZ72*$F72)*(IZ72*$F72-JA72))/30))+IF(JD72="",0,((30/(JC72*$F72)*(JC72*$F72-JD72))/30))+IF(JG72="",0,((30/(JF72*$F72)*(JF72*$F72-JG72))/30))+IF(JJ72="",0,((30/(JI72*$F72)*(JI72*$F72-JJ72))/30))+IF(JM72="",0,((30/(JL72*$F72)*(JL72*$F72-JM72))/30))&gt;($E72-1-$BM72-$DC72-$ES72-$GI72-$HY72),$E72-1-$BM72-$DC72-$ES72-$GI72-$HY72,IF(IF72="",0,((30/(IE72*$F72)*(IE72*$F72-IF72))/30))+IF(II72="",0,((30/(IH72*$F72)*(IH72*$F72-II72))/30))+IF(IL72="",0,((30/(IK72*$F72)*(IK72*$F72-IL72))/30))+IF(IO72="",0,((30/(IN72*$F72)*(IN72*$F72-IO72))/30))+IF(IR72="",0,((30/(IQ72*$F72)*(IQ72*$F72-IR72))/30))+IF(IU72="",0,((30/(IT72*$F72)*(IT72*$F72-IU72))/30))+IF(IX72="",0,((30/(IW72*$F72)*(IW72*$F72-IX72))/30))+IF(JA72="",0,((30/(IZ72*$F72)*(IZ72*$F72-JA72))/30))+IF(JD72="",0,((30/(JC72*$F72)*(JC72*$F72-JD72))/30))+IF(JG72="",0,((30/(JF72*$F72)*(JF72*$F72-JG72))/30))+IF(JJ72="",0,((30/(JI72*$F72)*(JI72*$F72-JJ72))/30))+IF(JM72="",0,((30/(JL72*$F72)*(JL72*$F72-JM72))/30)))),0.01)</f>
        <v>0</v>
      </c>
      <c r="JP72" s="251">
        <f t="shared" ref="JP72:JP135" si="109">ROUND(JO72*$I72,2)</f>
        <v>0</v>
      </c>
      <c r="JQ72" s="226">
        <f t="shared" ref="JQ72:JQ135" si="110">FLOOR(IF($Z72="Ne",0,IF(OR($M72=0,$M72=""),0,IF(IF(IG72="Ano",IF(IF72="",0,((30/(IE72*$F72)*(IE72*$F72-IF72))/30)),0)+IF(IJ72="Ano",IF(II72="",0,((30/(IH72*$F72)*(IH72*$F72-II72))/30)),0)+IF(IM72="Ano",IF(IL72="",0,((30/(IK72*$F72)*(IK72*$F72-IL72))/30)),0)+IF(IP72="Ano",IF(IO72="",0,((30/(IN72*$F72)*(IN72*$F72-IO72))/30)),0)+IF(IS72="Ano",IF(IR72="",0,((30/(IQ72*$F72)*(IQ72*$F72-IR72))/30)),0)+IF(IV72="Ano",IF(IU72="",0,((30/(IT72*$F72)*(IT72*$F72-IU72))/30)),0)+IF(IY72="Ano",IF(IX72="",0,((30/(IW72*$F72)*(IW72*$F72-IX72))/30)),0)+IF(JB72="Ano",IF(JA72="",0,((30/(IZ72*$F72)*(IZ72*$F72-JA72))/30)),0)+IF(JE72="Ano",IF(JD72="",0,((30/(JC72*$F72)*(JC72*$F72-JD72))/30)),0)+IF(JH72="Ano",IF(JG72="",0,((30/(JF72*$F72)*(JF72*$F72-JG72))/30)),0)+IF(JK72="Ano",IF(JJ72="",0,((30/(JI72*$F72)*(JI72*$F72-JJ72))/30)),0)+IF(JN72="Ano",IF(JM72="",0,((30/(JL72*$F72)*(JL72*$F72-JM72))/30)),0)&gt;($M72-1-$BO72-$DE72-$EU72-$GK72-$IA72),($M72-1-$BO72-$DE72-$EU72-$GK72-$IA72),IF(IG72="Ano",IF(IF72="",0,((30/(IE72*$F72)*(IE72*$F72-IF72))/30)),0)+IF(IJ72="Ano",IF(II72="",0,((30/(IH72*$F72)*(IH72*$F72-II72))/30)),0)+IF(IM72="Ano",IF(IL72="",0,((30/(IK72*$F72)*(IK72*$F72-IL72))/30)),0)+IF(IP72="Ano",IF(IO72="",0,((30/(IN72*$F72)*(IN72*$F72-IO72))/30)),0)+IF(IS72="Ano",IF(IR72="",0,((30/(IQ72*$F72)*(IQ72*$F72-IR72))/30)),0)+IF(IV72="Ano",IF(IU72="",0,((30/(IT72*$F72)*(IT72*$F72-IU72))/30)),0)+IF(IY72="Ano",IF(IX72="",0,((30/(IW72*$F72)*(IW72*$F72-IX72))/30)),0)+IF(JB72="Ano",IF(JA72="",0,((30/(IZ72*$F72)*(IZ72*$F72-JA72))/30)),0)+IF(JE72="Ano",IF(JD72="",0,((30/(JC72*$F72)*(JC72*$F72-JD72))/30)),0)+IF(JH72="Ano",IF(JG72="",0,((30/(JF72*$F72)*(JF72*$F72-JG72))/30)),0)+IF(JK72="Ano",IF(JJ72="",0,((30/(JI72*$F72)*(JI72*$F72-JJ72))/30)),0)+IF(JN72="Ano",IF(JM72="",0,((30/(JL72*$F72)*(JL72*$F72-JM72))/30)),0)))),0.01)</f>
        <v>0</v>
      </c>
      <c r="JR72" s="227">
        <f t="shared" ref="JR72:JR135" si="111">ROUND(JQ72*$N72,2)</f>
        <v>0</v>
      </c>
      <c r="JS72" s="23"/>
      <c r="JT72" s="23"/>
      <c r="JU72" s="174">
        <v>160</v>
      </c>
      <c r="JV72" s="566"/>
      <c r="JW72" s="567"/>
      <c r="JX72" s="174">
        <v>160</v>
      </c>
      <c r="JY72" s="566"/>
      <c r="JZ72" s="567"/>
      <c r="KA72" s="174">
        <v>160</v>
      </c>
      <c r="KB72" s="566"/>
      <c r="KC72" s="567"/>
      <c r="KD72" s="174">
        <v>160</v>
      </c>
      <c r="KE72" s="566"/>
      <c r="KF72" s="567"/>
      <c r="KG72" s="174">
        <v>160</v>
      </c>
      <c r="KH72" s="566"/>
      <c r="KI72" s="567"/>
      <c r="KJ72" s="174">
        <v>160</v>
      </c>
      <c r="KK72" s="566"/>
      <c r="KL72" s="567"/>
      <c r="KM72" s="174">
        <v>160</v>
      </c>
      <c r="KN72" s="566"/>
      <c r="KO72" s="567"/>
      <c r="KP72" s="174">
        <v>160</v>
      </c>
      <c r="KQ72" s="566"/>
      <c r="KR72" s="567"/>
      <c r="KS72" s="174">
        <v>160</v>
      </c>
      <c r="KT72" s="566"/>
      <c r="KU72" s="567"/>
      <c r="KV72" s="174">
        <v>160</v>
      </c>
      <c r="KW72" s="566"/>
      <c r="KX72" s="567"/>
      <c r="KY72" s="174">
        <v>160</v>
      </c>
      <c r="KZ72" s="566"/>
      <c r="LA72" s="567"/>
      <c r="LB72" s="174">
        <v>160</v>
      </c>
      <c r="LC72" s="566"/>
      <c r="LD72" s="567"/>
      <c r="LE72" s="252">
        <f t="shared" ref="LE72:LE135" si="112">FLOOR(IF($Z72="Ne",0,IF(IF(JV72="",0,((30/(JU72*$F72)*(JU72*$F72-JV72))/30))+IF(JY72="",0,((30/(JX72*$F72)*(JX72*$F72-JY72))/30))+IF(KB72="",0,((30/(KA72*$F72)*(KA72*$F72-KB72))/30))+IF(KE72="",0,((30/(KD72*$F72)*(KD72*$F72-KE72))/30))+IF(KH72="",0,((30/(KG72*$F72)*(KG72*$F72-KH72))/30))+IF(KK72="",0,((30/(KJ72*$F72)*(KJ72*$F72-KK72))/30))+IF(KN72="",0,((30/(KM72*$F72)*(KM72*$F72-KN72))/30))+IF(KQ72="",0,((30/(KP72*$F72)*(KP72*$F72-KQ72))/30))+IF(KT72="",0,((30/(KS72*$F72)*(KS72*$F72-KT72))/30))+IF(KW72="",0,((30/(KV72*$F72)*(KV72*$F72-KW72))/30))+IF(KZ72="",0,((30/(KY72*$F72)*(KY72*$F72-KZ72))/30))+IF(LC72="",0,((30/(LB72*$F72)*(LB72*$F72-LC72))/30))&gt;($E72-1-$BM72-$DC72-$ES72-$GI72-$HY72-$JO72),$E72-1-$BM72-$DC72-$ES72-$GI72-$HY72-$JO72,IF(JV72="",0,((30/(JU72*$F72)*(JU72*$F72-JV72))/30))+IF(JY72="",0,((30/(JX72*$F72)*(JX72*$F72-JY72))/30))+IF(KB72="",0,((30/(KA72*$F72)*(KA72*$F72-KB72))/30))+IF(KE72="",0,((30/(KD72*$F72)*(KD72*$F72-KE72))/30))+IF(KH72="",0,((30/(KG72*$F72)*(KG72*$F72-KH72))/30))+IF(KK72="",0,((30/(KJ72*$F72)*(KJ72*$F72-KK72))/30))+IF(KN72="",0,((30/(KM72*$F72)*(KM72*$F72-KN72))/30))+IF(KQ72="",0,((30/(KP72*$F72)*(KP72*$F72-KQ72))/30))+IF(KT72="",0,((30/(KS72*$F72)*(KS72*$F72-KT72))/30))+IF(KW72="",0,((30/(KV72*$F72)*(KV72*$F72-KW72))/30))+IF(KZ72="",0,((30/(KY72*$F72)*(KY72*$F72-KZ72))/30))+IF(LC72="",0,((30/(LB72*$F72)*(LB72*$F72-LC72))/30)))),0.01)</f>
        <v>0</v>
      </c>
      <c r="LF72" s="251">
        <f t="shared" ref="LF72:LF135" si="113">ROUND(LE72*$I72,2)</f>
        <v>0</v>
      </c>
      <c r="LG72" s="226">
        <f t="shared" ref="LG72:LG135" si="114">FLOOR(IF($Z72="Ne",0,IF(OR($M72=0,$M72=""),0,IF(IF(JW72="Ano",IF(JV72="",0,((30/(JU72*$F72)*(JU72*$F72-JV72))/30)),0)+IF(JZ72="Ano",IF(JY72="",0,((30/(JX72*$F72)*(JX72*$F72-JY72))/30)),0)+IF(KC72="Ano",IF(KB72="",0,((30/(KA72*$F72)*(KA72*$F72-KB72))/30)),0)+IF(KF72="Ano",IF(KE72="",0,((30/(KD72*$F72)*(KD72*$F72-KE72))/30)),0)+IF(KI72="Ano",IF(KH72="",0,((30/(KG72*$F72)*(KG72*$F72-KH72))/30)),0)+IF(KL72="Ano",IF(KK72="",0,((30/(KJ72*$F72)*(KJ72*$F72-KK72))/30)),0)+IF(KO72="Ano",IF(KN72="",0,((30/(KM72*$F72)*(KM72*$F72-KN72))/30)),0)+IF(KR72="Ano",IF(KQ72="",0,((30/(KP72*$F72)*(KP72*$F72-KQ72))/30)),0)+IF(KU72="Ano",IF(KT72="",0,((30/(KS72*$F72)*(KS72*$F72-KT72))/30)),0)+IF(KX72="Ano",IF(KW72="",0,((30/(KV72*$F72)*(KV72*$F72-KW72))/30)),0)+IF(LA72="Ano",IF(KZ72="",0,((30/(KY72*$F72)*(KY72*$F72-KZ72))/30)),0)+IF(LD72="Ano",IF(LC72="",0,((30/(LB72*$F72)*(LB72*$F72-LC72))/30)),0)&gt;($M72-1-$BO72-$DE72-$EU72-$GK72-$IA72-$JQ72),($M72-1-$BO72-$DE72-$EU72-$GK72-$IA72-$JQ72),IF(JW72="Ano",IF(JV72="",0,((30/(JU72*$F72)*(JU72*$F72-JV72))/30)),0)+IF(JZ72="Ano",IF(JY72="",0,((30/(JX72*$F72)*(JX72*$F72-JY72))/30)),0)+IF(KC72="Ano",IF(KB72="",0,((30/(KA72*$F72)*(KA72*$F72-KB72))/30)),0)+IF(KF72="Ano",IF(KE72="",0,((30/(KD72*$F72)*(KD72*$F72-KE72))/30)),0)+IF(KI72="Ano",IF(KH72="",0,((30/(KG72*$F72)*(KG72*$F72-KH72))/30)),0)+IF(KL72="Ano",IF(KK72="",0,((30/(KJ72*$F72)*(KJ72*$F72-KK72))/30)),0)+IF(KO72="Ano",IF(KN72="",0,((30/(KM72*$F72)*(KM72*$F72-KN72))/30)),0)+IF(KR72="Ano",IF(KQ72="",0,((30/(KP72*$F72)*(KP72*$F72-KQ72))/30)),0)+IF(KU72="Ano",IF(KT72="",0,((30/(KS72*$F72)*(KS72*$F72-KT72))/30)),0)+IF(KX72="Ano",IF(KW72="",0,((30/(KV72*$F72)*(KV72*$F72-KW72))/30)),0)+IF(LA72="Ano",IF(KZ72="",0,((30/(KY72*$F72)*(KY72*$F72-KZ72))/30)),0)+IF(LD72="Ano",IF(LC72="",0,((30/(LB72*$F72)*(LB72*$F72-LC72))/30)),0)))),0.01)</f>
        <v>0</v>
      </c>
      <c r="LH72" s="227">
        <f t="shared" ref="LH72:LH135" si="115">ROUND(LG72*$N72,2)</f>
        <v>0</v>
      </c>
      <c r="LI72" s="23"/>
      <c r="LJ72" s="23"/>
      <c r="LK72" s="174">
        <v>160</v>
      </c>
      <c r="LL72" s="566"/>
      <c r="LM72" s="567"/>
      <c r="LN72" s="174">
        <v>160</v>
      </c>
      <c r="LO72" s="566"/>
      <c r="LP72" s="567"/>
      <c r="LQ72" s="174">
        <v>160</v>
      </c>
      <c r="LR72" s="566"/>
      <c r="LS72" s="567"/>
      <c r="LT72" s="174">
        <v>160</v>
      </c>
      <c r="LU72" s="566"/>
      <c r="LV72" s="567"/>
      <c r="LW72" s="174">
        <v>160</v>
      </c>
      <c r="LX72" s="566"/>
      <c r="LY72" s="567"/>
      <c r="LZ72" s="551">
        <v>160</v>
      </c>
      <c r="MA72" s="566"/>
      <c r="MB72" s="567"/>
      <c r="MC72" s="174">
        <v>160</v>
      </c>
      <c r="MD72" s="566"/>
      <c r="ME72" s="567"/>
      <c r="MF72" s="174">
        <v>160</v>
      </c>
      <c r="MG72" s="566"/>
      <c r="MH72" s="567"/>
      <c r="MI72" s="174">
        <v>160</v>
      </c>
      <c r="MJ72" s="566"/>
      <c r="MK72" s="567"/>
      <c r="ML72" s="174">
        <v>160</v>
      </c>
      <c r="MM72" s="566"/>
      <c r="MN72" s="567"/>
      <c r="MO72" s="551">
        <v>160</v>
      </c>
      <c r="MP72" s="566"/>
      <c r="MQ72" s="567"/>
      <c r="MR72" s="174">
        <v>160</v>
      </c>
      <c r="MS72" s="566"/>
      <c r="MT72" s="567"/>
      <c r="MU72" s="252">
        <f t="shared" ref="MU72:MU135" si="116">FLOOR(IF($Z72="Ne",0,IF(IF(LL72="",0,((30/(LK72*$F72)*(LK72*$F72-LL72))/30))+IF(LO72="",0,((30/(LN72*$F72)*(LN72*$F72-LO72))/30))+IF(LR72="",0,((30/(LQ72*$F72)*(LQ72*$F72-LR72))/30))+IF(LU72="",0,((30/(LT72*$F72)*(LT72*$F72-LU72))/30))+IF(LX72="",0,((30/(LW72*$F72)*(LW72*$F72-LX72))/30))+IF(MA72="",0,((30/(LZ72*$F72)*(LZ72*$F72-MA72))/30))+IF(MD72="",0,((30/(MC72*$F72)*(MC72*$F72-MD72))/30))+IF(MG72="",0,((30/(MF72*$F72)*(MF72*$F72-MG72))/30))+IF(MJ72="",0,((30/(MI72*$F72)*(MI72*$F72-MJ72))/30))+IF(MM72="",0,((30/(ML72*$F72)*(ML72*$F72-MM72))/30))+IF(MP72="",0,((30/(MO72*$F72)*(MO72*$F72-MP72))/30))+IF(MS72="",0,((30/(MR72*$F72)*(MR72*$F72-MS72))/30))&gt;($E72-1-$BM72-$DC72-$ES72-$GI72-$HY72-$JO72-$LE72),$E72-1-$BM72-$DC72-$ES72-$GI72-$HY72-$JO72-$LE72,IF(LL72="",0,((30/(LK72*$F72)*(LK72*$F72-LL72))/30))+IF(LO72="",0,((30/(LN72*$F72)*(LN72*$F72-LO72))/30))+IF(LR72="",0,((30/(LQ72*$F72)*(LQ72*$F72-LR72))/30))+IF(LU72="",0,((30/(LT72*$F72)*(LT72*$F72-LU72))/30))+IF(LX72="",0,((30/(LW72*$F72)*(LW72*$F72-LX72))/30))+IF(MA72="",0,((30/(LZ72*$F72)*(LZ72*$F72-MA72))/30))+IF(MD72="",0,((30/(MC72*$F72)*(MC72*$F72-MD72))/30))+IF(MG72="",0,((30/(MF72*$F72)*(MF72*$F72-MG72))/30))+IF(MJ72="",0,((30/(MI72*$F72)*(MI72*$F72-MJ72))/30))+IF(MM72="",0,((30/(ML72*$F72)*(ML72*$F72-MM72))/30))+IF(MP72="",0,((30/(MO72*$F72)*(MO72*$F72-MP72))/30))+IF(MS72="",0,((30/(MR72*$F72)*(MR72*$F72-MS72))/30)))),0.01)</f>
        <v>0</v>
      </c>
      <c r="MV72" s="251">
        <f t="shared" ref="MV72:MV135" si="117">ROUND(MU72*$I72,2)</f>
        <v>0</v>
      </c>
      <c r="MW72" s="226">
        <f t="shared" ref="MW72:MW135" si="118">FLOOR(IF($Z72="Ne",0,IF(OR($M72=0,$M72=""),0,IF(IF(LM72="Ano",IF(LL72="",0,((30/(LK72*$F72)*(LK72*$F72-LL72))/30)),0)+IF(LP72="Ano",IF(LO72="",0,((30/(LN72*$F72)*(LN72*$F72-LO72))/30)),0)+IF(LS72="Ano",IF(LR72="",0,((30/(LQ72*$F72)*(LQ72*$F72-LR72))/30)),0)+IF(LV72="Ano",IF(LU72="",0,((30/(LT72*$F72)*(LT72*$F72-LU72))/30)),0)+IF(LY72="Ano",IF(LX72="",0,((30/(LW72*$F72)*(LW72*$F72-LX72))/30)),0)+IF(MB72="Ano",IF(MA72="",0,((30/(LZ72*$F72)*(LZ72*$F72-MA72))/30)),0)+IF(ME72="Ano",IF(MD72="",0,((30/(MC72*$F72)*(MC72*$F72-MD72))/30)),0)+IF(MH72="Ano",IF(MG72="",0,((30/(MF72*$F72)*(MF72*$F72-MG72))/30)),0)+IF(MK72="Ano",IF(MJ72="",0,((30/(MI72*$F72)*(MI72*$F72-MJ72))/30)),0)+IF(MN72="Ano",IF(MM72="",0,((30/(ML72*$F72)*(ML72*$F72-MM72))/30)),0)+IF(MQ72="Ano",IF(MP72="",0,((30/(MO72*$F72)*(MO72*$F72-MP72))/30)),0)+IF(MT72="Ano",IF(MS72="",0,((30/(MR72*$F72)*(MR72*$F72-MS72))/30)),0)&gt;($M72-1-$BO72-$DE72-$EU72-$GK72-$IA72-$JQ72-$LG72),($M72-1-$BO72-$DE72-$EU72-$GK72-$IA72-$JQ72-$LG72),IF(LM72="Ano",IF(LL72="",0,((30/(LK72*$F72)*(LK72*$F72-LL72))/30)),0)+IF(LP72="Ano",IF(LO72="",0,((30/(LN72*$F72)*(LN72*$F72-LO72))/30)),0)+IF(LS72="Ano",IF(LR72="",0,((30/(LQ72*$F72)*(LQ72*$F72-LR72))/30)),0)+IF(LV72="Ano",IF(LU72="",0,((30/(LT72*$F72)*(LT72*$F72-LU72))/30)),0)+IF(LY72="Ano",IF(LX72="",0,((30/(LW72*$F72)*(LW72*$F72-LX72))/30)),0)+IF(MB72="Ano",IF(MA72="",0,((30/(LZ72*$F72)*(LZ72*$F72-MA72))/30)),0)+IF(ME72="Ano",IF(MD72="",0,((30/(MC72*$F72)*(MC72*$F72-MD72))/30)),0)+IF(MH72="Ano",IF(MG72="",0,((30/(MF72*$F72)*(MF72*$F72-MG72))/30)),0)+IF(MK72="Ano",IF(MJ72="",0,((30/(MI72*$F72)*(MI72*$F72-MJ72))/30)),0)+IF(MN72="Ano",IF(MM72="",0,((30/(ML72*$F72)*(ML72*$F72-MM72))/30)),0)+IF(MQ72="Ano",IF(MP72="",0,((30/(MO72*$F72)*(MO72*$F72-MP72))/30)),0)+IF(MT72="Ano",IF(MS72="",0,((30/(MR72*$F72)*(MR72*$F72-MS72))/30)),0)))),0.01)</f>
        <v>0</v>
      </c>
      <c r="MX72" s="227">
        <f t="shared" ref="MX72:MX135" si="119">ROUND(MW72*$N72,2)</f>
        <v>0</v>
      </c>
      <c r="MY72" s="23"/>
      <c r="MZ72" s="23"/>
      <c r="NA72" s="568">
        <v>160</v>
      </c>
      <c r="NB72" s="573"/>
      <c r="NC72" s="567"/>
      <c r="ND72" s="174">
        <v>160</v>
      </c>
      <c r="NE72" s="566"/>
      <c r="NF72" s="567"/>
      <c r="NG72" s="201">
        <v>160</v>
      </c>
      <c r="NH72" s="573"/>
      <c r="NI72" s="567"/>
      <c r="NJ72" s="201">
        <v>160</v>
      </c>
      <c r="NK72" s="573"/>
      <c r="NL72" s="567"/>
      <c r="NM72" s="174">
        <v>160</v>
      </c>
      <c r="NN72" s="566"/>
      <c r="NO72" s="567"/>
      <c r="NP72" s="174">
        <v>160</v>
      </c>
      <c r="NQ72" s="566"/>
      <c r="NR72" s="567"/>
      <c r="NS72" s="174">
        <v>160</v>
      </c>
      <c r="NT72" s="566"/>
      <c r="NU72" s="567"/>
      <c r="NV72" s="201">
        <v>160</v>
      </c>
      <c r="NW72" s="573"/>
      <c r="NX72" s="567"/>
      <c r="NY72" s="201">
        <v>160</v>
      </c>
      <c r="NZ72" s="573"/>
      <c r="OA72" s="567"/>
      <c r="OB72" s="174">
        <v>160</v>
      </c>
      <c r="OC72" s="566"/>
      <c r="OD72" s="567"/>
      <c r="OE72" s="174">
        <v>160</v>
      </c>
      <c r="OF72" s="566"/>
      <c r="OG72" s="567"/>
      <c r="OH72" s="174">
        <v>160</v>
      </c>
      <c r="OI72" s="566"/>
      <c r="OJ72" s="567"/>
      <c r="OK72" s="252">
        <f t="shared" ref="OK72:OK135" si="120">FLOOR(IF($Z72="Ne",0,IF(IF(NB72="",0,((30/(NA72*$F72)*(NA72*$F72-NB72))/30))+IF(NE72="",0,((30/(ND72*$F72)*(ND72*$F72-NE72))/30))+IF(NH72="",0,((30/(NG72*$F72)*(NG72*$F72-NH72))/30))+IF(NK72="",0,((30/(NJ72*$F72)*(NJ72*$F72-NK72))/30))+IF(NN72="",0,((30/(NM72*$F72)*(NM72*$F72-NN72))/30))+IF(NQ72="",0,((30/(NP72*$F72)*(NP72*$F72-NQ72))/30))+IF(NT72="",0,((30/(NS72*$F72)*(NS72*$F72-NT72))/30))+IF(NW72="",0,((30/(NV72*$F72)*(NV72*$F72-NW72))/30))+IF(NZ72="",0,((30/(NY72*$F72)*(NY72*$F72-NZ72))/30))+IF(OC72="",0,((30/(OB72*$F72)*(OB72*$F72-OC72))/30))+IF(OF72="",0,((30/(OE72*$F72)*(OE72*$F72-OF72))/30))+IF(OI72="",0,((30/(OH72*$F72)*(OH72*$F72-OI72))/30))&gt;($E72-1-$BM72-$DC72-$ES72-$GI72-$HY72-$JO72-$LE72-$MU72),$E72-1-$BM72-$DC72-$ES72-$GI72-$HY72-$JO72-$LE72-$MU72,IF(NB72="",0,((30/(NA72*$F72)*(NA72*$F72-NB72))/30))+IF(NE72="",0,((30/(ND72*$F72)*(ND72*$F72-NE72))/30))+IF(NH72="",0,((30/(NG72*$F72)*(NG72*$F72-NH72))/30))+IF(NK72="",0,((30/(NJ72*$F72)*(NJ72*$F72-NK72))/30))+IF(NN72="",0,((30/(NM72*$F72)*(NM72*$F72-NN72))/30))+IF(NQ72="",0,((30/(NP72*$F72)*(NP72*$F72-NQ72))/30))+IF(NT72="",0,((30/(NS72*$F72)*(NS72*$F72-NT72))/30))+IF(NW72="",0,((30/(NV72*$F72)*(NV72*$F72-NW72))/30))+IF(NZ72="",0,((30/(NY72*$F72)*(NY72*$F72-NZ72))/30))+IF(OC72="",0,((30/(OB72*$F72)*(OB72*$F72-OC72))/30))+IF(OF72="",0,((30/(OE72*$F72)*(OE72*$F72-OF72))/30))+IF(OI72="",0,((30/(OH72*$F72)*(OH72*$F72-OI72))/30)))),0.01)</f>
        <v>0</v>
      </c>
      <c r="OL72" s="251">
        <f t="shared" ref="OL72:OL135" si="121">ROUND(OK72*$I72,2)</f>
        <v>0</v>
      </c>
      <c r="OM72" s="226">
        <f t="shared" ref="OM72:OM135" si="122">FLOOR(IF($Z72="Ne",0,IF(OR($M72=0,$M72=""),0,IF(IF(NC72="Ano",IF(NB72="",0,((30/(NA72*$F72)*(NA72*$F72-NB72))/30)),0)+IF(NF72="Ano",IF(NE72="",0,((30/(ND72*$F72)*(ND72*$F72-NE72))/30)),0)+IF(NI72="Ano",IF(NH72="",0,((30/(NG72*$F72)*(NG72*$F72-NH72))/30)),0)+IF(NL72="Ano",IF(NK72="",0,((30/(NJ72*$F72)*(NJ72*$F72-NK72))/30)),0)+IF(NO72="Ano",IF(NN72="",0,((30/(NM72*$F72)*(NM72*$F72-NN72))/30)),0)+IF(NR72="Ano",IF(NQ72="",0,((30/(NP72*$F72)*(NP72*$F72-NQ72))/30)),0)+IF(NU72="Ano",IF(NT72="",0,((30/(NS72*$F72)*(NS72*$F72-NT72))/30)),0)+IF(NX72="Ano",IF(NW72="",0,((30/(NV72*$F72)*(NV72*$F72-NW72))/30)),0)+IF(OA72="Ano",IF(NZ72="",0,((30/(NY72*$F72)*(NY72*$F72-NZ72))/30)),0)+IF(OD72="Ano",IF(OC72="",0,((30/(OB72*$F72)*(OB72*$F72-OC72))/30)),0)+IF(OG72="Ano",IF(OF72="",0,((30/(OE72*$F72)*(OE72*$F72-OF72))/30)),0)+IF(OJ72="Ano",IF(OI72="",0,((30/(OH72*$F72)*(OH72*$F72-OI72))/30)),0)&gt;($M72-1-$BO72-$DE72-$EU72-$GK72-$IA72-$JQ72-$LG72-$MW72),($M72-1-$BO72-$DE72-$EU72-$GK72-$IA72-$JQ72-$LG72-$MW72),IF(NC72="Ano",IF(NB72="",0,((30/(NA72*$F72)*(NA72*$F72-NB72))/30)),0)+IF(NF72="Ano",IF(NE72="",0,((30/(ND72*$F72)*(ND72*$F72-NE72))/30)),0)+IF(NI72="Ano",IF(NH72="",0,((30/(NG72*$F72)*(NG72*$F72-NH72))/30)),0)+IF(NL72="Ano",IF(NK72="",0,((30/(NJ72*$F72)*(NJ72*$F72-NK72))/30)),0)+IF(NO72="Ano",IF(NN72="",0,((30/(NM72*$F72)*(NM72*$F72-NN72))/30)),0)+IF(NR72="Ano",IF(NQ72="",0,((30/(NP72*$F72)*(NP72*$F72-NQ72))/30)),0)+IF(NU72="Ano",IF(NT72="",0,((30/(NS72*$F72)*(NS72*$F72-NT72))/30)),0)+IF(NX72="Ano",IF(NW72="",0,((30/(NV72*$F72)*(NV72*$F72-NW72))/30)),0)+IF(OA72="Ano",IF(NZ72="",0,((30/(NY72*$F72)*(NY72*$F72-NZ72))/30)),0)+IF(OD72="Ano",IF(OC72="",0,((30/(OB72*$F72)*(OB72*$F72-OC72))/30)),0)+IF(OG72="Ano",IF(OF72="",0,((30/(OE72*$F72)*(OE72*$F72-OF72))/30)),0)+IF(OJ72="Ano",IF(OI72="",0,((30/(OH72*$F72)*(OH72*$F72-OI72))/30)),0)))),0.01)</f>
        <v>0</v>
      </c>
      <c r="ON72" s="227">
        <f t="shared" ref="ON72:ON135" si="123">ROUND(OM72*$N72,2)</f>
        <v>0</v>
      </c>
      <c r="OO72" s="23"/>
      <c r="OP72" s="23"/>
      <c r="OQ72" s="571" t="s">
        <v>297</v>
      </c>
      <c r="OR72" s="577">
        <v>160</v>
      </c>
      <c r="OS72" s="573"/>
      <c r="OT72" s="175"/>
      <c r="OU72" s="252">
        <f t="shared" ref="OU72:OU135" si="124">FLOOR(IF($OQ72="Ne",0,IF(OS72="",0,((30/(OR72*F72)*(OR72*F72-OS72))/30))),0.01)</f>
        <v>0</v>
      </c>
      <c r="OV72" s="227">
        <f t="shared" ref="OV72:OV135" si="125">ROUND(OU72*I72,2)</f>
        <v>0</v>
      </c>
      <c r="OW72" s="226">
        <f t="shared" ref="OW72:OW135" si="126">FLOOR(IF(OR($M72=0,$M72=""),0,IF(OQ72="Ano",IF(OT72="Ano",OU72,0),0)),0.01)</f>
        <v>0</v>
      </c>
      <c r="OX72" s="251">
        <f t="shared" ref="OX72:OX135" si="127">ROUND(OW72*N72,2)</f>
        <v>0</v>
      </c>
      <c r="OY72" s="574"/>
      <c r="OZ72" s="23"/>
      <c r="PA72" s="23"/>
      <c r="PB72" s="228">
        <f t="shared" si="72"/>
        <v>0</v>
      </c>
      <c r="PC72" s="255">
        <f t="shared" si="73"/>
        <v>0</v>
      </c>
      <c r="PD72" s="226">
        <f t="shared" si="74"/>
        <v>0</v>
      </c>
      <c r="PE72" s="227">
        <f t="shared" si="75"/>
        <v>0</v>
      </c>
      <c r="PF72" s="230">
        <f t="shared" si="76"/>
        <v>0</v>
      </c>
      <c r="PG72" s="229">
        <f t="shared" si="77"/>
        <v>0</v>
      </c>
      <c r="PH72" s="226">
        <f t="shared" si="78"/>
        <v>0</v>
      </c>
      <c r="PI72" s="251">
        <f t="shared" si="79"/>
        <v>0</v>
      </c>
      <c r="PJ72" s="412">
        <f t="shared" si="80"/>
        <v>0</v>
      </c>
      <c r="PK72" s="417">
        <f t="shared" si="81"/>
        <v>0</v>
      </c>
      <c r="PL72" s="412">
        <f t="shared" si="82"/>
        <v>0</v>
      </c>
      <c r="PM72" s="414">
        <f t="shared" si="83"/>
        <v>0</v>
      </c>
      <c r="PN72" s="412" t="s">
        <v>338</v>
      </c>
      <c r="PO72" s="414" t="s">
        <v>338</v>
      </c>
      <c r="PP72" s="412">
        <f t="shared" si="84"/>
        <v>0</v>
      </c>
      <c r="PQ72" s="414">
        <f t="shared" si="85"/>
        <v>0</v>
      </c>
      <c r="PR72" s="23"/>
      <c r="PV72" s="26"/>
      <c r="PW72" s="26"/>
      <c r="PY72" s="26"/>
    </row>
    <row r="73" spans="2:441" s="4" customFormat="1" ht="16.5" customHeight="1" x14ac:dyDescent="0.25">
      <c r="B73" s="46" t="s">
        <v>43</v>
      </c>
      <c r="C73" s="986"/>
      <c r="D73" s="987"/>
      <c r="E73" s="308"/>
      <c r="F73" s="652">
        <v>1</v>
      </c>
      <c r="G73" s="309"/>
      <c r="H73" s="59"/>
      <c r="I73" s="57">
        <f>INT(ROUND(F73,2)*(IF(RIGHT(G73,1)="*",data!$J$11*H73+(IF(H73&gt;0, data!$K$11,0)),(IF(G73&gt;0,data!$J$11*RIGHT(G73,5)+data!$K$11,0)))))</f>
        <v>0</v>
      </c>
      <c r="J73" s="57">
        <f>IF(E73&gt;0,I73*E73,0)</f>
        <v>0</v>
      </c>
      <c r="K73" s="313"/>
      <c r="L73" s="314"/>
      <c r="M73" s="312"/>
      <c r="N73" s="57">
        <f>INT(ROUND(F73,2)*(IF(J73&gt;0,(IF(L73="ano",data!$J$6,0)),0)))</f>
        <v>0</v>
      </c>
      <c r="O73" s="61">
        <f>IF(M73&gt;E73,N73*E73,N73*M73)</f>
        <v>0</v>
      </c>
      <c r="P73" s="63">
        <f>J73+O73</f>
        <v>0</v>
      </c>
      <c r="Q73" s="26"/>
      <c r="R73" s="288" t="str">
        <f t="shared" si="86"/>
        <v/>
      </c>
      <c r="S73" s="289" t="str">
        <f t="shared" si="87"/>
        <v/>
      </c>
      <c r="T73" s="65" t="s">
        <v>338</v>
      </c>
      <c r="U73" s="290" t="str">
        <f t="shared" si="57"/>
        <v/>
      </c>
      <c r="V73" s="4">
        <f>IF(P73&gt;0,IF(ISTEXT(C73)=TRUE,0,1),0)</f>
        <v>0</v>
      </c>
      <c r="W73" s="26">
        <f>IF(H73&gt;0,IF(RIGHT(G73,1)="*",0,1),0)</f>
        <v>0</v>
      </c>
      <c r="X73" s="26">
        <f>IF(OR(G73=data!$I$18,G73=data!$I$19,G73=data!$I$20,G73=data!$I$21,G73=data!$I$22,G73=data!$I$23,G73=data!$I$24,G73=data!$I$25,G73=data!$I$26,G73=data!$I$27,G73=data!$I$28,G73=data!$I$29,G73=data!$I$30,G73=data!$I$31,G73=data!$I$32,G73=data!$I$33,G73=data!$I$34,G73=data!$I$35,G73=data!$I$36,G73=data!$I$37,G73=data!$I$38,G73=data!$I$39,G73=data!$I$40,G73=data!$I$41,G73=data!$I$42,G73=data!$I$43,G73=data!$I$44),1,0)</f>
        <v>0</v>
      </c>
      <c r="Z73" s="176" t="s">
        <v>297</v>
      </c>
      <c r="AA73" s="10"/>
      <c r="AB73" s="10"/>
      <c r="AC73" s="168">
        <v>160</v>
      </c>
      <c r="AD73" s="328"/>
      <c r="AE73" s="223"/>
      <c r="AF73" s="168">
        <v>160</v>
      </c>
      <c r="AG73" s="328"/>
      <c r="AH73" s="223"/>
      <c r="AI73" s="168">
        <v>160</v>
      </c>
      <c r="AJ73" s="328"/>
      <c r="AK73" s="223"/>
      <c r="AL73" s="168">
        <v>160</v>
      </c>
      <c r="AM73" s="328"/>
      <c r="AN73" s="223"/>
      <c r="AO73" s="168">
        <v>160</v>
      </c>
      <c r="AP73" s="328"/>
      <c r="AQ73" s="223"/>
      <c r="AR73" s="168">
        <v>160</v>
      </c>
      <c r="AS73" s="328"/>
      <c r="AT73" s="223"/>
      <c r="AU73" s="168">
        <v>160</v>
      </c>
      <c r="AV73" s="328"/>
      <c r="AW73" s="223"/>
      <c r="AX73" s="168">
        <v>160</v>
      </c>
      <c r="AY73" s="328"/>
      <c r="AZ73" s="223"/>
      <c r="BA73" s="168">
        <v>160</v>
      </c>
      <c r="BB73" s="328"/>
      <c r="BC73" s="223"/>
      <c r="BD73" s="168">
        <v>160</v>
      </c>
      <c r="BE73" s="328"/>
      <c r="BF73" s="223"/>
      <c r="BG73" s="168">
        <v>160</v>
      </c>
      <c r="BH73" s="328"/>
      <c r="BI73" s="223"/>
      <c r="BJ73" s="168">
        <v>160</v>
      </c>
      <c r="BK73" s="328"/>
      <c r="BL73" s="223"/>
      <c r="BM73" s="226">
        <f t="shared" si="88"/>
        <v>0</v>
      </c>
      <c r="BN73" s="251">
        <f t="shared" si="89"/>
        <v>0</v>
      </c>
      <c r="BO73" s="226">
        <f t="shared" si="90"/>
        <v>0</v>
      </c>
      <c r="BP73" s="227">
        <f t="shared" si="91"/>
        <v>0</v>
      </c>
      <c r="BS73" s="164">
        <v>160</v>
      </c>
      <c r="BT73" s="327"/>
      <c r="BU73" s="177"/>
      <c r="BV73" s="164">
        <v>160</v>
      </c>
      <c r="BW73" s="327"/>
      <c r="BX73" s="177"/>
      <c r="BY73" s="164">
        <v>160</v>
      </c>
      <c r="BZ73" s="327"/>
      <c r="CA73" s="177"/>
      <c r="CB73" s="164">
        <v>160</v>
      </c>
      <c r="CC73" s="327"/>
      <c r="CD73" s="177"/>
      <c r="CE73" s="164">
        <v>160</v>
      </c>
      <c r="CF73" s="327"/>
      <c r="CG73" s="177"/>
      <c r="CH73" s="164">
        <v>160</v>
      </c>
      <c r="CI73" s="327"/>
      <c r="CJ73" s="177"/>
      <c r="CK73" s="164">
        <v>160</v>
      </c>
      <c r="CL73" s="327"/>
      <c r="CM73" s="177"/>
      <c r="CN73" s="164">
        <v>160</v>
      </c>
      <c r="CO73" s="327"/>
      <c r="CP73" s="177"/>
      <c r="CQ73" s="164">
        <v>160</v>
      </c>
      <c r="CR73" s="327"/>
      <c r="CS73" s="177"/>
      <c r="CT73" s="164">
        <v>160</v>
      </c>
      <c r="CU73" s="327"/>
      <c r="CV73" s="177"/>
      <c r="CW73" s="164">
        <v>160</v>
      </c>
      <c r="CX73" s="327"/>
      <c r="CY73" s="177"/>
      <c r="CZ73" s="164">
        <v>160</v>
      </c>
      <c r="DA73" s="327"/>
      <c r="DB73" s="177"/>
      <c r="DC73" s="252">
        <f t="shared" si="92"/>
        <v>0</v>
      </c>
      <c r="DD73" s="251">
        <f t="shared" si="93"/>
        <v>0</v>
      </c>
      <c r="DE73" s="226">
        <f t="shared" si="94"/>
        <v>0</v>
      </c>
      <c r="DF73" s="227">
        <f t="shared" si="95"/>
        <v>0</v>
      </c>
      <c r="DI73" s="164">
        <v>160</v>
      </c>
      <c r="DJ73" s="340"/>
      <c r="DK73" s="169"/>
      <c r="DL73" s="195">
        <v>160</v>
      </c>
      <c r="DM73" s="328"/>
      <c r="DN73" s="169"/>
      <c r="DO73" s="195">
        <v>160</v>
      </c>
      <c r="DP73" s="328"/>
      <c r="DQ73" s="169"/>
      <c r="DR73" s="195">
        <v>160</v>
      </c>
      <c r="DS73" s="328"/>
      <c r="DT73" s="169"/>
      <c r="DU73" s="195">
        <v>160</v>
      </c>
      <c r="DV73" s="328"/>
      <c r="DW73" s="169"/>
      <c r="DX73" s="164">
        <v>160</v>
      </c>
      <c r="DY73" s="340"/>
      <c r="DZ73" s="169"/>
      <c r="EA73" s="195">
        <v>160</v>
      </c>
      <c r="EB73" s="328"/>
      <c r="EC73" s="169"/>
      <c r="ED73" s="195">
        <v>160</v>
      </c>
      <c r="EE73" s="328"/>
      <c r="EF73" s="169"/>
      <c r="EG73" s="195">
        <v>160</v>
      </c>
      <c r="EH73" s="328"/>
      <c r="EI73" s="169"/>
      <c r="EJ73" s="164">
        <v>160</v>
      </c>
      <c r="EK73" s="340"/>
      <c r="EL73" s="169"/>
      <c r="EM73" s="195">
        <v>160</v>
      </c>
      <c r="EN73" s="328"/>
      <c r="EO73" s="169"/>
      <c r="EP73" s="195">
        <v>160</v>
      </c>
      <c r="EQ73" s="328"/>
      <c r="ER73" s="169"/>
      <c r="ES73" s="252">
        <f t="shared" si="96"/>
        <v>0</v>
      </c>
      <c r="ET73" s="251">
        <f t="shared" si="97"/>
        <v>0</v>
      </c>
      <c r="EU73" s="226">
        <f t="shared" si="98"/>
        <v>0</v>
      </c>
      <c r="EV73" s="227">
        <f t="shared" si="99"/>
        <v>0</v>
      </c>
      <c r="EY73" s="346">
        <v>160</v>
      </c>
      <c r="EZ73" s="327"/>
      <c r="FA73" s="169"/>
      <c r="FB73" s="195">
        <v>160</v>
      </c>
      <c r="FC73" s="327"/>
      <c r="FD73" s="169"/>
      <c r="FE73" s="195">
        <v>160</v>
      </c>
      <c r="FF73" s="327"/>
      <c r="FG73" s="169"/>
      <c r="FH73" s="195">
        <v>160</v>
      </c>
      <c r="FI73" s="327"/>
      <c r="FJ73" s="169"/>
      <c r="FK73" s="164">
        <v>160</v>
      </c>
      <c r="FL73" s="340"/>
      <c r="FM73" s="169"/>
      <c r="FN73" s="195">
        <v>160</v>
      </c>
      <c r="FO73" s="327"/>
      <c r="FP73" s="169"/>
      <c r="FQ73" s="164">
        <v>160</v>
      </c>
      <c r="FR73" s="340"/>
      <c r="FS73" s="169"/>
      <c r="FT73" s="195">
        <v>160</v>
      </c>
      <c r="FU73" s="327"/>
      <c r="FV73" s="169"/>
      <c r="FW73" s="195">
        <v>160</v>
      </c>
      <c r="FX73" s="327"/>
      <c r="FY73" s="169"/>
      <c r="FZ73" s="164">
        <v>160</v>
      </c>
      <c r="GA73" s="340"/>
      <c r="GB73" s="169"/>
      <c r="GC73" s="195">
        <v>160</v>
      </c>
      <c r="GD73" s="327"/>
      <c r="GE73" s="169"/>
      <c r="GF73" s="195">
        <v>160</v>
      </c>
      <c r="GG73" s="327"/>
      <c r="GH73" s="169"/>
      <c r="GI73" s="252">
        <f t="shared" si="100"/>
        <v>0</v>
      </c>
      <c r="GJ73" s="251">
        <f t="shared" si="101"/>
        <v>0</v>
      </c>
      <c r="GK73" s="226">
        <f t="shared" si="102"/>
        <v>0</v>
      </c>
      <c r="GL73" s="227">
        <f t="shared" si="103"/>
        <v>0</v>
      </c>
      <c r="GO73" s="346">
        <v>160</v>
      </c>
      <c r="GP73" s="327"/>
      <c r="GQ73" s="169"/>
      <c r="GR73" s="195">
        <v>160</v>
      </c>
      <c r="GS73" s="327"/>
      <c r="GT73" s="169"/>
      <c r="GU73" s="195">
        <v>160</v>
      </c>
      <c r="GV73" s="327"/>
      <c r="GW73" s="169"/>
      <c r="GX73" s="195">
        <v>160</v>
      </c>
      <c r="GY73" s="327"/>
      <c r="GZ73" s="169"/>
      <c r="HA73" s="195">
        <v>160</v>
      </c>
      <c r="HB73" s="327"/>
      <c r="HC73" s="169"/>
      <c r="HD73" s="195">
        <v>160</v>
      </c>
      <c r="HE73" s="327"/>
      <c r="HF73" s="169"/>
      <c r="HG73" s="195">
        <v>160</v>
      </c>
      <c r="HH73" s="327"/>
      <c r="HI73" s="169"/>
      <c r="HJ73" s="195">
        <v>160</v>
      </c>
      <c r="HK73" s="327"/>
      <c r="HL73" s="169"/>
      <c r="HM73" s="195">
        <v>160</v>
      </c>
      <c r="HN73" s="327"/>
      <c r="HO73" s="169"/>
      <c r="HP73" s="195">
        <v>160</v>
      </c>
      <c r="HQ73" s="327"/>
      <c r="HR73" s="169"/>
      <c r="HS73" s="195">
        <v>160</v>
      </c>
      <c r="HT73" s="327"/>
      <c r="HU73" s="169"/>
      <c r="HV73" s="195">
        <v>160</v>
      </c>
      <c r="HW73" s="327"/>
      <c r="HX73" s="169"/>
      <c r="HY73" s="252">
        <f t="shared" si="104"/>
        <v>0</v>
      </c>
      <c r="HZ73" s="251">
        <f t="shared" si="105"/>
        <v>0</v>
      </c>
      <c r="IA73" s="226">
        <f t="shared" si="106"/>
        <v>0</v>
      </c>
      <c r="IB73" s="227">
        <f t="shared" si="107"/>
        <v>0</v>
      </c>
      <c r="IE73" s="346">
        <v>160</v>
      </c>
      <c r="IF73" s="327"/>
      <c r="IG73" s="169"/>
      <c r="IH73" s="195">
        <v>160</v>
      </c>
      <c r="II73" s="327"/>
      <c r="IJ73" s="169"/>
      <c r="IK73" s="164">
        <v>160</v>
      </c>
      <c r="IL73" s="340"/>
      <c r="IM73" s="169"/>
      <c r="IN73" s="164">
        <v>160</v>
      </c>
      <c r="IO73" s="340"/>
      <c r="IP73" s="169"/>
      <c r="IQ73" s="164">
        <v>160</v>
      </c>
      <c r="IR73" s="340"/>
      <c r="IS73" s="169"/>
      <c r="IT73" s="164">
        <v>160</v>
      </c>
      <c r="IU73" s="340"/>
      <c r="IV73" s="169"/>
      <c r="IW73" s="195">
        <v>160</v>
      </c>
      <c r="IX73" s="327"/>
      <c r="IY73" s="169"/>
      <c r="IZ73" s="164">
        <v>160</v>
      </c>
      <c r="JA73" s="340"/>
      <c r="JB73" s="169"/>
      <c r="JC73" s="164">
        <v>160</v>
      </c>
      <c r="JD73" s="340"/>
      <c r="JE73" s="169"/>
      <c r="JF73" s="164">
        <v>160</v>
      </c>
      <c r="JG73" s="340"/>
      <c r="JH73" s="169"/>
      <c r="JI73" s="164">
        <v>160</v>
      </c>
      <c r="JJ73" s="340"/>
      <c r="JK73" s="169"/>
      <c r="JL73" s="195">
        <v>160</v>
      </c>
      <c r="JM73" s="327"/>
      <c r="JN73" s="169"/>
      <c r="JO73" s="252">
        <f t="shared" si="108"/>
        <v>0</v>
      </c>
      <c r="JP73" s="251">
        <f t="shared" si="109"/>
        <v>0</v>
      </c>
      <c r="JQ73" s="226">
        <f t="shared" si="110"/>
        <v>0</v>
      </c>
      <c r="JR73" s="227">
        <f t="shared" si="111"/>
        <v>0</v>
      </c>
      <c r="JU73" s="164">
        <v>160</v>
      </c>
      <c r="JV73" s="340"/>
      <c r="JW73" s="169"/>
      <c r="JX73" s="164">
        <v>160</v>
      </c>
      <c r="JY73" s="340"/>
      <c r="JZ73" s="169"/>
      <c r="KA73" s="164">
        <v>160</v>
      </c>
      <c r="KB73" s="340"/>
      <c r="KC73" s="169"/>
      <c r="KD73" s="164">
        <v>160</v>
      </c>
      <c r="KE73" s="340"/>
      <c r="KF73" s="169"/>
      <c r="KG73" s="164">
        <v>160</v>
      </c>
      <c r="KH73" s="340"/>
      <c r="KI73" s="169"/>
      <c r="KJ73" s="164">
        <v>160</v>
      </c>
      <c r="KK73" s="340"/>
      <c r="KL73" s="169"/>
      <c r="KM73" s="164">
        <v>160</v>
      </c>
      <c r="KN73" s="340"/>
      <c r="KO73" s="169"/>
      <c r="KP73" s="164">
        <v>160</v>
      </c>
      <c r="KQ73" s="340"/>
      <c r="KR73" s="169"/>
      <c r="KS73" s="164">
        <v>160</v>
      </c>
      <c r="KT73" s="340"/>
      <c r="KU73" s="169"/>
      <c r="KV73" s="164">
        <v>160</v>
      </c>
      <c r="KW73" s="340"/>
      <c r="KX73" s="169"/>
      <c r="KY73" s="164">
        <v>160</v>
      </c>
      <c r="KZ73" s="340"/>
      <c r="LA73" s="169"/>
      <c r="LB73" s="164">
        <v>160</v>
      </c>
      <c r="LC73" s="340"/>
      <c r="LD73" s="169"/>
      <c r="LE73" s="252">
        <f t="shared" si="112"/>
        <v>0</v>
      </c>
      <c r="LF73" s="251">
        <f t="shared" si="113"/>
        <v>0</v>
      </c>
      <c r="LG73" s="226">
        <f t="shared" si="114"/>
        <v>0</v>
      </c>
      <c r="LH73" s="227">
        <f t="shared" si="115"/>
        <v>0</v>
      </c>
      <c r="LK73" s="164">
        <v>160</v>
      </c>
      <c r="LL73" s="340"/>
      <c r="LM73" s="169"/>
      <c r="LN73" s="164">
        <v>160</v>
      </c>
      <c r="LO73" s="340"/>
      <c r="LP73" s="169"/>
      <c r="LQ73" s="164">
        <v>160</v>
      </c>
      <c r="LR73" s="340"/>
      <c r="LS73" s="169"/>
      <c r="LT73" s="164">
        <v>160</v>
      </c>
      <c r="LU73" s="340"/>
      <c r="LV73" s="169"/>
      <c r="LW73" s="164">
        <v>160</v>
      </c>
      <c r="LX73" s="340"/>
      <c r="LY73" s="169"/>
      <c r="LZ73" s="205">
        <v>160</v>
      </c>
      <c r="MA73" s="340"/>
      <c r="MB73" s="169"/>
      <c r="MC73" s="164">
        <v>160</v>
      </c>
      <c r="MD73" s="340"/>
      <c r="ME73" s="169"/>
      <c r="MF73" s="164">
        <v>160</v>
      </c>
      <c r="MG73" s="340"/>
      <c r="MH73" s="169"/>
      <c r="MI73" s="164">
        <v>160</v>
      </c>
      <c r="MJ73" s="340"/>
      <c r="MK73" s="169"/>
      <c r="ML73" s="164">
        <v>160</v>
      </c>
      <c r="MM73" s="340"/>
      <c r="MN73" s="169"/>
      <c r="MO73" s="205">
        <v>160</v>
      </c>
      <c r="MP73" s="340"/>
      <c r="MQ73" s="169"/>
      <c r="MR73" s="164">
        <v>160</v>
      </c>
      <c r="MS73" s="340"/>
      <c r="MT73" s="169"/>
      <c r="MU73" s="252">
        <f t="shared" si="116"/>
        <v>0</v>
      </c>
      <c r="MV73" s="251">
        <f t="shared" si="117"/>
        <v>0</v>
      </c>
      <c r="MW73" s="226">
        <f t="shared" si="118"/>
        <v>0</v>
      </c>
      <c r="MX73" s="227">
        <f t="shared" si="119"/>
        <v>0</v>
      </c>
      <c r="NA73" s="346">
        <v>160</v>
      </c>
      <c r="NB73" s="327"/>
      <c r="NC73" s="169"/>
      <c r="ND73" s="164">
        <v>160</v>
      </c>
      <c r="NE73" s="340"/>
      <c r="NF73" s="169"/>
      <c r="NG73" s="195">
        <v>160</v>
      </c>
      <c r="NH73" s="327"/>
      <c r="NI73" s="169"/>
      <c r="NJ73" s="195">
        <v>160</v>
      </c>
      <c r="NK73" s="327"/>
      <c r="NL73" s="169"/>
      <c r="NM73" s="164">
        <v>160</v>
      </c>
      <c r="NN73" s="340"/>
      <c r="NO73" s="169"/>
      <c r="NP73" s="164">
        <v>160</v>
      </c>
      <c r="NQ73" s="340"/>
      <c r="NR73" s="169"/>
      <c r="NS73" s="164">
        <v>160</v>
      </c>
      <c r="NT73" s="340"/>
      <c r="NU73" s="169"/>
      <c r="NV73" s="195">
        <v>160</v>
      </c>
      <c r="NW73" s="327"/>
      <c r="NX73" s="169"/>
      <c r="NY73" s="195">
        <v>160</v>
      </c>
      <c r="NZ73" s="327"/>
      <c r="OA73" s="169"/>
      <c r="OB73" s="164">
        <v>160</v>
      </c>
      <c r="OC73" s="340"/>
      <c r="OD73" s="169"/>
      <c r="OE73" s="164">
        <v>160</v>
      </c>
      <c r="OF73" s="340"/>
      <c r="OG73" s="169"/>
      <c r="OH73" s="164">
        <v>160</v>
      </c>
      <c r="OI73" s="340"/>
      <c r="OJ73" s="169"/>
      <c r="OK73" s="252">
        <f t="shared" si="120"/>
        <v>0</v>
      </c>
      <c r="OL73" s="251">
        <f t="shared" si="121"/>
        <v>0</v>
      </c>
      <c r="OM73" s="226">
        <f t="shared" si="122"/>
        <v>0</v>
      </c>
      <c r="ON73" s="227">
        <f t="shared" si="123"/>
        <v>0</v>
      </c>
      <c r="OQ73" s="283" t="s">
        <v>297</v>
      </c>
      <c r="OR73" s="354">
        <v>160</v>
      </c>
      <c r="OS73" s="327"/>
      <c r="OT73" s="177"/>
      <c r="OU73" s="252">
        <f t="shared" si="124"/>
        <v>0</v>
      </c>
      <c r="OV73" s="227">
        <f t="shared" si="125"/>
        <v>0</v>
      </c>
      <c r="OW73" s="226">
        <f t="shared" si="126"/>
        <v>0</v>
      </c>
      <c r="OX73" s="251">
        <f t="shared" si="127"/>
        <v>0</v>
      </c>
      <c r="OY73" s="293"/>
      <c r="PB73" s="228">
        <f t="shared" si="72"/>
        <v>0</v>
      </c>
      <c r="PC73" s="255">
        <f t="shared" si="73"/>
        <v>0</v>
      </c>
      <c r="PD73" s="226">
        <f t="shared" si="74"/>
        <v>0</v>
      </c>
      <c r="PE73" s="227">
        <f t="shared" si="75"/>
        <v>0</v>
      </c>
      <c r="PF73" s="230">
        <f t="shared" si="76"/>
        <v>0</v>
      </c>
      <c r="PG73" s="229">
        <f t="shared" si="77"/>
        <v>0</v>
      </c>
      <c r="PH73" s="226">
        <f t="shared" si="78"/>
        <v>0</v>
      </c>
      <c r="PI73" s="251">
        <f t="shared" si="79"/>
        <v>0</v>
      </c>
      <c r="PJ73" s="412">
        <f t="shared" si="80"/>
        <v>0</v>
      </c>
      <c r="PK73" s="417">
        <f t="shared" si="81"/>
        <v>0</v>
      </c>
      <c r="PL73" s="412">
        <f t="shared" si="82"/>
        <v>0</v>
      </c>
      <c r="PM73" s="414">
        <f t="shared" si="83"/>
        <v>0</v>
      </c>
      <c r="PN73" s="412" t="s">
        <v>338</v>
      </c>
      <c r="PO73" s="414" t="s">
        <v>338</v>
      </c>
      <c r="PP73" s="412">
        <f t="shared" si="84"/>
        <v>0</v>
      </c>
      <c r="PQ73" s="414">
        <f t="shared" si="85"/>
        <v>0</v>
      </c>
      <c r="PV73" s="26"/>
      <c r="PW73" s="26"/>
      <c r="PY73" s="26"/>
    </row>
    <row r="74" spans="2:441" s="4" customFormat="1" ht="15" hidden="1" customHeight="1" x14ac:dyDescent="0.25">
      <c r="B74" s="46"/>
      <c r="C74" s="555"/>
      <c r="D74" s="556"/>
      <c r="E74" s="547"/>
      <c r="F74" s="652"/>
      <c r="G74" s="575"/>
      <c r="H74" s="58"/>
      <c r="I74" s="57">
        <f>INT(ROUND(F74,2)*(IF(RIGHT(G74,1)="*",data!$J$11*H74+(IF(H74&gt;0, data!$K$11,0)),(IF(G74&gt;0,data!$J$11*RIGHT(G74,5)+data!$K$11,0)))))</f>
        <v>0</v>
      </c>
      <c r="J74" s="57"/>
      <c r="K74" s="576"/>
      <c r="L74" s="549"/>
      <c r="M74" s="128"/>
      <c r="N74" s="57">
        <f>INT(ROUND(F74,2)*(IF(J74&gt;0,(IF(L74="ano",data!$J$6,0)),0)))</f>
        <v>0</v>
      </c>
      <c r="O74" s="61"/>
      <c r="P74" s="63"/>
      <c r="Q74" s="26"/>
      <c r="R74" s="288" t="str">
        <f t="shared" si="86"/>
        <v/>
      </c>
      <c r="S74" s="289" t="str">
        <f t="shared" si="87"/>
        <v/>
      </c>
      <c r="T74" s="65" t="s">
        <v>338</v>
      </c>
      <c r="U74" s="290" t="str">
        <f t="shared" ref="U74:U113" si="128">IF(R74="",IF(S74="","",1),1)</f>
        <v/>
      </c>
      <c r="V74" s="23"/>
      <c r="W74" s="26"/>
      <c r="X74" s="26">
        <f>IF(OR(G74=data!$I$18,G74=data!$I$19,G74=data!$I$20,G74=data!$I$21,G74=data!$I$22,G74=data!$I$23,G74=data!$I$24,G74=data!$I$25,G74=data!$I$26,G74=data!$I$27,G74=data!$I$28,G74=data!$I$29,G74=data!$I$30,G74=data!$I$31,G74=data!$I$32,G74=data!$I$33,G74=data!$I$34,G74=data!$I$35,G74=data!$I$36,G74=data!$I$37,G74=data!$I$38,G74=data!$I$39,G74=data!$I$40,G74=data!$I$41,G74=data!$I$42,G74=data!$I$43,G74=data!$I$44),1,0)</f>
        <v>0</v>
      </c>
      <c r="Z74" s="173" t="s">
        <v>297</v>
      </c>
      <c r="AA74" s="10"/>
      <c r="AB74" s="10"/>
      <c r="AC74" s="560">
        <v>160</v>
      </c>
      <c r="AD74" s="561"/>
      <c r="AE74" s="562"/>
      <c r="AF74" s="560">
        <v>160</v>
      </c>
      <c r="AG74" s="561"/>
      <c r="AH74" s="562"/>
      <c r="AI74" s="560">
        <v>160</v>
      </c>
      <c r="AJ74" s="561"/>
      <c r="AK74" s="562"/>
      <c r="AL74" s="560">
        <v>160</v>
      </c>
      <c r="AM74" s="561"/>
      <c r="AN74" s="562"/>
      <c r="AO74" s="560">
        <v>160</v>
      </c>
      <c r="AP74" s="561"/>
      <c r="AQ74" s="562"/>
      <c r="AR74" s="560">
        <v>160</v>
      </c>
      <c r="AS74" s="561"/>
      <c r="AT74" s="562"/>
      <c r="AU74" s="560">
        <v>160</v>
      </c>
      <c r="AV74" s="561"/>
      <c r="AW74" s="562"/>
      <c r="AX74" s="560">
        <v>160</v>
      </c>
      <c r="AY74" s="561"/>
      <c r="AZ74" s="562"/>
      <c r="BA74" s="560">
        <v>160</v>
      </c>
      <c r="BB74" s="561"/>
      <c r="BC74" s="562"/>
      <c r="BD74" s="560">
        <v>160</v>
      </c>
      <c r="BE74" s="561"/>
      <c r="BF74" s="562"/>
      <c r="BG74" s="560">
        <v>160</v>
      </c>
      <c r="BH74" s="561"/>
      <c r="BI74" s="562"/>
      <c r="BJ74" s="560">
        <v>160</v>
      </c>
      <c r="BK74" s="561"/>
      <c r="BL74" s="562"/>
      <c r="BM74" s="226">
        <f t="shared" si="88"/>
        <v>0</v>
      </c>
      <c r="BN74" s="251">
        <f t="shared" si="89"/>
        <v>0</v>
      </c>
      <c r="BO74" s="226">
        <f t="shared" si="90"/>
        <v>0</v>
      </c>
      <c r="BP74" s="227">
        <f t="shared" si="91"/>
        <v>0</v>
      </c>
      <c r="BQ74" s="23"/>
      <c r="BR74" s="23"/>
      <c r="BS74" s="174">
        <v>160</v>
      </c>
      <c r="BT74" s="573"/>
      <c r="BU74" s="175"/>
      <c r="BV74" s="174">
        <v>160</v>
      </c>
      <c r="BW74" s="573"/>
      <c r="BX74" s="175"/>
      <c r="BY74" s="174">
        <v>160</v>
      </c>
      <c r="BZ74" s="573"/>
      <c r="CA74" s="175"/>
      <c r="CB74" s="174">
        <v>160</v>
      </c>
      <c r="CC74" s="573"/>
      <c r="CD74" s="175"/>
      <c r="CE74" s="174">
        <v>160</v>
      </c>
      <c r="CF74" s="573"/>
      <c r="CG74" s="175"/>
      <c r="CH74" s="174">
        <v>160</v>
      </c>
      <c r="CI74" s="573"/>
      <c r="CJ74" s="175"/>
      <c r="CK74" s="174">
        <v>160</v>
      </c>
      <c r="CL74" s="573"/>
      <c r="CM74" s="175"/>
      <c r="CN74" s="174">
        <v>160</v>
      </c>
      <c r="CO74" s="573"/>
      <c r="CP74" s="175"/>
      <c r="CQ74" s="174">
        <v>160</v>
      </c>
      <c r="CR74" s="573"/>
      <c r="CS74" s="175"/>
      <c r="CT74" s="174">
        <v>160</v>
      </c>
      <c r="CU74" s="573"/>
      <c r="CV74" s="175"/>
      <c r="CW74" s="174">
        <v>160</v>
      </c>
      <c r="CX74" s="573"/>
      <c r="CY74" s="175"/>
      <c r="CZ74" s="174">
        <v>160</v>
      </c>
      <c r="DA74" s="573"/>
      <c r="DB74" s="175"/>
      <c r="DC74" s="252">
        <f t="shared" si="92"/>
        <v>0</v>
      </c>
      <c r="DD74" s="251">
        <f t="shared" si="93"/>
        <v>0</v>
      </c>
      <c r="DE74" s="226">
        <f t="shared" si="94"/>
        <v>0</v>
      </c>
      <c r="DF74" s="227">
        <f t="shared" si="95"/>
        <v>0</v>
      </c>
      <c r="DG74" s="23"/>
      <c r="DH74" s="23"/>
      <c r="DI74" s="174">
        <v>160</v>
      </c>
      <c r="DJ74" s="566"/>
      <c r="DK74" s="567"/>
      <c r="DL74" s="201">
        <v>160</v>
      </c>
      <c r="DM74" s="561"/>
      <c r="DN74" s="567"/>
      <c r="DO74" s="201">
        <v>160</v>
      </c>
      <c r="DP74" s="561"/>
      <c r="DQ74" s="567"/>
      <c r="DR74" s="201">
        <v>160</v>
      </c>
      <c r="DS74" s="561"/>
      <c r="DT74" s="567"/>
      <c r="DU74" s="201">
        <v>160</v>
      </c>
      <c r="DV74" s="561"/>
      <c r="DW74" s="567"/>
      <c r="DX74" s="174">
        <v>160</v>
      </c>
      <c r="DY74" s="566"/>
      <c r="DZ74" s="567"/>
      <c r="EA74" s="201">
        <v>160</v>
      </c>
      <c r="EB74" s="561"/>
      <c r="EC74" s="567"/>
      <c r="ED74" s="201">
        <v>160</v>
      </c>
      <c r="EE74" s="561"/>
      <c r="EF74" s="567"/>
      <c r="EG74" s="201">
        <v>160</v>
      </c>
      <c r="EH74" s="561"/>
      <c r="EI74" s="567"/>
      <c r="EJ74" s="174">
        <v>160</v>
      </c>
      <c r="EK74" s="566"/>
      <c r="EL74" s="567"/>
      <c r="EM74" s="201">
        <v>160</v>
      </c>
      <c r="EN74" s="561"/>
      <c r="EO74" s="567"/>
      <c r="EP74" s="201">
        <v>160</v>
      </c>
      <c r="EQ74" s="561"/>
      <c r="ER74" s="567"/>
      <c r="ES74" s="252">
        <f t="shared" si="96"/>
        <v>0</v>
      </c>
      <c r="ET74" s="251">
        <f t="shared" si="97"/>
        <v>0</v>
      </c>
      <c r="EU74" s="226">
        <f t="shared" si="98"/>
        <v>0</v>
      </c>
      <c r="EV74" s="227">
        <f t="shared" si="99"/>
        <v>0</v>
      </c>
      <c r="EW74" s="23"/>
      <c r="EX74" s="23"/>
      <c r="EY74" s="568">
        <v>160</v>
      </c>
      <c r="EZ74" s="573"/>
      <c r="FA74" s="567"/>
      <c r="FB74" s="201">
        <v>160</v>
      </c>
      <c r="FC74" s="573"/>
      <c r="FD74" s="567"/>
      <c r="FE74" s="201">
        <v>160</v>
      </c>
      <c r="FF74" s="573"/>
      <c r="FG74" s="567"/>
      <c r="FH74" s="201">
        <v>160</v>
      </c>
      <c r="FI74" s="573"/>
      <c r="FJ74" s="567"/>
      <c r="FK74" s="174">
        <v>160</v>
      </c>
      <c r="FL74" s="566"/>
      <c r="FM74" s="567"/>
      <c r="FN74" s="201">
        <v>160</v>
      </c>
      <c r="FO74" s="573"/>
      <c r="FP74" s="567"/>
      <c r="FQ74" s="174">
        <v>160</v>
      </c>
      <c r="FR74" s="566"/>
      <c r="FS74" s="567"/>
      <c r="FT74" s="201">
        <v>160</v>
      </c>
      <c r="FU74" s="573"/>
      <c r="FV74" s="567"/>
      <c r="FW74" s="201">
        <v>160</v>
      </c>
      <c r="FX74" s="573"/>
      <c r="FY74" s="567"/>
      <c r="FZ74" s="174">
        <v>160</v>
      </c>
      <c r="GA74" s="566"/>
      <c r="GB74" s="567"/>
      <c r="GC74" s="201">
        <v>160</v>
      </c>
      <c r="GD74" s="573"/>
      <c r="GE74" s="567"/>
      <c r="GF74" s="201">
        <v>160</v>
      </c>
      <c r="GG74" s="573"/>
      <c r="GH74" s="567"/>
      <c r="GI74" s="252">
        <f t="shared" si="100"/>
        <v>0</v>
      </c>
      <c r="GJ74" s="251">
        <f t="shared" si="101"/>
        <v>0</v>
      </c>
      <c r="GK74" s="226">
        <f t="shared" si="102"/>
        <v>0</v>
      </c>
      <c r="GL74" s="227">
        <f t="shared" si="103"/>
        <v>0</v>
      </c>
      <c r="GM74" s="23"/>
      <c r="GN74" s="23"/>
      <c r="GO74" s="568">
        <v>160</v>
      </c>
      <c r="GP74" s="573"/>
      <c r="GQ74" s="567"/>
      <c r="GR74" s="201">
        <v>160</v>
      </c>
      <c r="GS74" s="573"/>
      <c r="GT74" s="567"/>
      <c r="GU74" s="201">
        <v>160</v>
      </c>
      <c r="GV74" s="573"/>
      <c r="GW74" s="567"/>
      <c r="GX74" s="201">
        <v>160</v>
      </c>
      <c r="GY74" s="573"/>
      <c r="GZ74" s="567"/>
      <c r="HA74" s="201">
        <v>160</v>
      </c>
      <c r="HB74" s="573"/>
      <c r="HC74" s="567"/>
      <c r="HD74" s="201">
        <v>160</v>
      </c>
      <c r="HE74" s="573"/>
      <c r="HF74" s="567"/>
      <c r="HG74" s="201">
        <v>160</v>
      </c>
      <c r="HH74" s="573"/>
      <c r="HI74" s="567"/>
      <c r="HJ74" s="201">
        <v>160</v>
      </c>
      <c r="HK74" s="573"/>
      <c r="HL74" s="567"/>
      <c r="HM74" s="201">
        <v>160</v>
      </c>
      <c r="HN74" s="573"/>
      <c r="HO74" s="567"/>
      <c r="HP74" s="201">
        <v>160</v>
      </c>
      <c r="HQ74" s="573"/>
      <c r="HR74" s="567"/>
      <c r="HS74" s="201">
        <v>160</v>
      </c>
      <c r="HT74" s="573"/>
      <c r="HU74" s="567"/>
      <c r="HV74" s="201">
        <v>160</v>
      </c>
      <c r="HW74" s="573"/>
      <c r="HX74" s="567"/>
      <c r="HY74" s="252">
        <f t="shared" si="104"/>
        <v>0</v>
      </c>
      <c r="HZ74" s="251">
        <f t="shared" si="105"/>
        <v>0</v>
      </c>
      <c r="IA74" s="226">
        <f t="shared" si="106"/>
        <v>0</v>
      </c>
      <c r="IB74" s="227">
        <f t="shared" si="107"/>
        <v>0</v>
      </c>
      <c r="IC74" s="23"/>
      <c r="ID74" s="23"/>
      <c r="IE74" s="568">
        <v>160</v>
      </c>
      <c r="IF74" s="573"/>
      <c r="IG74" s="567"/>
      <c r="IH74" s="201">
        <v>160</v>
      </c>
      <c r="II74" s="573"/>
      <c r="IJ74" s="567"/>
      <c r="IK74" s="174">
        <v>160</v>
      </c>
      <c r="IL74" s="566"/>
      <c r="IM74" s="567"/>
      <c r="IN74" s="174">
        <v>160</v>
      </c>
      <c r="IO74" s="566"/>
      <c r="IP74" s="567"/>
      <c r="IQ74" s="174">
        <v>160</v>
      </c>
      <c r="IR74" s="566"/>
      <c r="IS74" s="567"/>
      <c r="IT74" s="174">
        <v>160</v>
      </c>
      <c r="IU74" s="566"/>
      <c r="IV74" s="567"/>
      <c r="IW74" s="201">
        <v>160</v>
      </c>
      <c r="IX74" s="573"/>
      <c r="IY74" s="567"/>
      <c r="IZ74" s="174">
        <v>160</v>
      </c>
      <c r="JA74" s="566"/>
      <c r="JB74" s="567"/>
      <c r="JC74" s="174">
        <v>160</v>
      </c>
      <c r="JD74" s="566"/>
      <c r="JE74" s="567"/>
      <c r="JF74" s="174">
        <v>160</v>
      </c>
      <c r="JG74" s="566"/>
      <c r="JH74" s="567"/>
      <c r="JI74" s="174">
        <v>160</v>
      </c>
      <c r="JJ74" s="566"/>
      <c r="JK74" s="567"/>
      <c r="JL74" s="201">
        <v>160</v>
      </c>
      <c r="JM74" s="573"/>
      <c r="JN74" s="567"/>
      <c r="JO74" s="252">
        <f t="shared" si="108"/>
        <v>0</v>
      </c>
      <c r="JP74" s="251">
        <f t="shared" si="109"/>
        <v>0</v>
      </c>
      <c r="JQ74" s="226">
        <f t="shared" si="110"/>
        <v>0</v>
      </c>
      <c r="JR74" s="227">
        <f t="shared" si="111"/>
        <v>0</v>
      </c>
      <c r="JS74" s="23"/>
      <c r="JT74" s="23"/>
      <c r="JU74" s="174">
        <v>160</v>
      </c>
      <c r="JV74" s="566"/>
      <c r="JW74" s="567"/>
      <c r="JX74" s="174">
        <v>160</v>
      </c>
      <c r="JY74" s="566"/>
      <c r="JZ74" s="567"/>
      <c r="KA74" s="174">
        <v>160</v>
      </c>
      <c r="KB74" s="566"/>
      <c r="KC74" s="567"/>
      <c r="KD74" s="174">
        <v>160</v>
      </c>
      <c r="KE74" s="566"/>
      <c r="KF74" s="567"/>
      <c r="KG74" s="174">
        <v>160</v>
      </c>
      <c r="KH74" s="566"/>
      <c r="KI74" s="567"/>
      <c r="KJ74" s="174">
        <v>160</v>
      </c>
      <c r="KK74" s="566"/>
      <c r="KL74" s="567"/>
      <c r="KM74" s="174">
        <v>160</v>
      </c>
      <c r="KN74" s="566"/>
      <c r="KO74" s="567"/>
      <c r="KP74" s="174">
        <v>160</v>
      </c>
      <c r="KQ74" s="566"/>
      <c r="KR74" s="567"/>
      <c r="KS74" s="174">
        <v>160</v>
      </c>
      <c r="KT74" s="566"/>
      <c r="KU74" s="567"/>
      <c r="KV74" s="174">
        <v>160</v>
      </c>
      <c r="KW74" s="566"/>
      <c r="KX74" s="567"/>
      <c r="KY74" s="174">
        <v>160</v>
      </c>
      <c r="KZ74" s="566"/>
      <c r="LA74" s="567"/>
      <c r="LB74" s="174">
        <v>160</v>
      </c>
      <c r="LC74" s="566"/>
      <c r="LD74" s="567"/>
      <c r="LE74" s="252">
        <f t="shared" si="112"/>
        <v>0</v>
      </c>
      <c r="LF74" s="251">
        <f t="shared" si="113"/>
        <v>0</v>
      </c>
      <c r="LG74" s="226">
        <f t="shared" si="114"/>
        <v>0</v>
      </c>
      <c r="LH74" s="227">
        <f t="shared" si="115"/>
        <v>0</v>
      </c>
      <c r="LI74" s="23"/>
      <c r="LJ74" s="23"/>
      <c r="LK74" s="174">
        <v>160</v>
      </c>
      <c r="LL74" s="566"/>
      <c r="LM74" s="567"/>
      <c r="LN74" s="174">
        <v>160</v>
      </c>
      <c r="LO74" s="566"/>
      <c r="LP74" s="567"/>
      <c r="LQ74" s="174">
        <v>160</v>
      </c>
      <c r="LR74" s="566"/>
      <c r="LS74" s="567"/>
      <c r="LT74" s="174">
        <v>160</v>
      </c>
      <c r="LU74" s="566"/>
      <c r="LV74" s="567"/>
      <c r="LW74" s="174">
        <v>160</v>
      </c>
      <c r="LX74" s="566"/>
      <c r="LY74" s="567"/>
      <c r="LZ74" s="551">
        <v>160</v>
      </c>
      <c r="MA74" s="566"/>
      <c r="MB74" s="567"/>
      <c r="MC74" s="174">
        <v>160</v>
      </c>
      <c r="MD74" s="566"/>
      <c r="ME74" s="567"/>
      <c r="MF74" s="174">
        <v>160</v>
      </c>
      <c r="MG74" s="566"/>
      <c r="MH74" s="567"/>
      <c r="MI74" s="174">
        <v>160</v>
      </c>
      <c r="MJ74" s="566"/>
      <c r="MK74" s="567"/>
      <c r="ML74" s="174">
        <v>160</v>
      </c>
      <c r="MM74" s="566"/>
      <c r="MN74" s="567"/>
      <c r="MO74" s="551">
        <v>160</v>
      </c>
      <c r="MP74" s="566"/>
      <c r="MQ74" s="567"/>
      <c r="MR74" s="174">
        <v>160</v>
      </c>
      <c r="MS74" s="566"/>
      <c r="MT74" s="567"/>
      <c r="MU74" s="252">
        <f t="shared" si="116"/>
        <v>0</v>
      </c>
      <c r="MV74" s="251">
        <f t="shared" si="117"/>
        <v>0</v>
      </c>
      <c r="MW74" s="226">
        <f t="shared" si="118"/>
        <v>0</v>
      </c>
      <c r="MX74" s="227">
        <f t="shared" si="119"/>
        <v>0</v>
      </c>
      <c r="MY74" s="23"/>
      <c r="MZ74" s="23"/>
      <c r="NA74" s="568">
        <v>160</v>
      </c>
      <c r="NB74" s="573"/>
      <c r="NC74" s="567"/>
      <c r="ND74" s="174">
        <v>160</v>
      </c>
      <c r="NE74" s="566"/>
      <c r="NF74" s="567"/>
      <c r="NG74" s="201">
        <v>160</v>
      </c>
      <c r="NH74" s="573"/>
      <c r="NI74" s="567"/>
      <c r="NJ74" s="201">
        <v>160</v>
      </c>
      <c r="NK74" s="573"/>
      <c r="NL74" s="567"/>
      <c r="NM74" s="174">
        <v>160</v>
      </c>
      <c r="NN74" s="566"/>
      <c r="NO74" s="567"/>
      <c r="NP74" s="174">
        <v>160</v>
      </c>
      <c r="NQ74" s="566"/>
      <c r="NR74" s="567"/>
      <c r="NS74" s="174">
        <v>160</v>
      </c>
      <c r="NT74" s="566"/>
      <c r="NU74" s="567"/>
      <c r="NV74" s="201">
        <v>160</v>
      </c>
      <c r="NW74" s="573"/>
      <c r="NX74" s="567"/>
      <c r="NY74" s="201">
        <v>160</v>
      </c>
      <c r="NZ74" s="573"/>
      <c r="OA74" s="567"/>
      <c r="OB74" s="174">
        <v>160</v>
      </c>
      <c r="OC74" s="566"/>
      <c r="OD74" s="567"/>
      <c r="OE74" s="174">
        <v>160</v>
      </c>
      <c r="OF74" s="566"/>
      <c r="OG74" s="567"/>
      <c r="OH74" s="174">
        <v>160</v>
      </c>
      <c r="OI74" s="566"/>
      <c r="OJ74" s="567"/>
      <c r="OK74" s="252">
        <f t="shared" si="120"/>
        <v>0</v>
      </c>
      <c r="OL74" s="251">
        <f t="shared" si="121"/>
        <v>0</v>
      </c>
      <c r="OM74" s="226">
        <f t="shared" si="122"/>
        <v>0</v>
      </c>
      <c r="ON74" s="227">
        <f t="shared" si="123"/>
        <v>0</v>
      </c>
      <c r="OO74" s="23"/>
      <c r="OP74" s="23"/>
      <c r="OQ74" s="571" t="s">
        <v>297</v>
      </c>
      <c r="OR74" s="577">
        <v>160</v>
      </c>
      <c r="OS74" s="573"/>
      <c r="OT74" s="175"/>
      <c r="OU74" s="252">
        <f t="shared" si="124"/>
        <v>0</v>
      </c>
      <c r="OV74" s="227">
        <f t="shared" si="125"/>
        <v>0</v>
      </c>
      <c r="OW74" s="226">
        <f t="shared" si="126"/>
        <v>0</v>
      </c>
      <c r="OX74" s="251">
        <f t="shared" si="127"/>
        <v>0</v>
      </c>
      <c r="OY74" s="574"/>
      <c r="OZ74" s="23"/>
      <c r="PA74" s="23"/>
      <c r="PB74" s="228">
        <f t="shared" si="72"/>
        <v>0</v>
      </c>
      <c r="PC74" s="255">
        <f t="shared" si="73"/>
        <v>0</v>
      </c>
      <c r="PD74" s="226">
        <f t="shared" si="74"/>
        <v>0</v>
      </c>
      <c r="PE74" s="227">
        <f t="shared" si="75"/>
        <v>0</v>
      </c>
      <c r="PF74" s="230">
        <f t="shared" si="76"/>
        <v>0</v>
      </c>
      <c r="PG74" s="229">
        <f t="shared" si="77"/>
        <v>0</v>
      </c>
      <c r="PH74" s="226">
        <f t="shared" si="78"/>
        <v>0</v>
      </c>
      <c r="PI74" s="251">
        <f t="shared" si="79"/>
        <v>0</v>
      </c>
      <c r="PJ74" s="412">
        <f t="shared" si="80"/>
        <v>0</v>
      </c>
      <c r="PK74" s="417">
        <f t="shared" si="81"/>
        <v>0</v>
      </c>
      <c r="PL74" s="412">
        <f t="shared" si="82"/>
        <v>0</v>
      </c>
      <c r="PM74" s="414">
        <f t="shared" si="83"/>
        <v>0</v>
      </c>
      <c r="PN74" s="412" t="s">
        <v>338</v>
      </c>
      <c r="PO74" s="414" t="s">
        <v>338</v>
      </c>
      <c r="PP74" s="412">
        <f t="shared" si="84"/>
        <v>0</v>
      </c>
      <c r="PQ74" s="414">
        <f t="shared" si="85"/>
        <v>0</v>
      </c>
      <c r="PR74" s="23"/>
      <c r="PV74" s="26"/>
      <c r="PW74" s="26"/>
      <c r="PY74" s="26"/>
    </row>
    <row r="75" spans="2:441" s="4" customFormat="1" ht="16.5" customHeight="1" x14ac:dyDescent="0.25">
      <c r="B75" s="46" t="s">
        <v>44</v>
      </c>
      <c r="C75" s="986"/>
      <c r="D75" s="987"/>
      <c r="E75" s="308"/>
      <c r="F75" s="652">
        <v>1</v>
      </c>
      <c r="G75" s="309"/>
      <c r="H75" s="59"/>
      <c r="I75" s="57">
        <f>INT(ROUND(F75,2)*(IF(RIGHT(G75,1)="*",data!$J$11*H75+(IF(H75&gt;0, data!$K$11,0)),(IF(G75&gt;0,data!$J$11*RIGHT(G75,5)+data!$K$11,0)))))</f>
        <v>0</v>
      </c>
      <c r="J75" s="57">
        <f>IF(E75&gt;0,I75*E75,0)</f>
        <v>0</v>
      </c>
      <c r="K75" s="313"/>
      <c r="L75" s="314"/>
      <c r="M75" s="312"/>
      <c r="N75" s="57">
        <f>INT(ROUND(F75,2)*(IF(J75&gt;0,(IF(L75="ano",data!$J$6,0)),0)))</f>
        <v>0</v>
      </c>
      <c r="O75" s="61">
        <f>IF(M75&gt;E75,N75*E75,N75*M75)</f>
        <v>0</v>
      </c>
      <c r="P75" s="63">
        <f>J75+O75</f>
        <v>0</v>
      </c>
      <c r="Q75" s="26"/>
      <c r="R75" s="288" t="str">
        <f t="shared" si="86"/>
        <v/>
      </c>
      <c r="S75" s="289" t="str">
        <f t="shared" si="87"/>
        <v/>
      </c>
      <c r="T75" s="65" t="s">
        <v>338</v>
      </c>
      <c r="U75" s="290" t="str">
        <f t="shared" si="128"/>
        <v/>
      </c>
      <c r="V75" s="4">
        <f>IF(P75&gt;0,IF(ISTEXT(C75)=TRUE,0,1),0)</f>
        <v>0</v>
      </c>
      <c r="W75" s="26">
        <f>IF(H75&gt;0,IF(RIGHT(G75,1)="*",0,1),0)</f>
        <v>0</v>
      </c>
      <c r="X75" s="26">
        <f>IF(OR(G75=data!$I$18,G75=data!$I$19,G75=data!$I$20,G75=data!$I$21,G75=data!$I$22,G75=data!$I$23,G75=data!$I$24,G75=data!$I$25,G75=data!$I$26,G75=data!$I$27,G75=data!$I$28,G75=data!$I$29,G75=data!$I$30,G75=data!$I$31,G75=data!$I$32,G75=data!$I$33,G75=data!$I$34,G75=data!$I$35,G75=data!$I$36,G75=data!$I$37,G75=data!$I$38,G75=data!$I$39,G75=data!$I$40,G75=data!$I$41,G75=data!$I$42,G75=data!$I$43,G75=data!$I$44),1,0)</f>
        <v>0</v>
      </c>
      <c r="Z75" s="176" t="s">
        <v>297</v>
      </c>
      <c r="AA75" s="10"/>
      <c r="AB75" s="10"/>
      <c r="AC75" s="168">
        <v>160</v>
      </c>
      <c r="AD75" s="328"/>
      <c r="AE75" s="223"/>
      <c r="AF75" s="168">
        <v>160</v>
      </c>
      <c r="AG75" s="328"/>
      <c r="AH75" s="223"/>
      <c r="AI75" s="168">
        <v>160</v>
      </c>
      <c r="AJ75" s="328"/>
      <c r="AK75" s="223"/>
      <c r="AL75" s="168">
        <v>160</v>
      </c>
      <c r="AM75" s="328"/>
      <c r="AN75" s="223"/>
      <c r="AO75" s="168">
        <v>160</v>
      </c>
      <c r="AP75" s="328"/>
      <c r="AQ75" s="223"/>
      <c r="AR75" s="168">
        <v>160</v>
      </c>
      <c r="AS75" s="328"/>
      <c r="AT75" s="223"/>
      <c r="AU75" s="168">
        <v>160</v>
      </c>
      <c r="AV75" s="328"/>
      <c r="AW75" s="223"/>
      <c r="AX75" s="168">
        <v>160</v>
      </c>
      <c r="AY75" s="328"/>
      <c r="AZ75" s="223"/>
      <c r="BA75" s="168">
        <v>160</v>
      </c>
      <c r="BB75" s="328"/>
      <c r="BC75" s="223"/>
      <c r="BD75" s="168">
        <v>160</v>
      </c>
      <c r="BE75" s="328"/>
      <c r="BF75" s="223"/>
      <c r="BG75" s="168">
        <v>160</v>
      </c>
      <c r="BH75" s="328"/>
      <c r="BI75" s="223"/>
      <c r="BJ75" s="168">
        <v>160</v>
      </c>
      <c r="BK75" s="328"/>
      <c r="BL75" s="223"/>
      <c r="BM75" s="226">
        <f t="shared" si="88"/>
        <v>0</v>
      </c>
      <c r="BN75" s="251">
        <f t="shared" si="89"/>
        <v>0</v>
      </c>
      <c r="BO75" s="226">
        <f t="shared" si="90"/>
        <v>0</v>
      </c>
      <c r="BP75" s="227">
        <f t="shared" si="91"/>
        <v>0</v>
      </c>
      <c r="BS75" s="164">
        <v>160</v>
      </c>
      <c r="BT75" s="327"/>
      <c r="BU75" s="177"/>
      <c r="BV75" s="164">
        <v>160</v>
      </c>
      <c r="BW75" s="327"/>
      <c r="BX75" s="177"/>
      <c r="BY75" s="164">
        <v>160</v>
      </c>
      <c r="BZ75" s="327"/>
      <c r="CA75" s="177"/>
      <c r="CB75" s="164">
        <v>160</v>
      </c>
      <c r="CC75" s="327"/>
      <c r="CD75" s="177"/>
      <c r="CE75" s="164">
        <v>160</v>
      </c>
      <c r="CF75" s="327"/>
      <c r="CG75" s="177"/>
      <c r="CH75" s="164">
        <v>160</v>
      </c>
      <c r="CI75" s="327"/>
      <c r="CJ75" s="177"/>
      <c r="CK75" s="164">
        <v>160</v>
      </c>
      <c r="CL75" s="327"/>
      <c r="CM75" s="177"/>
      <c r="CN75" s="164">
        <v>160</v>
      </c>
      <c r="CO75" s="327"/>
      <c r="CP75" s="177"/>
      <c r="CQ75" s="164">
        <v>160</v>
      </c>
      <c r="CR75" s="327"/>
      <c r="CS75" s="177"/>
      <c r="CT75" s="164">
        <v>160</v>
      </c>
      <c r="CU75" s="327"/>
      <c r="CV75" s="177"/>
      <c r="CW75" s="164">
        <v>160</v>
      </c>
      <c r="CX75" s="327"/>
      <c r="CY75" s="177"/>
      <c r="CZ75" s="164">
        <v>160</v>
      </c>
      <c r="DA75" s="327"/>
      <c r="DB75" s="177"/>
      <c r="DC75" s="252">
        <f t="shared" si="92"/>
        <v>0</v>
      </c>
      <c r="DD75" s="251">
        <f t="shared" si="93"/>
        <v>0</v>
      </c>
      <c r="DE75" s="226">
        <f t="shared" si="94"/>
        <v>0</v>
      </c>
      <c r="DF75" s="227">
        <f t="shared" si="95"/>
        <v>0</v>
      </c>
      <c r="DI75" s="164">
        <v>160</v>
      </c>
      <c r="DJ75" s="340"/>
      <c r="DK75" s="169"/>
      <c r="DL75" s="195">
        <v>160</v>
      </c>
      <c r="DM75" s="328"/>
      <c r="DN75" s="169"/>
      <c r="DO75" s="195">
        <v>160</v>
      </c>
      <c r="DP75" s="328"/>
      <c r="DQ75" s="169"/>
      <c r="DR75" s="195">
        <v>160</v>
      </c>
      <c r="DS75" s="328"/>
      <c r="DT75" s="169"/>
      <c r="DU75" s="195">
        <v>160</v>
      </c>
      <c r="DV75" s="328"/>
      <c r="DW75" s="169"/>
      <c r="DX75" s="164">
        <v>160</v>
      </c>
      <c r="DY75" s="340"/>
      <c r="DZ75" s="169"/>
      <c r="EA75" s="195">
        <v>160</v>
      </c>
      <c r="EB75" s="328"/>
      <c r="EC75" s="169"/>
      <c r="ED75" s="195">
        <v>160</v>
      </c>
      <c r="EE75" s="328"/>
      <c r="EF75" s="169"/>
      <c r="EG75" s="195">
        <v>160</v>
      </c>
      <c r="EH75" s="328"/>
      <c r="EI75" s="169"/>
      <c r="EJ75" s="164">
        <v>160</v>
      </c>
      <c r="EK75" s="340"/>
      <c r="EL75" s="169"/>
      <c r="EM75" s="195">
        <v>160</v>
      </c>
      <c r="EN75" s="328"/>
      <c r="EO75" s="169"/>
      <c r="EP75" s="195">
        <v>160</v>
      </c>
      <c r="EQ75" s="328"/>
      <c r="ER75" s="169"/>
      <c r="ES75" s="252">
        <f t="shared" si="96"/>
        <v>0</v>
      </c>
      <c r="ET75" s="251">
        <f t="shared" si="97"/>
        <v>0</v>
      </c>
      <c r="EU75" s="226">
        <f t="shared" si="98"/>
        <v>0</v>
      </c>
      <c r="EV75" s="227">
        <f t="shared" si="99"/>
        <v>0</v>
      </c>
      <c r="EY75" s="346">
        <v>160</v>
      </c>
      <c r="EZ75" s="327"/>
      <c r="FA75" s="169"/>
      <c r="FB75" s="195">
        <v>160</v>
      </c>
      <c r="FC75" s="327"/>
      <c r="FD75" s="169"/>
      <c r="FE75" s="195">
        <v>160</v>
      </c>
      <c r="FF75" s="327"/>
      <c r="FG75" s="169"/>
      <c r="FH75" s="195">
        <v>160</v>
      </c>
      <c r="FI75" s="327"/>
      <c r="FJ75" s="169"/>
      <c r="FK75" s="164">
        <v>160</v>
      </c>
      <c r="FL75" s="340"/>
      <c r="FM75" s="169"/>
      <c r="FN75" s="195">
        <v>160</v>
      </c>
      <c r="FO75" s="327"/>
      <c r="FP75" s="169"/>
      <c r="FQ75" s="164">
        <v>160</v>
      </c>
      <c r="FR75" s="340"/>
      <c r="FS75" s="169"/>
      <c r="FT75" s="195">
        <v>160</v>
      </c>
      <c r="FU75" s="327"/>
      <c r="FV75" s="169"/>
      <c r="FW75" s="195">
        <v>160</v>
      </c>
      <c r="FX75" s="327"/>
      <c r="FY75" s="169"/>
      <c r="FZ75" s="164">
        <v>160</v>
      </c>
      <c r="GA75" s="340"/>
      <c r="GB75" s="169"/>
      <c r="GC75" s="195">
        <v>160</v>
      </c>
      <c r="GD75" s="327"/>
      <c r="GE75" s="169"/>
      <c r="GF75" s="195">
        <v>160</v>
      </c>
      <c r="GG75" s="327"/>
      <c r="GH75" s="169"/>
      <c r="GI75" s="252">
        <f t="shared" si="100"/>
        <v>0</v>
      </c>
      <c r="GJ75" s="251">
        <f t="shared" si="101"/>
        <v>0</v>
      </c>
      <c r="GK75" s="226">
        <f t="shared" si="102"/>
        <v>0</v>
      </c>
      <c r="GL75" s="227">
        <f t="shared" si="103"/>
        <v>0</v>
      </c>
      <c r="GO75" s="346">
        <v>160</v>
      </c>
      <c r="GP75" s="327"/>
      <c r="GQ75" s="169"/>
      <c r="GR75" s="195">
        <v>160</v>
      </c>
      <c r="GS75" s="327"/>
      <c r="GT75" s="169"/>
      <c r="GU75" s="195">
        <v>160</v>
      </c>
      <c r="GV75" s="327"/>
      <c r="GW75" s="169"/>
      <c r="GX75" s="195">
        <v>160</v>
      </c>
      <c r="GY75" s="327"/>
      <c r="GZ75" s="169"/>
      <c r="HA75" s="195">
        <v>160</v>
      </c>
      <c r="HB75" s="327"/>
      <c r="HC75" s="169"/>
      <c r="HD75" s="195">
        <v>160</v>
      </c>
      <c r="HE75" s="327"/>
      <c r="HF75" s="169"/>
      <c r="HG75" s="195">
        <v>160</v>
      </c>
      <c r="HH75" s="327"/>
      <c r="HI75" s="169"/>
      <c r="HJ75" s="195">
        <v>160</v>
      </c>
      <c r="HK75" s="327"/>
      <c r="HL75" s="169"/>
      <c r="HM75" s="195">
        <v>160</v>
      </c>
      <c r="HN75" s="327"/>
      <c r="HO75" s="169"/>
      <c r="HP75" s="195">
        <v>160</v>
      </c>
      <c r="HQ75" s="327"/>
      <c r="HR75" s="169"/>
      <c r="HS75" s="195">
        <v>160</v>
      </c>
      <c r="HT75" s="327"/>
      <c r="HU75" s="169"/>
      <c r="HV75" s="195">
        <v>160</v>
      </c>
      <c r="HW75" s="327"/>
      <c r="HX75" s="169"/>
      <c r="HY75" s="252">
        <f t="shared" si="104"/>
        <v>0</v>
      </c>
      <c r="HZ75" s="251">
        <f t="shared" si="105"/>
        <v>0</v>
      </c>
      <c r="IA75" s="226">
        <f t="shared" si="106"/>
        <v>0</v>
      </c>
      <c r="IB75" s="227">
        <f t="shared" si="107"/>
        <v>0</v>
      </c>
      <c r="IE75" s="346">
        <v>160</v>
      </c>
      <c r="IF75" s="327"/>
      <c r="IG75" s="169"/>
      <c r="IH75" s="195">
        <v>160</v>
      </c>
      <c r="II75" s="327"/>
      <c r="IJ75" s="169"/>
      <c r="IK75" s="164">
        <v>160</v>
      </c>
      <c r="IL75" s="340"/>
      <c r="IM75" s="169"/>
      <c r="IN75" s="164">
        <v>160</v>
      </c>
      <c r="IO75" s="340"/>
      <c r="IP75" s="169"/>
      <c r="IQ75" s="164">
        <v>160</v>
      </c>
      <c r="IR75" s="340"/>
      <c r="IS75" s="169"/>
      <c r="IT75" s="164">
        <v>160</v>
      </c>
      <c r="IU75" s="340"/>
      <c r="IV75" s="169"/>
      <c r="IW75" s="195">
        <v>160</v>
      </c>
      <c r="IX75" s="327"/>
      <c r="IY75" s="169"/>
      <c r="IZ75" s="164">
        <v>160</v>
      </c>
      <c r="JA75" s="340"/>
      <c r="JB75" s="169"/>
      <c r="JC75" s="164">
        <v>160</v>
      </c>
      <c r="JD75" s="340"/>
      <c r="JE75" s="169"/>
      <c r="JF75" s="164">
        <v>160</v>
      </c>
      <c r="JG75" s="340"/>
      <c r="JH75" s="169"/>
      <c r="JI75" s="164">
        <v>160</v>
      </c>
      <c r="JJ75" s="340"/>
      <c r="JK75" s="169"/>
      <c r="JL75" s="195">
        <v>160</v>
      </c>
      <c r="JM75" s="327"/>
      <c r="JN75" s="169"/>
      <c r="JO75" s="252">
        <f t="shared" si="108"/>
        <v>0</v>
      </c>
      <c r="JP75" s="251">
        <f t="shared" si="109"/>
        <v>0</v>
      </c>
      <c r="JQ75" s="226">
        <f t="shared" si="110"/>
        <v>0</v>
      </c>
      <c r="JR75" s="227">
        <f t="shared" si="111"/>
        <v>0</v>
      </c>
      <c r="JU75" s="164">
        <v>160</v>
      </c>
      <c r="JV75" s="340"/>
      <c r="JW75" s="169"/>
      <c r="JX75" s="164">
        <v>160</v>
      </c>
      <c r="JY75" s="340"/>
      <c r="JZ75" s="169"/>
      <c r="KA75" s="164">
        <v>160</v>
      </c>
      <c r="KB75" s="340"/>
      <c r="KC75" s="169"/>
      <c r="KD75" s="164">
        <v>160</v>
      </c>
      <c r="KE75" s="340"/>
      <c r="KF75" s="169"/>
      <c r="KG75" s="164">
        <v>160</v>
      </c>
      <c r="KH75" s="340"/>
      <c r="KI75" s="169"/>
      <c r="KJ75" s="164">
        <v>160</v>
      </c>
      <c r="KK75" s="340"/>
      <c r="KL75" s="169"/>
      <c r="KM75" s="164">
        <v>160</v>
      </c>
      <c r="KN75" s="340"/>
      <c r="KO75" s="169"/>
      <c r="KP75" s="164">
        <v>160</v>
      </c>
      <c r="KQ75" s="340"/>
      <c r="KR75" s="169"/>
      <c r="KS75" s="164">
        <v>160</v>
      </c>
      <c r="KT75" s="340"/>
      <c r="KU75" s="169"/>
      <c r="KV75" s="164">
        <v>160</v>
      </c>
      <c r="KW75" s="340"/>
      <c r="KX75" s="169"/>
      <c r="KY75" s="164">
        <v>160</v>
      </c>
      <c r="KZ75" s="340"/>
      <c r="LA75" s="169"/>
      <c r="LB75" s="164">
        <v>160</v>
      </c>
      <c r="LC75" s="340"/>
      <c r="LD75" s="169"/>
      <c r="LE75" s="252">
        <f t="shared" si="112"/>
        <v>0</v>
      </c>
      <c r="LF75" s="251">
        <f t="shared" si="113"/>
        <v>0</v>
      </c>
      <c r="LG75" s="226">
        <f t="shared" si="114"/>
        <v>0</v>
      </c>
      <c r="LH75" s="227">
        <f t="shared" si="115"/>
        <v>0</v>
      </c>
      <c r="LK75" s="164">
        <v>160</v>
      </c>
      <c r="LL75" s="340"/>
      <c r="LM75" s="169"/>
      <c r="LN75" s="164">
        <v>160</v>
      </c>
      <c r="LO75" s="340"/>
      <c r="LP75" s="169"/>
      <c r="LQ75" s="164">
        <v>160</v>
      </c>
      <c r="LR75" s="340"/>
      <c r="LS75" s="169"/>
      <c r="LT75" s="164">
        <v>160</v>
      </c>
      <c r="LU75" s="340"/>
      <c r="LV75" s="169"/>
      <c r="LW75" s="164">
        <v>160</v>
      </c>
      <c r="LX75" s="340"/>
      <c r="LY75" s="169"/>
      <c r="LZ75" s="205">
        <v>160</v>
      </c>
      <c r="MA75" s="340"/>
      <c r="MB75" s="169"/>
      <c r="MC75" s="164">
        <v>160</v>
      </c>
      <c r="MD75" s="340"/>
      <c r="ME75" s="169"/>
      <c r="MF75" s="164">
        <v>160</v>
      </c>
      <c r="MG75" s="340"/>
      <c r="MH75" s="169"/>
      <c r="MI75" s="164">
        <v>160</v>
      </c>
      <c r="MJ75" s="340"/>
      <c r="MK75" s="169"/>
      <c r="ML75" s="164">
        <v>160</v>
      </c>
      <c r="MM75" s="340"/>
      <c r="MN75" s="169"/>
      <c r="MO75" s="205">
        <v>160</v>
      </c>
      <c r="MP75" s="340"/>
      <c r="MQ75" s="169"/>
      <c r="MR75" s="164">
        <v>160</v>
      </c>
      <c r="MS75" s="340"/>
      <c r="MT75" s="169"/>
      <c r="MU75" s="252">
        <f t="shared" si="116"/>
        <v>0</v>
      </c>
      <c r="MV75" s="251">
        <f t="shared" si="117"/>
        <v>0</v>
      </c>
      <c r="MW75" s="226">
        <f t="shared" si="118"/>
        <v>0</v>
      </c>
      <c r="MX75" s="227">
        <f t="shared" si="119"/>
        <v>0</v>
      </c>
      <c r="NA75" s="346">
        <v>160</v>
      </c>
      <c r="NB75" s="327"/>
      <c r="NC75" s="169"/>
      <c r="ND75" s="164">
        <v>160</v>
      </c>
      <c r="NE75" s="340"/>
      <c r="NF75" s="169"/>
      <c r="NG75" s="195">
        <v>160</v>
      </c>
      <c r="NH75" s="327"/>
      <c r="NI75" s="169"/>
      <c r="NJ75" s="195">
        <v>160</v>
      </c>
      <c r="NK75" s="327"/>
      <c r="NL75" s="169"/>
      <c r="NM75" s="164">
        <v>160</v>
      </c>
      <c r="NN75" s="340"/>
      <c r="NO75" s="169"/>
      <c r="NP75" s="164">
        <v>160</v>
      </c>
      <c r="NQ75" s="340"/>
      <c r="NR75" s="169"/>
      <c r="NS75" s="164">
        <v>160</v>
      </c>
      <c r="NT75" s="340"/>
      <c r="NU75" s="169"/>
      <c r="NV75" s="195">
        <v>160</v>
      </c>
      <c r="NW75" s="327"/>
      <c r="NX75" s="169"/>
      <c r="NY75" s="195">
        <v>160</v>
      </c>
      <c r="NZ75" s="327"/>
      <c r="OA75" s="169"/>
      <c r="OB75" s="164">
        <v>160</v>
      </c>
      <c r="OC75" s="340"/>
      <c r="OD75" s="169"/>
      <c r="OE75" s="164">
        <v>160</v>
      </c>
      <c r="OF75" s="340"/>
      <c r="OG75" s="169"/>
      <c r="OH75" s="164">
        <v>160</v>
      </c>
      <c r="OI75" s="340"/>
      <c r="OJ75" s="169"/>
      <c r="OK75" s="252">
        <f t="shared" si="120"/>
        <v>0</v>
      </c>
      <c r="OL75" s="251">
        <f t="shared" si="121"/>
        <v>0</v>
      </c>
      <c r="OM75" s="226">
        <f t="shared" si="122"/>
        <v>0</v>
      </c>
      <c r="ON75" s="227">
        <f t="shared" si="123"/>
        <v>0</v>
      </c>
      <c r="OQ75" s="283" t="s">
        <v>297</v>
      </c>
      <c r="OR75" s="354">
        <v>160</v>
      </c>
      <c r="OS75" s="327"/>
      <c r="OT75" s="177"/>
      <c r="OU75" s="252">
        <f t="shared" si="124"/>
        <v>0</v>
      </c>
      <c r="OV75" s="227">
        <f t="shared" si="125"/>
        <v>0</v>
      </c>
      <c r="OW75" s="226">
        <f t="shared" si="126"/>
        <v>0</v>
      </c>
      <c r="OX75" s="251">
        <f t="shared" si="127"/>
        <v>0</v>
      </c>
      <c r="OY75" s="293"/>
      <c r="PB75" s="228">
        <f t="shared" si="72"/>
        <v>0</v>
      </c>
      <c r="PC75" s="255">
        <f t="shared" si="73"/>
        <v>0</v>
      </c>
      <c r="PD75" s="226">
        <f t="shared" si="74"/>
        <v>0</v>
      </c>
      <c r="PE75" s="227">
        <f t="shared" si="75"/>
        <v>0</v>
      </c>
      <c r="PF75" s="230">
        <f t="shared" si="76"/>
        <v>0</v>
      </c>
      <c r="PG75" s="229">
        <f t="shared" si="77"/>
        <v>0</v>
      </c>
      <c r="PH75" s="226">
        <f t="shared" si="78"/>
        <v>0</v>
      </c>
      <c r="PI75" s="251">
        <f t="shared" si="79"/>
        <v>0</v>
      </c>
      <c r="PJ75" s="412">
        <f t="shared" si="80"/>
        <v>0</v>
      </c>
      <c r="PK75" s="417">
        <f t="shared" si="81"/>
        <v>0</v>
      </c>
      <c r="PL75" s="412">
        <f t="shared" si="82"/>
        <v>0</v>
      </c>
      <c r="PM75" s="414">
        <f t="shared" si="83"/>
        <v>0</v>
      </c>
      <c r="PN75" s="412" t="s">
        <v>338</v>
      </c>
      <c r="PO75" s="414" t="s">
        <v>338</v>
      </c>
      <c r="PP75" s="412">
        <f t="shared" si="84"/>
        <v>0</v>
      </c>
      <c r="PQ75" s="414">
        <f t="shared" si="85"/>
        <v>0</v>
      </c>
      <c r="PV75" s="26"/>
      <c r="PW75" s="26"/>
      <c r="PY75" s="26"/>
    </row>
    <row r="76" spans="2:441" s="4" customFormat="1" ht="15" hidden="1" customHeight="1" x14ac:dyDescent="0.25">
      <c r="B76" s="46"/>
      <c r="C76" s="555"/>
      <c r="D76" s="556"/>
      <c r="E76" s="547"/>
      <c r="F76" s="652"/>
      <c r="G76" s="575"/>
      <c r="H76" s="58"/>
      <c r="I76" s="57">
        <f>INT(ROUND(F76,2)*(IF(RIGHT(G76,1)="*",data!$J$11*H76+(IF(H76&gt;0, data!$K$11,0)),(IF(G76&gt;0,data!$J$11*RIGHT(G76,5)+data!$K$11,0)))))</f>
        <v>0</v>
      </c>
      <c r="J76" s="57"/>
      <c r="K76" s="576"/>
      <c r="L76" s="549"/>
      <c r="M76" s="128"/>
      <c r="N76" s="57">
        <f>INT(ROUND(F76,2)*(IF(J76&gt;0,(IF(L76="ano",data!$J$6,0)),0)))</f>
        <v>0</v>
      </c>
      <c r="O76" s="61"/>
      <c r="P76" s="63"/>
      <c r="Q76" s="26"/>
      <c r="R76" s="288" t="str">
        <f t="shared" si="86"/>
        <v/>
      </c>
      <c r="S76" s="289" t="str">
        <f t="shared" si="87"/>
        <v/>
      </c>
      <c r="T76" s="65" t="s">
        <v>338</v>
      </c>
      <c r="U76" s="290" t="str">
        <f t="shared" si="128"/>
        <v/>
      </c>
      <c r="V76" s="23"/>
      <c r="W76" s="26"/>
      <c r="X76" s="26">
        <f>IF(OR(G76=data!$I$18,G76=data!$I$19,G76=data!$I$20,G76=data!$I$21,G76=data!$I$22,G76=data!$I$23,G76=data!$I$24,G76=data!$I$25,G76=data!$I$26,G76=data!$I$27,G76=data!$I$28,G76=data!$I$29,G76=data!$I$30,G76=data!$I$31,G76=data!$I$32,G76=data!$I$33,G76=data!$I$34,G76=data!$I$35,G76=data!$I$36,G76=data!$I$37,G76=data!$I$38,G76=data!$I$39,G76=data!$I$40,G76=data!$I$41,G76=data!$I$42,G76=data!$I$43,G76=data!$I$44),1,0)</f>
        <v>0</v>
      </c>
      <c r="Z76" s="173" t="s">
        <v>297</v>
      </c>
      <c r="AA76" s="10"/>
      <c r="AB76" s="10"/>
      <c r="AC76" s="560">
        <v>160</v>
      </c>
      <c r="AD76" s="561"/>
      <c r="AE76" s="562"/>
      <c r="AF76" s="560">
        <v>160</v>
      </c>
      <c r="AG76" s="561"/>
      <c r="AH76" s="562"/>
      <c r="AI76" s="560">
        <v>160</v>
      </c>
      <c r="AJ76" s="561"/>
      <c r="AK76" s="562"/>
      <c r="AL76" s="560">
        <v>160</v>
      </c>
      <c r="AM76" s="561"/>
      <c r="AN76" s="562"/>
      <c r="AO76" s="560">
        <v>160</v>
      </c>
      <c r="AP76" s="561"/>
      <c r="AQ76" s="562"/>
      <c r="AR76" s="560">
        <v>160</v>
      </c>
      <c r="AS76" s="561"/>
      <c r="AT76" s="562"/>
      <c r="AU76" s="560">
        <v>160</v>
      </c>
      <c r="AV76" s="561"/>
      <c r="AW76" s="562"/>
      <c r="AX76" s="560">
        <v>160</v>
      </c>
      <c r="AY76" s="561"/>
      <c r="AZ76" s="562"/>
      <c r="BA76" s="560">
        <v>160</v>
      </c>
      <c r="BB76" s="561"/>
      <c r="BC76" s="562"/>
      <c r="BD76" s="560">
        <v>160</v>
      </c>
      <c r="BE76" s="561"/>
      <c r="BF76" s="562"/>
      <c r="BG76" s="560">
        <v>160</v>
      </c>
      <c r="BH76" s="561"/>
      <c r="BI76" s="562"/>
      <c r="BJ76" s="560">
        <v>160</v>
      </c>
      <c r="BK76" s="561"/>
      <c r="BL76" s="562"/>
      <c r="BM76" s="226">
        <f t="shared" si="88"/>
        <v>0</v>
      </c>
      <c r="BN76" s="251">
        <f t="shared" si="89"/>
        <v>0</v>
      </c>
      <c r="BO76" s="226">
        <f t="shared" si="90"/>
        <v>0</v>
      </c>
      <c r="BP76" s="227">
        <f t="shared" si="91"/>
        <v>0</v>
      </c>
      <c r="BQ76" s="23"/>
      <c r="BR76" s="23"/>
      <c r="BS76" s="174">
        <v>160</v>
      </c>
      <c r="BT76" s="573"/>
      <c r="BU76" s="175"/>
      <c r="BV76" s="174">
        <v>160</v>
      </c>
      <c r="BW76" s="573"/>
      <c r="BX76" s="175"/>
      <c r="BY76" s="174">
        <v>160</v>
      </c>
      <c r="BZ76" s="573"/>
      <c r="CA76" s="175"/>
      <c r="CB76" s="174">
        <v>160</v>
      </c>
      <c r="CC76" s="573"/>
      <c r="CD76" s="175"/>
      <c r="CE76" s="174">
        <v>160</v>
      </c>
      <c r="CF76" s="573"/>
      <c r="CG76" s="175"/>
      <c r="CH76" s="174">
        <v>160</v>
      </c>
      <c r="CI76" s="573"/>
      <c r="CJ76" s="175"/>
      <c r="CK76" s="174">
        <v>160</v>
      </c>
      <c r="CL76" s="573"/>
      <c r="CM76" s="175"/>
      <c r="CN76" s="174">
        <v>160</v>
      </c>
      <c r="CO76" s="573"/>
      <c r="CP76" s="175"/>
      <c r="CQ76" s="174">
        <v>160</v>
      </c>
      <c r="CR76" s="573"/>
      <c r="CS76" s="175"/>
      <c r="CT76" s="174">
        <v>160</v>
      </c>
      <c r="CU76" s="573"/>
      <c r="CV76" s="175"/>
      <c r="CW76" s="174">
        <v>160</v>
      </c>
      <c r="CX76" s="573"/>
      <c r="CY76" s="175"/>
      <c r="CZ76" s="174">
        <v>160</v>
      </c>
      <c r="DA76" s="573"/>
      <c r="DB76" s="175"/>
      <c r="DC76" s="252">
        <f t="shared" si="92"/>
        <v>0</v>
      </c>
      <c r="DD76" s="251">
        <f t="shared" si="93"/>
        <v>0</v>
      </c>
      <c r="DE76" s="226">
        <f t="shared" si="94"/>
        <v>0</v>
      </c>
      <c r="DF76" s="227">
        <f t="shared" si="95"/>
        <v>0</v>
      </c>
      <c r="DG76" s="23"/>
      <c r="DH76" s="23"/>
      <c r="DI76" s="174">
        <v>160</v>
      </c>
      <c r="DJ76" s="566"/>
      <c r="DK76" s="567"/>
      <c r="DL76" s="201">
        <v>160</v>
      </c>
      <c r="DM76" s="561"/>
      <c r="DN76" s="567"/>
      <c r="DO76" s="201">
        <v>160</v>
      </c>
      <c r="DP76" s="561"/>
      <c r="DQ76" s="567"/>
      <c r="DR76" s="201">
        <v>160</v>
      </c>
      <c r="DS76" s="561"/>
      <c r="DT76" s="567"/>
      <c r="DU76" s="201">
        <v>160</v>
      </c>
      <c r="DV76" s="561"/>
      <c r="DW76" s="567"/>
      <c r="DX76" s="174">
        <v>160</v>
      </c>
      <c r="DY76" s="566"/>
      <c r="DZ76" s="567"/>
      <c r="EA76" s="201">
        <v>160</v>
      </c>
      <c r="EB76" s="561"/>
      <c r="EC76" s="567"/>
      <c r="ED76" s="201">
        <v>160</v>
      </c>
      <c r="EE76" s="561"/>
      <c r="EF76" s="567"/>
      <c r="EG76" s="201">
        <v>160</v>
      </c>
      <c r="EH76" s="561"/>
      <c r="EI76" s="567"/>
      <c r="EJ76" s="174">
        <v>160</v>
      </c>
      <c r="EK76" s="566"/>
      <c r="EL76" s="567"/>
      <c r="EM76" s="201">
        <v>160</v>
      </c>
      <c r="EN76" s="561"/>
      <c r="EO76" s="567"/>
      <c r="EP76" s="201">
        <v>160</v>
      </c>
      <c r="EQ76" s="561"/>
      <c r="ER76" s="567"/>
      <c r="ES76" s="252">
        <f t="shared" si="96"/>
        <v>0</v>
      </c>
      <c r="ET76" s="251">
        <f t="shared" si="97"/>
        <v>0</v>
      </c>
      <c r="EU76" s="226">
        <f t="shared" si="98"/>
        <v>0</v>
      </c>
      <c r="EV76" s="227">
        <f t="shared" si="99"/>
        <v>0</v>
      </c>
      <c r="EW76" s="23"/>
      <c r="EX76" s="23"/>
      <c r="EY76" s="568">
        <v>160</v>
      </c>
      <c r="EZ76" s="573"/>
      <c r="FA76" s="567"/>
      <c r="FB76" s="201">
        <v>160</v>
      </c>
      <c r="FC76" s="573"/>
      <c r="FD76" s="567"/>
      <c r="FE76" s="201">
        <v>160</v>
      </c>
      <c r="FF76" s="573"/>
      <c r="FG76" s="567"/>
      <c r="FH76" s="201">
        <v>160</v>
      </c>
      <c r="FI76" s="573"/>
      <c r="FJ76" s="567"/>
      <c r="FK76" s="174">
        <v>160</v>
      </c>
      <c r="FL76" s="566"/>
      <c r="FM76" s="567"/>
      <c r="FN76" s="201">
        <v>160</v>
      </c>
      <c r="FO76" s="573"/>
      <c r="FP76" s="567"/>
      <c r="FQ76" s="174">
        <v>160</v>
      </c>
      <c r="FR76" s="566"/>
      <c r="FS76" s="567"/>
      <c r="FT76" s="201">
        <v>160</v>
      </c>
      <c r="FU76" s="573"/>
      <c r="FV76" s="567"/>
      <c r="FW76" s="201">
        <v>160</v>
      </c>
      <c r="FX76" s="573"/>
      <c r="FY76" s="567"/>
      <c r="FZ76" s="174">
        <v>160</v>
      </c>
      <c r="GA76" s="566"/>
      <c r="GB76" s="567"/>
      <c r="GC76" s="201">
        <v>160</v>
      </c>
      <c r="GD76" s="573"/>
      <c r="GE76" s="567"/>
      <c r="GF76" s="201">
        <v>160</v>
      </c>
      <c r="GG76" s="573"/>
      <c r="GH76" s="567"/>
      <c r="GI76" s="252">
        <f t="shared" si="100"/>
        <v>0</v>
      </c>
      <c r="GJ76" s="251">
        <f t="shared" si="101"/>
        <v>0</v>
      </c>
      <c r="GK76" s="226">
        <f t="shared" si="102"/>
        <v>0</v>
      </c>
      <c r="GL76" s="227">
        <f t="shared" si="103"/>
        <v>0</v>
      </c>
      <c r="GM76" s="23"/>
      <c r="GN76" s="23"/>
      <c r="GO76" s="568">
        <v>160</v>
      </c>
      <c r="GP76" s="573"/>
      <c r="GQ76" s="567"/>
      <c r="GR76" s="201">
        <v>160</v>
      </c>
      <c r="GS76" s="573"/>
      <c r="GT76" s="567"/>
      <c r="GU76" s="201">
        <v>160</v>
      </c>
      <c r="GV76" s="573"/>
      <c r="GW76" s="567"/>
      <c r="GX76" s="201">
        <v>160</v>
      </c>
      <c r="GY76" s="573"/>
      <c r="GZ76" s="567"/>
      <c r="HA76" s="201">
        <v>160</v>
      </c>
      <c r="HB76" s="573"/>
      <c r="HC76" s="567"/>
      <c r="HD76" s="201">
        <v>160</v>
      </c>
      <c r="HE76" s="573"/>
      <c r="HF76" s="567"/>
      <c r="HG76" s="201">
        <v>160</v>
      </c>
      <c r="HH76" s="573"/>
      <c r="HI76" s="567"/>
      <c r="HJ76" s="201">
        <v>160</v>
      </c>
      <c r="HK76" s="573"/>
      <c r="HL76" s="567"/>
      <c r="HM76" s="201">
        <v>160</v>
      </c>
      <c r="HN76" s="573"/>
      <c r="HO76" s="567"/>
      <c r="HP76" s="201">
        <v>160</v>
      </c>
      <c r="HQ76" s="573"/>
      <c r="HR76" s="567"/>
      <c r="HS76" s="201">
        <v>160</v>
      </c>
      <c r="HT76" s="573"/>
      <c r="HU76" s="567"/>
      <c r="HV76" s="201">
        <v>160</v>
      </c>
      <c r="HW76" s="573"/>
      <c r="HX76" s="567"/>
      <c r="HY76" s="252">
        <f t="shared" si="104"/>
        <v>0</v>
      </c>
      <c r="HZ76" s="251">
        <f t="shared" si="105"/>
        <v>0</v>
      </c>
      <c r="IA76" s="226">
        <f t="shared" si="106"/>
        <v>0</v>
      </c>
      <c r="IB76" s="227">
        <f t="shared" si="107"/>
        <v>0</v>
      </c>
      <c r="IC76" s="23"/>
      <c r="ID76" s="23"/>
      <c r="IE76" s="568">
        <v>160</v>
      </c>
      <c r="IF76" s="573"/>
      <c r="IG76" s="567"/>
      <c r="IH76" s="201">
        <v>160</v>
      </c>
      <c r="II76" s="573"/>
      <c r="IJ76" s="567"/>
      <c r="IK76" s="174">
        <v>160</v>
      </c>
      <c r="IL76" s="566"/>
      <c r="IM76" s="567"/>
      <c r="IN76" s="174">
        <v>160</v>
      </c>
      <c r="IO76" s="566"/>
      <c r="IP76" s="567"/>
      <c r="IQ76" s="174">
        <v>160</v>
      </c>
      <c r="IR76" s="566"/>
      <c r="IS76" s="567"/>
      <c r="IT76" s="174">
        <v>160</v>
      </c>
      <c r="IU76" s="566"/>
      <c r="IV76" s="567"/>
      <c r="IW76" s="201">
        <v>160</v>
      </c>
      <c r="IX76" s="573"/>
      <c r="IY76" s="567"/>
      <c r="IZ76" s="174">
        <v>160</v>
      </c>
      <c r="JA76" s="566"/>
      <c r="JB76" s="567"/>
      <c r="JC76" s="174">
        <v>160</v>
      </c>
      <c r="JD76" s="566"/>
      <c r="JE76" s="567"/>
      <c r="JF76" s="174">
        <v>160</v>
      </c>
      <c r="JG76" s="566"/>
      <c r="JH76" s="567"/>
      <c r="JI76" s="174">
        <v>160</v>
      </c>
      <c r="JJ76" s="566"/>
      <c r="JK76" s="567"/>
      <c r="JL76" s="201">
        <v>160</v>
      </c>
      <c r="JM76" s="573"/>
      <c r="JN76" s="567"/>
      <c r="JO76" s="252">
        <f t="shared" si="108"/>
        <v>0</v>
      </c>
      <c r="JP76" s="251">
        <f t="shared" si="109"/>
        <v>0</v>
      </c>
      <c r="JQ76" s="226">
        <f t="shared" si="110"/>
        <v>0</v>
      </c>
      <c r="JR76" s="227">
        <f t="shared" si="111"/>
        <v>0</v>
      </c>
      <c r="JS76" s="23"/>
      <c r="JT76" s="23"/>
      <c r="JU76" s="174">
        <v>160</v>
      </c>
      <c r="JV76" s="566"/>
      <c r="JW76" s="567"/>
      <c r="JX76" s="174">
        <v>160</v>
      </c>
      <c r="JY76" s="566"/>
      <c r="JZ76" s="567"/>
      <c r="KA76" s="174">
        <v>160</v>
      </c>
      <c r="KB76" s="566"/>
      <c r="KC76" s="567"/>
      <c r="KD76" s="174">
        <v>160</v>
      </c>
      <c r="KE76" s="566"/>
      <c r="KF76" s="567"/>
      <c r="KG76" s="174">
        <v>160</v>
      </c>
      <c r="KH76" s="566"/>
      <c r="KI76" s="567"/>
      <c r="KJ76" s="174">
        <v>160</v>
      </c>
      <c r="KK76" s="566"/>
      <c r="KL76" s="567"/>
      <c r="KM76" s="174">
        <v>160</v>
      </c>
      <c r="KN76" s="566"/>
      <c r="KO76" s="567"/>
      <c r="KP76" s="174">
        <v>160</v>
      </c>
      <c r="KQ76" s="566"/>
      <c r="KR76" s="567"/>
      <c r="KS76" s="174">
        <v>160</v>
      </c>
      <c r="KT76" s="566"/>
      <c r="KU76" s="567"/>
      <c r="KV76" s="174">
        <v>160</v>
      </c>
      <c r="KW76" s="566"/>
      <c r="KX76" s="567"/>
      <c r="KY76" s="174">
        <v>160</v>
      </c>
      <c r="KZ76" s="566"/>
      <c r="LA76" s="567"/>
      <c r="LB76" s="174">
        <v>160</v>
      </c>
      <c r="LC76" s="566"/>
      <c r="LD76" s="567"/>
      <c r="LE76" s="252">
        <f t="shared" si="112"/>
        <v>0</v>
      </c>
      <c r="LF76" s="251">
        <f t="shared" si="113"/>
        <v>0</v>
      </c>
      <c r="LG76" s="226">
        <f t="shared" si="114"/>
        <v>0</v>
      </c>
      <c r="LH76" s="227">
        <f t="shared" si="115"/>
        <v>0</v>
      </c>
      <c r="LI76" s="23"/>
      <c r="LJ76" s="23"/>
      <c r="LK76" s="174">
        <v>160</v>
      </c>
      <c r="LL76" s="566"/>
      <c r="LM76" s="567"/>
      <c r="LN76" s="174">
        <v>160</v>
      </c>
      <c r="LO76" s="566"/>
      <c r="LP76" s="567"/>
      <c r="LQ76" s="174">
        <v>160</v>
      </c>
      <c r="LR76" s="566"/>
      <c r="LS76" s="567"/>
      <c r="LT76" s="174">
        <v>160</v>
      </c>
      <c r="LU76" s="566"/>
      <c r="LV76" s="567"/>
      <c r="LW76" s="174">
        <v>160</v>
      </c>
      <c r="LX76" s="566"/>
      <c r="LY76" s="567"/>
      <c r="LZ76" s="551">
        <v>160</v>
      </c>
      <c r="MA76" s="566"/>
      <c r="MB76" s="567"/>
      <c r="MC76" s="174">
        <v>160</v>
      </c>
      <c r="MD76" s="566"/>
      <c r="ME76" s="567"/>
      <c r="MF76" s="174">
        <v>160</v>
      </c>
      <c r="MG76" s="566"/>
      <c r="MH76" s="567"/>
      <c r="MI76" s="174">
        <v>160</v>
      </c>
      <c r="MJ76" s="566"/>
      <c r="MK76" s="567"/>
      <c r="ML76" s="174">
        <v>160</v>
      </c>
      <c r="MM76" s="566"/>
      <c r="MN76" s="567"/>
      <c r="MO76" s="551">
        <v>160</v>
      </c>
      <c r="MP76" s="566"/>
      <c r="MQ76" s="567"/>
      <c r="MR76" s="174">
        <v>160</v>
      </c>
      <c r="MS76" s="566"/>
      <c r="MT76" s="567"/>
      <c r="MU76" s="252">
        <f t="shared" si="116"/>
        <v>0</v>
      </c>
      <c r="MV76" s="251">
        <f t="shared" si="117"/>
        <v>0</v>
      </c>
      <c r="MW76" s="226">
        <f t="shared" si="118"/>
        <v>0</v>
      </c>
      <c r="MX76" s="227">
        <f t="shared" si="119"/>
        <v>0</v>
      </c>
      <c r="MY76" s="23"/>
      <c r="MZ76" s="23"/>
      <c r="NA76" s="568">
        <v>160</v>
      </c>
      <c r="NB76" s="573"/>
      <c r="NC76" s="567"/>
      <c r="ND76" s="174">
        <v>160</v>
      </c>
      <c r="NE76" s="566"/>
      <c r="NF76" s="567"/>
      <c r="NG76" s="201">
        <v>160</v>
      </c>
      <c r="NH76" s="573"/>
      <c r="NI76" s="567"/>
      <c r="NJ76" s="201">
        <v>160</v>
      </c>
      <c r="NK76" s="573"/>
      <c r="NL76" s="567"/>
      <c r="NM76" s="174">
        <v>160</v>
      </c>
      <c r="NN76" s="566"/>
      <c r="NO76" s="567"/>
      <c r="NP76" s="174">
        <v>160</v>
      </c>
      <c r="NQ76" s="566"/>
      <c r="NR76" s="567"/>
      <c r="NS76" s="174">
        <v>160</v>
      </c>
      <c r="NT76" s="566"/>
      <c r="NU76" s="567"/>
      <c r="NV76" s="201">
        <v>160</v>
      </c>
      <c r="NW76" s="573"/>
      <c r="NX76" s="567"/>
      <c r="NY76" s="201">
        <v>160</v>
      </c>
      <c r="NZ76" s="573"/>
      <c r="OA76" s="567"/>
      <c r="OB76" s="174">
        <v>160</v>
      </c>
      <c r="OC76" s="566"/>
      <c r="OD76" s="567"/>
      <c r="OE76" s="174">
        <v>160</v>
      </c>
      <c r="OF76" s="566"/>
      <c r="OG76" s="567"/>
      <c r="OH76" s="174">
        <v>160</v>
      </c>
      <c r="OI76" s="566"/>
      <c r="OJ76" s="567"/>
      <c r="OK76" s="252">
        <f t="shared" si="120"/>
        <v>0</v>
      </c>
      <c r="OL76" s="251">
        <f t="shared" si="121"/>
        <v>0</v>
      </c>
      <c r="OM76" s="226">
        <f t="shared" si="122"/>
        <v>0</v>
      </c>
      <c r="ON76" s="227">
        <f t="shared" si="123"/>
        <v>0</v>
      </c>
      <c r="OO76" s="23"/>
      <c r="OP76" s="23"/>
      <c r="OQ76" s="571" t="s">
        <v>297</v>
      </c>
      <c r="OR76" s="577">
        <v>160</v>
      </c>
      <c r="OS76" s="573"/>
      <c r="OT76" s="175"/>
      <c r="OU76" s="252">
        <f t="shared" si="124"/>
        <v>0</v>
      </c>
      <c r="OV76" s="227">
        <f t="shared" si="125"/>
        <v>0</v>
      </c>
      <c r="OW76" s="226">
        <f t="shared" si="126"/>
        <v>0</v>
      </c>
      <c r="OX76" s="251">
        <f t="shared" si="127"/>
        <v>0</v>
      </c>
      <c r="OY76" s="574"/>
      <c r="OZ76" s="23"/>
      <c r="PA76" s="23"/>
      <c r="PB76" s="228">
        <f t="shared" si="72"/>
        <v>0</v>
      </c>
      <c r="PC76" s="255">
        <f t="shared" si="73"/>
        <v>0</v>
      </c>
      <c r="PD76" s="226">
        <f t="shared" si="74"/>
        <v>0</v>
      </c>
      <c r="PE76" s="227">
        <f t="shared" si="75"/>
        <v>0</v>
      </c>
      <c r="PF76" s="230">
        <f t="shared" si="76"/>
        <v>0</v>
      </c>
      <c r="PG76" s="229">
        <f t="shared" si="77"/>
        <v>0</v>
      </c>
      <c r="PH76" s="226">
        <f t="shared" si="78"/>
        <v>0</v>
      </c>
      <c r="PI76" s="251">
        <f t="shared" si="79"/>
        <v>0</v>
      </c>
      <c r="PJ76" s="412">
        <f t="shared" si="80"/>
        <v>0</v>
      </c>
      <c r="PK76" s="417">
        <f t="shared" si="81"/>
        <v>0</v>
      </c>
      <c r="PL76" s="412">
        <f t="shared" si="82"/>
        <v>0</v>
      </c>
      <c r="PM76" s="414">
        <f t="shared" si="83"/>
        <v>0</v>
      </c>
      <c r="PN76" s="412" t="s">
        <v>338</v>
      </c>
      <c r="PO76" s="414" t="s">
        <v>338</v>
      </c>
      <c r="PP76" s="412">
        <f t="shared" si="84"/>
        <v>0</v>
      </c>
      <c r="PQ76" s="414">
        <f t="shared" si="85"/>
        <v>0</v>
      </c>
      <c r="PR76" s="23"/>
      <c r="PV76" s="26"/>
      <c r="PW76" s="26"/>
      <c r="PY76" s="26"/>
    </row>
    <row r="77" spans="2:441" s="4" customFormat="1" ht="16.5" customHeight="1" x14ac:dyDescent="0.25">
      <c r="B77" s="46" t="s">
        <v>45</v>
      </c>
      <c r="C77" s="986"/>
      <c r="D77" s="987"/>
      <c r="E77" s="308"/>
      <c r="F77" s="652">
        <v>1</v>
      </c>
      <c r="G77" s="309"/>
      <c r="H77" s="59"/>
      <c r="I77" s="57">
        <f>INT(ROUND(F77,2)*(IF(RIGHT(G77,1)="*",data!$J$11*H77+(IF(H77&gt;0, data!$K$11,0)),(IF(G77&gt;0,data!$J$11*RIGHT(G77,5)+data!$K$11,0)))))</f>
        <v>0</v>
      </c>
      <c r="J77" s="57">
        <f>IF(E77&gt;0,I77*E77,0)</f>
        <v>0</v>
      </c>
      <c r="K77" s="313"/>
      <c r="L77" s="314"/>
      <c r="M77" s="312"/>
      <c r="N77" s="57">
        <f>INT(ROUND(F77,2)*(IF(J77&gt;0,(IF(L77="ano",data!$J$6,0)),0)))</f>
        <v>0</v>
      </c>
      <c r="O77" s="61">
        <f>IF(M77&gt;E77,N77*E77,N77*M77)</f>
        <v>0</v>
      </c>
      <c r="P77" s="63">
        <f>J77+O77</f>
        <v>0</v>
      </c>
      <c r="Q77" s="26"/>
      <c r="R77" s="288" t="str">
        <f t="shared" si="86"/>
        <v/>
      </c>
      <c r="S77" s="289" t="str">
        <f t="shared" si="87"/>
        <v/>
      </c>
      <c r="T77" s="65" t="s">
        <v>338</v>
      </c>
      <c r="U77" s="290" t="str">
        <f t="shared" si="128"/>
        <v/>
      </c>
      <c r="V77" s="4">
        <f>IF(P77&gt;0,IF(ISTEXT(C77)=TRUE,0,1),0)</f>
        <v>0</v>
      </c>
      <c r="W77" s="26">
        <f>IF(H77&gt;0,IF(RIGHT(G77,1)="*",0,1),0)</f>
        <v>0</v>
      </c>
      <c r="X77" s="26">
        <f>IF(OR(G77=data!$I$18,G77=data!$I$19,G77=data!$I$20,G77=data!$I$21,G77=data!$I$22,G77=data!$I$23,G77=data!$I$24,G77=data!$I$25,G77=data!$I$26,G77=data!$I$27,G77=data!$I$28,G77=data!$I$29,G77=data!$I$30,G77=data!$I$31,G77=data!$I$32,G77=data!$I$33,G77=data!$I$34,G77=data!$I$35,G77=data!$I$36,G77=data!$I$37,G77=data!$I$38,G77=data!$I$39,G77=data!$I$40,G77=data!$I$41,G77=data!$I$42,G77=data!$I$43,G77=data!$I$44),1,0)</f>
        <v>0</v>
      </c>
      <c r="Z77" s="176" t="s">
        <v>297</v>
      </c>
      <c r="AA77" s="10"/>
      <c r="AB77" s="10"/>
      <c r="AC77" s="168">
        <v>160</v>
      </c>
      <c r="AD77" s="328"/>
      <c r="AE77" s="223"/>
      <c r="AF77" s="168">
        <v>160</v>
      </c>
      <c r="AG77" s="328"/>
      <c r="AH77" s="223"/>
      <c r="AI77" s="168">
        <v>160</v>
      </c>
      <c r="AJ77" s="328"/>
      <c r="AK77" s="223"/>
      <c r="AL77" s="168">
        <v>160</v>
      </c>
      <c r="AM77" s="328"/>
      <c r="AN77" s="223"/>
      <c r="AO77" s="168">
        <v>160</v>
      </c>
      <c r="AP77" s="328"/>
      <c r="AQ77" s="223"/>
      <c r="AR77" s="168">
        <v>160</v>
      </c>
      <c r="AS77" s="328"/>
      <c r="AT77" s="223"/>
      <c r="AU77" s="168">
        <v>160</v>
      </c>
      <c r="AV77" s="328"/>
      <c r="AW77" s="223"/>
      <c r="AX77" s="168">
        <v>160</v>
      </c>
      <c r="AY77" s="328"/>
      <c r="AZ77" s="223"/>
      <c r="BA77" s="168">
        <v>160</v>
      </c>
      <c r="BB77" s="328"/>
      <c r="BC77" s="223"/>
      <c r="BD77" s="168">
        <v>160</v>
      </c>
      <c r="BE77" s="328"/>
      <c r="BF77" s="223"/>
      <c r="BG77" s="168">
        <v>160</v>
      </c>
      <c r="BH77" s="328"/>
      <c r="BI77" s="223"/>
      <c r="BJ77" s="168">
        <v>160</v>
      </c>
      <c r="BK77" s="328"/>
      <c r="BL77" s="223"/>
      <c r="BM77" s="226">
        <f t="shared" si="88"/>
        <v>0</v>
      </c>
      <c r="BN77" s="251">
        <f t="shared" si="89"/>
        <v>0</v>
      </c>
      <c r="BO77" s="226">
        <f t="shared" si="90"/>
        <v>0</v>
      </c>
      <c r="BP77" s="227">
        <f t="shared" si="91"/>
        <v>0</v>
      </c>
      <c r="BS77" s="164">
        <v>160</v>
      </c>
      <c r="BT77" s="327"/>
      <c r="BU77" s="177"/>
      <c r="BV77" s="164">
        <v>160</v>
      </c>
      <c r="BW77" s="327"/>
      <c r="BX77" s="177"/>
      <c r="BY77" s="164">
        <v>160</v>
      </c>
      <c r="BZ77" s="327"/>
      <c r="CA77" s="177"/>
      <c r="CB77" s="164">
        <v>160</v>
      </c>
      <c r="CC77" s="327"/>
      <c r="CD77" s="177"/>
      <c r="CE77" s="164">
        <v>160</v>
      </c>
      <c r="CF77" s="327"/>
      <c r="CG77" s="177"/>
      <c r="CH77" s="164">
        <v>160</v>
      </c>
      <c r="CI77" s="327"/>
      <c r="CJ77" s="177"/>
      <c r="CK77" s="164">
        <v>160</v>
      </c>
      <c r="CL77" s="327"/>
      <c r="CM77" s="177"/>
      <c r="CN77" s="164">
        <v>160</v>
      </c>
      <c r="CO77" s="327"/>
      <c r="CP77" s="177"/>
      <c r="CQ77" s="164">
        <v>160</v>
      </c>
      <c r="CR77" s="327"/>
      <c r="CS77" s="177"/>
      <c r="CT77" s="164">
        <v>160</v>
      </c>
      <c r="CU77" s="327"/>
      <c r="CV77" s="177"/>
      <c r="CW77" s="164">
        <v>160</v>
      </c>
      <c r="CX77" s="327"/>
      <c r="CY77" s="177"/>
      <c r="CZ77" s="164">
        <v>160</v>
      </c>
      <c r="DA77" s="327"/>
      <c r="DB77" s="177"/>
      <c r="DC77" s="252">
        <f t="shared" si="92"/>
        <v>0</v>
      </c>
      <c r="DD77" s="251">
        <f t="shared" si="93"/>
        <v>0</v>
      </c>
      <c r="DE77" s="226">
        <f t="shared" si="94"/>
        <v>0</v>
      </c>
      <c r="DF77" s="227">
        <f t="shared" si="95"/>
        <v>0</v>
      </c>
      <c r="DI77" s="164">
        <v>160</v>
      </c>
      <c r="DJ77" s="340"/>
      <c r="DK77" s="169"/>
      <c r="DL77" s="195">
        <v>160</v>
      </c>
      <c r="DM77" s="328"/>
      <c r="DN77" s="169"/>
      <c r="DO77" s="195">
        <v>160</v>
      </c>
      <c r="DP77" s="328"/>
      <c r="DQ77" s="169"/>
      <c r="DR77" s="195">
        <v>160</v>
      </c>
      <c r="DS77" s="328"/>
      <c r="DT77" s="169"/>
      <c r="DU77" s="195">
        <v>160</v>
      </c>
      <c r="DV77" s="328"/>
      <c r="DW77" s="169"/>
      <c r="DX77" s="164">
        <v>160</v>
      </c>
      <c r="DY77" s="340"/>
      <c r="DZ77" s="169"/>
      <c r="EA77" s="195">
        <v>160</v>
      </c>
      <c r="EB77" s="328"/>
      <c r="EC77" s="169"/>
      <c r="ED77" s="195">
        <v>160</v>
      </c>
      <c r="EE77" s="328"/>
      <c r="EF77" s="169"/>
      <c r="EG77" s="195">
        <v>160</v>
      </c>
      <c r="EH77" s="328"/>
      <c r="EI77" s="169"/>
      <c r="EJ77" s="164">
        <v>160</v>
      </c>
      <c r="EK77" s="340"/>
      <c r="EL77" s="169"/>
      <c r="EM77" s="195">
        <v>160</v>
      </c>
      <c r="EN77" s="328"/>
      <c r="EO77" s="169"/>
      <c r="EP77" s="195">
        <v>160</v>
      </c>
      <c r="EQ77" s="328"/>
      <c r="ER77" s="169"/>
      <c r="ES77" s="252">
        <f t="shared" si="96"/>
        <v>0</v>
      </c>
      <c r="ET77" s="251">
        <f t="shared" si="97"/>
        <v>0</v>
      </c>
      <c r="EU77" s="226">
        <f t="shared" si="98"/>
        <v>0</v>
      </c>
      <c r="EV77" s="227">
        <f t="shared" si="99"/>
        <v>0</v>
      </c>
      <c r="EY77" s="346">
        <v>160</v>
      </c>
      <c r="EZ77" s="327"/>
      <c r="FA77" s="169"/>
      <c r="FB77" s="195">
        <v>160</v>
      </c>
      <c r="FC77" s="327"/>
      <c r="FD77" s="169"/>
      <c r="FE77" s="195">
        <v>160</v>
      </c>
      <c r="FF77" s="327"/>
      <c r="FG77" s="169"/>
      <c r="FH77" s="195">
        <v>160</v>
      </c>
      <c r="FI77" s="327"/>
      <c r="FJ77" s="169"/>
      <c r="FK77" s="164">
        <v>160</v>
      </c>
      <c r="FL77" s="340"/>
      <c r="FM77" s="169"/>
      <c r="FN77" s="195">
        <v>160</v>
      </c>
      <c r="FO77" s="327"/>
      <c r="FP77" s="169"/>
      <c r="FQ77" s="164">
        <v>160</v>
      </c>
      <c r="FR77" s="340"/>
      <c r="FS77" s="169"/>
      <c r="FT77" s="195">
        <v>160</v>
      </c>
      <c r="FU77" s="327"/>
      <c r="FV77" s="169"/>
      <c r="FW77" s="195">
        <v>160</v>
      </c>
      <c r="FX77" s="327"/>
      <c r="FY77" s="169"/>
      <c r="FZ77" s="164">
        <v>160</v>
      </c>
      <c r="GA77" s="340"/>
      <c r="GB77" s="169"/>
      <c r="GC77" s="195">
        <v>160</v>
      </c>
      <c r="GD77" s="327"/>
      <c r="GE77" s="169"/>
      <c r="GF77" s="195">
        <v>160</v>
      </c>
      <c r="GG77" s="327"/>
      <c r="GH77" s="169"/>
      <c r="GI77" s="252">
        <f t="shared" si="100"/>
        <v>0</v>
      </c>
      <c r="GJ77" s="251">
        <f t="shared" si="101"/>
        <v>0</v>
      </c>
      <c r="GK77" s="226">
        <f t="shared" si="102"/>
        <v>0</v>
      </c>
      <c r="GL77" s="227">
        <f t="shared" si="103"/>
        <v>0</v>
      </c>
      <c r="GO77" s="346">
        <v>160</v>
      </c>
      <c r="GP77" s="327"/>
      <c r="GQ77" s="169"/>
      <c r="GR77" s="195">
        <v>160</v>
      </c>
      <c r="GS77" s="327"/>
      <c r="GT77" s="169"/>
      <c r="GU77" s="195">
        <v>160</v>
      </c>
      <c r="GV77" s="327"/>
      <c r="GW77" s="169"/>
      <c r="GX77" s="195">
        <v>160</v>
      </c>
      <c r="GY77" s="327"/>
      <c r="GZ77" s="169"/>
      <c r="HA77" s="195">
        <v>160</v>
      </c>
      <c r="HB77" s="327"/>
      <c r="HC77" s="169"/>
      <c r="HD77" s="195">
        <v>160</v>
      </c>
      <c r="HE77" s="327"/>
      <c r="HF77" s="169"/>
      <c r="HG77" s="195">
        <v>160</v>
      </c>
      <c r="HH77" s="327"/>
      <c r="HI77" s="169"/>
      <c r="HJ77" s="195">
        <v>160</v>
      </c>
      <c r="HK77" s="327"/>
      <c r="HL77" s="169"/>
      <c r="HM77" s="195">
        <v>160</v>
      </c>
      <c r="HN77" s="327"/>
      <c r="HO77" s="169"/>
      <c r="HP77" s="195">
        <v>160</v>
      </c>
      <c r="HQ77" s="327"/>
      <c r="HR77" s="169"/>
      <c r="HS77" s="195">
        <v>160</v>
      </c>
      <c r="HT77" s="327"/>
      <c r="HU77" s="169"/>
      <c r="HV77" s="195">
        <v>160</v>
      </c>
      <c r="HW77" s="327"/>
      <c r="HX77" s="169"/>
      <c r="HY77" s="252">
        <f t="shared" si="104"/>
        <v>0</v>
      </c>
      <c r="HZ77" s="251">
        <f t="shared" si="105"/>
        <v>0</v>
      </c>
      <c r="IA77" s="226">
        <f t="shared" si="106"/>
        <v>0</v>
      </c>
      <c r="IB77" s="227">
        <f t="shared" si="107"/>
        <v>0</v>
      </c>
      <c r="IE77" s="346">
        <v>160</v>
      </c>
      <c r="IF77" s="327"/>
      <c r="IG77" s="169"/>
      <c r="IH77" s="195">
        <v>160</v>
      </c>
      <c r="II77" s="327"/>
      <c r="IJ77" s="169"/>
      <c r="IK77" s="164">
        <v>160</v>
      </c>
      <c r="IL77" s="340"/>
      <c r="IM77" s="169"/>
      <c r="IN77" s="164">
        <v>160</v>
      </c>
      <c r="IO77" s="340"/>
      <c r="IP77" s="169"/>
      <c r="IQ77" s="164">
        <v>160</v>
      </c>
      <c r="IR77" s="340"/>
      <c r="IS77" s="169"/>
      <c r="IT77" s="164">
        <v>160</v>
      </c>
      <c r="IU77" s="340"/>
      <c r="IV77" s="169"/>
      <c r="IW77" s="195">
        <v>160</v>
      </c>
      <c r="IX77" s="327"/>
      <c r="IY77" s="169"/>
      <c r="IZ77" s="164">
        <v>160</v>
      </c>
      <c r="JA77" s="340"/>
      <c r="JB77" s="169"/>
      <c r="JC77" s="164">
        <v>160</v>
      </c>
      <c r="JD77" s="340"/>
      <c r="JE77" s="169"/>
      <c r="JF77" s="164">
        <v>160</v>
      </c>
      <c r="JG77" s="340"/>
      <c r="JH77" s="169"/>
      <c r="JI77" s="164">
        <v>160</v>
      </c>
      <c r="JJ77" s="340"/>
      <c r="JK77" s="169"/>
      <c r="JL77" s="195">
        <v>160</v>
      </c>
      <c r="JM77" s="327"/>
      <c r="JN77" s="169"/>
      <c r="JO77" s="252">
        <f t="shared" si="108"/>
        <v>0</v>
      </c>
      <c r="JP77" s="251">
        <f t="shared" si="109"/>
        <v>0</v>
      </c>
      <c r="JQ77" s="226">
        <f t="shared" si="110"/>
        <v>0</v>
      </c>
      <c r="JR77" s="227">
        <f t="shared" si="111"/>
        <v>0</v>
      </c>
      <c r="JU77" s="164">
        <v>160</v>
      </c>
      <c r="JV77" s="340"/>
      <c r="JW77" s="169"/>
      <c r="JX77" s="164">
        <v>160</v>
      </c>
      <c r="JY77" s="340"/>
      <c r="JZ77" s="169"/>
      <c r="KA77" s="164">
        <v>160</v>
      </c>
      <c r="KB77" s="340"/>
      <c r="KC77" s="169"/>
      <c r="KD77" s="164">
        <v>160</v>
      </c>
      <c r="KE77" s="340"/>
      <c r="KF77" s="169"/>
      <c r="KG77" s="164">
        <v>160</v>
      </c>
      <c r="KH77" s="340"/>
      <c r="KI77" s="169"/>
      <c r="KJ77" s="164">
        <v>160</v>
      </c>
      <c r="KK77" s="340"/>
      <c r="KL77" s="169"/>
      <c r="KM77" s="164">
        <v>160</v>
      </c>
      <c r="KN77" s="340"/>
      <c r="KO77" s="169"/>
      <c r="KP77" s="164">
        <v>160</v>
      </c>
      <c r="KQ77" s="340"/>
      <c r="KR77" s="169"/>
      <c r="KS77" s="164">
        <v>160</v>
      </c>
      <c r="KT77" s="340"/>
      <c r="KU77" s="169"/>
      <c r="KV77" s="164">
        <v>160</v>
      </c>
      <c r="KW77" s="340"/>
      <c r="KX77" s="169"/>
      <c r="KY77" s="164">
        <v>160</v>
      </c>
      <c r="KZ77" s="340"/>
      <c r="LA77" s="169"/>
      <c r="LB77" s="164">
        <v>160</v>
      </c>
      <c r="LC77" s="340"/>
      <c r="LD77" s="169"/>
      <c r="LE77" s="252">
        <f t="shared" si="112"/>
        <v>0</v>
      </c>
      <c r="LF77" s="251">
        <f t="shared" si="113"/>
        <v>0</v>
      </c>
      <c r="LG77" s="226">
        <f t="shared" si="114"/>
        <v>0</v>
      </c>
      <c r="LH77" s="227">
        <f t="shared" si="115"/>
        <v>0</v>
      </c>
      <c r="LK77" s="164">
        <v>160</v>
      </c>
      <c r="LL77" s="340"/>
      <c r="LM77" s="169"/>
      <c r="LN77" s="164">
        <v>160</v>
      </c>
      <c r="LO77" s="340"/>
      <c r="LP77" s="169"/>
      <c r="LQ77" s="164">
        <v>160</v>
      </c>
      <c r="LR77" s="340"/>
      <c r="LS77" s="169"/>
      <c r="LT77" s="164">
        <v>160</v>
      </c>
      <c r="LU77" s="340"/>
      <c r="LV77" s="169"/>
      <c r="LW77" s="164">
        <v>160</v>
      </c>
      <c r="LX77" s="340"/>
      <c r="LY77" s="169"/>
      <c r="LZ77" s="205">
        <v>160</v>
      </c>
      <c r="MA77" s="340"/>
      <c r="MB77" s="169"/>
      <c r="MC77" s="164">
        <v>160</v>
      </c>
      <c r="MD77" s="340"/>
      <c r="ME77" s="169"/>
      <c r="MF77" s="164">
        <v>160</v>
      </c>
      <c r="MG77" s="340"/>
      <c r="MH77" s="169"/>
      <c r="MI77" s="164">
        <v>160</v>
      </c>
      <c r="MJ77" s="340"/>
      <c r="MK77" s="169"/>
      <c r="ML77" s="164">
        <v>160</v>
      </c>
      <c r="MM77" s="340"/>
      <c r="MN77" s="169"/>
      <c r="MO77" s="205">
        <v>160</v>
      </c>
      <c r="MP77" s="340"/>
      <c r="MQ77" s="169"/>
      <c r="MR77" s="164">
        <v>160</v>
      </c>
      <c r="MS77" s="340"/>
      <c r="MT77" s="169"/>
      <c r="MU77" s="252">
        <f t="shared" si="116"/>
        <v>0</v>
      </c>
      <c r="MV77" s="251">
        <f t="shared" si="117"/>
        <v>0</v>
      </c>
      <c r="MW77" s="226">
        <f t="shared" si="118"/>
        <v>0</v>
      </c>
      <c r="MX77" s="227">
        <f t="shared" si="119"/>
        <v>0</v>
      </c>
      <c r="NA77" s="346">
        <v>160</v>
      </c>
      <c r="NB77" s="327"/>
      <c r="NC77" s="169"/>
      <c r="ND77" s="164">
        <v>160</v>
      </c>
      <c r="NE77" s="340"/>
      <c r="NF77" s="169"/>
      <c r="NG77" s="195">
        <v>160</v>
      </c>
      <c r="NH77" s="327"/>
      <c r="NI77" s="169"/>
      <c r="NJ77" s="195">
        <v>160</v>
      </c>
      <c r="NK77" s="327"/>
      <c r="NL77" s="169"/>
      <c r="NM77" s="164">
        <v>160</v>
      </c>
      <c r="NN77" s="340"/>
      <c r="NO77" s="169"/>
      <c r="NP77" s="164">
        <v>160</v>
      </c>
      <c r="NQ77" s="340"/>
      <c r="NR77" s="169"/>
      <c r="NS77" s="164">
        <v>160</v>
      </c>
      <c r="NT77" s="340"/>
      <c r="NU77" s="169"/>
      <c r="NV77" s="195">
        <v>160</v>
      </c>
      <c r="NW77" s="327"/>
      <c r="NX77" s="169"/>
      <c r="NY77" s="195">
        <v>160</v>
      </c>
      <c r="NZ77" s="327"/>
      <c r="OA77" s="169"/>
      <c r="OB77" s="164">
        <v>160</v>
      </c>
      <c r="OC77" s="340"/>
      <c r="OD77" s="169"/>
      <c r="OE77" s="164">
        <v>160</v>
      </c>
      <c r="OF77" s="340"/>
      <c r="OG77" s="169"/>
      <c r="OH77" s="164">
        <v>160</v>
      </c>
      <c r="OI77" s="340"/>
      <c r="OJ77" s="169"/>
      <c r="OK77" s="252">
        <f t="shared" si="120"/>
        <v>0</v>
      </c>
      <c r="OL77" s="251">
        <f t="shared" si="121"/>
        <v>0</v>
      </c>
      <c r="OM77" s="226">
        <f t="shared" si="122"/>
        <v>0</v>
      </c>
      <c r="ON77" s="227">
        <f t="shared" si="123"/>
        <v>0</v>
      </c>
      <c r="OQ77" s="283" t="s">
        <v>297</v>
      </c>
      <c r="OR77" s="354">
        <v>160</v>
      </c>
      <c r="OS77" s="327"/>
      <c r="OT77" s="177"/>
      <c r="OU77" s="252">
        <f t="shared" si="124"/>
        <v>0</v>
      </c>
      <c r="OV77" s="227">
        <f t="shared" si="125"/>
        <v>0</v>
      </c>
      <c r="OW77" s="226">
        <f t="shared" si="126"/>
        <v>0</v>
      </c>
      <c r="OX77" s="251">
        <f t="shared" si="127"/>
        <v>0</v>
      </c>
      <c r="OY77" s="293"/>
      <c r="PB77" s="228">
        <f t="shared" si="72"/>
        <v>0</v>
      </c>
      <c r="PC77" s="255">
        <f t="shared" si="73"/>
        <v>0</v>
      </c>
      <c r="PD77" s="226">
        <f t="shared" si="74"/>
        <v>0</v>
      </c>
      <c r="PE77" s="227">
        <f t="shared" si="75"/>
        <v>0</v>
      </c>
      <c r="PF77" s="230">
        <f t="shared" si="76"/>
        <v>0</v>
      </c>
      <c r="PG77" s="229">
        <f t="shared" si="77"/>
        <v>0</v>
      </c>
      <c r="PH77" s="226">
        <f t="shared" si="78"/>
        <v>0</v>
      </c>
      <c r="PI77" s="251">
        <f t="shared" si="79"/>
        <v>0</v>
      </c>
      <c r="PJ77" s="412">
        <f t="shared" si="80"/>
        <v>0</v>
      </c>
      <c r="PK77" s="417">
        <f t="shared" si="81"/>
        <v>0</v>
      </c>
      <c r="PL77" s="412">
        <f t="shared" si="82"/>
        <v>0</v>
      </c>
      <c r="PM77" s="414">
        <f t="shared" si="83"/>
        <v>0</v>
      </c>
      <c r="PN77" s="412" t="s">
        <v>338</v>
      </c>
      <c r="PO77" s="414" t="s">
        <v>338</v>
      </c>
      <c r="PP77" s="412">
        <f t="shared" si="84"/>
        <v>0</v>
      </c>
      <c r="PQ77" s="414">
        <f t="shared" si="85"/>
        <v>0</v>
      </c>
      <c r="PV77" s="26"/>
      <c r="PW77" s="26"/>
      <c r="PY77" s="26"/>
    </row>
    <row r="78" spans="2:441" s="4" customFormat="1" ht="15" hidden="1" customHeight="1" x14ac:dyDescent="0.25">
      <c r="B78" s="46"/>
      <c r="C78" s="555"/>
      <c r="D78" s="556"/>
      <c r="E78" s="547"/>
      <c r="F78" s="652"/>
      <c r="G78" s="575"/>
      <c r="H78" s="58"/>
      <c r="I78" s="57">
        <f>INT(ROUND(F78,2)*(IF(RIGHT(G78,1)="*",data!$J$11*H78+(IF(H78&gt;0, data!$K$11,0)),(IF(G78&gt;0,data!$J$11*RIGHT(G78,5)+data!$K$11,0)))))</f>
        <v>0</v>
      </c>
      <c r="J78" s="57"/>
      <c r="K78" s="576"/>
      <c r="L78" s="549"/>
      <c r="M78" s="128"/>
      <c r="N78" s="57">
        <f>INT(ROUND(F78,2)*(IF(J78&gt;0,(IF(L78="ano",data!$J$6,0)),0)))</f>
        <v>0</v>
      </c>
      <c r="O78" s="61"/>
      <c r="P78" s="63"/>
      <c r="Q78" s="26"/>
      <c r="R78" s="288" t="str">
        <f t="shared" si="86"/>
        <v/>
      </c>
      <c r="S78" s="289" t="str">
        <f t="shared" si="87"/>
        <v/>
      </c>
      <c r="T78" s="65" t="s">
        <v>338</v>
      </c>
      <c r="U78" s="290" t="str">
        <f t="shared" si="128"/>
        <v/>
      </c>
      <c r="V78" s="23"/>
      <c r="W78" s="26"/>
      <c r="X78" s="26">
        <f>IF(OR(G78=data!$I$18,G78=data!$I$19,G78=data!$I$20,G78=data!$I$21,G78=data!$I$22,G78=data!$I$23,G78=data!$I$24,G78=data!$I$25,G78=data!$I$26,G78=data!$I$27,G78=data!$I$28,G78=data!$I$29,G78=data!$I$30,G78=data!$I$31,G78=data!$I$32,G78=data!$I$33,G78=data!$I$34,G78=data!$I$35,G78=data!$I$36,G78=data!$I$37,G78=data!$I$38,G78=data!$I$39,G78=data!$I$40,G78=data!$I$41,G78=data!$I$42,G78=data!$I$43,G78=data!$I$44),1,0)</f>
        <v>0</v>
      </c>
      <c r="Z78" s="173" t="s">
        <v>297</v>
      </c>
      <c r="AA78" s="10"/>
      <c r="AB78" s="10"/>
      <c r="AC78" s="560">
        <v>160</v>
      </c>
      <c r="AD78" s="561"/>
      <c r="AE78" s="562"/>
      <c r="AF78" s="560">
        <v>160</v>
      </c>
      <c r="AG78" s="561"/>
      <c r="AH78" s="562"/>
      <c r="AI78" s="560">
        <v>160</v>
      </c>
      <c r="AJ78" s="561"/>
      <c r="AK78" s="562"/>
      <c r="AL78" s="560">
        <v>160</v>
      </c>
      <c r="AM78" s="561"/>
      <c r="AN78" s="562"/>
      <c r="AO78" s="560">
        <v>160</v>
      </c>
      <c r="AP78" s="561"/>
      <c r="AQ78" s="562"/>
      <c r="AR78" s="560">
        <v>160</v>
      </c>
      <c r="AS78" s="561"/>
      <c r="AT78" s="562"/>
      <c r="AU78" s="560">
        <v>160</v>
      </c>
      <c r="AV78" s="561"/>
      <c r="AW78" s="562"/>
      <c r="AX78" s="560">
        <v>160</v>
      </c>
      <c r="AY78" s="561"/>
      <c r="AZ78" s="562"/>
      <c r="BA78" s="560">
        <v>160</v>
      </c>
      <c r="BB78" s="561"/>
      <c r="BC78" s="562"/>
      <c r="BD78" s="560">
        <v>160</v>
      </c>
      <c r="BE78" s="561"/>
      <c r="BF78" s="562"/>
      <c r="BG78" s="560">
        <v>160</v>
      </c>
      <c r="BH78" s="561"/>
      <c r="BI78" s="562"/>
      <c r="BJ78" s="560">
        <v>160</v>
      </c>
      <c r="BK78" s="561"/>
      <c r="BL78" s="562"/>
      <c r="BM78" s="226">
        <f t="shared" si="88"/>
        <v>0</v>
      </c>
      <c r="BN78" s="251">
        <f t="shared" si="89"/>
        <v>0</v>
      </c>
      <c r="BO78" s="226">
        <f t="shared" si="90"/>
        <v>0</v>
      </c>
      <c r="BP78" s="227">
        <f t="shared" si="91"/>
        <v>0</v>
      </c>
      <c r="BQ78" s="23"/>
      <c r="BR78" s="23"/>
      <c r="BS78" s="174">
        <v>160</v>
      </c>
      <c r="BT78" s="573"/>
      <c r="BU78" s="175"/>
      <c r="BV78" s="174">
        <v>160</v>
      </c>
      <c r="BW78" s="573"/>
      <c r="BX78" s="175"/>
      <c r="BY78" s="174">
        <v>160</v>
      </c>
      <c r="BZ78" s="573"/>
      <c r="CA78" s="175"/>
      <c r="CB78" s="174">
        <v>160</v>
      </c>
      <c r="CC78" s="573"/>
      <c r="CD78" s="175"/>
      <c r="CE78" s="174">
        <v>160</v>
      </c>
      <c r="CF78" s="573"/>
      <c r="CG78" s="175"/>
      <c r="CH78" s="174">
        <v>160</v>
      </c>
      <c r="CI78" s="573"/>
      <c r="CJ78" s="175"/>
      <c r="CK78" s="174">
        <v>160</v>
      </c>
      <c r="CL78" s="573"/>
      <c r="CM78" s="175"/>
      <c r="CN78" s="174">
        <v>160</v>
      </c>
      <c r="CO78" s="573"/>
      <c r="CP78" s="175"/>
      <c r="CQ78" s="174">
        <v>160</v>
      </c>
      <c r="CR78" s="573"/>
      <c r="CS78" s="175"/>
      <c r="CT78" s="174">
        <v>160</v>
      </c>
      <c r="CU78" s="573"/>
      <c r="CV78" s="175"/>
      <c r="CW78" s="174">
        <v>160</v>
      </c>
      <c r="CX78" s="573"/>
      <c r="CY78" s="175"/>
      <c r="CZ78" s="174">
        <v>160</v>
      </c>
      <c r="DA78" s="573"/>
      <c r="DB78" s="175"/>
      <c r="DC78" s="252">
        <f t="shared" si="92"/>
        <v>0</v>
      </c>
      <c r="DD78" s="251">
        <f t="shared" si="93"/>
        <v>0</v>
      </c>
      <c r="DE78" s="226">
        <f t="shared" si="94"/>
        <v>0</v>
      </c>
      <c r="DF78" s="227">
        <f t="shared" si="95"/>
        <v>0</v>
      </c>
      <c r="DG78" s="23"/>
      <c r="DH78" s="23"/>
      <c r="DI78" s="174">
        <v>160</v>
      </c>
      <c r="DJ78" s="566"/>
      <c r="DK78" s="567"/>
      <c r="DL78" s="201">
        <v>160</v>
      </c>
      <c r="DM78" s="561"/>
      <c r="DN78" s="567"/>
      <c r="DO78" s="201">
        <v>160</v>
      </c>
      <c r="DP78" s="561"/>
      <c r="DQ78" s="567"/>
      <c r="DR78" s="201">
        <v>160</v>
      </c>
      <c r="DS78" s="561"/>
      <c r="DT78" s="567"/>
      <c r="DU78" s="201">
        <v>160</v>
      </c>
      <c r="DV78" s="561"/>
      <c r="DW78" s="567"/>
      <c r="DX78" s="174">
        <v>160</v>
      </c>
      <c r="DY78" s="566"/>
      <c r="DZ78" s="567"/>
      <c r="EA78" s="201">
        <v>160</v>
      </c>
      <c r="EB78" s="561"/>
      <c r="EC78" s="567"/>
      <c r="ED78" s="201">
        <v>160</v>
      </c>
      <c r="EE78" s="561"/>
      <c r="EF78" s="567"/>
      <c r="EG78" s="201">
        <v>160</v>
      </c>
      <c r="EH78" s="561"/>
      <c r="EI78" s="567"/>
      <c r="EJ78" s="174">
        <v>160</v>
      </c>
      <c r="EK78" s="566"/>
      <c r="EL78" s="567"/>
      <c r="EM78" s="201">
        <v>160</v>
      </c>
      <c r="EN78" s="561"/>
      <c r="EO78" s="567"/>
      <c r="EP78" s="201">
        <v>160</v>
      </c>
      <c r="EQ78" s="561"/>
      <c r="ER78" s="567"/>
      <c r="ES78" s="252">
        <f t="shared" si="96"/>
        <v>0</v>
      </c>
      <c r="ET78" s="251">
        <f t="shared" si="97"/>
        <v>0</v>
      </c>
      <c r="EU78" s="226">
        <f t="shared" si="98"/>
        <v>0</v>
      </c>
      <c r="EV78" s="227">
        <f t="shared" si="99"/>
        <v>0</v>
      </c>
      <c r="EW78" s="23"/>
      <c r="EX78" s="23"/>
      <c r="EY78" s="568">
        <v>160</v>
      </c>
      <c r="EZ78" s="573"/>
      <c r="FA78" s="567"/>
      <c r="FB78" s="201">
        <v>160</v>
      </c>
      <c r="FC78" s="573"/>
      <c r="FD78" s="567"/>
      <c r="FE78" s="201">
        <v>160</v>
      </c>
      <c r="FF78" s="573"/>
      <c r="FG78" s="567"/>
      <c r="FH78" s="201">
        <v>160</v>
      </c>
      <c r="FI78" s="573"/>
      <c r="FJ78" s="567"/>
      <c r="FK78" s="174">
        <v>160</v>
      </c>
      <c r="FL78" s="566"/>
      <c r="FM78" s="567"/>
      <c r="FN78" s="201">
        <v>160</v>
      </c>
      <c r="FO78" s="573"/>
      <c r="FP78" s="567"/>
      <c r="FQ78" s="174">
        <v>160</v>
      </c>
      <c r="FR78" s="566"/>
      <c r="FS78" s="567"/>
      <c r="FT78" s="201">
        <v>160</v>
      </c>
      <c r="FU78" s="573"/>
      <c r="FV78" s="567"/>
      <c r="FW78" s="201">
        <v>160</v>
      </c>
      <c r="FX78" s="573"/>
      <c r="FY78" s="567"/>
      <c r="FZ78" s="174">
        <v>160</v>
      </c>
      <c r="GA78" s="566"/>
      <c r="GB78" s="567"/>
      <c r="GC78" s="201">
        <v>160</v>
      </c>
      <c r="GD78" s="573"/>
      <c r="GE78" s="567"/>
      <c r="GF78" s="201">
        <v>160</v>
      </c>
      <c r="GG78" s="573"/>
      <c r="GH78" s="567"/>
      <c r="GI78" s="252">
        <f t="shared" si="100"/>
        <v>0</v>
      </c>
      <c r="GJ78" s="251">
        <f t="shared" si="101"/>
        <v>0</v>
      </c>
      <c r="GK78" s="226">
        <f t="shared" si="102"/>
        <v>0</v>
      </c>
      <c r="GL78" s="227">
        <f t="shared" si="103"/>
        <v>0</v>
      </c>
      <c r="GM78" s="23"/>
      <c r="GN78" s="23"/>
      <c r="GO78" s="568">
        <v>160</v>
      </c>
      <c r="GP78" s="573"/>
      <c r="GQ78" s="567"/>
      <c r="GR78" s="201">
        <v>160</v>
      </c>
      <c r="GS78" s="573"/>
      <c r="GT78" s="567"/>
      <c r="GU78" s="201">
        <v>160</v>
      </c>
      <c r="GV78" s="573"/>
      <c r="GW78" s="567"/>
      <c r="GX78" s="201">
        <v>160</v>
      </c>
      <c r="GY78" s="573"/>
      <c r="GZ78" s="567"/>
      <c r="HA78" s="201">
        <v>160</v>
      </c>
      <c r="HB78" s="573"/>
      <c r="HC78" s="567"/>
      <c r="HD78" s="201">
        <v>160</v>
      </c>
      <c r="HE78" s="573"/>
      <c r="HF78" s="567"/>
      <c r="HG78" s="201">
        <v>160</v>
      </c>
      <c r="HH78" s="573"/>
      <c r="HI78" s="567"/>
      <c r="HJ78" s="201">
        <v>160</v>
      </c>
      <c r="HK78" s="573"/>
      <c r="HL78" s="567"/>
      <c r="HM78" s="201">
        <v>160</v>
      </c>
      <c r="HN78" s="573"/>
      <c r="HO78" s="567"/>
      <c r="HP78" s="201">
        <v>160</v>
      </c>
      <c r="HQ78" s="573"/>
      <c r="HR78" s="567"/>
      <c r="HS78" s="201">
        <v>160</v>
      </c>
      <c r="HT78" s="573"/>
      <c r="HU78" s="567"/>
      <c r="HV78" s="201">
        <v>160</v>
      </c>
      <c r="HW78" s="573"/>
      <c r="HX78" s="567"/>
      <c r="HY78" s="252">
        <f t="shared" si="104"/>
        <v>0</v>
      </c>
      <c r="HZ78" s="251">
        <f t="shared" si="105"/>
        <v>0</v>
      </c>
      <c r="IA78" s="226">
        <f t="shared" si="106"/>
        <v>0</v>
      </c>
      <c r="IB78" s="227">
        <f t="shared" si="107"/>
        <v>0</v>
      </c>
      <c r="IC78" s="23"/>
      <c r="ID78" s="23"/>
      <c r="IE78" s="568">
        <v>160</v>
      </c>
      <c r="IF78" s="573"/>
      <c r="IG78" s="567"/>
      <c r="IH78" s="201">
        <v>160</v>
      </c>
      <c r="II78" s="573"/>
      <c r="IJ78" s="567"/>
      <c r="IK78" s="174">
        <v>160</v>
      </c>
      <c r="IL78" s="566"/>
      <c r="IM78" s="567"/>
      <c r="IN78" s="174">
        <v>160</v>
      </c>
      <c r="IO78" s="566"/>
      <c r="IP78" s="567"/>
      <c r="IQ78" s="174">
        <v>160</v>
      </c>
      <c r="IR78" s="566"/>
      <c r="IS78" s="567"/>
      <c r="IT78" s="174">
        <v>160</v>
      </c>
      <c r="IU78" s="566"/>
      <c r="IV78" s="567"/>
      <c r="IW78" s="201">
        <v>160</v>
      </c>
      <c r="IX78" s="573"/>
      <c r="IY78" s="567"/>
      <c r="IZ78" s="174">
        <v>160</v>
      </c>
      <c r="JA78" s="566"/>
      <c r="JB78" s="567"/>
      <c r="JC78" s="174">
        <v>160</v>
      </c>
      <c r="JD78" s="566"/>
      <c r="JE78" s="567"/>
      <c r="JF78" s="174">
        <v>160</v>
      </c>
      <c r="JG78" s="566"/>
      <c r="JH78" s="567"/>
      <c r="JI78" s="174">
        <v>160</v>
      </c>
      <c r="JJ78" s="566"/>
      <c r="JK78" s="567"/>
      <c r="JL78" s="201">
        <v>160</v>
      </c>
      <c r="JM78" s="573"/>
      <c r="JN78" s="567"/>
      <c r="JO78" s="252">
        <f t="shared" si="108"/>
        <v>0</v>
      </c>
      <c r="JP78" s="251">
        <f t="shared" si="109"/>
        <v>0</v>
      </c>
      <c r="JQ78" s="226">
        <f t="shared" si="110"/>
        <v>0</v>
      </c>
      <c r="JR78" s="227">
        <f t="shared" si="111"/>
        <v>0</v>
      </c>
      <c r="JS78" s="23"/>
      <c r="JT78" s="23"/>
      <c r="JU78" s="174">
        <v>160</v>
      </c>
      <c r="JV78" s="566"/>
      <c r="JW78" s="567"/>
      <c r="JX78" s="174">
        <v>160</v>
      </c>
      <c r="JY78" s="566"/>
      <c r="JZ78" s="567"/>
      <c r="KA78" s="174">
        <v>160</v>
      </c>
      <c r="KB78" s="566"/>
      <c r="KC78" s="567"/>
      <c r="KD78" s="174">
        <v>160</v>
      </c>
      <c r="KE78" s="566"/>
      <c r="KF78" s="567"/>
      <c r="KG78" s="174">
        <v>160</v>
      </c>
      <c r="KH78" s="566"/>
      <c r="KI78" s="567"/>
      <c r="KJ78" s="174">
        <v>160</v>
      </c>
      <c r="KK78" s="566"/>
      <c r="KL78" s="567"/>
      <c r="KM78" s="174">
        <v>160</v>
      </c>
      <c r="KN78" s="566"/>
      <c r="KO78" s="567"/>
      <c r="KP78" s="174">
        <v>160</v>
      </c>
      <c r="KQ78" s="566"/>
      <c r="KR78" s="567"/>
      <c r="KS78" s="174">
        <v>160</v>
      </c>
      <c r="KT78" s="566"/>
      <c r="KU78" s="567"/>
      <c r="KV78" s="174">
        <v>160</v>
      </c>
      <c r="KW78" s="566"/>
      <c r="KX78" s="567"/>
      <c r="KY78" s="174">
        <v>160</v>
      </c>
      <c r="KZ78" s="566"/>
      <c r="LA78" s="567"/>
      <c r="LB78" s="174">
        <v>160</v>
      </c>
      <c r="LC78" s="566"/>
      <c r="LD78" s="567"/>
      <c r="LE78" s="252">
        <f t="shared" si="112"/>
        <v>0</v>
      </c>
      <c r="LF78" s="251">
        <f t="shared" si="113"/>
        <v>0</v>
      </c>
      <c r="LG78" s="226">
        <f t="shared" si="114"/>
        <v>0</v>
      </c>
      <c r="LH78" s="227">
        <f t="shared" si="115"/>
        <v>0</v>
      </c>
      <c r="LI78" s="23"/>
      <c r="LJ78" s="23"/>
      <c r="LK78" s="174">
        <v>160</v>
      </c>
      <c r="LL78" s="566"/>
      <c r="LM78" s="567"/>
      <c r="LN78" s="174">
        <v>160</v>
      </c>
      <c r="LO78" s="566"/>
      <c r="LP78" s="567"/>
      <c r="LQ78" s="174">
        <v>160</v>
      </c>
      <c r="LR78" s="566"/>
      <c r="LS78" s="567"/>
      <c r="LT78" s="174">
        <v>160</v>
      </c>
      <c r="LU78" s="566"/>
      <c r="LV78" s="567"/>
      <c r="LW78" s="174">
        <v>160</v>
      </c>
      <c r="LX78" s="566"/>
      <c r="LY78" s="567"/>
      <c r="LZ78" s="551">
        <v>160</v>
      </c>
      <c r="MA78" s="566"/>
      <c r="MB78" s="567"/>
      <c r="MC78" s="174">
        <v>160</v>
      </c>
      <c r="MD78" s="566"/>
      <c r="ME78" s="567"/>
      <c r="MF78" s="174">
        <v>160</v>
      </c>
      <c r="MG78" s="566"/>
      <c r="MH78" s="567"/>
      <c r="MI78" s="174">
        <v>160</v>
      </c>
      <c r="MJ78" s="566"/>
      <c r="MK78" s="567"/>
      <c r="ML78" s="174">
        <v>160</v>
      </c>
      <c r="MM78" s="566"/>
      <c r="MN78" s="567"/>
      <c r="MO78" s="551">
        <v>160</v>
      </c>
      <c r="MP78" s="566"/>
      <c r="MQ78" s="567"/>
      <c r="MR78" s="174">
        <v>160</v>
      </c>
      <c r="MS78" s="566"/>
      <c r="MT78" s="567"/>
      <c r="MU78" s="252">
        <f t="shared" si="116"/>
        <v>0</v>
      </c>
      <c r="MV78" s="251">
        <f t="shared" si="117"/>
        <v>0</v>
      </c>
      <c r="MW78" s="226">
        <f t="shared" si="118"/>
        <v>0</v>
      </c>
      <c r="MX78" s="227">
        <f t="shared" si="119"/>
        <v>0</v>
      </c>
      <c r="MY78" s="23"/>
      <c r="MZ78" s="23"/>
      <c r="NA78" s="568">
        <v>160</v>
      </c>
      <c r="NB78" s="573"/>
      <c r="NC78" s="567"/>
      <c r="ND78" s="174">
        <v>160</v>
      </c>
      <c r="NE78" s="566"/>
      <c r="NF78" s="567"/>
      <c r="NG78" s="201">
        <v>160</v>
      </c>
      <c r="NH78" s="573"/>
      <c r="NI78" s="567"/>
      <c r="NJ78" s="201">
        <v>160</v>
      </c>
      <c r="NK78" s="573"/>
      <c r="NL78" s="567"/>
      <c r="NM78" s="174">
        <v>160</v>
      </c>
      <c r="NN78" s="566"/>
      <c r="NO78" s="567"/>
      <c r="NP78" s="174">
        <v>160</v>
      </c>
      <c r="NQ78" s="566"/>
      <c r="NR78" s="567"/>
      <c r="NS78" s="174">
        <v>160</v>
      </c>
      <c r="NT78" s="566"/>
      <c r="NU78" s="567"/>
      <c r="NV78" s="201">
        <v>160</v>
      </c>
      <c r="NW78" s="573"/>
      <c r="NX78" s="567"/>
      <c r="NY78" s="201">
        <v>160</v>
      </c>
      <c r="NZ78" s="573"/>
      <c r="OA78" s="567"/>
      <c r="OB78" s="174">
        <v>160</v>
      </c>
      <c r="OC78" s="566"/>
      <c r="OD78" s="567"/>
      <c r="OE78" s="174">
        <v>160</v>
      </c>
      <c r="OF78" s="566"/>
      <c r="OG78" s="567"/>
      <c r="OH78" s="174">
        <v>160</v>
      </c>
      <c r="OI78" s="566"/>
      <c r="OJ78" s="567"/>
      <c r="OK78" s="252">
        <f t="shared" si="120"/>
        <v>0</v>
      </c>
      <c r="OL78" s="251">
        <f t="shared" si="121"/>
        <v>0</v>
      </c>
      <c r="OM78" s="226">
        <f t="shared" si="122"/>
        <v>0</v>
      </c>
      <c r="ON78" s="227">
        <f t="shared" si="123"/>
        <v>0</v>
      </c>
      <c r="OO78" s="23"/>
      <c r="OP78" s="23"/>
      <c r="OQ78" s="571" t="s">
        <v>297</v>
      </c>
      <c r="OR78" s="577">
        <v>160</v>
      </c>
      <c r="OS78" s="573"/>
      <c r="OT78" s="175"/>
      <c r="OU78" s="252">
        <f t="shared" si="124"/>
        <v>0</v>
      </c>
      <c r="OV78" s="227">
        <f t="shared" si="125"/>
        <v>0</v>
      </c>
      <c r="OW78" s="226">
        <f t="shared" si="126"/>
        <v>0</v>
      </c>
      <c r="OX78" s="251">
        <f t="shared" si="127"/>
        <v>0</v>
      </c>
      <c r="OY78" s="574"/>
      <c r="OZ78" s="23"/>
      <c r="PA78" s="23"/>
      <c r="PB78" s="228">
        <f t="shared" si="72"/>
        <v>0</v>
      </c>
      <c r="PC78" s="255">
        <f t="shared" si="73"/>
        <v>0</v>
      </c>
      <c r="PD78" s="226">
        <f t="shared" si="74"/>
        <v>0</v>
      </c>
      <c r="PE78" s="227">
        <f t="shared" si="75"/>
        <v>0</v>
      </c>
      <c r="PF78" s="230">
        <f t="shared" si="76"/>
        <v>0</v>
      </c>
      <c r="PG78" s="229">
        <f t="shared" si="77"/>
        <v>0</v>
      </c>
      <c r="PH78" s="226">
        <f t="shared" si="78"/>
        <v>0</v>
      </c>
      <c r="PI78" s="251">
        <f t="shared" si="79"/>
        <v>0</v>
      </c>
      <c r="PJ78" s="412">
        <f t="shared" si="80"/>
        <v>0</v>
      </c>
      <c r="PK78" s="417">
        <f t="shared" si="81"/>
        <v>0</v>
      </c>
      <c r="PL78" s="412">
        <f t="shared" si="82"/>
        <v>0</v>
      </c>
      <c r="PM78" s="414">
        <f t="shared" si="83"/>
        <v>0</v>
      </c>
      <c r="PN78" s="412" t="s">
        <v>338</v>
      </c>
      <c r="PO78" s="414" t="s">
        <v>338</v>
      </c>
      <c r="PP78" s="412">
        <f t="shared" si="84"/>
        <v>0</v>
      </c>
      <c r="PQ78" s="414">
        <f t="shared" si="85"/>
        <v>0</v>
      </c>
      <c r="PR78" s="23"/>
      <c r="PV78" s="26"/>
      <c r="PW78" s="26"/>
      <c r="PY78" s="26"/>
    </row>
    <row r="79" spans="2:441" s="4" customFormat="1" ht="16.5" customHeight="1" x14ac:dyDescent="0.25">
      <c r="B79" s="46" t="s">
        <v>46</v>
      </c>
      <c r="C79" s="986"/>
      <c r="D79" s="987"/>
      <c r="E79" s="308"/>
      <c r="F79" s="652">
        <v>1</v>
      </c>
      <c r="G79" s="309"/>
      <c r="H79" s="59"/>
      <c r="I79" s="57">
        <f>INT(ROUND(F79,2)*(IF(RIGHT(G79,1)="*",data!$J$11*H79+(IF(H79&gt;0, data!$K$11,0)),(IF(G79&gt;0,data!$J$11*RIGHT(G79,5)+data!$K$11,0)))))</f>
        <v>0</v>
      </c>
      <c r="J79" s="57">
        <f>IF(E79&gt;0,I79*E79,0)</f>
        <v>0</v>
      </c>
      <c r="K79" s="313"/>
      <c r="L79" s="314"/>
      <c r="M79" s="312"/>
      <c r="N79" s="57">
        <f>INT(ROUND(F79,2)*(IF(J79&gt;0,(IF(L79="ano",data!$J$6,0)),0)))</f>
        <v>0</v>
      </c>
      <c r="O79" s="61">
        <f>IF(M79&gt;E79,N79*E79,N79*M79)</f>
        <v>0</v>
      </c>
      <c r="P79" s="63">
        <f>J79+O79</f>
        <v>0</v>
      </c>
      <c r="Q79" s="26"/>
      <c r="R79" s="288" t="str">
        <f t="shared" si="86"/>
        <v/>
      </c>
      <c r="S79" s="289" t="str">
        <f t="shared" si="87"/>
        <v/>
      </c>
      <c r="T79" s="65" t="s">
        <v>338</v>
      </c>
      <c r="U79" s="290" t="str">
        <f t="shared" si="128"/>
        <v/>
      </c>
      <c r="V79" s="4">
        <f>IF(P79&gt;0,IF(ISTEXT(C79)=TRUE,0,1),0)</f>
        <v>0</v>
      </c>
      <c r="W79" s="26">
        <f>IF(H79&gt;0,IF(RIGHT(G79,1)="*",0,1),0)</f>
        <v>0</v>
      </c>
      <c r="X79" s="26">
        <f>IF(OR(G79=data!$I$18,G79=data!$I$19,G79=data!$I$20,G79=data!$I$21,G79=data!$I$22,G79=data!$I$23,G79=data!$I$24,G79=data!$I$25,G79=data!$I$26,G79=data!$I$27,G79=data!$I$28,G79=data!$I$29,G79=data!$I$30,G79=data!$I$31,G79=data!$I$32,G79=data!$I$33,G79=data!$I$34,G79=data!$I$35,G79=data!$I$36,G79=data!$I$37,G79=data!$I$38,G79=data!$I$39,G79=data!$I$40,G79=data!$I$41,G79=data!$I$42,G79=data!$I$43,G79=data!$I$44),1,0)</f>
        <v>0</v>
      </c>
      <c r="Z79" s="176" t="s">
        <v>297</v>
      </c>
      <c r="AA79" s="10"/>
      <c r="AB79" s="10"/>
      <c r="AC79" s="168">
        <v>160</v>
      </c>
      <c r="AD79" s="328"/>
      <c r="AE79" s="223"/>
      <c r="AF79" s="168">
        <v>160</v>
      </c>
      <c r="AG79" s="328"/>
      <c r="AH79" s="223"/>
      <c r="AI79" s="168">
        <v>160</v>
      </c>
      <c r="AJ79" s="328"/>
      <c r="AK79" s="223"/>
      <c r="AL79" s="168">
        <v>160</v>
      </c>
      <c r="AM79" s="328"/>
      <c r="AN79" s="223"/>
      <c r="AO79" s="168">
        <v>160</v>
      </c>
      <c r="AP79" s="328"/>
      <c r="AQ79" s="223"/>
      <c r="AR79" s="168">
        <v>160</v>
      </c>
      <c r="AS79" s="328"/>
      <c r="AT79" s="223"/>
      <c r="AU79" s="168">
        <v>160</v>
      </c>
      <c r="AV79" s="328"/>
      <c r="AW79" s="223"/>
      <c r="AX79" s="168">
        <v>160</v>
      </c>
      <c r="AY79" s="328"/>
      <c r="AZ79" s="223"/>
      <c r="BA79" s="168">
        <v>160</v>
      </c>
      <c r="BB79" s="328"/>
      <c r="BC79" s="223"/>
      <c r="BD79" s="168">
        <v>160</v>
      </c>
      <c r="BE79" s="328"/>
      <c r="BF79" s="223"/>
      <c r="BG79" s="168">
        <v>160</v>
      </c>
      <c r="BH79" s="328"/>
      <c r="BI79" s="223"/>
      <c r="BJ79" s="168">
        <v>160</v>
      </c>
      <c r="BK79" s="328"/>
      <c r="BL79" s="223"/>
      <c r="BM79" s="226">
        <f t="shared" si="88"/>
        <v>0</v>
      </c>
      <c r="BN79" s="251">
        <f t="shared" si="89"/>
        <v>0</v>
      </c>
      <c r="BO79" s="226">
        <f t="shared" si="90"/>
        <v>0</v>
      </c>
      <c r="BP79" s="227">
        <f t="shared" si="91"/>
        <v>0</v>
      </c>
      <c r="BS79" s="164">
        <v>160</v>
      </c>
      <c r="BT79" s="327"/>
      <c r="BU79" s="177"/>
      <c r="BV79" s="164">
        <v>160</v>
      </c>
      <c r="BW79" s="327"/>
      <c r="BX79" s="177"/>
      <c r="BY79" s="164">
        <v>160</v>
      </c>
      <c r="BZ79" s="327"/>
      <c r="CA79" s="177"/>
      <c r="CB79" s="164">
        <v>160</v>
      </c>
      <c r="CC79" s="327"/>
      <c r="CD79" s="177"/>
      <c r="CE79" s="164">
        <v>160</v>
      </c>
      <c r="CF79" s="327"/>
      <c r="CG79" s="177"/>
      <c r="CH79" s="164">
        <v>160</v>
      </c>
      <c r="CI79" s="327"/>
      <c r="CJ79" s="177"/>
      <c r="CK79" s="164">
        <v>160</v>
      </c>
      <c r="CL79" s="327"/>
      <c r="CM79" s="177"/>
      <c r="CN79" s="164">
        <v>160</v>
      </c>
      <c r="CO79" s="327"/>
      <c r="CP79" s="177"/>
      <c r="CQ79" s="164">
        <v>160</v>
      </c>
      <c r="CR79" s="327"/>
      <c r="CS79" s="177"/>
      <c r="CT79" s="164">
        <v>160</v>
      </c>
      <c r="CU79" s="327"/>
      <c r="CV79" s="177"/>
      <c r="CW79" s="164">
        <v>160</v>
      </c>
      <c r="CX79" s="327"/>
      <c r="CY79" s="177"/>
      <c r="CZ79" s="164">
        <v>160</v>
      </c>
      <c r="DA79" s="327"/>
      <c r="DB79" s="177"/>
      <c r="DC79" s="252">
        <f t="shared" si="92"/>
        <v>0</v>
      </c>
      <c r="DD79" s="251">
        <f t="shared" si="93"/>
        <v>0</v>
      </c>
      <c r="DE79" s="226">
        <f t="shared" si="94"/>
        <v>0</v>
      </c>
      <c r="DF79" s="227">
        <f t="shared" si="95"/>
        <v>0</v>
      </c>
      <c r="DI79" s="164">
        <v>160</v>
      </c>
      <c r="DJ79" s="340"/>
      <c r="DK79" s="169"/>
      <c r="DL79" s="195">
        <v>160</v>
      </c>
      <c r="DM79" s="328"/>
      <c r="DN79" s="169"/>
      <c r="DO79" s="195">
        <v>160</v>
      </c>
      <c r="DP79" s="328"/>
      <c r="DQ79" s="169"/>
      <c r="DR79" s="195">
        <v>160</v>
      </c>
      <c r="DS79" s="328"/>
      <c r="DT79" s="169"/>
      <c r="DU79" s="195">
        <v>160</v>
      </c>
      <c r="DV79" s="328"/>
      <c r="DW79" s="169"/>
      <c r="DX79" s="164">
        <v>160</v>
      </c>
      <c r="DY79" s="340"/>
      <c r="DZ79" s="169"/>
      <c r="EA79" s="195">
        <v>160</v>
      </c>
      <c r="EB79" s="328"/>
      <c r="EC79" s="169"/>
      <c r="ED79" s="195">
        <v>160</v>
      </c>
      <c r="EE79" s="328"/>
      <c r="EF79" s="169"/>
      <c r="EG79" s="195">
        <v>160</v>
      </c>
      <c r="EH79" s="328"/>
      <c r="EI79" s="169"/>
      <c r="EJ79" s="164">
        <v>160</v>
      </c>
      <c r="EK79" s="340"/>
      <c r="EL79" s="169"/>
      <c r="EM79" s="195">
        <v>160</v>
      </c>
      <c r="EN79" s="328"/>
      <c r="EO79" s="169"/>
      <c r="EP79" s="195">
        <v>160</v>
      </c>
      <c r="EQ79" s="328"/>
      <c r="ER79" s="169"/>
      <c r="ES79" s="252">
        <f t="shared" si="96"/>
        <v>0</v>
      </c>
      <c r="ET79" s="251">
        <f t="shared" si="97"/>
        <v>0</v>
      </c>
      <c r="EU79" s="226">
        <f t="shared" si="98"/>
        <v>0</v>
      </c>
      <c r="EV79" s="227">
        <f t="shared" si="99"/>
        <v>0</v>
      </c>
      <c r="EY79" s="346">
        <v>160</v>
      </c>
      <c r="EZ79" s="327"/>
      <c r="FA79" s="169"/>
      <c r="FB79" s="195">
        <v>160</v>
      </c>
      <c r="FC79" s="327"/>
      <c r="FD79" s="169"/>
      <c r="FE79" s="195">
        <v>160</v>
      </c>
      <c r="FF79" s="327"/>
      <c r="FG79" s="169"/>
      <c r="FH79" s="195">
        <v>160</v>
      </c>
      <c r="FI79" s="327"/>
      <c r="FJ79" s="169"/>
      <c r="FK79" s="164">
        <v>160</v>
      </c>
      <c r="FL79" s="340"/>
      <c r="FM79" s="169"/>
      <c r="FN79" s="195">
        <v>160</v>
      </c>
      <c r="FO79" s="327"/>
      <c r="FP79" s="169"/>
      <c r="FQ79" s="164">
        <v>160</v>
      </c>
      <c r="FR79" s="340"/>
      <c r="FS79" s="169"/>
      <c r="FT79" s="195">
        <v>160</v>
      </c>
      <c r="FU79" s="327"/>
      <c r="FV79" s="169"/>
      <c r="FW79" s="195">
        <v>160</v>
      </c>
      <c r="FX79" s="327"/>
      <c r="FY79" s="169"/>
      <c r="FZ79" s="164">
        <v>160</v>
      </c>
      <c r="GA79" s="340"/>
      <c r="GB79" s="169"/>
      <c r="GC79" s="195">
        <v>160</v>
      </c>
      <c r="GD79" s="327"/>
      <c r="GE79" s="169"/>
      <c r="GF79" s="195">
        <v>160</v>
      </c>
      <c r="GG79" s="327"/>
      <c r="GH79" s="169"/>
      <c r="GI79" s="252">
        <f t="shared" si="100"/>
        <v>0</v>
      </c>
      <c r="GJ79" s="251">
        <f t="shared" si="101"/>
        <v>0</v>
      </c>
      <c r="GK79" s="226">
        <f t="shared" si="102"/>
        <v>0</v>
      </c>
      <c r="GL79" s="227">
        <f t="shared" si="103"/>
        <v>0</v>
      </c>
      <c r="GO79" s="346">
        <v>160</v>
      </c>
      <c r="GP79" s="327"/>
      <c r="GQ79" s="169"/>
      <c r="GR79" s="195">
        <v>160</v>
      </c>
      <c r="GS79" s="327"/>
      <c r="GT79" s="169"/>
      <c r="GU79" s="195">
        <v>160</v>
      </c>
      <c r="GV79" s="327"/>
      <c r="GW79" s="169"/>
      <c r="GX79" s="195">
        <v>160</v>
      </c>
      <c r="GY79" s="327"/>
      <c r="GZ79" s="169"/>
      <c r="HA79" s="195">
        <v>160</v>
      </c>
      <c r="HB79" s="327"/>
      <c r="HC79" s="169"/>
      <c r="HD79" s="195">
        <v>160</v>
      </c>
      <c r="HE79" s="327"/>
      <c r="HF79" s="169"/>
      <c r="HG79" s="195">
        <v>160</v>
      </c>
      <c r="HH79" s="327"/>
      <c r="HI79" s="169"/>
      <c r="HJ79" s="195">
        <v>160</v>
      </c>
      <c r="HK79" s="327"/>
      <c r="HL79" s="169"/>
      <c r="HM79" s="195">
        <v>160</v>
      </c>
      <c r="HN79" s="327"/>
      <c r="HO79" s="169"/>
      <c r="HP79" s="195">
        <v>160</v>
      </c>
      <c r="HQ79" s="327"/>
      <c r="HR79" s="169"/>
      <c r="HS79" s="195">
        <v>160</v>
      </c>
      <c r="HT79" s="327"/>
      <c r="HU79" s="169"/>
      <c r="HV79" s="195">
        <v>160</v>
      </c>
      <c r="HW79" s="327"/>
      <c r="HX79" s="169"/>
      <c r="HY79" s="252">
        <f t="shared" si="104"/>
        <v>0</v>
      </c>
      <c r="HZ79" s="251">
        <f t="shared" si="105"/>
        <v>0</v>
      </c>
      <c r="IA79" s="226">
        <f t="shared" si="106"/>
        <v>0</v>
      </c>
      <c r="IB79" s="227">
        <f t="shared" si="107"/>
        <v>0</v>
      </c>
      <c r="IE79" s="346">
        <v>160</v>
      </c>
      <c r="IF79" s="327"/>
      <c r="IG79" s="169"/>
      <c r="IH79" s="195">
        <v>160</v>
      </c>
      <c r="II79" s="327"/>
      <c r="IJ79" s="169"/>
      <c r="IK79" s="164">
        <v>160</v>
      </c>
      <c r="IL79" s="340"/>
      <c r="IM79" s="169"/>
      <c r="IN79" s="164">
        <v>160</v>
      </c>
      <c r="IO79" s="340"/>
      <c r="IP79" s="169"/>
      <c r="IQ79" s="164">
        <v>160</v>
      </c>
      <c r="IR79" s="340"/>
      <c r="IS79" s="169"/>
      <c r="IT79" s="164">
        <v>160</v>
      </c>
      <c r="IU79" s="340"/>
      <c r="IV79" s="169"/>
      <c r="IW79" s="195">
        <v>160</v>
      </c>
      <c r="IX79" s="327"/>
      <c r="IY79" s="169"/>
      <c r="IZ79" s="164">
        <v>160</v>
      </c>
      <c r="JA79" s="340"/>
      <c r="JB79" s="169"/>
      <c r="JC79" s="164">
        <v>160</v>
      </c>
      <c r="JD79" s="340"/>
      <c r="JE79" s="169"/>
      <c r="JF79" s="164">
        <v>160</v>
      </c>
      <c r="JG79" s="340"/>
      <c r="JH79" s="169"/>
      <c r="JI79" s="164">
        <v>160</v>
      </c>
      <c r="JJ79" s="340"/>
      <c r="JK79" s="169"/>
      <c r="JL79" s="195">
        <v>160</v>
      </c>
      <c r="JM79" s="327"/>
      <c r="JN79" s="169"/>
      <c r="JO79" s="252">
        <f t="shared" si="108"/>
        <v>0</v>
      </c>
      <c r="JP79" s="251">
        <f t="shared" si="109"/>
        <v>0</v>
      </c>
      <c r="JQ79" s="226">
        <f t="shared" si="110"/>
        <v>0</v>
      </c>
      <c r="JR79" s="227">
        <f t="shared" si="111"/>
        <v>0</v>
      </c>
      <c r="JU79" s="164">
        <v>160</v>
      </c>
      <c r="JV79" s="340"/>
      <c r="JW79" s="169"/>
      <c r="JX79" s="164">
        <v>160</v>
      </c>
      <c r="JY79" s="340"/>
      <c r="JZ79" s="169"/>
      <c r="KA79" s="164">
        <v>160</v>
      </c>
      <c r="KB79" s="340"/>
      <c r="KC79" s="169"/>
      <c r="KD79" s="164">
        <v>160</v>
      </c>
      <c r="KE79" s="340"/>
      <c r="KF79" s="169"/>
      <c r="KG79" s="164">
        <v>160</v>
      </c>
      <c r="KH79" s="340"/>
      <c r="KI79" s="169"/>
      <c r="KJ79" s="164">
        <v>160</v>
      </c>
      <c r="KK79" s="340"/>
      <c r="KL79" s="169"/>
      <c r="KM79" s="164">
        <v>160</v>
      </c>
      <c r="KN79" s="340"/>
      <c r="KO79" s="169"/>
      <c r="KP79" s="164">
        <v>160</v>
      </c>
      <c r="KQ79" s="340"/>
      <c r="KR79" s="169"/>
      <c r="KS79" s="164">
        <v>160</v>
      </c>
      <c r="KT79" s="340"/>
      <c r="KU79" s="169"/>
      <c r="KV79" s="164">
        <v>160</v>
      </c>
      <c r="KW79" s="340"/>
      <c r="KX79" s="169"/>
      <c r="KY79" s="164">
        <v>160</v>
      </c>
      <c r="KZ79" s="340"/>
      <c r="LA79" s="169"/>
      <c r="LB79" s="164">
        <v>160</v>
      </c>
      <c r="LC79" s="340"/>
      <c r="LD79" s="169"/>
      <c r="LE79" s="252">
        <f t="shared" si="112"/>
        <v>0</v>
      </c>
      <c r="LF79" s="251">
        <f t="shared" si="113"/>
        <v>0</v>
      </c>
      <c r="LG79" s="226">
        <f t="shared" si="114"/>
        <v>0</v>
      </c>
      <c r="LH79" s="227">
        <f t="shared" si="115"/>
        <v>0</v>
      </c>
      <c r="LK79" s="164">
        <v>160</v>
      </c>
      <c r="LL79" s="340"/>
      <c r="LM79" s="169"/>
      <c r="LN79" s="164">
        <v>160</v>
      </c>
      <c r="LO79" s="340"/>
      <c r="LP79" s="169"/>
      <c r="LQ79" s="164">
        <v>160</v>
      </c>
      <c r="LR79" s="340"/>
      <c r="LS79" s="169"/>
      <c r="LT79" s="164">
        <v>160</v>
      </c>
      <c r="LU79" s="340"/>
      <c r="LV79" s="169"/>
      <c r="LW79" s="164">
        <v>160</v>
      </c>
      <c r="LX79" s="340"/>
      <c r="LY79" s="169"/>
      <c r="LZ79" s="205">
        <v>160</v>
      </c>
      <c r="MA79" s="340"/>
      <c r="MB79" s="169"/>
      <c r="MC79" s="164">
        <v>160</v>
      </c>
      <c r="MD79" s="340"/>
      <c r="ME79" s="169"/>
      <c r="MF79" s="164">
        <v>160</v>
      </c>
      <c r="MG79" s="340"/>
      <c r="MH79" s="169"/>
      <c r="MI79" s="164">
        <v>160</v>
      </c>
      <c r="MJ79" s="340"/>
      <c r="MK79" s="169"/>
      <c r="ML79" s="164">
        <v>160</v>
      </c>
      <c r="MM79" s="340"/>
      <c r="MN79" s="169"/>
      <c r="MO79" s="205">
        <v>160</v>
      </c>
      <c r="MP79" s="340"/>
      <c r="MQ79" s="169"/>
      <c r="MR79" s="164">
        <v>160</v>
      </c>
      <c r="MS79" s="340"/>
      <c r="MT79" s="169"/>
      <c r="MU79" s="252">
        <f t="shared" si="116"/>
        <v>0</v>
      </c>
      <c r="MV79" s="251">
        <f t="shared" si="117"/>
        <v>0</v>
      </c>
      <c r="MW79" s="226">
        <f t="shared" si="118"/>
        <v>0</v>
      </c>
      <c r="MX79" s="227">
        <f t="shared" si="119"/>
        <v>0</v>
      </c>
      <c r="NA79" s="346">
        <v>160</v>
      </c>
      <c r="NB79" s="327"/>
      <c r="NC79" s="169"/>
      <c r="ND79" s="164">
        <v>160</v>
      </c>
      <c r="NE79" s="340"/>
      <c r="NF79" s="169"/>
      <c r="NG79" s="195">
        <v>160</v>
      </c>
      <c r="NH79" s="327"/>
      <c r="NI79" s="169"/>
      <c r="NJ79" s="195">
        <v>160</v>
      </c>
      <c r="NK79" s="327"/>
      <c r="NL79" s="169"/>
      <c r="NM79" s="164">
        <v>160</v>
      </c>
      <c r="NN79" s="340"/>
      <c r="NO79" s="169"/>
      <c r="NP79" s="164">
        <v>160</v>
      </c>
      <c r="NQ79" s="340"/>
      <c r="NR79" s="169"/>
      <c r="NS79" s="164">
        <v>160</v>
      </c>
      <c r="NT79" s="340"/>
      <c r="NU79" s="169"/>
      <c r="NV79" s="195">
        <v>160</v>
      </c>
      <c r="NW79" s="327"/>
      <c r="NX79" s="169"/>
      <c r="NY79" s="195">
        <v>160</v>
      </c>
      <c r="NZ79" s="327"/>
      <c r="OA79" s="169"/>
      <c r="OB79" s="164">
        <v>160</v>
      </c>
      <c r="OC79" s="340"/>
      <c r="OD79" s="169"/>
      <c r="OE79" s="164">
        <v>160</v>
      </c>
      <c r="OF79" s="340"/>
      <c r="OG79" s="169"/>
      <c r="OH79" s="164">
        <v>160</v>
      </c>
      <c r="OI79" s="340"/>
      <c r="OJ79" s="169"/>
      <c r="OK79" s="252">
        <f t="shared" si="120"/>
        <v>0</v>
      </c>
      <c r="OL79" s="251">
        <f t="shared" si="121"/>
        <v>0</v>
      </c>
      <c r="OM79" s="226">
        <f t="shared" si="122"/>
        <v>0</v>
      </c>
      <c r="ON79" s="227">
        <f t="shared" si="123"/>
        <v>0</v>
      </c>
      <c r="OQ79" s="283" t="s">
        <v>297</v>
      </c>
      <c r="OR79" s="354">
        <v>160</v>
      </c>
      <c r="OS79" s="327"/>
      <c r="OT79" s="177"/>
      <c r="OU79" s="252">
        <f t="shared" si="124"/>
        <v>0</v>
      </c>
      <c r="OV79" s="227">
        <f t="shared" si="125"/>
        <v>0</v>
      </c>
      <c r="OW79" s="226">
        <f t="shared" si="126"/>
        <v>0</v>
      </c>
      <c r="OX79" s="251">
        <f t="shared" si="127"/>
        <v>0</v>
      </c>
      <c r="OY79" s="293"/>
      <c r="PB79" s="228">
        <f t="shared" si="72"/>
        <v>0</v>
      </c>
      <c r="PC79" s="255">
        <f t="shared" si="73"/>
        <v>0</v>
      </c>
      <c r="PD79" s="226">
        <f t="shared" si="74"/>
        <v>0</v>
      </c>
      <c r="PE79" s="227">
        <f t="shared" si="75"/>
        <v>0</v>
      </c>
      <c r="PF79" s="230">
        <f t="shared" si="76"/>
        <v>0</v>
      </c>
      <c r="PG79" s="229">
        <f t="shared" si="77"/>
        <v>0</v>
      </c>
      <c r="PH79" s="226">
        <f t="shared" si="78"/>
        <v>0</v>
      </c>
      <c r="PI79" s="251">
        <f t="shared" si="79"/>
        <v>0</v>
      </c>
      <c r="PJ79" s="412">
        <f t="shared" si="80"/>
        <v>0</v>
      </c>
      <c r="PK79" s="417">
        <f t="shared" si="81"/>
        <v>0</v>
      </c>
      <c r="PL79" s="412">
        <f t="shared" si="82"/>
        <v>0</v>
      </c>
      <c r="PM79" s="414">
        <f t="shared" si="83"/>
        <v>0</v>
      </c>
      <c r="PN79" s="412" t="s">
        <v>338</v>
      </c>
      <c r="PO79" s="414" t="s">
        <v>338</v>
      </c>
      <c r="PP79" s="412">
        <f t="shared" si="84"/>
        <v>0</v>
      </c>
      <c r="PQ79" s="414">
        <f t="shared" si="85"/>
        <v>0</v>
      </c>
      <c r="PV79" s="26"/>
      <c r="PW79" s="26"/>
      <c r="PY79" s="26"/>
    </row>
    <row r="80" spans="2:441" s="4" customFormat="1" ht="15" hidden="1" customHeight="1" x14ac:dyDescent="0.25">
      <c r="B80" s="46"/>
      <c r="C80" s="555"/>
      <c r="D80" s="556"/>
      <c r="E80" s="547"/>
      <c r="F80" s="652"/>
      <c r="G80" s="575"/>
      <c r="H80" s="58"/>
      <c r="I80" s="57">
        <f>INT(ROUND(F80,2)*(IF(RIGHT(G80,1)="*",data!$J$11*H80+(IF(H80&gt;0, data!$K$11,0)),(IF(G80&gt;0,data!$J$11*RIGHT(G80,5)+data!$K$11,0)))))</f>
        <v>0</v>
      </c>
      <c r="J80" s="57"/>
      <c r="K80" s="576"/>
      <c r="L80" s="549"/>
      <c r="M80" s="128"/>
      <c r="N80" s="57">
        <f>INT(ROUND(F80,2)*(IF(J80&gt;0,(IF(L80="ano",data!$J$6,0)),0)))</f>
        <v>0</v>
      </c>
      <c r="O80" s="61"/>
      <c r="P80" s="63"/>
      <c r="Q80" s="26"/>
      <c r="R80" s="288" t="str">
        <f t="shared" si="86"/>
        <v/>
      </c>
      <c r="S80" s="289" t="str">
        <f t="shared" si="87"/>
        <v/>
      </c>
      <c r="T80" s="65" t="s">
        <v>338</v>
      </c>
      <c r="U80" s="290" t="str">
        <f t="shared" si="128"/>
        <v/>
      </c>
      <c r="V80" s="23"/>
      <c r="W80" s="26"/>
      <c r="X80" s="26">
        <f>IF(OR(G80=data!$I$18,G80=data!$I$19,G80=data!$I$20,G80=data!$I$21,G80=data!$I$22,G80=data!$I$23,G80=data!$I$24,G80=data!$I$25,G80=data!$I$26,G80=data!$I$27,G80=data!$I$28,G80=data!$I$29,G80=data!$I$30,G80=data!$I$31,G80=data!$I$32,G80=data!$I$33,G80=data!$I$34,G80=data!$I$35,G80=data!$I$36,G80=data!$I$37,G80=data!$I$38,G80=data!$I$39,G80=data!$I$40,G80=data!$I$41,G80=data!$I$42,G80=data!$I$43,G80=data!$I$44),1,0)</f>
        <v>0</v>
      </c>
      <c r="Z80" s="173" t="s">
        <v>297</v>
      </c>
      <c r="AA80" s="10"/>
      <c r="AB80" s="10"/>
      <c r="AC80" s="560">
        <v>160</v>
      </c>
      <c r="AD80" s="561"/>
      <c r="AE80" s="562"/>
      <c r="AF80" s="560">
        <v>160</v>
      </c>
      <c r="AG80" s="561"/>
      <c r="AH80" s="562"/>
      <c r="AI80" s="560">
        <v>160</v>
      </c>
      <c r="AJ80" s="561"/>
      <c r="AK80" s="562"/>
      <c r="AL80" s="560">
        <v>160</v>
      </c>
      <c r="AM80" s="561"/>
      <c r="AN80" s="562"/>
      <c r="AO80" s="560">
        <v>160</v>
      </c>
      <c r="AP80" s="561"/>
      <c r="AQ80" s="562"/>
      <c r="AR80" s="560">
        <v>160</v>
      </c>
      <c r="AS80" s="561"/>
      <c r="AT80" s="562"/>
      <c r="AU80" s="560">
        <v>160</v>
      </c>
      <c r="AV80" s="561"/>
      <c r="AW80" s="562"/>
      <c r="AX80" s="560">
        <v>160</v>
      </c>
      <c r="AY80" s="561"/>
      <c r="AZ80" s="562"/>
      <c r="BA80" s="560">
        <v>160</v>
      </c>
      <c r="BB80" s="561"/>
      <c r="BC80" s="562"/>
      <c r="BD80" s="560">
        <v>160</v>
      </c>
      <c r="BE80" s="561"/>
      <c r="BF80" s="562"/>
      <c r="BG80" s="560">
        <v>160</v>
      </c>
      <c r="BH80" s="561"/>
      <c r="BI80" s="562"/>
      <c r="BJ80" s="560">
        <v>160</v>
      </c>
      <c r="BK80" s="561"/>
      <c r="BL80" s="562"/>
      <c r="BM80" s="226">
        <f t="shared" si="88"/>
        <v>0</v>
      </c>
      <c r="BN80" s="251">
        <f t="shared" si="89"/>
        <v>0</v>
      </c>
      <c r="BO80" s="226">
        <f t="shared" si="90"/>
        <v>0</v>
      </c>
      <c r="BP80" s="227">
        <f t="shared" si="91"/>
        <v>0</v>
      </c>
      <c r="BQ80" s="23"/>
      <c r="BR80" s="23"/>
      <c r="BS80" s="174">
        <v>160</v>
      </c>
      <c r="BT80" s="573"/>
      <c r="BU80" s="175"/>
      <c r="BV80" s="174">
        <v>160</v>
      </c>
      <c r="BW80" s="573"/>
      <c r="BX80" s="175"/>
      <c r="BY80" s="174">
        <v>160</v>
      </c>
      <c r="BZ80" s="573"/>
      <c r="CA80" s="175"/>
      <c r="CB80" s="174">
        <v>160</v>
      </c>
      <c r="CC80" s="573"/>
      <c r="CD80" s="175"/>
      <c r="CE80" s="174">
        <v>160</v>
      </c>
      <c r="CF80" s="573"/>
      <c r="CG80" s="175"/>
      <c r="CH80" s="174">
        <v>160</v>
      </c>
      <c r="CI80" s="573"/>
      <c r="CJ80" s="175"/>
      <c r="CK80" s="174">
        <v>160</v>
      </c>
      <c r="CL80" s="573"/>
      <c r="CM80" s="175"/>
      <c r="CN80" s="174">
        <v>160</v>
      </c>
      <c r="CO80" s="573"/>
      <c r="CP80" s="175"/>
      <c r="CQ80" s="174">
        <v>160</v>
      </c>
      <c r="CR80" s="573"/>
      <c r="CS80" s="175"/>
      <c r="CT80" s="174">
        <v>160</v>
      </c>
      <c r="CU80" s="573"/>
      <c r="CV80" s="175"/>
      <c r="CW80" s="174">
        <v>160</v>
      </c>
      <c r="CX80" s="573"/>
      <c r="CY80" s="175"/>
      <c r="CZ80" s="174">
        <v>160</v>
      </c>
      <c r="DA80" s="573"/>
      <c r="DB80" s="175"/>
      <c r="DC80" s="252">
        <f t="shared" si="92"/>
        <v>0</v>
      </c>
      <c r="DD80" s="251">
        <f t="shared" si="93"/>
        <v>0</v>
      </c>
      <c r="DE80" s="226">
        <f t="shared" si="94"/>
        <v>0</v>
      </c>
      <c r="DF80" s="227">
        <f t="shared" si="95"/>
        <v>0</v>
      </c>
      <c r="DG80" s="23"/>
      <c r="DH80" s="23"/>
      <c r="DI80" s="174">
        <v>160</v>
      </c>
      <c r="DJ80" s="566"/>
      <c r="DK80" s="567"/>
      <c r="DL80" s="201">
        <v>160</v>
      </c>
      <c r="DM80" s="561"/>
      <c r="DN80" s="567"/>
      <c r="DO80" s="201">
        <v>160</v>
      </c>
      <c r="DP80" s="561"/>
      <c r="DQ80" s="567"/>
      <c r="DR80" s="201">
        <v>160</v>
      </c>
      <c r="DS80" s="561"/>
      <c r="DT80" s="567"/>
      <c r="DU80" s="201">
        <v>160</v>
      </c>
      <c r="DV80" s="561"/>
      <c r="DW80" s="567"/>
      <c r="DX80" s="174">
        <v>160</v>
      </c>
      <c r="DY80" s="566"/>
      <c r="DZ80" s="567"/>
      <c r="EA80" s="201">
        <v>160</v>
      </c>
      <c r="EB80" s="561"/>
      <c r="EC80" s="567"/>
      <c r="ED80" s="201">
        <v>160</v>
      </c>
      <c r="EE80" s="561"/>
      <c r="EF80" s="567"/>
      <c r="EG80" s="201">
        <v>160</v>
      </c>
      <c r="EH80" s="561"/>
      <c r="EI80" s="567"/>
      <c r="EJ80" s="174">
        <v>160</v>
      </c>
      <c r="EK80" s="566"/>
      <c r="EL80" s="567"/>
      <c r="EM80" s="201">
        <v>160</v>
      </c>
      <c r="EN80" s="561"/>
      <c r="EO80" s="567"/>
      <c r="EP80" s="201">
        <v>160</v>
      </c>
      <c r="EQ80" s="561"/>
      <c r="ER80" s="567"/>
      <c r="ES80" s="252">
        <f t="shared" si="96"/>
        <v>0</v>
      </c>
      <c r="ET80" s="251">
        <f t="shared" si="97"/>
        <v>0</v>
      </c>
      <c r="EU80" s="226">
        <f t="shared" si="98"/>
        <v>0</v>
      </c>
      <c r="EV80" s="227">
        <f t="shared" si="99"/>
        <v>0</v>
      </c>
      <c r="EW80" s="23"/>
      <c r="EX80" s="23"/>
      <c r="EY80" s="568">
        <v>160</v>
      </c>
      <c r="EZ80" s="573"/>
      <c r="FA80" s="567"/>
      <c r="FB80" s="201">
        <v>160</v>
      </c>
      <c r="FC80" s="573"/>
      <c r="FD80" s="567"/>
      <c r="FE80" s="201">
        <v>160</v>
      </c>
      <c r="FF80" s="573"/>
      <c r="FG80" s="567"/>
      <c r="FH80" s="201">
        <v>160</v>
      </c>
      <c r="FI80" s="573"/>
      <c r="FJ80" s="567"/>
      <c r="FK80" s="174">
        <v>160</v>
      </c>
      <c r="FL80" s="566"/>
      <c r="FM80" s="567"/>
      <c r="FN80" s="201">
        <v>160</v>
      </c>
      <c r="FO80" s="573"/>
      <c r="FP80" s="567"/>
      <c r="FQ80" s="174">
        <v>160</v>
      </c>
      <c r="FR80" s="566"/>
      <c r="FS80" s="567"/>
      <c r="FT80" s="201">
        <v>160</v>
      </c>
      <c r="FU80" s="573"/>
      <c r="FV80" s="567"/>
      <c r="FW80" s="201">
        <v>160</v>
      </c>
      <c r="FX80" s="573"/>
      <c r="FY80" s="567"/>
      <c r="FZ80" s="174">
        <v>160</v>
      </c>
      <c r="GA80" s="566"/>
      <c r="GB80" s="567"/>
      <c r="GC80" s="201">
        <v>160</v>
      </c>
      <c r="GD80" s="573"/>
      <c r="GE80" s="567"/>
      <c r="GF80" s="201">
        <v>160</v>
      </c>
      <c r="GG80" s="573"/>
      <c r="GH80" s="567"/>
      <c r="GI80" s="252">
        <f t="shared" si="100"/>
        <v>0</v>
      </c>
      <c r="GJ80" s="251">
        <f t="shared" si="101"/>
        <v>0</v>
      </c>
      <c r="GK80" s="226">
        <f t="shared" si="102"/>
        <v>0</v>
      </c>
      <c r="GL80" s="227">
        <f t="shared" si="103"/>
        <v>0</v>
      </c>
      <c r="GM80" s="23"/>
      <c r="GN80" s="23"/>
      <c r="GO80" s="568">
        <v>160</v>
      </c>
      <c r="GP80" s="573"/>
      <c r="GQ80" s="567"/>
      <c r="GR80" s="201">
        <v>160</v>
      </c>
      <c r="GS80" s="573"/>
      <c r="GT80" s="567"/>
      <c r="GU80" s="201">
        <v>160</v>
      </c>
      <c r="GV80" s="573"/>
      <c r="GW80" s="567"/>
      <c r="GX80" s="201">
        <v>160</v>
      </c>
      <c r="GY80" s="573"/>
      <c r="GZ80" s="567"/>
      <c r="HA80" s="201">
        <v>160</v>
      </c>
      <c r="HB80" s="573"/>
      <c r="HC80" s="567"/>
      <c r="HD80" s="201">
        <v>160</v>
      </c>
      <c r="HE80" s="573"/>
      <c r="HF80" s="567"/>
      <c r="HG80" s="201">
        <v>160</v>
      </c>
      <c r="HH80" s="573"/>
      <c r="HI80" s="567"/>
      <c r="HJ80" s="201">
        <v>160</v>
      </c>
      <c r="HK80" s="573"/>
      <c r="HL80" s="567"/>
      <c r="HM80" s="201">
        <v>160</v>
      </c>
      <c r="HN80" s="573"/>
      <c r="HO80" s="567"/>
      <c r="HP80" s="201">
        <v>160</v>
      </c>
      <c r="HQ80" s="573"/>
      <c r="HR80" s="567"/>
      <c r="HS80" s="201">
        <v>160</v>
      </c>
      <c r="HT80" s="573"/>
      <c r="HU80" s="567"/>
      <c r="HV80" s="201">
        <v>160</v>
      </c>
      <c r="HW80" s="573"/>
      <c r="HX80" s="567"/>
      <c r="HY80" s="252">
        <f t="shared" si="104"/>
        <v>0</v>
      </c>
      <c r="HZ80" s="251">
        <f t="shared" si="105"/>
        <v>0</v>
      </c>
      <c r="IA80" s="226">
        <f t="shared" si="106"/>
        <v>0</v>
      </c>
      <c r="IB80" s="227">
        <f t="shared" si="107"/>
        <v>0</v>
      </c>
      <c r="IC80" s="23"/>
      <c r="ID80" s="23"/>
      <c r="IE80" s="568">
        <v>160</v>
      </c>
      <c r="IF80" s="573"/>
      <c r="IG80" s="567"/>
      <c r="IH80" s="201">
        <v>160</v>
      </c>
      <c r="II80" s="573"/>
      <c r="IJ80" s="567"/>
      <c r="IK80" s="174">
        <v>160</v>
      </c>
      <c r="IL80" s="566"/>
      <c r="IM80" s="567"/>
      <c r="IN80" s="174">
        <v>160</v>
      </c>
      <c r="IO80" s="566"/>
      <c r="IP80" s="567"/>
      <c r="IQ80" s="174">
        <v>160</v>
      </c>
      <c r="IR80" s="566"/>
      <c r="IS80" s="567"/>
      <c r="IT80" s="174">
        <v>160</v>
      </c>
      <c r="IU80" s="566"/>
      <c r="IV80" s="567"/>
      <c r="IW80" s="201">
        <v>160</v>
      </c>
      <c r="IX80" s="573"/>
      <c r="IY80" s="567"/>
      <c r="IZ80" s="174">
        <v>160</v>
      </c>
      <c r="JA80" s="566"/>
      <c r="JB80" s="567"/>
      <c r="JC80" s="174">
        <v>160</v>
      </c>
      <c r="JD80" s="566"/>
      <c r="JE80" s="567"/>
      <c r="JF80" s="174">
        <v>160</v>
      </c>
      <c r="JG80" s="566"/>
      <c r="JH80" s="567"/>
      <c r="JI80" s="174">
        <v>160</v>
      </c>
      <c r="JJ80" s="566"/>
      <c r="JK80" s="567"/>
      <c r="JL80" s="201">
        <v>160</v>
      </c>
      <c r="JM80" s="573"/>
      <c r="JN80" s="567"/>
      <c r="JO80" s="252">
        <f t="shared" si="108"/>
        <v>0</v>
      </c>
      <c r="JP80" s="251">
        <f t="shared" si="109"/>
        <v>0</v>
      </c>
      <c r="JQ80" s="226">
        <f t="shared" si="110"/>
        <v>0</v>
      </c>
      <c r="JR80" s="227">
        <f t="shared" si="111"/>
        <v>0</v>
      </c>
      <c r="JS80" s="23"/>
      <c r="JT80" s="23"/>
      <c r="JU80" s="174">
        <v>160</v>
      </c>
      <c r="JV80" s="566"/>
      <c r="JW80" s="567"/>
      <c r="JX80" s="174">
        <v>160</v>
      </c>
      <c r="JY80" s="566"/>
      <c r="JZ80" s="567"/>
      <c r="KA80" s="174">
        <v>160</v>
      </c>
      <c r="KB80" s="566"/>
      <c r="KC80" s="567"/>
      <c r="KD80" s="174">
        <v>160</v>
      </c>
      <c r="KE80" s="566"/>
      <c r="KF80" s="567"/>
      <c r="KG80" s="174">
        <v>160</v>
      </c>
      <c r="KH80" s="566"/>
      <c r="KI80" s="567"/>
      <c r="KJ80" s="174">
        <v>160</v>
      </c>
      <c r="KK80" s="566"/>
      <c r="KL80" s="567"/>
      <c r="KM80" s="174">
        <v>160</v>
      </c>
      <c r="KN80" s="566"/>
      <c r="KO80" s="567"/>
      <c r="KP80" s="174">
        <v>160</v>
      </c>
      <c r="KQ80" s="566"/>
      <c r="KR80" s="567"/>
      <c r="KS80" s="174">
        <v>160</v>
      </c>
      <c r="KT80" s="566"/>
      <c r="KU80" s="567"/>
      <c r="KV80" s="174">
        <v>160</v>
      </c>
      <c r="KW80" s="566"/>
      <c r="KX80" s="567"/>
      <c r="KY80" s="174">
        <v>160</v>
      </c>
      <c r="KZ80" s="566"/>
      <c r="LA80" s="567"/>
      <c r="LB80" s="174">
        <v>160</v>
      </c>
      <c r="LC80" s="566"/>
      <c r="LD80" s="567"/>
      <c r="LE80" s="252">
        <f t="shared" si="112"/>
        <v>0</v>
      </c>
      <c r="LF80" s="251">
        <f t="shared" si="113"/>
        <v>0</v>
      </c>
      <c r="LG80" s="226">
        <f t="shared" si="114"/>
        <v>0</v>
      </c>
      <c r="LH80" s="227">
        <f t="shared" si="115"/>
        <v>0</v>
      </c>
      <c r="LI80" s="23"/>
      <c r="LJ80" s="23"/>
      <c r="LK80" s="174">
        <v>160</v>
      </c>
      <c r="LL80" s="566"/>
      <c r="LM80" s="567"/>
      <c r="LN80" s="174">
        <v>160</v>
      </c>
      <c r="LO80" s="566"/>
      <c r="LP80" s="567"/>
      <c r="LQ80" s="174">
        <v>160</v>
      </c>
      <c r="LR80" s="566"/>
      <c r="LS80" s="567"/>
      <c r="LT80" s="174">
        <v>160</v>
      </c>
      <c r="LU80" s="566"/>
      <c r="LV80" s="567"/>
      <c r="LW80" s="174">
        <v>160</v>
      </c>
      <c r="LX80" s="566"/>
      <c r="LY80" s="567"/>
      <c r="LZ80" s="551">
        <v>160</v>
      </c>
      <c r="MA80" s="566"/>
      <c r="MB80" s="567"/>
      <c r="MC80" s="174">
        <v>160</v>
      </c>
      <c r="MD80" s="566"/>
      <c r="ME80" s="567"/>
      <c r="MF80" s="174">
        <v>160</v>
      </c>
      <c r="MG80" s="566"/>
      <c r="MH80" s="567"/>
      <c r="MI80" s="174">
        <v>160</v>
      </c>
      <c r="MJ80" s="566"/>
      <c r="MK80" s="567"/>
      <c r="ML80" s="174">
        <v>160</v>
      </c>
      <c r="MM80" s="566"/>
      <c r="MN80" s="567"/>
      <c r="MO80" s="551">
        <v>160</v>
      </c>
      <c r="MP80" s="566"/>
      <c r="MQ80" s="567"/>
      <c r="MR80" s="174">
        <v>160</v>
      </c>
      <c r="MS80" s="566"/>
      <c r="MT80" s="567"/>
      <c r="MU80" s="252">
        <f t="shared" si="116"/>
        <v>0</v>
      </c>
      <c r="MV80" s="251">
        <f t="shared" si="117"/>
        <v>0</v>
      </c>
      <c r="MW80" s="226">
        <f t="shared" si="118"/>
        <v>0</v>
      </c>
      <c r="MX80" s="227">
        <f t="shared" si="119"/>
        <v>0</v>
      </c>
      <c r="MY80" s="23"/>
      <c r="MZ80" s="23"/>
      <c r="NA80" s="568">
        <v>160</v>
      </c>
      <c r="NB80" s="573"/>
      <c r="NC80" s="567"/>
      <c r="ND80" s="174">
        <v>160</v>
      </c>
      <c r="NE80" s="566"/>
      <c r="NF80" s="567"/>
      <c r="NG80" s="201">
        <v>160</v>
      </c>
      <c r="NH80" s="573"/>
      <c r="NI80" s="567"/>
      <c r="NJ80" s="201">
        <v>160</v>
      </c>
      <c r="NK80" s="573"/>
      <c r="NL80" s="567"/>
      <c r="NM80" s="174">
        <v>160</v>
      </c>
      <c r="NN80" s="566"/>
      <c r="NO80" s="567"/>
      <c r="NP80" s="174">
        <v>160</v>
      </c>
      <c r="NQ80" s="566"/>
      <c r="NR80" s="567"/>
      <c r="NS80" s="174">
        <v>160</v>
      </c>
      <c r="NT80" s="566"/>
      <c r="NU80" s="567"/>
      <c r="NV80" s="201">
        <v>160</v>
      </c>
      <c r="NW80" s="573"/>
      <c r="NX80" s="567"/>
      <c r="NY80" s="201">
        <v>160</v>
      </c>
      <c r="NZ80" s="573"/>
      <c r="OA80" s="567"/>
      <c r="OB80" s="174">
        <v>160</v>
      </c>
      <c r="OC80" s="566"/>
      <c r="OD80" s="567"/>
      <c r="OE80" s="174">
        <v>160</v>
      </c>
      <c r="OF80" s="566"/>
      <c r="OG80" s="567"/>
      <c r="OH80" s="174">
        <v>160</v>
      </c>
      <c r="OI80" s="566"/>
      <c r="OJ80" s="567"/>
      <c r="OK80" s="252">
        <f t="shared" si="120"/>
        <v>0</v>
      </c>
      <c r="OL80" s="251">
        <f t="shared" si="121"/>
        <v>0</v>
      </c>
      <c r="OM80" s="226">
        <f t="shared" si="122"/>
        <v>0</v>
      </c>
      <c r="ON80" s="227">
        <f t="shared" si="123"/>
        <v>0</v>
      </c>
      <c r="OO80" s="23"/>
      <c r="OP80" s="23"/>
      <c r="OQ80" s="571" t="s">
        <v>297</v>
      </c>
      <c r="OR80" s="577">
        <v>160</v>
      </c>
      <c r="OS80" s="573"/>
      <c r="OT80" s="175"/>
      <c r="OU80" s="252">
        <f t="shared" si="124"/>
        <v>0</v>
      </c>
      <c r="OV80" s="227">
        <f t="shared" si="125"/>
        <v>0</v>
      </c>
      <c r="OW80" s="226">
        <f t="shared" si="126"/>
        <v>0</v>
      </c>
      <c r="OX80" s="251">
        <f t="shared" si="127"/>
        <v>0</v>
      </c>
      <c r="OY80" s="574"/>
      <c r="OZ80" s="23"/>
      <c r="PA80" s="23"/>
      <c r="PB80" s="228">
        <f t="shared" si="72"/>
        <v>0</v>
      </c>
      <c r="PC80" s="255">
        <f t="shared" si="73"/>
        <v>0</v>
      </c>
      <c r="PD80" s="226">
        <f t="shared" si="74"/>
        <v>0</v>
      </c>
      <c r="PE80" s="227">
        <f t="shared" si="75"/>
        <v>0</v>
      </c>
      <c r="PF80" s="230">
        <f t="shared" si="76"/>
        <v>0</v>
      </c>
      <c r="PG80" s="229">
        <f t="shared" si="77"/>
        <v>0</v>
      </c>
      <c r="PH80" s="226">
        <f t="shared" si="78"/>
        <v>0</v>
      </c>
      <c r="PI80" s="251">
        <f t="shared" si="79"/>
        <v>0</v>
      </c>
      <c r="PJ80" s="412">
        <f t="shared" si="80"/>
        <v>0</v>
      </c>
      <c r="PK80" s="417">
        <f t="shared" si="81"/>
        <v>0</v>
      </c>
      <c r="PL80" s="412">
        <f t="shared" si="82"/>
        <v>0</v>
      </c>
      <c r="PM80" s="414">
        <f t="shared" si="83"/>
        <v>0</v>
      </c>
      <c r="PN80" s="412" t="s">
        <v>338</v>
      </c>
      <c r="PO80" s="414" t="s">
        <v>338</v>
      </c>
      <c r="PP80" s="412">
        <f t="shared" si="84"/>
        <v>0</v>
      </c>
      <c r="PQ80" s="414">
        <f t="shared" si="85"/>
        <v>0</v>
      </c>
      <c r="PR80" s="23"/>
      <c r="PV80" s="26"/>
      <c r="PW80" s="26"/>
      <c r="PY80" s="26"/>
    </row>
    <row r="81" spans="2:441" s="4" customFormat="1" ht="16.5" customHeight="1" x14ac:dyDescent="0.25">
      <c r="B81" s="46" t="s">
        <v>47</v>
      </c>
      <c r="C81" s="986"/>
      <c r="D81" s="987"/>
      <c r="E81" s="308"/>
      <c r="F81" s="652">
        <v>1</v>
      </c>
      <c r="G81" s="309"/>
      <c r="H81" s="59"/>
      <c r="I81" s="57">
        <f>INT(ROUND(F81,2)*(IF(RIGHT(G81,1)="*",data!$J$11*H81+(IF(H81&gt;0, data!$K$11,0)),(IF(G81&gt;0,data!$J$11*RIGHT(G81,5)+data!$K$11,0)))))</f>
        <v>0</v>
      </c>
      <c r="J81" s="57">
        <f>IF(E81&gt;0,I81*E81,0)</f>
        <v>0</v>
      </c>
      <c r="K81" s="313"/>
      <c r="L81" s="314"/>
      <c r="M81" s="312"/>
      <c r="N81" s="57">
        <f>INT(ROUND(F81,2)*(IF(J81&gt;0,(IF(L81="ano",data!$J$6,0)),0)))</f>
        <v>0</v>
      </c>
      <c r="O81" s="61">
        <f>IF(M81&gt;E81,N81*E81,N81*M81)</f>
        <v>0</v>
      </c>
      <c r="P81" s="63">
        <f>J81+O81</f>
        <v>0</v>
      </c>
      <c r="Q81" s="26"/>
      <c r="R81" s="288" t="str">
        <f t="shared" si="86"/>
        <v/>
      </c>
      <c r="S81" s="289" t="str">
        <f t="shared" si="87"/>
        <v/>
      </c>
      <c r="T81" s="65" t="s">
        <v>338</v>
      </c>
      <c r="U81" s="290" t="str">
        <f t="shared" si="128"/>
        <v/>
      </c>
      <c r="V81" s="4">
        <f>IF(P81&gt;0,IF(ISTEXT(C81)=TRUE,0,1),0)</f>
        <v>0</v>
      </c>
      <c r="W81" s="26">
        <f>IF(H81&gt;0,IF(RIGHT(G81,1)="*",0,1),0)</f>
        <v>0</v>
      </c>
      <c r="X81" s="26">
        <f>IF(OR(G81=data!$I$18,G81=data!$I$19,G81=data!$I$20,G81=data!$I$21,G81=data!$I$22,G81=data!$I$23,G81=data!$I$24,G81=data!$I$25,G81=data!$I$26,G81=data!$I$27,G81=data!$I$28,G81=data!$I$29,G81=data!$I$30,G81=data!$I$31,G81=data!$I$32,G81=data!$I$33,G81=data!$I$34,G81=data!$I$35,G81=data!$I$36,G81=data!$I$37,G81=data!$I$38,G81=data!$I$39,G81=data!$I$40,G81=data!$I$41,G81=data!$I$42,G81=data!$I$43,G81=data!$I$44),1,0)</f>
        <v>0</v>
      </c>
      <c r="Z81" s="176" t="s">
        <v>297</v>
      </c>
      <c r="AA81" s="10"/>
      <c r="AB81" s="10"/>
      <c r="AC81" s="168">
        <v>160</v>
      </c>
      <c r="AD81" s="328"/>
      <c r="AE81" s="223"/>
      <c r="AF81" s="168">
        <v>160</v>
      </c>
      <c r="AG81" s="328"/>
      <c r="AH81" s="223"/>
      <c r="AI81" s="168">
        <v>160</v>
      </c>
      <c r="AJ81" s="328"/>
      <c r="AK81" s="223"/>
      <c r="AL81" s="168">
        <v>160</v>
      </c>
      <c r="AM81" s="328"/>
      <c r="AN81" s="223"/>
      <c r="AO81" s="168">
        <v>160</v>
      </c>
      <c r="AP81" s="328"/>
      <c r="AQ81" s="223"/>
      <c r="AR81" s="168">
        <v>160</v>
      </c>
      <c r="AS81" s="328"/>
      <c r="AT81" s="223"/>
      <c r="AU81" s="168">
        <v>160</v>
      </c>
      <c r="AV81" s="328"/>
      <c r="AW81" s="223"/>
      <c r="AX81" s="168">
        <v>160</v>
      </c>
      <c r="AY81" s="328"/>
      <c r="AZ81" s="223"/>
      <c r="BA81" s="168">
        <v>160</v>
      </c>
      <c r="BB81" s="328"/>
      <c r="BC81" s="223"/>
      <c r="BD81" s="168">
        <v>160</v>
      </c>
      <c r="BE81" s="328"/>
      <c r="BF81" s="223"/>
      <c r="BG81" s="168">
        <v>160</v>
      </c>
      <c r="BH81" s="328"/>
      <c r="BI81" s="223"/>
      <c r="BJ81" s="168">
        <v>160</v>
      </c>
      <c r="BK81" s="328"/>
      <c r="BL81" s="223"/>
      <c r="BM81" s="226">
        <f t="shared" si="88"/>
        <v>0</v>
      </c>
      <c r="BN81" s="251">
        <f t="shared" si="89"/>
        <v>0</v>
      </c>
      <c r="BO81" s="226">
        <f t="shared" si="90"/>
        <v>0</v>
      </c>
      <c r="BP81" s="227">
        <f t="shared" si="91"/>
        <v>0</v>
      </c>
      <c r="BS81" s="164">
        <v>160</v>
      </c>
      <c r="BT81" s="327"/>
      <c r="BU81" s="177"/>
      <c r="BV81" s="164">
        <v>160</v>
      </c>
      <c r="BW81" s="327"/>
      <c r="BX81" s="177"/>
      <c r="BY81" s="164">
        <v>160</v>
      </c>
      <c r="BZ81" s="327"/>
      <c r="CA81" s="177"/>
      <c r="CB81" s="164">
        <v>160</v>
      </c>
      <c r="CC81" s="327"/>
      <c r="CD81" s="177"/>
      <c r="CE81" s="164">
        <v>160</v>
      </c>
      <c r="CF81" s="327"/>
      <c r="CG81" s="177"/>
      <c r="CH81" s="164">
        <v>160</v>
      </c>
      <c r="CI81" s="327"/>
      <c r="CJ81" s="177"/>
      <c r="CK81" s="164">
        <v>160</v>
      </c>
      <c r="CL81" s="327"/>
      <c r="CM81" s="177"/>
      <c r="CN81" s="164">
        <v>160</v>
      </c>
      <c r="CO81" s="327"/>
      <c r="CP81" s="177"/>
      <c r="CQ81" s="164">
        <v>160</v>
      </c>
      <c r="CR81" s="327"/>
      <c r="CS81" s="177"/>
      <c r="CT81" s="164">
        <v>160</v>
      </c>
      <c r="CU81" s="327"/>
      <c r="CV81" s="177"/>
      <c r="CW81" s="164">
        <v>160</v>
      </c>
      <c r="CX81" s="327"/>
      <c r="CY81" s="177"/>
      <c r="CZ81" s="164">
        <v>160</v>
      </c>
      <c r="DA81" s="327"/>
      <c r="DB81" s="177"/>
      <c r="DC81" s="252">
        <f t="shared" si="92"/>
        <v>0</v>
      </c>
      <c r="DD81" s="251">
        <f t="shared" si="93"/>
        <v>0</v>
      </c>
      <c r="DE81" s="226">
        <f t="shared" si="94"/>
        <v>0</v>
      </c>
      <c r="DF81" s="227">
        <f t="shared" si="95"/>
        <v>0</v>
      </c>
      <c r="DI81" s="164">
        <v>160</v>
      </c>
      <c r="DJ81" s="340"/>
      <c r="DK81" s="169"/>
      <c r="DL81" s="195">
        <v>160</v>
      </c>
      <c r="DM81" s="328"/>
      <c r="DN81" s="169"/>
      <c r="DO81" s="195">
        <v>160</v>
      </c>
      <c r="DP81" s="328"/>
      <c r="DQ81" s="169"/>
      <c r="DR81" s="195">
        <v>160</v>
      </c>
      <c r="DS81" s="328"/>
      <c r="DT81" s="169"/>
      <c r="DU81" s="195">
        <v>160</v>
      </c>
      <c r="DV81" s="328"/>
      <c r="DW81" s="169"/>
      <c r="DX81" s="164">
        <v>160</v>
      </c>
      <c r="DY81" s="340"/>
      <c r="DZ81" s="169"/>
      <c r="EA81" s="195">
        <v>160</v>
      </c>
      <c r="EB81" s="328"/>
      <c r="EC81" s="169"/>
      <c r="ED81" s="195">
        <v>160</v>
      </c>
      <c r="EE81" s="328"/>
      <c r="EF81" s="169"/>
      <c r="EG81" s="195">
        <v>160</v>
      </c>
      <c r="EH81" s="328"/>
      <c r="EI81" s="169"/>
      <c r="EJ81" s="164">
        <v>160</v>
      </c>
      <c r="EK81" s="340"/>
      <c r="EL81" s="169"/>
      <c r="EM81" s="195">
        <v>160</v>
      </c>
      <c r="EN81" s="328"/>
      <c r="EO81" s="169"/>
      <c r="EP81" s="195">
        <v>160</v>
      </c>
      <c r="EQ81" s="328"/>
      <c r="ER81" s="169"/>
      <c r="ES81" s="252">
        <f t="shared" si="96"/>
        <v>0</v>
      </c>
      <c r="ET81" s="251">
        <f t="shared" si="97"/>
        <v>0</v>
      </c>
      <c r="EU81" s="226">
        <f t="shared" si="98"/>
        <v>0</v>
      </c>
      <c r="EV81" s="227">
        <f t="shared" si="99"/>
        <v>0</v>
      </c>
      <c r="EY81" s="346">
        <v>160</v>
      </c>
      <c r="EZ81" s="327"/>
      <c r="FA81" s="169"/>
      <c r="FB81" s="195">
        <v>160</v>
      </c>
      <c r="FC81" s="327"/>
      <c r="FD81" s="169"/>
      <c r="FE81" s="195">
        <v>160</v>
      </c>
      <c r="FF81" s="327"/>
      <c r="FG81" s="169"/>
      <c r="FH81" s="195">
        <v>160</v>
      </c>
      <c r="FI81" s="327"/>
      <c r="FJ81" s="169"/>
      <c r="FK81" s="164">
        <v>160</v>
      </c>
      <c r="FL81" s="340"/>
      <c r="FM81" s="169"/>
      <c r="FN81" s="195">
        <v>160</v>
      </c>
      <c r="FO81" s="327"/>
      <c r="FP81" s="169"/>
      <c r="FQ81" s="164">
        <v>160</v>
      </c>
      <c r="FR81" s="340"/>
      <c r="FS81" s="169"/>
      <c r="FT81" s="195">
        <v>160</v>
      </c>
      <c r="FU81" s="327"/>
      <c r="FV81" s="169"/>
      <c r="FW81" s="195">
        <v>160</v>
      </c>
      <c r="FX81" s="327"/>
      <c r="FY81" s="169"/>
      <c r="FZ81" s="164">
        <v>160</v>
      </c>
      <c r="GA81" s="340"/>
      <c r="GB81" s="169"/>
      <c r="GC81" s="195">
        <v>160</v>
      </c>
      <c r="GD81" s="327"/>
      <c r="GE81" s="169"/>
      <c r="GF81" s="195">
        <v>160</v>
      </c>
      <c r="GG81" s="327"/>
      <c r="GH81" s="169"/>
      <c r="GI81" s="252">
        <f t="shared" si="100"/>
        <v>0</v>
      </c>
      <c r="GJ81" s="251">
        <f t="shared" si="101"/>
        <v>0</v>
      </c>
      <c r="GK81" s="226">
        <f t="shared" si="102"/>
        <v>0</v>
      </c>
      <c r="GL81" s="227">
        <f t="shared" si="103"/>
        <v>0</v>
      </c>
      <c r="GO81" s="346">
        <v>160</v>
      </c>
      <c r="GP81" s="327"/>
      <c r="GQ81" s="169"/>
      <c r="GR81" s="195">
        <v>160</v>
      </c>
      <c r="GS81" s="327"/>
      <c r="GT81" s="169"/>
      <c r="GU81" s="195">
        <v>160</v>
      </c>
      <c r="GV81" s="327"/>
      <c r="GW81" s="169"/>
      <c r="GX81" s="195">
        <v>160</v>
      </c>
      <c r="GY81" s="327"/>
      <c r="GZ81" s="169"/>
      <c r="HA81" s="195">
        <v>160</v>
      </c>
      <c r="HB81" s="327"/>
      <c r="HC81" s="169"/>
      <c r="HD81" s="195">
        <v>160</v>
      </c>
      <c r="HE81" s="327"/>
      <c r="HF81" s="169"/>
      <c r="HG81" s="195">
        <v>160</v>
      </c>
      <c r="HH81" s="327"/>
      <c r="HI81" s="169"/>
      <c r="HJ81" s="195">
        <v>160</v>
      </c>
      <c r="HK81" s="327"/>
      <c r="HL81" s="169"/>
      <c r="HM81" s="195">
        <v>160</v>
      </c>
      <c r="HN81" s="327"/>
      <c r="HO81" s="169"/>
      <c r="HP81" s="195">
        <v>160</v>
      </c>
      <c r="HQ81" s="327"/>
      <c r="HR81" s="169"/>
      <c r="HS81" s="195">
        <v>160</v>
      </c>
      <c r="HT81" s="327"/>
      <c r="HU81" s="169"/>
      <c r="HV81" s="195">
        <v>160</v>
      </c>
      <c r="HW81" s="327"/>
      <c r="HX81" s="169"/>
      <c r="HY81" s="252">
        <f t="shared" si="104"/>
        <v>0</v>
      </c>
      <c r="HZ81" s="251">
        <f t="shared" si="105"/>
        <v>0</v>
      </c>
      <c r="IA81" s="226">
        <f t="shared" si="106"/>
        <v>0</v>
      </c>
      <c r="IB81" s="227">
        <f t="shared" si="107"/>
        <v>0</v>
      </c>
      <c r="IE81" s="346">
        <v>160</v>
      </c>
      <c r="IF81" s="327"/>
      <c r="IG81" s="169"/>
      <c r="IH81" s="195">
        <v>160</v>
      </c>
      <c r="II81" s="327"/>
      <c r="IJ81" s="169"/>
      <c r="IK81" s="164">
        <v>160</v>
      </c>
      <c r="IL81" s="340"/>
      <c r="IM81" s="169"/>
      <c r="IN81" s="164">
        <v>160</v>
      </c>
      <c r="IO81" s="340"/>
      <c r="IP81" s="169"/>
      <c r="IQ81" s="164">
        <v>160</v>
      </c>
      <c r="IR81" s="340"/>
      <c r="IS81" s="169"/>
      <c r="IT81" s="164">
        <v>160</v>
      </c>
      <c r="IU81" s="340"/>
      <c r="IV81" s="169"/>
      <c r="IW81" s="195">
        <v>160</v>
      </c>
      <c r="IX81" s="327"/>
      <c r="IY81" s="169"/>
      <c r="IZ81" s="164">
        <v>160</v>
      </c>
      <c r="JA81" s="340"/>
      <c r="JB81" s="169"/>
      <c r="JC81" s="164">
        <v>160</v>
      </c>
      <c r="JD81" s="340"/>
      <c r="JE81" s="169"/>
      <c r="JF81" s="164">
        <v>160</v>
      </c>
      <c r="JG81" s="340"/>
      <c r="JH81" s="169"/>
      <c r="JI81" s="164">
        <v>160</v>
      </c>
      <c r="JJ81" s="340"/>
      <c r="JK81" s="169"/>
      <c r="JL81" s="195">
        <v>160</v>
      </c>
      <c r="JM81" s="327"/>
      <c r="JN81" s="169"/>
      <c r="JO81" s="252">
        <f t="shared" si="108"/>
        <v>0</v>
      </c>
      <c r="JP81" s="251">
        <f t="shared" si="109"/>
        <v>0</v>
      </c>
      <c r="JQ81" s="226">
        <f t="shared" si="110"/>
        <v>0</v>
      </c>
      <c r="JR81" s="227">
        <f t="shared" si="111"/>
        <v>0</v>
      </c>
      <c r="JU81" s="164">
        <v>160</v>
      </c>
      <c r="JV81" s="340"/>
      <c r="JW81" s="169"/>
      <c r="JX81" s="164">
        <v>160</v>
      </c>
      <c r="JY81" s="340"/>
      <c r="JZ81" s="169"/>
      <c r="KA81" s="164">
        <v>160</v>
      </c>
      <c r="KB81" s="340"/>
      <c r="KC81" s="169"/>
      <c r="KD81" s="164">
        <v>160</v>
      </c>
      <c r="KE81" s="340"/>
      <c r="KF81" s="169"/>
      <c r="KG81" s="164">
        <v>160</v>
      </c>
      <c r="KH81" s="340"/>
      <c r="KI81" s="169"/>
      <c r="KJ81" s="164">
        <v>160</v>
      </c>
      <c r="KK81" s="340"/>
      <c r="KL81" s="169"/>
      <c r="KM81" s="164">
        <v>160</v>
      </c>
      <c r="KN81" s="340"/>
      <c r="KO81" s="169"/>
      <c r="KP81" s="164">
        <v>160</v>
      </c>
      <c r="KQ81" s="340"/>
      <c r="KR81" s="169"/>
      <c r="KS81" s="164">
        <v>160</v>
      </c>
      <c r="KT81" s="340"/>
      <c r="KU81" s="169"/>
      <c r="KV81" s="164">
        <v>160</v>
      </c>
      <c r="KW81" s="340"/>
      <c r="KX81" s="169"/>
      <c r="KY81" s="164">
        <v>160</v>
      </c>
      <c r="KZ81" s="340"/>
      <c r="LA81" s="169"/>
      <c r="LB81" s="164">
        <v>160</v>
      </c>
      <c r="LC81" s="340"/>
      <c r="LD81" s="169"/>
      <c r="LE81" s="252">
        <f t="shared" si="112"/>
        <v>0</v>
      </c>
      <c r="LF81" s="251">
        <f t="shared" si="113"/>
        <v>0</v>
      </c>
      <c r="LG81" s="226">
        <f t="shared" si="114"/>
        <v>0</v>
      </c>
      <c r="LH81" s="227">
        <f t="shared" si="115"/>
        <v>0</v>
      </c>
      <c r="LK81" s="164">
        <v>160</v>
      </c>
      <c r="LL81" s="340"/>
      <c r="LM81" s="169"/>
      <c r="LN81" s="164">
        <v>160</v>
      </c>
      <c r="LO81" s="340"/>
      <c r="LP81" s="169"/>
      <c r="LQ81" s="164">
        <v>160</v>
      </c>
      <c r="LR81" s="340"/>
      <c r="LS81" s="169"/>
      <c r="LT81" s="164">
        <v>160</v>
      </c>
      <c r="LU81" s="340"/>
      <c r="LV81" s="169"/>
      <c r="LW81" s="164">
        <v>160</v>
      </c>
      <c r="LX81" s="340"/>
      <c r="LY81" s="169"/>
      <c r="LZ81" s="205">
        <v>160</v>
      </c>
      <c r="MA81" s="340"/>
      <c r="MB81" s="169"/>
      <c r="MC81" s="164">
        <v>160</v>
      </c>
      <c r="MD81" s="340"/>
      <c r="ME81" s="169"/>
      <c r="MF81" s="164">
        <v>160</v>
      </c>
      <c r="MG81" s="340"/>
      <c r="MH81" s="169"/>
      <c r="MI81" s="164">
        <v>160</v>
      </c>
      <c r="MJ81" s="340"/>
      <c r="MK81" s="169"/>
      <c r="ML81" s="164">
        <v>160</v>
      </c>
      <c r="MM81" s="340"/>
      <c r="MN81" s="169"/>
      <c r="MO81" s="205">
        <v>160</v>
      </c>
      <c r="MP81" s="340"/>
      <c r="MQ81" s="169"/>
      <c r="MR81" s="164">
        <v>160</v>
      </c>
      <c r="MS81" s="340"/>
      <c r="MT81" s="169"/>
      <c r="MU81" s="252">
        <f t="shared" si="116"/>
        <v>0</v>
      </c>
      <c r="MV81" s="251">
        <f t="shared" si="117"/>
        <v>0</v>
      </c>
      <c r="MW81" s="226">
        <f t="shared" si="118"/>
        <v>0</v>
      </c>
      <c r="MX81" s="227">
        <f t="shared" si="119"/>
        <v>0</v>
      </c>
      <c r="NA81" s="346">
        <v>160</v>
      </c>
      <c r="NB81" s="327"/>
      <c r="NC81" s="169"/>
      <c r="ND81" s="164">
        <v>160</v>
      </c>
      <c r="NE81" s="340"/>
      <c r="NF81" s="169"/>
      <c r="NG81" s="195">
        <v>160</v>
      </c>
      <c r="NH81" s="327"/>
      <c r="NI81" s="169"/>
      <c r="NJ81" s="195">
        <v>160</v>
      </c>
      <c r="NK81" s="327"/>
      <c r="NL81" s="169"/>
      <c r="NM81" s="164">
        <v>160</v>
      </c>
      <c r="NN81" s="340"/>
      <c r="NO81" s="169"/>
      <c r="NP81" s="164">
        <v>160</v>
      </c>
      <c r="NQ81" s="340"/>
      <c r="NR81" s="169"/>
      <c r="NS81" s="164">
        <v>160</v>
      </c>
      <c r="NT81" s="340"/>
      <c r="NU81" s="169"/>
      <c r="NV81" s="195">
        <v>160</v>
      </c>
      <c r="NW81" s="327"/>
      <c r="NX81" s="169"/>
      <c r="NY81" s="195">
        <v>160</v>
      </c>
      <c r="NZ81" s="327"/>
      <c r="OA81" s="169"/>
      <c r="OB81" s="164">
        <v>160</v>
      </c>
      <c r="OC81" s="340"/>
      <c r="OD81" s="169"/>
      <c r="OE81" s="164">
        <v>160</v>
      </c>
      <c r="OF81" s="340"/>
      <c r="OG81" s="169"/>
      <c r="OH81" s="164">
        <v>160</v>
      </c>
      <c r="OI81" s="340"/>
      <c r="OJ81" s="169"/>
      <c r="OK81" s="252">
        <f t="shared" si="120"/>
        <v>0</v>
      </c>
      <c r="OL81" s="251">
        <f t="shared" si="121"/>
        <v>0</v>
      </c>
      <c r="OM81" s="226">
        <f t="shared" si="122"/>
        <v>0</v>
      </c>
      <c r="ON81" s="227">
        <f t="shared" si="123"/>
        <v>0</v>
      </c>
      <c r="OQ81" s="283" t="s">
        <v>297</v>
      </c>
      <c r="OR81" s="354">
        <v>160</v>
      </c>
      <c r="OS81" s="327"/>
      <c r="OT81" s="177"/>
      <c r="OU81" s="252">
        <f t="shared" si="124"/>
        <v>0</v>
      </c>
      <c r="OV81" s="227">
        <f t="shared" si="125"/>
        <v>0</v>
      </c>
      <c r="OW81" s="226">
        <f t="shared" si="126"/>
        <v>0</v>
      </c>
      <c r="OX81" s="251">
        <f t="shared" si="127"/>
        <v>0</v>
      </c>
      <c r="OY81" s="293"/>
      <c r="PB81" s="228">
        <f t="shared" si="72"/>
        <v>0</v>
      </c>
      <c r="PC81" s="255">
        <f t="shared" si="73"/>
        <v>0</v>
      </c>
      <c r="PD81" s="226">
        <f t="shared" si="74"/>
        <v>0</v>
      </c>
      <c r="PE81" s="227">
        <f t="shared" si="75"/>
        <v>0</v>
      </c>
      <c r="PF81" s="230">
        <f t="shared" si="76"/>
        <v>0</v>
      </c>
      <c r="PG81" s="229">
        <f t="shared" si="77"/>
        <v>0</v>
      </c>
      <c r="PH81" s="226">
        <f t="shared" si="78"/>
        <v>0</v>
      </c>
      <c r="PI81" s="251">
        <f t="shared" si="79"/>
        <v>0</v>
      </c>
      <c r="PJ81" s="412">
        <f t="shared" si="80"/>
        <v>0</v>
      </c>
      <c r="PK81" s="417">
        <f t="shared" si="81"/>
        <v>0</v>
      </c>
      <c r="PL81" s="412">
        <f t="shared" si="82"/>
        <v>0</v>
      </c>
      <c r="PM81" s="414">
        <f t="shared" si="83"/>
        <v>0</v>
      </c>
      <c r="PN81" s="412" t="s">
        <v>338</v>
      </c>
      <c r="PO81" s="414" t="s">
        <v>338</v>
      </c>
      <c r="PP81" s="412">
        <f t="shared" si="84"/>
        <v>0</v>
      </c>
      <c r="PQ81" s="414">
        <f t="shared" si="85"/>
        <v>0</v>
      </c>
      <c r="PV81" s="26"/>
      <c r="PW81" s="26"/>
      <c r="PY81" s="26"/>
    </row>
    <row r="82" spans="2:441" s="4" customFormat="1" ht="15" hidden="1" customHeight="1" x14ac:dyDescent="0.25">
      <c r="B82" s="46"/>
      <c r="C82" s="555"/>
      <c r="D82" s="556"/>
      <c r="E82" s="547"/>
      <c r="F82" s="652"/>
      <c r="G82" s="575"/>
      <c r="H82" s="58"/>
      <c r="I82" s="57">
        <f>INT(ROUND(F82,2)*(IF(RIGHT(G82,1)="*",data!$J$11*H82+(IF(H82&gt;0, data!$K$11,0)),(IF(G82&gt;0,data!$J$11*RIGHT(G82,5)+data!$K$11,0)))))</f>
        <v>0</v>
      </c>
      <c r="J82" s="57"/>
      <c r="K82" s="576"/>
      <c r="L82" s="549"/>
      <c r="M82" s="128"/>
      <c r="N82" s="57">
        <f>INT(ROUND(F82,2)*(IF(J82&gt;0,(IF(L82="ano",data!$J$6,0)),0)))</f>
        <v>0</v>
      </c>
      <c r="O82" s="61"/>
      <c r="P82" s="63"/>
      <c r="Q82" s="26"/>
      <c r="R82" s="288" t="str">
        <f t="shared" si="86"/>
        <v/>
      </c>
      <c r="S82" s="289" t="str">
        <f t="shared" si="87"/>
        <v/>
      </c>
      <c r="T82" s="65" t="s">
        <v>338</v>
      </c>
      <c r="U82" s="290" t="str">
        <f t="shared" si="128"/>
        <v/>
      </c>
      <c r="V82" s="23"/>
      <c r="W82" s="26"/>
      <c r="X82" s="26">
        <f>IF(OR(G82=data!$I$18,G82=data!$I$19,G82=data!$I$20,G82=data!$I$21,G82=data!$I$22,G82=data!$I$23,G82=data!$I$24,G82=data!$I$25,G82=data!$I$26,G82=data!$I$27,G82=data!$I$28,G82=data!$I$29,G82=data!$I$30,G82=data!$I$31,G82=data!$I$32,G82=data!$I$33,G82=data!$I$34,G82=data!$I$35,G82=data!$I$36,G82=data!$I$37,G82=data!$I$38,G82=data!$I$39,G82=data!$I$40,G82=data!$I$41,G82=data!$I$42,G82=data!$I$43,G82=data!$I$44),1,0)</f>
        <v>0</v>
      </c>
      <c r="Z82" s="173" t="s">
        <v>297</v>
      </c>
      <c r="AA82" s="10"/>
      <c r="AB82" s="10"/>
      <c r="AC82" s="560">
        <v>160</v>
      </c>
      <c r="AD82" s="561"/>
      <c r="AE82" s="562"/>
      <c r="AF82" s="560">
        <v>160</v>
      </c>
      <c r="AG82" s="561"/>
      <c r="AH82" s="562"/>
      <c r="AI82" s="560">
        <v>160</v>
      </c>
      <c r="AJ82" s="561"/>
      <c r="AK82" s="562"/>
      <c r="AL82" s="560">
        <v>160</v>
      </c>
      <c r="AM82" s="561"/>
      <c r="AN82" s="562"/>
      <c r="AO82" s="560">
        <v>160</v>
      </c>
      <c r="AP82" s="561"/>
      <c r="AQ82" s="562"/>
      <c r="AR82" s="560">
        <v>160</v>
      </c>
      <c r="AS82" s="561"/>
      <c r="AT82" s="562"/>
      <c r="AU82" s="560">
        <v>160</v>
      </c>
      <c r="AV82" s="561"/>
      <c r="AW82" s="562"/>
      <c r="AX82" s="560">
        <v>160</v>
      </c>
      <c r="AY82" s="561"/>
      <c r="AZ82" s="562"/>
      <c r="BA82" s="560">
        <v>160</v>
      </c>
      <c r="BB82" s="561"/>
      <c r="BC82" s="562"/>
      <c r="BD82" s="560">
        <v>160</v>
      </c>
      <c r="BE82" s="561"/>
      <c r="BF82" s="562"/>
      <c r="BG82" s="560">
        <v>160</v>
      </c>
      <c r="BH82" s="561"/>
      <c r="BI82" s="562"/>
      <c r="BJ82" s="560">
        <v>160</v>
      </c>
      <c r="BK82" s="561"/>
      <c r="BL82" s="562"/>
      <c r="BM82" s="226">
        <f t="shared" si="88"/>
        <v>0</v>
      </c>
      <c r="BN82" s="251">
        <f t="shared" si="89"/>
        <v>0</v>
      </c>
      <c r="BO82" s="226">
        <f t="shared" si="90"/>
        <v>0</v>
      </c>
      <c r="BP82" s="227">
        <f t="shared" si="91"/>
        <v>0</v>
      </c>
      <c r="BQ82" s="23"/>
      <c r="BR82" s="23"/>
      <c r="BS82" s="174">
        <v>160</v>
      </c>
      <c r="BT82" s="573"/>
      <c r="BU82" s="175"/>
      <c r="BV82" s="174">
        <v>160</v>
      </c>
      <c r="BW82" s="573"/>
      <c r="BX82" s="175"/>
      <c r="BY82" s="174">
        <v>160</v>
      </c>
      <c r="BZ82" s="573"/>
      <c r="CA82" s="175"/>
      <c r="CB82" s="174">
        <v>160</v>
      </c>
      <c r="CC82" s="573"/>
      <c r="CD82" s="175"/>
      <c r="CE82" s="174">
        <v>160</v>
      </c>
      <c r="CF82" s="573"/>
      <c r="CG82" s="175"/>
      <c r="CH82" s="174">
        <v>160</v>
      </c>
      <c r="CI82" s="573"/>
      <c r="CJ82" s="175"/>
      <c r="CK82" s="174">
        <v>160</v>
      </c>
      <c r="CL82" s="573"/>
      <c r="CM82" s="175"/>
      <c r="CN82" s="174">
        <v>160</v>
      </c>
      <c r="CO82" s="573"/>
      <c r="CP82" s="175"/>
      <c r="CQ82" s="174">
        <v>160</v>
      </c>
      <c r="CR82" s="573"/>
      <c r="CS82" s="175"/>
      <c r="CT82" s="174">
        <v>160</v>
      </c>
      <c r="CU82" s="573"/>
      <c r="CV82" s="175"/>
      <c r="CW82" s="174">
        <v>160</v>
      </c>
      <c r="CX82" s="573"/>
      <c r="CY82" s="175"/>
      <c r="CZ82" s="174">
        <v>160</v>
      </c>
      <c r="DA82" s="573"/>
      <c r="DB82" s="175"/>
      <c r="DC82" s="252">
        <f t="shared" si="92"/>
        <v>0</v>
      </c>
      <c r="DD82" s="251">
        <f t="shared" si="93"/>
        <v>0</v>
      </c>
      <c r="DE82" s="226">
        <f t="shared" si="94"/>
        <v>0</v>
      </c>
      <c r="DF82" s="227">
        <f t="shared" si="95"/>
        <v>0</v>
      </c>
      <c r="DG82" s="23"/>
      <c r="DH82" s="23"/>
      <c r="DI82" s="174">
        <v>160</v>
      </c>
      <c r="DJ82" s="566"/>
      <c r="DK82" s="567"/>
      <c r="DL82" s="201">
        <v>160</v>
      </c>
      <c r="DM82" s="561"/>
      <c r="DN82" s="567"/>
      <c r="DO82" s="201">
        <v>160</v>
      </c>
      <c r="DP82" s="561"/>
      <c r="DQ82" s="567"/>
      <c r="DR82" s="201">
        <v>160</v>
      </c>
      <c r="DS82" s="561"/>
      <c r="DT82" s="567"/>
      <c r="DU82" s="201">
        <v>160</v>
      </c>
      <c r="DV82" s="561"/>
      <c r="DW82" s="567"/>
      <c r="DX82" s="174">
        <v>160</v>
      </c>
      <c r="DY82" s="566"/>
      <c r="DZ82" s="567"/>
      <c r="EA82" s="201">
        <v>160</v>
      </c>
      <c r="EB82" s="561"/>
      <c r="EC82" s="567"/>
      <c r="ED82" s="201">
        <v>160</v>
      </c>
      <c r="EE82" s="561"/>
      <c r="EF82" s="567"/>
      <c r="EG82" s="201">
        <v>160</v>
      </c>
      <c r="EH82" s="561"/>
      <c r="EI82" s="567"/>
      <c r="EJ82" s="174">
        <v>160</v>
      </c>
      <c r="EK82" s="566"/>
      <c r="EL82" s="567"/>
      <c r="EM82" s="201">
        <v>160</v>
      </c>
      <c r="EN82" s="561"/>
      <c r="EO82" s="567"/>
      <c r="EP82" s="201">
        <v>160</v>
      </c>
      <c r="EQ82" s="561"/>
      <c r="ER82" s="567"/>
      <c r="ES82" s="252">
        <f t="shared" si="96"/>
        <v>0</v>
      </c>
      <c r="ET82" s="251">
        <f t="shared" si="97"/>
        <v>0</v>
      </c>
      <c r="EU82" s="226">
        <f t="shared" si="98"/>
        <v>0</v>
      </c>
      <c r="EV82" s="227">
        <f t="shared" si="99"/>
        <v>0</v>
      </c>
      <c r="EW82" s="23"/>
      <c r="EX82" s="23"/>
      <c r="EY82" s="568">
        <v>160</v>
      </c>
      <c r="EZ82" s="573"/>
      <c r="FA82" s="567"/>
      <c r="FB82" s="201">
        <v>160</v>
      </c>
      <c r="FC82" s="573"/>
      <c r="FD82" s="567"/>
      <c r="FE82" s="201">
        <v>160</v>
      </c>
      <c r="FF82" s="573"/>
      <c r="FG82" s="567"/>
      <c r="FH82" s="201">
        <v>160</v>
      </c>
      <c r="FI82" s="573"/>
      <c r="FJ82" s="567"/>
      <c r="FK82" s="174">
        <v>160</v>
      </c>
      <c r="FL82" s="566"/>
      <c r="FM82" s="567"/>
      <c r="FN82" s="201">
        <v>160</v>
      </c>
      <c r="FO82" s="573"/>
      <c r="FP82" s="567"/>
      <c r="FQ82" s="174">
        <v>160</v>
      </c>
      <c r="FR82" s="566"/>
      <c r="FS82" s="567"/>
      <c r="FT82" s="201">
        <v>160</v>
      </c>
      <c r="FU82" s="573"/>
      <c r="FV82" s="567"/>
      <c r="FW82" s="201">
        <v>160</v>
      </c>
      <c r="FX82" s="573"/>
      <c r="FY82" s="567"/>
      <c r="FZ82" s="174">
        <v>160</v>
      </c>
      <c r="GA82" s="566"/>
      <c r="GB82" s="567"/>
      <c r="GC82" s="201">
        <v>160</v>
      </c>
      <c r="GD82" s="573"/>
      <c r="GE82" s="567"/>
      <c r="GF82" s="201">
        <v>160</v>
      </c>
      <c r="GG82" s="573"/>
      <c r="GH82" s="567"/>
      <c r="GI82" s="252">
        <f t="shared" si="100"/>
        <v>0</v>
      </c>
      <c r="GJ82" s="251">
        <f t="shared" si="101"/>
        <v>0</v>
      </c>
      <c r="GK82" s="226">
        <f t="shared" si="102"/>
        <v>0</v>
      </c>
      <c r="GL82" s="227">
        <f t="shared" si="103"/>
        <v>0</v>
      </c>
      <c r="GM82" s="23"/>
      <c r="GN82" s="23"/>
      <c r="GO82" s="568">
        <v>160</v>
      </c>
      <c r="GP82" s="573"/>
      <c r="GQ82" s="567"/>
      <c r="GR82" s="201">
        <v>160</v>
      </c>
      <c r="GS82" s="573"/>
      <c r="GT82" s="567"/>
      <c r="GU82" s="201">
        <v>160</v>
      </c>
      <c r="GV82" s="573"/>
      <c r="GW82" s="567"/>
      <c r="GX82" s="201">
        <v>160</v>
      </c>
      <c r="GY82" s="573"/>
      <c r="GZ82" s="567"/>
      <c r="HA82" s="201">
        <v>160</v>
      </c>
      <c r="HB82" s="573"/>
      <c r="HC82" s="567"/>
      <c r="HD82" s="201">
        <v>160</v>
      </c>
      <c r="HE82" s="573"/>
      <c r="HF82" s="567"/>
      <c r="HG82" s="201">
        <v>160</v>
      </c>
      <c r="HH82" s="573"/>
      <c r="HI82" s="567"/>
      <c r="HJ82" s="201">
        <v>160</v>
      </c>
      <c r="HK82" s="573"/>
      <c r="HL82" s="567"/>
      <c r="HM82" s="201">
        <v>160</v>
      </c>
      <c r="HN82" s="573"/>
      <c r="HO82" s="567"/>
      <c r="HP82" s="201">
        <v>160</v>
      </c>
      <c r="HQ82" s="573"/>
      <c r="HR82" s="567"/>
      <c r="HS82" s="201">
        <v>160</v>
      </c>
      <c r="HT82" s="573"/>
      <c r="HU82" s="567"/>
      <c r="HV82" s="201">
        <v>160</v>
      </c>
      <c r="HW82" s="573"/>
      <c r="HX82" s="567"/>
      <c r="HY82" s="252">
        <f t="shared" si="104"/>
        <v>0</v>
      </c>
      <c r="HZ82" s="251">
        <f t="shared" si="105"/>
        <v>0</v>
      </c>
      <c r="IA82" s="226">
        <f t="shared" si="106"/>
        <v>0</v>
      </c>
      <c r="IB82" s="227">
        <f t="shared" si="107"/>
        <v>0</v>
      </c>
      <c r="IC82" s="23"/>
      <c r="ID82" s="23"/>
      <c r="IE82" s="568">
        <v>160</v>
      </c>
      <c r="IF82" s="573"/>
      <c r="IG82" s="567"/>
      <c r="IH82" s="201">
        <v>160</v>
      </c>
      <c r="II82" s="573"/>
      <c r="IJ82" s="567"/>
      <c r="IK82" s="174">
        <v>160</v>
      </c>
      <c r="IL82" s="566"/>
      <c r="IM82" s="567"/>
      <c r="IN82" s="174">
        <v>160</v>
      </c>
      <c r="IO82" s="566"/>
      <c r="IP82" s="567"/>
      <c r="IQ82" s="174">
        <v>160</v>
      </c>
      <c r="IR82" s="566"/>
      <c r="IS82" s="567"/>
      <c r="IT82" s="174">
        <v>160</v>
      </c>
      <c r="IU82" s="566"/>
      <c r="IV82" s="567"/>
      <c r="IW82" s="201">
        <v>160</v>
      </c>
      <c r="IX82" s="573"/>
      <c r="IY82" s="567"/>
      <c r="IZ82" s="174">
        <v>160</v>
      </c>
      <c r="JA82" s="566"/>
      <c r="JB82" s="567"/>
      <c r="JC82" s="174">
        <v>160</v>
      </c>
      <c r="JD82" s="566"/>
      <c r="JE82" s="567"/>
      <c r="JF82" s="174">
        <v>160</v>
      </c>
      <c r="JG82" s="566"/>
      <c r="JH82" s="567"/>
      <c r="JI82" s="174">
        <v>160</v>
      </c>
      <c r="JJ82" s="566"/>
      <c r="JK82" s="567"/>
      <c r="JL82" s="201">
        <v>160</v>
      </c>
      <c r="JM82" s="573"/>
      <c r="JN82" s="567"/>
      <c r="JO82" s="252">
        <f t="shared" si="108"/>
        <v>0</v>
      </c>
      <c r="JP82" s="251">
        <f t="shared" si="109"/>
        <v>0</v>
      </c>
      <c r="JQ82" s="226">
        <f t="shared" si="110"/>
        <v>0</v>
      </c>
      <c r="JR82" s="227">
        <f t="shared" si="111"/>
        <v>0</v>
      </c>
      <c r="JS82" s="23"/>
      <c r="JT82" s="23"/>
      <c r="JU82" s="174">
        <v>160</v>
      </c>
      <c r="JV82" s="566"/>
      <c r="JW82" s="567"/>
      <c r="JX82" s="174">
        <v>160</v>
      </c>
      <c r="JY82" s="566"/>
      <c r="JZ82" s="567"/>
      <c r="KA82" s="174">
        <v>160</v>
      </c>
      <c r="KB82" s="566"/>
      <c r="KC82" s="567"/>
      <c r="KD82" s="174">
        <v>160</v>
      </c>
      <c r="KE82" s="566"/>
      <c r="KF82" s="567"/>
      <c r="KG82" s="174">
        <v>160</v>
      </c>
      <c r="KH82" s="566"/>
      <c r="KI82" s="567"/>
      <c r="KJ82" s="174">
        <v>160</v>
      </c>
      <c r="KK82" s="566"/>
      <c r="KL82" s="567"/>
      <c r="KM82" s="174">
        <v>160</v>
      </c>
      <c r="KN82" s="566"/>
      <c r="KO82" s="567"/>
      <c r="KP82" s="174">
        <v>160</v>
      </c>
      <c r="KQ82" s="566"/>
      <c r="KR82" s="567"/>
      <c r="KS82" s="174">
        <v>160</v>
      </c>
      <c r="KT82" s="566"/>
      <c r="KU82" s="567"/>
      <c r="KV82" s="174">
        <v>160</v>
      </c>
      <c r="KW82" s="566"/>
      <c r="KX82" s="567"/>
      <c r="KY82" s="174">
        <v>160</v>
      </c>
      <c r="KZ82" s="566"/>
      <c r="LA82" s="567"/>
      <c r="LB82" s="174">
        <v>160</v>
      </c>
      <c r="LC82" s="566"/>
      <c r="LD82" s="567"/>
      <c r="LE82" s="252">
        <f t="shared" si="112"/>
        <v>0</v>
      </c>
      <c r="LF82" s="251">
        <f t="shared" si="113"/>
        <v>0</v>
      </c>
      <c r="LG82" s="226">
        <f t="shared" si="114"/>
        <v>0</v>
      </c>
      <c r="LH82" s="227">
        <f t="shared" si="115"/>
        <v>0</v>
      </c>
      <c r="LI82" s="23"/>
      <c r="LJ82" s="23"/>
      <c r="LK82" s="174">
        <v>160</v>
      </c>
      <c r="LL82" s="566"/>
      <c r="LM82" s="567"/>
      <c r="LN82" s="174">
        <v>160</v>
      </c>
      <c r="LO82" s="566"/>
      <c r="LP82" s="567"/>
      <c r="LQ82" s="174">
        <v>160</v>
      </c>
      <c r="LR82" s="566"/>
      <c r="LS82" s="567"/>
      <c r="LT82" s="174">
        <v>160</v>
      </c>
      <c r="LU82" s="566"/>
      <c r="LV82" s="567"/>
      <c r="LW82" s="174">
        <v>160</v>
      </c>
      <c r="LX82" s="566"/>
      <c r="LY82" s="567"/>
      <c r="LZ82" s="551">
        <v>160</v>
      </c>
      <c r="MA82" s="566"/>
      <c r="MB82" s="567"/>
      <c r="MC82" s="174">
        <v>160</v>
      </c>
      <c r="MD82" s="566"/>
      <c r="ME82" s="567"/>
      <c r="MF82" s="174">
        <v>160</v>
      </c>
      <c r="MG82" s="566"/>
      <c r="MH82" s="567"/>
      <c r="MI82" s="174">
        <v>160</v>
      </c>
      <c r="MJ82" s="566"/>
      <c r="MK82" s="567"/>
      <c r="ML82" s="174">
        <v>160</v>
      </c>
      <c r="MM82" s="566"/>
      <c r="MN82" s="567"/>
      <c r="MO82" s="551">
        <v>160</v>
      </c>
      <c r="MP82" s="566"/>
      <c r="MQ82" s="567"/>
      <c r="MR82" s="174">
        <v>160</v>
      </c>
      <c r="MS82" s="566"/>
      <c r="MT82" s="567"/>
      <c r="MU82" s="252">
        <f t="shared" si="116"/>
        <v>0</v>
      </c>
      <c r="MV82" s="251">
        <f t="shared" si="117"/>
        <v>0</v>
      </c>
      <c r="MW82" s="226">
        <f t="shared" si="118"/>
        <v>0</v>
      </c>
      <c r="MX82" s="227">
        <f t="shared" si="119"/>
        <v>0</v>
      </c>
      <c r="MY82" s="23"/>
      <c r="MZ82" s="23"/>
      <c r="NA82" s="568">
        <v>160</v>
      </c>
      <c r="NB82" s="573"/>
      <c r="NC82" s="567"/>
      <c r="ND82" s="174">
        <v>160</v>
      </c>
      <c r="NE82" s="566"/>
      <c r="NF82" s="567"/>
      <c r="NG82" s="201">
        <v>160</v>
      </c>
      <c r="NH82" s="573"/>
      <c r="NI82" s="567"/>
      <c r="NJ82" s="201">
        <v>160</v>
      </c>
      <c r="NK82" s="573"/>
      <c r="NL82" s="567"/>
      <c r="NM82" s="174">
        <v>160</v>
      </c>
      <c r="NN82" s="566"/>
      <c r="NO82" s="567"/>
      <c r="NP82" s="174">
        <v>160</v>
      </c>
      <c r="NQ82" s="566"/>
      <c r="NR82" s="567"/>
      <c r="NS82" s="174">
        <v>160</v>
      </c>
      <c r="NT82" s="566"/>
      <c r="NU82" s="567"/>
      <c r="NV82" s="201">
        <v>160</v>
      </c>
      <c r="NW82" s="573"/>
      <c r="NX82" s="567"/>
      <c r="NY82" s="201">
        <v>160</v>
      </c>
      <c r="NZ82" s="573"/>
      <c r="OA82" s="567"/>
      <c r="OB82" s="174">
        <v>160</v>
      </c>
      <c r="OC82" s="566"/>
      <c r="OD82" s="567"/>
      <c r="OE82" s="174">
        <v>160</v>
      </c>
      <c r="OF82" s="566"/>
      <c r="OG82" s="567"/>
      <c r="OH82" s="174">
        <v>160</v>
      </c>
      <c r="OI82" s="566"/>
      <c r="OJ82" s="567"/>
      <c r="OK82" s="252">
        <f t="shared" si="120"/>
        <v>0</v>
      </c>
      <c r="OL82" s="251">
        <f t="shared" si="121"/>
        <v>0</v>
      </c>
      <c r="OM82" s="226">
        <f t="shared" si="122"/>
        <v>0</v>
      </c>
      <c r="ON82" s="227">
        <f t="shared" si="123"/>
        <v>0</v>
      </c>
      <c r="OO82" s="23"/>
      <c r="OP82" s="23"/>
      <c r="OQ82" s="571" t="s">
        <v>297</v>
      </c>
      <c r="OR82" s="577">
        <v>160</v>
      </c>
      <c r="OS82" s="573"/>
      <c r="OT82" s="175"/>
      <c r="OU82" s="252">
        <f t="shared" si="124"/>
        <v>0</v>
      </c>
      <c r="OV82" s="227">
        <f t="shared" si="125"/>
        <v>0</v>
      </c>
      <c r="OW82" s="226">
        <f t="shared" si="126"/>
        <v>0</v>
      </c>
      <c r="OX82" s="251">
        <f t="shared" si="127"/>
        <v>0</v>
      </c>
      <c r="OY82" s="574"/>
      <c r="OZ82" s="23"/>
      <c r="PA82" s="23"/>
      <c r="PB82" s="228">
        <f t="shared" si="72"/>
        <v>0</v>
      </c>
      <c r="PC82" s="255">
        <f t="shared" si="73"/>
        <v>0</v>
      </c>
      <c r="PD82" s="226">
        <f t="shared" si="74"/>
        <v>0</v>
      </c>
      <c r="PE82" s="227">
        <f t="shared" si="75"/>
        <v>0</v>
      </c>
      <c r="PF82" s="230">
        <f t="shared" si="76"/>
        <v>0</v>
      </c>
      <c r="PG82" s="229">
        <f t="shared" si="77"/>
        <v>0</v>
      </c>
      <c r="PH82" s="226">
        <f t="shared" si="78"/>
        <v>0</v>
      </c>
      <c r="PI82" s="251">
        <f t="shared" si="79"/>
        <v>0</v>
      </c>
      <c r="PJ82" s="412">
        <f t="shared" si="80"/>
        <v>0</v>
      </c>
      <c r="PK82" s="417">
        <f t="shared" si="81"/>
        <v>0</v>
      </c>
      <c r="PL82" s="412">
        <f t="shared" si="82"/>
        <v>0</v>
      </c>
      <c r="PM82" s="414">
        <f t="shared" si="83"/>
        <v>0</v>
      </c>
      <c r="PN82" s="412" t="s">
        <v>338</v>
      </c>
      <c r="PO82" s="414" t="s">
        <v>338</v>
      </c>
      <c r="PP82" s="412">
        <f t="shared" si="84"/>
        <v>0</v>
      </c>
      <c r="PQ82" s="414">
        <f t="shared" si="85"/>
        <v>0</v>
      </c>
      <c r="PR82" s="23"/>
      <c r="PV82" s="26"/>
      <c r="PW82" s="26"/>
      <c r="PY82" s="26"/>
    </row>
    <row r="83" spans="2:441" s="4" customFormat="1" ht="16.5" customHeight="1" x14ac:dyDescent="0.25">
      <c r="B83" s="46" t="s">
        <v>48</v>
      </c>
      <c r="C83" s="986"/>
      <c r="D83" s="987"/>
      <c r="E83" s="308"/>
      <c r="F83" s="652">
        <v>1</v>
      </c>
      <c r="G83" s="309"/>
      <c r="H83" s="59"/>
      <c r="I83" s="57">
        <f>INT(ROUND(F83,2)*(IF(RIGHT(G83,1)="*",data!$J$11*H83+(IF(H83&gt;0, data!$K$11,0)),(IF(G83&gt;0,data!$J$11*RIGHT(G83,5)+data!$K$11,0)))))</f>
        <v>0</v>
      </c>
      <c r="J83" s="57">
        <f>IF(E83&gt;0,I83*E83,0)</f>
        <v>0</v>
      </c>
      <c r="K83" s="313"/>
      <c r="L83" s="314"/>
      <c r="M83" s="312"/>
      <c r="N83" s="57">
        <f>INT(ROUND(F83,2)*(IF(J83&gt;0,(IF(L83="ano",data!$J$6,0)),0)))</f>
        <v>0</v>
      </c>
      <c r="O83" s="61">
        <f>IF(M83&gt;E83,N83*E83,N83*M83)</f>
        <v>0</v>
      </c>
      <c r="P83" s="63">
        <f>J83+O83</f>
        <v>0</v>
      </c>
      <c r="Q83" s="26"/>
      <c r="R83" s="288" t="str">
        <f t="shared" si="86"/>
        <v/>
      </c>
      <c r="S83" s="289" t="str">
        <f t="shared" si="87"/>
        <v/>
      </c>
      <c r="T83" s="65" t="s">
        <v>338</v>
      </c>
      <c r="U83" s="290" t="str">
        <f t="shared" si="128"/>
        <v/>
      </c>
      <c r="V83" s="4">
        <f>IF(P83&gt;0,IF(ISTEXT(C83)=TRUE,0,1),0)</f>
        <v>0</v>
      </c>
      <c r="W83" s="26">
        <f>IF(H83&gt;0,IF(RIGHT(G83,1)="*",0,1),0)</f>
        <v>0</v>
      </c>
      <c r="X83" s="26">
        <f>IF(OR(G83=data!$I$18,G83=data!$I$19,G83=data!$I$20,G83=data!$I$21,G83=data!$I$22,G83=data!$I$23,G83=data!$I$24,G83=data!$I$25,G83=data!$I$26,G83=data!$I$27,G83=data!$I$28,G83=data!$I$29,G83=data!$I$30,G83=data!$I$31,G83=data!$I$32,G83=data!$I$33,G83=data!$I$34,G83=data!$I$35,G83=data!$I$36,G83=data!$I$37,G83=data!$I$38,G83=data!$I$39,G83=data!$I$40,G83=data!$I$41,G83=data!$I$42,G83=data!$I$43,G83=data!$I$44),1,0)</f>
        <v>0</v>
      </c>
      <c r="Z83" s="176" t="s">
        <v>297</v>
      </c>
      <c r="AA83" s="10"/>
      <c r="AB83" s="10"/>
      <c r="AC83" s="168">
        <v>160</v>
      </c>
      <c r="AD83" s="328"/>
      <c r="AE83" s="223"/>
      <c r="AF83" s="168">
        <v>160</v>
      </c>
      <c r="AG83" s="328"/>
      <c r="AH83" s="223"/>
      <c r="AI83" s="168">
        <v>160</v>
      </c>
      <c r="AJ83" s="328"/>
      <c r="AK83" s="223"/>
      <c r="AL83" s="168">
        <v>160</v>
      </c>
      <c r="AM83" s="328"/>
      <c r="AN83" s="223"/>
      <c r="AO83" s="168">
        <v>160</v>
      </c>
      <c r="AP83" s="328"/>
      <c r="AQ83" s="223"/>
      <c r="AR83" s="168">
        <v>160</v>
      </c>
      <c r="AS83" s="328"/>
      <c r="AT83" s="223"/>
      <c r="AU83" s="168">
        <v>160</v>
      </c>
      <c r="AV83" s="328"/>
      <c r="AW83" s="223"/>
      <c r="AX83" s="168">
        <v>160</v>
      </c>
      <c r="AY83" s="328"/>
      <c r="AZ83" s="223"/>
      <c r="BA83" s="168">
        <v>160</v>
      </c>
      <c r="BB83" s="328"/>
      <c r="BC83" s="223"/>
      <c r="BD83" s="168">
        <v>160</v>
      </c>
      <c r="BE83" s="328"/>
      <c r="BF83" s="223"/>
      <c r="BG83" s="168">
        <v>160</v>
      </c>
      <c r="BH83" s="328"/>
      <c r="BI83" s="223"/>
      <c r="BJ83" s="168">
        <v>160</v>
      </c>
      <c r="BK83" s="328"/>
      <c r="BL83" s="223"/>
      <c r="BM83" s="226">
        <f t="shared" si="88"/>
        <v>0</v>
      </c>
      <c r="BN83" s="251">
        <f t="shared" si="89"/>
        <v>0</v>
      </c>
      <c r="BO83" s="226">
        <f t="shared" si="90"/>
        <v>0</v>
      </c>
      <c r="BP83" s="227">
        <f t="shared" si="91"/>
        <v>0</v>
      </c>
      <c r="BS83" s="164">
        <v>160</v>
      </c>
      <c r="BT83" s="327"/>
      <c r="BU83" s="177"/>
      <c r="BV83" s="164">
        <v>160</v>
      </c>
      <c r="BW83" s="327"/>
      <c r="BX83" s="177"/>
      <c r="BY83" s="164">
        <v>160</v>
      </c>
      <c r="BZ83" s="327"/>
      <c r="CA83" s="177"/>
      <c r="CB83" s="164">
        <v>160</v>
      </c>
      <c r="CC83" s="327"/>
      <c r="CD83" s="177"/>
      <c r="CE83" s="164">
        <v>160</v>
      </c>
      <c r="CF83" s="327"/>
      <c r="CG83" s="177"/>
      <c r="CH83" s="164">
        <v>160</v>
      </c>
      <c r="CI83" s="327"/>
      <c r="CJ83" s="177"/>
      <c r="CK83" s="164">
        <v>160</v>
      </c>
      <c r="CL83" s="327"/>
      <c r="CM83" s="177"/>
      <c r="CN83" s="164">
        <v>160</v>
      </c>
      <c r="CO83" s="327"/>
      <c r="CP83" s="177"/>
      <c r="CQ83" s="164">
        <v>160</v>
      </c>
      <c r="CR83" s="327"/>
      <c r="CS83" s="177"/>
      <c r="CT83" s="164">
        <v>160</v>
      </c>
      <c r="CU83" s="327"/>
      <c r="CV83" s="177"/>
      <c r="CW83" s="164">
        <v>160</v>
      </c>
      <c r="CX83" s="327"/>
      <c r="CY83" s="177"/>
      <c r="CZ83" s="164">
        <v>160</v>
      </c>
      <c r="DA83" s="327"/>
      <c r="DB83" s="177"/>
      <c r="DC83" s="252">
        <f t="shared" si="92"/>
        <v>0</v>
      </c>
      <c r="DD83" s="251">
        <f t="shared" si="93"/>
        <v>0</v>
      </c>
      <c r="DE83" s="226">
        <f t="shared" si="94"/>
        <v>0</v>
      </c>
      <c r="DF83" s="227">
        <f t="shared" si="95"/>
        <v>0</v>
      </c>
      <c r="DI83" s="164">
        <v>160</v>
      </c>
      <c r="DJ83" s="340"/>
      <c r="DK83" s="169"/>
      <c r="DL83" s="195">
        <v>160</v>
      </c>
      <c r="DM83" s="328"/>
      <c r="DN83" s="169"/>
      <c r="DO83" s="195">
        <v>160</v>
      </c>
      <c r="DP83" s="328"/>
      <c r="DQ83" s="169"/>
      <c r="DR83" s="195">
        <v>160</v>
      </c>
      <c r="DS83" s="328"/>
      <c r="DT83" s="169"/>
      <c r="DU83" s="195">
        <v>160</v>
      </c>
      <c r="DV83" s="328"/>
      <c r="DW83" s="169"/>
      <c r="DX83" s="164">
        <v>160</v>
      </c>
      <c r="DY83" s="340"/>
      <c r="DZ83" s="169"/>
      <c r="EA83" s="195">
        <v>160</v>
      </c>
      <c r="EB83" s="328"/>
      <c r="EC83" s="169"/>
      <c r="ED83" s="195">
        <v>160</v>
      </c>
      <c r="EE83" s="328"/>
      <c r="EF83" s="169"/>
      <c r="EG83" s="195">
        <v>160</v>
      </c>
      <c r="EH83" s="328"/>
      <c r="EI83" s="169"/>
      <c r="EJ83" s="164">
        <v>160</v>
      </c>
      <c r="EK83" s="340"/>
      <c r="EL83" s="169"/>
      <c r="EM83" s="195">
        <v>160</v>
      </c>
      <c r="EN83" s="328"/>
      <c r="EO83" s="169"/>
      <c r="EP83" s="195">
        <v>160</v>
      </c>
      <c r="EQ83" s="328"/>
      <c r="ER83" s="169"/>
      <c r="ES83" s="252">
        <f t="shared" si="96"/>
        <v>0</v>
      </c>
      <c r="ET83" s="251">
        <f t="shared" si="97"/>
        <v>0</v>
      </c>
      <c r="EU83" s="226">
        <f t="shared" si="98"/>
        <v>0</v>
      </c>
      <c r="EV83" s="227">
        <f t="shared" si="99"/>
        <v>0</v>
      </c>
      <c r="EY83" s="346">
        <v>160</v>
      </c>
      <c r="EZ83" s="327"/>
      <c r="FA83" s="169"/>
      <c r="FB83" s="195">
        <v>160</v>
      </c>
      <c r="FC83" s="327"/>
      <c r="FD83" s="169"/>
      <c r="FE83" s="195">
        <v>160</v>
      </c>
      <c r="FF83" s="327"/>
      <c r="FG83" s="169"/>
      <c r="FH83" s="195">
        <v>160</v>
      </c>
      <c r="FI83" s="327"/>
      <c r="FJ83" s="169"/>
      <c r="FK83" s="164">
        <v>160</v>
      </c>
      <c r="FL83" s="340"/>
      <c r="FM83" s="169"/>
      <c r="FN83" s="195">
        <v>160</v>
      </c>
      <c r="FO83" s="327"/>
      <c r="FP83" s="169"/>
      <c r="FQ83" s="164">
        <v>160</v>
      </c>
      <c r="FR83" s="340"/>
      <c r="FS83" s="169"/>
      <c r="FT83" s="195">
        <v>160</v>
      </c>
      <c r="FU83" s="327"/>
      <c r="FV83" s="169"/>
      <c r="FW83" s="195">
        <v>160</v>
      </c>
      <c r="FX83" s="327"/>
      <c r="FY83" s="169"/>
      <c r="FZ83" s="164">
        <v>160</v>
      </c>
      <c r="GA83" s="340"/>
      <c r="GB83" s="169"/>
      <c r="GC83" s="195">
        <v>160</v>
      </c>
      <c r="GD83" s="327"/>
      <c r="GE83" s="169"/>
      <c r="GF83" s="195">
        <v>160</v>
      </c>
      <c r="GG83" s="327"/>
      <c r="GH83" s="169"/>
      <c r="GI83" s="252">
        <f t="shared" si="100"/>
        <v>0</v>
      </c>
      <c r="GJ83" s="251">
        <f t="shared" si="101"/>
        <v>0</v>
      </c>
      <c r="GK83" s="226">
        <f t="shared" si="102"/>
        <v>0</v>
      </c>
      <c r="GL83" s="227">
        <f t="shared" si="103"/>
        <v>0</v>
      </c>
      <c r="GO83" s="346">
        <v>160</v>
      </c>
      <c r="GP83" s="327"/>
      <c r="GQ83" s="169"/>
      <c r="GR83" s="195">
        <v>160</v>
      </c>
      <c r="GS83" s="327"/>
      <c r="GT83" s="169"/>
      <c r="GU83" s="195">
        <v>160</v>
      </c>
      <c r="GV83" s="327"/>
      <c r="GW83" s="169"/>
      <c r="GX83" s="195">
        <v>160</v>
      </c>
      <c r="GY83" s="327"/>
      <c r="GZ83" s="169"/>
      <c r="HA83" s="195">
        <v>160</v>
      </c>
      <c r="HB83" s="327"/>
      <c r="HC83" s="169"/>
      <c r="HD83" s="195">
        <v>160</v>
      </c>
      <c r="HE83" s="327"/>
      <c r="HF83" s="169"/>
      <c r="HG83" s="195">
        <v>160</v>
      </c>
      <c r="HH83" s="327"/>
      <c r="HI83" s="169"/>
      <c r="HJ83" s="195">
        <v>160</v>
      </c>
      <c r="HK83" s="327"/>
      <c r="HL83" s="169"/>
      <c r="HM83" s="195">
        <v>160</v>
      </c>
      <c r="HN83" s="327"/>
      <c r="HO83" s="169"/>
      <c r="HP83" s="195">
        <v>160</v>
      </c>
      <c r="HQ83" s="327"/>
      <c r="HR83" s="169"/>
      <c r="HS83" s="195">
        <v>160</v>
      </c>
      <c r="HT83" s="327"/>
      <c r="HU83" s="169"/>
      <c r="HV83" s="195">
        <v>160</v>
      </c>
      <c r="HW83" s="327"/>
      <c r="HX83" s="169"/>
      <c r="HY83" s="252">
        <f t="shared" si="104"/>
        <v>0</v>
      </c>
      <c r="HZ83" s="251">
        <f t="shared" si="105"/>
        <v>0</v>
      </c>
      <c r="IA83" s="226">
        <f t="shared" si="106"/>
        <v>0</v>
      </c>
      <c r="IB83" s="227">
        <f t="shared" si="107"/>
        <v>0</v>
      </c>
      <c r="IE83" s="346">
        <v>160</v>
      </c>
      <c r="IF83" s="327"/>
      <c r="IG83" s="169"/>
      <c r="IH83" s="195">
        <v>160</v>
      </c>
      <c r="II83" s="327"/>
      <c r="IJ83" s="169"/>
      <c r="IK83" s="164">
        <v>160</v>
      </c>
      <c r="IL83" s="340"/>
      <c r="IM83" s="169"/>
      <c r="IN83" s="164">
        <v>160</v>
      </c>
      <c r="IO83" s="340"/>
      <c r="IP83" s="169"/>
      <c r="IQ83" s="164">
        <v>160</v>
      </c>
      <c r="IR83" s="340"/>
      <c r="IS83" s="169"/>
      <c r="IT83" s="164">
        <v>160</v>
      </c>
      <c r="IU83" s="340"/>
      <c r="IV83" s="169"/>
      <c r="IW83" s="195">
        <v>160</v>
      </c>
      <c r="IX83" s="327"/>
      <c r="IY83" s="169"/>
      <c r="IZ83" s="164">
        <v>160</v>
      </c>
      <c r="JA83" s="340"/>
      <c r="JB83" s="169"/>
      <c r="JC83" s="164">
        <v>160</v>
      </c>
      <c r="JD83" s="340"/>
      <c r="JE83" s="169"/>
      <c r="JF83" s="164">
        <v>160</v>
      </c>
      <c r="JG83" s="340"/>
      <c r="JH83" s="169"/>
      <c r="JI83" s="164">
        <v>160</v>
      </c>
      <c r="JJ83" s="340"/>
      <c r="JK83" s="169"/>
      <c r="JL83" s="195">
        <v>160</v>
      </c>
      <c r="JM83" s="327"/>
      <c r="JN83" s="169"/>
      <c r="JO83" s="252">
        <f t="shared" si="108"/>
        <v>0</v>
      </c>
      <c r="JP83" s="251">
        <f t="shared" si="109"/>
        <v>0</v>
      </c>
      <c r="JQ83" s="226">
        <f t="shared" si="110"/>
        <v>0</v>
      </c>
      <c r="JR83" s="227">
        <f t="shared" si="111"/>
        <v>0</v>
      </c>
      <c r="JU83" s="164">
        <v>160</v>
      </c>
      <c r="JV83" s="340"/>
      <c r="JW83" s="169"/>
      <c r="JX83" s="164">
        <v>160</v>
      </c>
      <c r="JY83" s="340"/>
      <c r="JZ83" s="169"/>
      <c r="KA83" s="164">
        <v>160</v>
      </c>
      <c r="KB83" s="340"/>
      <c r="KC83" s="169"/>
      <c r="KD83" s="164">
        <v>160</v>
      </c>
      <c r="KE83" s="340"/>
      <c r="KF83" s="169"/>
      <c r="KG83" s="164">
        <v>160</v>
      </c>
      <c r="KH83" s="340"/>
      <c r="KI83" s="169"/>
      <c r="KJ83" s="164">
        <v>160</v>
      </c>
      <c r="KK83" s="340"/>
      <c r="KL83" s="169"/>
      <c r="KM83" s="164">
        <v>160</v>
      </c>
      <c r="KN83" s="340"/>
      <c r="KO83" s="169"/>
      <c r="KP83" s="164">
        <v>160</v>
      </c>
      <c r="KQ83" s="340"/>
      <c r="KR83" s="169"/>
      <c r="KS83" s="164">
        <v>160</v>
      </c>
      <c r="KT83" s="340"/>
      <c r="KU83" s="169"/>
      <c r="KV83" s="164">
        <v>160</v>
      </c>
      <c r="KW83" s="340"/>
      <c r="KX83" s="169"/>
      <c r="KY83" s="164">
        <v>160</v>
      </c>
      <c r="KZ83" s="340"/>
      <c r="LA83" s="169"/>
      <c r="LB83" s="164">
        <v>160</v>
      </c>
      <c r="LC83" s="340"/>
      <c r="LD83" s="169"/>
      <c r="LE83" s="252">
        <f t="shared" si="112"/>
        <v>0</v>
      </c>
      <c r="LF83" s="251">
        <f t="shared" si="113"/>
        <v>0</v>
      </c>
      <c r="LG83" s="226">
        <f t="shared" si="114"/>
        <v>0</v>
      </c>
      <c r="LH83" s="227">
        <f t="shared" si="115"/>
        <v>0</v>
      </c>
      <c r="LK83" s="164">
        <v>160</v>
      </c>
      <c r="LL83" s="340"/>
      <c r="LM83" s="169"/>
      <c r="LN83" s="164">
        <v>160</v>
      </c>
      <c r="LO83" s="340"/>
      <c r="LP83" s="169"/>
      <c r="LQ83" s="164">
        <v>160</v>
      </c>
      <c r="LR83" s="340"/>
      <c r="LS83" s="169"/>
      <c r="LT83" s="164">
        <v>160</v>
      </c>
      <c r="LU83" s="340"/>
      <c r="LV83" s="169"/>
      <c r="LW83" s="164">
        <v>160</v>
      </c>
      <c r="LX83" s="340"/>
      <c r="LY83" s="169"/>
      <c r="LZ83" s="205">
        <v>160</v>
      </c>
      <c r="MA83" s="340"/>
      <c r="MB83" s="169"/>
      <c r="MC83" s="164">
        <v>160</v>
      </c>
      <c r="MD83" s="340"/>
      <c r="ME83" s="169"/>
      <c r="MF83" s="164">
        <v>160</v>
      </c>
      <c r="MG83" s="340"/>
      <c r="MH83" s="169"/>
      <c r="MI83" s="164">
        <v>160</v>
      </c>
      <c r="MJ83" s="340"/>
      <c r="MK83" s="169"/>
      <c r="ML83" s="164">
        <v>160</v>
      </c>
      <c r="MM83" s="340"/>
      <c r="MN83" s="169"/>
      <c r="MO83" s="205">
        <v>160</v>
      </c>
      <c r="MP83" s="340"/>
      <c r="MQ83" s="169"/>
      <c r="MR83" s="164">
        <v>160</v>
      </c>
      <c r="MS83" s="340"/>
      <c r="MT83" s="169"/>
      <c r="MU83" s="252">
        <f t="shared" si="116"/>
        <v>0</v>
      </c>
      <c r="MV83" s="251">
        <f t="shared" si="117"/>
        <v>0</v>
      </c>
      <c r="MW83" s="226">
        <f t="shared" si="118"/>
        <v>0</v>
      </c>
      <c r="MX83" s="227">
        <f t="shared" si="119"/>
        <v>0</v>
      </c>
      <c r="NA83" s="346">
        <v>160</v>
      </c>
      <c r="NB83" s="327"/>
      <c r="NC83" s="169"/>
      <c r="ND83" s="164">
        <v>160</v>
      </c>
      <c r="NE83" s="340"/>
      <c r="NF83" s="169"/>
      <c r="NG83" s="195">
        <v>160</v>
      </c>
      <c r="NH83" s="327"/>
      <c r="NI83" s="169"/>
      <c r="NJ83" s="195">
        <v>160</v>
      </c>
      <c r="NK83" s="327"/>
      <c r="NL83" s="169"/>
      <c r="NM83" s="164">
        <v>160</v>
      </c>
      <c r="NN83" s="340"/>
      <c r="NO83" s="169"/>
      <c r="NP83" s="164">
        <v>160</v>
      </c>
      <c r="NQ83" s="340"/>
      <c r="NR83" s="169"/>
      <c r="NS83" s="164">
        <v>160</v>
      </c>
      <c r="NT83" s="340"/>
      <c r="NU83" s="169"/>
      <c r="NV83" s="195">
        <v>160</v>
      </c>
      <c r="NW83" s="327"/>
      <c r="NX83" s="169"/>
      <c r="NY83" s="195">
        <v>160</v>
      </c>
      <c r="NZ83" s="327"/>
      <c r="OA83" s="169"/>
      <c r="OB83" s="164">
        <v>160</v>
      </c>
      <c r="OC83" s="340"/>
      <c r="OD83" s="169"/>
      <c r="OE83" s="164">
        <v>160</v>
      </c>
      <c r="OF83" s="340"/>
      <c r="OG83" s="169"/>
      <c r="OH83" s="164">
        <v>160</v>
      </c>
      <c r="OI83" s="340"/>
      <c r="OJ83" s="169"/>
      <c r="OK83" s="252">
        <f t="shared" si="120"/>
        <v>0</v>
      </c>
      <c r="OL83" s="251">
        <f t="shared" si="121"/>
        <v>0</v>
      </c>
      <c r="OM83" s="226">
        <f t="shared" si="122"/>
        <v>0</v>
      </c>
      <c r="ON83" s="227">
        <f t="shared" si="123"/>
        <v>0</v>
      </c>
      <c r="OQ83" s="283" t="s">
        <v>297</v>
      </c>
      <c r="OR83" s="354">
        <v>160</v>
      </c>
      <c r="OS83" s="327"/>
      <c r="OT83" s="177"/>
      <c r="OU83" s="252">
        <f t="shared" si="124"/>
        <v>0</v>
      </c>
      <c r="OV83" s="227">
        <f t="shared" si="125"/>
        <v>0</v>
      </c>
      <c r="OW83" s="226">
        <f t="shared" si="126"/>
        <v>0</v>
      </c>
      <c r="OX83" s="251">
        <f t="shared" si="127"/>
        <v>0</v>
      </c>
      <c r="OY83" s="293"/>
      <c r="PB83" s="228">
        <f t="shared" si="72"/>
        <v>0</v>
      </c>
      <c r="PC83" s="255">
        <f t="shared" si="73"/>
        <v>0</v>
      </c>
      <c r="PD83" s="226">
        <f t="shared" si="74"/>
        <v>0</v>
      </c>
      <c r="PE83" s="227">
        <f t="shared" si="75"/>
        <v>0</v>
      </c>
      <c r="PF83" s="230">
        <f t="shared" si="76"/>
        <v>0</v>
      </c>
      <c r="PG83" s="229">
        <f t="shared" si="77"/>
        <v>0</v>
      </c>
      <c r="PH83" s="226">
        <f t="shared" si="78"/>
        <v>0</v>
      </c>
      <c r="PI83" s="251">
        <f t="shared" si="79"/>
        <v>0</v>
      </c>
      <c r="PJ83" s="412">
        <f t="shared" si="80"/>
        <v>0</v>
      </c>
      <c r="PK83" s="417">
        <f t="shared" si="81"/>
        <v>0</v>
      </c>
      <c r="PL83" s="412">
        <f t="shared" si="82"/>
        <v>0</v>
      </c>
      <c r="PM83" s="414">
        <f t="shared" si="83"/>
        <v>0</v>
      </c>
      <c r="PN83" s="412" t="s">
        <v>338</v>
      </c>
      <c r="PO83" s="414" t="s">
        <v>338</v>
      </c>
      <c r="PP83" s="412">
        <f t="shared" si="84"/>
        <v>0</v>
      </c>
      <c r="PQ83" s="414">
        <f t="shared" si="85"/>
        <v>0</v>
      </c>
      <c r="PV83" s="26"/>
      <c r="PW83" s="26"/>
      <c r="PY83" s="26"/>
    </row>
    <row r="84" spans="2:441" s="4" customFormat="1" ht="15" hidden="1" customHeight="1" x14ac:dyDescent="0.25">
      <c r="B84" s="46"/>
      <c r="C84" s="555"/>
      <c r="D84" s="556"/>
      <c r="E84" s="547"/>
      <c r="F84" s="652"/>
      <c r="G84" s="575"/>
      <c r="H84" s="58"/>
      <c r="I84" s="57">
        <f>INT(ROUND(F84,2)*(IF(RIGHT(G84,1)="*",data!$J$11*H84+(IF(H84&gt;0, data!$K$11,0)),(IF(G84&gt;0,data!$J$11*RIGHT(G84,5)+data!$K$11,0)))))</f>
        <v>0</v>
      </c>
      <c r="J84" s="57"/>
      <c r="K84" s="576"/>
      <c r="L84" s="549"/>
      <c r="M84" s="128"/>
      <c r="N84" s="57">
        <f>INT(ROUND(F84,2)*(IF(J84&gt;0,(IF(L84="ano",data!$J$6,0)),0)))</f>
        <v>0</v>
      </c>
      <c r="O84" s="61"/>
      <c r="P84" s="63"/>
      <c r="Q84" s="26"/>
      <c r="R84" s="288" t="str">
        <f t="shared" si="86"/>
        <v/>
      </c>
      <c r="S84" s="289" t="str">
        <f t="shared" si="87"/>
        <v/>
      </c>
      <c r="T84" s="65" t="s">
        <v>338</v>
      </c>
      <c r="U84" s="290" t="str">
        <f t="shared" si="128"/>
        <v/>
      </c>
      <c r="V84" s="23"/>
      <c r="W84" s="26"/>
      <c r="X84" s="26">
        <f>IF(OR(G84=data!$I$18,G84=data!$I$19,G84=data!$I$20,G84=data!$I$21,G84=data!$I$22,G84=data!$I$23,G84=data!$I$24,G84=data!$I$25,G84=data!$I$26,G84=data!$I$27,G84=data!$I$28,G84=data!$I$29,G84=data!$I$30,G84=data!$I$31,G84=data!$I$32,G84=data!$I$33,G84=data!$I$34,G84=data!$I$35,G84=data!$I$36,G84=data!$I$37,G84=data!$I$38,G84=data!$I$39,G84=data!$I$40,G84=data!$I$41,G84=data!$I$42,G84=data!$I$43,G84=data!$I$44),1,0)</f>
        <v>0</v>
      </c>
      <c r="Z84" s="173" t="s">
        <v>297</v>
      </c>
      <c r="AA84" s="10"/>
      <c r="AB84" s="10"/>
      <c r="AC84" s="560">
        <v>160</v>
      </c>
      <c r="AD84" s="561"/>
      <c r="AE84" s="562"/>
      <c r="AF84" s="560">
        <v>160</v>
      </c>
      <c r="AG84" s="561"/>
      <c r="AH84" s="562"/>
      <c r="AI84" s="560">
        <v>160</v>
      </c>
      <c r="AJ84" s="561"/>
      <c r="AK84" s="562"/>
      <c r="AL84" s="560">
        <v>160</v>
      </c>
      <c r="AM84" s="561"/>
      <c r="AN84" s="562"/>
      <c r="AO84" s="560">
        <v>160</v>
      </c>
      <c r="AP84" s="561"/>
      <c r="AQ84" s="562"/>
      <c r="AR84" s="560">
        <v>160</v>
      </c>
      <c r="AS84" s="561"/>
      <c r="AT84" s="562"/>
      <c r="AU84" s="560">
        <v>160</v>
      </c>
      <c r="AV84" s="561"/>
      <c r="AW84" s="562"/>
      <c r="AX84" s="560">
        <v>160</v>
      </c>
      <c r="AY84" s="561"/>
      <c r="AZ84" s="562"/>
      <c r="BA84" s="560">
        <v>160</v>
      </c>
      <c r="BB84" s="561"/>
      <c r="BC84" s="562"/>
      <c r="BD84" s="560">
        <v>160</v>
      </c>
      <c r="BE84" s="561"/>
      <c r="BF84" s="562"/>
      <c r="BG84" s="560">
        <v>160</v>
      </c>
      <c r="BH84" s="561"/>
      <c r="BI84" s="562"/>
      <c r="BJ84" s="560">
        <v>160</v>
      </c>
      <c r="BK84" s="561"/>
      <c r="BL84" s="562"/>
      <c r="BM84" s="226">
        <f t="shared" si="88"/>
        <v>0</v>
      </c>
      <c r="BN84" s="251">
        <f t="shared" si="89"/>
        <v>0</v>
      </c>
      <c r="BO84" s="226">
        <f t="shared" si="90"/>
        <v>0</v>
      </c>
      <c r="BP84" s="227">
        <f t="shared" si="91"/>
        <v>0</v>
      </c>
      <c r="BQ84" s="23"/>
      <c r="BR84" s="23"/>
      <c r="BS84" s="174">
        <v>160</v>
      </c>
      <c r="BT84" s="573"/>
      <c r="BU84" s="175"/>
      <c r="BV84" s="174">
        <v>160</v>
      </c>
      <c r="BW84" s="573"/>
      <c r="BX84" s="175"/>
      <c r="BY84" s="174">
        <v>160</v>
      </c>
      <c r="BZ84" s="573"/>
      <c r="CA84" s="175"/>
      <c r="CB84" s="174">
        <v>160</v>
      </c>
      <c r="CC84" s="573"/>
      <c r="CD84" s="175"/>
      <c r="CE84" s="174">
        <v>160</v>
      </c>
      <c r="CF84" s="573"/>
      <c r="CG84" s="175"/>
      <c r="CH84" s="174">
        <v>160</v>
      </c>
      <c r="CI84" s="573"/>
      <c r="CJ84" s="175"/>
      <c r="CK84" s="174">
        <v>160</v>
      </c>
      <c r="CL84" s="573"/>
      <c r="CM84" s="175"/>
      <c r="CN84" s="174">
        <v>160</v>
      </c>
      <c r="CO84" s="573"/>
      <c r="CP84" s="175"/>
      <c r="CQ84" s="174">
        <v>160</v>
      </c>
      <c r="CR84" s="573"/>
      <c r="CS84" s="175"/>
      <c r="CT84" s="174">
        <v>160</v>
      </c>
      <c r="CU84" s="573"/>
      <c r="CV84" s="175"/>
      <c r="CW84" s="174">
        <v>160</v>
      </c>
      <c r="CX84" s="573"/>
      <c r="CY84" s="175"/>
      <c r="CZ84" s="174">
        <v>160</v>
      </c>
      <c r="DA84" s="573"/>
      <c r="DB84" s="175"/>
      <c r="DC84" s="252">
        <f t="shared" si="92"/>
        <v>0</v>
      </c>
      <c r="DD84" s="251">
        <f t="shared" si="93"/>
        <v>0</v>
      </c>
      <c r="DE84" s="226">
        <f t="shared" si="94"/>
        <v>0</v>
      </c>
      <c r="DF84" s="227">
        <f t="shared" si="95"/>
        <v>0</v>
      </c>
      <c r="DG84" s="23"/>
      <c r="DH84" s="23"/>
      <c r="DI84" s="174">
        <v>160</v>
      </c>
      <c r="DJ84" s="566"/>
      <c r="DK84" s="567"/>
      <c r="DL84" s="201">
        <v>160</v>
      </c>
      <c r="DM84" s="561"/>
      <c r="DN84" s="567"/>
      <c r="DO84" s="201">
        <v>160</v>
      </c>
      <c r="DP84" s="561"/>
      <c r="DQ84" s="567"/>
      <c r="DR84" s="201">
        <v>160</v>
      </c>
      <c r="DS84" s="561"/>
      <c r="DT84" s="567"/>
      <c r="DU84" s="201">
        <v>160</v>
      </c>
      <c r="DV84" s="561"/>
      <c r="DW84" s="567"/>
      <c r="DX84" s="174">
        <v>160</v>
      </c>
      <c r="DY84" s="566"/>
      <c r="DZ84" s="567"/>
      <c r="EA84" s="201">
        <v>160</v>
      </c>
      <c r="EB84" s="561"/>
      <c r="EC84" s="567"/>
      <c r="ED84" s="201">
        <v>160</v>
      </c>
      <c r="EE84" s="561"/>
      <c r="EF84" s="567"/>
      <c r="EG84" s="201">
        <v>160</v>
      </c>
      <c r="EH84" s="561"/>
      <c r="EI84" s="567"/>
      <c r="EJ84" s="174">
        <v>160</v>
      </c>
      <c r="EK84" s="566"/>
      <c r="EL84" s="567"/>
      <c r="EM84" s="201">
        <v>160</v>
      </c>
      <c r="EN84" s="561"/>
      <c r="EO84" s="567"/>
      <c r="EP84" s="201">
        <v>160</v>
      </c>
      <c r="EQ84" s="561"/>
      <c r="ER84" s="567"/>
      <c r="ES84" s="252">
        <f t="shared" si="96"/>
        <v>0</v>
      </c>
      <c r="ET84" s="251">
        <f t="shared" si="97"/>
        <v>0</v>
      </c>
      <c r="EU84" s="226">
        <f t="shared" si="98"/>
        <v>0</v>
      </c>
      <c r="EV84" s="227">
        <f t="shared" si="99"/>
        <v>0</v>
      </c>
      <c r="EW84" s="23"/>
      <c r="EX84" s="23"/>
      <c r="EY84" s="568">
        <v>160</v>
      </c>
      <c r="EZ84" s="573"/>
      <c r="FA84" s="567"/>
      <c r="FB84" s="201">
        <v>160</v>
      </c>
      <c r="FC84" s="573"/>
      <c r="FD84" s="567"/>
      <c r="FE84" s="201">
        <v>160</v>
      </c>
      <c r="FF84" s="573"/>
      <c r="FG84" s="567"/>
      <c r="FH84" s="201">
        <v>160</v>
      </c>
      <c r="FI84" s="573"/>
      <c r="FJ84" s="567"/>
      <c r="FK84" s="174">
        <v>160</v>
      </c>
      <c r="FL84" s="566"/>
      <c r="FM84" s="567"/>
      <c r="FN84" s="201">
        <v>160</v>
      </c>
      <c r="FO84" s="573"/>
      <c r="FP84" s="567"/>
      <c r="FQ84" s="174">
        <v>160</v>
      </c>
      <c r="FR84" s="566"/>
      <c r="FS84" s="567"/>
      <c r="FT84" s="201">
        <v>160</v>
      </c>
      <c r="FU84" s="573"/>
      <c r="FV84" s="567"/>
      <c r="FW84" s="201">
        <v>160</v>
      </c>
      <c r="FX84" s="573"/>
      <c r="FY84" s="567"/>
      <c r="FZ84" s="174">
        <v>160</v>
      </c>
      <c r="GA84" s="566"/>
      <c r="GB84" s="567"/>
      <c r="GC84" s="201">
        <v>160</v>
      </c>
      <c r="GD84" s="573"/>
      <c r="GE84" s="567"/>
      <c r="GF84" s="201">
        <v>160</v>
      </c>
      <c r="GG84" s="573"/>
      <c r="GH84" s="567"/>
      <c r="GI84" s="252">
        <f t="shared" si="100"/>
        <v>0</v>
      </c>
      <c r="GJ84" s="251">
        <f t="shared" si="101"/>
        <v>0</v>
      </c>
      <c r="GK84" s="226">
        <f t="shared" si="102"/>
        <v>0</v>
      </c>
      <c r="GL84" s="227">
        <f t="shared" si="103"/>
        <v>0</v>
      </c>
      <c r="GM84" s="23"/>
      <c r="GN84" s="23"/>
      <c r="GO84" s="568">
        <v>160</v>
      </c>
      <c r="GP84" s="573"/>
      <c r="GQ84" s="567"/>
      <c r="GR84" s="201">
        <v>160</v>
      </c>
      <c r="GS84" s="573"/>
      <c r="GT84" s="567"/>
      <c r="GU84" s="201">
        <v>160</v>
      </c>
      <c r="GV84" s="573"/>
      <c r="GW84" s="567"/>
      <c r="GX84" s="201">
        <v>160</v>
      </c>
      <c r="GY84" s="573"/>
      <c r="GZ84" s="567"/>
      <c r="HA84" s="201">
        <v>160</v>
      </c>
      <c r="HB84" s="573"/>
      <c r="HC84" s="567"/>
      <c r="HD84" s="201">
        <v>160</v>
      </c>
      <c r="HE84" s="573"/>
      <c r="HF84" s="567"/>
      <c r="HG84" s="201">
        <v>160</v>
      </c>
      <c r="HH84" s="573"/>
      <c r="HI84" s="567"/>
      <c r="HJ84" s="201">
        <v>160</v>
      </c>
      <c r="HK84" s="573"/>
      <c r="HL84" s="567"/>
      <c r="HM84" s="201">
        <v>160</v>
      </c>
      <c r="HN84" s="573"/>
      <c r="HO84" s="567"/>
      <c r="HP84" s="201">
        <v>160</v>
      </c>
      <c r="HQ84" s="573"/>
      <c r="HR84" s="567"/>
      <c r="HS84" s="201">
        <v>160</v>
      </c>
      <c r="HT84" s="573"/>
      <c r="HU84" s="567"/>
      <c r="HV84" s="201">
        <v>160</v>
      </c>
      <c r="HW84" s="573"/>
      <c r="HX84" s="567"/>
      <c r="HY84" s="252">
        <f t="shared" si="104"/>
        <v>0</v>
      </c>
      <c r="HZ84" s="251">
        <f t="shared" si="105"/>
        <v>0</v>
      </c>
      <c r="IA84" s="226">
        <f t="shared" si="106"/>
        <v>0</v>
      </c>
      <c r="IB84" s="227">
        <f t="shared" si="107"/>
        <v>0</v>
      </c>
      <c r="IC84" s="23"/>
      <c r="ID84" s="23"/>
      <c r="IE84" s="568">
        <v>160</v>
      </c>
      <c r="IF84" s="573"/>
      <c r="IG84" s="567"/>
      <c r="IH84" s="201">
        <v>160</v>
      </c>
      <c r="II84" s="573"/>
      <c r="IJ84" s="567"/>
      <c r="IK84" s="174">
        <v>160</v>
      </c>
      <c r="IL84" s="566"/>
      <c r="IM84" s="567"/>
      <c r="IN84" s="174">
        <v>160</v>
      </c>
      <c r="IO84" s="566"/>
      <c r="IP84" s="567"/>
      <c r="IQ84" s="174">
        <v>160</v>
      </c>
      <c r="IR84" s="566"/>
      <c r="IS84" s="567"/>
      <c r="IT84" s="174">
        <v>160</v>
      </c>
      <c r="IU84" s="566"/>
      <c r="IV84" s="567"/>
      <c r="IW84" s="201">
        <v>160</v>
      </c>
      <c r="IX84" s="573"/>
      <c r="IY84" s="567"/>
      <c r="IZ84" s="174">
        <v>160</v>
      </c>
      <c r="JA84" s="566"/>
      <c r="JB84" s="567"/>
      <c r="JC84" s="174">
        <v>160</v>
      </c>
      <c r="JD84" s="566"/>
      <c r="JE84" s="567"/>
      <c r="JF84" s="174">
        <v>160</v>
      </c>
      <c r="JG84" s="566"/>
      <c r="JH84" s="567"/>
      <c r="JI84" s="174">
        <v>160</v>
      </c>
      <c r="JJ84" s="566"/>
      <c r="JK84" s="567"/>
      <c r="JL84" s="201">
        <v>160</v>
      </c>
      <c r="JM84" s="573"/>
      <c r="JN84" s="567"/>
      <c r="JO84" s="252">
        <f t="shared" si="108"/>
        <v>0</v>
      </c>
      <c r="JP84" s="251">
        <f t="shared" si="109"/>
        <v>0</v>
      </c>
      <c r="JQ84" s="226">
        <f t="shared" si="110"/>
        <v>0</v>
      </c>
      <c r="JR84" s="227">
        <f t="shared" si="111"/>
        <v>0</v>
      </c>
      <c r="JS84" s="23"/>
      <c r="JT84" s="23"/>
      <c r="JU84" s="174">
        <v>160</v>
      </c>
      <c r="JV84" s="566"/>
      <c r="JW84" s="567"/>
      <c r="JX84" s="174">
        <v>160</v>
      </c>
      <c r="JY84" s="566"/>
      <c r="JZ84" s="567"/>
      <c r="KA84" s="174">
        <v>160</v>
      </c>
      <c r="KB84" s="566"/>
      <c r="KC84" s="567"/>
      <c r="KD84" s="174">
        <v>160</v>
      </c>
      <c r="KE84" s="566"/>
      <c r="KF84" s="567"/>
      <c r="KG84" s="174">
        <v>160</v>
      </c>
      <c r="KH84" s="566"/>
      <c r="KI84" s="567"/>
      <c r="KJ84" s="174">
        <v>160</v>
      </c>
      <c r="KK84" s="566"/>
      <c r="KL84" s="567"/>
      <c r="KM84" s="174">
        <v>160</v>
      </c>
      <c r="KN84" s="566"/>
      <c r="KO84" s="567"/>
      <c r="KP84" s="174">
        <v>160</v>
      </c>
      <c r="KQ84" s="566"/>
      <c r="KR84" s="567"/>
      <c r="KS84" s="174">
        <v>160</v>
      </c>
      <c r="KT84" s="566"/>
      <c r="KU84" s="567"/>
      <c r="KV84" s="174">
        <v>160</v>
      </c>
      <c r="KW84" s="566"/>
      <c r="KX84" s="567"/>
      <c r="KY84" s="174">
        <v>160</v>
      </c>
      <c r="KZ84" s="566"/>
      <c r="LA84" s="567"/>
      <c r="LB84" s="174">
        <v>160</v>
      </c>
      <c r="LC84" s="566"/>
      <c r="LD84" s="567"/>
      <c r="LE84" s="252">
        <f t="shared" si="112"/>
        <v>0</v>
      </c>
      <c r="LF84" s="251">
        <f t="shared" si="113"/>
        <v>0</v>
      </c>
      <c r="LG84" s="226">
        <f t="shared" si="114"/>
        <v>0</v>
      </c>
      <c r="LH84" s="227">
        <f t="shared" si="115"/>
        <v>0</v>
      </c>
      <c r="LI84" s="23"/>
      <c r="LJ84" s="23"/>
      <c r="LK84" s="174">
        <v>160</v>
      </c>
      <c r="LL84" s="566"/>
      <c r="LM84" s="567"/>
      <c r="LN84" s="174">
        <v>160</v>
      </c>
      <c r="LO84" s="566"/>
      <c r="LP84" s="567"/>
      <c r="LQ84" s="174">
        <v>160</v>
      </c>
      <c r="LR84" s="566"/>
      <c r="LS84" s="567"/>
      <c r="LT84" s="174">
        <v>160</v>
      </c>
      <c r="LU84" s="566"/>
      <c r="LV84" s="567"/>
      <c r="LW84" s="174">
        <v>160</v>
      </c>
      <c r="LX84" s="566"/>
      <c r="LY84" s="567"/>
      <c r="LZ84" s="551">
        <v>160</v>
      </c>
      <c r="MA84" s="566"/>
      <c r="MB84" s="567"/>
      <c r="MC84" s="174">
        <v>160</v>
      </c>
      <c r="MD84" s="566"/>
      <c r="ME84" s="567"/>
      <c r="MF84" s="174">
        <v>160</v>
      </c>
      <c r="MG84" s="566"/>
      <c r="MH84" s="567"/>
      <c r="MI84" s="174">
        <v>160</v>
      </c>
      <c r="MJ84" s="566"/>
      <c r="MK84" s="567"/>
      <c r="ML84" s="174">
        <v>160</v>
      </c>
      <c r="MM84" s="566"/>
      <c r="MN84" s="567"/>
      <c r="MO84" s="551">
        <v>160</v>
      </c>
      <c r="MP84" s="566"/>
      <c r="MQ84" s="567"/>
      <c r="MR84" s="174">
        <v>160</v>
      </c>
      <c r="MS84" s="566"/>
      <c r="MT84" s="567"/>
      <c r="MU84" s="252">
        <f t="shared" si="116"/>
        <v>0</v>
      </c>
      <c r="MV84" s="251">
        <f t="shared" si="117"/>
        <v>0</v>
      </c>
      <c r="MW84" s="226">
        <f t="shared" si="118"/>
        <v>0</v>
      </c>
      <c r="MX84" s="227">
        <f t="shared" si="119"/>
        <v>0</v>
      </c>
      <c r="MY84" s="23"/>
      <c r="MZ84" s="23"/>
      <c r="NA84" s="568">
        <v>160</v>
      </c>
      <c r="NB84" s="573"/>
      <c r="NC84" s="567"/>
      <c r="ND84" s="174">
        <v>160</v>
      </c>
      <c r="NE84" s="566"/>
      <c r="NF84" s="567"/>
      <c r="NG84" s="201">
        <v>160</v>
      </c>
      <c r="NH84" s="573"/>
      <c r="NI84" s="567"/>
      <c r="NJ84" s="201">
        <v>160</v>
      </c>
      <c r="NK84" s="573"/>
      <c r="NL84" s="567"/>
      <c r="NM84" s="174">
        <v>160</v>
      </c>
      <c r="NN84" s="566"/>
      <c r="NO84" s="567"/>
      <c r="NP84" s="174">
        <v>160</v>
      </c>
      <c r="NQ84" s="566"/>
      <c r="NR84" s="567"/>
      <c r="NS84" s="174">
        <v>160</v>
      </c>
      <c r="NT84" s="566"/>
      <c r="NU84" s="567"/>
      <c r="NV84" s="201">
        <v>160</v>
      </c>
      <c r="NW84" s="573"/>
      <c r="NX84" s="567"/>
      <c r="NY84" s="201">
        <v>160</v>
      </c>
      <c r="NZ84" s="573"/>
      <c r="OA84" s="567"/>
      <c r="OB84" s="174">
        <v>160</v>
      </c>
      <c r="OC84" s="566"/>
      <c r="OD84" s="567"/>
      <c r="OE84" s="174">
        <v>160</v>
      </c>
      <c r="OF84" s="566"/>
      <c r="OG84" s="567"/>
      <c r="OH84" s="174">
        <v>160</v>
      </c>
      <c r="OI84" s="566"/>
      <c r="OJ84" s="567"/>
      <c r="OK84" s="252">
        <f t="shared" si="120"/>
        <v>0</v>
      </c>
      <c r="OL84" s="251">
        <f t="shared" si="121"/>
        <v>0</v>
      </c>
      <c r="OM84" s="226">
        <f t="shared" si="122"/>
        <v>0</v>
      </c>
      <c r="ON84" s="227">
        <f t="shared" si="123"/>
        <v>0</v>
      </c>
      <c r="OO84" s="23"/>
      <c r="OP84" s="23"/>
      <c r="OQ84" s="571" t="s">
        <v>297</v>
      </c>
      <c r="OR84" s="577">
        <v>160</v>
      </c>
      <c r="OS84" s="573"/>
      <c r="OT84" s="175"/>
      <c r="OU84" s="252">
        <f t="shared" si="124"/>
        <v>0</v>
      </c>
      <c r="OV84" s="227">
        <f t="shared" si="125"/>
        <v>0</v>
      </c>
      <c r="OW84" s="226">
        <f t="shared" si="126"/>
        <v>0</v>
      </c>
      <c r="OX84" s="251">
        <f t="shared" si="127"/>
        <v>0</v>
      </c>
      <c r="OY84" s="574"/>
      <c r="OZ84" s="23"/>
      <c r="PA84" s="23"/>
      <c r="PB84" s="228">
        <f t="shared" si="72"/>
        <v>0</v>
      </c>
      <c r="PC84" s="255">
        <f t="shared" si="73"/>
        <v>0</v>
      </c>
      <c r="PD84" s="226">
        <f t="shared" si="74"/>
        <v>0</v>
      </c>
      <c r="PE84" s="227">
        <f t="shared" si="75"/>
        <v>0</v>
      </c>
      <c r="PF84" s="230">
        <f t="shared" si="76"/>
        <v>0</v>
      </c>
      <c r="PG84" s="229">
        <f t="shared" si="77"/>
        <v>0</v>
      </c>
      <c r="PH84" s="226">
        <f t="shared" si="78"/>
        <v>0</v>
      </c>
      <c r="PI84" s="251">
        <f t="shared" si="79"/>
        <v>0</v>
      </c>
      <c r="PJ84" s="412">
        <f t="shared" si="80"/>
        <v>0</v>
      </c>
      <c r="PK84" s="417">
        <f t="shared" si="81"/>
        <v>0</v>
      </c>
      <c r="PL84" s="412">
        <f t="shared" si="82"/>
        <v>0</v>
      </c>
      <c r="PM84" s="414">
        <f t="shared" si="83"/>
        <v>0</v>
      </c>
      <c r="PN84" s="412" t="s">
        <v>338</v>
      </c>
      <c r="PO84" s="414" t="s">
        <v>338</v>
      </c>
      <c r="PP84" s="412">
        <f t="shared" si="84"/>
        <v>0</v>
      </c>
      <c r="PQ84" s="414">
        <f t="shared" si="85"/>
        <v>0</v>
      </c>
      <c r="PR84" s="23"/>
      <c r="PV84" s="26"/>
      <c r="PW84" s="26"/>
      <c r="PY84" s="26"/>
    </row>
    <row r="85" spans="2:441" s="4" customFormat="1" ht="16.5" customHeight="1" x14ac:dyDescent="0.25">
      <c r="B85" s="46" t="s">
        <v>49</v>
      </c>
      <c r="C85" s="986"/>
      <c r="D85" s="987"/>
      <c r="E85" s="308"/>
      <c r="F85" s="652">
        <v>1</v>
      </c>
      <c r="G85" s="309"/>
      <c r="H85" s="59"/>
      <c r="I85" s="57">
        <f>INT(ROUND(F85,2)*(IF(RIGHT(G85,1)="*",data!$J$11*H85+(IF(H85&gt;0, data!$K$11,0)),(IF(G85&gt;0,data!$J$11*RIGHT(G85,5)+data!$K$11,0)))))</f>
        <v>0</v>
      </c>
      <c r="J85" s="57">
        <f>IF(E85&gt;0,I85*E85,0)</f>
        <v>0</v>
      </c>
      <c r="K85" s="313"/>
      <c r="L85" s="314"/>
      <c r="M85" s="312"/>
      <c r="N85" s="57">
        <f>INT(ROUND(F85,2)*(IF(J85&gt;0,(IF(L85="ano",data!$J$6,0)),0)))</f>
        <v>0</v>
      </c>
      <c r="O85" s="61">
        <f>IF(M85&gt;E85,N85*E85,N85*M85)</f>
        <v>0</v>
      </c>
      <c r="P85" s="63">
        <f>J85+O85</f>
        <v>0</v>
      </c>
      <c r="Q85" s="26"/>
      <c r="R85" s="288" t="str">
        <f t="shared" si="86"/>
        <v/>
      </c>
      <c r="S85" s="289" t="str">
        <f t="shared" si="87"/>
        <v/>
      </c>
      <c r="T85" s="65" t="s">
        <v>338</v>
      </c>
      <c r="U85" s="290" t="str">
        <f t="shared" si="128"/>
        <v/>
      </c>
      <c r="V85" s="4">
        <f>IF(P85&gt;0,IF(ISTEXT(C85)=TRUE,0,1),0)</f>
        <v>0</v>
      </c>
      <c r="W85" s="26">
        <f>IF(H85&gt;0,IF(RIGHT(G85,1)="*",0,1),0)</f>
        <v>0</v>
      </c>
      <c r="X85" s="26">
        <f>IF(OR(G85=data!$I$18,G85=data!$I$19,G85=data!$I$20,G85=data!$I$21,G85=data!$I$22,G85=data!$I$23,G85=data!$I$24,G85=data!$I$25,G85=data!$I$26,G85=data!$I$27,G85=data!$I$28,G85=data!$I$29,G85=data!$I$30,G85=data!$I$31,G85=data!$I$32,G85=data!$I$33,G85=data!$I$34,G85=data!$I$35,G85=data!$I$36,G85=data!$I$37,G85=data!$I$38,G85=data!$I$39,G85=data!$I$40,G85=data!$I$41,G85=data!$I$42,G85=data!$I$43,G85=data!$I$44),1,0)</f>
        <v>0</v>
      </c>
      <c r="Z85" s="176" t="s">
        <v>297</v>
      </c>
      <c r="AA85" s="10"/>
      <c r="AB85" s="10"/>
      <c r="AC85" s="168">
        <v>160</v>
      </c>
      <c r="AD85" s="328"/>
      <c r="AE85" s="223"/>
      <c r="AF85" s="168">
        <v>160</v>
      </c>
      <c r="AG85" s="328"/>
      <c r="AH85" s="223"/>
      <c r="AI85" s="168">
        <v>160</v>
      </c>
      <c r="AJ85" s="328"/>
      <c r="AK85" s="223"/>
      <c r="AL85" s="168">
        <v>160</v>
      </c>
      <c r="AM85" s="328"/>
      <c r="AN85" s="223"/>
      <c r="AO85" s="168">
        <v>160</v>
      </c>
      <c r="AP85" s="328"/>
      <c r="AQ85" s="223"/>
      <c r="AR85" s="168">
        <v>160</v>
      </c>
      <c r="AS85" s="328"/>
      <c r="AT85" s="223"/>
      <c r="AU85" s="168">
        <v>160</v>
      </c>
      <c r="AV85" s="328"/>
      <c r="AW85" s="223"/>
      <c r="AX85" s="168">
        <v>160</v>
      </c>
      <c r="AY85" s="328"/>
      <c r="AZ85" s="223"/>
      <c r="BA85" s="168">
        <v>160</v>
      </c>
      <c r="BB85" s="328"/>
      <c r="BC85" s="223"/>
      <c r="BD85" s="168">
        <v>160</v>
      </c>
      <c r="BE85" s="328"/>
      <c r="BF85" s="223"/>
      <c r="BG85" s="168">
        <v>160</v>
      </c>
      <c r="BH85" s="328"/>
      <c r="BI85" s="223"/>
      <c r="BJ85" s="168">
        <v>160</v>
      </c>
      <c r="BK85" s="328"/>
      <c r="BL85" s="223"/>
      <c r="BM85" s="226">
        <f t="shared" si="88"/>
        <v>0</v>
      </c>
      <c r="BN85" s="251">
        <f t="shared" si="89"/>
        <v>0</v>
      </c>
      <c r="BO85" s="226">
        <f t="shared" si="90"/>
        <v>0</v>
      </c>
      <c r="BP85" s="227">
        <f t="shared" si="91"/>
        <v>0</v>
      </c>
      <c r="BS85" s="164">
        <v>160</v>
      </c>
      <c r="BT85" s="327"/>
      <c r="BU85" s="177"/>
      <c r="BV85" s="164">
        <v>160</v>
      </c>
      <c r="BW85" s="327"/>
      <c r="BX85" s="177"/>
      <c r="BY85" s="164">
        <v>160</v>
      </c>
      <c r="BZ85" s="327"/>
      <c r="CA85" s="177"/>
      <c r="CB85" s="164">
        <v>160</v>
      </c>
      <c r="CC85" s="327"/>
      <c r="CD85" s="177"/>
      <c r="CE85" s="164">
        <v>160</v>
      </c>
      <c r="CF85" s="327"/>
      <c r="CG85" s="177"/>
      <c r="CH85" s="164">
        <v>160</v>
      </c>
      <c r="CI85" s="327"/>
      <c r="CJ85" s="177"/>
      <c r="CK85" s="164">
        <v>160</v>
      </c>
      <c r="CL85" s="327"/>
      <c r="CM85" s="177"/>
      <c r="CN85" s="164">
        <v>160</v>
      </c>
      <c r="CO85" s="327"/>
      <c r="CP85" s="177"/>
      <c r="CQ85" s="164">
        <v>160</v>
      </c>
      <c r="CR85" s="327"/>
      <c r="CS85" s="177"/>
      <c r="CT85" s="164">
        <v>160</v>
      </c>
      <c r="CU85" s="327"/>
      <c r="CV85" s="177"/>
      <c r="CW85" s="164">
        <v>160</v>
      </c>
      <c r="CX85" s="327"/>
      <c r="CY85" s="177"/>
      <c r="CZ85" s="164">
        <v>160</v>
      </c>
      <c r="DA85" s="327"/>
      <c r="DB85" s="177"/>
      <c r="DC85" s="252">
        <f t="shared" si="92"/>
        <v>0</v>
      </c>
      <c r="DD85" s="251">
        <f t="shared" si="93"/>
        <v>0</v>
      </c>
      <c r="DE85" s="226">
        <f t="shared" si="94"/>
        <v>0</v>
      </c>
      <c r="DF85" s="227">
        <f t="shared" si="95"/>
        <v>0</v>
      </c>
      <c r="DI85" s="164">
        <v>160</v>
      </c>
      <c r="DJ85" s="340"/>
      <c r="DK85" s="169"/>
      <c r="DL85" s="195">
        <v>160</v>
      </c>
      <c r="DM85" s="328"/>
      <c r="DN85" s="169"/>
      <c r="DO85" s="195">
        <v>160</v>
      </c>
      <c r="DP85" s="328"/>
      <c r="DQ85" s="169"/>
      <c r="DR85" s="195">
        <v>160</v>
      </c>
      <c r="DS85" s="328"/>
      <c r="DT85" s="169"/>
      <c r="DU85" s="195">
        <v>160</v>
      </c>
      <c r="DV85" s="328"/>
      <c r="DW85" s="169"/>
      <c r="DX85" s="164">
        <v>160</v>
      </c>
      <c r="DY85" s="340"/>
      <c r="DZ85" s="169"/>
      <c r="EA85" s="195">
        <v>160</v>
      </c>
      <c r="EB85" s="328"/>
      <c r="EC85" s="169"/>
      <c r="ED85" s="195">
        <v>160</v>
      </c>
      <c r="EE85" s="328"/>
      <c r="EF85" s="169"/>
      <c r="EG85" s="195">
        <v>160</v>
      </c>
      <c r="EH85" s="328"/>
      <c r="EI85" s="169"/>
      <c r="EJ85" s="164">
        <v>160</v>
      </c>
      <c r="EK85" s="340"/>
      <c r="EL85" s="169"/>
      <c r="EM85" s="195">
        <v>160</v>
      </c>
      <c r="EN85" s="328"/>
      <c r="EO85" s="169"/>
      <c r="EP85" s="195">
        <v>160</v>
      </c>
      <c r="EQ85" s="328"/>
      <c r="ER85" s="169"/>
      <c r="ES85" s="252">
        <f t="shared" si="96"/>
        <v>0</v>
      </c>
      <c r="ET85" s="251">
        <f t="shared" si="97"/>
        <v>0</v>
      </c>
      <c r="EU85" s="226">
        <f t="shared" si="98"/>
        <v>0</v>
      </c>
      <c r="EV85" s="227">
        <f t="shared" si="99"/>
        <v>0</v>
      </c>
      <c r="EY85" s="346">
        <v>160</v>
      </c>
      <c r="EZ85" s="327"/>
      <c r="FA85" s="169"/>
      <c r="FB85" s="195">
        <v>160</v>
      </c>
      <c r="FC85" s="327"/>
      <c r="FD85" s="169"/>
      <c r="FE85" s="195">
        <v>160</v>
      </c>
      <c r="FF85" s="327"/>
      <c r="FG85" s="169"/>
      <c r="FH85" s="195">
        <v>160</v>
      </c>
      <c r="FI85" s="327"/>
      <c r="FJ85" s="169"/>
      <c r="FK85" s="164">
        <v>160</v>
      </c>
      <c r="FL85" s="340"/>
      <c r="FM85" s="169"/>
      <c r="FN85" s="195">
        <v>160</v>
      </c>
      <c r="FO85" s="327"/>
      <c r="FP85" s="169"/>
      <c r="FQ85" s="164">
        <v>160</v>
      </c>
      <c r="FR85" s="340"/>
      <c r="FS85" s="169"/>
      <c r="FT85" s="195">
        <v>160</v>
      </c>
      <c r="FU85" s="327"/>
      <c r="FV85" s="169"/>
      <c r="FW85" s="195">
        <v>160</v>
      </c>
      <c r="FX85" s="327"/>
      <c r="FY85" s="169"/>
      <c r="FZ85" s="164">
        <v>160</v>
      </c>
      <c r="GA85" s="340"/>
      <c r="GB85" s="169"/>
      <c r="GC85" s="195">
        <v>160</v>
      </c>
      <c r="GD85" s="327"/>
      <c r="GE85" s="169"/>
      <c r="GF85" s="195">
        <v>160</v>
      </c>
      <c r="GG85" s="327"/>
      <c r="GH85" s="169"/>
      <c r="GI85" s="252">
        <f t="shared" si="100"/>
        <v>0</v>
      </c>
      <c r="GJ85" s="251">
        <f t="shared" si="101"/>
        <v>0</v>
      </c>
      <c r="GK85" s="226">
        <f t="shared" si="102"/>
        <v>0</v>
      </c>
      <c r="GL85" s="227">
        <f t="shared" si="103"/>
        <v>0</v>
      </c>
      <c r="GO85" s="346">
        <v>160</v>
      </c>
      <c r="GP85" s="327"/>
      <c r="GQ85" s="169"/>
      <c r="GR85" s="195">
        <v>160</v>
      </c>
      <c r="GS85" s="327"/>
      <c r="GT85" s="169"/>
      <c r="GU85" s="195">
        <v>160</v>
      </c>
      <c r="GV85" s="327"/>
      <c r="GW85" s="169"/>
      <c r="GX85" s="195">
        <v>160</v>
      </c>
      <c r="GY85" s="327"/>
      <c r="GZ85" s="169"/>
      <c r="HA85" s="195">
        <v>160</v>
      </c>
      <c r="HB85" s="327"/>
      <c r="HC85" s="169"/>
      <c r="HD85" s="195">
        <v>160</v>
      </c>
      <c r="HE85" s="327"/>
      <c r="HF85" s="169"/>
      <c r="HG85" s="195">
        <v>160</v>
      </c>
      <c r="HH85" s="327"/>
      <c r="HI85" s="169"/>
      <c r="HJ85" s="195">
        <v>160</v>
      </c>
      <c r="HK85" s="327"/>
      <c r="HL85" s="169"/>
      <c r="HM85" s="195">
        <v>160</v>
      </c>
      <c r="HN85" s="327"/>
      <c r="HO85" s="169"/>
      <c r="HP85" s="195">
        <v>160</v>
      </c>
      <c r="HQ85" s="327"/>
      <c r="HR85" s="169"/>
      <c r="HS85" s="195">
        <v>160</v>
      </c>
      <c r="HT85" s="327"/>
      <c r="HU85" s="169"/>
      <c r="HV85" s="195">
        <v>160</v>
      </c>
      <c r="HW85" s="327"/>
      <c r="HX85" s="169"/>
      <c r="HY85" s="252">
        <f t="shared" si="104"/>
        <v>0</v>
      </c>
      <c r="HZ85" s="251">
        <f t="shared" si="105"/>
        <v>0</v>
      </c>
      <c r="IA85" s="226">
        <f t="shared" si="106"/>
        <v>0</v>
      </c>
      <c r="IB85" s="227">
        <f t="shared" si="107"/>
        <v>0</v>
      </c>
      <c r="IE85" s="346">
        <v>160</v>
      </c>
      <c r="IF85" s="327"/>
      <c r="IG85" s="169"/>
      <c r="IH85" s="195">
        <v>160</v>
      </c>
      <c r="II85" s="327"/>
      <c r="IJ85" s="169"/>
      <c r="IK85" s="164">
        <v>160</v>
      </c>
      <c r="IL85" s="340"/>
      <c r="IM85" s="169"/>
      <c r="IN85" s="164">
        <v>160</v>
      </c>
      <c r="IO85" s="340"/>
      <c r="IP85" s="169"/>
      <c r="IQ85" s="164">
        <v>160</v>
      </c>
      <c r="IR85" s="340"/>
      <c r="IS85" s="169"/>
      <c r="IT85" s="164">
        <v>160</v>
      </c>
      <c r="IU85" s="340"/>
      <c r="IV85" s="169"/>
      <c r="IW85" s="195">
        <v>160</v>
      </c>
      <c r="IX85" s="327"/>
      <c r="IY85" s="169"/>
      <c r="IZ85" s="164">
        <v>160</v>
      </c>
      <c r="JA85" s="340"/>
      <c r="JB85" s="169"/>
      <c r="JC85" s="164">
        <v>160</v>
      </c>
      <c r="JD85" s="340"/>
      <c r="JE85" s="169"/>
      <c r="JF85" s="164">
        <v>160</v>
      </c>
      <c r="JG85" s="340"/>
      <c r="JH85" s="169"/>
      <c r="JI85" s="164">
        <v>160</v>
      </c>
      <c r="JJ85" s="340"/>
      <c r="JK85" s="169"/>
      <c r="JL85" s="195">
        <v>160</v>
      </c>
      <c r="JM85" s="327"/>
      <c r="JN85" s="169"/>
      <c r="JO85" s="252">
        <f t="shared" si="108"/>
        <v>0</v>
      </c>
      <c r="JP85" s="251">
        <f t="shared" si="109"/>
        <v>0</v>
      </c>
      <c r="JQ85" s="226">
        <f t="shared" si="110"/>
        <v>0</v>
      </c>
      <c r="JR85" s="227">
        <f t="shared" si="111"/>
        <v>0</v>
      </c>
      <c r="JU85" s="164">
        <v>160</v>
      </c>
      <c r="JV85" s="340"/>
      <c r="JW85" s="169"/>
      <c r="JX85" s="164">
        <v>160</v>
      </c>
      <c r="JY85" s="340"/>
      <c r="JZ85" s="169"/>
      <c r="KA85" s="164">
        <v>160</v>
      </c>
      <c r="KB85" s="340"/>
      <c r="KC85" s="169"/>
      <c r="KD85" s="164">
        <v>160</v>
      </c>
      <c r="KE85" s="340"/>
      <c r="KF85" s="169"/>
      <c r="KG85" s="164">
        <v>160</v>
      </c>
      <c r="KH85" s="340"/>
      <c r="KI85" s="169"/>
      <c r="KJ85" s="164">
        <v>160</v>
      </c>
      <c r="KK85" s="340"/>
      <c r="KL85" s="169"/>
      <c r="KM85" s="164">
        <v>160</v>
      </c>
      <c r="KN85" s="340"/>
      <c r="KO85" s="169"/>
      <c r="KP85" s="164">
        <v>160</v>
      </c>
      <c r="KQ85" s="340"/>
      <c r="KR85" s="169"/>
      <c r="KS85" s="164">
        <v>160</v>
      </c>
      <c r="KT85" s="340"/>
      <c r="KU85" s="169"/>
      <c r="KV85" s="164">
        <v>160</v>
      </c>
      <c r="KW85" s="340"/>
      <c r="KX85" s="169"/>
      <c r="KY85" s="164">
        <v>160</v>
      </c>
      <c r="KZ85" s="340"/>
      <c r="LA85" s="169"/>
      <c r="LB85" s="164">
        <v>160</v>
      </c>
      <c r="LC85" s="340"/>
      <c r="LD85" s="169"/>
      <c r="LE85" s="252">
        <f t="shared" si="112"/>
        <v>0</v>
      </c>
      <c r="LF85" s="251">
        <f t="shared" si="113"/>
        <v>0</v>
      </c>
      <c r="LG85" s="226">
        <f t="shared" si="114"/>
        <v>0</v>
      </c>
      <c r="LH85" s="227">
        <f t="shared" si="115"/>
        <v>0</v>
      </c>
      <c r="LK85" s="164">
        <v>160</v>
      </c>
      <c r="LL85" s="340"/>
      <c r="LM85" s="169"/>
      <c r="LN85" s="164">
        <v>160</v>
      </c>
      <c r="LO85" s="340"/>
      <c r="LP85" s="169"/>
      <c r="LQ85" s="164">
        <v>160</v>
      </c>
      <c r="LR85" s="340"/>
      <c r="LS85" s="169"/>
      <c r="LT85" s="164">
        <v>160</v>
      </c>
      <c r="LU85" s="340"/>
      <c r="LV85" s="169"/>
      <c r="LW85" s="164">
        <v>160</v>
      </c>
      <c r="LX85" s="340"/>
      <c r="LY85" s="169"/>
      <c r="LZ85" s="205">
        <v>160</v>
      </c>
      <c r="MA85" s="340"/>
      <c r="MB85" s="169"/>
      <c r="MC85" s="164">
        <v>160</v>
      </c>
      <c r="MD85" s="340"/>
      <c r="ME85" s="169"/>
      <c r="MF85" s="164">
        <v>160</v>
      </c>
      <c r="MG85" s="340"/>
      <c r="MH85" s="169"/>
      <c r="MI85" s="164">
        <v>160</v>
      </c>
      <c r="MJ85" s="340"/>
      <c r="MK85" s="169"/>
      <c r="ML85" s="164">
        <v>160</v>
      </c>
      <c r="MM85" s="340"/>
      <c r="MN85" s="169"/>
      <c r="MO85" s="205">
        <v>160</v>
      </c>
      <c r="MP85" s="340"/>
      <c r="MQ85" s="169"/>
      <c r="MR85" s="164">
        <v>160</v>
      </c>
      <c r="MS85" s="340"/>
      <c r="MT85" s="169"/>
      <c r="MU85" s="252">
        <f t="shared" si="116"/>
        <v>0</v>
      </c>
      <c r="MV85" s="251">
        <f t="shared" si="117"/>
        <v>0</v>
      </c>
      <c r="MW85" s="226">
        <f t="shared" si="118"/>
        <v>0</v>
      </c>
      <c r="MX85" s="227">
        <f t="shared" si="119"/>
        <v>0</v>
      </c>
      <c r="NA85" s="346">
        <v>160</v>
      </c>
      <c r="NB85" s="327"/>
      <c r="NC85" s="169"/>
      <c r="ND85" s="164">
        <v>160</v>
      </c>
      <c r="NE85" s="340"/>
      <c r="NF85" s="169"/>
      <c r="NG85" s="195">
        <v>160</v>
      </c>
      <c r="NH85" s="327"/>
      <c r="NI85" s="169"/>
      <c r="NJ85" s="195">
        <v>160</v>
      </c>
      <c r="NK85" s="327"/>
      <c r="NL85" s="169"/>
      <c r="NM85" s="164">
        <v>160</v>
      </c>
      <c r="NN85" s="340"/>
      <c r="NO85" s="169"/>
      <c r="NP85" s="164">
        <v>160</v>
      </c>
      <c r="NQ85" s="340"/>
      <c r="NR85" s="169"/>
      <c r="NS85" s="164">
        <v>160</v>
      </c>
      <c r="NT85" s="340"/>
      <c r="NU85" s="169"/>
      <c r="NV85" s="195">
        <v>160</v>
      </c>
      <c r="NW85" s="327"/>
      <c r="NX85" s="169"/>
      <c r="NY85" s="195">
        <v>160</v>
      </c>
      <c r="NZ85" s="327"/>
      <c r="OA85" s="169"/>
      <c r="OB85" s="164">
        <v>160</v>
      </c>
      <c r="OC85" s="340"/>
      <c r="OD85" s="169"/>
      <c r="OE85" s="164">
        <v>160</v>
      </c>
      <c r="OF85" s="340"/>
      <c r="OG85" s="169"/>
      <c r="OH85" s="164">
        <v>160</v>
      </c>
      <c r="OI85" s="340"/>
      <c r="OJ85" s="169"/>
      <c r="OK85" s="252">
        <f t="shared" si="120"/>
        <v>0</v>
      </c>
      <c r="OL85" s="251">
        <f t="shared" si="121"/>
        <v>0</v>
      </c>
      <c r="OM85" s="226">
        <f t="shared" si="122"/>
        <v>0</v>
      </c>
      <c r="ON85" s="227">
        <f t="shared" si="123"/>
        <v>0</v>
      </c>
      <c r="OQ85" s="283" t="s">
        <v>297</v>
      </c>
      <c r="OR85" s="354">
        <v>160</v>
      </c>
      <c r="OS85" s="327"/>
      <c r="OT85" s="177"/>
      <c r="OU85" s="252">
        <f t="shared" si="124"/>
        <v>0</v>
      </c>
      <c r="OV85" s="227">
        <f t="shared" si="125"/>
        <v>0</v>
      </c>
      <c r="OW85" s="226">
        <f t="shared" si="126"/>
        <v>0</v>
      </c>
      <c r="OX85" s="251">
        <f t="shared" si="127"/>
        <v>0</v>
      </c>
      <c r="OY85" s="293"/>
      <c r="PB85" s="228">
        <f t="shared" si="72"/>
        <v>0</v>
      </c>
      <c r="PC85" s="255">
        <f t="shared" si="73"/>
        <v>0</v>
      </c>
      <c r="PD85" s="226">
        <f t="shared" si="74"/>
        <v>0</v>
      </c>
      <c r="PE85" s="227">
        <f t="shared" si="75"/>
        <v>0</v>
      </c>
      <c r="PF85" s="230">
        <f t="shared" si="76"/>
        <v>0</v>
      </c>
      <c r="PG85" s="229">
        <f t="shared" si="77"/>
        <v>0</v>
      </c>
      <c r="PH85" s="226">
        <f t="shared" si="78"/>
        <v>0</v>
      </c>
      <c r="PI85" s="251">
        <f t="shared" si="79"/>
        <v>0</v>
      </c>
      <c r="PJ85" s="412">
        <f t="shared" si="80"/>
        <v>0</v>
      </c>
      <c r="PK85" s="417">
        <f t="shared" si="81"/>
        <v>0</v>
      </c>
      <c r="PL85" s="412">
        <f t="shared" si="82"/>
        <v>0</v>
      </c>
      <c r="PM85" s="414">
        <f t="shared" si="83"/>
        <v>0</v>
      </c>
      <c r="PN85" s="412" t="s">
        <v>338</v>
      </c>
      <c r="PO85" s="414" t="s">
        <v>338</v>
      </c>
      <c r="PP85" s="412">
        <f t="shared" si="84"/>
        <v>0</v>
      </c>
      <c r="PQ85" s="414">
        <f t="shared" si="85"/>
        <v>0</v>
      </c>
      <c r="PV85" s="26"/>
      <c r="PW85" s="26"/>
      <c r="PY85" s="26"/>
    </row>
    <row r="86" spans="2:441" s="4" customFormat="1" ht="15" hidden="1" customHeight="1" x14ac:dyDescent="0.25">
      <c r="B86" s="46"/>
      <c r="C86" s="555"/>
      <c r="D86" s="556"/>
      <c r="E86" s="547"/>
      <c r="F86" s="652"/>
      <c r="G86" s="575"/>
      <c r="H86" s="58"/>
      <c r="I86" s="57">
        <f>INT(ROUND(F86,2)*(IF(RIGHT(G86,1)="*",data!$J$11*H86+(IF(H86&gt;0, data!$K$11,0)),(IF(G86&gt;0,data!$J$11*RIGHT(G86,5)+data!$K$11,0)))))</f>
        <v>0</v>
      </c>
      <c r="J86" s="57"/>
      <c r="K86" s="576"/>
      <c r="L86" s="549"/>
      <c r="M86" s="128"/>
      <c r="N86" s="57">
        <f>INT(ROUND(F86,2)*(IF(J86&gt;0,(IF(L86="ano",data!$J$6,0)),0)))</f>
        <v>0</v>
      </c>
      <c r="O86" s="61"/>
      <c r="P86" s="63"/>
      <c r="Q86" s="26"/>
      <c r="R86" s="288" t="str">
        <f t="shared" si="86"/>
        <v/>
      </c>
      <c r="S86" s="289" t="str">
        <f t="shared" si="87"/>
        <v/>
      </c>
      <c r="T86" s="65" t="s">
        <v>338</v>
      </c>
      <c r="U86" s="290" t="str">
        <f t="shared" si="128"/>
        <v/>
      </c>
      <c r="V86" s="23"/>
      <c r="W86" s="26"/>
      <c r="X86" s="26">
        <f>IF(OR(G86=data!$I$18,G86=data!$I$19,G86=data!$I$20,G86=data!$I$21,G86=data!$I$22,G86=data!$I$23,G86=data!$I$24,G86=data!$I$25,G86=data!$I$26,G86=data!$I$27,G86=data!$I$28,G86=data!$I$29,G86=data!$I$30,G86=data!$I$31,G86=data!$I$32,G86=data!$I$33,G86=data!$I$34,G86=data!$I$35,G86=data!$I$36,G86=data!$I$37,G86=data!$I$38,G86=data!$I$39,G86=data!$I$40,G86=data!$I$41,G86=data!$I$42,G86=data!$I$43,G86=data!$I$44),1,0)</f>
        <v>0</v>
      </c>
      <c r="Z86" s="173" t="s">
        <v>297</v>
      </c>
      <c r="AA86" s="10"/>
      <c r="AB86" s="10"/>
      <c r="AC86" s="560">
        <v>160</v>
      </c>
      <c r="AD86" s="561"/>
      <c r="AE86" s="562"/>
      <c r="AF86" s="560">
        <v>160</v>
      </c>
      <c r="AG86" s="561"/>
      <c r="AH86" s="562"/>
      <c r="AI86" s="560">
        <v>160</v>
      </c>
      <c r="AJ86" s="561"/>
      <c r="AK86" s="562"/>
      <c r="AL86" s="560">
        <v>160</v>
      </c>
      <c r="AM86" s="561"/>
      <c r="AN86" s="562"/>
      <c r="AO86" s="560">
        <v>160</v>
      </c>
      <c r="AP86" s="561"/>
      <c r="AQ86" s="562"/>
      <c r="AR86" s="560">
        <v>160</v>
      </c>
      <c r="AS86" s="561"/>
      <c r="AT86" s="562"/>
      <c r="AU86" s="560">
        <v>160</v>
      </c>
      <c r="AV86" s="561"/>
      <c r="AW86" s="562"/>
      <c r="AX86" s="560">
        <v>160</v>
      </c>
      <c r="AY86" s="561"/>
      <c r="AZ86" s="562"/>
      <c r="BA86" s="560">
        <v>160</v>
      </c>
      <c r="BB86" s="561"/>
      <c r="BC86" s="562"/>
      <c r="BD86" s="560">
        <v>160</v>
      </c>
      <c r="BE86" s="561"/>
      <c r="BF86" s="562"/>
      <c r="BG86" s="560">
        <v>160</v>
      </c>
      <c r="BH86" s="561"/>
      <c r="BI86" s="562"/>
      <c r="BJ86" s="560">
        <v>160</v>
      </c>
      <c r="BK86" s="561"/>
      <c r="BL86" s="562"/>
      <c r="BM86" s="226">
        <f t="shared" si="88"/>
        <v>0</v>
      </c>
      <c r="BN86" s="251">
        <f t="shared" si="89"/>
        <v>0</v>
      </c>
      <c r="BO86" s="226">
        <f t="shared" si="90"/>
        <v>0</v>
      </c>
      <c r="BP86" s="227">
        <f t="shared" si="91"/>
        <v>0</v>
      </c>
      <c r="BQ86" s="23"/>
      <c r="BR86" s="23"/>
      <c r="BS86" s="174">
        <v>160</v>
      </c>
      <c r="BT86" s="573"/>
      <c r="BU86" s="175"/>
      <c r="BV86" s="174">
        <v>160</v>
      </c>
      <c r="BW86" s="573"/>
      <c r="BX86" s="175"/>
      <c r="BY86" s="174">
        <v>160</v>
      </c>
      <c r="BZ86" s="573"/>
      <c r="CA86" s="175"/>
      <c r="CB86" s="174">
        <v>160</v>
      </c>
      <c r="CC86" s="573"/>
      <c r="CD86" s="175"/>
      <c r="CE86" s="174">
        <v>160</v>
      </c>
      <c r="CF86" s="573"/>
      <c r="CG86" s="175"/>
      <c r="CH86" s="174">
        <v>160</v>
      </c>
      <c r="CI86" s="573"/>
      <c r="CJ86" s="175"/>
      <c r="CK86" s="174">
        <v>160</v>
      </c>
      <c r="CL86" s="573"/>
      <c r="CM86" s="175"/>
      <c r="CN86" s="174">
        <v>160</v>
      </c>
      <c r="CO86" s="573"/>
      <c r="CP86" s="175"/>
      <c r="CQ86" s="174">
        <v>160</v>
      </c>
      <c r="CR86" s="573"/>
      <c r="CS86" s="175"/>
      <c r="CT86" s="174">
        <v>160</v>
      </c>
      <c r="CU86" s="573"/>
      <c r="CV86" s="175"/>
      <c r="CW86" s="174">
        <v>160</v>
      </c>
      <c r="CX86" s="573"/>
      <c r="CY86" s="175"/>
      <c r="CZ86" s="174">
        <v>160</v>
      </c>
      <c r="DA86" s="573"/>
      <c r="DB86" s="175"/>
      <c r="DC86" s="252">
        <f t="shared" si="92"/>
        <v>0</v>
      </c>
      <c r="DD86" s="251">
        <f t="shared" si="93"/>
        <v>0</v>
      </c>
      <c r="DE86" s="226">
        <f t="shared" si="94"/>
        <v>0</v>
      </c>
      <c r="DF86" s="227">
        <f t="shared" si="95"/>
        <v>0</v>
      </c>
      <c r="DG86" s="23"/>
      <c r="DH86" s="23"/>
      <c r="DI86" s="174">
        <v>160</v>
      </c>
      <c r="DJ86" s="566"/>
      <c r="DK86" s="567"/>
      <c r="DL86" s="201">
        <v>160</v>
      </c>
      <c r="DM86" s="561"/>
      <c r="DN86" s="567"/>
      <c r="DO86" s="201">
        <v>160</v>
      </c>
      <c r="DP86" s="561"/>
      <c r="DQ86" s="567"/>
      <c r="DR86" s="201">
        <v>160</v>
      </c>
      <c r="DS86" s="561"/>
      <c r="DT86" s="567"/>
      <c r="DU86" s="201">
        <v>160</v>
      </c>
      <c r="DV86" s="561"/>
      <c r="DW86" s="567"/>
      <c r="DX86" s="174">
        <v>160</v>
      </c>
      <c r="DY86" s="566"/>
      <c r="DZ86" s="567"/>
      <c r="EA86" s="201">
        <v>160</v>
      </c>
      <c r="EB86" s="561"/>
      <c r="EC86" s="567"/>
      <c r="ED86" s="201">
        <v>160</v>
      </c>
      <c r="EE86" s="561"/>
      <c r="EF86" s="567"/>
      <c r="EG86" s="201">
        <v>160</v>
      </c>
      <c r="EH86" s="561"/>
      <c r="EI86" s="567"/>
      <c r="EJ86" s="174">
        <v>160</v>
      </c>
      <c r="EK86" s="566"/>
      <c r="EL86" s="567"/>
      <c r="EM86" s="201">
        <v>160</v>
      </c>
      <c r="EN86" s="561"/>
      <c r="EO86" s="567"/>
      <c r="EP86" s="201">
        <v>160</v>
      </c>
      <c r="EQ86" s="561"/>
      <c r="ER86" s="567"/>
      <c r="ES86" s="252">
        <f t="shared" si="96"/>
        <v>0</v>
      </c>
      <c r="ET86" s="251">
        <f t="shared" si="97"/>
        <v>0</v>
      </c>
      <c r="EU86" s="226">
        <f t="shared" si="98"/>
        <v>0</v>
      </c>
      <c r="EV86" s="227">
        <f t="shared" si="99"/>
        <v>0</v>
      </c>
      <c r="EW86" s="23"/>
      <c r="EX86" s="23"/>
      <c r="EY86" s="568">
        <v>160</v>
      </c>
      <c r="EZ86" s="573"/>
      <c r="FA86" s="567"/>
      <c r="FB86" s="201">
        <v>160</v>
      </c>
      <c r="FC86" s="573"/>
      <c r="FD86" s="567"/>
      <c r="FE86" s="201">
        <v>160</v>
      </c>
      <c r="FF86" s="573"/>
      <c r="FG86" s="567"/>
      <c r="FH86" s="201">
        <v>160</v>
      </c>
      <c r="FI86" s="573"/>
      <c r="FJ86" s="567"/>
      <c r="FK86" s="174">
        <v>160</v>
      </c>
      <c r="FL86" s="566"/>
      <c r="FM86" s="567"/>
      <c r="FN86" s="201">
        <v>160</v>
      </c>
      <c r="FO86" s="573"/>
      <c r="FP86" s="567"/>
      <c r="FQ86" s="174">
        <v>160</v>
      </c>
      <c r="FR86" s="566"/>
      <c r="FS86" s="567"/>
      <c r="FT86" s="201">
        <v>160</v>
      </c>
      <c r="FU86" s="573"/>
      <c r="FV86" s="567"/>
      <c r="FW86" s="201">
        <v>160</v>
      </c>
      <c r="FX86" s="573"/>
      <c r="FY86" s="567"/>
      <c r="FZ86" s="174">
        <v>160</v>
      </c>
      <c r="GA86" s="566"/>
      <c r="GB86" s="567"/>
      <c r="GC86" s="201">
        <v>160</v>
      </c>
      <c r="GD86" s="573"/>
      <c r="GE86" s="567"/>
      <c r="GF86" s="201">
        <v>160</v>
      </c>
      <c r="GG86" s="573"/>
      <c r="GH86" s="567"/>
      <c r="GI86" s="252">
        <f t="shared" si="100"/>
        <v>0</v>
      </c>
      <c r="GJ86" s="251">
        <f t="shared" si="101"/>
        <v>0</v>
      </c>
      <c r="GK86" s="226">
        <f t="shared" si="102"/>
        <v>0</v>
      </c>
      <c r="GL86" s="227">
        <f t="shared" si="103"/>
        <v>0</v>
      </c>
      <c r="GM86" s="23"/>
      <c r="GN86" s="23"/>
      <c r="GO86" s="568">
        <v>160</v>
      </c>
      <c r="GP86" s="573"/>
      <c r="GQ86" s="567"/>
      <c r="GR86" s="201">
        <v>160</v>
      </c>
      <c r="GS86" s="573"/>
      <c r="GT86" s="567"/>
      <c r="GU86" s="201">
        <v>160</v>
      </c>
      <c r="GV86" s="573"/>
      <c r="GW86" s="567"/>
      <c r="GX86" s="201">
        <v>160</v>
      </c>
      <c r="GY86" s="573"/>
      <c r="GZ86" s="567"/>
      <c r="HA86" s="201">
        <v>160</v>
      </c>
      <c r="HB86" s="573"/>
      <c r="HC86" s="567"/>
      <c r="HD86" s="201">
        <v>160</v>
      </c>
      <c r="HE86" s="573"/>
      <c r="HF86" s="567"/>
      <c r="HG86" s="201">
        <v>160</v>
      </c>
      <c r="HH86" s="573"/>
      <c r="HI86" s="567"/>
      <c r="HJ86" s="201">
        <v>160</v>
      </c>
      <c r="HK86" s="573"/>
      <c r="HL86" s="567"/>
      <c r="HM86" s="201">
        <v>160</v>
      </c>
      <c r="HN86" s="573"/>
      <c r="HO86" s="567"/>
      <c r="HP86" s="201">
        <v>160</v>
      </c>
      <c r="HQ86" s="573"/>
      <c r="HR86" s="567"/>
      <c r="HS86" s="201">
        <v>160</v>
      </c>
      <c r="HT86" s="573"/>
      <c r="HU86" s="567"/>
      <c r="HV86" s="201">
        <v>160</v>
      </c>
      <c r="HW86" s="573"/>
      <c r="HX86" s="567"/>
      <c r="HY86" s="252">
        <f t="shared" si="104"/>
        <v>0</v>
      </c>
      <c r="HZ86" s="251">
        <f t="shared" si="105"/>
        <v>0</v>
      </c>
      <c r="IA86" s="226">
        <f t="shared" si="106"/>
        <v>0</v>
      </c>
      <c r="IB86" s="227">
        <f t="shared" si="107"/>
        <v>0</v>
      </c>
      <c r="IC86" s="23"/>
      <c r="ID86" s="23"/>
      <c r="IE86" s="568">
        <v>160</v>
      </c>
      <c r="IF86" s="573"/>
      <c r="IG86" s="567"/>
      <c r="IH86" s="201">
        <v>160</v>
      </c>
      <c r="II86" s="573"/>
      <c r="IJ86" s="567"/>
      <c r="IK86" s="174">
        <v>160</v>
      </c>
      <c r="IL86" s="566"/>
      <c r="IM86" s="567"/>
      <c r="IN86" s="174">
        <v>160</v>
      </c>
      <c r="IO86" s="566"/>
      <c r="IP86" s="567"/>
      <c r="IQ86" s="174">
        <v>160</v>
      </c>
      <c r="IR86" s="566"/>
      <c r="IS86" s="567"/>
      <c r="IT86" s="174">
        <v>160</v>
      </c>
      <c r="IU86" s="566"/>
      <c r="IV86" s="567"/>
      <c r="IW86" s="201">
        <v>160</v>
      </c>
      <c r="IX86" s="573"/>
      <c r="IY86" s="567"/>
      <c r="IZ86" s="174">
        <v>160</v>
      </c>
      <c r="JA86" s="566"/>
      <c r="JB86" s="567"/>
      <c r="JC86" s="174">
        <v>160</v>
      </c>
      <c r="JD86" s="566"/>
      <c r="JE86" s="567"/>
      <c r="JF86" s="174">
        <v>160</v>
      </c>
      <c r="JG86" s="566"/>
      <c r="JH86" s="567"/>
      <c r="JI86" s="174">
        <v>160</v>
      </c>
      <c r="JJ86" s="566"/>
      <c r="JK86" s="567"/>
      <c r="JL86" s="201">
        <v>160</v>
      </c>
      <c r="JM86" s="573"/>
      <c r="JN86" s="567"/>
      <c r="JO86" s="252">
        <f t="shared" si="108"/>
        <v>0</v>
      </c>
      <c r="JP86" s="251">
        <f t="shared" si="109"/>
        <v>0</v>
      </c>
      <c r="JQ86" s="226">
        <f t="shared" si="110"/>
        <v>0</v>
      </c>
      <c r="JR86" s="227">
        <f t="shared" si="111"/>
        <v>0</v>
      </c>
      <c r="JS86" s="23"/>
      <c r="JT86" s="23"/>
      <c r="JU86" s="174">
        <v>160</v>
      </c>
      <c r="JV86" s="566"/>
      <c r="JW86" s="567"/>
      <c r="JX86" s="174">
        <v>160</v>
      </c>
      <c r="JY86" s="566"/>
      <c r="JZ86" s="567"/>
      <c r="KA86" s="174">
        <v>160</v>
      </c>
      <c r="KB86" s="566"/>
      <c r="KC86" s="567"/>
      <c r="KD86" s="174">
        <v>160</v>
      </c>
      <c r="KE86" s="566"/>
      <c r="KF86" s="567"/>
      <c r="KG86" s="174">
        <v>160</v>
      </c>
      <c r="KH86" s="566"/>
      <c r="KI86" s="567"/>
      <c r="KJ86" s="174">
        <v>160</v>
      </c>
      <c r="KK86" s="566"/>
      <c r="KL86" s="567"/>
      <c r="KM86" s="174">
        <v>160</v>
      </c>
      <c r="KN86" s="566"/>
      <c r="KO86" s="567"/>
      <c r="KP86" s="174">
        <v>160</v>
      </c>
      <c r="KQ86" s="566"/>
      <c r="KR86" s="567"/>
      <c r="KS86" s="174">
        <v>160</v>
      </c>
      <c r="KT86" s="566"/>
      <c r="KU86" s="567"/>
      <c r="KV86" s="174">
        <v>160</v>
      </c>
      <c r="KW86" s="566"/>
      <c r="KX86" s="567"/>
      <c r="KY86" s="174">
        <v>160</v>
      </c>
      <c r="KZ86" s="566"/>
      <c r="LA86" s="567"/>
      <c r="LB86" s="174">
        <v>160</v>
      </c>
      <c r="LC86" s="566"/>
      <c r="LD86" s="567"/>
      <c r="LE86" s="252">
        <f t="shared" si="112"/>
        <v>0</v>
      </c>
      <c r="LF86" s="251">
        <f t="shared" si="113"/>
        <v>0</v>
      </c>
      <c r="LG86" s="226">
        <f t="shared" si="114"/>
        <v>0</v>
      </c>
      <c r="LH86" s="227">
        <f t="shared" si="115"/>
        <v>0</v>
      </c>
      <c r="LI86" s="23"/>
      <c r="LJ86" s="23"/>
      <c r="LK86" s="174">
        <v>160</v>
      </c>
      <c r="LL86" s="566"/>
      <c r="LM86" s="567"/>
      <c r="LN86" s="174">
        <v>160</v>
      </c>
      <c r="LO86" s="566"/>
      <c r="LP86" s="567"/>
      <c r="LQ86" s="174">
        <v>160</v>
      </c>
      <c r="LR86" s="566"/>
      <c r="LS86" s="567"/>
      <c r="LT86" s="174">
        <v>160</v>
      </c>
      <c r="LU86" s="566"/>
      <c r="LV86" s="567"/>
      <c r="LW86" s="174">
        <v>160</v>
      </c>
      <c r="LX86" s="566"/>
      <c r="LY86" s="567"/>
      <c r="LZ86" s="551">
        <v>160</v>
      </c>
      <c r="MA86" s="566"/>
      <c r="MB86" s="567"/>
      <c r="MC86" s="174">
        <v>160</v>
      </c>
      <c r="MD86" s="566"/>
      <c r="ME86" s="567"/>
      <c r="MF86" s="174">
        <v>160</v>
      </c>
      <c r="MG86" s="566"/>
      <c r="MH86" s="567"/>
      <c r="MI86" s="174">
        <v>160</v>
      </c>
      <c r="MJ86" s="566"/>
      <c r="MK86" s="567"/>
      <c r="ML86" s="174">
        <v>160</v>
      </c>
      <c r="MM86" s="566"/>
      <c r="MN86" s="567"/>
      <c r="MO86" s="551">
        <v>160</v>
      </c>
      <c r="MP86" s="566"/>
      <c r="MQ86" s="567"/>
      <c r="MR86" s="174">
        <v>160</v>
      </c>
      <c r="MS86" s="566"/>
      <c r="MT86" s="567"/>
      <c r="MU86" s="252">
        <f t="shared" si="116"/>
        <v>0</v>
      </c>
      <c r="MV86" s="251">
        <f t="shared" si="117"/>
        <v>0</v>
      </c>
      <c r="MW86" s="226">
        <f t="shared" si="118"/>
        <v>0</v>
      </c>
      <c r="MX86" s="227">
        <f t="shared" si="119"/>
        <v>0</v>
      </c>
      <c r="MY86" s="23"/>
      <c r="MZ86" s="23"/>
      <c r="NA86" s="568">
        <v>160</v>
      </c>
      <c r="NB86" s="573"/>
      <c r="NC86" s="567"/>
      <c r="ND86" s="174">
        <v>160</v>
      </c>
      <c r="NE86" s="566"/>
      <c r="NF86" s="567"/>
      <c r="NG86" s="201">
        <v>160</v>
      </c>
      <c r="NH86" s="573"/>
      <c r="NI86" s="567"/>
      <c r="NJ86" s="201">
        <v>160</v>
      </c>
      <c r="NK86" s="573"/>
      <c r="NL86" s="567"/>
      <c r="NM86" s="174">
        <v>160</v>
      </c>
      <c r="NN86" s="566"/>
      <c r="NO86" s="567"/>
      <c r="NP86" s="174">
        <v>160</v>
      </c>
      <c r="NQ86" s="566"/>
      <c r="NR86" s="567"/>
      <c r="NS86" s="174">
        <v>160</v>
      </c>
      <c r="NT86" s="566"/>
      <c r="NU86" s="567"/>
      <c r="NV86" s="201">
        <v>160</v>
      </c>
      <c r="NW86" s="573"/>
      <c r="NX86" s="567"/>
      <c r="NY86" s="201">
        <v>160</v>
      </c>
      <c r="NZ86" s="573"/>
      <c r="OA86" s="567"/>
      <c r="OB86" s="174">
        <v>160</v>
      </c>
      <c r="OC86" s="566"/>
      <c r="OD86" s="567"/>
      <c r="OE86" s="174">
        <v>160</v>
      </c>
      <c r="OF86" s="566"/>
      <c r="OG86" s="567"/>
      <c r="OH86" s="174">
        <v>160</v>
      </c>
      <c r="OI86" s="566"/>
      <c r="OJ86" s="567"/>
      <c r="OK86" s="252">
        <f t="shared" si="120"/>
        <v>0</v>
      </c>
      <c r="OL86" s="251">
        <f t="shared" si="121"/>
        <v>0</v>
      </c>
      <c r="OM86" s="226">
        <f t="shared" si="122"/>
        <v>0</v>
      </c>
      <c r="ON86" s="227">
        <f t="shared" si="123"/>
        <v>0</v>
      </c>
      <c r="OO86" s="23"/>
      <c r="OP86" s="23"/>
      <c r="OQ86" s="571" t="s">
        <v>297</v>
      </c>
      <c r="OR86" s="577">
        <v>160</v>
      </c>
      <c r="OS86" s="573"/>
      <c r="OT86" s="175"/>
      <c r="OU86" s="252">
        <f t="shared" si="124"/>
        <v>0</v>
      </c>
      <c r="OV86" s="227">
        <f t="shared" si="125"/>
        <v>0</v>
      </c>
      <c r="OW86" s="226">
        <f t="shared" si="126"/>
        <v>0</v>
      </c>
      <c r="OX86" s="251">
        <f t="shared" si="127"/>
        <v>0</v>
      </c>
      <c r="OY86" s="574"/>
      <c r="OZ86" s="23"/>
      <c r="PA86" s="23"/>
      <c r="PB86" s="228">
        <f t="shared" si="72"/>
        <v>0</v>
      </c>
      <c r="PC86" s="255">
        <f t="shared" si="73"/>
        <v>0</v>
      </c>
      <c r="PD86" s="226">
        <f t="shared" si="74"/>
        <v>0</v>
      </c>
      <c r="PE86" s="227">
        <f t="shared" si="75"/>
        <v>0</v>
      </c>
      <c r="PF86" s="230">
        <f t="shared" si="76"/>
        <v>0</v>
      </c>
      <c r="PG86" s="229">
        <f t="shared" si="77"/>
        <v>0</v>
      </c>
      <c r="PH86" s="226">
        <f t="shared" si="78"/>
        <v>0</v>
      </c>
      <c r="PI86" s="251">
        <f t="shared" si="79"/>
        <v>0</v>
      </c>
      <c r="PJ86" s="412">
        <f t="shared" si="80"/>
        <v>0</v>
      </c>
      <c r="PK86" s="417">
        <f t="shared" si="81"/>
        <v>0</v>
      </c>
      <c r="PL86" s="412">
        <f t="shared" si="82"/>
        <v>0</v>
      </c>
      <c r="PM86" s="414">
        <f t="shared" si="83"/>
        <v>0</v>
      </c>
      <c r="PN86" s="412" t="s">
        <v>338</v>
      </c>
      <c r="PO86" s="414" t="s">
        <v>338</v>
      </c>
      <c r="PP86" s="412">
        <f t="shared" si="84"/>
        <v>0</v>
      </c>
      <c r="PQ86" s="414">
        <f t="shared" si="85"/>
        <v>0</v>
      </c>
      <c r="PR86" s="23"/>
      <c r="PV86" s="26"/>
      <c r="PW86" s="26"/>
      <c r="PY86" s="26"/>
    </row>
    <row r="87" spans="2:441" s="4" customFormat="1" ht="16.5" customHeight="1" x14ac:dyDescent="0.25">
      <c r="B87" s="46" t="s">
        <v>50</v>
      </c>
      <c r="C87" s="986"/>
      <c r="D87" s="987"/>
      <c r="E87" s="308"/>
      <c r="F87" s="652">
        <v>1</v>
      </c>
      <c r="G87" s="309"/>
      <c r="H87" s="59"/>
      <c r="I87" s="57">
        <f>INT(ROUND(F87,2)*(IF(RIGHT(G87,1)="*",data!$J$11*H87+(IF(H87&gt;0, data!$K$11,0)),(IF(G87&gt;0,data!$J$11*RIGHT(G87,5)+data!$K$11,0)))))</f>
        <v>0</v>
      </c>
      <c r="J87" s="57">
        <f>IF(E87&gt;0,I87*E87,0)</f>
        <v>0</v>
      </c>
      <c r="K87" s="313"/>
      <c r="L87" s="314"/>
      <c r="M87" s="312"/>
      <c r="N87" s="57">
        <f>INT(ROUND(F87,2)*(IF(J87&gt;0,(IF(L87="ano",data!$J$6,0)),0)))</f>
        <v>0</v>
      </c>
      <c r="O87" s="61">
        <f>IF(M87&gt;E87,N87*E87,N87*M87)</f>
        <v>0</v>
      </c>
      <c r="P87" s="63">
        <f>J87+O87</f>
        <v>0</v>
      </c>
      <c r="Q87" s="26"/>
      <c r="R87" s="288" t="str">
        <f t="shared" si="86"/>
        <v/>
      </c>
      <c r="S87" s="289" t="str">
        <f t="shared" si="87"/>
        <v/>
      </c>
      <c r="T87" s="65" t="s">
        <v>338</v>
      </c>
      <c r="U87" s="290" t="str">
        <f t="shared" si="128"/>
        <v/>
      </c>
      <c r="V87" s="4">
        <f>IF(P87&gt;0,IF(ISTEXT(C87)=TRUE,0,1),0)</f>
        <v>0</v>
      </c>
      <c r="W87" s="26">
        <f>IF(H87&gt;0,IF(RIGHT(G87,1)="*",0,1),0)</f>
        <v>0</v>
      </c>
      <c r="X87" s="26">
        <f>IF(OR(G87=data!$I$18,G87=data!$I$19,G87=data!$I$20,G87=data!$I$21,G87=data!$I$22,G87=data!$I$23,G87=data!$I$24,G87=data!$I$25,G87=data!$I$26,G87=data!$I$27,G87=data!$I$28,G87=data!$I$29,G87=data!$I$30,G87=data!$I$31,G87=data!$I$32,G87=data!$I$33,G87=data!$I$34,G87=data!$I$35,G87=data!$I$36,G87=data!$I$37,G87=data!$I$38,G87=data!$I$39,G87=data!$I$40,G87=data!$I$41,G87=data!$I$42,G87=data!$I$43,G87=data!$I$44),1,0)</f>
        <v>0</v>
      </c>
      <c r="Z87" s="176" t="s">
        <v>297</v>
      </c>
      <c r="AA87" s="10"/>
      <c r="AB87" s="10"/>
      <c r="AC87" s="168">
        <v>160</v>
      </c>
      <c r="AD87" s="328"/>
      <c r="AE87" s="223"/>
      <c r="AF87" s="168">
        <v>160</v>
      </c>
      <c r="AG87" s="328"/>
      <c r="AH87" s="223"/>
      <c r="AI87" s="168">
        <v>160</v>
      </c>
      <c r="AJ87" s="328"/>
      <c r="AK87" s="223"/>
      <c r="AL87" s="168">
        <v>160</v>
      </c>
      <c r="AM87" s="328"/>
      <c r="AN87" s="223"/>
      <c r="AO87" s="168">
        <v>160</v>
      </c>
      <c r="AP87" s="328"/>
      <c r="AQ87" s="223"/>
      <c r="AR87" s="168">
        <v>160</v>
      </c>
      <c r="AS87" s="328"/>
      <c r="AT87" s="223"/>
      <c r="AU87" s="168">
        <v>160</v>
      </c>
      <c r="AV87" s="328"/>
      <c r="AW87" s="223"/>
      <c r="AX87" s="168">
        <v>160</v>
      </c>
      <c r="AY87" s="328"/>
      <c r="AZ87" s="223"/>
      <c r="BA87" s="168">
        <v>160</v>
      </c>
      <c r="BB87" s="328"/>
      <c r="BC87" s="223"/>
      <c r="BD87" s="168">
        <v>160</v>
      </c>
      <c r="BE87" s="328"/>
      <c r="BF87" s="223"/>
      <c r="BG87" s="168">
        <v>160</v>
      </c>
      <c r="BH87" s="328"/>
      <c r="BI87" s="223"/>
      <c r="BJ87" s="168">
        <v>160</v>
      </c>
      <c r="BK87" s="328"/>
      <c r="BL87" s="223"/>
      <c r="BM87" s="226">
        <f t="shared" si="88"/>
        <v>0</v>
      </c>
      <c r="BN87" s="251">
        <f t="shared" si="89"/>
        <v>0</v>
      </c>
      <c r="BO87" s="226">
        <f t="shared" si="90"/>
        <v>0</v>
      </c>
      <c r="BP87" s="227">
        <f t="shared" si="91"/>
        <v>0</v>
      </c>
      <c r="BS87" s="164">
        <v>160</v>
      </c>
      <c r="BT87" s="327"/>
      <c r="BU87" s="177"/>
      <c r="BV87" s="164">
        <v>160</v>
      </c>
      <c r="BW87" s="327"/>
      <c r="BX87" s="177"/>
      <c r="BY87" s="164">
        <v>160</v>
      </c>
      <c r="BZ87" s="327"/>
      <c r="CA87" s="177"/>
      <c r="CB87" s="164">
        <v>160</v>
      </c>
      <c r="CC87" s="327"/>
      <c r="CD87" s="177"/>
      <c r="CE87" s="164">
        <v>160</v>
      </c>
      <c r="CF87" s="327"/>
      <c r="CG87" s="177"/>
      <c r="CH87" s="164">
        <v>160</v>
      </c>
      <c r="CI87" s="327"/>
      <c r="CJ87" s="177"/>
      <c r="CK87" s="164">
        <v>160</v>
      </c>
      <c r="CL87" s="327"/>
      <c r="CM87" s="177"/>
      <c r="CN87" s="164">
        <v>160</v>
      </c>
      <c r="CO87" s="327"/>
      <c r="CP87" s="177"/>
      <c r="CQ87" s="164">
        <v>160</v>
      </c>
      <c r="CR87" s="327"/>
      <c r="CS87" s="177"/>
      <c r="CT87" s="164">
        <v>160</v>
      </c>
      <c r="CU87" s="327"/>
      <c r="CV87" s="177"/>
      <c r="CW87" s="164">
        <v>160</v>
      </c>
      <c r="CX87" s="327"/>
      <c r="CY87" s="177"/>
      <c r="CZ87" s="164">
        <v>160</v>
      </c>
      <c r="DA87" s="327"/>
      <c r="DB87" s="177"/>
      <c r="DC87" s="252">
        <f t="shared" si="92"/>
        <v>0</v>
      </c>
      <c r="DD87" s="251">
        <f t="shared" si="93"/>
        <v>0</v>
      </c>
      <c r="DE87" s="226">
        <f t="shared" si="94"/>
        <v>0</v>
      </c>
      <c r="DF87" s="227">
        <f t="shared" si="95"/>
        <v>0</v>
      </c>
      <c r="DI87" s="164">
        <v>160</v>
      </c>
      <c r="DJ87" s="340"/>
      <c r="DK87" s="169"/>
      <c r="DL87" s="195">
        <v>160</v>
      </c>
      <c r="DM87" s="328"/>
      <c r="DN87" s="169"/>
      <c r="DO87" s="195">
        <v>160</v>
      </c>
      <c r="DP87" s="328"/>
      <c r="DQ87" s="169"/>
      <c r="DR87" s="195">
        <v>160</v>
      </c>
      <c r="DS87" s="328"/>
      <c r="DT87" s="169"/>
      <c r="DU87" s="195">
        <v>160</v>
      </c>
      <c r="DV87" s="328"/>
      <c r="DW87" s="169"/>
      <c r="DX87" s="164">
        <v>160</v>
      </c>
      <c r="DY87" s="340"/>
      <c r="DZ87" s="169"/>
      <c r="EA87" s="195">
        <v>160</v>
      </c>
      <c r="EB87" s="328"/>
      <c r="EC87" s="169"/>
      <c r="ED87" s="195">
        <v>160</v>
      </c>
      <c r="EE87" s="328"/>
      <c r="EF87" s="169"/>
      <c r="EG87" s="195">
        <v>160</v>
      </c>
      <c r="EH87" s="328"/>
      <c r="EI87" s="169"/>
      <c r="EJ87" s="164">
        <v>160</v>
      </c>
      <c r="EK87" s="340"/>
      <c r="EL87" s="169"/>
      <c r="EM87" s="195">
        <v>160</v>
      </c>
      <c r="EN87" s="328"/>
      <c r="EO87" s="169"/>
      <c r="EP87" s="195">
        <v>160</v>
      </c>
      <c r="EQ87" s="328"/>
      <c r="ER87" s="169"/>
      <c r="ES87" s="252">
        <f t="shared" si="96"/>
        <v>0</v>
      </c>
      <c r="ET87" s="251">
        <f t="shared" si="97"/>
        <v>0</v>
      </c>
      <c r="EU87" s="226">
        <f t="shared" si="98"/>
        <v>0</v>
      </c>
      <c r="EV87" s="227">
        <f t="shared" si="99"/>
        <v>0</v>
      </c>
      <c r="EY87" s="346">
        <v>160</v>
      </c>
      <c r="EZ87" s="327"/>
      <c r="FA87" s="169"/>
      <c r="FB87" s="195">
        <v>160</v>
      </c>
      <c r="FC87" s="327"/>
      <c r="FD87" s="169"/>
      <c r="FE87" s="195">
        <v>160</v>
      </c>
      <c r="FF87" s="327"/>
      <c r="FG87" s="169"/>
      <c r="FH87" s="195">
        <v>160</v>
      </c>
      <c r="FI87" s="327"/>
      <c r="FJ87" s="169"/>
      <c r="FK87" s="164">
        <v>160</v>
      </c>
      <c r="FL87" s="340"/>
      <c r="FM87" s="169"/>
      <c r="FN87" s="195">
        <v>160</v>
      </c>
      <c r="FO87" s="327"/>
      <c r="FP87" s="169"/>
      <c r="FQ87" s="164">
        <v>160</v>
      </c>
      <c r="FR87" s="340"/>
      <c r="FS87" s="169"/>
      <c r="FT87" s="195">
        <v>160</v>
      </c>
      <c r="FU87" s="327"/>
      <c r="FV87" s="169"/>
      <c r="FW87" s="195">
        <v>160</v>
      </c>
      <c r="FX87" s="327"/>
      <c r="FY87" s="169"/>
      <c r="FZ87" s="164">
        <v>160</v>
      </c>
      <c r="GA87" s="340"/>
      <c r="GB87" s="169"/>
      <c r="GC87" s="195">
        <v>160</v>
      </c>
      <c r="GD87" s="327"/>
      <c r="GE87" s="169"/>
      <c r="GF87" s="195">
        <v>160</v>
      </c>
      <c r="GG87" s="327"/>
      <c r="GH87" s="169"/>
      <c r="GI87" s="252">
        <f t="shared" si="100"/>
        <v>0</v>
      </c>
      <c r="GJ87" s="251">
        <f t="shared" si="101"/>
        <v>0</v>
      </c>
      <c r="GK87" s="226">
        <f t="shared" si="102"/>
        <v>0</v>
      </c>
      <c r="GL87" s="227">
        <f t="shared" si="103"/>
        <v>0</v>
      </c>
      <c r="GO87" s="346">
        <v>160</v>
      </c>
      <c r="GP87" s="327"/>
      <c r="GQ87" s="169"/>
      <c r="GR87" s="195">
        <v>160</v>
      </c>
      <c r="GS87" s="327"/>
      <c r="GT87" s="169"/>
      <c r="GU87" s="195">
        <v>160</v>
      </c>
      <c r="GV87" s="327"/>
      <c r="GW87" s="169"/>
      <c r="GX87" s="195">
        <v>160</v>
      </c>
      <c r="GY87" s="327"/>
      <c r="GZ87" s="169"/>
      <c r="HA87" s="195">
        <v>160</v>
      </c>
      <c r="HB87" s="327"/>
      <c r="HC87" s="169"/>
      <c r="HD87" s="195">
        <v>160</v>
      </c>
      <c r="HE87" s="327"/>
      <c r="HF87" s="169"/>
      <c r="HG87" s="195">
        <v>160</v>
      </c>
      <c r="HH87" s="327"/>
      <c r="HI87" s="169"/>
      <c r="HJ87" s="195">
        <v>160</v>
      </c>
      <c r="HK87" s="327"/>
      <c r="HL87" s="169"/>
      <c r="HM87" s="195">
        <v>160</v>
      </c>
      <c r="HN87" s="327"/>
      <c r="HO87" s="169"/>
      <c r="HP87" s="195">
        <v>160</v>
      </c>
      <c r="HQ87" s="327"/>
      <c r="HR87" s="169"/>
      <c r="HS87" s="195">
        <v>160</v>
      </c>
      <c r="HT87" s="327"/>
      <c r="HU87" s="169"/>
      <c r="HV87" s="195">
        <v>160</v>
      </c>
      <c r="HW87" s="327"/>
      <c r="HX87" s="169"/>
      <c r="HY87" s="252">
        <f t="shared" si="104"/>
        <v>0</v>
      </c>
      <c r="HZ87" s="251">
        <f t="shared" si="105"/>
        <v>0</v>
      </c>
      <c r="IA87" s="226">
        <f t="shared" si="106"/>
        <v>0</v>
      </c>
      <c r="IB87" s="227">
        <f t="shared" si="107"/>
        <v>0</v>
      </c>
      <c r="IE87" s="346">
        <v>160</v>
      </c>
      <c r="IF87" s="327"/>
      <c r="IG87" s="169"/>
      <c r="IH87" s="195">
        <v>160</v>
      </c>
      <c r="II87" s="327"/>
      <c r="IJ87" s="169"/>
      <c r="IK87" s="164">
        <v>160</v>
      </c>
      <c r="IL87" s="340"/>
      <c r="IM87" s="169"/>
      <c r="IN87" s="164">
        <v>160</v>
      </c>
      <c r="IO87" s="340"/>
      <c r="IP87" s="169"/>
      <c r="IQ87" s="164">
        <v>160</v>
      </c>
      <c r="IR87" s="340"/>
      <c r="IS87" s="169"/>
      <c r="IT87" s="164">
        <v>160</v>
      </c>
      <c r="IU87" s="340"/>
      <c r="IV87" s="169"/>
      <c r="IW87" s="195">
        <v>160</v>
      </c>
      <c r="IX87" s="327"/>
      <c r="IY87" s="169"/>
      <c r="IZ87" s="164">
        <v>160</v>
      </c>
      <c r="JA87" s="340"/>
      <c r="JB87" s="169"/>
      <c r="JC87" s="164">
        <v>160</v>
      </c>
      <c r="JD87" s="340"/>
      <c r="JE87" s="169"/>
      <c r="JF87" s="164">
        <v>160</v>
      </c>
      <c r="JG87" s="340"/>
      <c r="JH87" s="169"/>
      <c r="JI87" s="164">
        <v>160</v>
      </c>
      <c r="JJ87" s="340"/>
      <c r="JK87" s="169"/>
      <c r="JL87" s="195">
        <v>160</v>
      </c>
      <c r="JM87" s="327"/>
      <c r="JN87" s="169"/>
      <c r="JO87" s="252">
        <f t="shared" si="108"/>
        <v>0</v>
      </c>
      <c r="JP87" s="251">
        <f t="shared" si="109"/>
        <v>0</v>
      </c>
      <c r="JQ87" s="226">
        <f t="shared" si="110"/>
        <v>0</v>
      </c>
      <c r="JR87" s="227">
        <f t="shared" si="111"/>
        <v>0</v>
      </c>
      <c r="JU87" s="164">
        <v>160</v>
      </c>
      <c r="JV87" s="340"/>
      <c r="JW87" s="169"/>
      <c r="JX87" s="164">
        <v>160</v>
      </c>
      <c r="JY87" s="340"/>
      <c r="JZ87" s="169"/>
      <c r="KA87" s="164">
        <v>160</v>
      </c>
      <c r="KB87" s="340"/>
      <c r="KC87" s="169"/>
      <c r="KD87" s="164">
        <v>160</v>
      </c>
      <c r="KE87" s="340"/>
      <c r="KF87" s="169"/>
      <c r="KG87" s="164">
        <v>160</v>
      </c>
      <c r="KH87" s="340"/>
      <c r="KI87" s="169"/>
      <c r="KJ87" s="164">
        <v>160</v>
      </c>
      <c r="KK87" s="340"/>
      <c r="KL87" s="169"/>
      <c r="KM87" s="164">
        <v>160</v>
      </c>
      <c r="KN87" s="340"/>
      <c r="KO87" s="169"/>
      <c r="KP87" s="164">
        <v>160</v>
      </c>
      <c r="KQ87" s="340"/>
      <c r="KR87" s="169"/>
      <c r="KS87" s="164">
        <v>160</v>
      </c>
      <c r="KT87" s="340"/>
      <c r="KU87" s="169"/>
      <c r="KV87" s="164">
        <v>160</v>
      </c>
      <c r="KW87" s="340"/>
      <c r="KX87" s="169"/>
      <c r="KY87" s="164">
        <v>160</v>
      </c>
      <c r="KZ87" s="340"/>
      <c r="LA87" s="169"/>
      <c r="LB87" s="164">
        <v>160</v>
      </c>
      <c r="LC87" s="340"/>
      <c r="LD87" s="169"/>
      <c r="LE87" s="252">
        <f t="shared" si="112"/>
        <v>0</v>
      </c>
      <c r="LF87" s="251">
        <f t="shared" si="113"/>
        <v>0</v>
      </c>
      <c r="LG87" s="226">
        <f t="shared" si="114"/>
        <v>0</v>
      </c>
      <c r="LH87" s="227">
        <f t="shared" si="115"/>
        <v>0</v>
      </c>
      <c r="LK87" s="164">
        <v>160</v>
      </c>
      <c r="LL87" s="340"/>
      <c r="LM87" s="169"/>
      <c r="LN87" s="164">
        <v>160</v>
      </c>
      <c r="LO87" s="340"/>
      <c r="LP87" s="169"/>
      <c r="LQ87" s="164">
        <v>160</v>
      </c>
      <c r="LR87" s="340"/>
      <c r="LS87" s="169"/>
      <c r="LT87" s="164">
        <v>160</v>
      </c>
      <c r="LU87" s="340"/>
      <c r="LV87" s="169"/>
      <c r="LW87" s="164">
        <v>160</v>
      </c>
      <c r="LX87" s="340"/>
      <c r="LY87" s="169"/>
      <c r="LZ87" s="205">
        <v>160</v>
      </c>
      <c r="MA87" s="340"/>
      <c r="MB87" s="169"/>
      <c r="MC87" s="164">
        <v>160</v>
      </c>
      <c r="MD87" s="340"/>
      <c r="ME87" s="169"/>
      <c r="MF87" s="164">
        <v>160</v>
      </c>
      <c r="MG87" s="340"/>
      <c r="MH87" s="169"/>
      <c r="MI87" s="164">
        <v>160</v>
      </c>
      <c r="MJ87" s="340"/>
      <c r="MK87" s="169"/>
      <c r="ML87" s="164">
        <v>160</v>
      </c>
      <c r="MM87" s="340"/>
      <c r="MN87" s="169"/>
      <c r="MO87" s="205">
        <v>160</v>
      </c>
      <c r="MP87" s="340"/>
      <c r="MQ87" s="169"/>
      <c r="MR87" s="164">
        <v>160</v>
      </c>
      <c r="MS87" s="340"/>
      <c r="MT87" s="169"/>
      <c r="MU87" s="252">
        <f t="shared" si="116"/>
        <v>0</v>
      </c>
      <c r="MV87" s="251">
        <f t="shared" si="117"/>
        <v>0</v>
      </c>
      <c r="MW87" s="226">
        <f t="shared" si="118"/>
        <v>0</v>
      </c>
      <c r="MX87" s="227">
        <f t="shared" si="119"/>
        <v>0</v>
      </c>
      <c r="NA87" s="346">
        <v>160</v>
      </c>
      <c r="NB87" s="327"/>
      <c r="NC87" s="169"/>
      <c r="ND87" s="164">
        <v>160</v>
      </c>
      <c r="NE87" s="340"/>
      <c r="NF87" s="169"/>
      <c r="NG87" s="195">
        <v>160</v>
      </c>
      <c r="NH87" s="327"/>
      <c r="NI87" s="169"/>
      <c r="NJ87" s="195">
        <v>160</v>
      </c>
      <c r="NK87" s="327"/>
      <c r="NL87" s="169"/>
      <c r="NM87" s="164">
        <v>160</v>
      </c>
      <c r="NN87" s="340"/>
      <c r="NO87" s="169"/>
      <c r="NP87" s="164">
        <v>160</v>
      </c>
      <c r="NQ87" s="340"/>
      <c r="NR87" s="169"/>
      <c r="NS87" s="164">
        <v>160</v>
      </c>
      <c r="NT87" s="340"/>
      <c r="NU87" s="169"/>
      <c r="NV87" s="195">
        <v>160</v>
      </c>
      <c r="NW87" s="327"/>
      <c r="NX87" s="169"/>
      <c r="NY87" s="195">
        <v>160</v>
      </c>
      <c r="NZ87" s="327"/>
      <c r="OA87" s="169"/>
      <c r="OB87" s="164">
        <v>160</v>
      </c>
      <c r="OC87" s="340"/>
      <c r="OD87" s="169"/>
      <c r="OE87" s="164">
        <v>160</v>
      </c>
      <c r="OF87" s="340"/>
      <c r="OG87" s="169"/>
      <c r="OH87" s="164">
        <v>160</v>
      </c>
      <c r="OI87" s="340"/>
      <c r="OJ87" s="169"/>
      <c r="OK87" s="252">
        <f t="shared" si="120"/>
        <v>0</v>
      </c>
      <c r="OL87" s="251">
        <f t="shared" si="121"/>
        <v>0</v>
      </c>
      <c r="OM87" s="226">
        <f t="shared" si="122"/>
        <v>0</v>
      </c>
      <c r="ON87" s="227">
        <f t="shared" si="123"/>
        <v>0</v>
      </c>
      <c r="OQ87" s="283" t="s">
        <v>297</v>
      </c>
      <c r="OR87" s="354">
        <v>160</v>
      </c>
      <c r="OS87" s="327"/>
      <c r="OT87" s="177"/>
      <c r="OU87" s="252">
        <f t="shared" si="124"/>
        <v>0</v>
      </c>
      <c r="OV87" s="227">
        <f t="shared" si="125"/>
        <v>0</v>
      </c>
      <c r="OW87" s="226">
        <f t="shared" si="126"/>
        <v>0</v>
      </c>
      <c r="OX87" s="251">
        <f t="shared" si="127"/>
        <v>0</v>
      </c>
      <c r="OY87" s="293"/>
      <c r="PB87" s="228">
        <f t="shared" si="72"/>
        <v>0</v>
      </c>
      <c r="PC87" s="255">
        <f t="shared" si="73"/>
        <v>0</v>
      </c>
      <c r="PD87" s="226">
        <f t="shared" si="74"/>
        <v>0</v>
      </c>
      <c r="PE87" s="227">
        <f t="shared" si="75"/>
        <v>0</v>
      </c>
      <c r="PF87" s="230">
        <f t="shared" si="76"/>
        <v>0</v>
      </c>
      <c r="PG87" s="229">
        <f t="shared" si="77"/>
        <v>0</v>
      </c>
      <c r="PH87" s="226">
        <f t="shared" si="78"/>
        <v>0</v>
      </c>
      <c r="PI87" s="251">
        <f t="shared" si="79"/>
        <v>0</v>
      </c>
      <c r="PJ87" s="412">
        <f t="shared" si="80"/>
        <v>0</v>
      </c>
      <c r="PK87" s="417">
        <f t="shared" si="81"/>
        <v>0</v>
      </c>
      <c r="PL87" s="412">
        <f t="shared" si="82"/>
        <v>0</v>
      </c>
      <c r="PM87" s="414">
        <f t="shared" si="83"/>
        <v>0</v>
      </c>
      <c r="PN87" s="412" t="s">
        <v>338</v>
      </c>
      <c r="PO87" s="414" t="s">
        <v>338</v>
      </c>
      <c r="PP87" s="412">
        <f t="shared" si="84"/>
        <v>0</v>
      </c>
      <c r="PQ87" s="414">
        <f t="shared" si="85"/>
        <v>0</v>
      </c>
      <c r="PV87" s="26"/>
      <c r="PW87" s="26"/>
      <c r="PY87" s="26"/>
    </row>
    <row r="88" spans="2:441" s="4" customFormat="1" ht="15" hidden="1" customHeight="1" x14ac:dyDescent="0.25">
      <c r="B88" s="46"/>
      <c r="C88" s="555"/>
      <c r="D88" s="556"/>
      <c r="E88" s="547"/>
      <c r="F88" s="652"/>
      <c r="G88" s="575"/>
      <c r="H88" s="58"/>
      <c r="I88" s="57">
        <f>INT(ROUND(F88,2)*(IF(RIGHT(G88,1)="*",data!$J$11*H88+(IF(H88&gt;0, data!$K$11,0)),(IF(G88&gt;0,data!$J$11*RIGHT(G88,5)+data!$K$11,0)))))</f>
        <v>0</v>
      </c>
      <c r="J88" s="57"/>
      <c r="K88" s="576"/>
      <c r="L88" s="549"/>
      <c r="M88" s="128"/>
      <c r="N88" s="57">
        <f>INT(ROUND(F88,2)*(IF(J88&gt;0,(IF(L88="ano",data!$J$6,0)),0)))</f>
        <v>0</v>
      </c>
      <c r="O88" s="61"/>
      <c r="P88" s="63"/>
      <c r="Q88" s="26"/>
      <c r="R88" s="288" t="str">
        <f t="shared" si="86"/>
        <v/>
      </c>
      <c r="S88" s="289" t="str">
        <f t="shared" si="87"/>
        <v/>
      </c>
      <c r="T88" s="65" t="s">
        <v>338</v>
      </c>
      <c r="U88" s="290" t="str">
        <f t="shared" si="128"/>
        <v/>
      </c>
      <c r="V88" s="23"/>
      <c r="W88" s="26"/>
      <c r="X88" s="26">
        <f>IF(OR(G88=data!$I$18,G88=data!$I$19,G88=data!$I$20,G88=data!$I$21,G88=data!$I$22,G88=data!$I$23,G88=data!$I$24,G88=data!$I$25,G88=data!$I$26,G88=data!$I$27,G88=data!$I$28,G88=data!$I$29,G88=data!$I$30,G88=data!$I$31,G88=data!$I$32,G88=data!$I$33,G88=data!$I$34,G88=data!$I$35,G88=data!$I$36,G88=data!$I$37,G88=data!$I$38,G88=data!$I$39,G88=data!$I$40,G88=data!$I$41,G88=data!$I$42,G88=data!$I$43,G88=data!$I$44),1,0)</f>
        <v>0</v>
      </c>
      <c r="Z88" s="173" t="s">
        <v>297</v>
      </c>
      <c r="AA88" s="10"/>
      <c r="AB88" s="10"/>
      <c r="AC88" s="560">
        <v>160</v>
      </c>
      <c r="AD88" s="561"/>
      <c r="AE88" s="562"/>
      <c r="AF88" s="560">
        <v>160</v>
      </c>
      <c r="AG88" s="561"/>
      <c r="AH88" s="562"/>
      <c r="AI88" s="560">
        <v>160</v>
      </c>
      <c r="AJ88" s="561"/>
      <c r="AK88" s="562"/>
      <c r="AL88" s="560">
        <v>160</v>
      </c>
      <c r="AM88" s="561"/>
      <c r="AN88" s="562"/>
      <c r="AO88" s="560">
        <v>160</v>
      </c>
      <c r="AP88" s="561"/>
      <c r="AQ88" s="562"/>
      <c r="AR88" s="560">
        <v>160</v>
      </c>
      <c r="AS88" s="561"/>
      <c r="AT88" s="562"/>
      <c r="AU88" s="560">
        <v>160</v>
      </c>
      <c r="AV88" s="561"/>
      <c r="AW88" s="562"/>
      <c r="AX88" s="560">
        <v>160</v>
      </c>
      <c r="AY88" s="561"/>
      <c r="AZ88" s="562"/>
      <c r="BA88" s="560">
        <v>160</v>
      </c>
      <c r="BB88" s="561"/>
      <c r="BC88" s="562"/>
      <c r="BD88" s="560">
        <v>160</v>
      </c>
      <c r="BE88" s="561"/>
      <c r="BF88" s="562"/>
      <c r="BG88" s="560">
        <v>160</v>
      </c>
      <c r="BH88" s="561"/>
      <c r="BI88" s="562"/>
      <c r="BJ88" s="560">
        <v>160</v>
      </c>
      <c r="BK88" s="561"/>
      <c r="BL88" s="562"/>
      <c r="BM88" s="226">
        <f t="shared" si="88"/>
        <v>0</v>
      </c>
      <c r="BN88" s="251">
        <f t="shared" si="89"/>
        <v>0</v>
      </c>
      <c r="BO88" s="226">
        <f t="shared" si="90"/>
        <v>0</v>
      </c>
      <c r="BP88" s="227">
        <f t="shared" si="91"/>
        <v>0</v>
      </c>
      <c r="BQ88" s="23"/>
      <c r="BR88" s="23"/>
      <c r="BS88" s="174">
        <v>160</v>
      </c>
      <c r="BT88" s="573"/>
      <c r="BU88" s="175"/>
      <c r="BV88" s="174">
        <v>160</v>
      </c>
      <c r="BW88" s="573"/>
      <c r="BX88" s="175"/>
      <c r="BY88" s="174">
        <v>160</v>
      </c>
      <c r="BZ88" s="573"/>
      <c r="CA88" s="175"/>
      <c r="CB88" s="174">
        <v>160</v>
      </c>
      <c r="CC88" s="573"/>
      <c r="CD88" s="175"/>
      <c r="CE88" s="174">
        <v>160</v>
      </c>
      <c r="CF88" s="573"/>
      <c r="CG88" s="175"/>
      <c r="CH88" s="174">
        <v>160</v>
      </c>
      <c r="CI88" s="573"/>
      <c r="CJ88" s="175"/>
      <c r="CK88" s="174">
        <v>160</v>
      </c>
      <c r="CL88" s="573"/>
      <c r="CM88" s="175"/>
      <c r="CN88" s="174">
        <v>160</v>
      </c>
      <c r="CO88" s="573"/>
      <c r="CP88" s="175"/>
      <c r="CQ88" s="174">
        <v>160</v>
      </c>
      <c r="CR88" s="573"/>
      <c r="CS88" s="175"/>
      <c r="CT88" s="174">
        <v>160</v>
      </c>
      <c r="CU88" s="573"/>
      <c r="CV88" s="175"/>
      <c r="CW88" s="174">
        <v>160</v>
      </c>
      <c r="CX88" s="573"/>
      <c r="CY88" s="175"/>
      <c r="CZ88" s="174">
        <v>160</v>
      </c>
      <c r="DA88" s="573"/>
      <c r="DB88" s="175"/>
      <c r="DC88" s="252">
        <f t="shared" si="92"/>
        <v>0</v>
      </c>
      <c r="DD88" s="251">
        <f t="shared" si="93"/>
        <v>0</v>
      </c>
      <c r="DE88" s="226">
        <f t="shared" si="94"/>
        <v>0</v>
      </c>
      <c r="DF88" s="227">
        <f t="shared" si="95"/>
        <v>0</v>
      </c>
      <c r="DG88" s="23"/>
      <c r="DH88" s="23"/>
      <c r="DI88" s="174">
        <v>160</v>
      </c>
      <c r="DJ88" s="566"/>
      <c r="DK88" s="567"/>
      <c r="DL88" s="201">
        <v>160</v>
      </c>
      <c r="DM88" s="561"/>
      <c r="DN88" s="567"/>
      <c r="DO88" s="201">
        <v>160</v>
      </c>
      <c r="DP88" s="561"/>
      <c r="DQ88" s="567"/>
      <c r="DR88" s="201">
        <v>160</v>
      </c>
      <c r="DS88" s="561"/>
      <c r="DT88" s="567"/>
      <c r="DU88" s="201">
        <v>160</v>
      </c>
      <c r="DV88" s="561"/>
      <c r="DW88" s="567"/>
      <c r="DX88" s="174">
        <v>160</v>
      </c>
      <c r="DY88" s="566"/>
      <c r="DZ88" s="567"/>
      <c r="EA88" s="201">
        <v>160</v>
      </c>
      <c r="EB88" s="561"/>
      <c r="EC88" s="567"/>
      <c r="ED88" s="201">
        <v>160</v>
      </c>
      <c r="EE88" s="561"/>
      <c r="EF88" s="567"/>
      <c r="EG88" s="201">
        <v>160</v>
      </c>
      <c r="EH88" s="561"/>
      <c r="EI88" s="567"/>
      <c r="EJ88" s="174">
        <v>160</v>
      </c>
      <c r="EK88" s="566"/>
      <c r="EL88" s="567"/>
      <c r="EM88" s="201">
        <v>160</v>
      </c>
      <c r="EN88" s="561"/>
      <c r="EO88" s="567"/>
      <c r="EP88" s="201">
        <v>160</v>
      </c>
      <c r="EQ88" s="561"/>
      <c r="ER88" s="567"/>
      <c r="ES88" s="252">
        <f t="shared" si="96"/>
        <v>0</v>
      </c>
      <c r="ET88" s="251">
        <f t="shared" si="97"/>
        <v>0</v>
      </c>
      <c r="EU88" s="226">
        <f t="shared" si="98"/>
        <v>0</v>
      </c>
      <c r="EV88" s="227">
        <f t="shared" si="99"/>
        <v>0</v>
      </c>
      <c r="EW88" s="23"/>
      <c r="EX88" s="23"/>
      <c r="EY88" s="568">
        <v>160</v>
      </c>
      <c r="EZ88" s="573"/>
      <c r="FA88" s="567"/>
      <c r="FB88" s="201">
        <v>160</v>
      </c>
      <c r="FC88" s="573"/>
      <c r="FD88" s="567"/>
      <c r="FE88" s="201">
        <v>160</v>
      </c>
      <c r="FF88" s="573"/>
      <c r="FG88" s="567"/>
      <c r="FH88" s="201">
        <v>160</v>
      </c>
      <c r="FI88" s="573"/>
      <c r="FJ88" s="567"/>
      <c r="FK88" s="174">
        <v>160</v>
      </c>
      <c r="FL88" s="566"/>
      <c r="FM88" s="567"/>
      <c r="FN88" s="201">
        <v>160</v>
      </c>
      <c r="FO88" s="573"/>
      <c r="FP88" s="567"/>
      <c r="FQ88" s="174">
        <v>160</v>
      </c>
      <c r="FR88" s="566"/>
      <c r="FS88" s="567"/>
      <c r="FT88" s="201">
        <v>160</v>
      </c>
      <c r="FU88" s="573"/>
      <c r="FV88" s="567"/>
      <c r="FW88" s="201">
        <v>160</v>
      </c>
      <c r="FX88" s="573"/>
      <c r="FY88" s="567"/>
      <c r="FZ88" s="174">
        <v>160</v>
      </c>
      <c r="GA88" s="566"/>
      <c r="GB88" s="567"/>
      <c r="GC88" s="201">
        <v>160</v>
      </c>
      <c r="GD88" s="573"/>
      <c r="GE88" s="567"/>
      <c r="GF88" s="201">
        <v>160</v>
      </c>
      <c r="GG88" s="573"/>
      <c r="GH88" s="567"/>
      <c r="GI88" s="252">
        <f t="shared" si="100"/>
        <v>0</v>
      </c>
      <c r="GJ88" s="251">
        <f t="shared" si="101"/>
        <v>0</v>
      </c>
      <c r="GK88" s="226">
        <f t="shared" si="102"/>
        <v>0</v>
      </c>
      <c r="GL88" s="227">
        <f t="shared" si="103"/>
        <v>0</v>
      </c>
      <c r="GM88" s="23"/>
      <c r="GN88" s="23"/>
      <c r="GO88" s="568">
        <v>160</v>
      </c>
      <c r="GP88" s="573"/>
      <c r="GQ88" s="567"/>
      <c r="GR88" s="201">
        <v>160</v>
      </c>
      <c r="GS88" s="573"/>
      <c r="GT88" s="567"/>
      <c r="GU88" s="201">
        <v>160</v>
      </c>
      <c r="GV88" s="573"/>
      <c r="GW88" s="567"/>
      <c r="GX88" s="201">
        <v>160</v>
      </c>
      <c r="GY88" s="573"/>
      <c r="GZ88" s="567"/>
      <c r="HA88" s="201">
        <v>160</v>
      </c>
      <c r="HB88" s="573"/>
      <c r="HC88" s="567"/>
      <c r="HD88" s="201">
        <v>160</v>
      </c>
      <c r="HE88" s="573"/>
      <c r="HF88" s="567"/>
      <c r="HG88" s="201">
        <v>160</v>
      </c>
      <c r="HH88" s="573"/>
      <c r="HI88" s="567"/>
      <c r="HJ88" s="201">
        <v>160</v>
      </c>
      <c r="HK88" s="573"/>
      <c r="HL88" s="567"/>
      <c r="HM88" s="201">
        <v>160</v>
      </c>
      <c r="HN88" s="573"/>
      <c r="HO88" s="567"/>
      <c r="HP88" s="201">
        <v>160</v>
      </c>
      <c r="HQ88" s="573"/>
      <c r="HR88" s="567"/>
      <c r="HS88" s="201">
        <v>160</v>
      </c>
      <c r="HT88" s="573"/>
      <c r="HU88" s="567"/>
      <c r="HV88" s="201">
        <v>160</v>
      </c>
      <c r="HW88" s="573"/>
      <c r="HX88" s="567"/>
      <c r="HY88" s="252">
        <f t="shared" si="104"/>
        <v>0</v>
      </c>
      <c r="HZ88" s="251">
        <f t="shared" si="105"/>
        <v>0</v>
      </c>
      <c r="IA88" s="226">
        <f t="shared" si="106"/>
        <v>0</v>
      </c>
      <c r="IB88" s="227">
        <f t="shared" si="107"/>
        <v>0</v>
      </c>
      <c r="IC88" s="23"/>
      <c r="ID88" s="23"/>
      <c r="IE88" s="568">
        <v>160</v>
      </c>
      <c r="IF88" s="573"/>
      <c r="IG88" s="567"/>
      <c r="IH88" s="201">
        <v>160</v>
      </c>
      <c r="II88" s="573"/>
      <c r="IJ88" s="567"/>
      <c r="IK88" s="174">
        <v>160</v>
      </c>
      <c r="IL88" s="566"/>
      <c r="IM88" s="567"/>
      <c r="IN88" s="174">
        <v>160</v>
      </c>
      <c r="IO88" s="566"/>
      <c r="IP88" s="567"/>
      <c r="IQ88" s="174">
        <v>160</v>
      </c>
      <c r="IR88" s="566"/>
      <c r="IS88" s="567"/>
      <c r="IT88" s="174">
        <v>160</v>
      </c>
      <c r="IU88" s="566"/>
      <c r="IV88" s="567"/>
      <c r="IW88" s="201">
        <v>160</v>
      </c>
      <c r="IX88" s="573"/>
      <c r="IY88" s="567"/>
      <c r="IZ88" s="174">
        <v>160</v>
      </c>
      <c r="JA88" s="566"/>
      <c r="JB88" s="567"/>
      <c r="JC88" s="174">
        <v>160</v>
      </c>
      <c r="JD88" s="566"/>
      <c r="JE88" s="567"/>
      <c r="JF88" s="174">
        <v>160</v>
      </c>
      <c r="JG88" s="566"/>
      <c r="JH88" s="567"/>
      <c r="JI88" s="174">
        <v>160</v>
      </c>
      <c r="JJ88" s="566"/>
      <c r="JK88" s="567"/>
      <c r="JL88" s="201">
        <v>160</v>
      </c>
      <c r="JM88" s="573"/>
      <c r="JN88" s="567"/>
      <c r="JO88" s="252">
        <f t="shared" si="108"/>
        <v>0</v>
      </c>
      <c r="JP88" s="251">
        <f t="shared" si="109"/>
        <v>0</v>
      </c>
      <c r="JQ88" s="226">
        <f t="shared" si="110"/>
        <v>0</v>
      </c>
      <c r="JR88" s="227">
        <f t="shared" si="111"/>
        <v>0</v>
      </c>
      <c r="JS88" s="23"/>
      <c r="JT88" s="23"/>
      <c r="JU88" s="174">
        <v>160</v>
      </c>
      <c r="JV88" s="566"/>
      <c r="JW88" s="567"/>
      <c r="JX88" s="174">
        <v>160</v>
      </c>
      <c r="JY88" s="566"/>
      <c r="JZ88" s="567"/>
      <c r="KA88" s="174">
        <v>160</v>
      </c>
      <c r="KB88" s="566"/>
      <c r="KC88" s="567"/>
      <c r="KD88" s="174">
        <v>160</v>
      </c>
      <c r="KE88" s="566"/>
      <c r="KF88" s="567"/>
      <c r="KG88" s="174">
        <v>160</v>
      </c>
      <c r="KH88" s="566"/>
      <c r="KI88" s="567"/>
      <c r="KJ88" s="174">
        <v>160</v>
      </c>
      <c r="KK88" s="566"/>
      <c r="KL88" s="567"/>
      <c r="KM88" s="174">
        <v>160</v>
      </c>
      <c r="KN88" s="566"/>
      <c r="KO88" s="567"/>
      <c r="KP88" s="174">
        <v>160</v>
      </c>
      <c r="KQ88" s="566"/>
      <c r="KR88" s="567"/>
      <c r="KS88" s="174">
        <v>160</v>
      </c>
      <c r="KT88" s="566"/>
      <c r="KU88" s="567"/>
      <c r="KV88" s="174">
        <v>160</v>
      </c>
      <c r="KW88" s="566"/>
      <c r="KX88" s="567"/>
      <c r="KY88" s="174">
        <v>160</v>
      </c>
      <c r="KZ88" s="566"/>
      <c r="LA88" s="567"/>
      <c r="LB88" s="174">
        <v>160</v>
      </c>
      <c r="LC88" s="566"/>
      <c r="LD88" s="567"/>
      <c r="LE88" s="252">
        <f t="shared" si="112"/>
        <v>0</v>
      </c>
      <c r="LF88" s="251">
        <f t="shared" si="113"/>
        <v>0</v>
      </c>
      <c r="LG88" s="226">
        <f t="shared" si="114"/>
        <v>0</v>
      </c>
      <c r="LH88" s="227">
        <f t="shared" si="115"/>
        <v>0</v>
      </c>
      <c r="LI88" s="23"/>
      <c r="LJ88" s="23"/>
      <c r="LK88" s="174">
        <v>160</v>
      </c>
      <c r="LL88" s="566"/>
      <c r="LM88" s="567"/>
      <c r="LN88" s="174">
        <v>160</v>
      </c>
      <c r="LO88" s="566"/>
      <c r="LP88" s="567"/>
      <c r="LQ88" s="174">
        <v>160</v>
      </c>
      <c r="LR88" s="566"/>
      <c r="LS88" s="567"/>
      <c r="LT88" s="174">
        <v>160</v>
      </c>
      <c r="LU88" s="566"/>
      <c r="LV88" s="567"/>
      <c r="LW88" s="174">
        <v>160</v>
      </c>
      <c r="LX88" s="566"/>
      <c r="LY88" s="567"/>
      <c r="LZ88" s="551">
        <v>160</v>
      </c>
      <c r="MA88" s="566"/>
      <c r="MB88" s="567"/>
      <c r="MC88" s="174">
        <v>160</v>
      </c>
      <c r="MD88" s="566"/>
      <c r="ME88" s="567"/>
      <c r="MF88" s="174">
        <v>160</v>
      </c>
      <c r="MG88" s="566"/>
      <c r="MH88" s="567"/>
      <c r="MI88" s="174">
        <v>160</v>
      </c>
      <c r="MJ88" s="566"/>
      <c r="MK88" s="567"/>
      <c r="ML88" s="174">
        <v>160</v>
      </c>
      <c r="MM88" s="566"/>
      <c r="MN88" s="567"/>
      <c r="MO88" s="551">
        <v>160</v>
      </c>
      <c r="MP88" s="566"/>
      <c r="MQ88" s="567"/>
      <c r="MR88" s="174">
        <v>160</v>
      </c>
      <c r="MS88" s="566"/>
      <c r="MT88" s="567"/>
      <c r="MU88" s="252">
        <f t="shared" si="116"/>
        <v>0</v>
      </c>
      <c r="MV88" s="251">
        <f t="shared" si="117"/>
        <v>0</v>
      </c>
      <c r="MW88" s="226">
        <f t="shared" si="118"/>
        <v>0</v>
      </c>
      <c r="MX88" s="227">
        <f t="shared" si="119"/>
        <v>0</v>
      </c>
      <c r="MY88" s="23"/>
      <c r="MZ88" s="23"/>
      <c r="NA88" s="568">
        <v>160</v>
      </c>
      <c r="NB88" s="573"/>
      <c r="NC88" s="567"/>
      <c r="ND88" s="174">
        <v>160</v>
      </c>
      <c r="NE88" s="566"/>
      <c r="NF88" s="567"/>
      <c r="NG88" s="201">
        <v>160</v>
      </c>
      <c r="NH88" s="573"/>
      <c r="NI88" s="567"/>
      <c r="NJ88" s="201">
        <v>160</v>
      </c>
      <c r="NK88" s="573"/>
      <c r="NL88" s="567"/>
      <c r="NM88" s="174">
        <v>160</v>
      </c>
      <c r="NN88" s="566"/>
      <c r="NO88" s="567"/>
      <c r="NP88" s="174">
        <v>160</v>
      </c>
      <c r="NQ88" s="566"/>
      <c r="NR88" s="567"/>
      <c r="NS88" s="174">
        <v>160</v>
      </c>
      <c r="NT88" s="566"/>
      <c r="NU88" s="567"/>
      <c r="NV88" s="201">
        <v>160</v>
      </c>
      <c r="NW88" s="573"/>
      <c r="NX88" s="567"/>
      <c r="NY88" s="201">
        <v>160</v>
      </c>
      <c r="NZ88" s="573"/>
      <c r="OA88" s="567"/>
      <c r="OB88" s="174">
        <v>160</v>
      </c>
      <c r="OC88" s="566"/>
      <c r="OD88" s="567"/>
      <c r="OE88" s="174">
        <v>160</v>
      </c>
      <c r="OF88" s="566"/>
      <c r="OG88" s="567"/>
      <c r="OH88" s="174">
        <v>160</v>
      </c>
      <c r="OI88" s="566"/>
      <c r="OJ88" s="567"/>
      <c r="OK88" s="252">
        <f t="shared" si="120"/>
        <v>0</v>
      </c>
      <c r="OL88" s="251">
        <f t="shared" si="121"/>
        <v>0</v>
      </c>
      <c r="OM88" s="226">
        <f t="shared" si="122"/>
        <v>0</v>
      </c>
      <c r="ON88" s="227">
        <f t="shared" si="123"/>
        <v>0</v>
      </c>
      <c r="OO88" s="23"/>
      <c r="OP88" s="23"/>
      <c r="OQ88" s="571" t="s">
        <v>297</v>
      </c>
      <c r="OR88" s="577">
        <v>160</v>
      </c>
      <c r="OS88" s="573"/>
      <c r="OT88" s="175"/>
      <c r="OU88" s="252">
        <f t="shared" si="124"/>
        <v>0</v>
      </c>
      <c r="OV88" s="227">
        <f t="shared" si="125"/>
        <v>0</v>
      </c>
      <c r="OW88" s="226">
        <f t="shared" si="126"/>
        <v>0</v>
      </c>
      <c r="OX88" s="251">
        <f t="shared" si="127"/>
        <v>0</v>
      </c>
      <c r="OY88" s="574"/>
      <c r="OZ88" s="23"/>
      <c r="PA88" s="23"/>
      <c r="PB88" s="228">
        <f t="shared" si="72"/>
        <v>0</v>
      </c>
      <c r="PC88" s="255">
        <f t="shared" si="73"/>
        <v>0</v>
      </c>
      <c r="PD88" s="226">
        <f t="shared" si="74"/>
        <v>0</v>
      </c>
      <c r="PE88" s="227">
        <f t="shared" si="75"/>
        <v>0</v>
      </c>
      <c r="PF88" s="230">
        <f t="shared" si="76"/>
        <v>0</v>
      </c>
      <c r="PG88" s="229">
        <f t="shared" si="77"/>
        <v>0</v>
      </c>
      <c r="PH88" s="226">
        <f t="shared" si="78"/>
        <v>0</v>
      </c>
      <c r="PI88" s="251">
        <f t="shared" si="79"/>
        <v>0</v>
      </c>
      <c r="PJ88" s="412">
        <f t="shared" si="80"/>
        <v>0</v>
      </c>
      <c r="PK88" s="417">
        <f t="shared" si="81"/>
        <v>0</v>
      </c>
      <c r="PL88" s="412">
        <f t="shared" si="82"/>
        <v>0</v>
      </c>
      <c r="PM88" s="414">
        <f t="shared" si="83"/>
        <v>0</v>
      </c>
      <c r="PN88" s="412" t="s">
        <v>338</v>
      </c>
      <c r="PO88" s="414" t="s">
        <v>338</v>
      </c>
      <c r="PP88" s="412">
        <f t="shared" si="84"/>
        <v>0</v>
      </c>
      <c r="PQ88" s="414">
        <f t="shared" si="85"/>
        <v>0</v>
      </c>
      <c r="PR88" s="23"/>
      <c r="PV88" s="26"/>
      <c r="PW88" s="26"/>
      <c r="PY88" s="26"/>
    </row>
    <row r="89" spans="2:441" s="4" customFormat="1" ht="16.5" customHeight="1" x14ac:dyDescent="0.25">
      <c r="B89" s="46" t="s">
        <v>51</v>
      </c>
      <c r="C89" s="986"/>
      <c r="D89" s="987"/>
      <c r="E89" s="308"/>
      <c r="F89" s="652">
        <v>1</v>
      </c>
      <c r="G89" s="309"/>
      <c r="H89" s="59"/>
      <c r="I89" s="57">
        <f>INT(ROUND(F89,2)*(IF(RIGHT(G89,1)="*",data!$J$11*H89+(IF(H89&gt;0, data!$K$11,0)),(IF(G89&gt;0,data!$J$11*RIGHT(G89,5)+data!$K$11,0)))))</f>
        <v>0</v>
      </c>
      <c r="J89" s="57">
        <f>IF(E89&gt;0,I89*E89,0)</f>
        <v>0</v>
      </c>
      <c r="K89" s="313"/>
      <c r="L89" s="314"/>
      <c r="M89" s="312"/>
      <c r="N89" s="57">
        <f>INT(ROUND(F89,2)*(IF(J89&gt;0,(IF(L89="ano",data!$J$6,0)),0)))</f>
        <v>0</v>
      </c>
      <c r="O89" s="61">
        <f>IF(M89&gt;E89,N89*E89,N89*M89)</f>
        <v>0</v>
      </c>
      <c r="P89" s="63">
        <f>J89+O89</f>
        <v>0</v>
      </c>
      <c r="Q89" s="26"/>
      <c r="R89" s="288" t="str">
        <f t="shared" si="86"/>
        <v/>
      </c>
      <c r="S89" s="289" t="str">
        <f t="shared" si="87"/>
        <v/>
      </c>
      <c r="T89" s="65" t="s">
        <v>338</v>
      </c>
      <c r="U89" s="290" t="str">
        <f t="shared" si="128"/>
        <v/>
      </c>
      <c r="V89" s="4">
        <f>IF(P89&gt;0,IF(ISTEXT(C89)=TRUE,0,1),0)</f>
        <v>0</v>
      </c>
      <c r="W89" s="26">
        <f>IF(H89&gt;0,IF(RIGHT(G89,1)="*",0,1),0)</f>
        <v>0</v>
      </c>
      <c r="X89" s="26">
        <f>IF(OR(G89=data!$I$18,G89=data!$I$19,G89=data!$I$20,G89=data!$I$21,G89=data!$I$22,G89=data!$I$23,G89=data!$I$24,G89=data!$I$25,G89=data!$I$26,G89=data!$I$27,G89=data!$I$28,G89=data!$I$29,G89=data!$I$30,G89=data!$I$31,G89=data!$I$32,G89=data!$I$33,G89=data!$I$34,G89=data!$I$35,G89=data!$I$36,G89=data!$I$37,G89=data!$I$38,G89=data!$I$39,G89=data!$I$40,G89=data!$I$41,G89=data!$I$42,G89=data!$I$43,G89=data!$I$44),1,0)</f>
        <v>0</v>
      </c>
      <c r="Z89" s="176" t="s">
        <v>297</v>
      </c>
      <c r="AA89" s="10"/>
      <c r="AB89" s="10"/>
      <c r="AC89" s="168">
        <v>160</v>
      </c>
      <c r="AD89" s="328"/>
      <c r="AE89" s="223"/>
      <c r="AF89" s="168">
        <v>160</v>
      </c>
      <c r="AG89" s="328"/>
      <c r="AH89" s="223"/>
      <c r="AI89" s="168">
        <v>160</v>
      </c>
      <c r="AJ89" s="328"/>
      <c r="AK89" s="223"/>
      <c r="AL89" s="168">
        <v>160</v>
      </c>
      <c r="AM89" s="328"/>
      <c r="AN89" s="223"/>
      <c r="AO89" s="168">
        <v>160</v>
      </c>
      <c r="AP89" s="328"/>
      <c r="AQ89" s="223"/>
      <c r="AR89" s="168">
        <v>160</v>
      </c>
      <c r="AS89" s="328"/>
      <c r="AT89" s="223"/>
      <c r="AU89" s="168">
        <v>160</v>
      </c>
      <c r="AV89" s="328"/>
      <c r="AW89" s="223"/>
      <c r="AX89" s="168">
        <v>160</v>
      </c>
      <c r="AY89" s="328"/>
      <c r="AZ89" s="223"/>
      <c r="BA89" s="168">
        <v>160</v>
      </c>
      <c r="BB89" s="328"/>
      <c r="BC89" s="223"/>
      <c r="BD89" s="168">
        <v>160</v>
      </c>
      <c r="BE89" s="328"/>
      <c r="BF89" s="223"/>
      <c r="BG89" s="168">
        <v>160</v>
      </c>
      <c r="BH89" s="328"/>
      <c r="BI89" s="223"/>
      <c r="BJ89" s="168">
        <v>160</v>
      </c>
      <c r="BK89" s="328"/>
      <c r="BL89" s="223"/>
      <c r="BM89" s="226">
        <f t="shared" si="88"/>
        <v>0</v>
      </c>
      <c r="BN89" s="251">
        <f t="shared" si="89"/>
        <v>0</v>
      </c>
      <c r="BO89" s="226">
        <f t="shared" si="90"/>
        <v>0</v>
      </c>
      <c r="BP89" s="227">
        <f t="shared" si="91"/>
        <v>0</v>
      </c>
      <c r="BS89" s="164">
        <v>160</v>
      </c>
      <c r="BT89" s="327"/>
      <c r="BU89" s="177"/>
      <c r="BV89" s="164">
        <v>160</v>
      </c>
      <c r="BW89" s="327"/>
      <c r="BX89" s="177"/>
      <c r="BY89" s="164">
        <v>160</v>
      </c>
      <c r="BZ89" s="327"/>
      <c r="CA89" s="177"/>
      <c r="CB89" s="164">
        <v>160</v>
      </c>
      <c r="CC89" s="327"/>
      <c r="CD89" s="177"/>
      <c r="CE89" s="164">
        <v>160</v>
      </c>
      <c r="CF89" s="327"/>
      <c r="CG89" s="177"/>
      <c r="CH89" s="164">
        <v>160</v>
      </c>
      <c r="CI89" s="327"/>
      <c r="CJ89" s="177"/>
      <c r="CK89" s="164">
        <v>160</v>
      </c>
      <c r="CL89" s="327"/>
      <c r="CM89" s="177"/>
      <c r="CN89" s="164">
        <v>160</v>
      </c>
      <c r="CO89" s="327"/>
      <c r="CP89" s="177"/>
      <c r="CQ89" s="164">
        <v>160</v>
      </c>
      <c r="CR89" s="327"/>
      <c r="CS89" s="177"/>
      <c r="CT89" s="164">
        <v>160</v>
      </c>
      <c r="CU89" s="327"/>
      <c r="CV89" s="177"/>
      <c r="CW89" s="164">
        <v>160</v>
      </c>
      <c r="CX89" s="327"/>
      <c r="CY89" s="177"/>
      <c r="CZ89" s="164">
        <v>160</v>
      </c>
      <c r="DA89" s="327"/>
      <c r="DB89" s="177"/>
      <c r="DC89" s="252">
        <f t="shared" si="92"/>
        <v>0</v>
      </c>
      <c r="DD89" s="251">
        <f t="shared" si="93"/>
        <v>0</v>
      </c>
      <c r="DE89" s="226">
        <f t="shared" si="94"/>
        <v>0</v>
      </c>
      <c r="DF89" s="227">
        <f t="shared" si="95"/>
        <v>0</v>
      </c>
      <c r="DI89" s="164">
        <v>160</v>
      </c>
      <c r="DJ89" s="340"/>
      <c r="DK89" s="169"/>
      <c r="DL89" s="195">
        <v>160</v>
      </c>
      <c r="DM89" s="328"/>
      <c r="DN89" s="169"/>
      <c r="DO89" s="195">
        <v>160</v>
      </c>
      <c r="DP89" s="328"/>
      <c r="DQ89" s="169"/>
      <c r="DR89" s="195">
        <v>160</v>
      </c>
      <c r="DS89" s="328"/>
      <c r="DT89" s="169"/>
      <c r="DU89" s="195">
        <v>160</v>
      </c>
      <c r="DV89" s="328"/>
      <c r="DW89" s="169"/>
      <c r="DX89" s="164">
        <v>160</v>
      </c>
      <c r="DY89" s="340"/>
      <c r="DZ89" s="169"/>
      <c r="EA89" s="195">
        <v>160</v>
      </c>
      <c r="EB89" s="328"/>
      <c r="EC89" s="169"/>
      <c r="ED89" s="195">
        <v>160</v>
      </c>
      <c r="EE89" s="328"/>
      <c r="EF89" s="169"/>
      <c r="EG89" s="195">
        <v>160</v>
      </c>
      <c r="EH89" s="328"/>
      <c r="EI89" s="169"/>
      <c r="EJ89" s="164">
        <v>160</v>
      </c>
      <c r="EK89" s="340"/>
      <c r="EL89" s="169"/>
      <c r="EM89" s="195">
        <v>160</v>
      </c>
      <c r="EN89" s="328"/>
      <c r="EO89" s="169"/>
      <c r="EP89" s="195">
        <v>160</v>
      </c>
      <c r="EQ89" s="328"/>
      <c r="ER89" s="169"/>
      <c r="ES89" s="252">
        <f t="shared" si="96"/>
        <v>0</v>
      </c>
      <c r="ET89" s="251">
        <f t="shared" si="97"/>
        <v>0</v>
      </c>
      <c r="EU89" s="226">
        <f t="shared" si="98"/>
        <v>0</v>
      </c>
      <c r="EV89" s="227">
        <f t="shared" si="99"/>
        <v>0</v>
      </c>
      <c r="EY89" s="346">
        <v>160</v>
      </c>
      <c r="EZ89" s="327"/>
      <c r="FA89" s="169"/>
      <c r="FB89" s="195">
        <v>160</v>
      </c>
      <c r="FC89" s="327"/>
      <c r="FD89" s="169"/>
      <c r="FE89" s="195">
        <v>160</v>
      </c>
      <c r="FF89" s="327"/>
      <c r="FG89" s="169"/>
      <c r="FH89" s="195">
        <v>160</v>
      </c>
      <c r="FI89" s="327"/>
      <c r="FJ89" s="169"/>
      <c r="FK89" s="164">
        <v>160</v>
      </c>
      <c r="FL89" s="340"/>
      <c r="FM89" s="169"/>
      <c r="FN89" s="195">
        <v>160</v>
      </c>
      <c r="FO89" s="327"/>
      <c r="FP89" s="169"/>
      <c r="FQ89" s="164">
        <v>160</v>
      </c>
      <c r="FR89" s="340"/>
      <c r="FS89" s="169"/>
      <c r="FT89" s="195">
        <v>160</v>
      </c>
      <c r="FU89" s="327"/>
      <c r="FV89" s="169"/>
      <c r="FW89" s="195">
        <v>160</v>
      </c>
      <c r="FX89" s="327"/>
      <c r="FY89" s="169"/>
      <c r="FZ89" s="164">
        <v>160</v>
      </c>
      <c r="GA89" s="340"/>
      <c r="GB89" s="169"/>
      <c r="GC89" s="195">
        <v>160</v>
      </c>
      <c r="GD89" s="327"/>
      <c r="GE89" s="169"/>
      <c r="GF89" s="195">
        <v>160</v>
      </c>
      <c r="GG89" s="327"/>
      <c r="GH89" s="169"/>
      <c r="GI89" s="252">
        <f t="shared" si="100"/>
        <v>0</v>
      </c>
      <c r="GJ89" s="251">
        <f t="shared" si="101"/>
        <v>0</v>
      </c>
      <c r="GK89" s="226">
        <f t="shared" si="102"/>
        <v>0</v>
      </c>
      <c r="GL89" s="227">
        <f t="shared" si="103"/>
        <v>0</v>
      </c>
      <c r="GO89" s="346">
        <v>160</v>
      </c>
      <c r="GP89" s="327"/>
      <c r="GQ89" s="169"/>
      <c r="GR89" s="195">
        <v>160</v>
      </c>
      <c r="GS89" s="327"/>
      <c r="GT89" s="169"/>
      <c r="GU89" s="195">
        <v>160</v>
      </c>
      <c r="GV89" s="327"/>
      <c r="GW89" s="169"/>
      <c r="GX89" s="195">
        <v>160</v>
      </c>
      <c r="GY89" s="327"/>
      <c r="GZ89" s="169"/>
      <c r="HA89" s="195">
        <v>160</v>
      </c>
      <c r="HB89" s="327"/>
      <c r="HC89" s="169"/>
      <c r="HD89" s="195">
        <v>160</v>
      </c>
      <c r="HE89" s="327"/>
      <c r="HF89" s="169"/>
      <c r="HG89" s="195">
        <v>160</v>
      </c>
      <c r="HH89" s="327"/>
      <c r="HI89" s="169"/>
      <c r="HJ89" s="195">
        <v>160</v>
      </c>
      <c r="HK89" s="327"/>
      <c r="HL89" s="169"/>
      <c r="HM89" s="195">
        <v>160</v>
      </c>
      <c r="HN89" s="327"/>
      <c r="HO89" s="169"/>
      <c r="HP89" s="195">
        <v>160</v>
      </c>
      <c r="HQ89" s="327"/>
      <c r="HR89" s="169"/>
      <c r="HS89" s="195">
        <v>160</v>
      </c>
      <c r="HT89" s="327"/>
      <c r="HU89" s="169"/>
      <c r="HV89" s="195">
        <v>160</v>
      </c>
      <c r="HW89" s="327"/>
      <c r="HX89" s="169"/>
      <c r="HY89" s="252">
        <f t="shared" si="104"/>
        <v>0</v>
      </c>
      <c r="HZ89" s="251">
        <f t="shared" si="105"/>
        <v>0</v>
      </c>
      <c r="IA89" s="226">
        <f t="shared" si="106"/>
        <v>0</v>
      </c>
      <c r="IB89" s="227">
        <f t="shared" si="107"/>
        <v>0</v>
      </c>
      <c r="IE89" s="346">
        <v>160</v>
      </c>
      <c r="IF89" s="327"/>
      <c r="IG89" s="169"/>
      <c r="IH89" s="195">
        <v>160</v>
      </c>
      <c r="II89" s="327"/>
      <c r="IJ89" s="169"/>
      <c r="IK89" s="164">
        <v>160</v>
      </c>
      <c r="IL89" s="340"/>
      <c r="IM89" s="169"/>
      <c r="IN89" s="164">
        <v>160</v>
      </c>
      <c r="IO89" s="340"/>
      <c r="IP89" s="169"/>
      <c r="IQ89" s="164">
        <v>160</v>
      </c>
      <c r="IR89" s="340"/>
      <c r="IS89" s="169"/>
      <c r="IT89" s="164">
        <v>160</v>
      </c>
      <c r="IU89" s="340"/>
      <c r="IV89" s="169"/>
      <c r="IW89" s="195">
        <v>160</v>
      </c>
      <c r="IX89" s="327"/>
      <c r="IY89" s="169"/>
      <c r="IZ89" s="164">
        <v>160</v>
      </c>
      <c r="JA89" s="340"/>
      <c r="JB89" s="169"/>
      <c r="JC89" s="164">
        <v>160</v>
      </c>
      <c r="JD89" s="340"/>
      <c r="JE89" s="169"/>
      <c r="JF89" s="164">
        <v>160</v>
      </c>
      <c r="JG89" s="340"/>
      <c r="JH89" s="169"/>
      <c r="JI89" s="164">
        <v>160</v>
      </c>
      <c r="JJ89" s="340"/>
      <c r="JK89" s="169"/>
      <c r="JL89" s="195">
        <v>160</v>
      </c>
      <c r="JM89" s="327"/>
      <c r="JN89" s="169"/>
      <c r="JO89" s="252">
        <f t="shared" si="108"/>
        <v>0</v>
      </c>
      <c r="JP89" s="251">
        <f t="shared" si="109"/>
        <v>0</v>
      </c>
      <c r="JQ89" s="226">
        <f t="shared" si="110"/>
        <v>0</v>
      </c>
      <c r="JR89" s="227">
        <f t="shared" si="111"/>
        <v>0</v>
      </c>
      <c r="JU89" s="164">
        <v>160</v>
      </c>
      <c r="JV89" s="340"/>
      <c r="JW89" s="169"/>
      <c r="JX89" s="164">
        <v>160</v>
      </c>
      <c r="JY89" s="340"/>
      <c r="JZ89" s="169"/>
      <c r="KA89" s="164">
        <v>160</v>
      </c>
      <c r="KB89" s="340"/>
      <c r="KC89" s="169"/>
      <c r="KD89" s="164">
        <v>160</v>
      </c>
      <c r="KE89" s="340"/>
      <c r="KF89" s="169"/>
      <c r="KG89" s="164">
        <v>160</v>
      </c>
      <c r="KH89" s="340"/>
      <c r="KI89" s="169"/>
      <c r="KJ89" s="164">
        <v>160</v>
      </c>
      <c r="KK89" s="340"/>
      <c r="KL89" s="169"/>
      <c r="KM89" s="164">
        <v>160</v>
      </c>
      <c r="KN89" s="340"/>
      <c r="KO89" s="169"/>
      <c r="KP89" s="164">
        <v>160</v>
      </c>
      <c r="KQ89" s="340"/>
      <c r="KR89" s="169"/>
      <c r="KS89" s="164">
        <v>160</v>
      </c>
      <c r="KT89" s="340"/>
      <c r="KU89" s="169"/>
      <c r="KV89" s="164">
        <v>160</v>
      </c>
      <c r="KW89" s="340"/>
      <c r="KX89" s="169"/>
      <c r="KY89" s="164">
        <v>160</v>
      </c>
      <c r="KZ89" s="340"/>
      <c r="LA89" s="169"/>
      <c r="LB89" s="164">
        <v>160</v>
      </c>
      <c r="LC89" s="340"/>
      <c r="LD89" s="169"/>
      <c r="LE89" s="252">
        <f t="shared" si="112"/>
        <v>0</v>
      </c>
      <c r="LF89" s="251">
        <f t="shared" si="113"/>
        <v>0</v>
      </c>
      <c r="LG89" s="226">
        <f t="shared" si="114"/>
        <v>0</v>
      </c>
      <c r="LH89" s="227">
        <f t="shared" si="115"/>
        <v>0</v>
      </c>
      <c r="LK89" s="164">
        <v>160</v>
      </c>
      <c r="LL89" s="340"/>
      <c r="LM89" s="169"/>
      <c r="LN89" s="164">
        <v>160</v>
      </c>
      <c r="LO89" s="340"/>
      <c r="LP89" s="169"/>
      <c r="LQ89" s="164">
        <v>160</v>
      </c>
      <c r="LR89" s="340"/>
      <c r="LS89" s="169"/>
      <c r="LT89" s="164">
        <v>160</v>
      </c>
      <c r="LU89" s="340"/>
      <c r="LV89" s="169"/>
      <c r="LW89" s="164">
        <v>160</v>
      </c>
      <c r="LX89" s="340"/>
      <c r="LY89" s="169"/>
      <c r="LZ89" s="205">
        <v>160</v>
      </c>
      <c r="MA89" s="340"/>
      <c r="MB89" s="169"/>
      <c r="MC89" s="164">
        <v>160</v>
      </c>
      <c r="MD89" s="340"/>
      <c r="ME89" s="169"/>
      <c r="MF89" s="164">
        <v>160</v>
      </c>
      <c r="MG89" s="340"/>
      <c r="MH89" s="169"/>
      <c r="MI89" s="164">
        <v>160</v>
      </c>
      <c r="MJ89" s="340"/>
      <c r="MK89" s="169"/>
      <c r="ML89" s="164">
        <v>160</v>
      </c>
      <c r="MM89" s="340"/>
      <c r="MN89" s="169"/>
      <c r="MO89" s="205">
        <v>160</v>
      </c>
      <c r="MP89" s="340"/>
      <c r="MQ89" s="169"/>
      <c r="MR89" s="164">
        <v>160</v>
      </c>
      <c r="MS89" s="340"/>
      <c r="MT89" s="169"/>
      <c r="MU89" s="252">
        <f t="shared" si="116"/>
        <v>0</v>
      </c>
      <c r="MV89" s="251">
        <f t="shared" si="117"/>
        <v>0</v>
      </c>
      <c r="MW89" s="226">
        <f t="shared" si="118"/>
        <v>0</v>
      </c>
      <c r="MX89" s="227">
        <f t="shared" si="119"/>
        <v>0</v>
      </c>
      <c r="NA89" s="346">
        <v>160</v>
      </c>
      <c r="NB89" s="327"/>
      <c r="NC89" s="169"/>
      <c r="ND89" s="164">
        <v>160</v>
      </c>
      <c r="NE89" s="340"/>
      <c r="NF89" s="169"/>
      <c r="NG89" s="195">
        <v>160</v>
      </c>
      <c r="NH89" s="327"/>
      <c r="NI89" s="169"/>
      <c r="NJ89" s="195">
        <v>160</v>
      </c>
      <c r="NK89" s="327"/>
      <c r="NL89" s="169"/>
      <c r="NM89" s="164">
        <v>160</v>
      </c>
      <c r="NN89" s="340"/>
      <c r="NO89" s="169"/>
      <c r="NP89" s="164">
        <v>160</v>
      </c>
      <c r="NQ89" s="340"/>
      <c r="NR89" s="169"/>
      <c r="NS89" s="164">
        <v>160</v>
      </c>
      <c r="NT89" s="340"/>
      <c r="NU89" s="169"/>
      <c r="NV89" s="195">
        <v>160</v>
      </c>
      <c r="NW89" s="327"/>
      <c r="NX89" s="169"/>
      <c r="NY89" s="195">
        <v>160</v>
      </c>
      <c r="NZ89" s="327"/>
      <c r="OA89" s="169"/>
      <c r="OB89" s="164">
        <v>160</v>
      </c>
      <c r="OC89" s="340"/>
      <c r="OD89" s="169"/>
      <c r="OE89" s="164">
        <v>160</v>
      </c>
      <c r="OF89" s="340"/>
      <c r="OG89" s="169"/>
      <c r="OH89" s="164">
        <v>160</v>
      </c>
      <c r="OI89" s="340"/>
      <c r="OJ89" s="169"/>
      <c r="OK89" s="252">
        <f t="shared" si="120"/>
        <v>0</v>
      </c>
      <c r="OL89" s="251">
        <f t="shared" si="121"/>
        <v>0</v>
      </c>
      <c r="OM89" s="226">
        <f t="shared" si="122"/>
        <v>0</v>
      </c>
      <c r="ON89" s="227">
        <f t="shared" si="123"/>
        <v>0</v>
      </c>
      <c r="OQ89" s="283" t="s">
        <v>297</v>
      </c>
      <c r="OR89" s="354">
        <v>160</v>
      </c>
      <c r="OS89" s="327"/>
      <c r="OT89" s="177"/>
      <c r="OU89" s="252">
        <f t="shared" si="124"/>
        <v>0</v>
      </c>
      <c r="OV89" s="227">
        <f t="shared" si="125"/>
        <v>0</v>
      </c>
      <c r="OW89" s="226">
        <f t="shared" si="126"/>
        <v>0</v>
      </c>
      <c r="OX89" s="251">
        <f t="shared" si="127"/>
        <v>0</v>
      </c>
      <c r="OY89" s="293"/>
      <c r="PB89" s="228">
        <f t="shared" si="72"/>
        <v>0</v>
      </c>
      <c r="PC89" s="255">
        <f t="shared" si="73"/>
        <v>0</v>
      </c>
      <c r="PD89" s="226">
        <f t="shared" si="74"/>
        <v>0</v>
      </c>
      <c r="PE89" s="227">
        <f t="shared" si="75"/>
        <v>0</v>
      </c>
      <c r="PF89" s="230">
        <f t="shared" si="76"/>
        <v>0</v>
      </c>
      <c r="PG89" s="229">
        <f t="shared" si="77"/>
        <v>0</v>
      </c>
      <c r="PH89" s="226">
        <f t="shared" si="78"/>
        <v>0</v>
      </c>
      <c r="PI89" s="251">
        <f t="shared" si="79"/>
        <v>0</v>
      </c>
      <c r="PJ89" s="412">
        <f t="shared" si="80"/>
        <v>0</v>
      </c>
      <c r="PK89" s="417">
        <f t="shared" si="81"/>
        <v>0</v>
      </c>
      <c r="PL89" s="412">
        <f t="shared" si="82"/>
        <v>0</v>
      </c>
      <c r="PM89" s="414">
        <f t="shared" si="83"/>
        <v>0</v>
      </c>
      <c r="PN89" s="412" t="s">
        <v>338</v>
      </c>
      <c r="PO89" s="414" t="s">
        <v>338</v>
      </c>
      <c r="PP89" s="412">
        <f t="shared" si="84"/>
        <v>0</v>
      </c>
      <c r="PQ89" s="414">
        <f t="shared" si="85"/>
        <v>0</v>
      </c>
      <c r="PV89" s="26"/>
      <c r="PW89" s="26"/>
      <c r="PY89" s="26"/>
    </row>
    <row r="90" spans="2:441" s="4" customFormat="1" ht="15" hidden="1" customHeight="1" x14ac:dyDescent="0.25">
      <c r="B90" s="46"/>
      <c r="C90" s="555"/>
      <c r="D90" s="556"/>
      <c r="E90" s="547"/>
      <c r="F90" s="652"/>
      <c r="G90" s="575"/>
      <c r="H90" s="58"/>
      <c r="I90" s="57">
        <f>INT(ROUND(F90,2)*(IF(RIGHT(G90,1)="*",data!$J$11*H90+(IF(H90&gt;0, data!$K$11,0)),(IF(G90&gt;0,data!$J$11*RIGHT(G90,5)+data!$K$11,0)))))</f>
        <v>0</v>
      </c>
      <c r="J90" s="57"/>
      <c r="K90" s="576"/>
      <c r="L90" s="549"/>
      <c r="M90" s="128"/>
      <c r="N90" s="57">
        <f>INT(ROUND(F90,2)*(IF(J90&gt;0,(IF(L90="ano",data!$J$6,0)),0)))</f>
        <v>0</v>
      </c>
      <c r="O90" s="61"/>
      <c r="P90" s="63"/>
      <c r="Q90" s="26"/>
      <c r="R90" s="288" t="str">
        <f t="shared" si="86"/>
        <v/>
      </c>
      <c r="S90" s="289" t="str">
        <f t="shared" si="87"/>
        <v/>
      </c>
      <c r="T90" s="65" t="s">
        <v>338</v>
      </c>
      <c r="U90" s="290" t="str">
        <f t="shared" si="128"/>
        <v/>
      </c>
      <c r="V90" s="23"/>
      <c r="W90" s="26"/>
      <c r="X90" s="26">
        <f>IF(OR(G90=data!$I$18,G90=data!$I$19,G90=data!$I$20,G90=data!$I$21,G90=data!$I$22,G90=data!$I$23,G90=data!$I$24,G90=data!$I$25,G90=data!$I$26,G90=data!$I$27,G90=data!$I$28,G90=data!$I$29,G90=data!$I$30,G90=data!$I$31,G90=data!$I$32,G90=data!$I$33,G90=data!$I$34,G90=data!$I$35,G90=data!$I$36,G90=data!$I$37,G90=data!$I$38,G90=data!$I$39,G90=data!$I$40,G90=data!$I$41,G90=data!$I$42,G90=data!$I$43,G90=data!$I$44),1,0)</f>
        <v>0</v>
      </c>
      <c r="Z90" s="173" t="s">
        <v>297</v>
      </c>
      <c r="AA90" s="10"/>
      <c r="AB90" s="10"/>
      <c r="AC90" s="560">
        <v>160</v>
      </c>
      <c r="AD90" s="561"/>
      <c r="AE90" s="562"/>
      <c r="AF90" s="560">
        <v>160</v>
      </c>
      <c r="AG90" s="561"/>
      <c r="AH90" s="562"/>
      <c r="AI90" s="560">
        <v>160</v>
      </c>
      <c r="AJ90" s="561"/>
      <c r="AK90" s="562"/>
      <c r="AL90" s="560">
        <v>160</v>
      </c>
      <c r="AM90" s="561"/>
      <c r="AN90" s="562"/>
      <c r="AO90" s="560">
        <v>160</v>
      </c>
      <c r="AP90" s="561"/>
      <c r="AQ90" s="562"/>
      <c r="AR90" s="560">
        <v>160</v>
      </c>
      <c r="AS90" s="561"/>
      <c r="AT90" s="562"/>
      <c r="AU90" s="560">
        <v>160</v>
      </c>
      <c r="AV90" s="561"/>
      <c r="AW90" s="562"/>
      <c r="AX90" s="560">
        <v>160</v>
      </c>
      <c r="AY90" s="561"/>
      <c r="AZ90" s="562"/>
      <c r="BA90" s="560">
        <v>160</v>
      </c>
      <c r="BB90" s="561"/>
      <c r="BC90" s="562"/>
      <c r="BD90" s="560">
        <v>160</v>
      </c>
      <c r="BE90" s="561"/>
      <c r="BF90" s="562"/>
      <c r="BG90" s="560">
        <v>160</v>
      </c>
      <c r="BH90" s="561"/>
      <c r="BI90" s="562"/>
      <c r="BJ90" s="560">
        <v>160</v>
      </c>
      <c r="BK90" s="561"/>
      <c r="BL90" s="562"/>
      <c r="BM90" s="226">
        <f t="shared" si="88"/>
        <v>0</v>
      </c>
      <c r="BN90" s="251">
        <f t="shared" si="89"/>
        <v>0</v>
      </c>
      <c r="BO90" s="226">
        <f t="shared" si="90"/>
        <v>0</v>
      </c>
      <c r="BP90" s="227">
        <f t="shared" si="91"/>
        <v>0</v>
      </c>
      <c r="BQ90" s="23"/>
      <c r="BR90" s="23"/>
      <c r="BS90" s="174">
        <v>160</v>
      </c>
      <c r="BT90" s="573"/>
      <c r="BU90" s="175"/>
      <c r="BV90" s="174">
        <v>160</v>
      </c>
      <c r="BW90" s="573"/>
      <c r="BX90" s="175"/>
      <c r="BY90" s="174">
        <v>160</v>
      </c>
      <c r="BZ90" s="573"/>
      <c r="CA90" s="175"/>
      <c r="CB90" s="174">
        <v>160</v>
      </c>
      <c r="CC90" s="573"/>
      <c r="CD90" s="175"/>
      <c r="CE90" s="174">
        <v>160</v>
      </c>
      <c r="CF90" s="573"/>
      <c r="CG90" s="175"/>
      <c r="CH90" s="174">
        <v>160</v>
      </c>
      <c r="CI90" s="573"/>
      <c r="CJ90" s="175"/>
      <c r="CK90" s="174">
        <v>160</v>
      </c>
      <c r="CL90" s="573"/>
      <c r="CM90" s="175"/>
      <c r="CN90" s="174">
        <v>160</v>
      </c>
      <c r="CO90" s="573"/>
      <c r="CP90" s="175"/>
      <c r="CQ90" s="174">
        <v>160</v>
      </c>
      <c r="CR90" s="573"/>
      <c r="CS90" s="175"/>
      <c r="CT90" s="174">
        <v>160</v>
      </c>
      <c r="CU90" s="573"/>
      <c r="CV90" s="175"/>
      <c r="CW90" s="174">
        <v>160</v>
      </c>
      <c r="CX90" s="573"/>
      <c r="CY90" s="175"/>
      <c r="CZ90" s="174">
        <v>160</v>
      </c>
      <c r="DA90" s="573"/>
      <c r="DB90" s="175"/>
      <c r="DC90" s="252">
        <f t="shared" si="92"/>
        <v>0</v>
      </c>
      <c r="DD90" s="251">
        <f t="shared" si="93"/>
        <v>0</v>
      </c>
      <c r="DE90" s="226">
        <f t="shared" si="94"/>
        <v>0</v>
      </c>
      <c r="DF90" s="227">
        <f t="shared" si="95"/>
        <v>0</v>
      </c>
      <c r="DG90" s="23"/>
      <c r="DH90" s="23"/>
      <c r="DI90" s="174">
        <v>160</v>
      </c>
      <c r="DJ90" s="566"/>
      <c r="DK90" s="567"/>
      <c r="DL90" s="201">
        <v>160</v>
      </c>
      <c r="DM90" s="561"/>
      <c r="DN90" s="567"/>
      <c r="DO90" s="201">
        <v>160</v>
      </c>
      <c r="DP90" s="561"/>
      <c r="DQ90" s="567"/>
      <c r="DR90" s="201">
        <v>160</v>
      </c>
      <c r="DS90" s="561"/>
      <c r="DT90" s="567"/>
      <c r="DU90" s="201">
        <v>160</v>
      </c>
      <c r="DV90" s="561"/>
      <c r="DW90" s="567"/>
      <c r="DX90" s="174">
        <v>160</v>
      </c>
      <c r="DY90" s="566"/>
      <c r="DZ90" s="567"/>
      <c r="EA90" s="201">
        <v>160</v>
      </c>
      <c r="EB90" s="561"/>
      <c r="EC90" s="567"/>
      <c r="ED90" s="201">
        <v>160</v>
      </c>
      <c r="EE90" s="561"/>
      <c r="EF90" s="567"/>
      <c r="EG90" s="201">
        <v>160</v>
      </c>
      <c r="EH90" s="561"/>
      <c r="EI90" s="567"/>
      <c r="EJ90" s="174">
        <v>160</v>
      </c>
      <c r="EK90" s="566"/>
      <c r="EL90" s="567"/>
      <c r="EM90" s="201">
        <v>160</v>
      </c>
      <c r="EN90" s="561"/>
      <c r="EO90" s="567"/>
      <c r="EP90" s="201">
        <v>160</v>
      </c>
      <c r="EQ90" s="561"/>
      <c r="ER90" s="567"/>
      <c r="ES90" s="252">
        <f t="shared" si="96"/>
        <v>0</v>
      </c>
      <c r="ET90" s="251">
        <f t="shared" si="97"/>
        <v>0</v>
      </c>
      <c r="EU90" s="226">
        <f t="shared" si="98"/>
        <v>0</v>
      </c>
      <c r="EV90" s="227">
        <f t="shared" si="99"/>
        <v>0</v>
      </c>
      <c r="EW90" s="23"/>
      <c r="EX90" s="23"/>
      <c r="EY90" s="568">
        <v>160</v>
      </c>
      <c r="EZ90" s="573"/>
      <c r="FA90" s="567"/>
      <c r="FB90" s="201">
        <v>160</v>
      </c>
      <c r="FC90" s="573"/>
      <c r="FD90" s="567"/>
      <c r="FE90" s="201">
        <v>160</v>
      </c>
      <c r="FF90" s="573"/>
      <c r="FG90" s="567"/>
      <c r="FH90" s="201">
        <v>160</v>
      </c>
      <c r="FI90" s="573"/>
      <c r="FJ90" s="567"/>
      <c r="FK90" s="174">
        <v>160</v>
      </c>
      <c r="FL90" s="566"/>
      <c r="FM90" s="567"/>
      <c r="FN90" s="201">
        <v>160</v>
      </c>
      <c r="FO90" s="573"/>
      <c r="FP90" s="567"/>
      <c r="FQ90" s="174">
        <v>160</v>
      </c>
      <c r="FR90" s="566"/>
      <c r="FS90" s="567"/>
      <c r="FT90" s="201">
        <v>160</v>
      </c>
      <c r="FU90" s="573"/>
      <c r="FV90" s="567"/>
      <c r="FW90" s="201">
        <v>160</v>
      </c>
      <c r="FX90" s="573"/>
      <c r="FY90" s="567"/>
      <c r="FZ90" s="174">
        <v>160</v>
      </c>
      <c r="GA90" s="566"/>
      <c r="GB90" s="567"/>
      <c r="GC90" s="201">
        <v>160</v>
      </c>
      <c r="GD90" s="573"/>
      <c r="GE90" s="567"/>
      <c r="GF90" s="201">
        <v>160</v>
      </c>
      <c r="GG90" s="573"/>
      <c r="GH90" s="567"/>
      <c r="GI90" s="252">
        <f t="shared" si="100"/>
        <v>0</v>
      </c>
      <c r="GJ90" s="251">
        <f t="shared" si="101"/>
        <v>0</v>
      </c>
      <c r="GK90" s="226">
        <f t="shared" si="102"/>
        <v>0</v>
      </c>
      <c r="GL90" s="227">
        <f t="shared" si="103"/>
        <v>0</v>
      </c>
      <c r="GM90" s="23"/>
      <c r="GN90" s="23"/>
      <c r="GO90" s="568">
        <v>160</v>
      </c>
      <c r="GP90" s="573"/>
      <c r="GQ90" s="567"/>
      <c r="GR90" s="201">
        <v>160</v>
      </c>
      <c r="GS90" s="573"/>
      <c r="GT90" s="567"/>
      <c r="GU90" s="201">
        <v>160</v>
      </c>
      <c r="GV90" s="573"/>
      <c r="GW90" s="567"/>
      <c r="GX90" s="201">
        <v>160</v>
      </c>
      <c r="GY90" s="573"/>
      <c r="GZ90" s="567"/>
      <c r="HA90" s="201">
        <v>160</v>
      </c>
      <c r="HB90" s="573"/>
      <c r="HC90" s="567"/>
      <c r="HD90" s="201">
        <v>160</v>
      </c>
      <c r="HE90" s="573"/>
      <c r="HF90" s="567"/>
      <c r="HG90" s="201">
        <v>160</v>
      </c>
      <c r="HH90" s="573"/>
      <c r="HI90" s="567"/>
      <c r="HJ90" s="201">
        <v>160</v>
      </c>
      <c r="HK90" s="573"/>
      <c r="HL90" s="567"/>
      <c r="HM90" s="201">
        <v>160</v>
      </c>
      <c r="HN90" s="573"/>
      <c r="HO90" s="567"/>
      <c r="HP90" s="201">
        <v>160</v>
      </c>
      <c r="HQ90" s="573"/>
      <c r="HR90" s="567"/>
      <c r="HS90" s="201">
        <v>160</v>
      </c>
      <c r="HT90" s="573"/>
      <c r="HU90" s="567"/>
      <c r="HV90" s="201">
        <v>160</v>
      </c>
      <c r="HW90" s="573"/>
      <c r="HX90" s="567"/>
      <c r="HY90" s="252">
        <f t="shared" si="104"/>
        <v>0</v>
      </c>
      <c r="HZ90" s="251">
        <f t="shared" si="105"/>
        <v>0</v>
      </c>
      <c r="IA90" s="226">
        <f t="shared" si="106"/>
        <v>0</v>
      </c>
      <c r="IB90" s="227">
        <f t="shared" si="107"/>
        <v>0</v>
      </c>
      <c r="IC90" s="23"/>
      <c r="ID90" s="23"/>
      <c r="IE90" s="568">
        <v>160</v>
      </c>
      <c r="IF90" s="573"/>
      <c r="IG90" s="567"/>
      <c r="IH90" s="201">
        <v>160</v>
      </c>
      <c r="II90" s="573"/>
      <c r="IJ90" s="567"/>
      <c r="IK90" s="174">
        <v>160</v>
      </c>
      <c r="IL90" s="566"/>
      <c r="IM90" s="567"/>
      <c r="IN90" s="174">
        <v>160</v>
      </c>
      <c r="IO90" s="566"/>
      <c r="IP90" s="567"/>
      <c r="IQ90" s="174">
        <v>160</v>
      </c>
      <c r="IR90" s="566"/>
      <c r="IS90" s="567"/>
      <c r="IT90" s="174">
        <v>160</v>
      </c>
      <c r="IU90" s="566"/>
      <c r="IV90" s="567"/>
      <c r="IW90" s="201">
        <v>160</v>
      </c>
      <c r="IX90" s="573"/>
      <c r="IY90" s="567"/>
      <c r="IZ90" s="174">
        <v>160</v>
      </c>
      <c r="JA90" s="566"/>
      <c r="JB90" s="567"/>
      <c r="JC90" s="174">
        <v>160</v>
      </c>
      <c r="JD90" s="566"/>
      <c r="JE90" s="567"/>
      <c r="JF90" s="174">
        <v>160</v>
      </c>
      <c r="JG90" s="566"/>
      <c r="JH90" s="567"/>
      <c r="JI90" s="174">
        <v>160</v>
      </c>
      <c r="JJ90" s="566"/>
      <c r="JK90" s="567"/>
      <c r="JL90" s="201">
        <v>160</v>
      </c>
      <c r="JM90" s="573"/>
      <c r="JN90" s="567"/>
      <c r="JO90" s="252">
        <f t="shared" si="108"/>
        <v>0</v>
      </c>
      <c r="JP90" s="251">
        <f t="shared" si="109"/>
        <v>0</v>
      </c>
      <c r="JQ90" s="226">
        <f t="shared" si="110"/>
        <v>0</v>
      </c>
      <c r="JR90" s="227">
        <f t="shared" si="111"/>
        <v>0</v>
      </c>
      <c r="JS90" s="23"/>
      <c r="JT90" s="23"/>
      <c r="JU90" s="174">
        <v>160</v>
      </c>
      <c r="JV90" s="566"/>
      <c r="JW90" s="567"/>
      <c r="JX90" s="174">
        <v>160</v>
      </c>
      <c r="JY90" s="566"/>
      <c r="JZ90" s="567"/>
      <c r="KA90" s="174">
        <v>160</v>
      </c>
      <c r="KB90" s="566"/>
      <c r="KC90" s="567"/>
      <c r="KD90" s="174">
        <v>160</v>
      </c>
      <c r="KE90" s="566"/>
      <c r="KF90" s="567"/>
      <c r="KG90" s="174">
        <v>160</v>
      </c>
      <c r="KH90" s="566"/>
      <c r="KI90" s="567"/>
      <c r="KJ90" s="174">
        <v>160</v>
      </c>
      <c r="KK90" s="566"/>
      <c r="KL90" s="567"/>
      <c r="KM90" s="174">
        <v>160</v>
      </c>
      <c r="KN90" s="566"/>
      <c r="KO90" s="567"/>
      <c r="KP90" s="174">
        <v>160</v>
      </c>
      <c r="KQ90" s="566"/>
      <c r="KR90" s="567"/>
      <c r="KS90" s="174">
        <v>160</v>
      </c>
      <c r="KT90" s="566"/>
      <c r="KU90" s="567"/>
      <c r="KV90" s="174">
        <v>160</v>
      </c>
      <c r="KW90" s="566"/>
      <c r="KX90" s="567"/>
      <c r="KY90" s="174">
        <v>160</v>
      </c>
      <c r="KZ90" s="566"/>
      <c r="LA90" s="567"/>
      <c r="LB90" s="174">
        <v>160</v>
      </c>
      <c r="LC90" s="566"/>
      <c r="LD90" s="567"/>
      <c r="LE90" s="252">
        <f t="shared" si="112"/>
        <v>0</v>
      </c>
      <c r="LF90" s="251">
        <f t="shared" si="113"/>
        <v>0</v>
      </c>
      <c r="LG90" s="226">
        <f t="shared" si="114"/>
        <v>0</v>
      </c>
      <c r="LH90" s="227">
        <f t="shared" si="115"/>
        <v>0</v>
      </c>
      <c r="LI90" s="23"/>
      <c r="LJ90" s="23"/>
      <c r="LK90" s="174">
        <v>160</v>
      </c>
      <c r="LL90" s="566"/>
      <c r="LM90" s="567"/>
      <c r="LN90" s="174">
        <v>160</v>
      </c>
      <c r="LO90" s="566"/>
      <c r="LP90" s="567"/>
      <c r="LQ90" s="174">
        <v>160</v>
      </c>
      <c r="LR90" s="566"/>
      <c r="LS90" s="567"/>
      <c r="LT90" s="174">
        <v>160</v>
      </c>
      <c r="LU90" s="566"/>
      <c r="LV90" s="567"/>
      <c r="LW90" s="174">
        <v>160</v>
      </c>
      <c r="LX90" s="566"/>
      <c r="LY90" s="567"/>
      <c r="LZ90" s="551">
        <v>160</v>
      </c>
      <c r="MA90" s="566"/>
      <c r="MB90" s="567"/>
      <c r="MC90" s="174">
        <v>160</v>
      </c>
      <c r="MD90" s="566"/>
      <c r="ME90" s="567"/>
      <c r="MF90" s="174">
        <v>160</v>
      </c>
      <c r="MG90" s="566"/>
      <c r="MH90" s="567"/>
      <c r="MI90" s="174">
        <v>160</v>
      </c>
      <c r="MJ90" s="566"/>
      <c r="MK90" s="567"/>
      <c r="ML90" s="174">
        <v>160</v>
      </c>
      <c r="MM90" s="566"/>
      <c r="MN90" s="567"/>
      <c r="MO90" s="551">
        <v>160</v>
      </c>
      <c r="MP90" s="566"/>
      <c r="MQ90" s="567"/>
      <c r="MR90" s="174">
        <v>160</v>
      </c>
      <c r="MS90" s="566"/>
      <c r="MT90" s="567"/>
      <c r="MU90" s="252">
        <f t="shared" si="116"/>
        <v>0</v>
      </c>
      <c r="MV90" s="251">
        <f t="shared" si="117"/>
        <v>0</v>
      </c>
      <c r="MW90" s="226">
        <f t="shared" si="118"/>
        <v>0</v>
      </c>
      <c r="MX90" s="227">
        <f t="shared" si="119"/>
        <v>0</v>
      </c>
      <c r="MY90" s="23"/>
      <c r="MZ90" s="23"/>
      <c r="NA90" s="568">
        <v>160</v>
      </c>
      <c r="NB90" s="573"/>
      <c r="NC90" s="567"/>
      <c r="ND90" s="174">
        <v>160</v>
      </c>
      <c r="NE90" s="566"/>
      <c r="NF90" s="567"/>
      <c r="NG90" s="201">
        <v>160</v>
      </c>
      <c r="NH90" s="573"/>
      <c r="NI90" s="567"/>
      <c r="NJ90" s="201">
        <v>160</v>
      </c>
      <c r="NK90" s="573"/>
      <c r="NL90" s="567"/>
      <c r="NM90" s="174">
        <v>160</v>
      </c>
      <c r="NN90" s="566"/>
      <c r="NO90" s="567"/>
      <c r="NP90" s="174">
        <v>160</v>
      </c>
      <c r="NQ90" s="566"/>
      <c r="NR90" s="567"/>
      <c r="NS90" s="174">
        <v>160</v>
      </c>
      <c r="NT90" s="566"/>
      <c r="NU90" s="567"/>
      <c r="NV90" s="201">
        <v>160</v>
      </c>
      <c r="NW90" s="573"/>
      <c r="NX90" s="567"/>
      <c r="NY90" s="201">
        <v>160</v>
      </c>
      <c r="NZ90" s="573"/>
      <c r="OA90" s="567"/>
      <c r="OB90" s="174">
        <v>160</v>
      </c>
      <c r="OC90" s="566"/>
      <c r="OD90" s="567"/>
      <c r="OE90" s="174">
        <v>160</v>
      </c>
      <c r="OF90" s="566"/>
      <c r="OG90" s="567"/>
      <c r="OH90" s="174">
        <v>160</v>
      </c>
      <c r="OI90" s="566"/>
      <c r="OJ90" s="567"/>
      <c r="OK90" s="252">
        <f t="shared" si="120"/>
        <v>0</v>
      </c>
      <c r="OL90" s="251">
        <f t="shared" si="121"/>
        <v>0</v>
      </c>
      <c r="OM90" s="226">
        <f t="shared" si="122"/>
        <v>0</v>
      </c>
      <c r="ON90" s="227">
        <f t="shared" si="123"/>
        <v>0</v>
      </c>
      <c r="OO90" s="23"/>
      <c r="OP90" s="23"/>
      <c r="OQ90" s="571" t="s">
        <v>297</v>
      </c>
      <c r="OR90" s="577">
        <v>160</v>
      </c>
      <c r="OS90" s="573"/>
      <c r="OT90" s="175"/>
      <c r="OU90" s="252">
        <f t="shared" si="124"/>
        <v>0</v>
      </c>
      <c r="OV90" s="227">
        <f t="shared" si="125"/>
        <v>0</v>
      </c>
      <c r="OW90" s="226">
        <f t="shared" si="126"/>
        <v>0</v>
      </c>
      <c r="OX90" s="251">
        <f t="shared" si="127"/>
        <v>0</v>
      </c>
      <c r="OY90" s="574"/>
      <c r="OZ90" s="23"/>
      <c r="PA90" s="23"/>
      <c r="PB90" s="228">
        <f t="shared" si="72"/>
        <v>0</v>
      </c>
      <c r="PC90" s="255">
        <f t="shared" si="73"/>
        <v>0</v>
      </c>
      <c r="PD90" s="226">
        <f t="shared" si="74"/>
        <v>0</v>
      </c>
      <c r="PE90" s="227">
        <f t="shared" si="75"/>
        <v>0</v>
      </c>
      <c r="PF90" s="230">
        <f t="shared" si="76"/>
        <v>0</v>
      </c>
      <c r="PG90" s="229">
        <f t="shared" si="77"/>
        <v>0</v>
      </c>
      <c r="PH90" s="226">
        <f t="shared" si="78"/>
        <v>0</v>
      </c>
      <c r="PI90" s="251">
        <f t="shared" si="79"/>
        <v>0</v>
      </c>
      <c r="PJ90" s="412">
        <f t="shared" si="80"/>
        <v>0</v>
      </c>
      <c r="PK90" s="417">
        <f t="shared" si="81"/>
        <v>0</v>
      </c>
      <c r="PL90" s="412">
        <f t="shared" si="82"/>
        <v>0</v>
      </c>
      <c r="PM90" s="414">
        <f t="shared" si="83"/>
        <v>0</v>
      </c>
      <c r="PN90" s="412" t="s">
        <v>338</v>
      </c>
      <c r="PO90" s="414" t="s">
        <v>338</v>
      </c>
      <c r="PP90" s="412">
        <f t="shared" si="84"/>
        <v>0</v>
      </c>
      <c r="PQ90" s="414">
        <f t="shared" si="85"/>
        <v>0</v>
      </c>
      <c r="PR90" s="23"/>
      <c r="PV90" s="26"/>
      <c r="PW90" s="26"/>
      <c r="PY90" s="26"/>
    </row>
    <row r="91" spans="2:441" s="4" customFormat="1" ht="16.5" customHeight="1" x14ac:dyDescent="0.25">
      <c r="B91" s="46" t="s">
        <v>52</v>
      </c>
      <c r="C91" s="986"/>
      <c r="D91" s="987"/>
      <c r="E91" s="308"/>
      <c r="F91" s="652">
        <v>1</v>
      </c>
      <c r="G91" s="309"/>
      <c r="H91" s="59"/>
      <c r="I91" s="57">
        <f>INT(ROUND(F91,2)*(IF(RIGHT(G91,1)="*",data!$J$11*H91+(IF(H91&gt;0, data!$K$11,0)),(IF(G91&gt;0,data!$J$11*RIGHT(G91,5)+data!$K$11,0)))))</f>
        <v>0</v>
      </c>
      <c r="J91" s="57">
        <f>IF(E91&gt;0,I91*E91,0)</f>
        <v>0</v>
      </c>
      <c r="K91" s="313"/>
      <c r="L91" s="314"/>
      <c r="M91" s="312"/>
      <c r="N91" s="57">
        <f>INT(ROUND(F91,2)*(IF(J91&gt;0,(IF(L91="ano",data!$J$6,0)),0)))</f>
        <v>0</v>
      </c>
      <c r="O91" s="61">
        <f>IF(M91&gt;E91,N91*E91,N91*M91)</f>
        <v>0</v>
      </c>
      <c r="P91" s="63">
        <f>J91+O91</f>
        <v>0</v>
      </c>
      <c r="Q91" s="26"/>
      <c r="R91" s="288" t="str">
        <f t="shared" si="86"/>
        <v/>
      </c>
      <c r="S91" s="289" t="str">
        <f t="shared" si="87"/>
        <v/>
      </c>
      <c r="T91" s="65" t="s">
        <v>338</v>
      </c>
      <c r="U91" s="290" t="str">
        <f t="shared" si="128"/>
        <v/>
      </c>
      <c r="V91" s="4">
        <f>IF(P91&gt;0,IF(ISTEXT(C91)=TRUE,0,1),0)</f>
        <v>0</v>
      </c>
      <c r="W91" s="26">
        <f>IF(H91&gt;0,IF(RIGHT(G91,1)="*",0,1),0)</f>
        <v>0</v>
      </c>
      <c r="X91" s="26">
        <f>IF(OR(G91=data!$I$18,G91=data!$I$19,G91=data!$I$20,G91=data!$I$21,G91=data!$I$22,G91=data!$I$23,G91=data!$I$24,G91=data!$I$25,G91=data!$I$26,G91=data!$I$27,G91=data!$I$28,G91=data!$I$29,G91=data!$I$30,G91=data!$I$31,G91=data!$I$32,G91=data!$I$33,G91=data!$I$34,G91=data!$I$35,G91=data!$I$36,G91=data!$I$37,G91=data!$I$38,G91=data!$I$39,G91=data!$I$40,G91=data!$I$41,G91=data!$I$42,G91=data!$I$43,G91=data!$I$44),1,0)</f>
        <v>0</v>
      </c>
      <c r="Z91" s="176" t="s">
        <v>297</v>
      </c>
      <c r="AA91" s="10"/>
      <c r="AB91" s="10"/>
      <c r="AC91" s="168">
        <v>160</v>
      </c>
      <c r="AD91" s="328"/>
      <c r="AE91" s="223"/>
      <c r="AF91" s="168">
        <v>160</v>
      </c>
      <c r="AG91" s="328"/>
      <c r="AH91" s="223"/>
      <c r="AI91" s="168">
        <v>160</v>
      </c>
      <c r="AJ91" s="328"/>
      <c r="AK91" s="223"/>
      <c r="AL91" s="168">
        <v>160</v>
      </c>
      <c r="AM91" s="328"/>
      <c r="AN91" s="223"/>
      <c r="AO91" s="168">
        <v>160</v>
      </c>
      <c r="AP91" s="328"/>
      <c r="AQ91" s="223"/>
      <c r="AR91" s="168">
        <v>160</v>
      </c>
      <c r="AS91" s="328"/>
      <c r="AT91" s="223"/>
      <c r="AU91" s="168">
        <v>160</v>
      </c>
      <c r="AV91" s="328"/>
      <c r="AW91" s="223"/>
      <c r="AX91" s="168">
        <v>160</v>
      </c>
      <c r="AY91" s="328"/>
      <c r="AZ91" s="223"/>
      <c r="BA91" s="168">
        <v>160</v>
      </c>
      <c r="BB91" s="328"/>
      <c r="BC91" s="223"/>
      <c r="BD91" s="168">
        <v>160</v>
      </c>
      <c r="BE91" s="328"/>
      <c r="BF91" s="223"/>
      <c r="BG91" s="168">
        <v>160</v>
      </c>
      <c r="BH91" s="328"/>
      <c r="BI91" s="223"/>
      <c r="BJ91" s="168">
        <v>160</v>
      </c>
      <c r="BK91" s="328"/>
      <c r="BL91" s="223"/>
      <c r="BM91" s="226">
        <f t="shared" si="88"/>
        <v>0</v>
      </c>
      <c r="BN91" s="251">
        <f t="shared" si="89"/>
        <v>0</v>
      </c>
      <c r="BO91" s="226">
        <f t="shared" si="90"/>
        <v>0</v>
      </c>
      <c r="BP91" s="227">
        <f t="shared" si="91"/>
        <v>0</v>
      </c>
      <c r="BS91" s="164">
        <v>160</v>
      </c>
      <c r="BT91" s="327"/>
      <c r="BU91" s="177"/>
      <c r="BV91" s="164">
        <v>160</v>
      </c>
      <c r="BW91" s="327"/>
      <c r="BX91" s="177"/>
      <c r="BY91" s="164">
        <v>160</v>
      </c>
      <c r="BZ91" s="327"/>
      <c r="CA91" s="177"/>
      <c r="CB91" s="164">
        <v>160</v>
      </c>
      <c r="CC91" s="327"/>
      <c r="CD91" s="177"/>
      <c r="CE91" s="164">
        <v>160</v>
      </c>
      <c r="CF91" s="327"/>
      <c r="CG91" s="177"/>
      <c r="CH91" s="164">
        <v>160</v>
      </c>
      <c r="CI91" s="327"/>
      <c r="CJ91" s="177"/>
      <c r="CK91" s="164">
        <v>160</v>
      </c>
      <c r="CL91" s="327"/>
      <c r="CM91" s="177"/>
      <c r="CN91" s="164">
        <v>160</v>
      </c>
      <c r="CO91" s="327"/>
      <c r="CP91" s="177"/>
      <c r="CQ91" s="164">
        <v>160</v>
      </c>
      <c r="CR91" s="327"/>
      <c r="CS91" s="177"/>
      <c r="CT91" s="164">
        <v>160</v>
      </c>
      <c r="CU91" s="327"/>
      <c r="CV91" s="177"/>
      <c r="CW91" s="164">
        <v>160</v>
      </c>
      <c r="CX91" s="327"/>
      <c r="CY91" s="177"/>
      <c r="CZ91" s="164">
        <v>160</v>
      </c>
      <c r="DA91" s="327"/>
      <c r="DB91" s="177"/>
      <c r="DC91" s="252">
        <f t="shared" si="92"/>
        <v>0</v>
      </c>
      <c r="DD91" s="251">
        <f t="shared" si="93"/>
        <v>0</v>
      </c>
      <c r="DE91" s="226">
        <f t="shared" si="94"/>
        <v>0</v>
      </c>
      <c r="DF91" s="227">
        <f t="shared" si="95"/>
        <v>0</v>
      </c>
      <c r="DI91" s="164">
        <v>160</v>
      </c>
      <c r="DJ91" s="340"/>
      <c r="DK91" s="169"/>
      <c r="DL91" s="195">
        <v>160</v>
      </c>
      <c r="DM91" s="328"/>
      <c r="DN91" s="169"/>
      <c r="DO91" s="195">
        <v>160</v>
      </c>
      <c r="DP91" s="328"/>
      <c r="DQ91" s="169"/>
      <c r="DR91" s="195">
        <v>160</v>
      </c>
      <c r="DS91" s="328"/>
      <c r="DT91" s="169"/>
      <c r="DU91" s="195">
        <v>160</v>
      </c>
      <c r="DV91" s="328"/>
      <c r="DW91" s="169"/>
      <c r="DX91" s="164">
        <v>160</v>
      </c>
      <c r="DY91" s="340"/>
      <c r="DZ91" s="169"/>
      <c r="EA91" s="195">
        <v>160</v>
      </c>
      <c r="EB91" s="328"/>
      <c r="EC91" s="169"/>
      <c r="ED91" s="195">
        <v>160</v>
      </c>
      <c r="EE91" s="328"/>
      <c r="EF91" s="169"/>
      <c r="EG91" s="195">
        <v>160</v>
      </c>
      <c r="EH91" s="328"/>
      <c r="EI91" s="169"/>
      <c r="EJ91" s="164">
        <v>160</v>
      </c>
      <c r="EK91" s="340"/>
      <c r="EL91" s="169"/>
      <c r="EM91" s="195">
        <v>160</v>
      </c>
      <c r="EN91" s="328"/>
      <c r="EO91" s="169"/>
      <c r="EP91" s="195">
        <v>160</v>
      </c>
      <c r="EQ91" s="328"/>
      <c r="ER91" s="169"/>
      <c r="ES91" s="252">
        <f t="shared" si="96"/>
        <v>0</v>
      </c>
      <c r="ET91" s="251">
        <f t="shared" si="97"/>
        <v>0</v>
      </c>
      <c r="EU91" s="226">
        <f t="shared" si="98"/>
        <v>0</v>
      </c>
      <c r="EV91" s="227">
        <f t="shared" si="99"/>
        <v>0</v>
      </c>
      <c r="EY91" s="346">
        <v>160</v>
      </c>
      <c r="EZ91" s="327"/>
      <c r="FA91" s="169"/>
      <c r="FB91" s="195">
        <v>160</v>
      </c>
      <c r="FC91" s="327"/>
      <c r="FD91" s="169"/>
      <c r="FE91" s="195">
        <v>160</v>
      </c>
      <c r="FF91" s="327"/>
      <c r="FG91" s="169"/>
      <c r="FH91" s="195">
        <v>160</v>
      </c>
      <c r="FI91" s="327"/>
      <c r="FJ91" s="169"/>
      <c r="FK91" s="164">
        <v>160</v>
      </c>
      <c r="FL91" s="340"/>
      <c r="FM91" s="169"/>
      <c r="FN91" s="195">
        <v>160</v>
      </c>
      <c r="FO91" s="327"/>
      <c r="FP91" s="169"/>
      <c r="FQ91" s="164">
        <v>160</v>
      </c>
      <c r="FR91" s="340"/>
      <c r="FS91" s="169"/>
      <c r="FT91" s="195">
        <v>160</v>
      </c>
      <c r="FU91" s="327"/>
      <c r="FV91" s="169"/>
      <c r="FW91" s="195">
        <v>160</v>
      </c>
      <c r="FX91" s="327"/>
      <c r="FY91" s="169"/>
      <c r="FZ91" s="164">
        <v>160</v>
      </c>
      <c r="GA91" s="340"/>
      <c r="GB91" s="169"/>
      <c r="GC91" s="195">
        <v>160</v>
      </c>
      <c r="GD91" s="327"/>
      <c r="GE91" s="169"/>
      <c r="GF91" s="195">
        <v>160</v>
      </c>
      <c r="GG91" s="327"/>
      <c r="GH91" s="169"/>
      <c r="GI91" s="252">
        <f t="shared" si="100"/>
        <v>0</v>
      </c>
      <c r="GJ91" s="251">
        <f t="shared" si="101"/>
        <v>0</v>
      </c>
      <c r="GK91" s="226">
        <f t="shared" si="102"/>
        <v>0</v>
      </c>
      <c r="GL91" s="227">
        <f t="shared" si="103"/>
        <v>0</v>
      </c>
      <c r="GO91" s="346">
        <v>160</v>
      </c>
      <c r="GP91" s="327"/>
      <c r="GQ91" s="169"/>
      <c r="GR91" s="195">
        <v>160</v>
      </c>
      <c r="GS91" s="327"/>
      <c r="GT91" s="169"/>
      <c r="GU91" s="195">
        <v>160</v>
      </c>
      <c r="GV91" s="327"/>
      <c r="GW91" s="169"/>
      <c r="GX91" s="195">
        <v>160</v>
      </c>
      <c r="GY91" s="327"/>
      <c r="GZ91" s="169"/>
      <c r="HA91" s="195">
        <v>160</v>
      </c>
      <c r="HB91" s="327"/>
      <c r="HC91" s="169"/>
      <c r="HD91" s="195">
        <v>160</v>
      </c>
      <c r="HE91" s="327"/>
      <c r="HF91" s="169"/>
      <c r="HG91" s="195">
        <v>160</v>
      </c>
      <c r="HH91" s="327"/>
      <c r="HI91" s="169"/>
      <c r="HJ91" s="195">
        <v>160</v>
      </c>
      <c r="HK91" s="327"/>
      <c r="HL91" s="169"/>
      <c r="HM91" s="195">
        <v>160</v>
      </c>
      <c r="HN91" s="327"/>
      <c r="HO91" s="169"/>
      <c r="HP91" s="195">
        <v>160</v>
      </c>
      <c r="HQ91" s="327"/>
      <c r="HR91" s="169"/>
      <c r="HS91" s="195">
        <v>160</v>
      </c>
      <c r="HT91" s="327"/>
      <c r="HU91" s="169"/>
      <c r="HV91" s="195">
        <v>160</v>
      </c>
      <c r="HW91" s="327"/>
      <c r="HX91" s="169"/>
      <c r="HY91" s="252">
        <f t="shared" si="104"/>
        <v>0</v>
      </c>
      <c r="HZ91" s="251">
        <f t="shared" si="105"/>
        <v>0</v>
      </c>
      <c r="IA91" s="226">
        <f t="shared" si="106"/>
        <v>0</v>
      </c>
      <c r="IB91" s="227">
        <f t="shared" si="107"/>
        <v>0</v>
      </c>
      <c r="IE91" s="346">
        <v>160</v>
      </c>
      <c r="IF91" s="327"/>
      <c r="IG91" s="169"/>
      <c r="IH91" s="195">
        <v>160</v>
      </c>
      <c r="II91" s="327"/>
      <c r="IJ91" s="169"/>
      <c r="IK91" s="164">
        <v>160</v>
      </c>
      <c r="IL91" s="340"/>
      <c r="IM91" s="169"/>
      <c r="IN91" s="164">
        <v>160</v>
      </c>
      <c r="IO91" s="340"/>
      <c r="IP91" s="169"/>
      <c r="IQ91" s="164">
        <v>160</v>
      </c>
      <c r="IR91" s="340"/>
      <c r="IS91" s="169"/>
      <c r="IT91" s="164">
        <v>160</v>
      </c>
      <c r="IU91" s="340"/>
      <c r="IV91" s="169"/>
      <c r="IW91" s="195">
        <v>160</v>
      </c>
      <c r="IX91" s="327"/>
      <c r="IY91" s="169"/>
      <c r="IZ91" s="164">
        <v>160</v>
      </c>
      <c r="JA91" s="340"/>
      <c r="JB91" s="169"/>
      <c r="JC91" s="164">
        <v>160</v>
      </c>
      <c r="JD91" s="340"/>
      <c r="JE91" s="169"/>
      <c r="JF91" s="164">
        <v>160</v>
      </c>
      <c r="JG91" s="340"/>
      <c r="JH91" s="169"/>
      <c r="JI91" s="164">
        <v>160</v>
      </c>
      <c r="JJ91" s="340"/>
      <c r="JK91" s="169"/>
      <c r="JL91" s="195">
        <v>160</v>
      </c>
      <c r="JM91" s="327"/>
      <c r="JN91" s="169"/>
      <c r="JO91" s="252">
        <f t="shared" si="108"/>
        <v>0</v>
      </c>
      <c r="JP91" s="251">
        <f t="shared" si="109"/>
        <v>0</v>
      </c>
      <c r="JQ91" s="226">
        <f t="shared" si="110"/>
        <v>0</v>
      </c>
      <c r="JR91" s="227">
        <f t="shared" si="111"/>
        <v>0</v>
      </c>
      <c r="JU91" s="164">
        <v>160</v>
      </c>
      <c r="JV91" s="340"/>
      <c r="JW91" s="169"/>
      <c r="JX91" s="164">
        <v>160</v>
      </c>
      <c r="JY91" s="340"/>
      <c r="JZ91" s="169"/>
      <c r="KA91" s="164">
        <v>160</v>
      </c>
      <c r="KB91" s="340"/>
      <c r="KC91" s="169"/>
      <c r="KD91" s="164">
        <v>160</v>
      </c>
      <c r="KE91" s="340"/>
      <c r="KF91" s="169"/>
      <c r="KG91" s="164">
        <v>160</v>
      </c>
      <c r="KH91" s="340"/>
      <c r="KI91" s="169"/>
      <c r="KJ91" s="164">
        <v>160</v>
      </c>
      <c r="KK91" s="340"/>
      <c r="KL91" s="169"/>
      <c r="KM91" s="164">
        <v>160</v>
      </c>
      <c r="KN91" s="340"/>
      <c r="KO91" s="169"/>
      <c r="KP91" s="164">
        <v>160</v>
      </c>
      <c r="KQ91" s="340"/>
      <c r="KR91" s="169"/>
      <c r="KS91" s="164">
        <v>160</v>
      </c>
      <c r="KT91" s="340"/>
      <c r="KU91" s="169"/>
      <c r="KV91" s="164">
        <v>160</v>
      </c>
      <c r="KW91" s="340"/>
      <c r="KX91" s="169"/>
      <c r="KY91" s="164">
        <v>160</v>
      </c>
      <c r="KZ91" s="340"/>
      <c r="LA91" s="169"/>
      <c r="LB91" s="164">
        <v>160</v>
      </c>
      <c r="LC91" s="340"/>
      <c r="LD91" s="169"/>
      <c r="LE91" s="252">
        <f t="shared" si="112"/>
        <v>0</v>
      </c>
      <c r="LF91" s="251">
        <f t="shared" si="113"/>
        <v>0</v>
      </c>
      <c r="LG91" s="226">
        <f t="shared" si="114"/>
        <v>0</v>
      </c>
      <c r="LH91" s="227">
        <f t="shared" si="115"/>
        <v>0</v>
      </c>
      <c r="LK91" s="164">
        <v>160</v>
      </c>
      <c r="LL91" s="340"/>
      <c r="LM91" s="169"/>
      <c r="LN91" s="164">
        <v>160</v>
      </c>
      <c r="LO91" s="340"/>
      <c r="LP91" s="169"/>
      <c r="LQ91" s="164">
        <v>160</v>
      </c>
      <c r="LR91" s="340"/>
      <c r="LS91" s="169"/>
      <c r="LT91" s="164">
        <v>160</v>
      </c>
      <c r="LU91" s="340"/>
      <c r="LV91" s="169"/>
      <c r="LW91" s="164">
        <v>160</v>
      </c>
      <c r="LX91" s="340"/>
      <c r="LY91" s="169"/>
      <c r="LZ91" s="205">
        <v>160</v>
      </c>
      <c r="MA91" s="340"/>
      <c r="MB91" s="169"/>
      <c r="MC91" s="164">
        <v>160</v>
      </c>
      <c r="MD91" s="340"/>
      <c r="ME91" s="169"/>
      <c r="MF91" s="164">
        <v>160</v>
      </c>
      <c r="MG91" s="340"/>
      <c r="MH91" s="169"/>
      <c r="MI91" s="164">
        <v>160</v>
      </c>
      <c r="MJ91" s="340"/>
      <c r="MK91" s="169"/>
      <c r="ML91" s="164">
        <v>160</v>
      </c>
      <c r="MM91" s="340"/>
      <c r="MN91" s="169"/>
      <c r="MO91" s="205">
        <v>160</v>
      </c>
      <c r="MP91" s="340"/>
      <c r="MQ91" s="169"/>
      <c r="MR91" s="164">
        <v>160</v>
      </c>
      <c r="MS91" s="340"/>
      <c r="MT91" s="169"/>
      <c r="MU91" s="252">
        <f t="shared" si="116"/>
        <v>0</v>
      </c>
      <c r="MV91" s="251">
        <f t="shared" si="117"/>
        <v>0</v>
      </c>
      <c r="MW91" s="226">
        <f t="shared" si="118"/>
        <v>0</v>
      </c>
      <c r="MX91" s="227">
        <f t="shared" si="119"/>
        <v>0</v>
      </c>
      <c r="NA91" s="346">
        <v>160</v>
      </c>
      <c r="NB91" s="327"/>
      <c r="NC91" s="169"/>
      <c r="ND91" s="164">
        <v>160</v>
      </c>
      <c r="NE91" s="340"/>
      <c r="NF91" s="169"/>
      <c r="NG91" s="195">
        <v>160</v>
      </c>
      <c r="NH91" s="327"/>
      <c r="NI91" s="169"/>
      <c r="NJ91" s="195">
        <v>160</v>
      </c>
      <c r="NK91" s="327"/>
      <c r="NL91" s="169"/>
      <c r="NM91" s="164">
        <v>160</v>
      </c>
      <c r="NN91" s="340"/>
      <c r="NO91" s="169"/>
      <c r="NP91" s="164">
        <v>160</v>
      </c>
      <c r="NQ91" s="340"/>
      <c r="NR91" s="169"/>
      <c r="NS91" s="164">
        <v>160</v>
      </c>
      <c r="NT91" s="340"/>
      <c r="NU91" s="169"/>
      <c r="NV91" s="195">
        <v>160</v>
      </c>
      <c r="NW91" s="327"/>
      <c r="NX91" s="169"/>
      <c r="NY91" s="195">
        <v>160</v>
      </c>
      <c r="NZ91" s="327"/>
      <c r="OA91" s="169"/>
      <c r="OB91" s="164">
        <v>160</v>
      </c>
      <c r="OC91" s="340"/>
      <c r="OD91" s="169"/>
      <c r="OE91" s="164">
        <v>160</v>
      </c>
      <c r="OF91" s="340"/>
      <c r="OG91" s="169"/>
      <c r="OH91" s="164">
        <v>160</v>
      </c>
      <c r="OI91" s="340"/>
      <c r="OJ91" s="169"/>
      <c r="OK91" s="252">
        <f t="shared" si="120"/>
        <v>0</v>
      </c>
      <c r="OL91" s="251">
        <f t="shared" si="121"/>
        <v>0</v>
      </c>
      <c r="OM91" s="226">
        <f t="shared" si="122"/>
        <v>0</v>
      </c>
      <c r="ON91" s="227">
        <f t="shared" si="123"/>
        <v>0</v>
      </c>
      <c r="OQ91" s="283" t="s">
        <v>297</v>
      </c>
      <c r="OR91" s="354">
        <v>160</v>
      </c>
      <c r="OS91" s="327"/>
      <c r="OT91" s="177"/>
      <c r="OU91" s="252">
        <f t="shared" si="124"/>
        <v>0</v>
      </c>
      <c r="OV91" s="227">
        <f t="shared" si="125"/>
        <v>0</v>
      </c>
      <c r="OW91" s="226">
        <f t="shared" si="126"/>
        <v>0</v>
      </c>
      <c r="OX91" s="251">
        <f t="shared" si="127"/>
        <v>0</v>
      </c>
      <c r="OY91" s="293"/>
      <c r="PB91" s="228">
        <f t="shared" si="72"/>
        <v>0</v>
      </c>
      <c r="PC91" s="255">
        <f t="shared" si="73"/>
        <v>0</v>
      </c>
      <c r="PD91" s="226">
        <f t="shared" si="74"/>
        <v>0</v>
      </c>
      <c r="PE91" s="227">
        <f t="shared" si="75"/>
        <v>0</v>
      </c>
      <c r="PF91" s="230">
        <f t="shared" si="76"/>
        <v>0</v>
      </c>
      <c r="PG91" s="229">
        <f t="shared" si="77"/>
        <v>0</v>
      </c>
      <c r="PH91" s="226">
        <f t="shared" si="78"/>
        <v>0</v>
      </c>
      <c r="PI91" s="251">
        <f t="shared" si="79"/>
        <v>0</v>
      </c>
      <c r="PJ91" s="412">
        <f t="shared" si="80"/>
        <v>0</v>
      </c>
      <c r="PK91" s="417">
        <f t="shared" si="81"/>
        <v>0</v>
      </c>
      <c r="PL91" s="412">
        <f t="shared" si="82"/>
        <v>0</v>
      </c>
      <c r="PM91" s="414">
        <f t="shared" si="83"/>
        <v>0</v>
      </c>
      <c r="PN91" s="412" t="s">
        <v>338</v>
      </c>
      <c r="PO91" s="414" t="s">
        <v>338</v>
      </c>
      <c r="PP91" s="412">
        <f t="shared" si="84"/>
        <v>0</v>
      </c>
      <c r="PQ91" s="414">
        <f t="shared" si="85"/>
        <v>0</v>
      </c>
      <c r="PV91" s="26"/>
      <c r="PW91" s="26"/>
      <c r="PY91" s="26"/>
    </row>
    <row r="92" spans="2:441" s="4" customFormat="1" ht="15" hidden="1" customHeight="1" x14ac:dyDescent="0.25">
      <c r="B92" s="46"/>
      <c r="C92" s="555"/>
      <c r="D92" s="556"/>
      <c r="E92" s="547"/>
      <c r="F92" s="652"/>
      <c r="G92" s="575"/>
      <c r="H92" s="58"/>
      <c r="I92" s="57">
        <f>INT(ROUND(F92,2)*(IF(RIGHT(G92,1)="*",data!$J$11*H92+(IF(H92&gt;0, data!$K$11,0)),(IF(G92&gt;0,data!$J$11*RIGHT(G92,5)+data!$K$11,0)))))</f>
        <v>0</v>
      </c>
      <c r="J92" s="57"/>
      <c r="K92" s="576"/>
      <c r="L92" s="549"/>
      <c r="M92" s="128"/>
      <c r="N92" s="57">
        <f>INT(ROUND(F92,2)*(IF(J92&gt;0,(IF(L92="ano",data!$J$6,0)),0)))</f>
        <v>0</v>
      </c>
      <c r="O92" s="61"/>
      <c r="P92" s="63"/>
      <c r="Q92" s="26"/>
      <c r="R92" s="288" t="str">
        <f t="shared" si="86"/>
        <v/>
      </c>
      <c r="S92" s="289" t="str">
        <f t="shared" si="87"/>
        <v/>
      </c>
      <c r="T92" s="65" t="s">
        <v>338</v>
      </c>
      <c r="U92" s="290" t="str">
        <f t="shared" si="128"/>
        <v/>
      </c>
      <c r="V92" s="23"/>
      <c r="W92" s="26"/>
      <c r="X92" s="26">
        <f>IF(OR(G92=data!$I$18,G92=data!$I$19,G92=data!$I$20,G92=data!$I$21,G92=data!$I$22,G92=data!$I$23,G92=data!$I$24,G92=data!$I$25,G92=data!$I$26,G92=data!$I$27,G92=data!$I$28,G92=data!$I$29,G92=data!$I$30,G92=data!$I$31,G92=data!$I$32,G92=data!$I$33,G92=data!$I$34,G92=data!$I$35,G92=data!$I$36,G92=data!$I$37,G92=data!$I$38,G92=data!$I$39,G92=data!$I$40,G92=data!$I$41,G92=data!$I$42,G92=data!$I$43,G92=data!$I$44),1,0)</f>
        <v>0</v>
      </c>
      <c r="Z92" s="173" t="s">
        <v>297</v>
      </c>
      <c r="AA92" s="10"/>
      <c r="AB92" s="10"/>
      <c r="AC92" s="560">
        <v>160</v>
      </c>
      <c r="AD92" s="561"/>
      <c r="AE92" s="562"/>
      <c r="AF92" s="560">
        <v>160</v>
      </c>
      <c r="AG92" s="561"/>
      <c r="AH92" s="562"/>
      <c r="AI92" s="560">
        <v>160</v>
      </c>
      <c r="AJ92" s="561"/>
      <c r="AK92" s="562"/>
      <c r="AL92" s="560">
        <v>160</v>
      </c>
      <c r="AM92" s="561"/>
      <c r="AN92" s="562"/>
      <c r="AO92" s="560">
        <v>160</v>
      </c>
      <c r="AP92" s="561"/>
      <c r="AQ92" s="562"/>
      <c r="AR92" s="560">
        <v>160</v>
      </c>
      <c r="AS92" s="561"/>
      <c r="AT92" s="562"/>
      <c r="AU92" s="560">
        <v>160</v>
      </c>
      <c r="AV92" s="561"/>
      <c r="AW92" s="562"/>
      <c r="AX92" s="560">
        <v>160</v>
      </c>
      <c r="AY92" s="561"/>
      <c r="AZ92" s="562"/>
      <c r="BA92" s="560">
        <v>160</v>
      </c>
      <c r="BB92" s="561"/>
      <c r="BC92" s="562"/>
      <c r="BD92" s="560">
        <v>160</v>
      </c>
      <c r="BE92" s="561"/>
      <c r="BF92" s="562"/>
      <c r="BG92" s="560">
        <v>160</v>
      </c>
      <c r="BH92" s="561"/>
      <c r="BI92" s="562"/>
      <c r="BJ92" s="560">
        <v>160</v>
      </c>
      <c r="BK92" s="561"/>
      <c r="BL92" s="562"/>
      <c r="BM92" s="226">
        <f t="shared" si="88"/>
        <v>0</v>
      </c>
      <c r="BN92" s="251">
        <f t="shared" si="89"/>
        <v>0</v>
      </c>
      <c r="BO92" s="226">
        <f t="shared" si="90"/>
        <v>0</v>
      </c>
      <c r="BP92" s="227">
        <f t="shared" si="91"/>
        <v>0</v>
      </c>
      <c r="BQ92" s="23"/>
      <c r="BR92" s="23"/>
      <c r="BS92" s="174">
        <v>160</v>
      </c>
      <c r="BT92" s="573"/>
      <c r="BU92" s="175"/>
      <c r="BV92" s="174">
        <v>160</v>
      </c>
      <c r="BW92" s="573"/>
      <c r="BX92" s="175"/>
      <c r="BY92" s="174">
        <v>160</v>
      </c>
      <c r="BZ92" s="573"/>
      <c r="CA92" s="175"/>
      <c r="CB92" s="174">
        <v>160</v>
      </c>
      <c r="CC92" s="573"/>
      <c r="CD92" s="175"/>
      <c r="CE92" s="174">
        <v>160</v>
      </c>
      <c r="CF92" s="573"/>
      <c r="CG92" s="175"/>
      <c r="CH92" s="174">
        <v>160</v>
      </c>
      <c r="CI92" s="573"/>
      <c r="CJ92" s="175"/>
      <c r="CK92" s="174">
        <v>160</v>
      </c>
      <c r="CL92" s="573"/>
      <c r="CM92" s="175"/>
      <c r="CN92" s="174">
        <v>160</v>
      </c>
      <c r="CO92" s="573"/>
      <c r="CP92" s="175"/>
      <c r="CQ92" s="174">
        <v>160</v>
      </c>
      <c r="CR92" s="573"/>
      <c r="CS92" s="175"/>
      <c r="CT92" s="174">
        <v>160</v>
      </c>
      <c r="CU92" s="573"/>
      <c r="CV92" s="175"/>
      <c r="CW92" s="174">
        <v>160</v>
      </c>
      <c r="CX92" s="573"/>
      <c r="CY92" s="175"/>
      <c r="CZ92" s="174">
        <v>160</v>
      </c>
      <c r="DA92" s="573"/>
      <c r="DB92" s="175"/>
      <c r="DC92" s="252">
        <f t="shared" si="92"/>
        <v>0</v>
      </c>
      <c r="DD92" s="251">
        <f t="shared" si="93"/>
        <v>0</v>
      </c>
      <c r="DE92" s="226">
        <f t="shared" si="94"/>
        <v>0</v>
      </c>
      <c r="DF92" s="227">
        <f t="shared" si="95"/>
        <v>0</v>
      </c>
      <c r="DG92" s="23"/>
      <c r="DH92" s="23"/>
      <c r="DI92" s="174">
        <v>160</v>
      </c>
      <c r="DJ92" s="566"/>
      <c r="DK92" s="567"/>
      <c r="DL92" s="201">
        <v>160</v>
      </c>
      <c r="DM92" s="561"/>
      <c r="DN92" s="567"/>
      <c r="DO92" s="201">
        <v>160</v>
      </c>
      <c r="DP92" s="561"/>
      <c r="DQ92" s="567"/>
      <c r="DR92" s="201">
        <v>160</v>
      </c>
      <c r="DS92" s="561"/>
      <c r="DT92" s="567"/>
      <c r="DU92" s="201">
        <v>160</v>
      </c>
      <c r="DV92" s="561"/>
      <c r="DW92" s="567"/>
      <c r="DX92" s="174">
        <v>160</v>
      </c>
      <c r="DY92" s="566"/>
      <c r="DZ92" s="567"/>
      <c r="EA92" s="201">
        <v>160</v>
      </c>
      <c r="EB92" s="561"/>
      <c r="EC92" s="567"/>
      <c r="ED92" s="201">
        <v>160</v>
      </c>
      <c r="EE92" s="561"/>
      <c r="EF92" s="567"/>
      <c r="EG92" s="201">
        <v>160</v>
      </c>
      <c r="EH92" s="561"/>
      <c r="EI92" s="567"/>
      <c r="EJ92" s="174">
        <v>160</v>
      </c>
      <c r="EK92" s="566"/>
      <c r="EL92" s="567"/>
      <c r="EM92" s="201">
        <v>160</v>
      </c>
      <c r="EN92" s="561"/>
      <c r="EO92" s="567"/>
      <c r="EP92" s="201">
        <v>160</v>
      </c>
      <c r="EQ92" s="561"/>
      <c r="ER92" s="567"/>
      <c r="ES92" s="252">
        <f t="shared" si="96"/>
        <v>0</v>
      </c>
      <c r="ET92" s="251">
        <f t="shared" si="97"/>
        <v>0</v>
      </c>
      <c r="EU92" s="226">
        <f t="shared" si="98"/>
        <v>0</v>
      </c>
      <c r="EV92" s="227">
        <f t="shared" si="99"/>
        <v>0</v>
      </c>
      <c r="EW92" s="23"/>
      <c r="EX92" s="23"/>
      <c r="EY92" s="568">
        <v>160</v>
      </c>
      <c r="EZ92" s="573"/>
      <c r="FA92" s="567"/>
      <c r="FB92" s="201">
        <v>160</v>
      </c>
      <c r="FC92" s="573"/>
      <c r="FD92" s="567"/>
      <c r="FE92" s="201">
        <v>160</v>
      </c>
      <c r="FF92" s="573"/>
      <c r="FG92" s="567"/>
      <c r="FH92" s="201">
        <v>160</v>
      </c>
      <c r="FI92" s="573"/>
      <c r="FJ92" s="567"/>
      <c r="FK92" s="174">
        <v>160</v>
      </c>
      <c r="FL92" s="566"/>
      <c r="FM92" s="567"/>
      <c r="FN92" s="201">
        <v>160</v>
      </c>
      <c r="FO92" s="573"/>
      <c r="FP92" s="567"/>
      <c r="FQ92" s="174">
        <v>160</v>
      </c>
      <c r="FR92" s="566"/>
      <c r="FS92" s="567"/>
      <c r="FT92" s="201">
        <v>160</v>
      </c>
      <c r="FU92" s="573"/>
      <c r="FV92" s="567"/>
      <c r="FW92" s="201">
        <v>160</v>
      </c>
      <c r="FX92" s="573"/>
      <c r="FY92" s="567"/>
      <c r="FZ92" s="174">
        <v>160</v>
      </c>
      <c r="GA92" s="566"/>
      <c r="GB92" s="567"/>
      <c r="GC92" s="201">
        <v>160</v>
      </c>
      <c r="GD92" s="573"/>
      <c r="GE92" s="567"/>
      <c r="GF92" s="201">
        <v>160</v>
      </c>
      <c r="GG92" s="573"/>
      <c r="GH92" s="567"/>
      <c r="GI92" s="252">
        <f t="shared" si="100"/>
        <v>0</v>
      </c>
      <c r="GJ92" s="251">
        <f t="shared" si="101"/>
        <v>0</v>
      </c>
      <c r="GK92" s="226">
        <f t="shared" si="102"/>
        <v>0</v>
      </c>
      <c r="GL92" s="227">
        <f t="shared" si="103"/>
        <v>0</v>
      </c>
      <c r="GM92" s="23"/>
      <c r="GN92" s="23"/>
      <c r="GO92" s="568">
        <v>160</v>
      </c>
      <c r="GP92" s="573"/>
      <c r="GQ92" s="567"/>
      <c r="GR92" s="201">
        <v>160</v>
      </c>
      <c r="GS92" s="573"/>
      <c r="GT92" s="567"/>
      <c r="GU92" s="201">
        <v>160</v>
      </c>
      <c r="GV92" s="573"/>
      <c r="GW92" s="567"/>
      <c r="GX92" s="201">
        <v>160</v>
      </c>
      <c r="GY92" s="573"/>
      <c r="GZ92" s="567"/>
      <c r="HA92" s="201">
        <v>160</v>
      </c>
      <c r="HB92" s="573"/>
      <c r="HC92" s="567"/>
      <c r="HD92" s="201">
        <v>160</v>
      </c>
      <c r="HE92" s="573"/>
      <c r="HF92" s="567"/>
      <c r="HG92" s="201">
        <v>160</v>
      </c>
      <c r="HH92" s="573"/>
      <c r="HI92" s="567"/>
      <c r="HJ92" s="201">
        <v>160</v>
      </c>
      <c r="HK92" s="573"/>
      <c r="HL92" s="567"/>
      <c r="HM92" s="201">
        <v>160</v>
      </c>
      <c r="HN92" s="573"/>
      <c r="HO92" s="567"/>
      <c r="HP92" s="201">
        <v>160</v>
      </c>
      <c r="HQ92" s="573"/>
      <c r="HR92" s="567"/>
      <c r="HS92" s="201">
        <v>160</v>
      </c>
      <c r="HT92" s="573"/>
      <c r="HU92" s="567"/>
      <c r="HV92" s="201">
        <v>160</v>
      </c>
      <c r="HW92" s="573"/>
      <c r="HX92" s="567"/>
      <c r="HY92" s="252">
        <f t="shared" si="104"/>
        <v>0</v>
      </c>
      <c r="HZ92" s="251">
        <f t="shared" si="105"/>
        <v>0</v>
      </c>
      <c r="IA92" s="226">
        <f t="shared" si="106"/>
        <v>0</v>
      </c>
      <c r="IB92" s="227">
        <f t="shared" si="107"/>
        <v>0</v>
      </c>
      <c r="IC92" s="23"/>
      <c r="ID92" s="23"/>
      <c r="IE92" s="568">
        <v>160</v>
      </c>
      <c r="IF92" s="573"/>
      <c r="IG92" s="567"/>
      <c r="IH92" s="201">
        <v>160</v>
      </c>
      <c r="II92" s="573"/>
      <c r="IJ92" s="567"/>
      <c r="IK92" s="174">
        <v>160</v>
      </c>
      <c r="IL92" s="566"/>
      <c r="IM92" s="567"/>
      <c r="IN92" s="174">
        <v>160</v>
      </c>
      <c r="IO92" s="566"/>
      <c r="IP92" s="567"/>
      <c r="IQ92" s="174">
        <v>160</v>
      </c>
      <c r="IR92" s="566"/>
      <c r="IS92" s="567"/>
      <c r="IT92" s="174">
        <v>160</v>
      </c>
      <c r="IU92" s="566"/>
      <c r="IV92" s="567"/>
      <c r="IW92" s="201">
        <v>160</v>
      </c>
      <c r="IX92" s="573"/>
      <c r="IY92" s="567"/>
      <c r="IZ92" s="174">
        <v>160</v>
      </c>
      <c r="JA92" s="566"/>
      <c r="JB92" s="567"/>
      <c r="JC92" s="174">
        <v>160</v>
      </c>
      <c r="JD92" s="566"/>
      <c r="JE92" s="567"/>
      <c r="JF92" s="174">
        <v>160</v>
      </c>
      <c r="JG92" s="566"/>
      <c r="JH92" s="567"/>
      <c r="JI92" s="174">
        <v>160</v>
      </c>
      <c r="JJ92" s="566"/>
      <c r="JK92" s="567"/>
      <c r="JL92" s="201">
        <v>160</v>
      </c>
      <c r="JM92" s="573"/>
      <c r="JN92" s="567"/>
      <c r="JO92" s="252">
        <f t="shared" si="108"/>
        <v>0</v>
      </c>
      <c r="JP92" s="251">
        <f t="shared" si="109"/>
        <v>0</v>
      </c>
      <c r="JQ92" s="226">
        <f t="shared" si="110"/>
        <v>0</v>
      </c>
      <c r="JR92" s="227">
        <f t="shared" si="111"/>
        <v>0</v>
      </c>
      <c r="JS92" s="23"/>
      <c r="JT92" s="23"/>
      <c r="JU92" s="174">
        <v>160</v>
      </c>
      <c r="JV92" s="566"/>
      <c r="JW92" s="567"/>
      <c r="JX92" s="174">
        <v>160</v>
      </c>
      <c r="JY92" s="566"/>
      <c r="JZ92" s="567"/>
      <c r="KA92" s="174">
        <v>160</v>
      </c>
      <c r="KB92" s="566"/>
      <c r="KC92" s="567"/>
      <c r="KD92" s="174">
        <v>160</v>
      </c>
      <c r="KE92" s="566"/>
      <c r="KF92" s="567"/>
      <c r="KG92" s="174">
        <v>160</v>
      </c>
      <c r="KH92" s="566"/>
      <c r="KI92" s="567"/>
      <c r="KJ92" s="174">
        <v>160</v>
      </c>
      <c r="KK92" s="566"/>
      <c r="KL92" s="567"/>
      <c r="KM92" s="174">
        <v>160</v>
      </c>
      <c r="KN92" s="566"/>
      <c r="KO92" s="567"/>
      <c r="KP92" s="174">
        <v>160</v>
      </c>
      <c r="KQ92" s="566"/>
      <c r="KR92" s="567"/>
      <c r="KS92" s="174">
        <v>160</v>
      </c>
      <c r="KT92" s="566"/>
      <c r="KU92" s="567"/>
      <c r="KV92" s="174">
        <v>160</v>
      </c>
      <c r="KW92" s="566"/>
      <c r="KX92" s="567"/>
      <c r="KY92" s="174">
        <v>160</v>
      </c>
      <c r="KZ92" s="566"/>
      <c r="LA92" s="567"/>
      <c r="LB92" s="174">
        <v>160</v>
      </c>
      <c r="LC92" s="566"/>
      <c r="LD92" s="567"/>
      <c r="LE92" s="252">
        <f t="shared" si="112"/>
        <v>0</v>
      </c>
      <c r="LF92" s="251">
        <f t="shared" si="113"/>
        <v>0</v>
      </c>
      <c r="LG92" s="226">
        <f t="shared" si="114"/>
        <v>0</v>
      </c>
      <c r="LH92" s="227">
        <f t="shared" si="115"/>
        <v>0</v>
      </c>
      <c r="LI92" s="23"/>
      <c r="LJ92" s="23"/>
      <c r="LK92" s="174">
        <v>160</v>
      </c>
      <c r="LL92" s="566"/>
      <c r="LM92" s="567"/>
      <c r="LN92" s="174">
        <v>160</v>
      </c>
      <c r="LO92" s="566"/>
      <c r="LP92" s="567"/>
      <c r="LQ92" s="174">
        <v>160</v>
      </c>
      <c r="LR92" s="566"/>
      <c r="LS92" s="567"/>
      <c r="LT92" s="174">
        <v>160</v>
      </c>
      <c r="LU92" s="566"/>
      <c r="LV92" s="567"/>
      <c r="LW92" s="174">
        <v>160</v>
      </c>
      <c r="LX92" s="566"/>
      <c r="LY92" s="567"/>
      <c r="LZ92" s="551">
        <v>160</v>
      </c>
      <c r="MA92" s="566"/>
      <c r="MB92" s="567"/>
      <c r="MC92" s="174">
        <v>160</v>
      </c>
      <c r="MD92" s="566"/>
      <c r="ME92" s="567"/>
      <c r="MF92" s="174">
        <v>160</v>
      </c>
      <c r="MG92" s="566"/>
      <c r="MH92" s="567"/>
      <c r="MI92" s="174">
        <v>160</v>
      </c>
      <c r="MJ92" s="566"/>
      <c r="MK92" s="567"/>
      <c r="ML92" s="174">
        <v>160</v>
      </c>
      <c r="MM92" s="566"/>
      <c r="MN92" s="567"/>
      <c r="MO92" s="551">
        <v>160</v>
      </c>
      <c r="MP92" s="566"/>
      <c r="MQ92" s="567"/>
      <c r="MR92" s="174">
        <v>160</v>
      </c>
      <c r="MS92" s="566"/>
      <c r="MT92" s="567"/>
      <c r="MU92" s="252">
        <f t="shared" si="116"/>
        <v>0</v>
      </c>
      <c r="MV92" s="251">
        <f t="shared" si="117"/>
        <v>0</v>
      </c>
      <c r="MW92" s="226">
        <f t="shared" si="118"/>
        <v>0</v>
      </c>
      <c r="MX92" s="227">
        <f t="shared" si="119"/>
        <v>0</v>
      </c>
      <c r="MY92" s="23"/>
      <c r="MZ92" s="23"/>
      <c r="NA92" s="568">
        <v>160</v>
      </c>
      <c r="NB92" s="573"/>
      <c r="NC92" s="567"/>
      <c r="ND92" s="174">
        <v>160</v>
      </c>
      <c r="NE92" s="566"/>
      <c r="NF92" s="567"/>
      <c r="NG92" s="201">
        <v>160</v>
      </c>
      <c r="NH92" s="573"/>
      <c r="NI92" s="567"/>
      <c r="NJ92" s="201">
        <v>160</v>
      </c>
      <c r="NK92" s="573"/>
      <c r="NL92" s="567"/>
      <c r="NM92" s="174">
        <v>160</v>
      </c>
      <c r="NN92" s="566"/>
      <c r="NO92" s="567"/>
      <c r="NP92" s="174">
        <v>160</v>
      </c>
      <c r="NQ92" s="566"/>
      <c r="NR92" s="567"/>
      <c r="NS92" s="174">
        <v>160</v>
      </c>
      <c r="NT92" s="566"/>
      <c r="NU92" s="567"/>
      <c r="NV92" s="201">
        <v>160</v>
      </c>
      <c r="NW92" s="573"/>
      <c r="NX92" s="567"/>
      <c r="NY92" s="201">
        <v>160</v>
      </c>
      <c r="NZ92" s="573"/>
      <c r="OA92" s="567"/>
      <c r="OB92" s="174">
        <v>160</v>
      </c>
      <c r="OC92" s="566"/>
      <c r="OD92" s="567"/>
      <c r="OE92" s="174">
        <v>160</v>
      </c>
      <c r="OF92" s="566"/>
      <c r="OG92" s="567"/>
      <c r="OH92" s="174">
        <v>160</v>
      </c>
      <c r="OI92" s="566"/>
      <c r="OJ92" s="567"/>
      <c r="OK92" s="252">
        <f t="shared" si="120"/>
        <v>0</v>
      </c>
      <c r="OL92" s="251">
        <f t="shared" si="121"/>
        <v>0</v>
      </c>
      <c r="OM92" s="226">
        <f t="shared" si="122"/>
        <v>0</v>
      </c>
      <c r="ON92" s="227">
        <f t="shared" si="123"/>
        <v>0</v>
      </c>
      <c r="OO92" s="23"/>
      <c r="OP92" s="23"/>
      <c r="OQ92" s="571" t="s">
        <v>297</v>
      </c>
      <c r="OR92" s="577">
        <v>160</v>
      </c>
      <c r="OS92" s="573"/>
      <c r="OT92" s="175"/>
      <c r="OU92" s="252">
        <f t="shared" si="124"/>
        <v>0</v>
      </c>
      <c r="OV92" s="227">
        <f t="shared" si="125"/>
        <v>0</v>
      </c>
      <c r="OW92" s="226">
        <f t="shared" si="126"/>
        <v>0</v>
      </c>
      <c r="OX92" s="251">
        <f t="shared" si="127"/>
        <v>0</v>
      </c>
      <c r="OY92" s="574"/>
      <c r="OZ92" s="23"/>
      <c r="PA92" s="23"/>
      <c r="PB92" s="228">
        <f t="shared" si="72"/>
        <v>0</v>
      </c>
      <c r="PC92" s="255">
        <f t="shared" si="73"/>
        <v>0</v>
      </c>
      <c r="PD92" s="226">
        <f t="shared" si="74"/>
        <v>0</v>
      </c>
      <c r="PE92" s="227">
        <f t="shared" si="75"/>
        <v>0</v>
      </c>
      <c r="PF92" s="230">
        <f t="shared" si="76"/>
        <v>0</v>
      </c>
      <c r="PG92" s="229">
        <f t="shared" si="77"/>
        <v>0</v>
      </c>
      <c r="PH92" s="226">
        <f t="shared" si="78"/>
        <v>0</v>
      </c>
      <c r="PI92" s="251">
        <f t="shared" si="79"/>
        <v>0</v>
      </c>
      <c r="PJ92" s="412">
        <f t="shared" si="80"/>
        <v>0</v>
      </c>
      <c r="PK92" s="417">
        <f t="shared" si="81"/>
        <v>0</v>
      </c>
      <c r="PL92" s="412">
        <f t="shared" si="82"/>
        <v>0</v>
      </c>
      <c r="PM92" s="414">
        <f t="shared" si="83"/>
        <v>0</v>
      </c>
      <c r="PN92" s="412" t="s">
        <v>338</v>
      </c>
      <c r="PO92" s="414" t="s">
        <v>338</v>
      </c>
      <c r="PP92" s="412">
        <f t="shared" si="84"/>
        <v>0</v>
      </c>
      <c r="PQ92" s="414">
        <f t="shared" si="85"/>
        <v>0</v>
      </c>
      <c r="PR92" s="23"/>
      <c r="PV92" s="26"/>
      <c r="PW92" s="26"/>
      <c r="PY92" s="26"/>
    </row>
    <row r="93" spans="2:441" s="4" customFormat="1" ht="16.5" customHeight="1" x14ac:dyDescent="0.25">
      <c r="B93" s="46" t="s">
        <v>53</v>
      </c>
      <c r="C93" s="986"/>
      <c r="D93" s="987"/>
      <c r="E93" s="308"/>
      <c r="F93" s="652">
        <v>1</v>
      </c>
      <c r="G93" s="309"/>
      <c r="H93" s="59"/>
      <c r="I93" s="57">
        <f>INT(ROUND(F93,2)*(IF(RIGHT(G93,1)="*",data!$J$11*H93+(IF(H93&gt;0, data!$K$11,0)),(IF(G93&gt;0,data!$J$11*RIGHT(G93,5)+data!$K$11,0)))))</f>
        <v>0</v>
      </c>
      <c r="J93" s="57">
        <f>IF(E93&gt;0,I93*E93,0)</f>
        <v>0</v>
      </c>
      <c r="K93" s="313"/>
      <c r="L93" s="314"/>
      <c r="M93" s="312"/>
      <c r="N93" s="57">
        <f>INT(ROUND(F93,2)*(IF(J93&gt;0,(IF(L93="ano",data!$J$6,0)),0)))</f>
        <v>0</v>
      </c>
      <c r="O93" s="61">
        <f>IF(M93&gt;E93,N93*E93,N93*M93)</f>
        <v>0</v>
      </c>
      <c r="P93" s="63">
        <f>J93+O93</f>
        <v>0</v>
      </c>
      <c r="Q93" s="26"/>
      <c r="R93" s="288" t="str">
        <f t="shared" si="86"/>
        <v/>
      </c>
      <c r="S93" s="289" t="str">
        <f t="shared" si="87"/>
        <v/>
      </c>
      <c r="T93" s="65" t="s">
        <v>338</v>
      </c>
      <c r="U93" s="290" t="str">
        <f t="shared" si="128"/>
        <v/>
      </c>
      <c r="V93" s="4">
        <f>IF(P93&gt;0,IF(ISTEXT(C93)=TRUE,0,1),0)</f>
        <v>0</v>
      </c>
      <c r="W93" s="26">
        <f>IF(H93&gt;0,IF(RIGHT(G93,1)="*",0,1),0)</f>
        <v>0</v>
      </c>
      <c r="X93" s="26">
        <f>IF(OR(G93=data!$I$18,G93=data!$I$19,G93=data!$I$20,G93=data!$I$21,G93=data!$I$22,G93=data!$I$23,G93=data!$I$24,G93=data!$I$25,G93=data!$I$26,G93=data!$I$27,G93=data!$I$28,G93=data!$I$29,G93=data!$I$30,G93=data!$I$31,G93=data!$I$32,G93=data!$I$33,G93=data!$I$34,G93=data!$I$35,G93=data!$I$36,G93=data!$I$37,G93=data!$I$38,G93=data!$I$39,G93=data!$I$40,G93=data!$I$41,G93=data!$I$42,G93=data!$I$43,G93=data!$I$44),1,0)</f>
        <v>0</v>
      </c>
      <c r="Z93" s="176" t="s">
        <v>297</v>
      </c>
      <c r="AA93" s="10"/>
      <c r="AB93" s="10"/>
      <c r="AC93" s="168">
        <v>160</v>
      </c>
      <c r="AD93" s="328"/>
      <c r="AE93" s="223"/>
      <c r="AF93" s="168">
        <v>160</v>
      </c>
      <c r="AG93" s="328"/>
      <c r="AH93" s="223"/>
      <c r="AI93" s="168">
        <v>160</v>
      </c>
      <c r="AJ93" s="328"/>
      <c r="AK93" s="223"/>
      <c r="AL93" s="168">
        <v>160</v>
      </c>
      <c r="AM93" s="328"/>
      <c r="AN93" s="223"/>
      <c r="AO93" s="168">
        <v>160</v>
      </c>
      <c r="AP93" s="328"/>
      <c r="AQ93" s="223"/>
      <c r="AR93" s="168">
        <v>160</v>
      </c>
      <c r="AS93" s="328"/>
      <c r="AT93" s="223"/>
      <c r="AU93" s="168">
        <v>160</v>
      </c>
      <c r="AV93" s="328"/>
      <c r="AW93" s="223"/>
      <c r="AX93" s="168">
        <v>160</v>
      </c>
      <c r="AY93" s="328"/>
      <c r="AZ93" s="223"/>
      <c r="BA93" s="168">
        <v>160</v>
      </c>
      <c r="BB93" s="328"/>
      <c r="BC93" s="223"/>
      <c r="BD93" s="168">
        <v>160</v>
      </c>
      <c r="BE93" s="328"/>
      <c r="BF93" s="223"/>
      <c r="BG93" s="168">
        <v>160</v>
      </c>
      <c r="BH93" s="328"/>
      <c r="BI93" s="223"/>
      <c r="BJ93" s="168">
        <v>160</v>
      </c>
      <c r="BK93" s="328"/>
      <c r="BL93" s="223"/>
      <c r="BM93" s="226">
        <f t="shared" si="88"/>
        <v>0</v>
      </c>
      <c r="BN93" s="251">
        <f t="shared" si="89"/>
        <v>0</v>
      </c>
      <c r="BO93" s="226">
        <f t="shared" si="90"/>
        <v>0</v>
      </c>
      <c r="BP93" s="227">
        <f t="shared" si="91"/>
        <v>0</v>
      </c>
      <c r="BS93" s="164">
        <v>160</v>
      </c>
      <c r="BT93" s="327"/>
      <c r="BU93" s="177"/>
      <c r="BV93" s="164">
        <v>160</v>
      </c>
      <c r="BW93" s="327"/>
      <c r="BX93" s="177"/>
      <c r="BY93" s="164">
        <v>160</v>
      </c>
      <c r="BZ93" s="327"/>
      <c r="CA93" s="177"/>
      <c r="CB93" s="164">
        <v>160</v>
      </c>
      <c r="CC93" s="327"/>
      <c r="CD93" s="177"/>
      <c r="CE93" s="164">
        <v>160</v>
      </c>
      <c r="CF93" s="327"/>
      <c r="CG93" s="177"/>
      <c r="CH93" s="164">
        <v>160</v>
      </c>
      <c r="CI93" s="327"/>
      <c r="CJ93" s="177"/>
      <c r="CK93" s="164">
        <v>160</v>
      </c>
      <c r="CL93" s="327"/>
      <c r="CM93" s="177"/>
      <c r="CN93" s="164">
        <v>160</v>
      </c>
      <c r="CO93" s="327"/>
      <c r="CP93" s="177"/>
      <c r="CQ93" s="164">
        <v>160</v>
      </c>
      <c r="CR93" s="327"/>
      <c r="CS93" s="177"/>
      <c r="CT93" s="164">
        <v>160</v>
      </c>
      <c r="CU93" s="327"/>
      <c r="CV93" s="177"/>
      <c r="CW93" s="164">
        <v>160</v>
      </c>
      <c r="CX93" s="327"/>
      <c r="CY93" s="177"/>
      <c r="CZ93" s="164">
        <v>160</v>
      </c>
      <c r="DA93" s="327"/>
      <c r="DB93" s="177"/>
      <c r="DC93" s="252">
        <f t="shared" si="92"/>
        <v>0</v>
      </c>
      <c r="DD93" s="251">
        <f t="shared" si="93"/>
        <v>0</v>
      </c>
      <c r="DE93" s="226">
        <f t="shared" si="94"/>
        <v>0</v>
      </c>
      <c r="DF93" s="227">
        <f t="shared" si="95"/>
        <v>0</v>
      </c>
      <c r="DI93" s="164">
        <v>160</v>
      </c>
      <c r="DJ93" s="340"/>
      <c r="DK93" s="169"/>
      <c r="DL93" s="195">
        <v>160</v>
      </c>
      <c r="DM93" s="328"/>
      <c r="DN93" s="169"/>
      <c r="DO93" s="195">
        <v>160</v>
      </c>
      <c r="DP93" s="328"/>
      <c r="DQ93" s="169"/>
      <c r="DR93" s="195">
        <v>160</v>
      </c>
      <c r="DS93" s="328"/>
      <c r="DT93" s="169"/>
      <c r="DU93" s="195">
        <v>160</v>
      </c>
      <c r="DV93" s="328"/>
      <c r="DW93" s="169"/>
      <c r="DX93" s="164">
        <v>160</v>
      </c>
      <c r="DY93" s="340"/>
      <c r="DZ93" s="169"/>
      <c r="EA93" s="195">
        <v>160</v>
      </c>
      <c r="EB93" s="328"/>
      <c r="EC93" s="169"/>
      <c r="ED93" s="195">
        <v>160</v>
      </c>
      <c r="EE93" s="328"/>
      <c r="EF93" s="169"/>
      <c r="EG93" s="195">
        <v>160</v>
      </c>
      <c r="EH93" s="328"/>
      <c r="EI93" s="169"/>
      <c r="EJ93" s="164">
        <v>160</v>
      </c>
      <c r="EK93" s="340"/>
      <c r="EL93" s="169"/>
      <c r="EM93" s="195">
        <v>160</v>
      </c>
      <c r="EN93" s="328"/>
      <c r="EO93" s="169"/>
      <c r="EP93" s="195">
        <v>160</v>
      </c>
      <c r="EQ93" s="328"/>
      <c r="ER93" s="169"/>
      <c r="ES93" s="252">
        <f t="shared" si="96"/>
        <v>0</v>
      </c>
      <c r="ET93" s="251">
        <f t="shared" si="97"/>
        <v>0</v>
      </c>
      <c r="EU93" s="226">
        <f t="shared" si="98"/>
        <v>0</v>
      </c>
      <c r="EV93" s="227">
        <f t="shared" si="99"/>
        <v>0</v>
      </c>
      <c r="EY93" s="346">
        <v>160</v>
      </c>
      <c r="EZ93" s="327"/>
      <c r="FA93" s="169"/>
      <c r="FB93" s="195">
        <v>160</v>
      </c>
      <c r="FC93" s="327"/>
      <c r="FD93" s="169"/>
      <c r="FE93" s="195">
        <v>160</v>
      </c>
      <c r="FF93" s="327"/>
      <c r="FG93" s="169"/>
      <c r="FH93" s="195">
        <v>160</v>
      </c>
      <c r="FI93" s="327"/>
      <c r="FJ93" s="169"/>
      <c r="FK93" s="164">
        <v>160</v>
      </c>
      <c r="FL93" s="340"/>
      <c r="FM93" s="169"/>
      <c r="FN93" s="195">
        <v>160</v>
      </c>
      <c r="FO93" s="327"/>
      <c r="FP93" s="169"/>
      <c r="FQ93" s="164">
        <v>160</v>
      </c>
      <c r="FR93" s="340"/>
      <c r="FS93" s="169"/>
      <c r="FT93" s="195">
        <v>160</v>
      </c>
      <c r="FU93" s="327"/>
      <c r="FV93" s="169"/>
      <c r="FW93" s="195">
        <v>160</v>
      </c>
      <c r="FX93" s="327"/>
      <c r="FY93" s="169"/>
      <c r="FZ93" s="164">
        <v>160</v>
      </c>
      <c r="GA93" s="340"/>
      <c r="GB93" s="169"/>
      <c r="GC93" s="195">
        <v>160</v>
      </c>
      <c r="GD93" s="327"/>
      <c r="GE93" s="169"/>
      <c r="GF93" s="195">
        <v>160</v>
      </c>
      <c r="GG93" s="327"/>
      <c r="GH93" s="169"/>
      <c r="GI93" s="252">
        <f t="shared" si="100"/>
        <v>0</v>
      </c>
      <c r="GJ93" s="251">
        <f t="shared" si="101"/>
        <v>0</v>
      </c>
      <c r="GK93" s="226">
        <f t="shared" si="102"/>
        <v>0</v>
      </c>
      <c r="GL93" s="227">
        <f t="shared" si="103"/>
        <v>0</v>
      </c>
      <c r="GO93" s="346">
        <v>160</v>
      </c>
      <c r="GP93" s="327"/>
      <c r="GQ93" s="169"/>
      <c r="GR93" s="195">
        <v>160</v>
      </c>
      <c r="GS93" s="327"/>
      <c r="GT93" s="169"/>
      <c r="GU93" s="195">
        <v>160</v>
      </c>
      <c r="GV93" s="327"/>
      <c r="GW93" s="169"/>
      <c r="GX93" s="195">
        <v>160</v>
      </c>
      <c r="GY93" s="327"/>
      <c r="GZ93" s="169"/>
      <c r="HA93" s="195">
        <v>160</v>
      </c>
      <c r="HB93" s="327"/>
      <c r="HC93" s="169"/>
      <c r="HD93" s="195">
        <v>160</v>
      </c>
      <c r="HE93" s="327"/>
      <c r="HF93" s="169"/>
      <c r="HG93" s="195">
        <v>160</v>
      </c>
      <c r="HH93" s="327"/>
      <c r="HI93" s="169"/>
      <c r="HJ93" s="195">
        <v>160</v>
      </c>
      <c r="HK93" s="327"/>
      <c r="HL93" s="169"/>
      <c r="HM93" s="195">
        <v>160</v>
      </c>
      <c r="HN93" s="327"/>
      <c r="HO93" s="169"/>
      <c r="HP93" s="195">
        <v>160</v>
      </c>
      <c r="HQ93" s="327"/>
      <c r="HR93" s="169"/>
      <c r="HS93" s="195">
        <v>160</v>
      </c>
      <c r="HT93" s="327"/>
      <c r="HU93" s="169"/>
      <c r="HV93" s="195">
        <v>160</v>
      </c>
      <c r="HW93" s="327"/>
      <c r="HX93" s="169"/>
      <c r="HY93" s="252">
        <f t="shared" si="104"/>
        <v>0</v>
      </c>
      <c r="HZ93" s="251">
        <f t="shared" si="105"/>
        <v>0</v>
      </c>
      <c r="IA93" s="226">
        <f t="shared" si="106"/>
        <v>0</v>
      </c>
      <c r="IB93" s="227">
        <f t="shared" si="107"/>
        <v>0</v>
      </c>
      <c r="IE93" s="346">
        <v>160</v>
      </c>
      <c r="IF93" s="327"/>
      <c r="IG93" s="169"/>
      <c r="IH93" s="195">
        <v>160</v>
      </c>
      <c r="II93" s="327"/>
      <c r="IJ93" s="169"/>
      <c r="IK93" s="164">
        <v>160</v>
      </c>
      <c r="IL93" s="340"/>
      <c r="IM93" s="169"/>
      <c r="IN93" s="164">
        <v>160</v>
      </c>
      <c r="IO93" s="340"/>
      <c r="IP93" s="169"/>
      <c r="IQ93" s="164">
        <v>160</v>
      </c>
      <c r="IR93" s="340"/>
      <c r="IS93" s="169"/>
      <c r="IT93" s="164">
        <v>160</v>
      </c>
      <c r="IU93" s="340"/>
      <c r="IV93" s="169"/>
      <c r="IW93" s="195">
        <v>160</v>
      </c>
      <c r="IX93" s="327"/>
      <c r="IY93" s="169"/>
      <c r="IZ93" s="164">
        <v>160</v>
      </c>
      <c r="JA93" s="340"/>
      <c r="JB93" s="169"/>
      <c r="JC93" s="164">
        <v>160</v>
      </c>
      <c r="JD93" s="340"/>
      <c r="JE93" s="169"/>
      <c r="JF93" s="164">
        <v>160</v>
      </c>
      <c r="JG93" s="340"/>
      <c r="JH93" s="169"/>
      <c r="JI93" s="164">
        <v>160</v>
      </c>
      <c r="JJ93" s="340"/>
      <c r="JK93" s="169"/>
      <c r="JL93" s="195">
        <v>160</v>
      </c>
      <c r="JM93" s="327"/>
      <c r="JN93" s="169"/>
      <c r="JO93" s="252">
        <f t="shared" si="108"/>
        <v>0</v>
      </c>
      <c r="JP93" s="251">
        <f t="shared" si="109"/>
        <v>0</v>
      </c>
      <c r="JQ93" s="226">
        <f t="shared" si="110"/>
        <v>0</v>
      </c>
      <c r="JR93" s="227">
        <f t="shared" si="111"/>
        <v>0</v>
      </c>
      <c r="JU93" s="164">
        <v>160</v>
      </c>
      <c r="JV93" s="340"/>
      <c r="JW93" s="169"/>
      <c r="JX93" s="164">
        <v>160</v>
      </c>
      <c r="JY93" s="340"/>
      <c r="JZ93" s="169"/>
      <c r="KA93" s="164">
        <v>160</v>
      </c>
      <c r="KB93" s="340"/>
      <c r="KC93" s="169"/>
      <c r="KD93" s="164">
        <v>160</v>
      </c>
      <c r="KE93" s="340"/>
      <c r="KF93" s="169"/>
      <c r="KG93" s="164">
        <v>160</v>
      </c>
      <c r="KH93" s="340"/>
      <c r="KI93" s="169"/>
      <c r="KJ93" s="164">
        <v>160</v>
      </c>
      <c r="KK93" s="340"/>
      <c r="KL93" s="169"/>
      <c r="KM93" s="164">
        <v>160</v>
      </c>
      <c r="KN93" s="340"/>
      <c r="KO93" s="169"/>
      <c r="KP93" s="164">
        <v>160</v>
      </c>
      <c r="KQ93" s="340"/>
      <c r="KR93" s="169"/>
      <c r="KS93" s="164">
        <v>160</v>
      </c>
      <c r="KT93" s="340"/>
      <c r="KU93" s="169"/>
      <c r="KV93" s="164">
        <v>160</v>
      </c>
      <c r="KW93" s="340"/>
      <c r="KX93" s="169"/>
      <c r="KY93" s="164">
        <v>160</v>
      </c>
      <c r="KZ93" s="340"/>
      <c r="LA93" s="169"/>
      <c r="LB93" s="164">
        <v>160</v>
      </c>
      <c r="LC93" s="340"/>
      <c r="LD93" s="169"/>
      <c r="LE93" s="252">
        <f t="shared" si="112"/>
        <v>0</v>
      </c>
      <c r="LF93" s="251">
        <f t="shared" si="113"/>
        <v>0</v>
      </c>
      <c r="LG93" s="226">
        <f t="shared" si="114"/>
        <v>0</v>
      </c>
      <c r="LH93" s="227">
        <f t="shared" si="115"/>
        <v>0</v>
      </c>
      <c r="LK93" s="164">
        <v>160</v>
      </c>
      <c r="LL93" s="340"/>
      <c r="LM93" s="169"/>
      <c r="LN93" s="164">
        <v>160</v>
      </c>
      <c r="LO93" s="340"/>
      <c r="LP93" s="169"/>
      <c r="LQ93" s="164">
        <v>160</v>
      </c>
      <c r="LR93" s="340"/>
      <c r="LS93" s="169"/>
      <c r="LT93" s="164">
        <v>160</v>
      </c>
      <c r="LU93" s="340"/>
      <c r="LV93" s="169"/>
      <c r="LW93" s="164">
        <v>160</v>
      </c>
      <c r="LX93" s="340"/>
      <c r="LY93" s="169"/>
      <c r="LZ93" s="205">
        <v>160</v>
      </c>
      <c r="MA93" s="340"/>
      <c r="MB93" s="169"/>
      <c r="MC93" s="164">
        <v>160</v>
      </c>
      <c r="MD93" s="340"/>
      <c r="ME93" s="169"/>
      <c r="MF93" s="164">
        <v>160</v>
      </c>
      <c r="MG93" s="340"/>
      <c r="MH93" s="169"/>
      <c r="MI93" s="164">
        <v>160</v>
      </c>
      <c r="MJ93" s="340"/>
      <c r="MK93" s="169"/>
      <c r="ML93" s="164">
        <v>160</v>
      </c>
      <c r="MM93" s="340"/>
      <c r="MN93" s="169"/>
      <c r="MO93" s="205">
        <v>160</v>
      </c>
      <c r="MP93" s="340"/>
      <c r="MQ93" s="169"/>
      <c r="MR93" s="164">
        <v>160</v>
      </c>
      <c r="MS93" s="340"/>
      <c r="MT93" s="169"/>
      <c r="MU93" s="252">
        <f t="shared" si="116"/>
        <v>0</v>
      </c>
      <c r="MV93" s="251">
        <f t="shared" si="117"/>
        <v>0</v>
      </c>
      <c r="MW93" s="226">
        <f t="shared" si="118"/>
        <v>0</v>
      </c>
      <c r="MX93" s="227">
        <f t="shared" si="119"/>
        <v>0</v>
      </c>
      <c r="NA93" s="346">
        <v>160</v>
      </c>
      <c r="NB93" s="327"/>
      <c r="NC93" s="169"/>
      <c r="ND93" s="164">
        <v>160</v>
      </c>
      <c r="NE93" s="340"/>
      <c r="NF93" s="169"/>
      <c r="NG93" s="195">
        <v>160</v>
      </c>
      <c r="NH93" s="327"/>
      <c r="NI93" s="169"/>
      <c r="NJ93" s="195">
        <v>160</v>
      </c>
      <c r="NK93" s="327"/>
      <c r="NL93" s="169"/>
      <c r="NM93" s="164">
        <v>160</v>
      </c>
      <c r="NN93" s="340"/>
      <c r="NO93" s="169"/>
      <c r="NP93" s="164">
        <v>160</v>
      </c>
      <c r="NQ93" s="340"/>
      <c r="NR93" s="169"/>
      <c r="NS93" s="164">
        <v>160</v>
      </c>
      <c r="NT93" s="340"/>
      <c r="NU93" s="169"/>
      <c r="NV93" s="195">
        <v>160</v>
      </c>
      <c r="NW93" s="327"/>
      <c r="NX93" s="169"/>
      <c r="NY93" s="195">
        <v>160</v>
      </c>
      <c r="NZ93" s="327"/>
      <c r="OA93" s="169"/>
      <c r="OB93" s="164">
        <v>160</v>
      </c>
      <c r="OC93" s="340"/>
      <c r="OD93" s="169"/>
      <c r="OE93" s="164">
        <v>160</v>
      </c>
      <c r="OF93" s="340"/>
      <c r="OG93" s="169"/>
      <c r="OH93" s="164">
        <v>160</v>
      </c>
      <c r="OI93" s="340"/>
      <c r="OJ93" s="169"/>
      <c r="OK93" s="252">
        <f t="shared" si="120"/>
        <v>0</v>
      </c>
      <c r="OL93" s="251">
        <f t="shared" si="121"/>
        <v>0</v>
      </c>
      <c r="OM93" s="226">
        <f t="shared" si="122"/>
        <v>0</v>
      </c>
      <c r="ON93" s="227">
        <f t="shared" si="123"/>
        <v>0</v>
      </c>
      <c r="OQ93" s="283" t="s">
        <v>297</v>
      </c>
      <c r="OR93" s="354">
        <v>160</v>
      </c>
      <c r="OS93" s="327"/>
      <c r="OT93" s="177"/>
      <c r="OU93" s="252">
        <f t="shared" si="124"/>
        <v>0</v>
      </c>
      <c r="OV93" s="227">
        <f t="shared" si="125"/>
        <v>0</v>
      </c>
      <c r="OW93" s="226">
        <f t="shared" si="126"/>
        <v>0</v>
      </c>
      <c r="OX93" s="251">
        <f t="shared" si="127"/>
        <v>0</v>
      </c>
      <c r="OY93" s="293"/>
      <c r="PB93" s="228">
        <f t="shared" si="72"/>
        <v>0</v>
      </c>
      <c r="PC93" s="255">
        <f t="shared" si="73"/>
        <v>0</v>
      </c>
      <c r="PD93" s="226">
        <f t="shared" si="74"/>
        <v>0</v>
      </c>
      <c r="PE93" s="227">
        <f t="shared" si="75"/>
        <v>0</v>
      </c>
      <c r="PF93" s="230">
        <f t="shared" si="76"/>
        <v>0</v>
      </c>
      <c r="PG93" s="229">
        <f t="shared" si="77"/>
        <v>0</v>
      </c>
      <c r="PH93" s="226">
        <f t="shared" si="78"/>
        <v>0</v>
      </c>
      <c r="PI93" s="251">
        <f t="shared" si="79"/>
        <v>0</v>
      </c>
      <c r="PJ93" s="412">
        <f t="shared" si="80"/>
        <v>0</v>
      </c>
      <c r="PK93" s="417">
        <f t="shared" si="81"/>
        <v>0</v>
      </c>
      <c r="PL93" s="412">
        <f t="shared" si="82"/>
        <v>0</v>
      </c>
      <c r="PM93" s="414">
        <f t="shared" si="83"/>
        <v>0</v>
      </c>
      <c r="PN93" s="412" t="s">
        <v>338</v>
      </c>
      <c r="PO93" s="414" t="s">
        <v>338</v>
      </c>
      <c r="PP93" s="412">
        <f t="shared" si="84"/>
        <v>0</v>
      </c>
      <c r="PQ93" s="414">
        <f t="shared" si="85"/>
        <v>0</v>
      </c>
      <c r="PV93" s="26"/>
      <c r="PW93" s="26"/>
      <c r="PY93" s="26"/>
    </row>
    <row r="94" spans="2:441" s="4" customFormat="1" ht="15" hidden="1" customHeight="1" x14ac:dyDescent="0.25">
      <c r="B94" s="46"/>
      <c r="C94" s="555"/>
      <c r="D94" s="556"/>
      <c r="E94" s="547"/>
      <c r="F94" s="652"/>
      <c r="G94" s="575"/>
      <c r="H94" s="58"/>
      <c r="I94" s="57">
        <f>INT(ROUND(F94,2)*(IF(RIGHT(G94,1)="*",data!$J$11*H94+(IF(H94&gt;0, data!$K$11,0)),(IF(G94&gt;0,data!$J$11*RIGHT(G94,5)+data!$K$11,0)))))</f>
        <v>0</v>
      </c>
      <c r="J94" s="57"/>
      <c r="K94" s="576"/>
      <c r="L94" s="549"/>
      <c r="M94" s="128"/>
      <c r="N94" s="57">
        <f>INT(ROUND(F94,2)*(IF(J94&gt;0,(IF(L94="ano",data!$J$6,0)),0)))</f>
        <v>0</v>
      </c>
      <c r="O94" s="61"/>
      <c r="P94" s="63"/>
      <c r="Q94" s="26"/>
      <c r="R94" s="288" t="str">
        <f t="shared" si="86"/>
        <v/>
      </c>
      <c r="S94" s="289" t="str">
        <f t="shared" si="87"/>
        <v/>
      </c>
      <c r="T94" s="65" t="s">
        <v>338</v>
      </c>
      <c r="U94" s="290" t="str">
        <f t="shared" si="128"/>
        <v/>
      </c>
      <c r="V94" s="23"/>
      <c r="W94" s="26"/>
      <c r="X94" s="26">
        <f>IF(OR(G94=data!$I$18,G94=data!$I$19,G94=data!$I$20,G94=data!$I$21,G94=data!$I$22,G94=data!$I$23,G94=data!$I$24,G94=data!$I$25,G94=data!$I$26,G94=data!$I$27,G94=data!$I$28,G94=data!$I$29,G94=data!$I$30,G94=data!$I$31,G94=data!$I$32,G94=data!$I$33,G94=data!$I$34,G94=data!$I$35,G94=data!$I$36,G94=data!$I$37,G94=data!$I$38,G94=data!$I$39,G94=data!$I$40,G94=data!$I$41,G94=data!$I$42,G94=data!$I$43,G94=data!$I$44),1,0)</f>
        <v>0</v>
      </c>
      <c r="Z94" s="173" t="s">
        <v>297</v>
      </c>
      <c r="AA94" s="10"/>
      <c r="AB94" s="10"/>
      <c r="AC94" s="560">
        <v>160</v>
      </c>
      <c r="AD94" s="561"/>
      <c r="AE94" s="562"/>
      <c r="AF94" s="560">
        <v>160</v>
      </c>
      <c r="AG94" s="561"/>
      <c r="AH94" s="562"/>
      <c r="AI94" s="560">
        <v>160</v>
      </c>
      <c r="AJ94" s="561"/>
      <c r="AK94" s="562"/>
      <c r="AL94" s="560">
        <v>160</v>
      </c>
      <c r="AM94" s="561"/>
      <c r="AN94" s="562"/>
      <c r="AO94" s="560">
        <v>160</v>
      </c>
      <c r="AP94" s="561"/>
      <c r="AQ94" s="562"/>
      <c r="AR94" s="560">
        <v>160</v>
      </c>
      <c r="AS94" s="561"/>
      <c r="AT94" s="562"/>
      <c r="AU94" s="560">
        <v>160</v>
      </c>
      <c r="AV94" s="561"/>
      <c r="AW94" s="562"/>
      <c r="AX94" s="560">
        <v>160</v>
      </c>
      <c r="AY94" s="561"/>
      <c r="AZ94" s="562"/>
      <c r="BA94" s="560">
        <v>160</v>
      </c>
      <c r="BB94" s="561"/>
      <c r="BC94" s="562"/>
      <c r="BD94" s="560">
        <v>160</v>
      </c>
      <c r="BE94" s="561"/>
      <c r="BF94" s="562"/>
      <c r="BG94" s="560">
        <v>160</v>
      </c>
      <c r="BH94" s="561"/>
      <c r="BI94" s="562"/>
      <c r="BJ94" s="560">
        <v>160</v>
      </c>
      <c r="BK94" s="561"/>
      <c r="BL94" s="562"/>
      <c r="BM94" s="226">
        <f t="shared" si="88"/>
        <v>0</v>
      </c>
      <c r="BN94" s="251">
        <f t="shared" si="89"/>
        <v>0</v>
      </c>
      <c r="BO94" s="226">
        <f t="shared" si="90"/>
        <v>0</v>
      </c>
      <c r="BP94" s="227">
        <f t="shared" si="91"/>
        <v>0</v>
      </c>
      <c r="BQ94" s="23"/>
      <c r="BR94" s="23"/>
      <c r="BS94" s="174">
        <v>160</v>
      </c>
      <c r="BT94" s="573"/>
      <c r="BU94" s="175"/>
      <c r="BV94" s="174">
        <v>160</v>
      </c>
      <c r="BW94" s="573"/>
      <c r="BX94" s="175"/>
      <c r="BY94" s="174">
        <v>160</v>
      </c>
      <c r="BZ94" s="573"/>
      <c r="CA94" s="175"/>
      <c r="CB94" s="174">
        <v>160</v>
      </c>
      <c r="CC94" s="573"/>
      <c r="CD94" s="175"/>
      <c r="CE94" s="174">
        <v>160</v>
      </c>
      <c r="CF94" s="573"/>
      <c r="CG94" s="175"/>
      <c r="CH94" s="174">
        <v>160</v>
      </c>
      <c r="CI94" s="573"/>
      <c r="CJ94" s="175"/>
      <c r="CK94" s="174">
        <v>160</v>
      </c>
      <c r="CL94" s="573"/>
      <c r="CM94" s="175"/>
      <c r="CN94" s="174">
        <v>160</v>
      </c>
      <c r="CO94" s="573"/>
      <c r="CP94" s="175"/>
      <c r="CQ94" s="174">
        <v>160</v>
      </c>
      <c r="CR94" s="573"/>
      <c r="CS94" s="175"/>
      <c r="CT94" s="174">
        <v>160</v>
      </c>
      <c r="CU94" s="573"/>
      <c r="CV94" s="175"/>
      <c r="CW94" s="174">
        <v>160</v>
      </c>
      <c r="CX94" s="573"/>
      <c r="CY94" s="175"/>
      <c r="CZ94" s="174">
        <v>160</v>
      </c>
      <c r="DA94" s="573"/>
      <c r="DB94" s="175"/>
      <c r="DC94" s="252">
        <f t="shared" si="92"/>
        <v>0</v>
      </c>
      <c r="DD94" s="251">
        <f t="shared" si="93"/>
        <v>0</v>
      </c>
      <c r="DE94" s="226">
        <f t="shared" si="94"/>
        <v>0</v>
      </c>
      <c r="DF94" s="227">
        <f t="shared" si="95"/>
        <v>0</v>
      </c>
      <c r="DG94" s="23"/>
      <c r="DH94" s="23"/>
      <c r="DI94" s="174">
        <v>160</v>
      </c>
      <c r="DJ94" s="566"/>
      <c r="DK94" s="567"/>
      <c r="DL94" s="201">
        <v>160</v>
      </c>
      <c r="DM94" s="561"/>
      <c r="DN94" s="567"/>
      <c r="DO94" s="201">
        <v>160</v>
      </c>
      <c r="DP94" s="561"/>
      <c r="DQ94" s="567"/>
      <c r="DR94" s="201">
        <v>160</v>
      </c>
      <c r="DS94" s="561"/>
      <c r="DT94" s="567"/>
      <c r="DU94" s="201">
        <v>160</v>
      </c>
      <c r="DV94" s="561"/>
      <c r="DW94" s="567"/>
      <c r="DX94" s="174">
        <v>160</v>
      </c>
      <c r="DY94" s="566"/>
      <c r="DZ94" s="567"/>
      <c r="EA94" s="201">
        <v>160</v>
      </c>
      <c r="EB94" s="561"/>
      <c r="EC94" s="567"/>
      <c r="ED94" s="201">
        <v>160</v>
      </c>
      <c r="EE94" s="561"/>
      <c r="EF94" s="567"/>
      <c r="EG94" s="201">
        <v>160</v>
      </c>
      <c r="EH94" s="561"/>
      <c r="EI94" s="567"/>
      <c r="EJ94" s="174">
        <v>160</v>
      </c>
      <c r="EK94" s="566"/>
      <c r="EL94" s="567"/>
      <c r="EM94" s="201">
        <v>160</v>
      </c>
      <c r="EN94" s="561"/>
      <c r="EO94" s="567"/>
      <c r="EP94" s="201">
        <v>160</v>
      </c>
      <c r="EQ94" s="561"/>
      <c r="ER94" s="567"/>
      <c r="ES94" s="252">
        <f t="shared" si="96"/>
        <v>0</v>
      </c>
      <c r="ET94" s="251">
        <f t="shared" si="97"/>
        <v>0</v>
      </c>
      <c r="EU94" s="226">
        <f t="shared" si="98"/>
        <v>0</v>
      </c>
      <c r="EV94" s="227">
        <f t="shared" si="99"/>
        <v>0</v>
      </c>
      <c r="EW94" s="23"/>
      <c r="EX94" s="23"/>
      <c r="EY94" s="568">
        <v>160</v>
      </c>
      <c r="EZ94" s="573"/>
      <c r="FA94" s="567"/>
      <c r="FB94" s="201">
        <v>160</v>
      </c>
      <c r="FC94" s="573"/>
      <c r="FD94" s="567"/>
      <c r="FE94" s="201">
        <v>160</v>
      </c>
      <c r="FF94" s="573"/>
      <c r="FG94" s="567"/>
      <c r="FH94" s="201">
        <v>160</v>
      </c>
      <c r="FI94" s="573"/>
      <c r="FJ94" s="567"/>
      <c r="FK94" s="174">
        <v>160</v>
      </c>
      <c r="FL94" s="566"/>
      <c r="FM94" s="567"/>
      <c r="FN94" s="201">
        <v>160</v>
      </c>
      <c r="FO94" s="573"/>
      <c r="FP94" s="567"/>
      <c r="FQ94" s="174">
        <v>160</v>
      </c>
      <c r="FR94" s="566"/>
      <c r="FS94" s="567"/>
      <c r="FT94" s="201">
        <v>160</v>
      </c>
      <c r="FU94" s="573"/>
      <c r="FV94" s="567"/>
      <c r="FW94" s="201">
        <v>160</v>
      </c>
      <c r="FX94" s="573"/>
      <c r="FY94" s="567"/>
      <c r="FZ94" s="174">
        <v>160</v>
      </c>
      <c r="GA94" s="566"/>
      <c r="GB94" s="567"/>
      <c r="GC94" s="201">
        <v>160</v>
      </c>
      <c r="GD94" s="573"/>
      <c r="GE94" s="567"/>
      <c r="GF94" s="201">
        <v>160</v>
      </c>
      <c r="GG94" s="573"/>
      <c r="GH94" s="567"/>
      <c r="GI94" s="252">
        <f t="shared" si="100"/>
        <v>0</v>
      </c>
      <c r="GJ94" s="251">
        <f t="shared" si="101"/>
        <v>0</v>
      </c>
      <c r="GK94" s="226">
        <f t="shared" si="102"/>
        <v>0</v>
      </c>
      <c r="GL94" s="227">
        <f t="shared" si="103"/>
        <v>0</v>
      </c>
      <c r="GM94" s="23"/>
      <c r="GN94" s="23"/>
      <c r="GO94" s="568">
        <v>160</v>
      </c>
      <c r="GP94" s="573"/>
      <c r="GQ94" s="567"/>
      <c r="GR94" s="201">
        <v>160</v>
      </c>
      <c r="GS94" s="573"/>
      <c r="GT94" s="567"/>
      <c r="GU94" s="201">
        <v>160</v>
      </c>
      <c r="GV94" s="573"/>
      <c r="GW94" s="567"/>
      <c r="GX94" s="201">
        <v>160</v>
      </c>
      <c r="GY94" s="573"/>
      <c r="GZ94" s="567"/>
      <c r="HA94" s="201">
        <v>160</v>
      </c>
      <c r="HB94" s="573"/>
      <c r="HC94" s="567"/>
      <c r="HD94" s="201">
        <v>160</v>
      </c>
      <c r="HE94" s="573"/>
      <c r="HF94" s="567"/>
      <c r="HG94" s="201">
        <v>160</v>
      </c>
      <c r="HH94" s="573"/>
      <c r="HI94" s="567"/>
      <c r="HJ94" s="201">
        <v>160</v>
      </c>
      <c r="HK94" s="573"/>
      <c r="HL94" s="567"/>
      <c r="HM94" s="201">
        <v>160</v>
      </c>
      <c r="HN94" s="573"/>
      <c r="HO94" s="567"/>
      <c r="HP94" s="201">
        <v>160</v>
      </c>
      <c r="HQ94" s="573"/>
      <c r="HR94" s="567"/>
      <c r="HS94" s="201">
        <v>160</v>
      </c>
      <c r="HT94" s="573"/>
      <c r="HU94" s="567"/>
      <c r="HV94" s="201">
        <v>160</v>
      </c>
      <c r="HW94" s="573"/>
      <c r="HX94" s="567"/>
      <c r="HY94" s="252">
        <f t="shared" si="104"/>
        <v>0</v>
      </c>
      <c r="HZ94" s="251">
        <f t="shared" si="105"/>
        <v>0</v>
      </c>
      <c r="IA94" s="226">
        <f t="shared" si="106"/>
        <v>0</v>
      </c>
      <c r="IB94" s="227">
        <f t="shared" si="107"/>
        <v>0</v>
      </c>
      <c r="IC94" s="23"/>
      <c r="ID94" s="23"/>
      <c r="IE94" s="568">
        <v>160</v>
      </c>
      <c r="IF94" s="573"/>
      <c r="IG94" s="567"/>
      <c r="IH94" s="201">
        <v>160</v>
      </c>
      <c r="II94" s="573"/>
      <c r="IJ94" s="567"/>
      <c r="IK94" s="174">
        <v>160</v>
      </c>
      <c r="IL94" s="566"/>
      <c r="IM94" s="567"/>
      <c r="IN94" s="174">
        <v>160</v>
      </c>
      <c r="IO94" s="566"/>
      <c r="IP94" s="567"/>
      <c r="IQ94" s="174">
        <v>160</v>
      </c>
      <c r="IR94" s="566"/>
      <c r="IS94" s="567"/>
      <c r="IT94" s="174">
        <v>160</v>
      </c>
      <c r="IU94" s="566"/>
      <c r="IV94" s="567"/>
      <c r="IW94" s="201">
        <v>160</v>
      </c>
      <c r="IX94" s="573"/>
      <c r="IY94" s="567"/>
      <c r="IZ94" s="174">
        <v>160</v>
      </c>
      <c r="JA94" s="566"/>
      <c r="JB94" s="567"/>
      <c r="JC94" s="174">
        <v>160</v>
      </c>
      <c r="JD94" s="566"/>
      <c r="JE94" s="567"/>
      <c r="JF94" s="174">
        <v>160</v>
      </c>
      <c r="JG94" s="566"/>
      <c r="JH94" s="567"/>
      <c r="JI94" s="174">
        <v>160</v>
      </c>
      <c r="JJ94" s="566"/>
      <c r="JK94" s="567"/>
      <c r="JL94" s="201">
        <v>160</v>
      </c>
      <c r="JM94" s="573"/>
      <c r="JN94" s="567"/>
      <c r="JO94" s="252">
        <f t="shared" si="108"/>
        <v>0</v>
      </c>
      <c r="JP94" s="251">
        <f t="shared" si="109"/>
        <v>0</v>
      </c>
      <c r="JQ94" s="226">
        <f t="shared" si="110"/>
        <v>0</v>
      </c>
      <c r="JR94" s="227">
        <f t="shared" si="111"/>
        <v>0</v>
      </c>
      <c r="JS94" s="23"/>
      <c r="JT94" s="23"/>
      <c r="JU94" s="174">
        <v>160</v>
      </c>
      <c r="JV94" s="566"/>
      <c r="JW94" s="567"/>
      <c r="JX94" s="174">
        <v>160</v>
      </c>
      <c r="JY94" s="566"/>
      <c r="JZ94" s="567"/>
      <c r="KA94" s="174">
        <v>160</v>
      </c>
      <c r="KB94" s="566"/>
      <c r="KC94" s="567"/>
      <c r="KD94" s="174">
        <v>160</v>
      </c>
      <c r="KE94" s="566"/>
      <c r="KF94" s="567"/>
      <c r="KG94" s="174">
        <v>160</v>
      </c>
      <c r="KH94" s="566"/>
      <c r="KI94" s="567"/>
      <c r="KJ94" s="174">
        <v>160</v>
      </c>
      <c r="KK94" s="566"/>
      <c r="KL94" s="567"/>
      <c r="KM94" s="174">
        <v>160</v>
      </c>
      <c r="KN94" s="566"/>
      <c r="KO94" s="567"/>
      <c r="KP94" s="174">
        <v>160</v>
      </c>
      <c r="KQ94" s="566"/>
      <c r="KR94" s="567"/>
      <c r="KS94" s="174">
        <v>160</v>
      </c>
      <c r="KT94" s="566"/>
      <c r="KU94" s="567"/>
      <c r="KV94" s="174">
        <v>160</v>
      </c>
      <c r="KW94" s="566"/>
      <c r="KX94" s="567"/>
      <c r="KY94" s="174">
        <v>160</v>
      </c>
      <c r="KZ94" s="566"/>
      <c r="LA94" s="567"/>
      <c r="LB94" s="174">
        <v>160</v>
      </c>
      <c r="LC94" s="566"/>
      <c r="LD94" s="567"/>
      <c r="LE94" s="252">
        <f t="shared" si="112"/>
        <v>0</v>
      </c>
      <c r="LF94" s="251">
        <f t="shared" si="113"/>
        <v>0</v>
      </c>
      <c r="LG94" s="226">
        <f t="shared" si="114"/>
        <v>0</v>
      </c>
      <c r="LH94" s="227">
        <f t="shared" si="115"/>
        <v>0</v>
      </c>
      <c r="LI94" s="23"/>
      <c r="LJ94" s="23"/>
      <c r="LK94" s="174">
        <v>160</v>
      </c>
      <c r="LL94" s="566"/>
      <c r="LM94" s="567"/>
      <c r="LN94" s="174">
        <v>160</v>
      </c>
      <c r="LO94" s="566"/>
      <c r="LP94" s="567"/>
      <c r="LQ94" s="174">
        <v>160</v>
      </c>
      <c r="LR94" s="566"/>
      <c r="LS94" s="567"/>
      <c r="LT94" s="174">
        <v>160</v>
      </c>
      <c r="LU94" s="566"/>
      <c r="LV94" s="567"/>
      <c r="LW94" s="174">
        <v>160</v>
      </c>
      <c r="LX94" s="566"/>
      <c r="LY94" s="567"/>
      <c r="LZ94" s="551">
        <v>160</v>
      </c>
      <c r="MA94" s="566"/>
      <c r="MB94" s="567"/>
      <c r="MC94" s="174">
        <v>160</v>
      </c>
      <c r="MD94" s="566"/>
      <c r="ME94" s="567"/>
      <c r="MF94" s="174">
        <v>160</v>
      </c>
      <c r="MG94" s="566"/>
      <c r="MH94" s="567"/>
      <c r="MI94" s="174">
        <v>160</v>
      </c>
      <c r="MJ94" s="566"/>
      <c r="MK94" s="567"/>
      <c r="ML94" s="174">
        <v>160</v>
      </c>
      <c r="MM94" s="566"/>
      <c r="MN94" s="567"/>
      <c r="MO94" s="551">
        <v>160</v>
      </c>
      <c r="MP94" s="566"/>
      <c r="MQ94" s="567"/>
      <c r="MR94" s="174">
        <v>160</v>
      </c>
      <c r="MS94" s="566"/>
      <c r="MT94" s="567"/>
      <c r="MU94" s="252">
        <f t="shared" si="116"/>
        <v>0</v>
      </c>
      <c r="MV94" s="251">
        <f t="shared" si="117"/>
        <v>0</v>
      </c>
      <c r="MW94" s="226">
        <f t="shared" si="118"/>
        <v>0</v>
      </c>
      <c r="MX94" s="227">
        <f t="shared" si="119"/>
        <v>0</v>
      </c>
      <c r="MY94" s="23"/>
      <c r="MZ94" s="23"/>
      <c r="NA94" s="568">
        <v>160</v>
      </c>
      <c r="NB94" s="573"/>
      <c r="NC94" s="567"/>
      <c r="ND94" s="174">
        <v>160</v>
      </c>
      <c r="NE94" s="566"/>
      <c r="NF94" s="567"/>
      <c r="NG94" s="201">
        <v>160</v>
      </c>
      <c r="NH94" s="573"/>
      <c r="NI94" s="567"/>
      <c r="NJ94" s="201">
        <v>160</v>
      </c>
      <c r="NK94" s="573"/>
      <c r="NL94" s="567"/>
      <c r="NM94" s="174">
        <v>160</v>
      </c>
      <c r="NN94" s="566"/>
      <c r="NO94" s="567"/>
      <c r="NP94" s="174">
        <v>160</v>
      </c>
      <c r="NQ94" s="566"/>
      <c r="NR94" s="567"/>
      <c r="NS94" s="174">
        <v>160</v>
      </c>
      <c r="NT94" s="566"/>
      <c r="NU94" s="567"/>
      <c r="NV94" s="201">
        <v>160</v>
      </c>
      <c r="NW94" s="573"/>
      <c r="NX94" s="567"/>
      <c r="NY94" s="201">
        <v>160</v>
      </c>
      <c r="NZ94" s="573"/>
      <c r="OA94" s="567"/>
      <c r="OB94" s="174">
        <v>160</v>
      </c>
      <c r="OC94" s="566"/>
      <c r="OD94" s="567"/>
      <c r="OE94" s="174">
        <v>160</v>
      </c>
      <c r="OF94" s="566"/>
      <c r="OG94" s="567"/>
      <c r="OH94" s="174">
        <v>160</v>
      </c>
      <c r="OI94" s="566"/>
      <c r="OJ94" s="567"/>
      <c r="OK94" s="252">
        <f t="shared" si="120"/>
        <v>0</v>
      </c>
      <c r="OL94" s="251">
        <f t="shared" si="121"/>
        <v>0</v>
      </c>
      <c r="OM94" s="226">
        <f t="shared" si="122"/>
        <v>0</v>
      </c>
      <c r="ON94" s="227">
        <f t="shared" si="123"/>
        <v>0</v>
      </c>
      <c r="OO94" s="23"/>
      <c r="OP94" s="23"/>
      <c r="OQ94" s="571" t="s">
        <v>297</v>
      </c>
      <c r="OR94" s="577">
        <v>160</v>
      </c>
      <c r="OS94" s="573"/>
      <c r="OT94" s="175"/>
      <c r="OU94" s="252">
        <f t="shared" si="124"/>
        <v>0</v>
      </c>
      <c r="OV94" s="227">
        <f t="shared" si="125"/>
        <v>0</v>
      </c>
      <c r="OW94" s="226">
        <f t="shared" si="126"/>
        <v>0</v>
      </c>
      <c r="OX94" s="251">
        <f t="shared" si="127"/>
        <v>0</v>
      </c>
      <c r="OY94" s="574"/>
      <c r="OZ94" s="23"/>
      <c r="PA94" s="23"/>
      <c r="PB94" s="228">
        <f t="shared" si="72"/>
        <v>0</v>
      </c>
      <c r="PC94" s="255">
        <f t="shared" si="73"/>
        <v>0</v>
      </c>
      <c r="PD94" s="226">
        <f t="shared" si="74"/>
        <v>0</v>
      </c>
      <c r="PE94" s="227">
        <f t="shared" si="75"/>
        <v>0</v>
      </c>
      <c r="PF94" s="230">
        <f t="shared" si="76"/>
        <v>0</v>
      </c>
      <c r="PG94" s="229">
        <f t="shared" si="77"/>
        <v>0</v>
      </c>
      <c r="PH94" s="226">
        <f t="shared" si="78"/>
        <v>0</v>
      </c>
      <c r="PI94" s="251">
        <f t="shared" si="79"/>
        <v>0</v>
      </c>
      <c r="PJ94" s="412">
        <f t="shared" si="80"/>
        <v>0</v>
      </c>
      <c r="PK94" s="417">
        <f t="shared" si="81"/>
        <v>0</v>
      </c>
      <c r="PL94" s="412">
        <f t="shared" si="82"/>
        <v>0</v>
      </c>
      <c r="PM94" s="414">
        <f t="shared" si="83"/>
        <v>0</v>
      </c>
      <c r="PN94" s="412" t="s">
        <v>338</v>
      </c>
      <c r="PO94" s="414" t="s">
        <v>338</v>
      </c>
      <c r="PP94" s="412">
        <f t="shared" si="84"/>
        <v>0</v>
      </c>
      <c r="PQ94" s="414">
        <f t="shared" si="85"/>
        <v>0</v>
      </c>
      <c r="PR94" s="23"/>
      <c r="PV94" s="26"/>
      <c r="PW94" s="26"/>
      <c r="PY94" s="26"/>
    </row>
    <row r="95" spans="2:441" s="4" customFormat="1" ht="16.5" customHeight="1" x14ac:dyDescent="0.25">
      <c r="B95" s="46" t="s">
        <v>54</v>
      </c>
      <c r="C95" s="986"/>
      <c r="D95" s="987"/>
      <c r="E95" s="308"/>
      <c r="F95" s="652">
        <v>1</v>
      </c>
      <c r="G95" s="309"/>
      <c r="H95" s="59"/>
      <c r="I95" s="57">
        <f>INT(ROUND(F95,2)*(IF(RIGHT(G95,1)="*",data!$J$11*H95+(IF(H95&gt;0, data!$K$11,0)),(IF(G95&gt;0,data!$J$11*RIGHT(G95,5)+data!$K$11,0)))))</f>
        <v>0</v>
      </c>
      <c r="J95" s="57">
        <f>IF(E95&gt;0,I95*E95,0)</f>
        <v>0</v>
      </c>
      <c r="K95" s="313"/>
      <c r="L95" s="314"/>
      <c r="M95" s="312"/>
      <c r="N95" s="57">
        <f>INT(ROUND(F95,2)*(IF(J95&gt;0,(IF(L95="ano",data!$J$6,0)),0)))</f>
        <v>0</v>
      </c>
      <c r="O95" s="61">
        <f>IF(M95&gt;E95,N95*E95,N95*M95)</f>
        <v>0</v>
      </c>
      <c r="P95" s="63">
        <f>J95+O95</f>
        <v>0</v>
      </c>
      <c r="Q95" s="26"/>
      <c r="R95" s="288" t="str">
        <f t="shared" si="86"/>
        <v/>
      </c>
      <c r="S95" s="289" t="str">
        <f t="shared" si="87"/>
        <v/>
      </c>
      <c r="T95" s="65" t="s">
        <v>338</v>
      </c>
      <c r="U95" s="290" t="str">
        <f t="shared" si="128"/>
        <v/>
      </c>
      <c r="V95" s="4">
        <f>IF(P95&gt;0,IF(ISTEXT(C95)=TRUE,0,1),0)</f>
        <v>0</v>
      </c>
      <c r="W95" s="26">
        <f>IF(H95&gt;0,IF(RIGHT(G95,1)="*",0,1),0)</f>
        <v>0</v>
      </c>
      <c r="X95" s="26">
        <f>IF(OR(G95=data!$I$18,G95=data!$I$19,G95=data!$I$20,G95=data!$I$21,G95=data!$I$22,G95=data!$I$23,G95=data!$I$24,G95=data!$I$25,G95=data!$I$26,G95=data!$I$27,G95=data!$I$28,G95=data!$I$29,G95=data!$I$30,G95=data!$I$31,G95=data!$I$32,G95=data!$I$33,G95=data!$I$34,G95=data!$I$35,G95=data!$I$36,G95=data!$I$37,G95=data!$I$38,G95=data!$I$39,G95=data!$I$40,G95=data!$I$41,G95=data!$I$42,G95=data!$I$43,G95=data!$I$44),1,0)</f>
        <v>0</v>
      </c>
      <c r="Z95" s="176" t="s">
        <v>297</v>
      </c>
      <c r="AA95" s="10"/>
      <c r="AB95" s="10"/>
      <c r="AC95" s="168">
        <v>160</v>
      </c>
      <c r="AD95" s="328"/>
      <c r="AE95" s="223"/>
      <c r="AF95" s="168">
        <v>160</v>
      </c>
      <c r="AG95" s="328"/>
      <c r="AH95" s="223"/>
      <c r="AI95" s="168">
        <v>160</v>
      </c>
      <c r="AJ95" s="328"/>
      <c r="AK95" s="223"/>
      <c r="AL95" s="168">
        <v>160</v>
      </c>
      <c r="AM95" s="328"/>
      <c r="AN95" s="223"/>
      <c r="AO95" s="168">
        <v>160</v>
      </c>
      <c r="AP95" s="328"/>
      <c r="AQ95" s="223"/>
      <c r="AR95" s="168">
        <v>160</v>
      </c>
      <c r="AS95" s="328"/>
      <c r="AT95" s="223"/>
      <c r="AU95" s="168">
        <v>160</v>
      </c>
      <c r="AV95" s="328"/>
      <c r="AW95" s="223"/>
      <c r="AX95" s="168">
        <v>160</v>
      </c>
      <c r="AY95" s="328"/>
      <c r="AZ95" s="223"/>
      <c r="BA95" s="168">
        <v>160</v>
      </c>
      <c r="BB95" s="328"/>
      <c r="BC95" s="223"/>
      <c r="BD95" s="168">
        <v>160</v>
      </c>
      <c r="BE95" s="328"/>
      <c r="BF95" s="223"/>
      <c r="BG95" s="168">
        <v>160</v>
      </c>
      <c r="BH95" s="328"/>
      <c r="BI95" s="223"/>
      <c r="BJ95" s="168">
        <v>160</v>
      </c>
      <c r="BK95" s="328"/>
      <c r="BL95" s="223"/>
      <c r="BM95" s="226">
        <f t="shared" si="88"/>
        <v>0</v>
      </c>
      <c r="BN95" s="251">
        <f t="shared" si="89"/>
        <v>0</v>
      </c>
      <c r="BO95" s="226">
        <f t="shared" si="90"/>
        <v>0</v>
      </c>
      <c r="BP95" s="227">
        <f t="shared" si="91"/>
        <v>0</v>
      </c>
      <c r="BS95" s="164">
        <v>160</v>
      </c>
      <c r="BT95" s="327"/>
      <c r="BU95" s="177"/>
      <c r="BV95" s="164">
        <v>160</v>
      </c>
      <c r="BW95" s="327"/>
      <c r="BX95" s="177"/>
      <c r="BY95" s="164">
        <v>160</v>
      </c>
      <c r="BZ95" s="327"/>
      <c r="CA95" s="177"/>
      <c r="CB95" s="164">
        <v>160</v>
      </c>
      <c r="CC95" s="327"/>
      <c r="CD95" s="177"/>
      <c r="CE95" s="164">
        <v>160</v>
      </c>
      <c r="CF95" s="327"/>
      <c r="CG95" s="177"/>
      <c r="CH95" s="164">
        <v>160</v>
      </c>
      <c r="CI95" s="327"/>
      <c r="CJ95" s="177"/>
      <c r="CK95" s="164">
        <v>160</v>
      </c>
      <c r="CL95" s="327"/>
      <c r="CM95" s="177"/>
      <c r="CN95" s="164">
        <v>160</v>
      </c>
      <c r="CO95" s="327"/>
      <c r="CP95" s="177"/>
      <c r="CQ95" s="164">
        <v>160</v>
      </c>
      <c r="CR95" s="327"/>
      <c r="CS95" s="177"/>
      <c r="CT95" s="164">
        <v>160</v>
      </c>
      <c r="CU95" s="327"/>
      <c r="CV95" s="177"/>
      <c r="CW95" s="164">
        <v>160</v>
      </c>
      <c r="CX95" s="327"/>
      <c r="CY95" s="177"/>
      <c r="CZ95" s="164">
        <v>160</v>
      </c>
      <c r="DA95" s="327"/>
      <c r="DB95" s="177"/>
      <c r="DC95" s="252">
        <f t="shared" si="92"/>
        <v>0</v>
      </c>
      <c r="DD95" s="251">
        <f t="shared" si="93"/>
        <v>0</v>
      </c>
      <c r="DE95" s="226">
        <f t="shared" si="94"/>
        <v>0</v>
      </c>
      <c r="DF95" s="227">
        <f t="shared" si="95"/>
        <v>0</v>
      </c>
      <c r="DI95" s="164">
        <v>160</v>
      </c>
      <c r="DJ95" s="340"/>
      <c r="DK95" s="169"/>
      <c r="DL95" s="195">
        <v>160</v>
      </c>
      <c r="DM95" s="328"/>
      <c r="DN95" s="169"/>
      <c r="DO95" s="195">
        <v>160</v>
      </c>
      <c r="DP95" s="328"/>
      <c r="DQ95" s="169"/>
      <c r="DR95" s="195">
        <v>160</v>
      </c>
      <c r="DS95" s="328"/>
      <c r="DT95" s="169"/>
      <c r="DU95" s="195">
        <v>160</v>
      </c>
      <c r="DV95" s="328"/>
      <c r="DW95" s="169"/>
      <c r="DX95" s="164">
        <v>160</v>
      </c>
      <c r="DY95" s="340"/>
      <c r="DZ95" s="169"/>
      <c r="EA95" s="195">
        <v>160</v>
      </c>
      <c r="EB95" s="328"/>
      <c r="EC95" s="169"/>
      <c r="ED95" s="195">
        <v>160</v>
      </c>
      <c r="EE95" s="328"/>
      <c r="EF95" s="169"/>
      <c r="EG95" s="195">
        <v>160</v>
      </c>
      <c r="EH95" s="328"/>
      <c r="EI95" s="169"/>
      <c r="EJ95" s="164">
        <v>160</v>
      </c>
      <c r="EK95" s="340"/>
      <c r="EL95" s="169"/>
      <c r="EM95" s="195">
        <v>160</v>
      </c>
      <c r="EN95" s="328"/>
      <c r="EO95" s="169"/>
      <c r="EP95" s="195">
        <v>160</v>
      </c>
      <c r="EQ95" s="328"/>
      <c r="ER95" s="169"/>
      <c r="ES95" s="252">
        <f t="shared" si="96"/>
        <v>0</v>
      </c>
      <c r="ET95" s="251">
        <f t="shared" si="97"/>
        <v>0</v>
      </c>
      <c r="EU95" s="226">
        <f t="shared" si="98"/>
        <v>0</v>
      </c>
      <c r="EV95" s="227">
        <f t="shared" si="99"/>
        <v>0</v>
      </c>
      <c r="EY95" s="346">
        <v>160</v>
      </c>
      <c r="EZ95" s="327"/>
      <c r="FA95" s="169"/>
      <c r="FB95" s="195">
        <v>160</v>
      </c>
      <c r="FC95" s="327"/>
      <c r="FD95" s="169"/>
      <c r="FE95" s="195">
        <v>160</v>
      </c>
      <c r="FF95" s="327"/>
      <c r="FG95" s="169"/>
      <c r="FH95" s="195">
        <v>160</v>
      </c>
      <c r="FI95" s="327"/>
      <c r="FJ95" s="169"/>
      <c r="FK95" s="164">
        <v>160</v>
      </c>
      <c r="FL95" s="340"/>
      <c r="FM95" s="169"/>
      <c r="FN95" s="195">
        <v>160</v>
      </c>
      <c r="FO95" s="327"/>
      <c r="FP95" s="169"/>
      <c r="FQ95" s="164">
        <v>160</v>
      </c>
      <c r="FR95" s="340"/>
      <c r="FS95" s="169"/>
      <c r="FT95" s="195">
        <v>160</v>
      </c>
      <c r="FU95" s="327"/>
      <c r="FV95" s="169"/>
      <c r="FW95" s="195">
        <v>160</v>
      </c>
      <c r="FX95" s="327"/>
      <c r="FY95" s="169"/>
      <c r="FZ95" s="164">
        <v>160</v>
      </c>
      <c r="GA95" s="340"/>
      <c r="GB95" s="169"/>
      <c r="GC95" s="195">
        <v>160</v>
      </c>
      <c r="GD95" s="327"/>
      <c r="GE95" s="169"/>
      <c r="GF95" s="195">
        <v>160</v>
      </c>
      <c r="GG95" s="327"/>
      <c r="GH95" s="169"/>
      <c r="GI95" s="252">
        <f t="shared" si="100"/>
        <v>0</v>
      </c>
      <c r="GJ95" s="251">
        <f t="shared" si="101"/>
        <v>0</v>
      </c>
      <c r="GK95" s="226">
        <f t="shared" si="102"/>
        <v>0</v>
      </c>
      <c r="GL95" s="227">
        <f t="shared" si="103"/>
        <v>0</v>
      </c>
      <c r="GO95" s="346">
        <v>160</v>
      </c>
      <c r="GP95" s="327"/>
      <c r="GQ95" s="169"/>
      <c r="GR95" s="195">
        <v>160</v>
      </c>
      <c r="GS95" s="327"/>
      <c r="GT95" s="169"/>
      <c r="GU95" s="195">
        <v>160</v>
      </c>
      <c r="GV95" s="327"/>
      <c r="GW95" s="169"/>
      <c r="GX95" s="195">
        <v>160</v>
      </c>
      <c r="GY95" s="327"/>
      <c r="GZ95" s="169"/>
      <c r="HA95" s="195">
        <v>160</v>
      </c>
      <c r="HB95" s="327"/>
      <c r="HC95" s="169"/>
      <c r="HD95" s="195">
        <v>160</v>
      </c>
      <c r="HE95" s="327"/>
      <c r="HF95" s="169"/>
      <c r="HG95" s="195">
        <v>160</v>
      </c>
      <c r="HH95" s="327"/>
      <c r="HI95" s="169"/>
      <c r="HJ95" s="195">
        <v>160</v>
      </c>
      <c r="HK95" s="327"/>
      <c r="HL95" s="169"/>
      <c r="HM95" s="195">
        <v>160</v>
      </c>
      <c r="HN95" s="327"/>
      <c r="HO95" s="169"/>
      <c r="HP95" s="195">
        <v>160</v>
      </c>
      <c r="HQ95" s="327"/>
      <c r="HR95" s="169"/>
      <c r="HS95" s="195">
        <v>160</v>
      </c>
      <c r="HT95" s="327"/>
      <c r="HU95" s="169"/>
      <c r="HV95" s="195">
        <v>160</v>
      </c>
      <c r="HW95" s="327"/>
      <c r="HX95" s="169"/>
      <c r="HY95" s="252">
        <f t="shared" si="104"/>
        <v>0</v>
      </c>
      <c r="HZ95" s="251">
        <f t="shared" si="105"/>
        <v>0</v>
      </c>
      <c r="IA95" s="226">
        <f t="shared" si="106"/>
        <v>0</v>
      </c>
      <c r="IB95" s="227">
        <f t="shared" si="107"/>
        <v>0</v>
      </c>
      <c r="IE95" s="346">
        <v>160</v>
      </c>
      <c r="IF95" s="327"/>
      <c r="IG95" s="169"/>
      <c r="IH95" s="195">
        <v>160</v>
      </c>
      <c r="II95" s="327"/>
      <c r="IJ95" s="169"/>
      <c r="IK95" s="164">
        <v>160</v>
      </c>
      <c r="IL95" s="340"/>
      <c r="IM95" s="169"/>
      <c r="IN95" s="164">
        <v>160</v>
      </c>
      <c r="IO95" s="340"/>
      <c r="IP95" s="169"/>
      <c r="IQ95" s="164">
        <v>160</v>
      </c>
      <c r="IR95" s="340"/>
      <c r="IS95" s="169"/>
      <c r="IT95" s="164">
        <v>160</v>
      </c>
      <c r="IU95" s="340"/>
      <c r="IV95" s="169"/>
      <c r="IW95" s="195">
        <v>160</v>
      </c>
      <c r="IX95" s="327"/>
      <c r="IY95" s="169"/>
      <c r="IZ95" s="164">
        <v>160</v>
      </c>
      <c r="JA95" s="340"/>
      <c r="JB95" s="169"/>
      <c r="JC95" s="164">
        <v>160</v>
      </c>
      <c r="JD95" s="340"/>
      <c r="JE95" s="169"/>
      <c r="JF95" s="164">
        <v>160</v>
      </c>
      <c r="JG95" s="340"/>
      <c r="JH95" s="169"/>
      <c r="JI95" s="164">
        <v>160</v>
      </c>
      <c r="JJ95" s="340"/>
      <c r="JK95" s="169"/>
      <c r="JL95" s="195">
        <v>160</v>
      </c>
      <c r="JM95" s="327"/>
      <c r="JN95" s="169"/>
      <c r="JO95" s="252">
        <f t="shared" si="108"/>
        <v>0</v>
      </c>
      <c r="JP95" s="251">
        <f t="shared" si="109"/>
        <v>0</v>
      </c>
      <c r="JQ95" s="226">
        <f t="shared" si="110"/>
        <v>0</v>
      </c>
      <c r="JR95" s="227">
        <f t="shared" si="111"/>
        <v>0</v>
      </c>
      <c r="JU95" s="164">
        <v>160</v>
      </c>
      <c r="JV95" s="340"/>
      <c r="JW95" s="169"/>
      <c r="JX95" s="164">
        <v>160</v>
      </c>
      <c r="JY95" s="340"/>
      <c r="JZ95" s="169"/>
      <c r="KA95" s="164">
        <v>160</v>
      </c>
      <c r="KB95" s="340"/>
      <c r="KC95" s="169"/>
      <c r="KD95" s="164">
        <v>160</v>
      </c>
      <c r="KE95" s="340"/>
      <c r="KF95" s="169"/>
      <c r="KG95" s="164">
        <v>160</v>
      </c>
      <c r="KH95" s="340"/>
      <c r="KI95" s="169"/>
      <c r="KJ95" s="164">
        <v>160</v>
      </c>
      <c r="KK95" s="340"/>
      <c r="KL95" s="169"/>
      <c r="KM95" s="164">
        <v>160</v>
      </c>
      <c r="KN95" s="340"/>
      <c r="KO95" s="169"/>
      <c r="KP95" s="164">
        <v>160</v>
      </c>
      <c r="KQ95" s="340"/>
      <c r="KR95" s="169"/>
      <c r="KS95" s="164">
        <v>160</v>
      </c>
      <c r="KT95" s="340"/>
      <c r="KU95" s="169"/>
      <c r="KV95" s="164">
        <v>160</v>
      </c>
      <c r="KW95" s="340"/>
      <c r="KX95" s="169"/>
      <c r="KY95" s="164">
        <v>160</v>
      </c>
      <c r="KZ95" s="340"/>
      <c r="LA95" s="169"/>
      <c r="LB95" s="164">
        <v>160</v>
      </c>
      <c r="LC95" s="340"/>
      <c r="LD95" s="169"/>
      <c r="LE95" s="252">
        <f t="shared" si="112"/>
        <v>0</v>
      </c>
      <c r="LF95" s="251">
        <f t="shared" si="113"/>
        <v>0</v>
      </c>
      <c r="LG95" s="226">
        <f t="shared" si="114"/>
        <v>0</v>
      </c>
      <c r="LH95" s="227">
        <f t="shared" si="115"/>
        <v>0</v>
      </c>
      <c r="LK95" s="164">
        <v>160</v>
      </c>
      <c r="LL95" s="340"/>
      <c r="LM95" s="169"/>
      <c r="LN95" s="164">
        <v>160</v>
      </c>
      <c r="LO95" s="340"/>
      <c r="LP95" s="169"/>
      <c r="LQ95" s="164">
        <v>160</v>
      </c>
      <c r="LR95" s="340"/>
      <c r="LS95" s="169"/>
      <c r="LT95" s="164">
        <v>160</v>
      </c>
      <c r="LU95" s="340"/>
      <c r="LV95" s="169"/>
      <c r="LW95" s="164">
        <v>160</v>
      </c>
      <c r="LX95" s="340"/>
      <c r="LY95" s="169"/>
      <c r="LZ95" s="205">
        <v>160</v>
      </c>
      <c r="MA95" s="340"/>
      <c r="MB95" s="169"/>
      <c r="MC95" s="164">
        <v>160</v>
      </c>
      <c r="MD95" s="340"/>
      <c r="ME95" s="169"/>
      <c r="MF95" s="164">
        <v>160</v>
      </c>
      <c r="MG95" s="340"/>
      <c r="MH95" s="169"/>
      <c r="MI95" s="164">
        <v>160</v>
      </c>
      <c r="MJ95" s="340"/>
      <c r="MK95" s="169"/>
      <c r="ML95" s="164">
        <v>160</v>
      </c>
      <c r="MM95" s="340"/>
      <c r="MN95" s="169"/>
      <c r="MO95" s="205">
        <v>160</v>
      </c>
      <c r="MP95" s="340"/>
      <c r="MQ95" s="169"/>
      <c r="MR95" s="164">
        <v>160</v>
      </c>
      <c r="MS95" s="340"/>
      <c r="MT95" s="169"/>
      <c r="MU95" s="252">
        <f t="shared" si="116"/>
        <v>0</v>
      </c>
      <c r="MV95" s="251">
        <f t="shared" si="117"/>
        <v>0</v>
      </c>
      <c r="MW95" s="226">
        <f t="shared" si="118"/>
        <v>0</v>
      </c>
      <c r="MX95" s="227">
        <f t="shared" si="119"/>
        <v>0</v>
      </c>
      <c r="NA95" s="346">
        <v>160</v>
      </c>
      <c r="NB95" s="327"/>
      <c r="NC95" s="169"/>
      <c r="ND95" s="164">
        <v>160</v>
      </c>
      <c r="NE95" s="340"/>
      <c r="NF95" s="169"/>
      <c r="NG95" s="195">
        <v>160</v>
      </c>
      <c r="NH95" s="327"/>
      <c r="NI95" s="169"/>
      <c r="NJ95" s="195">
        <v>160</v>
      </c>
      <c r="NK95" s="327"/>
      <c r="NL95" s="169"/>
      <c r="NM95" s="164">
        <v>160</v>
      </c>
      <c r="NN95" s="340"/>
      <c r="NO95" s="169"/>
      <c r="NP95" s="164">
        <v>160</v>
      </c>
      <c r="NQ95" s="340"/>
      <c r="NR95" s="169"/>
      <c r="NS95" s="164">
        <v>160</v>
      </c>
      <c r="NT95" s="340"/>
      <c r="NU95" s="169"/>
      <c r="NV95" s="195">
        <v>160</v>
      </c>
      <c r="NW95" s="327"/>
      <c r="NX95" s="169"/>
      <c r="NY95" s="195">
        <v>160</v>
      </c>
      <c r="NZ95" s="327"/>
      <c r="OA95" s="169"/>
      <c r="OB95" s="164">
        <v>160</v>
      </c>
      <c r="OC95" s="340"/>
      <c r="OD95" s="169"/>
      <c r="OE95" s="164">
        <v>160</v>
      </c>
      <c r="OF95" s="340"/>
      <c r="OG95" s="169"/>
      <c r="OH95" s="164">
        <v>160</v>
      </c>
      <c r="OI95" s="340"/>
      <c r="OJ95" s="169"/>
      <c r="OK95" s="252">
        <f t="shared" si="120"/>
        <v>0</v>
      </c>
      <c r="OL95" s="251">
        <f t="shared" si="121"/>
        <v>0</v>
      </c>
      <c r="OM95" s="226">
        <f t="shared" si="122"/>
        <v>0</v>
      </c>
      <c r="ON95" s="227">
        <f t="shared" si="123"/>
        <v>0</v>
      </c>
      <c r="OQ95" s="283" t="s">
        <v>297</v>
      </c>
      <c r="OR95" s="354">
        <v>160</v>
      </c>
      <c r="OS95" s="327"/>
      <c r="OT95" s="177"/>
      <c r="OU95" s="252">
        <f t="shared" si="124"/>
        <v>0</v>
      </c>
      <c r="OV95" s="227">
        <f t="shared" si="125"/>
        <v>0</v>
      </c>
      <c r="OW95" s="226">
        <f t="shared" si="126"/>
        <v>0</v>
      </c>
      <c r="OX95" s="251">
        <f t="shared" si="127"/>
        <v>0</v>
      </c>
      <c r="OY95" s="293"/>
      <c r="PB95" s="228">
        <f t="shared" si="72"/>
        <v>0</v>
      </c>
      <c r="PC95" s="255">
        <f t="shared" si="73"/>
        <v>0</v>
      </c>
      <c r="PD95" s="226">
        <f t="shared" si="74"/>
        <v>0</v>
      </c>
      <c r="PE95" s="227">
        <f t="shared" si="75"/>
        <v>0</v>
      </c>
      <c r="PF95" s="230">
        <f t="shared" si="76"/>
        <v>0</v>
      </c>
      <c r="PG95" s="229">
        <f t="shared" si="77"/>
        <v>0</v>
      </c>
      <c r="PH95" s="226">
        <f t="shared" si="78"/>
        <v>0</v>
      </c>
      <c r="PI95" s="251">
        <f t="shared" si="79"/>
        <v>0</v>
      </c>
      <c r="PJ95" s="412">
        <f t="shared" si="80"/>
        <v>0</v>
      </c>
      <c r="PK95" s="417">
        <f t="shared" si="81"/>
        <v>0</v>
      </c>
      <c r="PL95" s="412">
        <f t="shared" si="82"/>
        <v>0</v>
      </c>
      <c r="PM95" s="414">
        <f t="shared" si="83"/>
        <v>0</v>
      </c>
      <c r="PN95" s="412" t="s">
        <v>338</v>
      </c>
      <c r="PO95" s="414" t="s">
        <v>338</v>
      </c>
      <c r="PP95" s="412">
        <f t="shared" si="84"/>
        <v>0</v>
      </c>
      <c r="PQ95" s="414">
        <f t="shared" si="85"/>
        <v>0</v>
      </c>
      <c r="PV95" s="26"/>
      <c r="PW95" s="26"/>
      <c r="PY95" s="26"/>
    </row>
    <row r="96" spans="2:441" s="4" customFormat="1" ht="15" hidden="1" customHeight="1" x14ac:dyDescent="0.25">
      <c r="B96" s="46"/>
      <c r="C96" s="555"/>
      <c r="D96" s="556"/>
      <c r="E96" s="547"/>
      <c r="F96" s="652"/>
      <c r="G96" s="575"/>
      <c r="H96" s="58"/>
      <c r="I96" s="57">
        <f>INT(ROUND(F96,2)*(IF(RIGHT(G96,1)="*",data!$J$11*H96+(IF(H96&gt;0, data!$K$11,0)),(IF(G96&gt;0,data!$J$11*RIGHT(G96,5)+data!$K$11,0)))))</f>
        <v>0</v>
      </c>
      <c r="J96" s="57"/>
      <c r="K96" s="576"/>
      <c r="L96" s="549"/>
      <c r="M96" s="128"/>
      <c r="N96" s="57">
        <f>INT(ROUND(F96,2)*(IF(J96&gt;0,(IF(L96="ano",data!$J$6,0)),0)))</f>
        <v>0</v>
      </c>
      <c r="O96" s="61"/>
      <c r="P96" s="63"/>
      <c r="Q96" s="26"/>
      <c r="R96" s="288" t="str">
        <f t="shared" si="86"/>
        <v/>
      </c>
      <c r="S96" s="289" t="str">
        <f t="shared" si="87"/>
        <v/>
      </c>
      <c r="T96" s="65" t="s">
        <v>338</v>
      </c>
      <c r="U96" s="290" t="str">
        <f t="shared" si="128"/>
        <v/>
      </c>
      <c r="V96" s="23"/>
      <c r="W96" s="26"/>
      <c r="X96" s="26">
        <f>IF(OR(G96=data!$I$18,G96=data!$I$19,G96=data!$I$20,G96=data!$I$21,G96=data!$I$22,G96=data!$I$23,G96=data!$I$24,G96=data!$I$25,G96=data!$I$26,G96=data!$I$27,G96=data!$I$28,G96=data!$I$29,G96=data!$I$30,G96=data!$I$31,G96=data!$I$32,G96=data!$I$33,G96=data!$I$34,G96=data!$I$35,G96=data!$I$36,G96=data!$I$37,G96=data!$I$38,G96=data!$I$39,G96=data!$I$40,G96=data!$I$41,G96=data!$I$42,G96=data!$I$43,G96=data!$I$44),1,0)</f>
        <v>0</v>
      </c>
      <c r="Z96" s="173" t="s">
        <v>297</v>
      </c>
      <c r="AA96" s="10"/>
      <c r="AB96" s="10"/>
      <c r="AC96" s="560">
        <v>160</v>
      </c>
      <c r="AD96" s="561"/>
      <c r="AE96" s="562"/>
      <c r="AF96" s="560">
        <v>160</v>
      </c>
      <c r="AG96" s="561"/>
      <c r="AH96" s="562"/>
      <c r="AI96" s="560">
        <v>160</v>
      </c>
      <c r="AJ96" s="561"/>
      <c r="AK96" s="562"/>
      <c r="AL96" s="560">
        <v>160</v>
      </c>
      <c r="AM96" s="561"/>
      <c r="AN96" s="562"/>
      <c r="AO96" s="560">
        <v>160</v>
      </c>
      <c r="AP96" s="561"/>
      <c r="AQ96" s="562"/>
      <c r="AR96" s="560">
        <v>160</v>
      </c>
      <c r="AS96" s="561"/>
      <c r="AT96" s="562"/>
      <c r="AU96" s="560">
        <v>160</v>
      </c>
      <c r="AV96" s="561"/>
      <c r="AW96" s="562"/>
      <c r="AX96" s="560">
        <v>160</v>
      </c>
      <c r="AY96" s="561"/>
      <c r="AZ96" s="562"/>
      <c r="BA96" s="560">
        <v>160</v>
      </c>
      <c r="BB96" s="561"/>
      <c r="BC96" s="562"/>
      <c r="BD96" s="560">
        <v>160</v>
      </c>
      <c r="BE96" s="561"/>
      <c r="BF96" s="562"/>
      <c r="BG96" s="560">
        <v>160</v>
      </c>
      <c r="BH96" s="561"/>
      <c r="BI96" s="562"/>
      <c r="BJ96" s="560">
        <v>160</v>
      </c>
      <c r="BK96" s="561"/>
      <c r="BL96" s="562"/>
      <c r="BM96" s="226">
        <f t="shared" si="88"/>
        <v>0</v>
      </c>
      <c r="BN96" s="251">
        <f t="shared" si="89"/>
        <v>0</v>
      </c>
      <c r="BO96" s="226">
        <f t="shared" si="90"/>
        <v>0</v>
      </c>
      <c r="BP96" s="227">
        <f t="shared" si="91"/>
        <v>0</v>
      </c>
      <c r="BQ96" s="23"/>
      <c r="BR96" s="23"/>
      <c r="BS96" s="174">
        <v>160</v>
      </c>
      <c r="BT96" s="573"/>
      <c r="BU96" s="175"/>
      <c r="BV96" s="174">
        <v>160</v>
      </c>
      <c r="BW96" s="573"/>
      <c r="BX96" s="175"/>
      <c r="BY96" s="174">
        <v>160</v>
      </c>
      <c r="BZ96" s="573"/>
      <c r="CA96" s="175"/>
      <c r="CB96" s="174">
        <v>160</v>
      </c>
      <c r="CC96" s="573"/>
      <c r="CD96" s="175"/>
      <c r="CE96" s="174">
        <v>160</v>
      </c>
      <c r="CF96" s="573"/>
      <c r="CG96" s="175"/>
      <c r="CH96" s="174">
        <v>160</v>
      </c>
      <c r="CI96" s="573"/>
      <c r="CJ96" s="175"/>
      <c r="CK96" s="174">
        <v>160</v>
      </c>
      <c r="CL96" s="573"/>
      <c r="CM96" s="175"/>
      <c r="CN96" s="174">
        <v>160</v>
      </c>
      <c r="CO96" s="573"/>
      <c r="CP96" s="175"/>
      <c r="CQ96" s="174">
        <v>160</v>
      </c>
      <c r="CR96" s="573"/>
      <c r="CS96" s="175"/>
      <c r="CT96" s="174">
        <v>160</v>
      </c>
      <c r="CU96" s="573"/>
      <c r="CV96" s="175"/>
      <c r="CW96" s="174">
        <v>160</v>
      </c>
      <c r="CX96" s="573"/>
      <c r="CY96" s="175"/>
      <c r="CZ96" s="174">
        <v>160</v>
      </c>
      <c r="DA96" s="573"/>
      <c r="DB96" s="175"/>
      <c r="DC96" s="252">
        <f t="shared" si="92"/>
        <v>0</v>
      </c>
      <c r="DD96" s="251">
        <f t="shared" si="93"/>
        <v>0</v>
      </c>
      <c r="DE96" s="226">
        <f t="shared" si="94"/>
        <v>0</v>
      </c>
      <c r="DF96" s="227">
        <f t="shared" si="95"/>
        <v>0</v>
      </c>
      <c r="DG96" s="23"/>
      <c r="DH96" s="23"/>
      <c r="DI96" s="174">
        <v>160</v>
      </c>
      <c r="DJ96" s="566"/>
      <c r="DK96" s="567"/>
      <c r="DL96" s="201">
        <v>160</v>
      </c>
      <c r="DM96" s="561"/>
      <c r="DN96" s="567"/>
      <c r="DO96" s="201">
        <v>160</v>
      </c>
      <c r="DP96" s="561"/>
      <c r="DQ96" s="567"/>
      <c r="DR96" s="201">
        <v>160</v>
      </c>
      <c r="DS96" s="561"/>
      <c r="DT96" s="567"/>
      <c r="DU96" s="201">
        <v>160</v>
      </c>
      <c r="DV96" s="561"/>
      <c r="DW96" s="567"/>
      <c r="DX96" s="174">
        <v>160</v>
      </c>
      <c r="DY96" s="566"/>
      <c r="DZ96" s="567"/>
      <c r="EA96" s="201">
        <v>160</v>
      </c>
      <c r="EB96" s="561"/>
      <c r="EC96" s="567"/>
      <c r="ED96" s="201">
        <v>160</v>
      </c>
      <c r="EE96" s="561"/>
      <c r="EF96" s="567"/>
      <c r="EG96" s="201">
        <v>160</v>
      </c>
      <c r="EH96" s="561"/>
      <c r="EI96" s="567"/>
      <c r="EJ96" s="174">
        <v>160</v>
      </c>
      <c r="EK96" s="566"/>
      <c r="EL96" s="567"/>
      <c r="EM96" s="201">
        <v>160</v>
      </c>
      <c r="EN96" s="561"/>
      <c r="EO96" s="567"/>
      <c r="EP96" s="201">
        <v>160</v>
      </c>
      <c r="EQ96" s="561"/>
      <c r="ER96" s="567"/>
      <c r="ES96" s="252">
        <f t="shared" si="96"/>
        <v>0</v>
      </c>
      <c r="ET96" s="251">
        <f t="shared" si="97"/>
        <v>0</v>
      </c>
      <c r="EU96" s="226">
        <f t="shared" si="98"/>
        <v>0</v>
      </c>
      <c r="EV96" s="227">
        <f t="shared" si="99"/>
        <v>0</v>
      </c>
      <c r="EW96" s="23"/>
      <c r="EX96" s="23"/>
      <c r="EY96" s="568">
        <v>160</v>
      </c>
      <c r="EZ96" s="573"/>
      <c r="FA96" s="567"/>
      <c r="FB96" s="201">
        <v>160</v>
      </c>
      <c r="FC96" s="573"/>
      <c r="FD96" s="567"/>
      <c r="FE96" s="201">
        <v>160</v>
      </c>
      <c r="FF96" s="573"/>
      <c r="FG96" s="567"/>
      <c r="FH96" s="201">
        <v>160</v>
      </c>
      <c r="FI96" s="573"/>
      <c r="FJ96" s="567"/>
      <c r="FK96" s="174">
        <v>160</v>
      </c>
      <c r="FL96" s="566"/>
      <c r="FM96" s="567"/>
      <c r="FN96" s="201">
        <v>160</v>
      </c>
      <c r="FO96" s="573"/>
      <c r="FP96" s="567"/>
      <c r="FQ96" s="174">
        <v>160</v>
      </c>
      <c r="FR96" s="566"/>
      <c r="FS96" s="567"/>
      <c r="FT96" s="201">
        <v>160</v>
      </c>
      <c r="FU96" s="573"/>
      <c r="FV96" s="567"/>
      <c r="FW96" s="201">
        <v>160</v>
      </c>
      <c r="FX96" s="573"/>
      <c r="FY96" s="567"/>
      <c r="FZ96" s="174">
        <v>160</v>
      </c>
      <c r="GA96" s="566"/>
      <c r="GB96" s="567"/>
      <c r="GC96" s="201">
        <v>160</v>
      </c>
      <c r="GD96" s="573"/>
      <c r="GE96" s="567"/>
      <c r="GF96" s="201">
        <v>160</v>
      </c>
      <c r="GG96" s="573"/>
      <c r="GH96" s="567"/>
      <c r="GI96" s="252">
        <f t="shared" si="100"/>
        <v>0</v>
      </c>
      <c r="GJ96" s="251">
        <f t="shared" si="101"/>
        <v>0</v>
      </c>
      <c r="GK96" s="226">
        <f t="shared" si="102"/>
        <v>0</v>
      </c>
      <c r="GL96" s="227">
        <f t="shared" si="103"/>
        <v>0</v>
      </c>
      <c r="GM96" s="23"/>
      <c r="GN96" s="23"/>
      <c r="GO96" s="568">
        <v>160</v>
      </c>
      <c r="GP96" s="573"/>
      <c r="GQ96" s="567"/>
      <c r="GR96" s="201">
        <v>160</v>
      </c>
      <c r="GS96" s="573"/>
      <c r="GT96" s="567"/>
      <c r="GU96" s="201">
        <v>160</v>
      </c>
      <c r="GV96" s="573"/>
      <c r="GW96" s="567"/>
      <c r="GX96" s="201">
        <v>160</v>
      </c>
      <c r="GY96" s="573"/>
      <c r="GZ96" s="567"/>
      <c r="HA96" s="201">
        <v>160</v>
      </c>
      <c r="HB96" s="573"/>
      <c r="HC96" s="567"/>
      <c r="HD96" s="201">
        <v>160</v>
      </c>
      <c r="HE96" s="573"/>
      <c r="HF96" s="567"/>
      <c r="HG96" s="201">
        <v>160</v>
      </c>
      <c r="HH96" s="573"/>
      <c r="HI96" s="567"/>
      <c r="HJ96" s="201">
        <v>160</v>
      </c>
      <c r="HK96" s="573"/>
      <c r="HL96" s="567"/>
      <c r="HM96" s="201">
        <v>160</v>
      </c>
      <c r="HN96" s="573"/>
      <c r="HO96" s="567"/>
      <c r="HP96" s="201">
        <v>160</v>
      </c>
      <c r="HQ96" s="573"/>
      <c r="HR96" s="567"/>
      <c r="HS96" s="201">
        <v>160</v>
      </c>
      <c r="HT96" s="573"/>
      <c r="HU96" s="567"/>
      <c r="HV96" s="201">
        <v>160</v>
      </c>
      <c r="HW96" s="573"/>
      <c r="HX96" s="567"/>
      <c r="HY96" s="252">
        <f t="shared" si="104"/>
        <v>0</v>
      </c>
      <c r="HZ96" s="251">
        <f t="shared" si="105"/>
        <v>0</v>
      </c>
      <c r="IA96" s="226">
        <f t="shared" si="106"/>
        <v>0</v>
      </c>
      <c r="IB96" s="227">
        <f t="shared" si="107"/>
        <v>0</v>
      </c>
      <c r="IC96" s="23"/>
      <c r="ID96" s="23"/>
      <c r="IE96" s="568">
        <v>160</v>
      </c>
      <c r="IF96" s="573"/>
      <c r="IG96" s="567"/>
      <c r="IH96" s="201">
        <v>160</v>
      </c>
      <c r="II96" s="573"/>
      <c r="IJ96" s="567"/>
      <c r="IK96" s="174">
        <v>160</v>
      </c>
      <c r="IL96" s="566"/>
      <c r="IM96" s="567"/>
      <c r="IN96" s="174">
        <v>160</v>
      </c>
      <c r="IO96" s="566"/>
      <c r="IP96" s="567"/>
      <c r="IQ96" s="174">
        <v>160</v>
      </c>
      <c r="IR96" s="566"/>
      <c r="IS96" s="567"/>
      <c r="IT96" s="174">
        <v>160</v>
      </c>
      <c r="IU96" s="566"/>
      <c r="IV96" s="567"/>
      <c r="IW96" s="201">
        <v>160</v>
      </c>
      <c r="IX96" s="573"/>
      <c r="IY96" s="567"/>
      <c r="IZ96" s="174">
        <v>160</v>
      </c>
      <c r="JA96" s="566"/>
      <c r="JB96" s="567"/>
      <c r="JC96" s="174">
        <v>160</v>
      </c>
      <c r="JD96" s="566"/>
      <c r="JE96" s="567"/>
      <c r="JF96" s="174">
        <v>160</v>
      </c>
      <c r="JG96" s="566"/>
      <c r="JH96" s="567"/>
      <c r="JI96" s="174">
        <v>160</v>
      </c>
      <c r="JJ96" s="566"/>
      <c r="JK96" s="567"/>
      <c r="JL96" s="201">
        <v>160</v>
      </c>
      <c r="JM96" s="573"/>
      <c r="JN96" s="567"/>
      <c r="JO96" s="252">
        <f t="shared" si="108"/>
        <v>0</v>
      </c>
      <c r="JP96" s="251">
        <f t="shared" si="109"/>
        <v>0</v>
      </c>
      <c r="JQ96" s="226">
        <f t="shared" si="110"/>
        <v>0</v>
      </c>
      <c r="JR96" s="227">
        <f t="shared" si="111"/>
        <v>0</v>
      </c>
      <c r="JS96" s="23"/>
      <c r="JT96" s="23"/>
      <c r="JU96" s="174">
        <v>160</v>
      </c>
      <c r="JV96" s="566"/>
      <c r="JW96" s="567"/>
      <c r="JX96" s="174">
        <v>160</v>
      </c>
      <c r="JY96" s="566"/>
      <c r="JZ96" s="567"/>
      <c r="KA96" s="174">
        <v>160</v>
      </c>
      <c r="KB96" s="566"/>
      <c r="KC96" s="567"/>
      <c r="KD96" s="174">
        <v>160</v>
      </c>
      <c r="KE96" s="566"/>
      <c r="KF96" s="567"/>
      <c r="KG96" s="174">
        <v>160</v>
      </c>
      <c r="KH96" s="566"/>
      <c r="KI96" s="567"/>
      <c r="KJ96" s="174">
        <v>160</v>
      </c>
      <c r="KK96" s="566"/>
      <c r="KL96" s="567"/>
      <c r="KM96" s="174">
        <v>160</v>
      </c>
      <c r="KN96" s="566"/>
      <c r="KO96" s="567"/>
      <c r="KP96" s="174">
        <v>160</v>
      </c>
      <c r="KQ96" s="566"/>
      <c r="KR96" s="567"/>
      <c r="KS96" s="174">
        <v>160</v>
      </c>
      <c r="KT96" s="566"/>
      <c r="KU96" s="567"/>
      <c r="KV96" s="174">
        <v>160</v>
      </c>
      <c r="KW96" s="566"/>
      <c r="KX96" s="567"/>
      <c r="KY96" s="174">
        <v>160</v>
      </c>
      <c r="KZ96" s="566"/>
      <c r="LA96" s="567"/>
      <c r="LB96" s="174">
        <v>160</v>
      </c>
      <c r="LC96" s="566"/>
      <c r="LD96" s="567"/>
      <c r="LE96" s="252">
        <f t="shared" si="112"/>
        <v>0</v>
      </c>
      <c r="LF96" s="251">
        <f t="shared" si="113"/>
        <v>0</v>
      </c>
      <c r="LG96" s="226">
        <f t="shared" si="114"/>
        <v>0</v>
      </c>
      <c r="LH96" s="227">
        <f t="shared" si="115"/>
        <v>0</v>
      </c>
      <c r="LI96" s="23"/>
      <c r="LJ96" s="23"/>
      <c r="LK96" s="174">
        <v>160</v>
      </c>
      <c r="LL96" s="566"/>
      <c r="LM96" s="567"/>
      <c r="LN96" s="174">
        <v>160</v>
      </c>
      <c r="LO96" s="566"/>
      <c r="LP96" s="567"/>
      <c r="LQ96" s="174">
        <v>160</v>
      </c>
      <c r="LR96" s="566"/>
      <c r="LS96" s="567"/>
      <c r="LT96" s="174">
        <v>160</v>
      </c>
      <c r="LU96" s="566"/>
      <c r="LV96" s="567"/>
      <c r="LW96" s="174">
        <v>160</v>
      </c>
      <c r="LX96" s="566"/>
      <c r="LY96" s="567"/>
      <c r="LZ96" s="551">
        <v>160</v>
      </c>
      <c r="MA96" s="566"/>
      <c r="MB96" s="567"/>
      <c r="MC96" s="174">
        <v>160</v>
      </c>
      <c r="MD96" s="566"/>
      <c r="ME96" s="567"/>
      <c r="MF96" s="174">
        <v>160</v>
      </c>
      <c r="MG96" s="566"/>
      <c r="MH96" s="567"/>
      <c r="MI96" s="174">
        <v>160</v>
      </c>
      <c r="MJ96" s="566"/>
      <c r="MK96" s="567"/>
      <c r="ML96" s="174">
        <v>160</v>
      </c>
      <c r="MM96" s="566"/>
      <c r="MN96" s="567"/>
      <c r="MO96" s="551">
        <v>160</v>
      </c>
      <c r="MP96" s="566"/>
      <c r="MQ96" s="567"/>
      <c r="MR96" s="174">
        <v>160</v>
      </c>
      <c r="MS96" s="566"/>
      <c r="MT96" s="567"/>
      <c r="MU96" s="252">
        <f t="shared" si="116"/>
        <v>0</v>
      </c>
      <c r="MV96" s="251">
        <f t="shared" si="117"/>
        <v>0</v>
      </c>
      <c r="MW96" s="226">
        <f t="shared" si="118"/>
        <v>0</v>
      </c>
      <c r="MX96" s="227">
        <f t="shared" si="119"/>
        <v>0</v>
      </c>
      <c r="MY96" s="23"/>
      <c r="MZ96" s="23"/>
      <c r="NA96" s="568">
        <v>160</v>
      </c>
      <c r="NB96" s="573"/>
      <c r="NC96" s="567"/>
      <c r="ND96" s="174">
        <v>160</v>
      </c>
      <c r="NE96" s="566"/>
      <c r="NF96" s="567"/>
      <c r="NG96" s="201">
        <v>160</v>
      </c>
      <c r="NH96" s="573"/>
      <c r="NI96" s="567"/>
      <c r="NJ96" s="201">
        <v>160</v>
      </c>
      <c r="NK96" s="573"/>
      <c r="NL96" s="567"/>
      <c r="NM96" s="174">
        <v>160</v>
      </c>
      <c r="NN96" s="566"/>
      <c r="NO96" s="567"/>
      <c r="NP96" s="174">
        <v>160</v>
      </c>
      <c r="NQ96" s="566"/>
      <c r="NR96" s="567"/>
      <c r="NS96" s="174">
        <v>160</v>
      </c>
      <c r="NT96" s="566"/>
      <c r="NU96" s="567"/>
      <c r="NV96" s="201">
        <v>160</v>
      </c>
      <c r="NW96" s="573"/>
      <c r="NX96" s="567"/>
      <c r="NY96" s="201">
        <v>160</v>
      </c>
      <c r="NZ96" s="573"/>
      <c r="OA96" s="567"/>
      <c r="OB96" s="174">
        <v>160</v>
      </c>
      <c r="OC96" s="566"/>
      <c r="OD96" s="567"/>
      <c r="OE96" s="174">
        <v>160</v>
      </c>
      <c r="OF96" s="566"/>
      <c r="OG96" s="567"/>
      <c r="OH96" s="174">
        <v>160</v>
      </c>
      <c r="OI96" s="566"/>
      <c r="OJ96" s="567"/>
      <c r="OK96" s="252">
        <f t="shared" si="120"/>
        <v>0</v>
      </c>
      <c r="OL96" s="251">
        <f t="shared" si="121"/>
        <v>0</v>
      </c>
      <c r="OM96" s="226">
        <f t="shared" si="122"/>
        <v>0</v>
      </c>
      <c r="ON96" s="227">
        <f t="shared" si="123"/>
        <v>0</v>
      </c>
      <c r="OO96" s="23"/>
      <c r="OP96" s="23"/>
      <c r="OQ96" s="571" t="s">
        <v>297</v>
      </c>
      <c r="OR96" s="577">
        <v>160</v>
      </c>
      <c r="OS96" s="573"/>
      <c r="OT96" s="175"/>
      <c r="OU96" s="252">
        <f t="shared" si="124"/>
        <v>0</v>
      </c>
      <c r="OV96" s="227">
        <f t="shared" si="125"/>
        <v>0</v>
      </c>
      <c r="OW96" s="226">
        <f t="shared" si="126"/>
        <v>0</v>
      </c>
      <c r="OX96" s="251">
        <f t="shared" si="127"/>
        <v>0</v>
      </c>
      <c r="OY96" s="574"/>
      <c r="OZ96" s="23"/>
      <c r="PA96" s="23"/>
      <c r="PB96" s="228">
        <f t="shared" si="72"/>
        <v>0</v>
      </c>
      <c r="PC96" s="255">
        <f t="shared" si="73"/>
        <v>0</v>
      </c>
      <c r="PD96" s="226">
        <f t="shared" si="74"/>
        <v>0</v>
      </c>
      <c r="PE96" s="227">
        <f t="shared" si="75"/>
        <v>0</v>
      </c>
      <c r="PF96" s="230">
        <f t="shared" si="76"/>
        <v>0</v>
      </c>
      <c r="PG96" s="229">
        <f t="shared" si="77"/>
        <v>0</v>
      </c>
      <c r="PH96" s="226">
        <f t="shared" si="78"/>
        <v>0</v>
      </c>
      <c r="PI96" s="251">
        <f t="shared" si="79"/>
        <v>0</v>
      </c>
      <c r="PJ96" s="412">
        <f t="shared" si="80"/>
        <v>0</v>
      </c>
      <c r="PK96" s="417">
        <f t="shared" si="81"/>
        <v>0</v>
      </c>
      <c r="PL96" s="412">
        <f t="shared" si="82"/>
        <v>0</v>
      </c>
      <c r="PM96" s="414">
        <f t="shared" si="83"/>
        <v>0</v>
      </c>
      <c r="PN96" s="412" t="s">
        <v>338</v>
      </c>
      <c r="PO96" s="414" t="s">
        <v>338</v>
      </c>
      <c r="PP96" s="412">
        <f t="shared" si="84"/>
        <v>0</v>
      </c>
      <c r="PQ96" s="414">
        <f t="shared" si="85"/>
        <v>0</v>
      </c>
      <c r="PR96" s="23"/>
      <c r="PV96" s="26"/>
      <c r="PW96" s="26"/>
      <c r="PY96" s="26"/>
    </row>
    <row r="97" spans="2:441" s="4" customFormat="1" ht="16.5" customHeight="1" x14ac:dyDescent="0.25">
      <c r="B97" s="46" t="s">
        <v>55</v>
      </c>
      <c r="C97" s="986"/>
      <c r="D97" s="987"/>
      <c r="E97" s="308"/>
      <c r="F97" s="652">
        <v>1</v>
      </c>
      <c r="G97" s="309"/>
      <c r="H97" s="59"/>
      <c r="I97" s="57">
        <f>INT(ROUND(F97,2)*(IF(RIGHT(G97,1)="*",data!$J$11*H97+(IF(H97&gt;0, data!$K$11,0)),(IF(G97&gt;0,data!$J$11*RIGHT(G97,5)+data!$K$11,0)))))</f>
        <v>0</v>
      </c>
      <c r="J97" s="57">
        <f>IF(E97&gt;0,I97*E97,0)</f>
        <v>0</v>
      </c>
      <c r="K97" s="313"/>
      <c r="L97" s="314"/>
      <c r="M97" s="312"/>
      <c r="N97" s="57">
        <f>INT(ROUND(F97,2)*(IF(J97&gt;0,(IF(L97="ano",data!$J$6,0)),0)))</f>
        <v>0</v>
      </c>
      <c r="O97" s="61">
        <f>IF(M97&gt;E97,N97*E97,N97*M97)</f>
        <v>0</v>
      </c>
      <c r="P97" s="63">
        <f>J97+O97</f>
        <v>0</v>
      </c>
      <c r="Q97" s="26"/>
      <c r="R97" s="288" t="str">
        <f t="shared" si="86"/>
        <v/>
      </c>
      <c r="S97" s="289" t="str">
        <f t="shared" si="87"/>
        <v/>
      </c>
      <c r="T97" s="65" t="s">
        <v>338</v>
      </c>
      <c r="U97" s="290" t="str">
        <f t="shared" si="128"/>
        <v/>
      </c>
      <c r="V97" s="4">
        <f>IF(P97&gt;0,IF(ISTEXT(C97)=TRUE,0,1),0)</f>
        <v>0</v>
      </c>
      <c r="W97" s="26">
        <f>IF(H97&gt;0,IF(RIGHT(G97,1)="*",0,1),0)</f>
        <v>0</v>
      </c>
      <c r="X97" s="26">
        <f>IF(OR(G97=data!$I$18,G97=data!$I$19,G97=data!$I$20,G97=data!$I$21,G97=data!$I$22,G97=data!$I$23,G97=data!$I$24,G97=data!$I$25,G97=data!$I$26,G97=data!$I$27,G97=data!$I$28,G97=data!$I$29,G97=data!$I$30,G97=data!$I$31,G97=data!$I$32,G97=data!$I$33,G97=data!$I$34,G97=data!$I$35,G97=data!$I$36,G97=data!$I$37,G97=data!$I$38,G97=data!$I$39,G97=data!$I$40,G97=data!$I$41,G97=data!$I$42,G97=data!$I$43,G97=data!$I$44),1,0)</f>
        <v>0</v>
      </c>
      <c r="Z97" s="176" t="s">
        <v>297</v>
      </c>
      <c r="AA97" s="10"/>
      <c r="AB97" s="10"/>
      <c r="AC97" s="168">
        <v>160</v>
      </c>
      <c r="AD97" s="328"/>
      <c r="AE97" s="223"/>
      <c r="AF97" s="168">
        <v>160</v>
      </c>
      <c r="AG97" s="328"/>
      <c r="AH97" s="223"/>
      <c r="AI97" s="168">
        <v>160</v>
      </c>
      <c r="AJ97" s="328"/>
      <c r="AK97" s="223"/>
      <c r="AL97" s="168">
        <v>160</v>
      </c>
      <c r="AM97" s="328"/>
      <c r="AN97" s="223"/>
      <c r="AO97" s="168">
        <v>160</v>
      </c>
      <c r="AP97" s="328"/>
      <c r="AQ97" s="223"/>
      <c r="AR97" s="168">
        <v>160</v>
      </c>
      <c r="AS97" s="328"/>
      <c r="AT97" s="223"/>
      <c r="AU97" s="168">
        <v>160</v>
      </c>
      <c r="AV97" s="328"/>
      <c r="AW97" s="223"/>
      <c r="AX97" s="168">
        <v>160</v>
      </c>
      <c r="AY97" s="328"/>
      <c r="AZ97" s="223"/>
      <c r="BA97" s="168">
        <v>160</v>
      </c>
      <c r="BB97" s="328"/>
      <c r="BC97" s="223"/>
      <c r="BD97" s="168">
        <v>160</v>
      </c>
      <c r="BE97" s="328"/>
      <c r="BF97" s="223"/>
      <c r="BG97" s="168">
        <v>160</v>
      </c>
      <c r="BH97" s="328"/>
      <c r="BI97" s="223"/>
      <c r="BJ97" s="168">
        <v>160</v>
      </c>
      <c r="BK97" s="328"/>
      <c r="BL97" s="223"/>
      <c r="BM97" s="226">
        <f t="shared" si="88"/>
        <v>0</v>
      </c>
      <c r="BN97" s="251">
        <f t="shared" si="89"/>
        <v>0</v>
      </c>
      <c r="BO97" s="226">
        <f t="shared" si="90"/>
        <v>0</v>
      </c>
      <c r="BP97" s="227">
        <f t="shared" si="91"/>
        <v>0</v>
      </c>
      <c r="BS97" s="164">
        <v>160</v>
      </c>
      <c r="BT97" s="327"/>
      <c r="BU97" s="177"/>
      <c r="BV97" s="164">
        <v>160</v>
      </c>
      <c r="BW97" s="327"/>
      <c r="BX97" s="177"/>
      <c r="BY97" s="164">
        <v>160</v>
      </c>
      <c r="BZ97" s="327"/>
      <c r="CA97" s="177"/>
      <c r="CB97" s="164">
        <v>160</v>
      </c>
      <c r="CC97" s="327"/>
      <c r="CD97" s="177"/>
      <c r="CE97" s="164">
        <v>160</v>
      </c>
      <c r="CF97" s="327"/>
      <c r="CG97" s="177"/>
      <c r="CH97" s="164">
        <v>160</v>
      </c>
      <c r="CI97" s="327"/>
      <c r="CJ97" s="177"/>
      <c r="CK97" s="164">
        <v>160</v>
      </c>
      <c r="CL97" s="327"/>
      <c r="CM97" s="177"/>
      <c r="CN97" s="164">
        <v>160</v>
      </c>
      <c r="CO97" s="327"/>
      <c r="CP97" s="177"/>
      <c r="CQ97" s="164">
        <v>160</v>
      </c>
      <c r="CR97" s="327"/>
      <c r="CS97" s="177"/>
      <c r="CT97" s="164">
        <v>160</v>
      </c>
      <c r="CU97" s="327"/>
      <c r="CV97" s="177"/>
      <c r="CW97" s="164">
        <v>160</v>
      </c>
      <c r="CX97" s="327"/>
      <c r="CY97" s="177"/>
      <c r="CZ97" s="164">
        <v>160</v>
      </c>
      <c r="DA97" s="327"/>
      <c r="DB97" s="177"/>
      <c r="DC97" s="252">
        <f t="shared" si="92"/>
        <v>0</v>
      </c>
      <c r="DD97" s="251">
        <f t="shared" si="93"/>
        <v>0</v>
      </c>
      <c r="DE97" s="226">
        <f t="shared" si="94"/>
        <v>0</v>
      </c>
      <c r="DF97" s="227">
        <f t="shared" si="95"/>
        <v>0</v>
      </c>
      <c r="DI97" s="164">
        <v>160</v>
      </c>
      <c r="DJ97" s="340"/>
      <c r="DK97" s="169"/>
      <c r="DL97" s="195">
        <v>160</v>
      </c>
      <c r="DM97" s="328"/>
      <c r="DN97" s="169"/>
      <c r="DO97" s="195">
        <v>160</v>
      </c>
      <c r="DP97" s="328"/>
      <c r="DQ97" s="169"/>
      <c r="DR97" s="195">
        <v>160</v>
      </c>
      <c r="DS97" s="328"/>
      <c r="DT97" s="169"/>
      <c r="DU97" s="195">
        <v>160</v>
      </c>
      <c r="DV97" s="328"/>
      <c r="DW97" s="169"/>
      <c r="DX97" s="164">
        <v>160</v>
      </c>
      <c r="DY97" s="340"/>
      <c r="DZ97" s="169"/>
      <c r="EA97" s="195">
        <v>160</v>
      </c>
      <c r="EB97" s="328"/>
      <c r="EC97" s="169"/>
      <c r="ED97" s="195">
        <v>160</v>
      </c>
      <c r="EE97" s="328"/>
      <c r="EF97" s="169"/>
      <c r="EG97" s="195">
        <v>160</v>
      </c>
      <c r="EH97" s="328"/>
      <c r="EI97" s="169"/>
      <c r="EJ97" s="164">
        <v>160</v>
      </c>
      <c r="EK97" s="340"/>
      <c r="EL97" s="169"/>
      <c r="EM97" s="195">
        <v>160</v>
      </c>
      <c r="EN97" s="328"/>
      <c r="EO97" s="169"/>
      <c r="EP97" s="195">
        <v>160</v>
      </c>
      <c r="EQ97" s="328"/>
      <c r="ER97" s="169"/>
      <c r="ES97" s="252">
        <f t="shared" si="96"/>
        <v>0</v>
      </c>
      <c r="ET97" s="251">
        <f t="shared" si="97"/>
        <v>0</v>
      </c>
      <c r="EU97" s="226">
        <f t="shared" si="98"/>
        <v>0</v>
      </c>
      <c r="EV97" s="227">
        <f t="shared" si="99"/>
        <v>0</v>
      </c>
      <c r="EY97" s="346">
        <v>160</v>
      </c>
      <c r="EZ97" s="327"/>
      <c r="FA97" s="169"/>
      <c r="FB97" s="195">
        <v>160</v>
      </c>
      <c r="FC97" s="327"/>
      <c r="FD97" s="169"/>
      <c r="FE97" s="195">
        <v>160</v>
      </c>
      <c r="FF97" s="327"/>
      <c r="FG97" s="169"/>
      <c r="FH97" s="195">
        <v>160</v>
      </c>
      <c r="FI97" s="327"/>
      <c r="FJ97" s="169"/>
      <c r="FK97" s="164">
        <v>160</v>
      </c>
      <c r="FL97" s="340"/>
      <c r="FM97" s="169"/>
      <c r="FN97" s="195">
        <v>160</v>
      </c>
      <c r="FO97" s="327"/>
      <c r="FP97" s="169"/>
      <c r="FQ97" s="164">
        <v>160</v>
      </c>
      <c r="FR97" s="340"/>
      <c r="FS97" s="169"/>
      <c r="FT97" s="195">
        <v>160</v>
      </c>
      <c r="FU97" s="327"/>
      <c r="FV97" s="169"/>
      <c r="FW97" s="195">
        <v>160</v>
      </c>
      <c r="FX97" s="327"/>
      <c r="FY97" s="169"/>
      <c r="FZ97" s="164">
        <v>160</v>
      </c>
      <c r="GA97" s="340"/>
      <c r="GB97" s="169"/>
      <c r="GC97" s="195">
        <v>160</v>
      </c>
      <c r="GD97" s="327"/>
      <c r="GE97" s="169"/>
      <c r="GF97" s="195">
        <v>160</v>
      </c>
      <c r="GG97" s="327"/>
      <c r="GH97" s="169"/>
      <c r="GI97" s="252">
        <f t="shared" si="100"/>
        <v>0</v>
      </c>
      <c r="GJ97" s="251">
        <f t="shared" si="101"/>
        <v>0</v>
      </c>
      <c r="GK97" s="226">
        <f t="shared" si="102"/>
        <v>0</v>
      </c>
      <c r="GL97" s="227">
        <f t="shared" si="103"/>
        <v>0</v>
      </c>
      <c r="GO97" s="346">
        <v>160</v>
      </c>
      <c r="GP97" s="327"/>
      <c r="GQ97" s="169"/>
      <c r="GR97" s="195">
        <v>160</v>
      </c>
      <c r="GS97" s="327"/>
      <c r="GT97" s="169"/>
      <c r="GU97" s="195">
        <v>160</v>
      </c>
      <c r="GV97" s="327"/>
      <c r="GW97" s="169"/>
      <c r="GX97" s="195">
        <v>160</v>
      </c>
      <c r="GY97" s="327"/>
      <c r="GZ97" s="169"/>
      <c r="HA97" s="195">
        <v>160</v>
      </c>
      <c r="HB97" s="327"/>
      <c r="HC97" s="169"/>
      <c r="HD97" s="195">
        <v>160</v>
      </c>
      <c r="HE97" s="327"/>
      <c r="HF97" s="169"/>
      <c r="HG97" s="195">
        <v>160</v>
      </c>
      <c r="HH97" s="327"/>
      <c r="HI97" s="169"/>
      <c r="HJ97" s="195">
        <v>160</v>
      </c>
      <c r="HK97" s="327"/>
      <c r="HL97" s="169"/>
      <c r="HM97" s="195">
        <v>160</v>
      </c>
      <c r="HN97" s="327"/>
      <c r="HO97" s="169"/>
      <c r="HP97" s="195">
        <v>160</v>
      </c>
      <c r="HQ97" s="327"/>
      <c r="HR97" s="169"/>
      <c r="HS97" s="195">
        <v>160</v>
      </c>
      <c r="HT97" s="327"/>
      <c r="HU97" s="169"/>
      <c r="HV97" s="195">
        <v>160</v>
      </c>
      <c r="HW97" s="327"/>
      <c r="HX97" s="169"/>
      <c r="HY97" s="252">
        <f t="shared" si="104"/>
        <v>0</v>
      </c>
      <c r="HZ97" s="251">
        <f t="shared" si="105"/>
        <v>0</v>
      </c>
      <c r="IA97" s="226">
        <f t="shared" si="106"/>
        <v>0</v>
      </c>
      <c r="IB97" s="227">
        <f t="shared" si="107"/>
        <v>0</v>
      </c>
      <c r="IE97" s="346">
        <v>160</v>
      </c>
      <c r="IF97" s="327"/>
      <c r="IG97" s="169"/>
      <c r="IH97" s="195">
        <v>160</v>
      </c>
      <c r="II97" s="327"/>
      <c r="IJ97" s="169"/>
      <c r="IK97" s="164">
        <v>160</v>
      </c>
      <c r="IL97" s="340"/>
      <c r="IM97" s="169"/>
      <c r="IN97" s="164">
        <v>160</v>
      </c>
      <c r="IO97" s="340"/>
      <c r="IP97" s="169"/>
      <c r="IQ97" s="164">
        <v>160</v>
      </c>
      <c r="IR97" s="340"/>
      <c r="IS97" s="169"/>
      <c r="IT97" s="164">
        <v>160</v>
      </c>
      <c r="IU97" s="340"/>
      <c r="IV97" s="169"/>
      <c r="IW97" s="195">
        <v>160</v>
      </c>
      <c r="IX97" s="327"/>
      <c r="IY97" s="169"/>
      <c r="IZ97" s="164">
        <v>160</v>
      </c>
      <c r="JA97" s="340"/>
      <c r="JB97" s="169"/>
      <c r="JC97" s="164">
        <v>160</v>
      </c>
      <c r="JD97" s="340"/>
      <c r="JE97" s="169"/>
      <c r="JF97" s="164">
        <v>160</v>
      </c>
      <c r="JG97" s="340"/>
      <c r="JH97" s="169"/>
      <c r="JI97" s="164">
        <v>160</v>
      </c>
      <c r="JJ97" s="340"/>
      <c r="JK97" s="169"/>
      <c r="JL97" s="195">
        <v>160</v>
      </c>
      <c r="JM97" s="327"/>
      <c r="JN97" s="169"/>
      <c r="JO97" s="252">
        <f t="shared" si="108"/>
        <v>0</v>
      </c>
      <c r="JP97" s="251">
        <f t="shared" si="109"/>
        <v>0</v>
      </c>
      <c r="JQ97" s="226">
        <f t="shared" si="110"/>
        <v>0</v>
      </c>
      <c r="JR97" s="227">
        <f t="shared" si="111"/>
        <v>0</v>
      </c>
      <c r="JU97" s="164">
        <v>160</v>
      </c>
      <c r="JV97" s="340"/>
      <c r="JW97" s="169"/>
      <c r="JX97" s="164">
        <v>160</v>
      </c>
      <c r="JY97" s="340"/>
      <c r="JZ97" s="169"/>
      <c r="KA97" s="164">
        <v>160</v>
      </c>
      <c r="KB97" s="340"/>
      <c r="KC97" s="169"/>
      <c r="KD97" s="164">
        <v>160</v>
      </c>
      <c r="KE97" s="340"/>
      <c r="KF97" s="169"/>
      <c r="KG97" s="164">
        <v>160</v>
      </c>
      <c r="KH97" s="340"/>
      <c r="KI97" s="169"/>
      <c r="KJ97" s="164">
        <v>160</v>
      </c>
      <c r="KK97" s="340"/>
      <c r="KL97" s="169"/>
      <c r="KM97" s="164">
        <v>160</v>
      </c>
      <c r="KN97" s="340"/>
      <c r="KO97" s="169"/>
      <c r="KP97" s="164">
        <v>160</v>
      </c>
      <c r="KQ97" s="340"/>
      <c r="KR97" s="169"/>
      <c r="KS97" s="164">
        <v>160</v>
      </c>
      <c r="KT97" s="340"/>
      <c r="KU97" s="169"/>
      <c r="KV97" s="164">
        <v>160</v>
      </c>
      <c r="KW97" s="340"/>
      <c r="KX97" s="169"/>
      <c r="KY97" s="164">
        <v>160</v>
      </c>
      <c r="KZ97" s="340"/>
      <c r="LA97" s="169"/>
      <c r="LB97" s="164">
        <v>160</v>
      </c>
      <c r="LC97" s="340"/>
      <c r="LD97" s="169"/>
      <c r="LE97" s="252">
        <f t="shared" si="112"/>
        <v>0</v>
      </c>
      <c r="LF97" s="251">
        <f t="shared" si="113"/>
        <v>0</v>
      </c>
      <c r="LG97" s="226">
        <f t="shared" si="114"/>
        <v>0</v>
      </c>
      <c r="LH97" s="227">
        <f t="shared" si="115"/>
        <v>0</v>
      </c>
      <c r="LK97" s="164">
        <v>160</v>
      </c>
      <c r="LL97" s="340"/>
      <c r="LM97" s="169"/>
      <c r="LN97" s="164">
        <v>160</v>
      </c>
      <c r="LO97" s="340"/>
      <c r="LP97" s="169"/>
      <c r="LQ97" s="164">
        <v>160</v>
      </c>
      <c r="LR97" s="340"/>
      <c r="LS97" s="169"/>
      <c r="LT97" s="164">
        <v>160</v>
      </c>
      <c r="LU97" s="340"/>
      <c r="LV97" s="169"/>
      <c r="LW97" s="164">
        <v>160</v>
      </c>
      <c r="LX97" s="340"/>
      <c r="LY97" s="169"/>
      <c r="LZ97" s="205">
        <v>160</v>
      </c>
      <c r="MA97" s="340"/>
      <c r="MB97" s="169"/>
      <c r="MC97" s="164">
        <v>160</v>
      </c>
      <c r="MD97" s="340"/>
      <c r="ME97" s="169"/>
      <c r="MF97" s="164">
        <v>160</v>
      </c>
      <c r="MG97" s="340"/>
      <c r="MH97" s="169"/>
      <c r="MI97" s="164">
        <v>160</v>
      </c>
      <c r="MJ97" s="340"/>
      <c r="MK97" s="169"/>
      <c r="ML97" s="164">
        <v>160</v>
      </c>
      <c r="MM97" s="340"/>
      <c r="MN97" s="169"/>
      <c r="MO97" s="205">
        <v>160</v>
      </c>
      <c r="MP97" s="340"/>
      <c r="MQ97" s="169"/>
      <c r="MR97" s="164">
        <v>160</v>
      </c>
      <c r="MS97" s="340"/>
      <c r="MT97" s="169"/>
      <c r="MU97" s="252">
        <f t="shared" si="116"/>
        <v>0</v>
      </c>
      <c r="MV97" s="251">
        <f t="shared" si="117"/>
        <v>0</v>
      </c>
      <c r="MW97" s="226">
        <f t="shared" si="118"/>
        <v>0</v>
      </c>
      <c r="MX97" s="227">
        <f t="shared" si="119"/>
        <v>0</v>
      </c>
      <c r="NA97" s="346">
        <v>160</v>
      </c>
      <c r="NB97" s="327"/>
      <c r="NC97" s="169"/>
      <c r="ND97" s="164">
        <v>160</v>
      </c>
      <c r="NE97" s="340"/>
      <c r="NF97" s="169"/>
      <c r="NG97" s="195">
        <v>160</v>
      </c>
      <c r="NH97" s="327"/>
      <c r="NI97" s="169"/>
      <c r="NJ97" s="195">
        <v>160</v>
      </c>
      <c r="NK97" s="327"/>
      <c r="NL97" s="169"/>
      <c r="NM97" s="164">
        <v>160</v>
      </c>
      <c r="NN97" s="340"/>
      <c r="NO97" s="169"/>
      <c r="NP97" s="164">
        <v>160</v>
      </c>
      <c r="NQ97" s="340"/>
      <c r="NR97" s="169"/>
      <c r="NS97" s="164">
        <v>160</v>
      </c>
      <c r="NT97" s="340"/>
      <c r="NU97" s="169"/>
      <c r="NV97" s="195">
        <v>160</v>
      </c>
      <c r="NW97" s="327"/>
      <c r="NX97" s="169"/>
      <c r="NY97" s="195">
        <v>160</v>
      </c>
      <c r="NZ97" s="327"/>
      <c r="OA97" s="169"/>
      <c r="OB97" s="164">
        <v>160</v>
      </c>
      <c r="OC97" s="340"/>
      <c r="OD97" s="169"/>
      <c r="OE97" s="164">
        <v>160</v>
      </c>
      <c r="OF97" s="340"/>
      <c r="OG97" s="169"/>
      <c r="OH97" s="164">
        <v>160</v>
      </c>
      <c r="OI97" s="340"/>
      <c r="OJ97" s="169"/>
      <c r="OK97" s="252">
        <f t="shared" si="120"/>
        <v>0</v>
      </c>
      <c r="OL97" s="251">
        <f t="shared" si="121"/>
        <v>0</v>
      </c>
      <c r="OM97" s="226">
        <f t="shared" si="122"/>
        <v>0</v>
      </c>
      <c r="ON97" s="227">
        <f t="shared" si="123"/>
        <v>0</v>
      </c>
      <c r="OQ97" s="283" t="s">
        <v>297</v>
      </c>
      <c r="OR97" s="354">
        <v>160</v>
      </c>
      <c r="OS97" s="327"/>
      <c r="OT97" s="177"/>
      <c r="OU97" s="252">
        <f t="shared" si="124"/>
        <v>0</v>
      </c>
      <c r="OV97" s="227">
        <f t="shared" si="125"/>
        <v>0</v>
      </c>
      <c r="OW97" s="226">
        <f t="shared" si="126"/>
        <v>0</v>
      </c>
      <c r="OX97" s="251">
        <f t="shared" si="127"/>
        <v>0</v>
      </c>
      <c r="OY97" s="293"/>
      <c r="PB97" s="228">
        <f t="shared" si="72"/>
        <v>0</v>
      </c>
      <c r="PC97" s="255">
        <f t="shared" si="73"/>
        <v>0</v>
      </c>
      <c r="PD97" s="226">
        <f t="shared" si="74"/>
        <v>0</v>
      </c>
      <c r="PE97" s="227">
        <f t="shared" si="75"/>
        <v>0</v>
      </c>
      <c r="PF97" s="230">
        <f t="shared" si="76"/>
        <v>0</v>
      </c>
      <c r="PG97" s="229">
        <f t="shared" si="77"/>
        <v>0</v>
      </c>
      <c r="PH97" s="226">
        <f t="shared" si="78"/>
        <v>0</v>
      </c>
      <c r="PI97" s="251">
        <f t="shared" si="79"/>
        <v>0</v>
      </c>
      <c r="PJ97" s="412">
        <f t="shared" si="80"/>
        <v>0</v>
      </c>
      <c r="PK97" s="417">
        <f t="shared" si="81"/>
        <v>0</v>
      </c>
      <c r="PL97" s="412">
        <f t="shared" si="82"/>
        <v>0</v>
      </c>
      <c r="PM97" s="414">
        <f t="shared" si="83"/>
        <v>0</v>
      </c>
      <c r="PN97" s="412" t="s">
        <v>338</v>
      </c>
      <c r="PO97" s="414" t="s">
        <v>338</v>
      </c>
      <c r="PP97" s="412">
        <f t="shared" si="84"/>
        <v>0</v>
      </c>
      <c r="PQ97" s="414">
        <f t="shared" si="85"/>
        <v>0</v>
      </c>
      <c r="PV97" s="26"/>
      <c r="PW97" s="26"/>
      <c r="PY97" s="26"/>
    </row>
    <row r="98" spans="2:441" s="4" customFormat="1" ht="15" hidden="1" customHeight="1" x14ac:dyDescent="0.25">
      <c r="B98" s="46"/>
      <c r="C98" s="555"/>
      <c r="D98" s="556"/>
      <c r="E98" s="547"/>
      <c r="F98" s="652"/>
      <c r="G98" s="575"/>
      <c r="H98" s="58"/>
      <c r="I98" s="57">
        <f>INT(ROUND(F98,2)*(IF(RIGHT(G98,1)="*",data!$J$11*H98+(IF(H98&gt;0, data!$K$11,0)),(IF(G98&gt;0,data!$J$11*RIGHT(G98,5)+data!$K$11,0)))))</f>
        <v>0</v>
      </c>
      <c r="J98" s="57"/>
      <c r="K98" s="576"/>
      <c r="L98" s="549"/>
      <c r="M98" s="128"/>
      <c r="N98" s="57">
        <f>INT(ROUND(F98,2)*(IF(J98&gt;0,(IF(L98="ano",data!$J$6,0)),0)))</f>
        <v>0</v>
      </c>
      <c r="O98" s="61"/>
      <c r="P98" s="63"/>
      <c r="Q98" s="26"/>
      <c r="R98" s="288" t="str">
        <f t="shared" si="86"/>
        <v/>
      </c>
      <c r="S98" s="289" t="str">
        <f t="shared" si="87"/>
        <v/>
      </c>
      <c r="T98" s="65" t="s">
        <v>338</v>
      </c>
      <c r="U98" s="290" t="str">
        <f t="shared" si="128"/>
        <v/>
      </c>
      <c r="V98" s="23"/>
      <c r="W98" s="26"/>
      <c r="X98" s="26">
        <f>IF(OR(G98=data!$I$18,G98=data!$I$19,G98=data!$I$20,G98=data!$I$21,G98=data!$I$22,G98=data!$I$23,G98=data!$I$24,G98=data!$I$25,G98=data!$I$26,G98=data!$I$27,G98=data!$I$28,G98=data!$I$29,G98=data!$I$30,G98=data!$I$31,G98=data!$I$32,G98=data!$I$33,G98=data!$I$34,G98=data!$I$35,G98=data!$I$36,G98=data!$I$37,G98=data!$I$38,G98=data!$I$39,G98=data!$I$40,G98=data!$I$41,G98=data!$I$42,G98=data!$I$43,G98=data!$I$44),1,0)</f>
        <v>0</v>
      </c>
      <c r="Z98" s="173" t="s">
        <v>297</v>
      </c>
      <c r="AA98" s="10"/>
      <c r="AB98" s="10"/>
      <c r="AC98" s="560">
        <v>160</v>
      </c>
      <c r="AD98" s="561"/>
      <c r="AE98" s="562"/>
      <c r="AF98" s="560">
        <v>160</v>
      </c>
      <c r="AG98" s="561"/>
      <c r="AH98" s="562"/>
      <c r="AI98" s="560">
        <v>160</v>
      </c>
      <c r="AJ98" s="561"/>
      <c r="AK98" s="562"/>
      <c r="AL98" s="560">
        <v>160</v>
      </c>
      <c r="AM98" s="561"/>
      <c r="AN98" s="562"/>
      <c r="AO98" s="560">
        <v>160</v>
      </c>
      <c r="AP98" s="561"/>
      <c r="AQ98" s="562"/>
      <c r="AR98" s="560">
        <v>160</v>
      </c>
      <c r="AS98" s="561"/>
      <c r="AT98" s="562"/>
      <c r="AU98" s="560">
        <v>160</v>
      </c>
      <c r="AV98" s="561"/>
      <c r="AW98" s="562"/>
      <c r="AX98" s="560">
        <v>160</v>
      </c>
      <c r="AY98" s="561"/>
      <c r="AZ98" s="562"/>
      <c r="BA98" s="560">
        <v>160</v>
      </c>
      <c r="BB98" s="561"/>
      <c r="BC98" s="562"/>
      <c r="BD98" s="560">
        <v>160</v>
      </c>
      <c r="BE98" s="561"/>
      <c r="BF98" s="562"/>
      <c r="BG98" s="560">
        <v>160</v>
      </c>
      <c r="BH98" s="561"/>
      <c r="BI98" s="562"/>
      <c r="BJ98" s="560">
        <v>160</v>
      </c>
      <c r="BK98" s="561"/>
      <c r="BL98" s="562"/>
      <c r="BM98" s="226">
        <f t="shared" si="88"/>
        <v>0</v>
      </c>
      <c r="BN98" s="251">
        <f t="shared" si="89"/>
        <v>0</v>
      </c>
      <c r="BO98" s="226">
        <f t="shared" si="90"/>
        <v>0</v>
      </c>
      <c r="BP98" s="227">
        <f t="shared" si="91"/>
        <v>0</v>
      </c>
      <c r="BQ98" s="23"/>
      <c r="BR98" s="23"/>
      <c r="BS98" s="174">
        <v>160</v>
      </c>
      <c r="BT98" s="573"/>
      <c r="BU98" s="175"/>
      <c r="BV98" s="174">
        <v>160</v>
      </c>
      <c r="BW98" s="573"/>
      <c r="BX98" s="175"/>
      <c r="BY98" s="174">
        <v>160</v>
      </c>
      <c r="BZ98" s="573"/>
      <c r="CA98" s="175"/>
      <c r="CB98" s="174">
        <v>160</v>
      </c>
      <c r="CC98" s="573"/>
      <c r="CD98" s="175"/>
      <c r="CE98" s="174">
        <v>160</v>
      </c>
      <c r="CF98" s="573"/>
      <c r="CG98" s="175"/>
      <c r="CH98" s="174">
        <v>160</v>
      </c>
      <c r="CI98" s="573"/>
      <c r="CJ98" s="175"/>
      <c r="CK98" s="174">
        <v>160</v>
      </c>
      <c r="CL98" s="573"/>
      <c r="CM98" s="175"/>
      <c r="CN98" s="174">
        <v>160</v>
      </c>
      <c r="CO98" s="573"/>
      <c r="CP98" s="175"/>
      <c r="CQ98" s="174">
        <v>160</v>
      </c>
      <c r="CR98" s="573"/>
      <c r="CS98" s="175"/>
      <c r="CT98" s="174">
        <v>160</v>
      </c>
      <c r="CU98" s="573"/>
      <c r="CV98" s="175"/>
      <c r="CW98" s="174">
        <v>160</v>
      </c>
      <c r="CX98" s="573"/>
      <c r="CY98" s="175"/>
      <c r="CZ98" s="174">
        <v>160</v>
      </c>
      <c r="DA98" s="573"/>
      <c r="DB98" s="175"/>
      <c r="DC98" s="252">
        <f t="shared" si="92"/>
        <v>0</v>
      </c>
      <c r="DD98" s="251">
        <f t="shared" si="93"/>
        <v>0</v>
      </c>
      <c r="DE98" s="226">
        <f t="shared" si="94"/>
        <v>0</v>
      </c>
      <c r="DF98" s="227">
        <f t="shared" si="95"/>
        <v>0</v>
      </c>
      <c r="DG98" s="23"/>
      <c r="DH98" s="23"/>
      <c r="DI98" s="174">
        <v>160</v>
      </c>
      <c r="DJ98" s="566"/>
      <c r="DK98" s="567"/>
      <c r="DL98" s="201">
        <v>160</v>
      </c>
      <c r="DM98" s="561"/>
      <c r="DN98" s="567"/>
      <c r="DO98" s="201">
        <v>160</v>
      </c>
      <c r="DP98" s="561"/>
      <c r="DQ98" s="567"/>
      <c r="DR98" s="201">
        <v>160</v>
      </c>
      <c r="DS98" s="561"/>
      <c r="DT98" s="567"/>
      <c r="DU98" s="201">
        <v>160</v>
      </c>
      <c r="DV98" s="561"/>
      <c r="DW98" s="567"/>
      <c r="DX98" s="174">
        <v>160</v>
      </c>
      <c r="DY98" s="566"/>
      <c r="DZ98" s="567"/>
      <c r="EA98" s="201">
        <v>160</v>
      </c>
      <c r="EB98" s="561"/>
      <c r="EC98" s="567"/>
      <c r="ED98" s="201">
        <v>160</v>
      </c>
      <c r="EE98" s="561"/>
      <c r="EF98" s="567"/>
      <c r="EG98" s="201">
        <v>160</v>
      </c>
      <c r="EH98" s="561"/>
      <c r="EI98" s="567"/>
      <c r="EJ98" s="174">
        <v>160</v>
      </c>
      <c r="EK98" s="566"/>
      <c r="EL98" s="567"/>
      <c r="EM98" s="201">
        <v>160</v>
      </c>
      <c r="EN98" s="561"/>
      <c r="EO98" s="567"/>
      <c r="EP98" s="201">
        <v>160</v>
      </c>
      <c r="EQ98" s="561"/>
      <c r="ER98" s="567"/>
      <c r="ES98" s="252">
        <f t="shared" si="96"/>
        <v>0</v>
      </c>
      <c r="ET98" s="251">
        <f t="shared" si="97"/>
        <v>0</v>
      </c>
      <c r="EU98" s="226">
        <f t="shared" si="98"/>
        <v>0</v>
      </c>
      <c r="EV98" s="227">
        <f t="shared" si="99"/>
        <v>0</v>
      </c>
      <c r="EW98" s="23"/>
      <c r="EX98" s="23"/>
      <c r="EY98" s="568">
        <v>160</v>
      </c>
      <c r="EZ98" s="573"/>
      <c r="FA98" s="567"/>
      <c r="FB98" s="201">
        <v>160</v>
      </c>
      <c r="FC98" s="573"/>
      <c r="FD98" s="567"/>
      <c r="FE98" s="201">
        <v>160</v>
      </c>
      <c r="FF98" s="573"/>
      <c r="FG98" s="567"/>
      <c r="FH98" s="201">
        <v>160</v>
      </c>
      <c r="FI98" s="573"/>
      <c r="FJ98" s="567"/>
      <c r="FK98" s="174">
        <v>160</v>
      </c>
      <c r="FL98" s="566"/>
      <c r="FM98" s="567"/>
      <c r="FN98" s="201">
        <v>160</v>
      </c>
      <c r="FO98" s="573"/>
      <c r="FP98" s="567"/>
      <c r="FQ98" s="174">
        <v>160</v>
      </c>
      <c r="FR98" s="566"/>
      <c r="FS98" s="567"/>
      <c r="FT98" s="201">
        <v>160</v>
      </c>
      <c r="FU98" s="573"/>
      <c r="FV98" s="567"/>
      <c r="FW98" s="201">
        <v>160</v>
      </c>
      <c r="FX98" s="573"/>
      <c r="FY98" s="567"/>
      <c r="FZ98" s="174">
        <v>160</v>
      </c>
      <c r="GA98" s="566"/>
      <c r="GB98" s="567"/>
      <c r="GC98" s="201">
        <v>160</v>
      </c>
      <c r="GD98" s="573"/>
      <c r="GE98" s="567"/>
      <c r="GF98" s="201">
        <v>160</v>
      </c>
      <c r="GG98" s="573"/>
      <c r="GH98" s="567"/>
      <c r="GI98" s="252">
        <f t="shared" si="100"/>
        <v>0</v>
      </c>
      <c r="GJ98" s="251">
        <f t="shared" si="101"/>
        <v>0</v>
      </c>
      <c r="GK98" s="226">
        <f t="shared" si="102"/>
        <v>0</v>
      </c>
      <c r="GL98" s="227">
        <f t="shared" si="103"/>
        <v>0</v>
      </c>
      <c r="GM98" s="23"/>
      <c r="GN98" s="23"/>
      <c r="GO98" s="568">
        <v>160</v>
      </c>
      <c r="GP98" s="573"/>
      <c r="GQ98" s="567"/>
      <c r="GR98" s="201">
        <v>160</v>
      </c>
      <c r="GS98" s="573"/>
      <c r="GT98" s="567"/>
      <c r="GU98" s="201">
        <v>160</v>
      </c>
      <c r="GV98" s="573"/>
      <c r="GW98" s="567"/>
      <c r="GX98" s="201">
        <v>160</v>
      </c>
      <c r="GY98" s="573"/>
      <c r="GZ98" s="567"/>
      <c r="HA98" s="201">
        <v>160</v>
      </c>
      <c r="HB98" s="573"/>
      <c r="HC98" s="567"/>
      <c r="HD98" s="201">
        <v>160</v>
      </c>
      <c r="HE98" s="573"/>
      <c r="HF98" s="567"/>
      <c r="HG98" s="201">
        <v>160</v>
      </c>
      <c r="HH98" s="573"/>
      <c r="HI98" s="567"/>
      <c r="HJ98" s="201">
        <v>160</v>
      </c>
      <c r="HK98" s="573"/>
      <c r="HL98" s="567"/>
      <c r="HM98" s="201">
        <v>160</v>
      </c>
      <c r="HN98" s="573"/>
      <c r="HO98" s="567"/>
      <c r="HP98" s="201">
        <v>160</v>
      </c>
      <c r="HQ98" s="573"/>
      <c r="HR98" s="567"/>
      <c r="HS98" s="201">
        <v>160</v>
      </c>
      <c r="HT98" s="573"/>
      <c r="HU98" s="567"/>
      <c r="HV98" s="201">
        <v>160</v>
      </c>
      <c r="HW98" s="573"/>
      <c r="HX98" s="567"/>
      <c r="HY98" s="252">
        <f t="shared" si="104"/>
        <v>0</v>
      </c>
      <c r="HZ98" s="251">
        <f t="shared" si="105"/>
        <v>0</v>
      </c>
      <c r="IA98" s="226">
        <f t="shared" si="106"/>
        <v>0</v>
      </c>
      <c r="IB98" s="227">
        <f t="shared" si="107"/>
        <v>0</v>
      </c>
      <c r="IC98" s="23"/>
      <c r="ID98" s="23"/>
      <c r="IE98" s="568">
        <v>160</v>
      </c>
      <c r="IF98" s="573"/>
      <c r="IG98" s="567"/>
      <c r="IH98" s="201">
        <v>160</v>
      </c>
      <c r="II98" s="573"/>
      <c r="IJ98" s="567"/>
      <c r="IK98" s="174">
        <v>160</v>
      </c>
      <c r="IL98" s="566"/>
      <c r="IM98" s="567"/>
      <c r="IN98" s="174">
        <v>160</v>
      </c>
      <c r="IO98" s="566"/>
      <c r="IP98" s="567"/>
      <c r="IQ98" s="174">
        <v>160</v>
      </c>
      <c r="IR98" s="566"/>
      <c r="IS98" s="567"/>
      <c r="IT98" s="174">
        <v>160</v>
      </c>
      <c r="IU98" s="566"/>
      <c r="IV98" s="567"/>
      <c r="IW98" s="201">
        <v>160</v>
      </c>
      <c r="IX98" s="573"/>
      <c r="IY98" s="567"/>
      <c r="IZ98" s="174">
        <v>160</v>
      </c>
      <c r="JA98" s="566"/>
      <c r="JB98" s="567"/>
      <c r="JC98" s="174">
        <v>160</v>
      </c>
      <c r="JD98" s="566"/>
      <c r="JE98" s="567"/>
      <c r="JF98" s="174">
        <v>160</v>
      </c>
      <c r="JG98" s="566"/>
      <c r="JH98" s="567"/>
      <c r="JI98" s="174">
        <v>160</v>
      </c>
      <c r="JJ98" s="566"/>
      <c r="JK98" s="567"/>
      <c r="JL98" s="201">
        <v>160</v>
      </c>
      <c r="JM98" s="573"/>
      <c r="JN98" s="567"/>
      <c r="JO98" s="252">
        <f t="shared" si="108"/>
        <v>0</v>
      </c>
      <c r="JP98" s="251">
        <f t="shared" si="109"/>
        <v>0</v>
      </c>
      <c r="JQ98" s="226">
        <f t="shared" si="110"/>
        <v>0</v>
      </c>
      <c r="JR98" s="227">
        <f t="shared" si="111"/>
        <v>0</v>
      </c>
      <c r="JS98" s="23"/>
      <c r="JT98" s="23"/>
      <c r="JU98" s="174">
        <v>160</v>
      </c>
      <c r="JV98" s="566"/>
      <c r="JW98" s="567"/>
      <c r="JX98" s="174">
        <v>160</v>
      </c>
      <c r="JY98" s="566"/>
      <c r="JZ98" s="567"/>
      <c r="KA98" s="174">
        <v>160</v>
      </c>
      <c r="KB98" s="566"/>
      <c r="KC98" s="567"/>
      <c r="KD98" s="174">
        <v>160</v>
      </c>
      <c r="KE98" s="566"/>
      <c r="KF98" s="567"/>
      <c r="KG98" s="174">
        <v>160</v>
      </c>
      <c r="KH98" s="566"/>
      <c r="KI98" s="567"/>
      <c r="KJ98" s="174">
        <v>160</v>
      </c>
      <c r="KK98" s="566"/>
      <c r="KL98" s="567"/>
      <c r="KM98" s="174">
        <v>160</v>
      </c>
      <c r="KN98" s="566"/>
      <c r="KO98" s="567"/>
      <c r="KP98" s="174">
        <v>160</v>
      </c>
      <c r="KQ98" s="566"/>
      <c r="KR98" s="567"/>
      <c r="KS98" s="174">
        <v>160</v>
      </c>
      <c r="KT98" s="566"/>
      <c r="KU98" s="567"/>
      <c r="KV98" s="174">
        <v>160</v>
      </c>
      <c r="KW98" s="566"/>
      <c r="KX98" s="567"/>
      <c r="KY98" s="174">
        <v>160</v>
      </c>
      <c r="KZ98" s="566"/>
      <c r="LA98" s="567"/>
      <c r="LB98" s="174">
        <v>160</v>
      </c>
      <c r="LC98" s="566"/>
      <c r="LD98" s="567"/>
      <c r="LE98" s="252">
        <f t="shared" si="112"/>
        <v>0</v>
      </c>
      <c r="LF98" s="251">
        <f t="shared" si="113"/>
        <v>0</v>
      </c>
      <c r="LG98" s="226">
        <f t="shared" si="114"/>
        <v>0</v>
      </c>
      <c r="LH98" s="227">
        <f t="shared" si="115"/>
        <v>0</v>
      </c>
      <c r="LI98" s="23"/>
      <c r="LJ98" s="23"/>
      <c r="LK98" s="174">
        <v>160</v>
      </c>
      <c r="LL98" s="566"/>
      <c r="LM98" s="567"/>
      <c r="LN98" s="174">
        <v>160</v>
      </c>
      <c r="LO98" s="566"/>
      <c r="LP98" s="567"/>
      <c r="LQ98" s="174">
        <v>160</v>
      </c>
      <c r="LR98" s="566"/>
      <c r="LS98" s="567"/>
      <c r="LT98" s="174">
        <v>160</v>
      </c>
      <c r="LU98" s="566"/>
      <c r="LV98" s="567"/>
      <c r="LW98" s="174">
        <v>160</v>
      </c>
      <c r="LX98" s="566"/>
      <c r="LY98" s="567"/>
      <c r="LZ98" s="551">
        <v>160</v>
      </c>
      <c r="MA98" s="566"/>
      <c r="MB98" s="567"/>
      <c r="MC98" s="174">
        <v>160</v>
      </c>
      <c r="MD98" s="566"/>
      <c r="ME98" s="567"/>
      <c r="MF98" s="174">
        <v>160</v>
      </c>
      <c r="MG98" s="566"/>
      <c r="MH98" s="567"/>
      <c r="MI98" s="174">
        <v>160</v>
      </c>
      <c r="MJ98" s="566"/>
      <c r="MK98" s="567"/>
      <c r="ML98" s="174">
        <v>160</v>
      </c>
      <c r="MM98" s="566"/>
      <c r="MN98" s="567"/>
      <c r="MO98" s="551">
        <v>160</v>
      </c>
      <c r="MP98" s="566"/>
      <c r="MQ98" s="567"/>
      <c r="MR98" s="174">
        <v>160</v>
      </c>
      <c r="MS98" s="566"/>
      <c r="MT98" s="567"/>
      <c r="MU98" s="252">
        <f t="shared" si="116"/>
        <v>0</v>
      </c>
      <c r="MV98" s="251">
        <f t="shared" si="117"/>
        <v>0</v>
      </c>
      <c r="MW98" s="226">
        <f t="shared" si="118"/>
        <v>0</v>
      </c>
      <c r="MX98" s="227">
        <f t="shared" si="119"/>
        <v>0</v>
      </c>
      <c r="MY98" s="23"/>
      <c r="MZ98" s="23"/>
      <c r="NA98" s="568">
        <v>160</v>
      </c>
      <c r="NB98" s="573"/>
      <c r="NC98" s="567"/>
      <c r="ND98" s="174">
        <v>160</v>
      </c>
      <c r="NE98" s="566"/>
      <c r="NF98" s="567"/>
      <c r="NG98" s="201">
        <v>160</v>
      </c>
      <c r="NH98" s="573"/>
      <c r="NI98" s="567"/>
      <c r="NJ98" s="201">
        <v>160</v>
      </c>
      <c r="NK98" s="573"/>
      <c r="NL98" s="567"/>
      <c r="NM98" s="174">
        <v>160</v>
      </c>
      <c r="NN98" s="566"/>
      <c r="NO98" s="567"/>
      <c r="NP98" s="174">
        <v>160</v>
      </c>
      <c r="NQ98" s="566"/>
      <c r="NR98" s="567"/>
      <c r="NS98" s="174">
        <v>160</v>
      </c>
      <c r="NT98" s="566"/>
      <c r="NU98" s="567"/>
      <c r="NV98" s="201">
        <v>160</v>
      </c>
      <c r="NW98" s="573"/>
      <c r="NX98" s="567"/>
      <c r="NY98" s="201">
        <v>160</v>
      </c>
      <c r="NZ98" s="573"/>
      <c r="OA98" s="567"/>
      <c r="OB98" s="174">
        <v>160</v>
      </c>
      <c r="OC98" s="566"/>
      <c r="OD98" s="567"/>
      <c r="OE98" s="174">
        <v>160</v>
      </c>
      <c r="OF98" s="566"/>
      <c r="OG98" s="567"/>
      <c r="OH98" s="174">
        <v>160</v>
      </c>
      <c r="OI98" s="566"/>
      <c r="OJ98" s="567"/>
      <c r="OK98" s="252">
        <f t="shared" si="120"/>
        <v>0</v>
      </c>
      <c r="OL98" s="251">
        <f t="shared" si="121"/>
        <v>0</v>
      </c>
      <c r="OM98" s="226">
        <f t="shared" si="122"/>
        <v>0</v>
      </c>
      <c r="ON98" s="227">
        <f t="shared" si="123"/>
        <v>0</v>
      </c>
      <c r="OO98" s="23"/>
      <c r="OP98" s="23"/>
      <c r="OQ98" s="571" t="s">
        <v>297</v>
      </c>
      <c r="OR98" s="577">
        <v>160</v>
      </c>
      <c r="OS98" s="573"/>
      <c r="OT98" s="175"/>
      <c r="OU98" s="252">
        <f t="shared" si="124"/>
        <v>0</v>
      </c>
      <c r="OV98" s="227">
        <f t="shared" si="125"/>
        <v>0</v>
      </c>
      <c r="OW98" s="226">
        <f t="shared" si="126"/>
        <v>0</v>
      </c>
      <c r="OX98" s="251">
        <f t="shared" si="127"/>
        <v>0</v>
      </c>
      <c r="OY98" s="574"/>
      <c r="OZ98" s="23"/>
      <c r="PA98" s="23"/>
      <c r="PB98" s="228">
        <f t="shared" si="72"/>
        <v>0</v>
      </c>
      <c r="PC98" s="255">
        <f t="shared" si="73"/>
        <v>0</v>
      </c>
      <c r="PD98" s="226">
        <f t="shared" si="74"/>
        <v>0</v>
      </c>
      <c r="PE98" s="227">
        <f t="shared" si="75"/>
        <v>0</v>
      </c>
      <c r="PF98" s="230">
        <f t="shared" si="76"/>
        <v>0</v>
      </c>
      <c r="PG98" s="229">
        <f t="shared" si="77"/>
        <v>0</v>
      </c>
      <c r="PH98" s="226">
        <f t="shared" si="78"/>
        <v>0</v>
      </c>
      <c r="PI98" s="251">
        <f t="shared" si="79"/>
        <v>0</v>
      </c>
      <c r="PJ98" s="412">
        <f t="shared" si="80"/>
        <v>0</v>
      </c>
      <c r="PK98" s="417">
        <f t="shared" si="81"/>
        <v>0</v>
      </c>
      <c r="PL98" s="412">
        <f t="shared" si="82"/>
        <v>0</v>
      </c>
      <c r="PM98" s="414">
        <f t="shared" si="83"/>
        <v>0</v>
      </c>
      <c r="PN98" s="412" t="s">
        <v>338</v>
      </c>
      <c r="PO98" s="414" t="s">
        <v>338</v>
      </c>
      <c r="PP98" s="412">
        <f t="shared" si="84"/>
        <v>0</v>
      </c>
      <c r="PQ98" s="414">
        <f t="shared" si="85"/>
        <v>0</v>
      </c>
      <c r="PR98" s="23"/>
      <c r="PV98" s="26"/>
      <c r="PW98" s="26"/>
      <c r="PY98" s="26"/>
    </row>
    <row r="99" spans="2:441" s="4" customFormat="1" ht="16.5" customHeight="1" x14ac:dyDescent="0.25">
      <c r="B99" s="46" t="s">
        <v>56</v>
      </c>
      <c r="C99" s="986"/>
      <c r="D99" s="987"/>
      <c r="E99" s="308"/>
      <c r="F99" s="652">
        <v>1</v>
      </c>
      <c r="G99" s="309"/>
      <c r="H99" s="59"/>
      <c r="I99" s="57">
        <f>INT(ROUND(F99,2)*(IF(RIGHT(G99,1)="*",data!$J$11*H99+(IF(H99&gt;0, data!$K$11,0)),(IF(G99&gt;0,data!$J$11*RIGHT(G99,5)+data!$K$11,0)))))</f>
        <v>0</v>
      </c>
      <c r="J99" s="57">
        <f>IF(E99&gt;0,I99*E99,0)</f>
        <v>0</v>
      </c>
      <c r="K99" s="313"/>
      <c r="L99" s="314"/>
      <c r="M99" s="312"/>
      <c r="N99" s="57">
        <f>INT(ROUND(F99,2)*(IF(J99&gt;0,(IF(L99="ano",data!$J$6,0)),0)))</f>
        <v>0</v>
      </c>
      <c r="O99" s="61">
        <f>IF(M99&gt;E99,N99*E99,N99*M99)</f>
        <v>0</v>
      </c>
      <c r="P99" s="63">
        <f>J99+O99</f>
        <v>0</v>
      </c>
      <c r="Q99" s="26"/>
      <c r="R99" s="288" t="str">
        <f t="shared" si="86"/>
        <v/>
      </c>
      <c r="S99" s="289" t="str">
        <f t="shared" si="87"/>
        <v/>
      </c>
      <c r="T99" s="65" t="s">
        <v>338</v>
      </c>
      <c r="U99" s="290" t="str">
        <f t="shared" si="128"/>
        <v/>
      </c>
      <c r="V99" s="4">
        <f>IF(P99&gt;0,IF(ISTEXT(C99)=TRUE,0,1),0)</f>
        <v>0</v>
      </c>
      <c r="W99" s="26">
        <f>IF(H99&gt;0,IF(RIGHT(G99,1)="*",0,1),0)</f>
        <v>0</v>
      </c>
      <c r="X99" s="26">
        <f>IF(OR(G99=data!$I$18,G99=data!$I$19,G99=data!$I$20,G99=data!$I$21,G99=data!$I$22,G99=data!$I$23,G99=data!$I$24,G99=data!$I$25,G99=data!$I$26,G99=data!$I$27,G99=data!$I$28,G99=data!$I$29,G99=data!$I$30,G99=data!$I$31,G99=data!$I$32,G99=data!$I$33,G99=data!$I$34,G99=data!$I$35,G99=data!$I$36,G99=data!$I$37,G99=data!$I$38,G99=data!$I$39,G99=data!$I$40,G99=data!$I$41,G99=data!$I$42,G99=data!$I$43,G99=data!$I$44),1,0)</f>
        <v>0</v>
      </c>
      <c r="Z99" s="176" t="s">
        <v>297</v>
      </c>
      <c r="AA99" s="10"/>
      <c r="AB99" s="10"/>
      <c r="AC99" s="168">
        <v>160</v>
      </c>
      <c r="AD99" s="328"/>
      <c r="AE99" s="223"/>
      <c r="AF99" s="168">
        <v>160</v>
      </c>
      <c r="AG99" s="328"/>
      <c r="AH99" s="223"/>
      <c r="AI99" s="168">
        <v>160</v>
      </c>
      <c r="AJ99" s="328"/>
      <c r="AK99" s="223"/>
      <c r="AL99" s="168">
        <v>160</v>
      </c>
      <c r="AM99" s="328"/>
      <c r="AN99" s="223"/>
      <c r="AO99" s="168">
        <v>160</v>
      </c>
      <c r="AP99" s="328"/>
      <c r="AQ99" s="223"/>
      <c r="AR99" s="168">
        <v>160</v>
      </c>
      <c r="AS99" s="328"/>
      <c r="AT99" s="223"/>
      <c r="AU99" s="168">
        <v>160</v>
      </c>
      <c r="AV99" s="328"/>
      <c r="AW99" s="223"/>
      <c r="AX99" s="168">
        <v>160</v>
      </c>
      <c r="AY99" s="328"/>
      <c r="AZ99" s="223"/>
      <c r="BA99" s="168">
        <v>160</v>
      </c>
      <c r="BB99" s="328"/>
      <c r="BC99" s="223"/>
      <c r="BD99" s="168">
        <v>160</v>
      </c>
      <c r="BE99" s="328"/>
      <c r="BF99" s="223"/>
      <c r="BG99" s="168">
        <v>160</v>
      </c>
      <c r="BH99" s="328"/>
      <c r="BI99" s="223"/>
      <c r="BJ99" s="168">
        <v>160</v>
      </c>
      <c r="BK99" s="328"/>
      <c r="BL99" s="223"/>
      <c r="BM99" s="226">
        <f t="shared" si="88"/>
        <v>0</v>
      </c>
      <c r="BN99" s="251">
        <f t="shared" si="89"/>
        <v>0</v>
      </c>
      <c r="BO99" s="226">
        <f t="shared" si="90"/>
        <v>0</v>
      </c>
      <c r="BP99" s="227">
        <f t="shared" si="91"/>
        <v>0</v>
      </c>
      <c r="BS99" s="164">
        <v>160</v>
      </c>
      <c r="BT99" s="327"/>
      <c r="BU99" s="177"/>
      <c r="BV99" s="164">
        <v>160</v>
      </c>
      <c r="BW99" s="327"/>
      <c r="BX99" s="177"/>
      <c r="BY99" s="164">
        <v>160</v>
      </c>
      <c r="BZ99" s="327"/>
      <c r="CA99" s="177"/>
      <c r="CB99" s="164">
        <v>160</v>
      </c>
      <c r="CC99" s="327"/>
      <c r="CD99" s="177"/>
      <c r="CE99" s="164">
        <v>160</v>
      </c>
      <c r="CF99" s="327"/>
      <c r="CG99" s="177"/>
      <c r="CH99" s="164">
        <v>160</v>
      </c>
      <c r="CI99" s="327"/>
      <c r="CJ99" s="177"/>
      <c r="CK99" s="164">
        <v>160</v>
      </c>
      <c r="CL99" s="327"/>
      <c r="CM99" s="177"/>
      <c r="CN99" s="164">
        <v>160</v>
      </c>
      <c r="CO99" s="327"/>
      <c r="CP99" s="177"/>
      <c r="CQ99" s="164">
        <v>160</v>
      </c>
      <c r="CR99" s="327"/>
      <c r="CS99" s="177"/>
      <c r="CT99" s="164">
        <v>160</v>
      </c>
      <c r="CU99" s="327"/>
      <c r="CV99" s="177"/>
      <c r="CW99" s="164">
        <v>160</v>
      </c>
      <c r="CX99" s="327"/>
      <c r="CY99" s="177"/>
      <c r="CZ99" s="164">
        <v>160</v>
      </c>
      <c r="DA99" s="327"/>
      <c r="DB99" s="177"/>
      <c r="DC99" s="252">
        <f t="shared" si="92"/>
        <v>0</v>
      </c>
      <c r="DD99" s="251">
        <f t="shared" si="93"/>
        <v>0</v>
      </c>
      <c r="DE99" s="226">
        <f t="shared" si="94"/>
        <v>0</v>
      </c>
      <c r="DF99" s="227">
        <f t="shared" si="95"/>
        <v>0</v>
      </c>
      <c r="DI99" s="164">
        <v>160</v>
      </c>
      <c r="DJ99" s="340"/>
      <c r="DK99" s="169"/>
      <c r="DL99" s="195">
        <v>160</v>
      </c>
      <c r="DM99" s="328"/>
      <c r="DN99" s="169"/>
      <c r="DO99" s="195">
        <v>160</v>
      </c>
      <c r="DP99" s="328"/>
      <c r="DQ99" s="169"/>
      <c r="DR99" s="195">
        <v>160</v>
      </c>
      <c r="DS99" s="328"/>
      <c r="DT99" s="169"/>
      <c r="DU99" s="195">
        <v>160</v>
      </c>
      <c r="DV99" s="328"/>
      <c r="DW99" s="169"/>
      <c r="DX99" s="164">
        <v>160</v>
      </c>
      <c r="DY99" s="340"/>
      <c r="DZ99" s="169"/>
      <c r="EA99" s="195">
        <v>160</v>
      </c>
      <c r="EB99" s="328"/>
      <c r="EC99" s="169"/>
      <c r="ED99" s="195">
        <v>160</v>
      </c>
      <c r="EE99" s="328"/>
      <c r="EF99" s="169"/>
      <c r="EG99" s="195">
        <v>160</v>
      </c>
      <c r="EH99" s="328"/>
      <c r="EI99" s="169"/>
      <c r="EJ99" s="164">
        <v>160</v>
      </c>
      <c r="EK99" s="340"/>
      <c r="EL99" s="169"/>
      <c r="EM99" s="195">
        <v>160</v>
      </c>
      <c r="EN99" s="328"/>
      <c r="EO99" s="169"/>
      <c r="EP99" s="195">
        <v>160</v>
      </c>
      <c r="EQ99" s="328"/>
      <c r="ER99" s="169"/>
      <c r="ES99" s="252">
        <f t="shared" si="96"/>
        <v>0</v>
      </c>
      <c r="ET99" s="251">
        <f t="shared" si="97"/>
        <v>0</v>
      </c>
      <c r="EU99" s="226">
        <f t="shared" si="98"/>
        <v>0</v>
      </c>
      <c r="EV99" s="227">
        <f t="shared" si="99"/>
        <v>0</v>
      </c>
      <c r="EY99" s="346">
        <v>160</v>
      </c>
      <c r="EZ99" s="327"/>
      <c r="FA99" s="169"/>
      <c r="FB99" s="195">
        <v>160</v>
      </c>
      <c r="FC99" s="327"/>
      <c r="FD99" s="169"/>
      <c r="FE99" s="195">
        <v>160</v>
      </c>
      <c r="FF99" s="327"/>
      <c r="FG99" s="169"/>
      <c r="FH99" s="195">
        <v>160</v>
      </c>
      <c r="FI99" s="327"/>
      <c r="FJ99" s="169"/>
      <c r="FK99" s="164">
        <v>160</v>
      </c>
      <c r="FL99" s="340"/>
      <c r="FM99" s="169"/>
      <c r="FN99" s="195">
        <v>160</v>
      </c>
      <c r="FO99" s="327"/>
      <c r="FP99" s="169"/>
      <c r="FQ99" s="164">
        <v>160</v>
      </c>
      <c r="FR99" s="340"/>
      <c r="FS99" s="169"/>
      <c r="FT99" s="195">
        <v>160</v>
      </c>
      <c r="FU99" s="327"/>
      <c r="FV99" s="169"/>
      <c r="FW99" s="195">
        <v>160</v>
      </c>
      <c r="FX99" s="327"/>
      <c r="FY99" s="169"/>
      <c r="FZ99" s="164">
        <v>160</v>
      </c>
      <c r="GA99" s="340"/>
      <c r="GB99" s="169"/>
      <c r="GC99" s="195">
        <v>160</v>
      </c>
      <c r="GD99" s="327"/>
      <c r="GE99" s="169"/>
      <c r="GF99" s="195">
        <v>160</v>
      </c>
      <c r="GG99" s="327"/>
      <c r="GH99" s="169"/>
      <c r="GI99" s="252">
        <f t="shared" si="100"/>
        <v>0</v>
      </c>
      <c r="GJ99" s="251">
        <f t="shared" si="101"/>
        <v>0</v>
      </c>
      <c r="GK99" s="226">
        <f t="shared" si="102"/>
        <v>0</v>
      </c>
      <c r="GL99" s="227">
        <f t="shared" si="103"/>
        <v>0</v>
      </c>
      <c r="GO99" s="346">
        <v>160</v>
      </c>
      <c r="GP99" s="327"/>
      <c r="GQ99" s="169"/>
      <c r="GR99" s="195">
        <v>160</v>
      </c>
      <c r="GS99" s="327"/>
      <c r="GT99" s="169"/>
      <c r="GU99" s="195">
        <v>160</v>
      </c>
      <c r="GV99" s="327"/>
      <c r="GW99" s="169"/>
      <c r="GX99" s="195">
        <v>160</v>
      </c>
      <c r="GY99" s="327"/>
      <c r="GZ99" s="169"/>
      <c r="HA99" s="195">
        <v>160</v>
      </c>
      <c r="HB99" s="327"/>
      <c r="HC99" s="169"/>
      <c r="HD99" s="195">
        <v>160</v>
      </c>
      <c r="HE99" s="327"/>
      <c r="HF99" s="169"/>
      <c r="HG99" s="195">
        <v>160</v>
      </c>
      <c r="HH99" s="327"/>
      <c r="HI99" s="169"/>
      <c r="HJ99" s="195">
        <v>160</v>
      </c>
      <c r="HK99" s="327"/>
      <c r="HL99" s="169"/>
      <c r="HM99" s="195">
        <v>160</v>
      </c>
      <c r="HN99" s="327"/>
      <c r="HO99" s="169"/>
      <c r="HP99" s="195">
        <v>160</v>
      </c>
      <c r="HQ99" s="327"/>
      <c r="HR99" s="169"/>
      <c r="HS99" s="195">
        <v>160</v>
      </c>
      <c r="HT99" s="327"/>
      <c r="HU99" s="169"/>
      <c r="HV99" s="195">
        <v>160</v>
      </c>
      <c r="HW99" s="327"/>
      <c r="HX99" s="169"/>
      <c r="HY99" s="252">
        <f t="shared" si="104"/>
        <v>0</v>
      </c>
      <c r="HZ99" s="251">
        <f t="shared" si="105"/>
        <v>0</v>
      </c>
      <c r="IA99" s="226">
        <f t="shared" si="106"/>
        <v>0</v>
      </c>
      <c r="IB99" s="227">
        <f t="shared" si="107"/>
        <v>0</v>
      </c>
      <c r="IE99" s="346">
        <v>160</v>
      </c>
      <c r="IF99" s="327"/>
      <c r="IG99" s="169"/>
      <c r="IH99" s="195">
        <v>160</v>
      </c>
      <c r="II99" s="327"/>
      <c r="IJ99" s="169"/>
      <c r="IK99" s="164">
        <v>160</v>
      </c>
      <c r="IL99" s="340"/>
      <c r="IM99" s="169"/>
      <c r="IN99" s="164">
        <v>160</v>
      </c>
      <c r="IO99" s="340"/>
      <c r="IP99" s="169"/>
      <c r="IQ99" s="164">
        <v>160</v>
      </c>
      <c r="IR99" s="340"/>
      <c r="IS99" s="169"/>
      <c r="IT99" s="164">
        <v>160</v>
      </c>
      <c r="IU99" s="340"/>
      <c r="IV99" s="169"/>
      <c r="IW99" s="195">
        <v>160</v>
      </c>
      <c r="IX99" s="327"/>
      <c r="IY99" s="169"/>
      <c r="IZ99" s="164">
        <v>160</v>
      </c>
      <c r="JA99" s="340"/>
      <c r="JB99" s="169"/>
      <c r="JC99" s="164">
        <v>160</v>
      </c>
      <c r="JD99" s="340"/>
      <c r="JE99" s="169"/>
      <c r="JF99" s="164">
        <v>160</v>
      </c>
      <c r="JG99" s="340"/>
      <c r="JH99" s="169"/>
      <c r="JI99" s="164">
        <v>160</v>
      </c>
      <c r="JJ99" s="340"/>
      <c r="JK99" s="169"/>
      <c r="JL99" s="195">
        <v>160</v>
      </c>
      <c r="JM99" s="327"/>
      <c r="JN99" s="169"/>
      <c r="JO99" s="252">
        <f t="shared" si="108"/>
        <v>0</v>
      </c>
      <c r="JP99" s="251">
        <f t="shared" si="109"/>
        <v>0</v>
      </c>
      <c r="JQ99" s="226">
        <f t="shared" si="110"/>
        <v>0</v>
      </c>
      <c r="JR99" s="227">
        <f t="shared" si="111"/>
        <v>0</v>
      </c>
      <c r="JU99" s="164">
        <v>160</v>
      </c>
      <c r="JV99" s="340"/>
      <c r="JW99" s="169"/>
      <c r="JX99" s="164">
        <v>160</v>
      </c>
      <c r="JY99" s="340"/>
      <c r="JZ99" s="169"/>
      <c r="KA99" s="164">
        <v>160</v>
      </c>
      <c r="KB99" s="340"/>
      <c r="KC99" s="169"/>
      <c r="KD99" s="164">
        <v>160</v>
      </c>
      <c r="KE99" s="340"/>
      <c r="KF99" s="169"/>
      <c r="KG99" s="164">
        <v>160</v>
      </c>
      <c r="KH99" s="340"/>
      <c r="KI99" s="169"/>
      <c r="KJ99" s="164">
        <v>160</v>
      </c>
      <c r="KK99" s="340"/>
      <c r="KL99" s="169"/>
      <c r="KM99" s="164">
        <v>160</v>
      </c>
      <c r="KN99" s="340"/>
      <c r="KO99" s="169"/>
      <c r="KP99" s="164">
        <v>160</v>
      </c>
      <c r="KQ99" s="340"/>
      <c r="KR99" s="169"/>
      <c r="KS99" s="164">
        <v>160</v>
      </c>
      <c r="KT99" s="340"/>
      <c r="KU99" s="169"/>
      <c r="KV99" s="164">
        <v>160</v>
      </c>
      <c r="KW99" s="340"/>
      <c r="KX99" s="169"/>
      <c r="KY99" s="164">
        <v>160</v>
      </c>
      <c r="KZ99" s="340"/>
      <c r="LA99" s="169"/>
      <c r="LB99" s="164">
        <v>160</v>
      </c>
      <c r="LC99" s="340"/>
      <c r="LD99" s="169"/>
      <c r="LE99" s="252">
        <f t="shared" si="112"/>
        <v>0</v>
      </c>
      <c r="LF99" s="251">
        <f t="shared" si="113"/>
        <v>0</v>
      </c>
      <c r="LG99" s="226">
        <f t="shared" si="114"/>
        <v>0</v>
      </c>
      <c r="LH99" s="227">
        <f t="shared" si="115"/>
        <v>0</v>
      </c>
      <c r="LK99" s="164">
        <v>160</v>
      </c>
      <c r="LL99" s="340"/>
      <c r="LM99" s="169"/>
      <c r="LN99" s="164">
        <v>160</v>
      </c>
      <c r="LO99" s="340"/>
      <c r="LP99" s="169"/>
      <c r="LQ99" s="164">
        <v>160</v>
      </c>
      <c r="LR99" s="340"/>
      <c r="LS99" s="169"/>
      <c r="LT99" s="164">
        <v>160</v>
      </c>
      <c r="LU99" s="340"/>
      <c r="LV99" s="169"/>
      <c r="LW99" s="164">
        <v>160</v>
      </c>
      <c r="LX99" s="340"/>
      <c r="LY99" s="169"/>
      <c r="LZ99" s="205">
        <v>160</v>
      </c>
      <c r="MA99" s="340"/>
      <c r="MB99" s="169"/>
      <c r="MC99" s="164">
        <v>160</v>
      </c>
      <c r="MD99" s="340"/>
      <c r="ME99" s="169"/>
      <c r="MF99" s="164">
        <v>160</v>
      </c>
      <c r="MG99" s="340"/>
      <c r="MH99" s="169"/>
      <c r="MI99" s="164">
        <v>160</v>
      </c>
      <c r="MJ99" s="340"/>
      <c r="MK99" s="169"/>
      <c r="ML99" s="164">
        <v>160</v>
      </c>
      <c r="MM99" s="340"/>
      <c r="MN99" s="169"/>
      <c r="MO99" s="205">
        <v>160</v>
      </c>
      <c r="MP99" s="340"/>
      <c r="MQ99" s="169"/>
      <c r="MR99" s="164">
        <v>160</v>
      </c>
      <c r="MS99" s="340"/>
      <c r="MT99" s="169"/>
      <c r="MU99" s="252">
        <f t="shared" si="116"/>
        <v>0</v>
      </c>
      <c r="MV99" s="251">
        <f t="shared" si="117"/>
        <v>0</v>
      </c>
      <c r="MW99" s="226">
        <f t="shared" si="118"/>
        <v>0</v>
      </c>
      <c r="MX99" s="227">
        <f t="shared" si="119"/>
        <v>0</v>
      </c>
      <c r="NA99" s="346">
        <v>160</v>
      </c>
      <c r="NB99" s="327"/>
      <c r="NC99" s="169"/>
      <c r="ND99" s="164">
        <v>160</v>
      </c>
      <c r="NE99" s="340"/>
      <c r="NF99" s="169"/>
      <c r="NG99" s="195">
        <v>160</v>
      </c>
      <c r="NH99" s="327"/>
      <c r="NI99" s="169"/>
      <c r="NJ99" s="195">
        <v>160</v>
      </c>
      <c r="NK99" s="327"/>
      <c r="NL99" s="169"/>
      <c r="NM99" s="164">
        <v>160</v>
      </c>
      <c r="NN99" s="340"/>
      <c r="NO99" s="169"/>
      <c r="NP99" s="164">
        <v>160</v>
      </c>
      <c r="NQ99" s="340"/>
      <c r="NR99" s="169"/>
      <c r="NS99" s="164">
        <v>160</v>
      </c>
      <c r="NT99" s="340"/>
      <c r="NU99" s="169"/>
      <c r="NV99" s="195">
        <v>160</v>
      </c>
      <c r="NW99" s="327"/>
      <c r="NX99" s="169"/>
      <c r="NY99" s="195">
        <v>160</v>
      </c>
      <c r="NZ99" s="327"/>
      <c r="OA99" s="169"/>
      <c r="OB99" s="164">
        <v>160</v>
      </c>
      <c r="OC99" s="340"/>
      <c r="OD99" s="169"/>
      <c r="OE99" s="164">
        <v>160</v>
      </c>
      <c r="OF99" s="340"/>
      <c r="OG99" s="169"/>
      <c r="OH99" s="164">
        <v>160</v>
      </c>
      <c r="OI99" s="340"/>
      <c r="OJ99" s="169"/>
      <c r="OK99" s="252">
        <f t="shared" si="120"/>
        <v>0</v>
      </c>
      <c r="OL99" s="251">
        <f t="shared" si="121"/>
        <v>0</v>
      </c>
      <c r="OM99" s="226">
        <f t="shared" si="122"/>
        <v>0</v>
      </c>
      <c r="ON99" s="227">
        <f t="shared" si="123"/>
        <v>0</v>
      </c>
      <c r="OQ99" s="283" t="s">
        <v>297</v>
      </c>
      <c r="OR99" s="354">
        <v>160</v>
      </c>
      <c r="OS99" s="327"/>
      <c r="OT99" s="177"/>
      <c r="OU99" s="252">
        <f t="shared" si="124"/>
        <v>0</v>
      </c>
      <c r="OV99" s="227">
        <f t="shared" si="125"/>
        <v>0</v>
      </c>
      <c r="OW99" s="226">
        <f t="shared" si="126"/>
        <v>0</v>
      </c>
      <c r="OX99" s="251">
        <f t="shared" si="127"/>
        <v>0</v>
      </c>
      <c r="OY99" s="293"/>
      <c r="PB99" s="228">
        <f t="shared" si="72"/>
        <v>0</v>
      </c>
      <c r="PC99" s="255">
        <f t="shared" si="73"/>
        <v>0</v>
      </c>
      <c r="PD99" s="226">
        <f t="shared" si="74"/>
        <v>0</v>
      </c>
      <c r="PE99" s="227">
        <f t="shared" si="75"/>
        <v>0</v>
      </c>
      <c r="PF99" s="230">
        <f t="shared" si="76"/>
        <v>0</v>
      </c>
      <c r="PG99" s="229">
        <f t="shared" si="77"/>
        <v>0</v>
      </c>
      <c r="PH99" s="226">
        <f t="shared" si="78"/>
        <v>0</v>
      </c>
      <c r="PI99" s="251">
        <f t="shared" si="79"/>
        <v>0</v>
      </c>
      <c r="PJ99" s="412">
        <f t="shared" si="80"/>
        <v>0</v>
      </c>
      <c r="PK99" s="417">
        <f t="shared" si="81"/>
        <v>0</v>
      </c>
      <c r="PL99" s="412">
        <f t="shared" si="82"/>
        <v>0</v>
      </c>
      <c r="PM99" s="414">
        <f t="shared" si="83"/>
        <v>0</v>
      </c>
      <c r="PN99" s="412" t="s">
        <v>338</v>
      </c>
      <c r="PO99" s="414" t="s">
        <v>338</v>
      </c>
      <c r="PP99" s="412">
        <f t="shared" si="84"/>
        <v>0</v>
      </c>
      <c r="PQ99" s="414">
        <f t="shared" si="85"/>
        <v>0</v>
      </c>
      <c r="PV99" s="26"/>
      <c r="PW99" s="26"/>
      <c r="PY99" s="26"/>
    </row>
    <row r="100" spans="2:441" s="4" customFormat="1" ht="15" hidden="1" customHeight="1" x14ac:dyDescent="0.25">
      <c r="B100" s="46"/>
      <c r="C100" s="555"/>
      <c r="D100" s="556"/>
      <c r="E100" s="547"/>
      <c r="F100" s="652"/>
      <c r="G100" s="575"/>
      <c r="H100" s="58"/>
      <c r="I100" s="57">
        <f>INT(ROUND(F100,2)*(IF(RIGHT(G100,1)="*",data!$J$11*H100+(IF(H100&gt;0, data!$K$11,0)),(IF(G100&gt;0,data!$J$11*RIGHT(G100,5)+data!$K$11,0)))))</f>
        <v>0</v>
      </c>
      <c r="J100" s="57"/>
      <c r="K100" s="576"/>
      <c r="L100" s="549"/>
      <c r="M100" s="128"/>
      <c r="N100" s="57">
        <f>INT(ROUND(F100,2)*(IF(J100&gt;0,(IF(L100="ano",data!$J$6,0)),0)))</f>
        <v>0</v>
      </c>
      <c r="O100" s="61"/>
      <c r="P100" s="63"/>
      <c r="Q100" s="26"/>
      <c r="R100" s="288" t="str">
        <f t="shared" si="86"/>
        <v/>
      </c>
      <c r="S100" s="289" t="str">
        <f t="shared" si="87"/>
        <v/>
      </c>
      <c r="T100" s="65" t="s">
        <v>338</v>
      </c>
      <c r="U100" s="290" t="str">
        <f t="shared" si="128"/>
        <v/>
      </c>
      <c r="V100" s="4">
        <f t="shared" ref="V100:V163" si="129">IF(P100&gt;0,IF(ISTEXT(C100)=TRUE,0,1),0)</f>
        <v>0</v>
      </c>
      <c r="W100" s="26"/>
      <c r="X100" s="26">
        <f>IF(OR(G100=data!$I$18,G100=data!$I$19,G100=data!$I$20,G100=data!$I$21,G100=data!$I$22,G100=data!$I$23,G100=data!$I$24,G100=data!$I$25,G100=data!$I$26,G100=data!$I$27,G100=data!$I$28,G100=data!$I$29,G100=data!$I$30,G100=data!$I$31,G100=data!$I$32,G100=data!$I$33,G100=data!$I$34,G100=data!$I$35,G100=data!$I$36,G100=data!$I$37,G100=data!$I$38,G100=data!$I$39,G100=data!$I$40,G100=data!$I$41,G100=data!$I$42,G100=data!$I$43,G100=data!$I$44),1,0)</f>
        <v>0</v>
      </c>
      <c r="Z100" s="173" t="s">
        <v>297</v>
      </c>
      <c r="AA100" s="10"/>
      <c r="AB100" s="10"/>
      <c r="AC100" s="560">
        <v>160</v>
      </c>
      <c r="AD100" s="561"/>
      <c r="AE100" s="562"/>
      <c r="AF100" s="560">
        <v>160</v>
      </c>
      <c r="AG100" s="561"/>
      <c r="AH100" s="562"/>
      <c r="AI100" s="560">
        <v>160</v>
      </c>
      <c r="AJ100" s="561"/>
      <c r="AK100" s="562"/>
      <c r="AL100" s="560">
        <v>160</v>
      </c>
      <c r="AM100" s="561"/>
      <c r="AN100" s="562"/>
      <c r="AO100" s="560">
        <v>160</v>
      </c>
      <c r="AP100" s="561"/>
      <c r="AQ100" s="562"/>
      <c r="AR100" s="560">
        <v>160</v>
      </c>
      <c r="AS100" s="561"/>
      <c r="AT100" s="562"/>
      <c r="AU100" s="560">
        <v>160</v>
      </c>
      <c r="AV100" s="561"/>
      <c r="AW100" s="562"/>
      <c r="AX100" s="560">
        <v>160</v>
      </c>
      <c r="AY100" s="561"/>
      <c r="AZ100" s="562"/>
      <c r="BA100" s="560">
        <v>160</v>
      </c>
      <c r="BB100" s="561"/>
      <c r="BC100" s="562"/>
      <c r="BD100" s="560">
        <v>160</v>
      </c>
      <c r="BE100" s="561"/>
      <c r="BF100" s="562"/>
      <c r="BG100" s="560">
        <v>160</v>
      </c>
      <c r="BH100" s="561"/>
      <c r="BI100" s="562"/>
      <c r="BJ100" s="560">
        <v>160</v>
      </c>
      <c r="BK100" s="561"/>
      <c r="BL100" s="562"/>
      <c r="BM100" s="226">
        <f t="shared" si="88"/>
        <v>0</v>
      </c>
      <c r="BN100" s="251">
        <f t="shared" si="89"/>
        <v>0</v>
      </c>
      <c r="BO100" s="226">
        <f t="shared" si="90"/>
        <v>0</v>
      </c>
      <c r="BP100" s="227">
        <f t="shared" si="91"/>
        <v>0</v>
      </c>
      <c r="BQ100" s="23"/>
      <c r="BR100" s="23"/>
      <c r="BS100" s="174">
        <v>160</v>
      </c>
      <c r="BT100" s="573"/>
      <c r="BU100" s="175"/>
      <c r="BV100" s="174">
        <v>160</v>
      </c>
      <c r="BW100" s="573"/>
      <c r="BX100" s="175"/>
      <c r="BY100" s="174">
        <v>160</v>
      </c>
      <c r="BZ100" s="573"/>
      <c r="CA100" s="175"/>
      <c r="CB100" s="174">
        <v>160</v>
      </c>
      <c r="CC100" s="573"/>
      <c r="CD100" s="175"/>
      <c r="CE100" s="174">
        <v>160</v>
      </c>
      <c r="CF100" s="573"/>
      <c r="CG100" s="175"/>
      <c r="CH100" s="174">
        <v>160</v>
      </c>
      <c r="CI100" s="573"/>
      <c r="CJ100" s="175"/>
      <c r="CK100" s="174">
        <v>160</v>
      </c>
      <c r="CL100" s="573"/>
      <c r="CM100" s="175"/>
      <c r="CN100" s="174">
        <v>160</v>
      </c>
      <c r="CO100" s="573"/>
      <c r="CP100" s="175"/>
      <c r="CQ100" s="174">
        <v>160</v>
      </c>
      <c r="CR100" s="573"/>
      <c r="CS100" s="175"/>
      <c r="CT100" s="174">
        <v>160</v>
      </c>
      <c r="CU100" s="573"/>
      <c r="CV100" s="175"/>
      <c r="CW100" s="174">
        <v>160</v>
      </c>
      <c r="CX100" s="573"/>
      <c r="CY100" s="175"/>
      <c r="CZ100" s="174">
        <v>160</v>
      </c>
      <c r="DA100" s="573"/>
      <c r="DB100" s="175"/>
      <c r="DC100" s="252">
        <f t="shared" si="92"/>
        <v>0</v>
      </c>
      <c r="DD100" s="251">
        <f t="shared" si="93"/>
        <v>0</v>
      </c>
      <c r="DE100" s="226">
        <f t="shared" si="94"/>
        <v>0</v>
      </c>
      <c r="DF100" s="227">
        <f t="shared" si="95"/>
        <v>0</v>
      </c>
      <c r="DG100" s="23"/>
      <c r="DH100" s="23"/>
      <c r="DI100" s="174">
        <v>160</v>
      </c>
      <c r="DJ100" s="566"/>
      <c r="DK100" s="567"/>
      <c r="DL100" s="201">
        <v>160</v>
      </c>
      <c r="DM100" s="561"/>
      <c r="DN100" s="567"/>
      <c r="DO100" s="201">
        <v>160</v>
      </c>
      <c r="DP100" s="561"/>
      <c r="DQ100" s="567"/>
      <c r="DR100" s="201">
        <v>160</v>
      </c>
      <c r="DS100" s="561"/>
      <c r="DT100" s="567"/>
      <c r="DU100" s="201">
        <v>160</v>
      </c>
      <c r="DV100" s="561"/>
      <c r="DW100" s="567"/>
      <c r="DX100" s="174">
        <v>160</v>
      </c>
      <c r="DY100" s="566"/>
      <c r="DZ100" s="567"/>
      <c r="EA100" s="201">
        <v>160</v>
      </c>
      <c r="EB100" s="561"/>
      <c r="EC100" s="567"/>
      <c r="ED100" s="201">
        <v>160</v>
      </c>
      <c r="EE100" s="561"/>
      <c r="EF100" s="567"/>
      <c r="EG100" s="201">
        <v>160</v>
      </c>
      <c r="EH100" s="561"/>
      <c r="EI100" s="567"/>
      <c r="EJ100" s="174">
        <v>160</v>
      </c>
      <c r="EK100" s="566"/>
      <c r="EL100" s="567"/>
      <c r="EM100" s="201">
        <v>160</v>
      </c>
      <c r="EN100" s="561"/>
      <c r="EO100" s="567"/>
      <c r="EP100" s="201">
        <v>160</v>
      </c>
      <c r="EQ100" s="561"/>
      <c r="ER100" s="567"/>
      <c r="ES100" s="252">
        <f t="shared" si="96"/>
        <v>0</v>
      </c>
      <c r="ET100" s="251">
        <f t="shared" si="97"/>
        <v>0</v>
      </c>
      <c r="EU100" s="226">
        <f t="shared" si="98"/>
        <v>0</v>
      </c>
      <c r="EV100" s="227">
        <f t="shared" si="99"/>
        <v>0</v>
      </c>
      <c r="EW100" s="23"/>
      <c r="EX100" s="23"/>
      <c r="EY100" s="568">
        <v>160</v>
      </c>
      <c r="EZ100" s="573"/>
      <c r="FA100" s="567"/>
      <c r="FB100" s="201">
        <v>160</v>
      </c>
      <c r="FC100" s="573"/>
      <c r="FD100" s="567"/>
      <c r="FE100" s="201">
        <v>160</v>
      </c>
      <c r="FF100" s="573"/>
      <c r="FG100" s="567"/>
      <c r="FH100" s="201">
        <v>160</v>
      </c>
      <c r="FI100" s="573"/>
      <c r="FJ100" s="567"/>
      <c r="FK100" s="174">
        <v>160</v>
      </c>
      <c r="FL100" s="566"/>
      <c r="FM100" s="567"/>
      <c r="FN100" s="201">
        <v>160</v>
      </c>
      <c r="FO100" s="573"/>
      <c r="FP100" s="567"/>
      <c r="FQ100" s="174">
        <v>160</v>
      </c>
      <c r="FR100" s="566"/>
      <c r="FS100" s="567"/>
      <c r="FT100" s="201">
        <v>160</v>
      </c>
      <c r="FU100" s="573"/>
      <c r="FV100" s="567"/>
      <c r="FW100" s="201">
        <v>160</v>
      </c>
      <c r="FX100" s="573"/>
      <c r="FY100" s="567"/>
      <c r="FZ100" s="174">
        <v>160</v>
      </c>
      <c r="GA100" s="566"/>
      <c r="GB100" s="567"/>
      <c r="GC100" s="201">
        <v>160</v>
      </c>
      <c r="GD100" s="573"/>
      <c r="GE100" s="567"/>
      <c r="GF100" s="201">
        <v>160</v>
      </c>
      <c r="GG100" s="573"/>
      <c r="GH100" s="567"/>
      <c r="GI100" s="252">
        <f t="shared" si="100"/>
        <v>0</v>
      </c>
      <c r="GJ100" s="251">
        <f t="shared" si="101"/>
        <v>0</v>
      </c>
      <c r="GK100" s="226">
        <f t="shared" si="102"/>
        <v>0</v>
      </c>
      <c r="GL100" s="227">
        <f t="shared" si="103"/>
        <v>0</v>
      </c>
      <c r="GM100" s="23"/>
      <c r="GN100" s="23"/>
      <c r="GO100" s="568">
        <v>160</v>
      </c>
      <c r="GP100" s="573"/>
      <c r="GQ100" s="567"/>
      <c r="GR100" s="201">
        <v>160</v>
      </c>
      <c r="GS100" s="573"/>
      <c r="GT100" s="567"/>
      <c r="GU100" s="201">
        <v>160</v>
      </c>
      <c r="GV100" s="573"/>
      <c r="GW100" s="567"/>
      <c r="GX100" s="201">
        <v>160</v>
      </c>
      <c r="GY100" s="573"/>
      <c r="GZ100" s="567"/>
      <c r="HA100" s="201">
        <v>160</v>
      </c>
      <c r="HB100" s="573"/>
      <c r="HC100" s="567"/>
      <c r="HD100" s="201">
        <v>160</v>
      </c>
      <c r="HE100" s="573"/>
      <c r="HF100" s="567"/>
      <c r="HG100" s="201">
        <v>160</v>
      </c>
      <c r="HH100" s="573"/>
      <c r="HI100" s="567"/>
      <c r="HJ100" s="201">
        <v>160</v>
      </c>
      <c r="HK100" s="573"/>
      <c r="HL100" s="567"/>
      <c r="HM100" s="201">
        <v>160</v>
      </c>
      <c r="HN100" s="573"/>
      <c r="HO100" s="567"/>
      <c r="HP100" s="201">
        <v>160</v>
      </c>
      <c r="HQ100" s="573"/>
      <c r="HR100" s="567"/>
      <c r="HS100" s="201">
        <v>160</v>
      </c>
      <c r="HT100" s="573"/>
      <c r="HU100" s="567"/>
      <c r="HV100" s="201">
        <v>160</v>
      </c>
      <c r="HW100" s="573"/>
      <c r="HX100" s="567"/>
      <c r="HY100" s="252">
        <f t="shared" si="104"/>
        <v>0</v>
      </c>
      <c r="HZ100" s="251">
        <f t="shared" si="105"/>
        <v>0</v>
      </c>
      <c r="IA100" s="226">
        <f t="shared" si="106"/>
        <v>0</v>
      </c>
      <c r="IB100" s="227">
        <f t="shared" si="107"/>
        <v>0</v>
      </c>
      <c r="IC100" s="23"/>
      <c r="ID100" s="23"/>
      <c r="IE100" s="568">
        <v>160</v>
      </c>
      <c r="IF100" s="573"/>
      <c r="IG100" s="567"/>
      <c r="IH100" s="201">
        <v>160</v>
      </c>
      <c r="II100" s="573"/>
      <c r="IJ100" s="567"/>
      <c r="IK100" s="174">
        <v>160</v>
      </c>
      <c r="IL100" s="566"/>
      <c r="IM100" s="567"/>
      <c r="IN100" s="174">
        <v>160</v>
      </c>
      <c r="IO100" s="566"/>
      <c r="IP100" s="567"/>
      <c r="IQ100" s="174">
        <v>160</v>
      </c>
      <c r="IR100" s="566"/>
      <c r="IS100" s="567"/>
      <c r="IT100" s="174">
        <v>160</v>
      </c>
      <c r="IU100" s="566"/>
      <c r="IV100" s="567"/>
      <c r="IW100" s="201">
        <v>160</v>
      </c>
      <c r="IX100" s="573"/>
      <c r="IY100" s="567"/>
      <c r="IZ100" s="174">
        <v>160</v>
      </c>
      <c r="JA100" s="566"/>
      <c r="JB100" s="567"/>
      <c r="JC100" s="174">
        <v>160</v>
      </c>
      <c r="JD100" s="566"/>
      <c r="JE100" s="567"/>
      <c r="JF100" s="174">
        <v>160</v>
      </c>
      <c r="JG100" s="566"/>
      <c r="JH100" s="567"/>
      <c r="JI100" s="174">
        <v>160</v>
      </c>
      <c r="JJ100" s="566"/>
      <c r="JK100" s="567"/>
      <c r="JL100" s="201">
        <v>160</v>
      </c>
      <c r="JM100" s="573"/>
      <c r="JN100" s="567"/>
      <c r="JO100" s="252">
        <f t="shared" si="108"/>
        <v>0</v>
      </c>
      <c r="JP100" s="251">
        <f t="shared" si="109"/>
        <v>0</v>
      </c>
      <c r="JQ100" s="226">
        <f t="shared" si="110"/>
        <v>0</v>
      </c>
      <c r="JR100" s="227">
        <f t="shared" si="111"/>
        <v>0</v>
      </c>
      <c r="JS100" s="23"/>
      <c r="JT100" s="23"/>
      <c r="JU100" s="174">
        <v>160</v>
      </c>
      <c r="JV100" s="566"/>
      <c r="JW100" s="567"/>
      <c r="JX100" s="174">
        <v>160</v>
      </c>
      <c r="JY100" s="566"/>
      <c r="JZ100" s="567"/>
      <c r="KA100" s="174">
        <v>160</v>
      </c>
      <c r="KB100" s="566"/>
      <c r="KC100" s="567"/>
      <c r="KD100" s="174">
        <v>160</v>
      </c>
      <c r="KE100" s="566"/>
      <c r="KF100" s="567"/>
      <c r="KG100" s="174">
        <v>160</v>
      </c>
      <c r="KH100" s="566"/>
      <c r="KI100" s="567"/>
      <c r="KJ100" s="174">
        <v>160</v>
      </c>
      <c r="KK100" s="566"/>
      <c r="KL100" s="567"/>
      <c r="KM100" s="174">
        <v>160</v>
      </c>
      <c r="KN100" s="566"/>
      <c r="KO100" s="567"/>
      <c r="KP100" s="174">
        <v>160</v>
      </c>
      <c r="KQ100" s="566"/>
      <c r="KR100" s="567"/>
      <c r="KS100" s="174">
        <v>160</v>
      </c>
      <c r="KT100" s="566"/>
      <c r="KU100" s="567"/>
      <c r="KV100" s="174">
        <v>160</v>
      </c>
      <c r="KW100" s="566"/>
      <c r="KX100" s="567"/>
      <c r="KY100" s="174">
        <v>160</v>
      </c>
      <c r="KZ100" s="566"/>
      <c r="LA100" s="567"/>
      <c r="LB100" s="174">
        <v>160</v>
      </c>
      <c r="LC100" s="566"/>
      <c r="LD100" s="567"/>
      <c r="LE100" s="252">
        <f t="shared" si="112"/>
        <v>0</v>
      </c>
      <c r="LF100" s="251">
        <f t="shared" si="113"/>
        <v>0</v>
      </c>
      <c r="LG100" s="226">
        <f t="shared" si="114"/>
        <v>0</v>
      </c>
      <c r="LH100" s="227">
        <f t="shared" si="115"/>
        <v>0</v>
      </c>
      <c r="LI100" s="23"/>
      <c r="LJ100" s="23"/>
      <c r="LK100" s="174">
        <v>160</v>
      </c>
      <c r="LL100" s="566"/>
      <c r="LM100" s="567"/>
      <c r="LN100" s="174">
        <v>160</v>
      </c>
      <c r="LO100" s="566"/>
      <c r="LP100" s="567"/>
      <c r="LQ100" s="174">
        <v>160</v>
      </c>
      <c r="LR100" s="566"/>
      <c r="LS100" s="567"/>
      <c r="LT100" s="174">
        <v>160</v>
      </c>
      <c r="LU100" s="566"/>
      <c r="LV100" s="567"/>
      <c r="LW100" s="174">
        <v>160</v>
      </c>
      <c r="LX100" s="566"/>
      <c r="LY100" s="567"/>
      <c r="LZ100" s="551">
        <v>160</v>
      </c>
      <c r="MA100" s="566"/>
      <c r="MB100" s="567"/>
      <c r="MC100" s="174">
        <v>160</v>
      </c>
      <c r="MD100" s="566"/>
      <c r="ME100" s="567"/>
      <c r="MF100" s="174">
        <v>160</v>
      </c>
      <c r="MG100" s="566"/>
      <c r="MH100" s="567"/>
      <c r="MI100" s="174">
        <v>160</v>
      </c>
      <c r="MJ100" s="566"/>
      <c r="MK100" s="567"/>
      <c r="ML100" s="174">
        <v>160</v>
      </c>
      <c r="MM100" s="566"/>
      <c r="MN100" s="567"/>
      <c r="MO100" s="551">
        <v>160</v>
      </c>
      <c r="MP100" s="566"/>
      <c r="MQ100" s="567"/>
      <c r="MR100" s="174">
        <v>160</v>
      </c>
      <c r="MS100" s="566"/>
      <c r="MT100" s="567"/>
      <c r="MU100" s="252">
        <f t="shared" si="116"/>
        <v>0</v>
      </c>
      <c r="MV100" s="251">
        <f t="shared" si="117"/>
        <v>0</v>
      </c>
      <c r="MW100" s="226">
        <f t="shared" si="118"/>
        <v>0</v>
      </c>
      <c r="MX100" s="227">
        <f t="shared" si="119"/>
        <v>0</v>
      </c>
      <c r="MY100" s="23"/>
      <c r="MZ100" s="23"/>
      <c r="NA100" s="568">
        <v>160</v>
      </c>
      <c r="NB100" s="573"/>
      <c r="NC100" s="567"/>
      <c r="ND100" s="174">
        <v>160</v>
      </c>
      <c r="NE100" s="566"/>
      <c r="NF100" s="567"/>
      <c r="NG100" s="201">
        <v>160</v>
      </c>
      <c r="NH100" s="573"/>
      <c r="NI100" s="567"/>
      <c r="NJ100" s="201">
        <v>160</v>
      </c>
      <c r="NK100" s="573"/>
      <c r="NL100" s="567"/>
      <c r="NM100" s="174">
        <v>160</v>
      </c>
      <c r="NN100" s="566"/>
      <c r="NO100" s="567"/>
      <c r="NP100" s="174">
        <v>160</v>
      </c>
      <c r="NQ100" s="566"/>
      <c r="NR100" s="567"/>
      <c r="NS100" s="174">
        <v>160</v>
      </c>
      <c r="NT100" s="566"/>
      <c r="NU100" s="567"/>
      <c r="NV100" s="201">
        <v>160</v>
      </c>
      <c r="NW100" s="573"/>
      <c r="NX100" s="567"/>
      <c r="NY100" s="201">
        <v>160</v>
      </c>
      <c r="NZ100" s="573"/>
      <c r="OA100" s="567"/>
      <c r="OB100" s="174">
        <v>160</v>
      </c>
      <c r="OC100" s="566"/>
      <c r="OD100" s="567"/>
      <c r="OE100" s="174">
        <v>160</v>
      </c>
      <c r="OF100" s="566"/>
      <c r="OG100" s="567"/>
      <c r="OH100" s="174">
        <v>160</v>
      </c>
      <c r="OI100" s="566"/>
      <c r="OJ100" s="567"/>
      <c r="OK100" s="252">
        <f t="shared" si="120"/>
        <v>0</v>
      </c>
      <c r="OL100" s="251">
        <f t="shared" si="121"/>
        <v>0</v>
      </c>
      <c r="OM100" s="226">
        <f t="shared" si="122"/>
        <v>0</v>
      </c>
      <c r="ON100" s="227">
        <f t="shared" si="123"/>
        <v>0</v>
      </c>
      <c r="OO100" s="23"/>
      <c r="OP100" s="23"/>
      <c r="OQ100" s="571" t="s">
        <v>297</v>
      </c>
      <c r="OR100" s="577">
        <v>160</v>
      </c>
      <c r="OS100" s="573"/>
      <c r="OT100" s="175"/>
      <c r="OU100" s="252">
        <f t="shared" si="124"/>
        <v>0</v>
      </c>
      <c r="OV100" s="227">
        <f t="shared" si="125"/>
        <v>0</v>
      </c>
      <c r="OW100" s="226">
        <f t="shared" si="126"/>
        <v>0</v>
      </c>
      <c r="OX100" s="251">
        <f t="shared" si="127"/>
        <v>0</v>
      </c>
      <c r="OY100" s="574"/>
      <c r="OZ100" s="23"/>
      <c r="PA100" s="23"/>
      <c r="PB100" s="228">
        <f t="shared" si="72"/>
        <v>0</v>
      </c>
      <c r="PC100" s="255">
        <f t="shared" si="73"/>
        <v>0</v>
      </c>
      <c r="PD100" s="226">
        <f t="shared" si="74"/>
        <v>0</v>
      </c>
      <c r="PE100" s="227">
        <f t="shared" si="75"/>
        <v>0</v>
      </c>
      <c r="PF100" s="230">
        <f t="shared" si="76"/>
        <v>0</v>
      </c>
      <c r="PG100" s="229">
        <f t="shared" si="77"/>
        <v>0</v>
      </c>
      <c r="PH100" s="226">
        <f t="shared" si="78"/>
        <v>0</v>
      </c>
      <c r="PI100" s="251">
        <f t="shared" si="79"/>
        <v>0</v>
      </c>
      <c r="PJ100" s="412">
        <f t="shared" si="80"/>
        <v>0</v>
      </c>
      <c r="PK100" s="417">
        <f t="shared" si="81"/>
        <v>0</v>
      </c>
      <c r="PL100" s="412">
        <f t="shared" si="82"/>
        <v>0</v>
      </c>
      <c r="PM100" s="414">
        <f t="shared" si="83"/>
        <v>0</v>
      </c>
      <c r="PN100" s="412" t="s">
        <v>338</v>
      </c>
      <c r="PO100" s="414" t="s">
        <v>338</v>
      </c>
      <c r="PP100" s="412">
        <f t="shared" si="84"/>
        <v>0</v>
      </c>
      <c r="PQ100" s="414">
        <f t="shared" si="85"/>
        <v>0</v>
      </c>
      <c r="PR100" s="23"/>
      <c r="PV100" s="26"/>
      <c r="PW100" s="26"/>
      <c r="PY100" s="26"/>
    </row>
    <row r="101" spans="2:441" s="4" customFormat="1" ht="16.5" customHeight="1" x14ac:dyDescent="0.25">
      <c r="B101" s="46" t="s">
        <v>57</v>
      </c>
      <c r="C101" s="986"/>
      <c r="D101" s="987"/>
      <c r="E101" s="308"/>
      <c r="F101" s="652">
        <v>1</v>
      </c>
      <c r="G101" s="309"/>
      <c r="H101" s="59"/>
      <c r="I101" s="57">
        <f>INT(ROUND(F101,2)*(IF(RIGHT(G101,1)="*",data!$J$11*H101+(IF(H101&gt;0, data!$K$11,0)),(IF(G101&gt;0,data!$J$11*RIGHT(G101,5)+data!$K$11,0)))))</f>
        <v>0</v>
      </c>
      <c r="J101" s="57">
        <f>IF(E101&gt;0,I101*E101,0)</f>
        <v>0</v>
      </c>
      <c r="K101" s="313"/>
      <c r="L101" s="314"/>
      <c r="M101" s="312"/>
      <c r="N101" s="57">
        <f>INT(ROUND(F101,2)*(IF(J101&gt;0,(IF(L101="ano",data!$J$6,0)),0)))</f>
        <v>0</v>
      </c>
      <c r="O101" s="61">
        <f>IF(M101&gt;E101,N101*E101,N101*M101)</f>
        <v>0</v>
      </c>
      <c r="P101" s="63">
        <f>J101+O101</f>
        <v>0</v>
      </c>
      <c r="Q101" s="26"/>
      <c r="R101" s="288" t="str">
        <f t="shared" si="86"/>
        <v/>
      </c>
      <c r="S101" s="289" t="str">
        <f t="shared" si="87"/>
        <v/>
      </c>
      <c r="T101" s="65" t="s">
        <v>338</v>
      </c>
      <c r="U101" s="290" t="str">
        <f t="shared" si="128"/>
        <v/>
      </c>
      <c r="V101" s="4">
        <f t="shared" si="129"/>
        <v>0</v>
      </c>
      <c r="W101" s="26">
        <f>IF(H101&gt;0,IF(RIGHT(G101,1)="*",0,1),0)</f>
        <v>0</v>
      </c>
      <c r="X101" s="26">
        <f>IF(OR(G101=data!$I$18,G101=data!$I$19,G101=data!$I$20,G101=data!$I$21,G101=data!$I$22,G101=data!$I$23,G101=data!$I$24,G101=data!$I$25,G101=data!$I$26,G101=data!$I$27,G101=data!$I$28,G101=data!$I$29,G101=data!$I$30,G101=data!$I$31,G101=data!$I$32,G101=data!$I$33,G101=data!$I$34,G101=data!$I$35,G101=data!$I$36,G101=data!$I$37,G101=data!$I$38,G101=data!$I$39,G101=data!$I$40,G101=data!$I$41,G101=data!$I$42,G101=data!$I$43,G101=data!$I$44),1,0)</f>
        <v>0</v>
      </c>
      <c r="Z101" s="176" t="s">
        <v>297</v>
      </c>
      <c r="AA101" s="10"/>
      <c r="AB101" s="10"/>
      <c r="AC101" s="168">
        <v>160</v>
      </c>
      <c r="AD101" s="328"/>
      <c r="AE101" s="223"/>
      <c r="AF101" s="168">
        <v>160</v>
      </c>
      <c r="AG101" s="328"/>
      <c r="AH101" s="223"/>
      <c r="AI101" s="168">
        <v>160</v>
      </c>
      <c r="AJ101" s="328"/>
      <c r="AK101" s="223"/>
      <c r="AL101" s="168">
        <v>160</v>
      </c>
      <c r="AM101" s="328"/>
      <c r="AN101" s="223"/>
      <c r="AO101" s="168">
        <v>160</v>
      </c>
      <c r="AP101" s="328"/>
      <c r="AQ101" s="223"/>
      <c r="AR101" s="168">
        <v>160</v>
      </c>
      <c r="AS101" s="328"/>
      <c r="AT101" s="223"/>
      <c r="AU101" s="168">
        <v>160</v>
      </c>
      <c r="AV101" s="328"/>
      <c r="AW101" s="223"/>
      <c r="AX101" s="168">
        <v>160</v>
      </c>
      <c r="AY101" s="328"/>
      <c r="AZ101" s="223"/>
      <c r="BA101" s="168">
        <v>160</v>
      </c>
      <c r="BB101" s="328"/>
      <c r="BC101" s="223"/>
      <c r="BD101" s="168">
        <v>160</v>
      </c>
      <c r="BE101" s="328"/>
      <c r="BF101" s="223"/>
      <c r="BG101" s="168">
        <v>160</v>
      </c>
      <c r="BH101" s="328"/>
      <c r="BI101" s="223"/>
      <c r="BJ101" s="168">
        <v>160</v>
      </c>
      <c r="BK101" s="328"/>
      <c r="BL101" s="223"/>
      <c r="BM101" s="226">
        <f t="shared" si="88"/>
        <v>0</v>
      </c>
      <c r="BN101" s="251">
        <f t="shared" si="89"/>
        <v>0</v>
      </c>
      <c r="BO101" s="226">
        <f t="shared" si="90"/>
        <v>0</v>
      </c>
      <c r="BP101" s="227">
        <f t="shared" si="91"/>
        <v>0</v>
      </c>
      <c r="BS101" s="164">
        <v>160</v>
      </c>
      <c r="BT101" s="327"/>
      <c r="BU101" s="177"/>
      <c r="BV101" s="164">
        <v>160</v>
      </c>
      <c r="BW101" s="327"/>
      <c r="BX101" s="177"/>
      <c r="BY101" s="164">
        <v>160</v>
      </c>
      <c r="BZ101" s="327"/>
      <c r="CA101" s="177"/>
      <c r="CB101" s="164">
        <v>160</v>
      </c>
      <c r="CC101" s="327"/>
      <c r="CD101" s="177"/>
      <c r="CE101" s="164">
        <v>160</v>
      </c>
      <c r="CF101" s="327"/>
      <c r="CG101" s="177"/>
      <c r="CH101" s="164">
        <v>160</v>
      </c>
      <c r="CI101" s="327"/>
      <c r="CJ101" s="177"/>
      <c r="CK101" s="164">
        <v>160</v>
      </c>
      <c r="CL101" s="327"/>
      <c r="CM101" s="177"/>
      <c r="CN101" s="164">
        <v>160</v>
      </c>
      <c r="CO101" s="327"/>
      <c r="CP101" s="177"/>
      <c r="CQ101" s="164">
        <v>160</v>
      </c>
      <c r="CR101" s="327"/>
      <c r="CS101" s="177"/>
      <c r="CT101" s="164">
        <v>160</v>
      </c>
      <c r="CU101" s="327"/>
      <c r="CV101" s="177"/>
      <c r="CW101" s="164">
        <v>160</v>
      </c>
      <c r="CX101" s="327"/>
      <c r="CY101" s="177"/>
      <c r="CZ101" s="164">
        <v>160</v>
      </c>
      <c r="DA101" s="327"/>
      <c r="DB101" s="177"/>
      <c r="DC101" s="252">
        <f t="shared" si="92"/>
        <v>0</v>
      </c>
      <c r="DD101" s="251">
        <f t="shared" si="93"/>
        <v>0</v>
      </c>
      <c r="DE101" s="226">
        <f t="shared" si="94"/>
        <v>0</v>
      </c>
      <c r="DF101" s="227">
        <f t="shared" si="95"/>
        <v>0</v>
      </c>
      <c r="DI101" s="164">
        <v>160</v>
      </c>
      <c r="DJ101" s="340"/>
      <c r="DK101" s="169"/>
      <c r="DL101" s="195">
        <v>160</v>
      </c>
      <c r="DM101" s="328"/>
      <c r="DN101" s="169"/>
      <c r="DO101" s="195">
        <v>160</v>
      </c>
      <c r="DP101" s="328"/>
      <c r="DQ101" s="169"/>
      <c r="DR101" s="195">
        <v>160</v>
      </c>
      <c r="DS101" s="328"/>
      <c r="DT101" s="169"/>
      <c r="DU101" s="195">
        <v>160</v>
      </c>
      <c r="DV101" s="328"/>
      <c r="DW101" s="169"/>
      <c r="DX101" s="164">
        <v>160</v>
      </c>
      <c r="DY101" s="340"/>
      <c r="DZ101" s="169"/>
      <c r="EA101" s="195">
        <v>160</v>
      </c>
      <c r="EB101" s="328"/>
      <c r="EC101" s="169"/>
      <c r="ED101" s="195">
        <v>160</v>
      </c>
      <c r="EE101" s="328"/>
      <c r="EF101" s="169"/>
      <c r="EG101" s="195">
        <v>160</v>
      </c>
      <c r="EH101" s="328"/>
      <c r="EI101" s="169"/>
      <c r="EJ101" s="164">
        <v>160</v>
      </c>
      <c r="EK101" s="340"/>
      <c r="EL101" s="169"/>
      <c r="EM101" s="195">
        <v>160</v>
      </c>
      <c r="EN101" s="328"/>
      <c r="EO101" s="169"/>
      <c r="EP101" s="195">
        <v>160</v>
      </c>
      <c r="EQ101" s="328"/>
      <c r="ER101" s="169"/>
      <c r="ES101" s="252">
        <f t="shared" si="96"/>
        <v>0</v>
      </c>
      <c r="ET101" s="251">
        <f t="shared" si="97"/>
        <v>0</v>
      </c>
      <c r="EU101" s="226">
        <f t="shared" si="98"/>
        <v>0</v>
      </c>
      <c r="EV101" s="227">
        <f t="shared" si="99"/>
        <v>0</v>
      </c>
      <c r="EY101" s="346">
        <v>160</v>
      </c>
      <c r="EZ101" s="327"/>
      <c r="FA101" s="169"/>
      <c r="FB101" s="195">
        <v>160</v>
      </c>
      <c r="FC101" s="327"/>
      <c r="FD101" s="169"/>
      <c r="FE101" s="195">
        <v>160</v>
      </c>
      <c r="FF101" s="327"/>
      <c r="FG101" s="169"/>
      <c r="FH101" s="195">
        <v>160</v>
      </c>
      <c r="FI101" s="327"/>
      <c r="FJ101" s="169"/>
      <c r="FK101" s="164">
        <v>160</v>
      </c>
      <c r="FL101" s="340"/>
      <c r="FM101" s="169"/>
      <c r="FN101" s="195">
        <v>160</v>
      </c>
      <c r="FO101" s="327"/>
      <c r="FP101" s="169"/>
      <c r="FQ101" s="164">
        <v>160</v>
      </c>
      <c r="FR101" s="340"/>
      <c r="FS101" s="169"/>
      <c r="FT101" s="195">
        <v>160</v>
      </c>
      <c r="FU101" s="327"/>
      <c r="FV101" s="169"/>
      <c r="FW101" s="195">
        <v>160</v>
      </c>
      <c r="FX101" s="327"/>
      <c r="FY101" s="169"/>
      <c r="FZ101" s="164">
        <v>160</v>
      </c>
      <c r="GA101" s="340"/>
      <c r="GB101" s="169"/>
      <c r="GC101" s="195">
        <v>160</v>
      </c>
      <c r="GD101" s="327"/>
      <c r="GE101" s="169"/>
      <c r="GF101" s="195">
        <v>160</v>
      </c>
      <c r="GG101" s="327"/>
      <c r="GH101" s="169"/>
      <c r="GI101" s="252">
        <f t="shared" si="100"/>
        <v>0</v>
      </c>
      <c r="GJ101" s="251">
        <f t="shared" si="101"/>
        <v>0</v>
      </c>
      <c r="GK101" s="226">
        <f t="shared" si="102"/>
        <v>0</v>
      </c>
      <c r="GL101" s="227">
        <f t="shared" si="103"/>
        <v>0</v>
      </c>
      <c r="GO101" s="346">
        <v>160</v>
      </c>
      <c r="GP101" s="327"/>
      <c r="GQ101" s="169"/>
      <c r="GR101" s="195">
        <v>160</v>
      </c>
      <c r="GS101" s="327"/>
      <c r="GT101" s="169"/>
      <c r="GU101" s="195">
        <v>160</v>
      </c>
      <c r="GV101" s="327"/>
      <c r="GW101" s="169"/>
      <c r="GX101" s="195">
        <v>160</v>
      </c>
      <c r="GY101" s="327"/>
      <c r="GZ101" s="169"/>
      <c r="HA101" s="195">
        <v>160</v>
      </c>
      <c r="HB101" s="327"/>
      <c r="HC101" s="169"/>
      <c r="HD101" s="195">
        <v>160</v>
      </c>
      <c r="HE101" s="327"/>
      <c r="HF101" s="169"/>
      <c r="HG101" s="195">
        <v>160</v>
      </c>
      <c r="HH101" s="327"/>
      <c r="HI101" s="169"/>
      <c r="HJ101" s="195">
        <v>160</v>
      </c>
      <c r="HK101" s="327"/>
      <c r="HL101" s="169"/>
      <c r="HM101" s="195">
        <v>160</v>
      </c>
      <c r="HN101" s="327"/>
      <c r="HO101" s="169"/>
      <c r="HP101" s="195">
        <v>160</v>
      </c>
      <c r="HQ101" s="327"/>
      <c r="HR101" s="169"/>
      <c r="HS101" s="195">
        <v>160</v>
      </c>
      <c r="HT101" s="327"/>
      <c r="HU101" s="169"/>
      <c r="HV101" s="195">
        <v>160</v>
      </c>
      <c r="HW101" s="327"/>
      <c r="HX101" s="169"/>
      <c r="HY101" s="252">
        <f t="shared" si="104"/>
        <v>0</v>
      </c>
      <c r="HZ101" s="251">
        <f t="shared" si="105"/>
        <v>0</v>
      </c>
      <c r="IA101" s="226">
        <f t="shared" si="106"/>
        <v>0</v>
      </c>
      <c r="IB101" s="227">
        <f t="shared" si="107"/>
        <v>0</v>
      </c>
      <c r="IE101" s="346">
        <v>160</v>
      </c>
      <c r="IF101" s="327"/>
      <c r="IG101" s="169"/>
      <c r="IH101" s="195">
        <v>160</v>
      </c>
      <c r="II101" s="327"/>
      <c r="IJ101" s="169"/>
      <c r="IK101" s="164">
        <v>160</v>
      </c>
      <c r="IL101" s="340"/>
      <c r="IM101" s="169"/>
      <c r="IN101" s="164">
        <v>160</v>
      </c>
      <c r="IO101" s="340"/>
      <c r="IP101" s="169"/>
      <c r="IQ101" s="164">
        <v>160</v>
      </c>
      <c r="IR101" s="340"/>
      <c r="IS101" s="169"/>
      <c r="IT101" s="164">
        <v>160</v>
      </c>
      <c r="IU101" s="340"/>
      <c r="IV101" s="169"/>
      <c r="IW101" s="195">
        <v>160</v>
      </c>
      <c r="IX101" s="327"/>
      <c r="IY101" s="169"/>
      <c r="IZ101" s="164">
        <v>160</v>
      </c>
      <c r="JA101" s="340"/>
      <c r="JB101" s="169"/>
      <c r="JC101" s="164">
        <v>160</v>
      </c>
      <c r="JD101" s="340"/>
      <c r="JE101" s="169"/>
      <c r="JF101" s="164">
        <v>160</v>
      </c>
      <c r="JG101" s="340"/>
      <c r="JH101" s="169"/>
      <c r="JI101" s="164">
        <v>160</v>
      </c>
      <c r="JJ101" s="340"/>
      <c r="JK101" s="169"/>
      <c r="JL101" s="195">
        <v>160</v>
      </c>
      <c r="JM101" s="327"/>
      <c r="JN101" s="169"/>
      <c r="JO101" s="252">
        <f t="shared" si="108"/>
        <v>0</v>
      </c>
      <c r="JP101" s="251">
        <f t="shared" si="109"/>
        <v>0</v>
      </c>
      <c r="JQ101" s="226">
        <f t="shared" si="110"/>
        <v>0</v>
      </c>
      <c r="JR101" s="227">
        <f t="shared" si="111"/>
        <v>0</v>
      </c>
      <c r="JU101" s="164">
        <v>160</v>
      </c>
      <c r="JV101" s="340"/>
      <c r="JW101" s="169"/>
      <c r="JX101" s="164">
        <v>160</v>
      </c>
      <c r="JY101" s="340"/>
      <c r="JZ101" s="169"/>
      <c r="KA101" s="164">
        <v>160</v>
      </c>
      <c r="KB101" s="340"/>
      <c r="KC101" s="169"/>
      <c r="KD101" s="164">
        <v>160</v>
      </c>
      <c r="KE101" s="340"/>
      <c r="KF101" s="169"/>
      <c r="KG101" s="164">
        <v>160</v>
      </c>
      <c r="KH101" s="340"/>
      <c r="KI101" s="169"/>
      <c r="KJ101" s="164">
        <v>160</v>
      </c>
      <c r="KK101" s="340"/>
      <c r="KL101" s="169"/>
      <c r="KM101" s="164">
        <v>160</v>
      </c>
      <c r="KN101" s="340"/>
      <c r="KO101" s="169"/>
      <c r="KP101" s="164">
        <v>160</v>
      </c>
      <c r="KQ101" s="340"/>
      <c r="KR101" s="169"/>
      <c r="KS101" s="164">
        <v>160</v>
      </c>
      <c r="KT101" s="340"/>
      <c r="KU101" s="169"/>
      <c r="KV101" s="164">
        <v>160</v>
      </c>
      <c r="KW101" s="340"/>
      <c r="KX101" s="169"/>
      <c r="KY101" s="164">
        <v>160</v>
      </c>
      <c r="KZ101" s="340"/>
      <c r="LA101" s="169"/>
      <c r="LB101" s="164">
        <v>160</v>
      </c>
      <c r="LC101" s="340"/>
      <c r="LD101" s="169"/>
      <c r="LE101" s="252">
        <f t="shared" si="112"/>
        <v>0</v>
      </c>
      <c r="LF101" s="251">
        <f t="shared" si="113"/>
        <v>0</v>
      </c>
      <c r="LG101" s="226">
        <f t="shared" si="114"/>
        <v>0</v>
      </c>
      <c r="LH101" s="227">
        <f t="shared" si="115"/>
        <v>0</v>
      </c>
      <c r="LK101" s="164">
        <v>160</v>
      </c>
      <c r="LL101" s="340"/>
      <c r="LM101" s="169"/>
      <c r="LN101" s="164">
        <v>160</v>
      </c>
      <c r="LO101" s="340"/>
      <c r="LP101" s="169"/>
      <c r="LQ101" s="164">
        <v>160</v>
      </c>
      <c r="LR101" s="340"/>
      <c r="LS101" s="169"/>
      <c r="LT101" s="164">
        <v>160</v>
      </c>
      <c r="LU101" s="340"/>
      <c r="LV101" s="169"/>
      <c r="LW101" s="164">
        <v>160</v>
      </c>
      <c r="LX101" s="340"/>
      <c r="LY101" s="169"/>
      <c r="LZ101" s="205">
        <v>160</v>
      </c>
      <c r="MA101" s="340"/>
      <c r="MB101" s="169"/>
      <c r="MC101" s="164">
        <v>160</v>
      </c>
      <c r="MD101" s="340"/>
      <c r="ME101" s="169"/>
      <c r="MF101" s="164">
        <v>160</v>
      </c>
      <c r="MG101" s="340"/>
      <c r="MH101" s="169"/>
      <c r="MI101" s="164">
        <v>160</v>
      </c>
      <c r="MJ101" s="340"/>
      <c r="MK101" s="169"/>
      <c r="ML101" s="164">
        <v>160</v>
      </c>
      <c r="MM101" s="340"/>
      <c r="MN101" s="169"/>
      <c r="MO101" s="205">
        <v>160</v>
      </c>
      <c r="MP101" s="340"/>
      <c r="MQ101" s="169"/>
      <c r="MR101" s="164">
        <v>160</v>
      </c>
      <c r="MS101" s="340"/>
      <c r="MT101" s="169"/>
      <c r="MU101" s="252">
        <f t="shared" si="116"/>
        <v>0</v>
      </c>
      <c r="MV101" s="251">
        <f t="shared" si="117"/>
        <v>0</v>
      </c>
      <c r="MW101" s="226">
        <f t="shared" si="118"/>
        <v>0</v>
      </c>
      <c r="MX101" s="227">
        <f t="shared" si="119"/>
        <v>0</v>
      </c>
      <c r="NA101" s="346">
        <v>160</v>
      </c>
      <c r="NB101" s="327"/>
      <c r="NC101" s="169"/>
      <c r="ND101" s="164">
        <v>160</v>
      </c>
      <c r="NE101" s="340"/>
      <c r="NF101" s="169"/>
      <c r="NG101" s="195">
        <v>160</v>
      </c>
      <c r="NH101" s="327"/>
      <c r="NI101" s="169"/>
      <c r="NJ101" s="195">
        <v>160</v>
      </c>
      <c r="NK101" s="327"/>
      <c r="NL101" s="169"/>
      <c r="NM101" s="164">
        <v>160</v>
      </c>
      <c r="NN101" s="340"/>
      <c r="NO101" s="169"/>
      <c r="NP101" s="164">
        <v>160</v>
      </c>
      <c r="NQ101" s="340"/>
      <c r="NR101" s="169"/>
      <c r="NS101" s="164">
        <v>160</v>
      </c>
      <c r="NT101" s="340"/>
      <c r="NU101" s="169"/>
      <c r="NV101" s="195">
        <v>160</v>
      </c>
      <c r="NW101" s="327"/>
      <c r="NX101" s="169"/>
      <c r="NY101" s="195">
        <v>160</v>
      </c>
      <c r="NZ101" s="327"/>
      <c r="OA101" s="169"/>
      <c r="OB101" s="164">
        <v>160</v>
      </c>
      <c r="OC101" s="340"/>
      <c r="OD101" s="169"/>
      <c r="OE101" s="164">
        <v>160</v>
      </c>
      <c r="OF101" s="340"/>
      <c r="OG101" s="169"/>
      <c r="OH101" s="164">
        <v>160</v>
      </c>
      <c r="OI101" s="340"/>
      <c r="OJ101" s="169"/>
      <c r="OK101" s="252">
        <f t="shared" si="120"/>
        <v>0</v>
      </c>
      <c r="OL101" s="251">
        <f t="shared" si="121"/>
        <v>0</v>
      </c>
      <c r="OM101" s="226">
        <f t="shared" si="122"/>
        <v>0</v>
      </c>
      <c r="ON101" s="227">
        <f t="shared" si="123"/>
        <v>0</v>
      </c>
      <c r="OQ101" s="283" t="s">
        <v>297</v>
      </c>
      <c r="OR101" s="354">
        <v>160</v>
      </c>
      <c r="OS101" s="327"/>
      <c r="OT101" s="177"/>
      <c r="OU101" s="252">
        <f t="shared" si="124"/>
        <v>0</v>
      </c>
      <c r="OV101" s="227">
        <f t="shared" si="125"/>
        <v>0</v>
      </c>
      <c r="OW101" s="226">
        <f t="shared" si="126"/>
        <v>0</v>
      </c>
      <c r="OX101" s="251">
        <f t="shared" si="127"/>
        <v>0</v>
      </c>
      <c r="OY101" s="293"/>
      <c r="PB101" s="228">
        <f t="shared" si="72"/>
        <v>0</v>
      </c>
      <c r="PC101" s="255">
        <f t="shared" si="73"/>
        <v>0</v>
      </c>
      <c r="PD101" s="226">
        <f t="shared" si="74"/>
        <v>0</v>
      </c>
      <c r="PE101" s="227">
        <f t="shared" si="75"/>
        <v>0</v>
      </c>
      <c r="PF101" s="230">
        <f t="shared" si="76"/>
        <v>0</v>
      </c>
      <c r="PG101" s="229">
        <f t="shared" si="77"/>
        <v>0</v>
      </c>
      <c r="PH101" s="226">
        <f t="shared" si="78"/>
        <v>0</v>
      </c>
      <c r="PI101" s="251">
        <f t="shared" si="79"/>
        <v>0</v>
      </c>
      <c r="PJ101" s="412">
        <f t="shared" si="80"/>
        <v>0</v>
      </c>
      <c r="PK101" s="417">
        <f t="shared" si="81"/>
        <v>0</v>
      </c>
      <c r="PL101" s="412">
        <f t="shared" si="82"/>
        <v>0</v>
      </c>
      <c r="PM101" s="414">
        <f t="shared" si="83"/>
        <v>0</v>
      </c>
      <c r="PN101" s="412" t="s">
        <v>338</v>
      </c>
      <c r="PO101" s="414" t="s">
        <v>338</v>
      </c>
      <c r="PP101" s="412">
        <f t="shared" si="84"/>
        <v>0</v>
      </c>
      <c r="PQ101" s="414">
        <f t="shared" si="85"/>
        <v>0</v>
      </c>
      <c r="PV101" s="26"/>
      <c r="PW101" s="26"/>
      <c r="PY101" s="26"/>
    </row>
    <row r="102" spans="2:441" s="4" customFormat="1" ht="15" hidden="1" customHeight="1" x14ac:dyDescent="0.25">
      <c r="B102" s="46"/>
      <c r="C102" s="555"/>
      <c r="D102" s="556"/>
      <c r="E102" s="547"/>
      <c r="F102" s="652"/>
      <c r="G102" s="575"/>
      <c r="H102" s="58"/>
      <c r="I102" s="57">
        <f>INT(ROUND(F102,2)*(IF(RIGHT(G102,1)="*",data!$J$11*H102+(IF(H102&gt;0, data!$K$11,0)),(IF(G102&gt;0,data!$J$11*RIGHT(G102,5)+data!$K$11,0)))))</f>
        <v>0</v>
      </c>
      <c r="J102" s="57"/>
      <c r="K102" s="576"/>
      <c r="L102" s="549"/>
      <c r="M102" s="128"/>
      <c r="N102" s="57">
        <f>INT(ROUND(F102,2)*(IF(J102&gt;0,(IF(L102="ano",data!$J$6,0)),0)))</f>
        <v>0</v>
      </c>
      <c r="O102" s="61"/>
      <c r="P102" s="63"/>
      <c r="Q102" s="26"/>
      <c r="R102" s="288" t="str">
        <f t="shared" si="86"/>
        <v/>
      </c>
      <c r="S102" s="289" t="str">
        <f t="shared" si="87"/>
        <v/>
      </c>
      <c r="T102" s="65" t="s">
        <v>338</v>
      </c>
      <c r="U102" s="290" t="str">
        <f t="shared" si="128"/>
        <v/>
      </c>
      <c r="V102" s="4">
        <f t="shared" si="129"/>
        <v>0</v>
      </c>
      <c r="W102" s="26"/>
      <c r="X102" s="26">
        <f>IF(OR(G102=data!$I$18,G102=data!$I$19,G102=data!$I$20,G102=data!$I$21,G102=data!$I$22,G102=data!$I$23,G102=data!$I$24,G102=data!$I$25,G102=data!$I$26,G102=data!$I$27,G102=data!$I$28,G102=data!$I$29,G102=data!$I$30,G102=data!$I$31,G102=data!$I$32,G102=data!$I$33,G102=data!$I$34,G102=data!$I$35,G102=data!$I$36,G102=data!$I$37,G102=data!$I$38,G102=data!$I$39,G102=data!$I$40,G102=data!$I$41,G102=data!$I$42,G102=data!$I$43,G102=data!$I$44),1,0)</f>
        <v>0</v>
      </c>
      <c r="Z102" s="173" t="s">
        <v>297</v>
      </c>
      <c r="AA102" s="10"/>
      <c r="AB102" s="10"/>
      <c r="AC102" s="560">
        <v>160</v>
      </c>
      <c r="AD102" s="561"/>
      <c r="AE102" s="562"/>
      <c r="AF102" s="560">
        <v>160</v>
      </c>
      <c r="AG102" s="561"/>
      <c r="AH102" s="562"/>
      <c r="AI102" s="560">
        <v>160</v>
      </c>
      <c r="AJ102" s="561"/>
      <c r="AK102" s="562"/>
      <c r="AL102" s="560">
        <v>160</v>
      </c>
      <c r="AM102" s="561"/>
      <c r="AN102" s="562"/>
      <c r="AO102" s="560">
        <v>160</v>
      </c>
      <c r="AP102" s="561"/>
      <c r="AQ102" s="562"/>
      <c r="AR102" s="560">
        <v>160</v>
      </c>
      <c r="AS102" s="561"/>
      <c r="AT102" s="562"/>
      <c r="AU102" s="560">
        <v>160</v>
      </c>
      <c r="AV102" s="561"/>
      <c r="AW102" s="562"/>
      <c r="AX102" s="560">
        <v>160</v>
      </c>
      <c r="AY102" s="561"/>
      <c r="AZ102" s="562"/>
      <c r="BA102" s="560">
        <v>160</v>
      </c>
      <c r="BB102" s="561"/>
      <c r="BC102" s="562"/>
      <c r="BD102" s="560">
        <v>160</v>
      </c>
      <c r="BE102" s="561"/>
      <c r="BF102" s="562"/>
      <c r="BG102" s="560">
        <v>160</v>
      </c>
      <c r="BH102" s="561"/>
      <c r="BI102" s="562"/>
      <c r="BJ102" s="560">
        <v>160</v>
      </c>
      <c r="BK102" s="561"/>
      <c r="BL102" s="562"/>
      <c r="BM102" s="226">
        <f t="shared" si="88"/>
        <v>0</v>
      </c>
      <c r="BN102" s="251">
        <f t="shared" si="89"/>
        <v>0</v>
      </c>
      <c r="BO102" s="226">
        <f t="shared" si="90"/>
        <v>0</v>
      </c>
      <c r="BP102" s="227">
        <f t="shared" si="91"/>
        <v>0</v>
      </c>
      <c r="BQ102" s="23"/>
      <c r="BR102" s="23"/>
      <c r="BS102" s="174">
        <v>160</v>
      </c>
      <c r="BT102" s="573"/>
      <c r="BU102" s="175"/>
      <c r="BV102" s="174">
        <v>160</v>
      </c>
      <c r="BW102" s="573"/>
      <c r="BX102" s="175"/>
      <c r="BY102" s="174">
        <v>160</v>
      </c>
      <c r="BZ102" s="573"/>
      <c r="CA102" s="175"/>
      <c r="CB102" s="174">
        <v>160</v>
      </c>
      <c r="CC102" s="573"/>
      <c r="CD102" s="175"/>
      <c r="CE102" s="174">
        <v>160</v>
      </c>
      <c r="CF102" s="573"/>
      <c r="CG102" s="175"/>
      <c r="CH102" s="174">
        <v>160</v>
      </c>
      <c r="CI102" s="573"/>
      <c r="CJ102" s="175"/>
      <c r="CK102" s="174">
        <v>160</v>
      </c>
      <c r="CL102" s="573"/>
      <c r="CM102" s="175"/>
      <c r="CN102" s="174">
        <v>160</v>
      </c>
      <c r="CO102" s="573"/>
      <c r="CP102" s="175"/>
      <c r="CQ102" s="174">
        <v>160</v>
      </c>
      <c r="CR102" s="573"/>
      <c r="CS102" s="175"/>
      <c r="CT102" s="174">
        <v>160</v>
      </c>
      <c r="CU102" s="573"/>
      <c r="CV102" s="175"/>
      <c r="CW102" s="174">
        <v>160</v>
      </c>
      <c r="CX102" s="573"/>
      <c r="CY102" s="175"/>
      <c r="CZ102" s="174">
        <v>160</v>
      </c>
      <c r="DA102" s="573"/>
      <c r="DB102" s="175"/>
      <c r="DC102" s="252">
        <f t="shared" si="92"/>
        <v>0</v>
      </c>
      <c r="DD102" s="251">
        <f t="shared" si="93"/>
        <v>0</v>
      </c>
      <c r="DE102" s="226">
        <f t="shared" si="94"/>
        <v>0</v>
      </c>
      <c r="DF102" s="227">
        <f t="shared" si="95"/>
        <v>0</v>
      </c>
      <c r="DG102" s="23"/>
      <c r="DH102" s="23"/>
      <c r="DI102" s="174">
        <v>160</v>
      </c>
      <c r="DJ102" s="566"/>
      <c r="DK102" s="567"/>
      <c r="DL102" s="201">
        <v>160</v>
      </c>
      <c r="DM102" s="561"/>
      <c r="DN102" s="567"/>
      <c r="DO102" s="201">
        <v>160</v>
      </c>
      <c r="DP102" s="561"/>
      <c r="DQ102" s="567"/>
      <c r="DR102" s="201">
        <v>160</v>
      </c>
      <c r="DS102" s="561"/>
      <c r="DT102" s="567"/>
      <c r="DU102" s="201">
        <v>160</v>
      </c>
      <c r="DV102" s="561"/>
      <c r="DW102" s="567"/>
      <c r="DX102" s="174">
        <v>160</v>
      </c>
      <c r="DY102" s="566"/>
      <c r="DZ102" s="567"/>
      <c r="EA102" s="201">
        <v>160</v>
      </c>
      <c r="EB102" s="561"/>
      <c r="EC102" s="567"/>
      <c r="ED102" s="201">
        <v>160</v>
      </c>
      <c r="EE102" s="561"/>
      <c r="EF102" s="567"/>
      <c r="EG102" s="201">
        <v>160</v>
      </c>
      <c r="EH102" s="561"/>
      <c r="EI102" s="567"/>
      <c r="EJ102" s="174">
        <v>160</v>
      </c>
      <c r="EK102" s="566"/>
      <c r="EL102" s="567"/>
      <c r="EM102" s="201">
        <v>160</v>
      </c>
      <c r="EN102" s="561"/>
      <c r="EO102" s="567"/>
      <c r="EP102" s="201">
        <v>160</v>
      </c>
      <c r="EQ102" s="561"/>
      <c r="ER102" s="567"/>
      <c r="ES102" s="252">
        <f t="shared" si="96"/>
        <v>0</v>
      </c>
      <c r="ET102" s="251">
        <f t="shared" si="97"/>
        <v>0</v>
      </c>
      <c r="EU102" s="226">
        <f t="shared" si="98"/>
        <v>0</v>
      </c>
      <c r="EV102" s="227">
        <f t="shared" si="99"/>
        <v>0</v>
      </c>
      <c r="EW102" s="23"/>
      <c r="EX102" s="23"/>
      <c r="EY102" s="568">
        <v>160</v>
      </c>
      <c r="EZ102" s="573"/>
      <c r="FA102" s="567"/>
      <c r="FB102" s="201">
        <v>160</v>
      </c>
      <c r="FC102" s="573"/>
      <c r="FD102" s="567"/>
      <c r="FE102" s="201">
        <v>160</v>
      </c>
      <c r="FF102" s="573"/>
      <c r="FG102" s="567"/>
      <c r="FH102" s="201">
        <v>160</v>
      </c>
      <c r="FI102" s="573"/>
      <c r="FJ102" s="567"/>
      <c r="FK102" s="174">
        <v>160</v>
      </c>
      <c r="FL102" s="566"/>
      <c r="FM102" s="567"/>
      <c r="FN102" s="201">
        <v>160</v>
      </c>
      <c r="FO102" s="573"/>
      <c r="FP102" s="567"/>
      <c r="FQ102" s="174">
        <v>160</v>
      </c>
      <c r="FR102" s="566"/>
      <c r="FS102" s="567"/>
      <c r="FT102" s="201">
        <v>160</v>
      </c>
      <c r="FU102" s="573"/>
      <c r="FV102" s="567"/>
      <c r="FW102" s="201">
        <v>160</v>
      </c>
      <c r="FX102" s="573"/>
      <c r="FY102" s="567"/>
      <c r="FZ102" s="174">
        <v>160</v>
      </c>
      <c r="GA102" s="566"/>
      <c r="GB102" s="567"/>
      <c r="GC102" s="201">
        <v>160</v>
      </c>
      <c r="GD102" s="573"/>
      <c r="GE102" s="567"/>
      <c r="GF102" s="201">
        <v>160</v>
      </c>
      <c r="GG102" s="573"/>
      <c r="GH102" s="567"/>
      <c r="GI102" s="252">
        <f t="shared" si="100"/>
        <v>0</v>
      </c>
      <c r="GJ102" s="251">
        <f t="shared" si="101"/>
        <v>0</v>
      </c>
      <c r="GK102" s="226">
        <f t="shared" si="102"/>
        <v>0</v>
      </c>
      <c r="GL102" s="227">
        <f t="shared" si="103"/>
        <v>0</v>
      </c>
      <c r="GM102" s="23"/>
      <c r="GN102" s="23"/>
      <c r="GO102" s="568">
        <v>160</v>
      </c>
      <c r="GP102" s="573"/>
      <c r="GQ102" s="567"/>
      <c r="GR102" s="201">
        <v>160</v>
      </c>
      <c r="GS102" s="573"/>
      <c r="GT102" s="567"/>
      <c r="GU102" s="201">
        <v>160</v>
      </c>
      <c r="GV102" s="573"/>
      <c r="GW102" s="567"/>
      <c r="GX102" s="201">
        <v>160</v>
      </c>
      <c r="GY102" s="573"/>
      <c r="GZ102" s="567"/>
      <c r="HA102" s="201">
        <v>160</v>
      </c>
      <c r="HB102" s="573"/>
      <c r="HC102" s="567"/>
      <c r="HD102" s="201">
        <v>160</v>
      </c>
      <c r="HE102" s="573"/>
      <c r="HF102" s="567"/>
      <c r="HG102" s="201">
        <v>160</v>
      </c>
      <c r="HH102" s="573"/>
      <c r="HI102" s="567"/>
      <c r="HJ102" s="201">
        <v>160</v>
      </c>
      <c r="HK102" s="573"/>
      <c r="HL102" s="567"/>
      <c r="HM102" s="201">
        <v>160</v>
      </c>
      <c r="HN102" s="573"/>
      <c r="HO102" s="567"/>
      <c r="HP102" s="201">
        <v>160</v>
      </c>
      <c r="HQ102" s="573"/>
      <c r="HR102" s="567"/>
      <c r="HS102" s="201">
        <v>160</v>
      </c>
      <c r="HT102" s="573"/>
      <c r="HU102" s="567"/>
      <c r="HV102" s="201">
        <v>160</v>
      </c>
      <c r="HW102" s="573"/>
      <c r="HX102" s="567"/>
      <c r="HY102" s="252">
        <f t="shared" si="104"/>
        <v>0</v>
      </c>
      <c r="HZ102" s="251">
        <f t="shared" si="105"/>
        <v>0</v>
      </c>
      <c r="IA102" s="226">
        <f t="shared" si="106"/>
        <v>0</v>
      </c>
      <c r="IB102" s="227">
        <f t="shared" si="107"/>
        <v>0</v>
      </c>
      <c r="IC102" s="23"/>
      <c r="ID102" s="23"/>
      <c r="IE102" s="568">
        <v>160</v>
      </c>
      <c r="IF102" s="573"/>
      <c r="IG102" s="567"/>
      <c r="IH102" s="201">
        <v>160</v>
      </c>
      <c r="II102" s="573"/>
      <c r="IJ102" s="567"/>
      <c r="IK102" s="174">
        <v>160</v>
      </c>
      <c r="IL102" s="566"/>
      <c r="IM102" s="567"/>
      <c r="IN102" s="174">
        <v>160</v>
      </c>
      <c r="IO102" s="566"/>
      <c r="IP102" s="567"/>
      <c r="IQ102" s="174">
        <v>160</v>
      </c>
      <c r="IR102" s="566"/>
      <c r="IS102" s="567"/>
      <c r="IT102" s="174">
        <v>160</v>
      </c>
      <c r="IU102" s="566"/>
      <c r="IV102" s="567"/>
      <c r="IW102" s="201">
        <v>160</v>
      </c>
      <c r="IX102" s="573"/>
      <c r="IY102" s="567"/>
      <c r="IZ102" s="174">
        <v>160</v>
      </c>
      <c r="JA102" s="566"/>
      <c r="JB102" s="567"/>
      <c r="JC102" s="174">
        <v>160</v>
      </c>
      <c r="JD102" s="566"/>
      <c r="JE102" s="567"/>
      <c r="JF102" s="174">
        <v>160</v>
      </c>
      <c r="JG102" s="566"/>
      <c r="JH102" s="567"/>
      <c r="JI102" s="174">
        <v>160</v>
      </c>
      <c r="JJ102" s="566"/>
      <c r="JK102" s="567"/>
      <c r="JL102" s="201">
        <v>160</v>
      </c>
      <c r="JM102" s="573"/>
      <c r="JN102" s="567"/>
      <c r="JO102" s="252">
        <f t="shared" si="108"/>
        <v>0</v>
      </c>
      <c r="JP102" s="251">
        <f t="shared" si="109"/>
        <v>0</v>
      </c>
      <c r="JQ102" s="226">
        <f t="shared" si="110"/>
        <v>0</v>
      </c>
      <c r="JR102" s="227">
        <f t="shared" si="111"/>
        <v>0</v>
      </c>
      <c r="JS102" s="23"/>
      <c r="JT102" s="23"/>
      <c r="JU102" s="174">
        <v>160</v>
      </c>
      <c r="JV102" s="566"/>
      <c r="JW102" s="567"/>
      <c r="JX102" s="174">
        <v>160</v>
      </c>
      <c r="JY102" s="566"/>
      <c r="JZ102" s="567"/>
      <c r="KA102" s="174">
        <v>160</v>
      </c>
      <c r="KB102" s="566"/>
      <c r="KC102" s="567"/>
      <c r="KD102" s="174">
        <v>160</v>
      </c>
      <c r="KE102" s="566"/>
      <c r="KF102" s="567"/>
      <c r="KG102" s="174">
        <v>160</v>
      </c>
      <c r="KH102" s="566"/>
      <c r="KI102" s="567"/>
      <c r="KJ102" s="174">
        <v>160</v>
      </c>
      <c r="KK102" s="566"/>
      <c r="KL102" s="567"/>
      <c r="KM102" s="174">
        <v>160</v>
      </c>
      <c r="KN102" s="566"/>
      <c r="KO102" s="567"/>
      <c r="KP102" s="174">
        <v>160</v>
      </c>
      <c r="KQ102" s="566"/>
      <c r="KR102" s="567"/>
      <c r="KS102" s="174">
        <v>160</v>
      </c>
      <c r="KT102" s="566"/>
      <c r="KU102" s="567"/>
      <c r="KV102" s="174">
        <v>160</v>
      </c>
      <c r="KW102" s="566"/>
      <c r="KX102" s="567"/>
      <c r="KY102" s="174">
        <v>160</v>
      </c>
      <c r="KZ102" s="566"/>
      <c r="LA102" s="567"/>
      <c r="LB102" s="174">
        <v>160</v>
      </c>
      <c r="LC102" s="566"/>
      <c r="LD102" s="567"/>
      <c r="LE102" s="252">
        <f t="shared" si="112"/>
        <v>0</v>
      </c>
      <c r="LF102" s="251">
        <f t="shared" si="113"/>
        <v>0</v>
      </c>
      <c r="LG102" s="226">
        <f t="shared" si="114"/>
        <v>0</v>
      </c>
      <c r="LH102" s="227">
        <f t="shared" si="115"/>
        <v>0</v>
      </c>
      <c r="LI102" s="23"/>
      <c r="LJ102" s="23"/>
      <c r="LK102" s="174">
        <v>160</v>
      </c>
      <c r="LL102" s="566"/>
      <c r="LM102" s="567"/>
      <c r="LN102" s="174">
        <v>160</v>
      </c>
      <c r="LO102" s="566"/>
      <c r="LP102" s="567"/>
      <c r="LQ102" s="174">
        <v>160</v>
      </c>
      <c r="LR102" s="566"/>
      <c r="LS102" s="567"/>
      <c r="LT102" s="174">
        <v>160</v>
      </c>
      <c r="LU102" s="566"/>
      <c r="LV102" s="567"/>
      <c r="LW102" s="174">
        <v>160</v>
      </c>
      <c r="LX102" s="566"/>
      <c r="LY102" s="567"/>
      <c r="LZ102" s="551">
        <v>160</v>
      </c>
      <c r="MA102" s="566"/>
      <c r="MB102" s="567"/>
      <c r="MC102" s="174">
        <v>160</v>
      </c>
      <c r="MD102" s="566"/>
      <c r="ME102" s="567"/>
      <c r="MF102" s="174">
        <v>160</v>
      </c>
      <c r="MG102" s="566"/>
      <c r="MH102" s="567"/>
      <c r="MI102" s="174">
        <v>160</v>
      </c>
      <c r="MJ102" s="566"/>
      <c r="MK102" s="567"/>
      <c r="ML102" s="174">
        <v>160</v>
      </c>
      <c r="MM102" s="566"/>
      <c r="MN102" s="567"/>
      <c r="MO102" s="551">
        <v>160</v>
      </c>
      <c r="MP102" s="566"/>
      <c r="MQ102" s="567"/>
      <c r="MR102" s="174">
        <v>160</v>
      </c>
      <c r="MS102" s="566"/>
      <c r="MT102" s="567"/>
      <c r="MU102" s="252">
        <f t="shared" si="116"/>
        <v>0</v>
      </c>
      <c r="MV102" s="251">
        <f t="shared" si="117"/>
        <v>0</v>
      </c>
      <c r="MW102" s="226">
        <f t="shared" si="118"/>
        <v>0</v>
      </c>
      <c r="MX102" s="227">
        <f t="shared" si="119"/>
        <v>0</v>
      </c>
      <c r="MY102" s="23"/>
      <c r="MZ102" s="23"/>
      <c r="NA102" s="568">
        <v>160</v>
      </c>
      <c r="NB102" s="573"/>
      <c r="NC102" s="567"/>
      <c r="ND102" s="174">
        <v>160</v>
      </c>
      <c r="NE102" s="566"/>
      <c r="NF102" s="567"/>
      <c r="NG102" s="201">
        <v>160</v>
      </c>
      <c r="NH102" s="573"/>
      <c r="NI102" s="567"/>
      <c r="NJ102" s="201">
        <v>160</v>
      </c>
      <c r="NK102" s="573"/>
      <c r="NL102" s="567"/>
      <c r="NM102" s="174">
        <v>160</v>
      </c>
      <c r="NN102" s="566"/>
      <c r="NO102" s="567"/>
      <c r="NP102" s="174">
        <v>160</v>
      </c>
      <c r="NQ102" s="566"/>
      <c r="NR102" s="567"/>
      <c r="NS102" s="174">
        <v>160</v>
      </c>
      <c r="NT102" s="566"/>
      <c r="NU102" s="567"/>
      <c r="NV102" s="201">
        <v>160</v>
      </c>
      <c r="NW102" s="573"/>
      <c r="NX102" s="567"/>
      <c r="NY102" s="201">
        <v>160</v>
      </c>
      <c r="NZ102" s="573"/>
      <c r="OA102" s="567"/>
      <c r="OB102" s="174">
        <v>160</v>
      </c>
      <c r="OC102" s="566"/>
      <c r="OD102" s="567"/>
      <c r="OE102" s="174">
        <v>160</v>
      </c>
      <c r="OF102" s="566"/>
      <c r="OG102" s="567"/>
      <c r="OH102" s="174">
        <v>160</v>
      </c>
      <c r="OI102" s="566"/>
      <c r="OJ102" s="567"/>
      <c r="OK102" s="252">
        <f t="shared" si="120"/>
        <v>0</v>
      </c>
      <c r="OL102" s="251">
        <f t="shared" si="121"/>
        <v>0</v>
      </c>
      <c r="OM102" s="226">
        <f t="shared" si="122"/>
        <v>0</v>
      </c>
      <c r="ON102" s="227">
        <f t="shared" si="123"/>
        <v>0</v>
      </c>
      <c r="OO102" s="23"/>
      <c r="OP102" s="23"/>
      <c r="OQ102" s="571" t="s">
        <v>297</v>
      </c>
      <c r="OR102" s="577">
        <v>160</v>
      </c>
      <c r="OS102" s="573"/>
      <c r="OT102" s="175"/>
      <c r="OU102" s="252">
        <f t="shared" si="124"/>
        <v>0</v>
      </c>
      <c r="OV102" s="227">
        <f t="shared" si="125"/>
        <v>0</v>
      </c>
      <c r="OW102" s="226">
        <f t="shared" si="126"/>
        <v>0</v>
      </c>
      <c r="OX102" s="251">
        <f t="shared" si="127"/>
        <v>0</v>
      </c>
      <c r="OY102" s="574"/>
      <c r="OZ102" s="23"/>
      <c r="PA102" s="23"/>
      <c r="PB102" s="228">
        <f t="shared" si="72"/>
        <v>0</v>
      </c>
      <c r="PC102" s="255">
        <f t="shared" si="73"/>
        <v>0</v>
      </c>
      <c r="PD102" s="226">
        <f t="shared" si="74"/>
        <v>0</v>
      </c>
      <c r="PE102" s="227">
        <f t="shared" si="75"/>
        <v>0</v>
      </c>
      <c r="PF102" s="230">
        <f t="shared" si="76"/>
        <v>0</v>
      </c>
      <c r="PG102" s="229">
        <f t="shared" si="77"/>
        <v>0</v>
      </c>
      <c r="PH102" s="226">
        <f t="shared" si="78"/>
        <v>0</v>
      </c>
      <c r="PI102" s="251">
        <f t="shared" si="79"/>
        <v>0</v>
      </c>
      <c r="PJ102" s="412">
        <f t="shared" si="80"/>
        <v>0</v>
      </c>
      <c r="PK102" s="417">
        <f t="shared" si="81"/>
        <v>0</v>
      </c>
      <c r="PL102" s="412">
        <f t="shared" si="82"/>
        <v>0</v>
      </c>
      <c r="PM102" s="414">
        <f t="shared" si="83"/>
        <v>0</v>
      </c>
      <c r="PN102" s="412" t="s">
        <v>338</v>
      </c>
      <c r="PO102" s="414" t="s">
        <v>338</v>
      </c>
      <c r="PP102" s="412">
        <f t="shared" si="84"/>
        <v>0</v>
      </c>
      <c r="PQ102" s="414">
        <f t="shared" si="85"/>
        <v>0</v>
      </c>
      <c r="PR102" s="23"/>
      <c r="PV102" s="26"/>
      <c r="PW102" s="26"/>
      <c r="PY102" s="26"/>
    </row>
    <row r="103" spans="2:441" s="4" customFormat="1" ht="16.5" customHeight="1" x14ac:dyDescent="0.25">
      <c r="B103" s="46" t="s">
        <v>58</v>
      </c>
      <c r="C103" s="986"/>
      <c r="D103" s="987"/>
      <c r="E103" s="308"/>
      <c r="F103" s="652">
        <v>1</v>
      </c>
      <c r="G103" s="309"/>
      <c r="H103" s="59"/>
      <c r="I103" s="57">
        <f>INT(ROUND(F103,2)*(IF(RIGHT(G103,1)="*",data!$J$11*H103+(IF(H103&gt;0, data!$K$11,0)),(IF(G103&gt;0,data!$J$11*RIGHT(G103,5)+data!$K$11,0)))))</f>
        <v>0</v>
      </c>
      <c r="J103" s="57">
        <f>IF(E103&gt;0,I103*E103,0)</f>
        <v>0</v>
      </c>
      <c r="K103" s="313"/>
      <c r="L103" s="314"/>
      <c r="M103" s="312"/>
      <c r="N103" s="57">
        <f>INT(ROUND(F103,2)*(IF(J103&gt;0,(IF(L103="ano",data!$J$6,0)),0)))</f>
        <v>0</v>
      </c>
      <c r="O103" s="61">
        <f>IF(M103&gt;E103,N103*E103,N103*M103)</f>
        <v>0</v>
      </c>
      <c r="P103" s="63">
        <f>J103+O103</f>
        <v>0</v>
      </c>
      <c r="Q103" s="26"/>
      <c r="R103" s="288" t="str">
        <f t="shared" si="86"/>
        <v/>
      </c>
      <c r="S103" s="289" t="str">
        <f t="shared" si="87"/>
        <v/>
      </c>
      <c r="T103" s="65" t="s">
        <v>338</v>
      </c>
      <c r="U103" s="290" t="str">
        <f t="shared" si="128"/>
        <v/>
      </c>
      <c r="V103" s="4">
        <f t="shared" si="129"/>
        <v>0</v>
      </c>
      <c r="W103" s="26">
        <f>IF(H103&gt;0,IF(RIGHT(G103,1)="*",0,1),0)</f>
        <v>0</v>
      </c>
      <c r="X103" s="26">
        <f>IF(OR(G103=data!$I$18,G103=data!$I$19,G103=data!$I$20,G103=data!$I$21,G103=data!$I$22,G103=data!$I$23,G103=data!$I$24,G103=data!$I$25,G103=data!$I$26,G103=data!$I$27,G103=data!$I$28,G103=data!$I$29,G103=data!$I$30,G103=data!$I$31,G103=data!$I$32,G103=data!$I$33,G103=data!$I$34,G103=data!$I$35,G103=data!$I$36,G103=data!$I$37,G103=data!$I$38,G103=data!$I$39,G103=data!$I$40,G103=data!$I$41,G103=data!$I$42,G103=data!$I$43,G103=data!$I$44),1,0)</f>
        <v>0</v>
      </c>
      <c r="Z103" s="176" t="s">
        <v>297</v>
      </c>
      <c r="AA103" s="10"/>
      <c r="AB103" s="10"/>
      <c r="AC103" s="168">
        <v>160</v>
      </c>
      <c r="AD103" s="328"/>
      <c r="AE103" s="223"/>
      <c r="AF103" s="168">
        <v>160</v>
      </c>
      <c r="AG103" s="328"/>
      <c r="AH103" s="223"/>
      <c r="AI103" s="168">
        <v>160</v>
      </c>
      <c r="AJ103" s="328"/>
      <c r="AK103" s="223"/>
      <c r="AL103" s="168">
        <v>160</v>
      </c>
      <c r="AM103" s="328"/>
      <c r="AN103" s="223"/>
      <c r="AO103" s="168">
        <v>160</v>
      </c>
      <c r="AP103" s="328"/>
      <c r="AQ103" s="223"/>
      <c r="AR103" s="168">
        <v>160</v>
      </c>
      <c r="AS103" s="328"/>
      <c r="AT103" s="223"/>
      <c r="AU103" s="168">
        <v>160</v>
      </c>
      <c r="AV103" s="328"/>
      <c r="AW103" s="223"/>
      <c r="AX103" s="168">
        <v>160</v>
      </c>
      <c r="AY103" s="328"/>
      <c r="AZ103" s="223"/>
      <c r="BA103" s="168">
        <v>160</v>
      </c>
      <c r="BB103" s="328"/>
      <c r="BC103" s="223"/>
      <c r="BD103" s="168">
        <v>160</v>
      </c>
      <c r="BE103" s="328"/>
      <c r="BF103" s="223"/>
      <c r="BG103" s="168">
        <v>160</v>
      </c>
      <c r="BH103" s="328"/>
      <c r="BI103" s="223"/>
      <c r="BJ103" s="168">
        <v>160</v>
      </c>
      <c r="BK103" s="328"/>
      <c r="BL103" s="223"/>
      <c r="BM103" s="226">
        <f t="shared" si="88"/>
        <v>0</v>
      </c>
      <c r="BN103" s="251">
        <f t="shared" si="89"/>
        <v>0</v>
      </c>
      <c r="BO103" s="226">
        <f t="shared" si="90"/>
        <v>0</v>
      </c>
      <c r="BP103" s="227">
        <f t="shared" si="91"/>
        <v>0</v>
      </c>
      <c r="BS103" s="164">
        <v>160</v>
      </c>
      <c r="BT103" s="327"/>
      <c r="BU103" s="177"/>
      <c r="BV103" s="164">
        <v>160</v>
      </c>
      <c r="BW103" s="327"/>
      <c r="BX103" s="177"/>
      <c r="BY103" s="164">
        <v>160</v>
      </c>
      <c r="BZ103" s="327"/>
      <c r="CA103" s="177"/>
      <c r="CB103" s="164">
        <v>160</v>
      </c>
      <c r="CC103" s="327"/>
      <c r="CD103" s="177"/>
      <c r="CE103" s="164">
        <v>160</v>
      </c>
      <c r="CF103" s="327"/>
      <c r="CG103" s="177"/>
      <c r="CH103" s="164">
        <v>160</v>
      </c>
      <c r="CI103" s="327"/>
      <c r="CJ103" s="177"/>
      <c r="CK103" s="164">
        <v>160</v>
      </c>
      <c r="CL103" s="327"/>
      <c r="CM103" s="177"/>
      <c r="CN103" s="164">
        <v>160</v>
      </c>
      <c r="CO103" s="327"/>
      <c r="CP103" s="177"/>
      <c r="CQ103" s="164">
        <v>160</v>
      </c>
      <c r="CR103" s="327"/>
      <c r="CS103" s="177"/>
      <c r="CT103" s="164">
        <v>160</v>
      </c>
      <c r="CU103" s="327"/>
      <c r="CV103" s="177"/>
      <c r="CW103" s="164">
        <v>160</v>
      </c>
      <c r="CX103" s="327"/>
      <c r="CY103" s="177"/>
      <c r="CZ103" s="164">
        <v>160</v>
      </c>
      <c r="DA103" s="327"/>
      <c r="DB103" s="177"/>
      <c r="DC103" s="252">
        <f t="shared" si="92"/>
        <v>0</v>
      </c>
      <c r="DD103" s="251">
        <f t="shared" si="93"/>
        <v>0</v>
      </c>
      <c r="DE103" s="226">
        <f t="shared" si="94"/>
        <v>0</v>
      </c>
      <c r="DF103" s="227">
        <f t="shared" si="95"/>
        <v>0</v>
      </c>
      <c r="DI103" s="164">
        <v>160</v>
      </c>
      <c r="DJ103" s="340"/>
      <c r="DK103" s="169"/>
      <c r="DL103" s="195">
        <v>160</v>
      </c>
      <c r="DM103" s="328"/>
      <c r="DN103" s="169"/>
      <c r="DO103" s="195">
        <v>160</v>
      </c>
      <c r="DP103" s="328"/>
      <c r="DQ103" s="169"/>
      <c r="DR103" s="195">
        <v>160</v>
      </c>
      <c r="DS103" s="328"/>
      <c r="DT103" s="169"/>
      <c r="DU103" s="195">
        <v>160</v>
      </c>
      <c r="DV103" s="328"/>
      <c r="DW103" s="169"/>
      <c r="DX103" s="164">
        <v>160</v>
      </c>
      <c r="DY103" s="340"/>
      <c r="DZ103" s="169"/>
      <c r="EA103" s="195">
        <v>160</v>
      </c>
      <c r="EB103" s="328"/>
      <c r="EC103" s="169"/>
      <c r="ED103" s="195">
        <v>160</v>
      </c>
      <c r="EE103" s="328"/>
      <c r="EF103" s="169"/>
      <c r="EG103" s="195">
        <v>160</v>
      </c>
      <c r="EH103" s="328"/>
      <c r="EI103" s="169"/>
      <c r="EJ103" s="164">
        <v>160</v>
      </c>
      <c r="EK103" s="340"/>
      <c r="EL103" s="169"/>
      <c r="EM103" s="195">
        <v>160</v>
      </c>
      <c r="EN103" s="328"/>
      <c r="EO103" s="169"/>
      <c r="EP103" s="195">
        <v>160</v>
      </c>
      <c r="EQ103" s="328"/>
      <c r="ER103" s="169"/>
      <c r="ES103" s="252">
        <f t="shared" si="96"/>
        <v>0</v>
      </c>
      <c r="ET103" s="251">
        <f t="shared" si="97"/>
        <v>0</v>
      </c>
      <c r="EU103" s="226">
        <f t="shared" si="98"/>
        <v>0</v>
      </c>
      <c r="EV103" s="227">
        <f t="shared" si="99"/>
        <v>0</v>
      </c>
      <c r="EY103" s="346">
        <v>160</v>
      </c>
      <c r="EZ103" s="327"/>
      <c r="FA103" s="169"/>
      <c r="FB103" s="195">
        <v>160</v>
      </c>
      <c r="FC103" s="327"/>
      <c r="FD103" s="169"/>
      <c r="FE103" s="195">
        <v>160</v>
      </c>
      <c r="FF103" s="327"/>
      <c r="FG103" s="169"/>
      <c r="FH103" s="195">
        <v>160</v>
      </c>
      <c r="FI103" s="327"/>
      <c r="FJ103" s="169"/>
      <c r="FK103" s="164">
        <v>160</v>
      </c>
      <c r="FL103" s="340"/>
      <c r="FM103" s="169"/>
      <c r="FN103" s="195">
        <v>160</v>
      </c>
      <c r="FO103" s="327"/>
      <c r="FP103" s="169"/>
      <c r="FQ103" s="164">
        <v>160</v>
      </c>
      <c r="FR103" s="340"/>
      <c r="FS103" s="169"/>
      <c r="FT103" s="195">
        <v>160</v>
      </c>
      <c r="FU103" s="327"/>
      <c r="FV103" s="169"/>
      <c r="FW103" s="195">
        <v>160</v>
      </c>
      <c r="FX103" s="327"/>
      <c r="FY103" s="169"/>
      <c r="FZ103" s="164">
        <v>160</v>
      </c>
      <c r="GA103" s="340"/>
      <c r="GB103" s="169"/>
      <c r="GC103" s="195">
        <v>160</v>
      </c>
      <c r="GD103" s="327"/>
      <c r="GE103" s="169"/>
      <c r="GF103" s="195">
        <v>160</v>
      </c>
      <c r="GG103" s="327"/>
      <c r="GH103" s="169"/>
      <c r="GI103" s="252">
        <f t="shared" si="100"/>
        <v>0</v>
      </c>
      <c r="GJ103" s="251">
        <f t="shared" si="101"/>
        <v>0</v>
      </c>
      <c r="GK103" s="226">
        <f t="shared" si="102"/>
        <v>0</v>
      </c>
      <c r="GL103" s="227">
        <f t="shared" si="103"/>
        <v>0</v>
      </c>
      <c r="GO103" s="346">
        <v>160</v>
      </c>
      <c r="GP103" s="327"/>
      <c r="GQ103" s="169"/>
      <c r="GR103" s="195">
        <v>160</v>
      </c>
      <c r="GS103" s="327"/>
      <c r="GT103" s="169"/>
      <c r="GU103" s="195">
        <v>160</v>
      </c>
      <c r="GV103" s="327"/>
      <c r="GW103" s="169"/>
      <c r="GX103" s="195">
        <v>160</v>
      </c>
      <c r="GY103" s="327"/>
      <c r="GZ103" s="169"/>
      <c r="HA103" s="195">
        <v>160</v>
      </c>
      <c r="HB103" s="327"/>
      <c r="HC103" s="169"/>
      <c r="HD103" s="195">
        <v>160</v>
      </c>
      <c r="HE103" s="327"/>
      <c r="HF103" s="169"/>
      <c r="HG103" s="195">
        <v>160</v>
      </c>
      <c r="HH103" s="327"/>
      <c r="HI103" s="169"/>
      <c r="HJ103" s="195">
        <v>160</v>
      </c>
      <c r="HK103" s="327"/>
      <c r="HL103" s="169"/>
      <c r="HM103" s="195">
        <v>160</v>
      </c>
      <c r="HN103" s="327"/>
      <c r="HO103" s="169"/>
      <c r="HP103" s="195">
        <v>160</v>
      </c>
      <c r="HQ103" s="327"/>
      <c r="HR103" s="169"/>
      <c r="HS103" s="195">
        <v>160</v>
      </c>
      <c r="HT103" s="327"/>
      <c r="HU103" s="169"/>
      <c r="HV103" s="195">
        <v>160</v>
      </c>
      <c r="HW103" s="327"/>
      <c r="HX103" s="169"/>
      <c r="HY103" s="252">
        <f t="shared" si="104"/>
        <v>0</v>
      </c>
      <c r="HZ103" s="251">
        <f t="shared" si="105"/>
        <v>0</v>
      </c>
      <c r="IA103" s="226">
        <f t="shared" si="106"/>
        <v>0</v>
      </c>
      <c r="IB103" s="227">
        <f t="shared" si="107"/>
        <v>0</v>
      </c>
      <c r="IE103" s="346">
        <v>160</v>
      </c>
      <c r="IF103" s="327"/>
      <c r="IG103" s="169"/>
      <c r="IH103" s="195">
        <v>160</v>
      </c>
      <c r="II103" s="327"/>
      <c r="IJ103" s="169"/>
      <c r="IK103" s="164">
        <v>160</v>
      </c>
      <c r="IL103" s="340"/>
      <c r="IM103" s="169"/>
      <c r="IN103" s="164">
        <v>160</v>
      </c>
      <c r="IO103" s="340"/>
      <c r="IP103" s="169"/>
      <c r="IQ103" s="164">
        <v>160</v>
      </c>
      <c r="IR103" s="340"/>
      <c r="IS103" s="169"/>
      <c r="IT103" s="164">
        <v>160</v>
      </c>
      <c r="IU103" s="340"/>
      <c r="IV103" s="169"/>
      <c r="IW103" s="195">
        <v>160</v>
      </c>
      <c r="IX103" s="327"/>
      <c r="IY103" s="169"/>
      <c r="IZ103" s="164">
        <v>160</v>
      </c>
      <c r="JA103" s="340"/>
      <c r="JB103" s="169"/>
      <c r="JC103" s="164">
        <v>160</v>
      </c>
      <c r="JD103" s="340"/>
      <c r="JE103" s="169"/>
      <c r="JF103" s="164">
        <v>160</v>
      </c>
      <c r="JG103" s="340"/>
      <c r="JH103" s="169"/>
      <c r="JI103" s="164">
        <v>160</v>
      </c>
      <c r="JJ103" s="340"/>
      <c r="JK103" s="169"/>
      <c r="JL103" s="195">
        <v>160</v>
      </c>
      <c r="JM103" s="327"/>
      <c r="JN103" s="169"/>
      <c r="JO103" s="252">
        <f t="shared" si="108"/>
        <v>0</v>
      </c>
      <c r="JP103" s="251">
        <f t="shared" si="109"/>
        <v>0</v>
      </c>
      <c r="JQ103" s="226">
        <f t="shared" si="110"/>
        <v>0</v>
      </c>
      <c r="JR103" s="227">
        <f t="shared" si="111"/>
        <v>0</v>
      </c>
      <c r="JU103" s="164">
        <v>160</v>
      </c>
      <c r="JV103" s="340"/>
      <c r="JW103" s="169"/>
      <c r="JX103" s="164">
        <v>160</v>
      </c>
      <c r="JY103" s="340"/>
      <c r="JZ103" s="169"/>
      <c r="KA103" s="164">
        <v>160</v>
      </c>
      <c r="KB103" s="340"/>
      <c r="KC103" s="169"/>
      <c r="KD103" s="164">
        <v>160</v>
      </c>
      <c r="KE103" s="340"/>
      <c r="KF103" s="169"/>
      <c r="KG103" s="164">
        <v>160</v>
      </c>
      <c r="KH103" s="340"/>
      <c r="KI103" s="169"/>
      <c r="KJ103" s="164">
        <v>160</v>
      </c>
      <c r="KK103" s="340"/>
      <c r="KL103" s="169"/>
      <c r="KM103" s="164">
        <v>160</v>
      </c>
      <c r="KN103" s="340"/>
      <c r="KO103" s="169"/>
      <c r="KP103" s="164">
        <v>160</v>
      </c>
      <c r="KQ103" s="340"/>
      <c r="KR103" s="169"/>
      <c r="KS103" s="164">
        <v>160</v>
      </c>
      <c r="KT103" s="340"/>
      <c r="KU103" s="169"/>
      <c r="KV103" s="164">
        <v>160</v>
      </c>
      <c r="KW103" s="340"/>
      <c r="KX103" s="169"/>
      <c r="KY103" s="164">
        <v>160</v>
      </c>
      <c r="KZ103" s="340"/>
      <c r="LA103" s="169"/>
      <c r="LB103" s="164">
        <v>160</v>
      </c>
      <c r="LC103" s="340"/>
      <c r="LD103" s="169"/>
      <c r="LE103" s="252">
        <f t="shared" si="112"/>
        <v>0</v>
      </c>
      <c r="LF103" s="251">
        <f t="shared" si="113"/>
        <v>0</v>
      </c>
      <c r="LG103" s="226">
        <f t="shared" si="114"/>
        <v>0</v>
      </c>
      <c r="LH103" s="227">
        <f t="shared" si="115"/>
        <v>0</v>
      </c>
      <c r="LK103" s="164">
        <v>160</v>
      </c>
      <c r="LL103" s="340"/>
      <c r="LM103" s="169"/>
      <c r="LN103" s="164">
        <v>160</v>
      </c>
      <c r="LO103" s="340"/>
      <c r="LP103" s="169"/>
      <c r="LQ103" s="164">
        <v>160</v>
      </c>
      <c r="LR103" s="340"/>
      <c r="LS103" s="169"/>
      <c r="LT103" s="164">
        <v>160</v>
      </c>
      <c r="LU103" s="340"/>
      <c r="LV103" s="169"/>
      <c r="LW103" s="164">
        <v>160</v>
      </c>
      <c r="LX103" s="340"/>
      <c r="LY103" s="169"/>
      <c r="LZ103" s="205">
        <v>160</v>
      </c>
      <c r="MA103" s="340"/>
      <c r="MB103" s="169"/>
      <c r="MC103" s="164">
        <v>160</v>
      </c>
      <c r="MD103" s="340"/>
      <c r="ME103" s="169"/>
      <c r="MF103" s="164">
        <v>160</v>
      </c>
      <c r="MG103" s="340"/>
      <c r="MH103" s="169"/>
      <c r="MI103" s="164">
        <v>160</v>
      </c>
      <c r="MJ103" s="340"/>
      <c r="MK103" s="169"/>
      <c r="ML103" s="164">
        <v>160</v>
      </c>
      <c r="MM103" s="340"/>
      <c r="MN103" s="169"/>
      <c r="MO103" s="205">
        <v>160</v>
      </c>
      <c r="MP103" s="340"/>
      <c r="MQ103" s="169"/>
      <c r="MR103" s="164">
        <v>160</v>
      </c>
      <c r="MS103" s="340"/>
      <c r="MT103" s="169"/>
      <c r="MU103" s="252">
        <f t="shared" si="116"/>
        <v>0</v>
      </c>
      <c r="MV103" s="251">
        <f t="shared" si="117"/>
        <v>0</v>
      </c>
      <c r="MW103" s="226">
        <f t="shared" si="118"/>
        <v>0</v>
      </c>
      <c r="MX103" s="227">
        <f t="shared" si="119"/>
        <v>0</v>
      </c>
      <c r="NA103" s="346">
        <v>160</v>
      </c>
      <c r="NB103" s="327"/>
      <c r="NC103" s="169"/>
      <c r="ND103" s="164">
        <v>160</v>
      </c>
      <c r="NE103" s="340"/>
      <c r="NF103" s="169"/>
      <c r="NG103" s="195">
        <v>160</v>
      </c>
      <c r="NH103" s="327"/>
      <c r="NI103" s="169"/>
      <c r="NJ103" s="195">
        <v>160</v>
      </c>
      <c r="NK103" s="327"/>
      <c r="NL103" s="169"/>
      <c r="NM103" s="164">
        <v>160</v>
      </c>
      <c r="NN103" s="340"/>
      <c r="NO103" s="169"/>
      <c r="NP103" s="164">
        <v>160</v>
      </c>
      <c r="NQ103" s="340"/>
      <c r="NR103" s="169"/>
      <c r="NS103" s="164">
        <v>160</v>
      </c>
      <c r="NT103" s="340"/>
      <c r="NU103" s="169"/>
      <c r="NV103" s="195">
        <v>160</v>
      </c>
      <c r="NW103" s="327"/>
      <c r="NX103" s="169"/>
      <c r="NY103" s="195">
        <v>160</v>
      </c>
      <c r="NZ103" s="327"/>
      <c r="OA103" s="169"/>
      <c r="OB103" s="164">
        <v>160</v>
      </c>
      <c r="OC103" s="340"/>
      <c r="OD103" s="169"/>
      <c r="OE103" s="164">
        <v>160</v>
      </c>
      <c r="OF103" s="340"/>
      <c r="OG103" s="169"/>
      <c r="OH103" s="164">
        <v>160</v>
      </c>
      <c r="OI103" s="340"/>
      <c r="OJ103" s="169"/>
      <c r="OK103" s="252">
        <f t="shared" si="120"/>
        <v>0</v>
      </c>
      <c r="OL103" s="251">
        <f t="shared" si="121"/>
        <v>0</v>
      </c>
      <c r="OM103" s="226">
        <f t="shared" si="122"/>
        <v>0</v>
      </c>
      <c r="ON103" s="227">
        <f t="shared" si="123"/>
        <v>0</v>
      </c>
      <c r="OQ103" s="283" t="s">
        <v>297</v>
      </c>
      <c r="OR103" s="354">
        <v>160</v>
      </c>
      <c r="OS103" s="327"/>
      <c r="OT103" s="177"/>
      <c r="OU103" s="252">
        <f t="shared" si="124"/>
        <v>0</v>
      </c>
      <c r="OV103" s="227">
        <f t="shared" si="125"/>
        <v>0</v>
      </c>
      <c r="OW103" s="226">
        <f t="shared" si="126"/>
        <v>0</v>
      </c>
      <c r="OX103" s="251">
        <f t="shared" si="127"/>
        <v>0</v>
      </c>
      <c r="OY103" s="293"/>
      <c r="PB103" s="228">
        <f t="shared" ref="PB103:PB134" si="130">BM103+DC103+ES103+GI103+HY103+JO103+LE103+MU103+OK103+OU103</f>
        <v>0</v>
      </c>
      <c r="PC103" s="255">
        <f t="shared" ref="PC103:PC134" si="131">BN103+DD103+ET103+GJ103+HZ103+JP103+LF103+MV103+OL103+OV103</f>
        <v>0</v>
      </c>
      <c r="PD103" s="226">
        <f t="shared" ref="PD103:PD134" si="132">E103-PB103</f>
        <v>0</v>
      </c>
      <c r="PE103" s="227">
        <f t="shared" ref="PE103:PE134" si="133">J103-PC103</f>
        <v>0</v>
      </c>
      <c r="PF103" s="230">
        <f t="shared" ref="PF103:PF134" si="134">BO103+DE103+EU103+GK103+IA103+JQ103+LG103+MW103+OM103+OW103</f>
        <v>0</v>
      </c>
      <c r="PG103" s="229">
        <f t="shared" ref="PG103:PG134" si="135">BP103+DF103+EV103+GL103+IB103+JR103+LH103+MX103+ON103+OX103</f>
        <v>0</v>
      </c>
      <c r="PH103" s="226">
        <f t="shared" ref="PH103:PH134" si="136">M103-PF103</f>
        <v>0</v>
      </c>
      <c r="PI103" s="251">
        <f t="shared" ref="PI103:PI134" si="137">O103-PG103</f>
        <v>0</v>
      </c>
      <c r="PJ103" s="412">
        <f t="shared" ref="PJ103:PJ134" si="138">IF(R103=1,IF(E103=PB103,1,0),0)</f>
        <v>0</v>
      </c>
      <c r="PK103" s="417">
        <f t="shared" ref="PK103:PK134" si="139">IF(R103=1,R103-PJ103,0)</f>
        <v>0</v>
      </c>
      <c r="PL103" s="412">
        <f t="shared" ref="PL103:PL134" si="140">IF(S103=1,IF(E103=PB103,1,0),0)</f>
        <v>0</v>
      </c>
      <c r="PM103" s="414">
        <f t="shared" ref="PM103:PM134" si="141">IF(S103=1,S103-PL103,0)</f>
        <v>0</v>
      </c>
      <c r="PN103" s="412" t="s">
        <v>338</v>
      </c>
      <c r="PO103" s="414" t="s">
        <v>338</v>
      </c>
      <c r="PP103" s="412">
        <f t="shared" ref="PP103:PP134" si="142">IF(U103=1,IF(Z103="Ano",1,0),0)</f>
        <v>0</v>
      </c>
      <c r="PQ103" s="414">
        <f t="shared" ref="PQ103:PQ134" si="143">IF(U103=1,U103-PP103,0)</f>
        <v>0</v>
      </c>
      <c r="PV103" s="26"/>
      <c r="PW103" s="26"/>
      <c r="PY103" s="26"/>
    </row>
    <row r="104" spans="2:441" s="4" customFormat="1" ht="15" hidden="1" customHeight="1" x14ac:dyDescent="0.25">
      <c r="B104" s="46"/>
      <c r="C104" s="555"/>
      <c r="D104" s="578"/>
      <c r="E104" s="579"/>
      <c r="F104" s="652"/>
      <c r="G104" s="580"/>
      <c r="H104" s="58"/>
      <c r="I104" s="57">
        <f>INT(ROUND(F104,2)*(IF(RIGHT(G104,1)="*",data!$J$11*H104+(IF(H104&gt;0, data!$K$11,0)),(IF(G104&gt;0,data!$J$11*RIGHT(G104,5)+data!$K$11,0)))))</f>
        <v>0</v>
      </c>
      <c r="J104" s="57"/>
      <c r="K104" s="581"/>
      <c r="L104" s="582"/>
      <c r="M104" s="128"/>
      <c r="N104" s="57">
        <f>INT(ROUND(F104,2)*(IF(J104&gt;0,(IF(L104="ano",data!$J$6,0)),0)))</f>
        <v>0</v>
      </c>
      <c r="O104" s="61"/>
      <c r="P104" s="64"/>
      <c r="Q104" s="26"/>
      <c r="R104" s="288" t="str">
        <f t="shared" si="86"/>
        <v/>
      </c>
      <c r="S104" s="289" t="str">
        <f t="shared" si="87"/>
        <v/>
      </c>
      <c r="T104" s="65" t="s">
        <v>338</v>
      </c>
      <c r="U104" s="290" t="str">
        <f t="shared" si="128"/>
        <v/>
      </c>
      <c r="V104" s="4">
        <f t="shared" si="129"/>
        <v>0</v>
      </c>
      <c r="W104" s="26"/>
      <c r="X104" s="26">
        <f>IF(OR(G104=data!$I$18,G104=data!$I$19,G104=data!$I$20,G104=data!$I$21,G104=data!$I$22,G104=data!$I$23,G104=data!$I$24,G104=data!$I$25,G104=data!$I$26,G104=data!$I$27,G104=data!$I$28,G104=data!$I$29,G104=data!$I$30,G104=data!$I$31,G104=data!$I$32,G104=data!$I$33,G104=data!$I$34,G104=data!$I$35,G104=data!$I$36,G104=data!$I$37,G104=data!$I$38,G104=data!$I$39,G104=data!$I$40,G104=data!$I$41,G104=data!$I$42,G104=data!$I$43,G104=data!$I$44),1,0)</f>
        <v>0</v>
      </c>
      <c r="Z104" s="173" t="s">
        <v>297</v>
      </c>
      <c r="AA104" s="10"/>
      <c r="AB104" s="10"/>
      <c r="AC104" s="560">
        <v>160</v>
      </c>
      <c r="AD104" s="561"/>
      <c r="AE104" s="562"/>
      <c r="AF104" s="560">
        <v>160</v>
      </c>
      <c r="AG104" s="561"/>
      <c r="AH104" s="562"/>
      <c r="AI104" s="560">
        <v>160</v>
      </c>
      <c r="AJ104" s="561"/>
      <c r="AK104" s="562"/>
      <c r="AL104" s="560">
        <v>160</v>
      </c>
      <c r="AM104" s="561"/>
      <c r="AN104" s="562"/>
      <c r="AO104" s="560">
        <v>160</v>
      </c>
      <c r="AP104" s="561"/>
      <c r="AQ104" s="562"/>
      <c r="AR104" s="560">
        <v>160</v>
      </c>
      <c r="AS104" s="561"/>
      <c r="AT104" s="562"/>
      <c r="AU104" s="560">
        <v>160</v>
      </c>
      <c r="AV104" s="561"/>
      <c r="AW104" s="562"/>
      <c r="AX104" s="560">
        <v>160</v>
      </c>
      <c r="AY104" s="561"/>
      <c r="AZ104" s="562"/>
      <c r="BA104" s="560">
        <v>160</v>
      </c>
      <c r="BB104" s="561"/>
      <c r="BC104" s="562"/>
      <c r="BD104" s="560">
        <v>160</v>
      </c>
      <c r="BE104" s="561"/>
      <c r="BF104" s="562"/>
      <c r="BG104" s="560">
        <v>160</v>
      </c>
      <c r="BH104" s="561"/>
      <c r="BI104" s="562"/>
      <c r="BJ104" s="560">
        <v>160</v>
      </c>
      <c r="BK104" s="561"/>
      <c r="BL104" s="562"/>
      <c r="BM104" s="226">
        <f t="shared" si="88"/>
        <v>0</v>
      </c>
      <c r="BN104" s="251">
        <f t="shared" si="89"/>
        <v>0</v>
      </c>
      <c r="BO104" s="226">
        <f t="shared" si="90"/>
        <v>0</v>
      </c>
      <c r="BP104" s="227">
        <f t="shared" si="91"/>
        <v>0</v>
      </c>
      <c r="BQ104" s="23"/>
      <c r="BR104" s="23"/>
      <c r="BS104" s="174">
        <v>160</v>
      </c>
      <c r="BT104" s="573"/>
      <c r="BU104" s="175"/>
      <c r="BV104" s="174">
        <v>160</v>
      </c>
      <c r="BW104" s="573"/>
      <c r="BX104" s="175"/>
      <c r="BY104" s="174">
        <v>160</v>
      </c>
      <c r="BZ104" s="573"/>
      <c r="CA104" s="175"/>
      <c r="CB104" s="174">
        <v>160</v>
      </c>
      <c r="CC104" s="573"/>
      <c r="CD104" s="175"/>
      <c r="CE104" s="174">
        <v>160</v>
      </c>
      <c r="CF104" s="573"/>
      <c r="CG104" s="175"/>
      <c r="CH104" s="174">
        <v>160</v>
      </c>
      <c r="CI104" s="573"/>
      <c r="CJ104" s="175"/>
      <c r="CK104" s="174">
        <v>160</v>
      </c>
      <c r="CL104" s="573"/>
      <c r="CM104" s="175"/>
      <c r="CN104" s="174">
        <v>160</v>
      </c>
      <c r="CO104" s="573"/>
      <c r="CP104" s="175"/>
      <c r="CQ104" s="174">
        <v>160</v>
      </c>
      <c r="CR104" s="573"/>
      <c r="CS104" s="175"/>
      <c r="CT104" s="174">
        <v>160</v>
      </c>
      <c r="CU104" s="573"/>
      <c r="CV104" s="175"/>
      <c r="CW104" s="174">
        <v>160</v>
      </c>
      <c r="CX104" s="573"/>
      <c r="CY104" s="175"/>
      <c r="CZ104" s="174">
        <v>160</v>
      </c>
      <c r="DA104" s="573"/>
      <c r="DB104" s="175"/>
      <c r="DC104" s="252">
        <f t="shared" si="92"/>
        <v>0</v>
      </c>
      <c r="DD104" s="251">
        <f t="shared" si="93"/>
        <v>0</v>
      </c>
      <c r="DE104" s="226">
        <f t="shared" si="94"/>
        <v>0</v>
      </c>
      <c r="DF104" s="227">
        <f t="shared" si="95"/>
        <v>0</v>
      </c>
      <c r="DG104" s="23"/>
      <c r="DH104" s="23"/>
      <c r="DI104" s="174">
        <v>160</v>
      </c>
      <c r="DJ104" s="566"/>
      <c r="DK104" s="567"/>
      <c r="DL104" s="201">
        <v>160</v>
      </c>
      <c r="DM104" s="561"/>
      <c r="DN104" s="567"/>
      <c r="DO104" s="201">
        <v>160</v>
      </c>
      <c r="DP104" s="561"/>
      <c r="DQ104" s="567"/>
      <c r="DR104" s="201">
        <v>160</v>
      </c>
      <c r="DS104" s="561"/>
      <c r="DT104" s="567"/>
      <c r="DU104" s="201">
        <v>160</v>
      </c>
      <c r="DV104" s="561"/>
      <c r="DW104" s="567"/>
      <c r="DX104" s="174">
        <v>160</v>
      </c>
      <c r="DY104" s="566"/>
      <c r="DZ104" s="567"/>
      <c r="EA104" s="201">
        <v>160</v>
      </c>
      <c r="EB104" s="561"/>
      <c r="EC104" s="567"/>
      <c r="ED104" s="201">
        <v>160</v>
      </c>
      <c r="EE104" s="561"/>
      <c r="EF104" s="567"/>
      <c r="EG104" s="201">
        <v>160</v>
      </c>
      <c r="EH104" s="561"/>
      <c r="EI104" s="567"/>
      <c r="EJ104" s="174">
        <v>160</v>
      </c>
      <c r="EK104" s="566"/>
      <c r="EL104" s="567"/>
      <c r="EM104" s="201">
        <v>160</v>
      </c>
      <c r="EN104" s="561"/>
      <c r="EO104" s="567"/>
      <c r="EP104" s="201">
        <v>160</v>
      </c>
      <c r="EQ104" s="561"/>
      <c r="ER104" s="567"/>
      <c r="ES104" s="252">
        <f t="shared" si="96"/>
        <v>0</v>
      </c>
      <c r="ET104" s="251">
        <f t="shared" si="97"/>
        <v>0</v>
      </c>
      <c r="EU104" s="226">
        <f t="shared" si="98"/>
        <v>0</v>
      </c>
      <c r="EV104" s="227">
        <f t="shared" si="99"/>
        <v>0</v>
      </c>
      <c r="EW104" s="23"/>
      <c r="EX104" s="23"/>
      <c r="EY104" s="568">
        <v>160</v>
      </c>
      <c r="EZ104" s="573"/>
      <c r="FA104" s="567"/>
      <c r="FB104" s="201">
        <v>160</v>
      </c>
      <c r="FC104" s="573"/>
      <c r="FD104" s="567"/>
      <c r="FE104" s="201">
        <v>160</v>
      </c>
      <c r="FF104" s="573"/>
      <c r="FG104" s="567"/>
      <c r="FH104" s="201">
        <v>160</v>
      </c>
      <c r="FI104" s="573"/>
      <c r="FJ104" s="567"/>
      <c r="FK104" s="174">
        <v>160</v>
      </c>
      <c r="FL104" s="566"/>
      <c r="FM104" s="567"/>
      <c r="FN104" s="201">
        <v>160</v>
      </c>
      <c r="FO104" s="573"/>
      <c r="FP104" s="567"/>
      <c r="FQ104" s="174">
        <v>160</v>
      </c>
      <c r="FR104" s="566"/>
      <c r="FS104" s="567"/>
      <c r="FT104" s="201">
        <v>160</v>
      </c>
      <c r="FU104" s="573"/>
      <c r="FV104" s="567"/>
      <c r="FW104" s="201">
        <v>160</v>
      </c>
      <c r="FX104" s="573"/>
      <c r="FY104" s="567"/>
      <c r="FZ104" s="174">
        <v>160</v>
      </c>
      <c r="GA104" s="566"/>
      <c r="GB104" s="567"/>
      <c r="GC104" s="201">
        <v>160</v>
      </c>
      <c r="GD104" s="573"/>
      <c r="GE104" s="567"/>
      <c r="GF104" s="201">
        <v>160</v>
      </c>
      <c r="GG104" s="573"/>
      <c r="GH104" s="567"/>
      <c r="GI104" s="252">
        <f t="shared" si="100"/>
        <v>0</v>
      </c>
      <c r="GJ104" s="251">
        <f t="shared" si="101"/>
        <v>0</v>
      </c>
      <c r="GK104" s="226">
        <f t="shared" si="102"/>
        <v>0</v>
      </c>
      <c r="GL104" s="227">
        <f t="shared" si="103"/>
        <v>0</v>
      </c>
      <c r="GM104" s="23"/>
      <c r="GN104" s="23"/>
      <c r="GO104" s="568">
        <v>160</v>
      </c>
      <c r="GP104" s="573"/>
      <c r="GQ104" s="567"/>
      <c r="GR104" s="201">
        <v>160</v>
      </c>
      <c r="GS104" s="573"/>
      <c r="GT104" s="567"/>
      <c r="GU104" s="201">
        <v>160</v>
      </c>
      <c r="GV104" s="573"/>
      <c r="GW104" s="567"/>
      <c r="GX104" s="201">
        <v>160</v>
      </c>
      <c r="GY104" s="573"/>
      <c r="GZ104" s="567"/>
      <c r="HA104" s="201">
        <v>160</v>
      </c>
      <c r="HB104" s="573"/>
      <c r="HC104" s="567"/>
      <c r="HD104" s="201">
        <v>160</v>
      </c>
      <c r="HE104" s="573"/>
      <c r="HF104" s="567"/>
      <c r="HG104" s="201">
        <v>160</v>
      </c>
      <c r="HH104" s="573"/>
      <c r="HI104" s="567"/>
      <c r="HJ104" s="201">
        <v>160</v>
      </c>
      <c r="HK104" s="573"/>
      <c r="HL104" s="567"/>
      <c r="HM104" s="201">
        <v>160</v>
      </c>
      <c r="HN104" s="573"/>
      <c r="HO104" s="567"/>
      <c r="HP104" s="201">
        <v>160</v>
      </c>
      <c r="HQ104" s="573"/>
      <c r="HR104" s="567"/>
      <c r="HS104" s="201">
        <v>160</v>
      </c>
      <c r="HT104" s="573"/>
      <c r="HU104" s="567"/>
      <c r="HV104" s="201">
        <v>160</v>
      </c>
      <c r="HW104" s="573"/>
      <c r="HX104" s="567"/>
      <c r="HY104" s="252">
        <f t="shared" si="104"/>
        <v>0</v>
      </c>
      <c r="HZ104" s="251">
        <f t="shared" si="105"/>
        <v>0</v>
      </c>
      <c r="IA104" s="226">
        <f t="shared" si="106"/>
        <v>0</v>
      </c>
      <c r="IB104" s="227">
        <f t="shared" si="107"/>
        <v>0</v>
      </c>
      <c r="IC104" s="23"/>
      <c r="ID104" s="23"/>
      <c r="IE104" s="568">
        <v>160</v>
      </c>
      <c r="IF104" s="573"/>
      <c r="IG104" s="567"/>
      <c r="IH104" s="201">
        <v>160</v>
      </c>
      <c r="II104" s="573"/>
      <c r="IJ104" s="567"/>
      <c r="IK104" s="174">
        <v>160</v>
      </c>
      <c r="IL104" s="566"/>
      <c r="IM104" s="567"/>
      <c r="IN104" s="174">
        <v>160</v>
      </c>
      <c r="IO104" s="566"/>
      <c r="IP104" s="567"/>
      <c r="IQ104" s="174">
        <v>160</v>
      </c>
      <c r="IR104" s="566"/>
      <c r="IS104" s="567"/>
      <c r="IT104" s="174">
        <v>160</v>
      </c>
      <c r="IU104" s="566"/>
      <c r="IV104" s="567"/>
      <c r="IW104" s="201">
        <v>160</v>
      </c>
      <c r="IX104" s="573"/>
      <c r="IY104" s="567"/>
      <c r="IZ104" s="174">
        <v>160</v>
      </c>
      <c r="JA104" s="566"/>
      <c r="JB104" s="567"/>
      <c r="JC104" s="174">
        <v>160</v>
      </c>
      <c r="JD104" s="566"/>
      <c r="JE104" s="567"/>
      <c r="JF104" s="174">
        <v>160</v>
      </c>
      <c r="JG104" s="566"/>
      <c r="JH104" s="567"/>
      <c r="JI104" s="174">
        <v>160</v>
      </c>
      <c r="JJ104" s="566"/>
      <c r="JK104" s="567"/>
      <c r="JL104" s="201">
        <v>160</v>
      </c>
      <c r="JM104" s="573"/>
      <c r="JN104" s="567"/>
      <c r="JO104" s="252">
        <f t="shared" si="108"/>
        <v>0</v>
      </c>
      <c r="JP104" s="251">
        <f t="shared" si="109"/>
        <v>0</v>
      </c>
      <c r="JQ104" s="226">
        <f t="shared" si="110"/>
        <v>0</v>
      </c>
      <c r="JR104" s="227">
        <f t="shared" si="111"/>
        <v>0</v>
      </c>
      <c r="JS104" s="23"/>
      <c r="JT104" s="23"/>
      <c r="JU104" s="174">
        <v>160</v>
      </c>
      <c r="JV104" s="566"/>
      <c r="JW104" s="567"/>
      <c r="JX104" s="174">
        <v>160</v>
      </c>
      <c r="JY104" s="566"/>
      <c r="JZ104" s="567"/>
      <c r="KA104" s="174">
        <v>160</v>
      </c>
      <c r="KB104" s="566"/>
      <c r="KC104" s="567"/>
      <c r="KD104" s="174">
        <v>160</v>
      </c>
      <c r="KE104" s="566"/>
      <c r="KF104" s="567"/>
      <c r="KG104" s="174">
        <v>160</v>
      </c>
      <c r="KH104" s="566"/>
      <c r="KI104" s="567"/>
      <c r="KJ104" s="174">
        <v>160</v>
      </c>
      <c r="KK104" s="566"/>
      <c r="KL104" s="567"/>
      <c r="KM104" s="174">
        <v>160</v>
      </c>
      <c r="KN104" s="566"/>
      <c r="KO104" s="567"/>
      <c r="KP104" s="174">
        <v>160</v>
      </c>
      <c r="KQ104" s="566"/>
      <c r="KR104" s="567"/>
      <c r="KS104" s="174">
        <v>160</v>
      </c>
      <c r="KT104" s="566"/>
      <c r="KU104" s="567"/>
      <c r="KV104" s="174">
        <v>160</v>
      </c>
      <c r="KW104" s="566"/>
      <c r="KX104" s="567"/>
      <c r="KY104" s="174">
        <v>160</v>
      </c>
      <c r="KZ104" s="566"/>
      <c r="LA104" s="567"/>
      <c r="LB104" s="174">
        <v>160</v>
      </c>
      <c r="LC104" s="566"/>
      <c r="LD104" s="567"/>
      <c r="LE104" s="252">
        <f t="shared" si="112"/>
        <v>0</v>
      </c>
      <c r="LF104" s="251">
        <f t="shared" si="113"/>
        <v>0</v>
      </c>
      <c r="LG104" s="226">
        <f t="shared" si="114"/>
        <v>0</v>
      </c>
      <c r="LH104" s="227">
        <f t="shared" si="115"/>
        <v>0</v>
      </c>
      <c r="LI104" s="23"/>
      <c r="LJ104" s="23"/>
      <c r="LK104" s="174">
        <v>160</v>
      </c>
      <c r="LL104" s="566"/>
      <c r="LM104" s="567"/>
      <c r="LN104" s="174">
        <v>160</v>
      </c>
      <c r="LO104" s="566"/>
      <c r="LP104" s="567"/>
      <c r="LQ104" s="174">
        <v>160</v>
      </c>
      <c r="LR104" s="566"/>
      <c r="LS104" s="567"/>
      <c r="LT104" s="174">
        <v>160</v>
      </c>
      <c r="LU104" s="566"/>
      <c r="LV104" s="567"/>
      <c r="LW104" s="174">
        <v>160</v>
      </c>
      <c r="LX104" s="566"/>
      <c r="LY104" s="567"/>
      <c r="LZ104" s="551">
        <v>160</v>
      </c>
      <c r="MA104" s="566"/>
      <c r="MB104" s="567"/>
      <c r="MC104" s="174">
        <v>160</v>
      </c>
      <c r="MD104" s="566"/>
      <c r="ME104" s="567"/>
      <c r="MF104" s="174">
        <v>160</v>
      </c>
      <c r="MG104" s="566"/>
      <c r="MH104" s="567"/>
      <c r="MI104" s="174">
        <v>160</v>
      </c>
      <c r="MJ104" s="566"/>
      <c r="MK104" s="567"/>
      <c r="ML104" s="174">
        <v>160</v>
      </c>
      <c r="MM104" s="566"/>
      <c r="MN104" s="567"/>
      <c r="MO104" s="551">
        <v>160</v>
      </c>
      <c r="MP104" s="566"/>
      <c r="MQ104" s="567"/>
      <c r="MR104" s="174">
        <v>160</v>
      </c>
      <c r="MS104" s="566"/>
      <c r="MT104" s="567"/>
      <c r="MU104" s="252">
        <f t="shared" si="116"/>
        <v>0</v>
      </c>
      <c r="MV104" s="251">
        <f t="shared" si="117"/>
        <v>0</v>
      </c>
      <c r="MW104" s="226">
        <f t="shared" si="118"/>
        <v>0</v>
      </c>
      <c r="MX104" s="227">
        <f t="shared" si="119"/>
        <v>0</v>
      </c>
      <c r="MY104" s="23"/>
      <c r="MZ104" s="23"/>
      <c r="NA104" s="568">
        <v>160</v>
      </c>
      <c r="NB104" s="573"/>
      <c r="NC104" s="567"/>
      <c r="ND104" s="174">
        <v>160</v>
      </c>
      <c r="NE104" s="566"/>
      <c r="NF104" s="567"/>
      <c r="NG104" s="201">
        <v>160</v>
      </c>
      <c r="NH104" s="573"/>
      <c r="NI104" s="567"/>
      <c r="NJ104" s="201">
        <v>160</v>
      </c>
      <c r="NK104" s="573"/>
      <c r="NL104" s="567"/>
      <c r="NM104" s="174">
        <v>160</v>
      </c>
      <c r="NN104" s="566"/>
      <c r="NO104" s="567"/>
      <c r="NP104" s="174">
        <v>160</v>
      </c>
      <c r="NQ104" s="566"/>
      <c r="NR104" s="567"/>
      <c r="NS104" s="174">
        <v>160</v>
      </c>
      <c r="NT104" s="566"/>
      <c r="NU104" s="567"/>
      <c r="NV104" s="201">
        <v>160</v>
      </c>
      <c r="NW104" s="573"/>
      <c r="NX104" s="567"/>
      <c r="NY104" s="201">
        <v>160</v>
      </c>
      <c r="NZ104" s="573"/>
      <c r="OA104" s="567"/>
      <c r="OB104" s="174">
        <v>160</v>
      </c>
      <c r="OC104" s="566"/>
      <c r="OD104" s="567"/>
      <c r="OE104" s="174">
        <v>160</v>
      </c>
      <c r="OF104" s="566"/>
      <c r="OG104" s="567"/>
      <c r="OH104" s="174">
        <v>160</v>
      </c>
      <c r="OI104" s="566"/>
      <c r="OJ104" s="567"/>
      <c r="OK104" s="252">
        <f t="shared" si="120"/>
        <v>0</v>
      </c>
      <c r="OL104" s="251">
        <f t="shared" si="121"/>
        <v>0</v>
      </c>
      <c r="OM104" s="226">
        <f t="shared" si="122"/>
        <v>0</v>
      </c>
      <c r="ON104" s="227">
        <f t="shared" si="123"/>
        <v>0</v>
      </c>
      <c r="OO104" s="23"/>
      <c r="OP104" s="23"/>
      <c r="OQ104" s="571" t="s">
        <v>297</v>
      </c>
      <c r="OR104" s="577">
        <v>160</v>
      </c>
      <c r="OS104" s="573"/>
      <c r="OT104" s="175"/>
      <c r="OU104" s="252">
        <f t="shared" si="124"/>
        <v>0</v>
      </c>
      <c r="OV104" s="227">
        <f t="shared" si="125"/>
        <v>0</v>
      </c>
      <c r="OW104" s="226">
        <f t="shared" si="126"/>
        <v>0</v>
      </c>
      <c r="OX104" s="251">
        <f t="shared" si="127"/>
        <v>0</v>
      </c>
      <c r="OY104" s="574"/>
      <c r="OZ104" s="23"/>
      <c r="PA104" s="23"/>
      <c r="PB104" s="228">
        <f t="shared" si="130"/>
        <v>0</v>
      </c>
      <c r="PC104" s="255">
        <f t="shared" si="131"/>
        <v>0</v>
      </c>
      <c r="PD104" s="226">
        <f t="shared" si="132"/>
        <v>0</v>
      </c>
      <c r="PE104" s="227">
        <f t="shared" si="133"/>
        <v>0</v>
      </c>
      <c r="PF104" s="230">
        <f t="shared" si="134"/>
        <v>0</v>
      </c>
      <c r="PG104" s="229">
        <f t="shared" si="135"/>
        <v>0</v>
      </c>
      <c r="PH104" s="226">
        <f t="shared" si="136"/>
        <v>0</v>
      </c>
      <c r="PI104" s="251">
        <f t="shared" si="137"/>
        <v>0</v>
      </c>
      <c r="PJ104" s="412">
        <f t="shared" si="138"/>
        <v>0</v>
      </c>
      <c r="PK104" s="417">
        <f t="shared" si="139"/>
        <v>0</v>
      </c>
      <c r="PL104" s="412">
        <f t="shared" si="140"/>
        <v>0</v>
      </c>
      <c r="PM104" s="414">
        <f t="shared" si="141"/>
        <v>0</v>
      </c>
      <c r="PN104" s="412" t="s">
        <v>338</v>
      </c>
      <c r="PO104" s="414" t="s">
        <v>338</v>
      </c>
      <c r="PP104" s="412">
        <f t="shared" si="142"/>
        <v>0</v>
      </c>
      <c r="PQ104" s="414">
        <f t="shared" si="143"/>
        <v>0</v>
      </c>
      <c r="PR104" s="23"/>
      <c r="PV104" s="26"/>
      <c r="PW104" s="26"/>
      <c r="PY104" s="26"/>
    </row>
    <row r="105" spans="2:441" s="4" customFormat="1" ht="16.5" customHeight="1" x14ac:dyDescent="0.25">
      <c r="B105" s="46" t="s">
        <v>59</v>
      </c>
      <c r="C105" s="986"/>
      <c r="D105" s="987"/>
      <c r="E105" s="308"/>
      <c r="F105" s="652">
        <v>1</v>
      </c>
      <c r="G105" s="309"/>
      <c r="H105" s="59"/>
      <c r="I105" s="57">
        <f>INT(ROUND(F105,2)*(IF(RIGHT(G105,1)="*",data!$J$11*H105+(IF(H105&gt;0, data!$K$11,0)),(IF(G105&gt;0,data!$J$11*RIGHT(G105,5)+data!$K$11,0)))))</f>
        <v>0</v>
      </c>
      <c r="J105" s="57">
        <f>IF(E105&gt;0,I105*E105,0)</f>
        <v>0</v>
      </c>
      <c r="K105" s="313"/>
      <c r="L105" s="314"/>
      <c r="M105" s="312"/>
      <c r="N105" s="57">
        <f>INT(ROUND(F105,2)*(IF(J105&gt;0,(IF(L105="ano",data!$J$6,0)),0)))</f>
        <v>0</v>
      </c>
      <c r="O105" s="61">
        <f>IF(M105&gt;E105,N105*E105,N105*M105)</f>
        <v>0</v>
      </c>
      <c r="P105" s="63">
        <f>J105+O105</f>
        <v>0</v>
      </c>
      <c r="Q105" s="26"/>
      <c r="R105" s="288" t="str">
        <f t="shared" si="86"/>
        <v/>
      </c>
      <c r="S105" s="289" t="str">
        <f t="shared" si="87"/>
        <v/>
      </c>
      <c r="T105" s="65" t="s">
        <v>338</v>
      </c>
      <c r="U105" s="290" t="str">
        <f t="shared" si="128"/>
        <v/>
      </c>
      <c r="V105" s="4">
        <f t="shared" si="129"/>
        <v>0</v>
      </c>
      <c r="W105" s="26">
        <f>IF(H105&gt;0,IF(RIGHT(G105,1)="*",0,1),0)</f>
        <v>0</v>
      </c>
      <c r="X105" s="26">
        <f>IF(OR(G105=data!$I$18,G105=data!$I$19,G105=data!$I$20,G105=data!$I$21,G105=data!$I$22,G105=data!$I$23,G105=data!$I$24,G105=data!$I$25,G105=data!$I$26,G105=data!$I$27,G105=data!$I$28,G105=data!$I$29,G105=data!$I$30,G105=data!$I$31,G105=data!$I$32,G105=data!$I$33,G105=data!$I$34,G105=data!$I$35,G105=data!$I$36,G105=data!$I$37,G105=data!$I$38,G105=data!$I$39,G105=data!$I$40,G105=data!$I$41,G105=data!$I$42,G105=data!$I$43,G105=data!$I$44),1,0)</f>
        <v>0</v>
      </c>
      <c r="Z105" s="176" t="s">
        <v>297</v>
      </c>
      <c r="AA105" s="10"/>
      <c r="AB105" s="10"/>
      <c r="AC105" s="168">
        <v>160</v>
      </c>
      <c r="AD105" s="328"/>
      <c r="AE105" s="223"/>
      <c r="AF105" s="168">
        <v>160</v>
      </c>
      <c r="AG105" s="328"/>
      <c r="AH105" s="223"/>
      <c r="AI105" s="168">
        <v>160</v>
      </c>
      <c r="AJ105" s="328"/>
      <c r="AK105" s="223"/>
      <c r="AL105" s="168">
        <v>160</v>
      </c>
      <c r="AM105" s="328"/>
      <c r="AN105" s="223"/>
      <c r="AO105" s="168">
        <v>160</v>
      </c>
      <c r="AP105" s="328"/>
      <c r="AQ105" s="223"/>
      <c r="AR105" s="168">
        <v>160</v>
      </c>
      <c r="AS105" s="328"/>
      <c r="AT105" s="223"/>
      <c r="AU105" s="168">
        <v>160</v>
      </c>
      <c r="AV105" s="328"/>
      <c r="AW105" s="223"/>
      <c r="AX105" s="168">
        <v>160</v>
      </c>
      <c r="AY105" s="328"/>
      <c r="AZ105" s="223"/>
      <c r="BA105" s="168">
        <v>160</v>
      </c>
      <c r="BB105" s="328"/>
      <c r="BC105" s="223"/>
      <c r="BD105" s="168">
        <v>160</v>
      </c>
      <c r="BE105" s="328"/>
      <c r="BF105" s="223"/>
      <c r="BG105" s="168">
        <v>160</v>
      </c>
      <c r="BH105" s="328"/>
      <c r="BI105" s="223"/>
      <c r="BJ105" s="168">
        <v>160</v>
      </c>
      <c r="BK105" s="328"/>
      <c r="BL105" s="223"/>
      <c r="BM105" s="226">
        <f t="shared" si="88"/>
        <v>0</v>
      </c>
      <c r="BN105" s="251">
        <f t="shared" si="89"/>
        <v>0</v>
      </c>
      <c r="BO105" s="226">
        <f t="shared" si="90"/>
        <v>0</v>
      </c>
      <c r="BP105" s="227">
        <f t="shared" si="91"/>
        <v>0</v>
      </c>
      <c r="BS105" s="164">
        <v>160</v>
      </c>
      <c r="BT105" s="327"/>
      <c r="BU105" s="177"/>
      <c r="BV105" s="164">
        <v>160</v>
      </c>
      <c r="BW105" s="327"/>
      <c r="BX105" s="177"/>
      <c r="BY105" s="164">
        <v>160</v>
      </c>
      <c r="BZ105" s="327"/>
      <c r="CA105" s="177"/>
      <c r="CB105" s="164">
        <v>160</v>
      </c>
      <c r="CC105" s="327"/>
      <c r="CD105" s="177"/>
      <c r="CE105" s="164">
        <v>160</v>
      </c>
      <c r="CF105" s="327"/>
      <c r="CG105" s="177"/>
      <c r="CH105" s="164">
        <v>160</v>
      </c>
      <c r="CI105" s="327"/>
      <c r="CJ105" s="177"/>
      <c r="CK105" s="164">
        <v>160</v>
      </c>
      <c r="CL105" s="327"/>
      <c r="CM105" s="177"/>
      <c r="CN105" s="164">
        <v>160</v>
      </c>
      <c r="CO105" s="327"/>
      <c r="CP105" s="177"/>
      <c r="CQ105" s="164">
        <v>160</v>
      </c>
      <c r="CR105" s="327"/>
      <c r="CS105" s="177"/>
      <c r="CT105" s="164">
        <v>160</v>
      </c>
      <c r="CU105" s="327"/>
      <c r="CV105" s="177"/>
      <c r="CW105" s="164">
        <v>160</v>
      </c>
      <c r="CX105" s="327"/>
      <c r="CY105" s="177"/>
      <c r="CZ105" s="164">
        <v>160</v>
      </c>
      <c r="DA105" s="327"/>
      <c r="DB105" s="177"/>
      <c r="DC105" s="252">
        <f t="shared" si="92"/>
        <v>0</v>
      </c>
      <c r="DD105" s="251">
        <f t="shared" si="93"/>
        <v>0</v>
      </c>
      <c r="DE105" s="226">
        <f t="shared" si="94"/>
        <v>0</v>
      </c>
      <c r="DF105" s="227">
        <f t="shared" si="95"/>
        <v>0</v>
      </c>
      <c r="DI105" s="164">
        <v>160</v>
      </c>
      <c r="DJ105" s="340"/>
      <c r="DK105" s="169"/>
      <c r="DL105" s="195">
        <v>160</v>
      </c>
      <c r="DM105" s="328"/>
      <c r="DN105" s="169"/>
      <c r="DO105" s="195">
        <v>160</v>
      </c>
      <c r="DP105" s="328"/>
      <c r="DQ105" s="169"/>
      <c r="DR105" s="195">
        <v>160</v>
      </c>
      <c r="DS105" s="328"/>
      <c r="DT105" s="169"/>
      <c r="DU105" s="195">
        <v>160</v>
      </c>
      <c r="DV105" s="328"/>
      <c r="DW105" s="169"/>
      <c r="DX105" s="164">
        <v>160</v>
      </c>
      <c r="DY105" s="340"/>
      <c r="DZ105" s="169"/>
      <c r="EA105" s="195">
        <v>160</v>
      </c>
      <c r="EB105" s="328"/>
      <c r="EC105" s="169"/>
      <c r="ED105" s="195">
        <v>160</v>
      </c>
      <c r="EE105" s="328"/>
      <c r="EF105" s="169"/>
      <c r="EG105" s="195">
        <v>160</v>
      </c>
      <c r="EH105" s="328"/>
      <c r="EI105" s="169"/>
      <c r="EJ105" s="164">
        <v>160</v>
      </c>
      <c r="EK105" s="340"/>
      <c r="EL105" s="169"/>
      <c r="EM105" s="195">
        <v>160</v>
      </c>
      <c r="EN105" s="328"/>
      <c r="EO105" s="169"/>
      <c r="EP105" s="195">
        <v>160</v>
      </c>
      <c r="EQ105" s="328"/>
      <c r="ER105" s="169"/>
      <c r="ES105" s="252">
        <f t="shared" si="96"/>
        <v>0</v>
      </c>
      <c r="ET105" s="251">
        <f t="shared" si="97"/>
        <v>0</v>
      </c>
      <c r="EU105" s="226">
        <f t="shared" si="98"/>
        <v>0</v>
      </c>
      <c r="EV105" s="227">
        <f t="shared" si="99"/>
        <v>0</v>
      </c>
      <c r="EY105" s="346">
        <v>160</v>
      </c>
      <c r="EZ105" s="327"/>
      <c r="FA105" s="169"/>
      <c r="FB105" s="195">
        <v>160</v>
      </c>
      <c r="FC105" s="327"/>
      <c r="FD105" s="169"/>
      <c r="FE105" s="195">
        <v>160</v>
      </c>
      <c r="FF105" s="327"/>
      <c r="FG105" s="169"/>
      <c r="FH105" s="195">
        <v>160</v>
      </c>
      <c r="FI105" s="327"/>
      <c r="FJ105" s="169"/>
      <c r="FK105" s="164">
        <v>160</v>
      </c>
      <c r="FL105" s="340"/>
      <c r="FM105" s="169"/>
      <c r="FN105" s="195">
        <v>160</v>
      </c>
      <c r="FO105" s="327"/>
      <c r="FP105" s="169"/>
      <c r="FQ105" s="164">
        <v>160</v>
      </c>
      <c r="FR105" s="340"/>
      <c r="FS105" s="169"/>
      <c r="FT105" s="195">
        <v>160</v>
      </c>
      <c r="FU105" s="327"/>
      <c r="FV105" s="169"/>
      <c r="FW105" s="195">
        <v>160</v>
      </c>
      <c r="FX105" s="327"/>
      <c r="FY105" s="169"/>
      <c r="FZ105" s="164">
        <v>160</v>
      </c>
      <c r="GA105" s="340"/>
      <c r="GB105" s="169"/>
      <c r="GC105" s="195">
        <v>160</v>
      </c>
      <c r="GD105" s="327"/>
      <c r="GE105" s="169"/>
      <c r="GF105" s="195">
        <v>160</v>
      </c>
      <c r="GG105" s="327"/>
      <c r="GH105" s="169"/>
      <c r="GI105" s="252">
        <f t="shared" si="100"/>
        <v>0</v>
      </c>
      <c r="GJ105" s="251">
        <f t="shared" si="101"/>
        <v>0</v>
      </c>
      <c r="GK105" s="226">
        <f t="shared" si="102"/>
        <v>0</v>
      </c>
      <c r="GL105" s="227">
        <f t="shared" si="103"/>
        <v>0</v>
      </c>
      <c r="GO105" s="346">
        <v>160</v>
      </c>
      <c r="GP105" s="327"/>
      <c r="GQ105" s="169"/>
      <c r="GR105" s="195">
        <v>160</v>
      </c>
      <c r="GS105" s="327"/>
      <c r="GT105" s="169"/>
      <c r="GU105" s="195">
        <v>160</v>
      </c>
      <c r="GV105" s="327"/>
      <c r="GW105" s="169"/>
      <c r="GX105" s="195">
        <v>160</v>
      </c>
      <c r="GY105" s="327"/>
      <c r="GZ105" s="169"/>
      <c r="HA105" s="195">
        <v>160</v>
      </c>
      <c r="HB105" s="327"/>
      <c r="HC105" s="169"/>
      <c r="HD105" s="195">
        <v>160</v>
      </c>
      <c r="HE105" s="327"/>
      <c r="HF105" s="169"/>
      <c r="HG105" s="195">
        <v>160</v>
      </c>
      <c r="HH105" s="327"/>
      <c r="HI105" s="169"/>
      <c r="HJ105" s="195">
        <v>160</v>
      </c>
      <c r="HK105" s="327"/>
      <c r="HL105" s="169"/>
      <c r="HM105" s="195">
        <v>160</v>
      </c>
      <c r="HN105" s="327"/>
      <c r="HO105" s="169"/>
      <c r="HP105" s="195">
        <v>160</v>
      </c>
      <c r="HQ105" s="327"/>
      <c r="HR105" s="169"/>
      <c r="HS105" s="195">
        <v>160</v>
      </c>
      <c r="HT105" s="327"/>
      <c r="HU105" s="169"/>
      <c r="HV105" s="195">
        <v>160</v>
      </c>
      <c r="HW105" s="327"/>
      <c r="HX105" s="169"/>
      <c r="HY105" s="252">
        <f t="shared" si="104"/>
        <v>0</v>
      </c>
      <c r="HZ105" s="251">
        <f t="shared" si="105"/>
        <v>0</v>
      </c>
      <c r="IA105" s="226">
        <f t="shared" si="106"/>
        <v>0</v>
      </c>
      <c r="IB105" s="227">
        <f t="shared" si="107"/>
        <v>0</v>
      </c>
      <c r="IE105" s="346">
        <v>160</v>
      </c>
      <c r="IF105" s="327"/>
      <c r="IG105" s="169"/>
      <c r="IH105" s="195">
        <v>160</v>
      </c>
      <c r="II105" s="327"/>
      <c r="IJ105" s="169"/>
      <c r="IK105" s="164">
        <v>160</v>
      </c>
      <c r="IL105" s="340"/>
      <c r="IM105" s="169"/>
      <c r="IN105" s="164">
        <v>160</v>
      </c>
      <c r="IO105" s="340"/>
      <c r="IP105" s="169"/>
      <c r="IQ105" s="164">
        <v>160</v>
      </c>
      <c r="IR105" s="340"/>
      <c r="IS105" s="169"/>
      <c r="IT105" s="164">
        <v>160</v>
      </c>
      <c r="IU105" s="340"/>
      <c r="IV105" s="169"/>
      <c r="IW105" s="195">
        <v>160</v>
      </c>
      <c r="IX105" s="327"/>
      <c r="IY105" s="169"/>
      <c r="IZ105" s="164">
        <v>160</v>
      </c>
      <c r="JA105" s="340"/>
      <c r="JB105" s="169"/>
      <c r="JC105" s="164">
        <v>160</v>
      </c>
      <c r="JD105" s="340"/>
      <c r="JE105" s="169"/>
      <c r="JF105" s="164">
        <v>160</v>
      </c>
      <c r="JG105" s="340"/>
      <c r="JH105" s="169"/>
      <c r="JI105" s="164">
        <v>160</v>
      </c>
      <c r="JJ105" s="340"/>
      <c r="JK105" s="169"/>
      <c r="JL105" s="195">
        <v>160</v>
      </c>
      <c r="JM105" s="327"/>
      <c r="JN105" s="169"/>
      <c r="JO105" s="252">
        <f t="shared" si="108"/>
        <v>0</v>
      </c>
      <c r="JP105" s="251">
        <f t="shared" si="109"/>
        <v>0</v>
      </c>
      <c r="JQ105" s="226">
        <f t="shared" si="110"/>
        <v>0</v>
      </c>
      <c r="JR105" s="227">
        <f t="shared" si="111"/>
        <v>0</v>
      </c>
      <c r="JU105" s="164">
        <v>160</v>
      </c>
      <c r="JV105" s="340"/>
      <c r="JW105" s="169"/>
      <c r="JX105" s="164">
        <v>160</v>
      </c>
      <c r="JY105" s="340"/>
      <c r="JZ105" s="169"/>
      <c r="KA105" s="164">
        <v>160</v>
      </c>
      <c r="KB105" s="340"/>
      <c r="KC105" s="169"/>
      <c r="KD105" s="164">
        <v>160</v>
      </c>
      <c r="KE105" s="340"/>
      <c r="KF105" s="169"/>
      <c r="KG105" s="164">
        <v>160</v>
      </c>
      <c r="KH105" s="340"/>
      <c r="KI105" s="169"/>
      <c r="KJ105" s="164">
        <v>160</v>
      </c>
      <c r="KK105" s="340"/>
      <c r="KL105" s="169"/>
      <c r="KM105" s="164">
        <v>160</v>
      </c>
      <c r="KN105" s="340"/>
      <c r="KO105" s="169"/>
      <c r="KP105" s="164">
        <v>160</v>
      </c>
      <c r="KQ105" s="340"/>
      <c r="KR105" s="169"/>
      <c r="KS105" s="164">
        <v>160</v>
      </c>
      <c r="KT105" s="340"/>
      <c r="KU105" s="169"/>
      <c r="KV105" s="164">
        <v>160</v>
      </c>
      <c r="KW105" s="340"/>
      <c r="KX105" s="169"/>
      <c r="KY105" s="164">
        <v>160</v>
      </c>
      <c r="KZ105" s="340"/>
      <c r="LA105" s="169"/>
      <c r="LB105" s="164">
        <v>160</v>
      </c>
      <c r="LC105" s="340"/>
      <c r="LD105" s="169"/>
      <c r="LE105" s="252">
        <f t="shared" si="112"/>
        <v>0</v>
      </c>
      <c r="LF105" s="251">
        <f t="shared" si="113"/>
        <v>0</v>
      </c>
      <c r="LG105" s="226">
        <f t="shared" si="114"/>
        <v>0</v>
      </c>
      <c r="LH105" s="227">
        <f t="shared" si="115"/>
        <v>0</v>
      </c>
      <c r="LK105" s="164">
        <v>160</v>
      </c>
      <c r="LL105" s="340"/>
      <c r="LM105" s="169"/>
      <c r="LN105" s="164">
        <v>160</v>
      </c>
      <c r="LO105" s="340"/>
      <c r="LP105" s="169"/>
      <c r="LQ105" s="164">
        <v>160</v>
      </c>
      <c r="LR105" s="340"/>
      <c r="LS105" s="169"/>
      <c r="LT105" s="164">
        <v>160</v>
      </c>
      <c r="LU105" s="340"/>
      <c r="LV105" s="169"/>
      <c r="LW105" s="164">
        <v>160</v>
      </c>
      <c r="LX105" s="340"/>
      <c r="LY105" s="169"/>
      <c r="LZ105" s="205">
        <v>160</v>
      </c>
      <c r="MA105" s="340"/>
      <c r="MB105" s="169"/>
      <c r="MC105" s="164">
        <v>160</v>
      </c>
      <c r="MD105" s="340"/>
      <c r="ME105" s="169"/>
      <c r="MF105" s="164">
        <v>160</v>
      </c>
      <c r="MG105" s="340"/>
      <c r="MH105" s="169"/>
      <c r="MI105" s="164">
        <v>160</v>
      </c>
      <c r="MJ105" s="340"/>
      <c r="MK105" s="169"/>
      <c r="ML105" s="164">
        <v>160</v>
      </c>
      <c r="MM105" s="340"/>
      <c r="MN105" s="169"/>
      <c r="MO105" s="205">
        <v>160</v>
      </c>
      <c r="MP105" s="340"/>
      <c r="MQ105" s="169"/>
      <c r="MR105" s="164">
        <v>160</v>
      </c>
      <c r="MS105" s="340"/>
      <c r="MT105" s="169"/>
      <c r="MU105" s="252">
        <f t="shared" si="116"/>
        <v>0</v>
      </c>
      <c r="MV105" s="251">
        <f t="shared" si="117"/>
        <v>0</v>
      </c>
      <c r="MW105" s="226">
        <f t="shared" si="118"/>
        <v>0</v>
      </c>
      <c r="MX105" s="227">
        <f t="shared" si="119"/>
        <v>0</v>
      </c>
      <c r="NA105" s="346">
        <v>160</v>
      </c>
      <c r="NB105" s="327"/>
      <c r="NC105" s="169"/>
      <c r="ND105" s="164">
        <v>160</v>
      </c>
      <c r="NE105" s="340"/>
      <c r="NF105" s="169"/>
      <c r="NG105" s="195">
        <v>160</v>
      </c>
      <c r="NH105" s="327"/>
      <c r="NI105" s="169"/>
      <c r="NJ105" s="195">
        <v>160</v>
      </c>
      <c r="NK105" s="327"/>
      <c r="NL105" s="169"/>
      <c r="NM105" s="164">
        <v>160</v>
      </c>
      <c r="NN105" s="340"/>
      <c r="NO105" s="169"/>
      <c r="NP105" s="164">
        <v>160</v>
      </c>
      <c r="NQ105" s="340"/>
      <c r="NR105" s="169"/>
      <c r="NS105" s="164">
        <v>160</v>
      </c>
      <c r="NT105" s="340"/>
      <c r="NU105" s="169"/>
      <c r="NV105" s="195">
        <v>160</v>
      </c>
      <c r="NW105" s="327"/>
      <c r="NX105" s="169"/>
      <c r="NY105" s="195">
        <v>160</v>
      </c>
      <c r="NZ105" s="327"/>
      <c r="OA105" s="169"/>
      <c r="OB105" s="164">
        <v>160</v>
      </c>
      <c r="OC105" s="340"/>
      <c r="OD105" s="169"/>
      <c r="OE105" s="164">
        <v>160</v>
      </c>
      <c r="OF105" s="340"/>
      <c r="OG105" s="169"/>
      <c r="OH105" s="164">
        <v>160</v>
      </c>
      <c r="OI105" s="340"/>
      <c r="OJ105" s="169"/>
      <c r="OK105" s="252">
        <f t="shared" si="120"/>
        <v>0</v>
      </c>
      <c r="OL105" s="251">
        <f t="shared" si="121"/>
        <v>0</v>
      </c>
      <c r="OM105" s="226">
        <f t="shared" si="122"/>
        <v>0</v>
      </c>
      <c r="ON105" s="227">
        <f t="shared" si="123"/>
        <v>0</v>
      </c>
      <c r="OQ105" s="283" t="s">
        <v>297</v>
      </c>
      <c r="OR105" s="354">
        <v>160</v>
      </c>
      <c r="OS105" s="327"/>
      <c r="OT105" s="177"/>
      <c r="OU105" s="252">
        <f t="shared" si="124"/>
        <v>0</v>
      </c>
      <c r="OV105" s="227">
        <f t="shared" si="125"/>
        <v>0</v>
      </c>
      <c r="OW105" s="226">
        <f t="shared" si="126"/>
        <v>0</v>
      </c>
      <c r="OX105" s="251">
        <f t="shared" si="127"/>
        <v>0</v>
      </c>
      <c r="OY105" s="293"/>
      <c r="PB105" s="228">
        <f t="shared" si="130"/>
        <v>0</v>
      </c>
      <c r="PC105" s="255">
        <f t="shared" si="131"/>
        <v>0</v>
      </c>
      <c r="PD105" s="226">
        <f t="shared" si="132"/>
        <v>0</v>
      </c>
      <c r="PE105" s="227">
        <f t="shared" si="133"/>
        <v>0</v>
      </c>
      <c r="PF105" s="230">
        <f t="shared" si="134"/>
        <v>0</v>
      </c>
      <c r="PG105" s="229">
        <f t="shared" si="135"/>
        <v>0</v>
      </c>
      <c r="PH105" s="226">
        <f t="shared" si="136"/>
        <v>0</v>
      </c>
      <c r="PI105" s="251">
        <f t="shared" si="137"/>
        <v>0</v>
      </c>
      <c r="PJ105" s="412">
        <f t="shared" si="138"/>
        <v>0</v>
      </c>
      <c r="PK105" s="417">
        <f t="shared" si="139"/>
        <v>0</v>
      </c>
      <c r="PL105" s="412">
        <f t="shared" si="140"/>
        <v>0</v>
      </c>
      <c r="PM105" s="414">
        <f t="shared" si="141"/>
        <v>0</v>
      </c>
      <c r="PN105" s="412" t="s">
        <v>338</v>
      </c>
      <c r="PO105" s="414" t="s">
        <v>338</v>
      </c>
      <c r="PP105" s="412">
        <f t="shared" si="142"/>
        <v>0</v>
      </c>
      <c r="PQ105" s="414">
        <f t="shared" si="143"/>
        <v>0</v>
      </c>
      <c r="PV105" s="26"/>
      <c r="PW105" s="26"/>
      <c r="PY105" s="26"/>
    </row>
    <row r="106" spans="2:441" s="4" customFormat="1" ht="15" hidden="1" customHeight="1" x14ac:dyDescent="0.25">
      <c r="B106" s="46"/>
      <c r="C106" s="555"/>
      <c r="D106" s="578"/>
      <c r="E106" s="579"/>
      <c r="F106" s="652"/>
      <c r="G106" s="580"/>
      <c r="H106" s="58"/>
      <c r="I106" s="57">
        <f>INT(ROUND(F106,2)*(IF(RIGHT(G106,1)="*",data!$J$11*H106+(IF(H106&gt;0, data!$K$11,0)),(IF(G106&gt;0,data!$J$11*RIGHT(G106,5)+data!$K$11,0)))))</f>
        <v>0</v>
      </c>
      <c r="J106" s="57"/>
      <c r="K106" s="581"/>
      <c r="L106" s="582"/>
      <c r="M106" s="128"/>
      <c r="N106" s="57">
        <f>INT(ROUND(F106,2)*(IF(J106&gt;0,(IF(L106="ano",data!$J$6,0)),0)))</f>
        <v>0</v>
      </c>
      <c r="O106" s="61"/>
      <c r="P106" s="64"/>
      <c r="Q106" s="26"/>
      <c r="R106" s="288" t="str">
        <f t="shared" si="86"/>
        <v/>
      </c>
      <c r="S106" s="289" t="str">
        <f t="shared" si="87"/>
        <v/>
      </c>
      <c r="T106" s="65" t="s">
        <v>338</v>
      </c>
      <c r="U106" s="290" t="str">
        <f t="shared" si="128"/>
        <v/>
      </c>
      <c r="V106" s="4">
        <f t="shared" si="129"/>
        <v>0</v>
      </c>
      <c r="W106" s="26"/>
      <c r="X106" s="26">
        <f>IF(OR(G106=data!$I$18,G106=data!$I$19,G106=data!$I$20,G106=data!$I$21,G106=data!$I$22,G106=data!$I$23,G106=data!$I$24,G106=data!$I$25,G106=data!$I$26,G106=data!$I$27,G106=data!$I$28,G106=data!$I$29,G106=data!$I$30,G106=data!$I$31,G106=data!$I$32,G106=data!$I$33,G106=data!$I$34,G106=data!$I$35,G106=data!$I$36,G106=data!$I$37,G106=data!$I$38,G106=data!$I$39,G106=data!$I$40,G106=data!$I$41,G106=data!$I$42,G106=data!$I$43,G106=data!$I$44),1,0)</f>
        <v>0</v>
      </c>
      <c r="Z106" s="173" t="s">
        <v>297</v>
      </c>
      <c r="AA106" s="10"/>
      <c r="AB106" s="10"/>
      <c r="AC106" s="560">
        <v>160</v>
      </c>
      <c r="AD106" s="561"/>
      <c r="AE106" s="562"/>
      <c r="AF106" s="560">
        <v>160</v>
      </c>
      <c r="AG106" s="561"/>
      <c r="AH106" s="562"/>
      <c r="AI106" s="560">
        <v>160</v>
      </c>
      <c r="AJ106" s="561"/>
      <c r="AK106" s="562"/>
      <c r="AL106" s="560">
        <v>160</v>
      </c>
      <c r="AM106" s="561"/>
      <c r="AN106" s="562"/>
      <c r="AO106" s="560">
        <v>160</v>
      </c>
      <c r="AP106" s="561"/>
      <c r="AQ106" s="562"/>
      <c r="AR106" s="560">
        <v>160</v>
      </c>
      <c r="AS106" s="561"/>
      <c r="AT106" s="562"/>
      <c r="AU106" s="560">
        <v>160</v>
      </c>
      <c r="AV106" s="561"/>
      <c r="AW106" s="562"/>
      <c r="AX106" s="560">
        <v>160</v>
      </c>
      <c r="AY106" s="561"/>
      <c r="AZ106" s="562"/>
      <c r="BA106" s="560">
        <v>160</v>
      </c>
      <c r="BB106" s="561"/>
      <c r="BC106" s="562"/>
      <c r="BD106" s="560">
        <v>160</v>
      </c>
      <c r="BE106" s="561"/>
      <c r="BF106" s="562"/>
      <c r="BG106" s="560">
        <v>160</v>
      </c>
      <c r="BH106" s="561"/>
      <c r="BI106" s="562"/>
      <c r="BJ106" s="560">
        <v>160</v>
      </c>
      <c r="BK106" s="561"/>
      <c r="BL106" s="562"/>
      <c r="BM106" s="226">
        <f t="shared" si="88"/>
        <v>0</v>
      </c>
      <c r="BN106" s="251">
        <f t="shared" si="89"/>
        <v>0</v>
      </c>
      <c r="BO106" s="226">
        <f t="shared" si="90"/>
        <v>0</v>
      </c>
      <c r="BP106" s="227">
        <f t="shared" si="91"/>
        <v>0</v>
      </c>
      <c r="BS106" s="174">
        <v>160</v>
      </c>
      <c r="BT106" s="573"/>
      <c r="BU106" s="175"/>
      <c r="BV106" s="174">
        <v>160</v>
      </c>
      <c r="BW106" s="573"/>
      <c r="BX106" s="175"/>
      <c r="BY106" s="174">
        <v>160</v>
      </c>
      <c r="BZ106" s="573"/>
      <c r="CA106" s="175"/>
      <c r="CB106" s="174">
        <v>160</v>
      </c>
      <c r="CC106" s="573"/>
      <c r="CD106" s="175"/>
      <c r="CE106" s="174">
        <v>160</v>
      </c>
      <c r="CF106" s="573"/>
      <c r="CG106" s="175"/>
      <c r="CH106" s="174">
        <v>160</v>
      </c>
      <c r="CI106" s="573"/>
      <c r="CJ106" s="175"/>
      <c r="CK106" s="174">
        <v>160</v>
      </c>
      <c r="CL106" s="573"/>
      <c r="CM106" s="175"/>
      <c r="CN106" s="174">
        <v>160</v>
      </c>
      <c r="CO106" s="573"/>
      <c r="CP106" s="175"/>
      <c r="CQ106" s="174">
        <v>160</v>
      </c>
      <c r="CR106" s="573"/>
      <c r="CS106" s="175"/>
      <c r="CT106" s="174">
        <v>160</v>
      </c>
      <c r="CU106" s="573"/>
      <c r="CV106" s="175"/>
      <c r="CW106" s="174">
        <v>160</v>
      </c>
      <c r="CX106" s="573"/>
      <c r="CY106" s="175"/>
      <c r="CZ106" s="174">
        <v>160</v>
      </c>
      <c r="DA106" s="573"/>
      <c r="DB106" s="175"/>
      <c r="DC106" s="252">
        <f t="shared" si="92"/>
        <v>0</v>
      </c>
      <c r="DD106" s="251">
        <f t="shared" si="93"/>
        <v>0</v>
      </c>
      <c r="DE106" s="226">
        <f t="shared" si="94"/>
        <v>0</v>
      </c>
      <c r="DF106" s="227">
        <f t="shared" si="95"/>
        <v>0</v>
      </c>
      <c r="DI106" s="174">
        <v>160</v>
      </c>
      <c r="DJ106" s="566"/>
      <c r="DK106" s="567"/>
      <c r="DL106" s="201">
        <v>160</v>
      </c>
      <c r="DM106" s="561"/>
      <c r="DN106" s="567"/>
      <c r="DO106" s="201">
        <v>160</v>
      </c>
      <c r="DP106" s="561"/>
      <c r="DQ106" s="567"/>
      <c r="DR106" s="201">
        <v>160</v>
      </c>
      <c r="DS106" s="561"/>
      <c r="DT106" s="567"/>
      <c r="DU106" s="201">
        <v>160</v>
      </c>
      <c r="DV106" s="561"/>
      <c r="DW106" s="567"/>
      <c r="DX106" s="174">
        <v>160</v>
      </c>
      <c r="DY106" s="566"/>
      <c r="DZ106" s="567"/>
      <c r="EA106" s="201">
        <v>160</v>
      </c>
      <c r="EB106" s="561"/>
      <c r="EC106" s="567"/>
      <c r="ED106" s="201">
        <v>160</v>
      </c>
      <c r="EE106" s="561"/>
      <c r="EF106" s="567"/>
      <c r="EG106" s="201">
        <v>160</v>
      </c>
      <c r="EH106" s="561"/>
      <c r="EI106" s="567"/>
      <c r="EJ106" s="174">
        <v>160</v>
      </c>
      <c r="EK106" s="566"/>
      <c r="EL106" s="567"/>
      <c r="EM106" s="201">
        <v>160</v>
      </c>
      <c r="EN106" s="561"/>
      <c r="EO106" s="567"/>
      <c r="EP106" s="201">
        <v>160</v>
      </c>
      <c r="EQ106" s="561"/>
      <c r="ER106" s="567"/>
      <c r="ES106" s="252">
        <f t="shared" si="96"/>
        <v>0</v>
      </c>
      <c r="ET106" s="251">
        <f t="shared" si="97"/>
        <v>0</v>
      </c>
      <c r="EU106" s="226">
        <f t="shared" si="98"/>
        <v>0</v>
      </c>
      <c r="EV106" s="227">
        <f t="shared" si="99"/>
        <v>0</v>
      </c>
      <c r="EY106" s="568">
        <v>160</v>
      </c>
      <c r="EZ106" s="573"/>
      <c r="FA106" s="567"/>
      <c r="FB106" s="201">
        <v>160</v>
      </c>
      <c r="FC106" s="573"/>
      <c r="FD106" s="567"/>
      <c r="FE106" s="201">
        <v>160</v>
      </c>
      <c r="FF106" s="573"/>
      <c r="FG106" s="567"/>
      <c r="FH106" s="201">
        <v>160</v>
      </c>
      <c r="FI106" s="573"/>
      <c r="FJ106" s="567"/>
      <c r="FK106" s="174">
        <v>160</v>
      </c>
      <c r="FL106" s="566"/>
      <c r="FM106" s="567"/>
      <c r="FN106" s="201">
        <v>160</v>
      </c>
      <c r="FO106" s="573"/>
      <c r="FP106" s="567"/>
      <c r="FQ106" s="174">
        <v>160</v>
      </c>
      <c r="FR106" s="566"/>
      <c r="FS106" s="567"/>
      <c r="FT106" s="201">
        <v>160</v>
      </c>
      <c r="FU106" s="573"/>
      <c r="FV106" s="567"/>
      <c r="FW106" s="201">
        <v>160</v>
      </c>
      <c r="FX106" s="573"/>
      <c r="FY106" s="567"/>
      <c r="FZ106" s="174">
        <v>160</v>
      </c>
      <c r="GA106" s="566"/>
      <c r="GB106" s="567"/>
      <c r="GC106" s="201">
        <v>160</v>
      </c>
      <c r="GD106" s="573"/>
      <c r="GE106" s="567"/>
      <c r="GF106" s="201">
        <v>160</v>
      </c>
      <c r="GG106" s="573"/>
      <c r="GH106" s="567"/>
      <c r="GI106" s="252">
        <f t="shared" si="100"/>
        <v>0</v>
      </c>
      <c r="GJ106" s="251">
        <f t="shared" si="101"/>
        <v>0</v>
      </c>
      <c r="GK106" s="226">
        <f t="shared" si="102"/>
        <v>0</v>
      </c>
      <c r="GL106" s="227">
        <f t="shared" si="103"/>
        <v>0</v>
      </c>
      <c r="GO106" s="568">
        <v>160</v>
      </c>
      <c r="GP106" s="573"/>
      <c r="GQ106" s="567"/>
      <c r="GR106" s="201">
        <v>160</v>
      </c>
      <c r="GS106" s="573"/>
      <c r="GT106" s="567"/>
      <c r="GU106" s="201">
        <v>160</v>
      </c>
      <c r="GV106" s="573"/>
      <c r="GW106" s="567"/>
      <c r="GX106" s="201">
        <v>160</v>
      </c>
      <c r="GY106" s="573"/>
      <c r="GZ106" s="567"/>
      <c r="HA106" s="201">
        <v>160</v>
      </c>
      <c r="HB106" s="573"/>
      <c r="HC106" s="567"/>
      <c r="HD106" s="201">
        <v>160</v>
      </c>
      <c r="HE106" s="573"/>
      <c r="HF106" s="567"/>
      <c r="HG106" s="201">
        <v>160</v>
      </c>
      <c r="HH106" s="573"/>
      <c r="HI106" s="567"/>
      <c r="HJ106" s="201">
        <v>160</v>
      </c>
      <c r="HK106" s="573"/>
      <c r="HL106" s="567"/>
      <c r="HM106" s="201">
        <v>160</v>
      </c>
      <c r="HN106" s="573"/>
      <c r="HO106" s="567"/>
      <c r="HP106" s="201">
        <v>160</v>
      </c>
      <c r="HQ106" s="573"/>
      <c r="HR106" s="567"/>
      <c r="HS106" s="201">
        <v>160</v>
      </c>
      <c r="HT106" s="573"/>
      <c r="HU106" s="567"/>
      <c r="HV106" s="201">
        <v>160</v>
      </c>
      <c r="HW106" s="573"/>
      <c r="HX106" s="567"/>
      <c r="HY106" s="252">
        <f t="shared" si="104"/>
        <v>0</v>
      </c>
      <c r="HZ106" s="251">
        <f t="shared" si="105"/>
        <v>0</v>
      </c>
      <c r="IA106" s="226">
        <f t="shared" si="106"/>
        <v>0</v>
      </c>
      <c r="IB106" s="227">
        <f t="shared" si="107"/>
        <v>0</v>
      </c>
      <c r="IE106" s="568">
        <v>160</v>
      </c>
      <c r="IF106" s="573"/>
      <c r="IG106" s="567"/>
      <c r="IH106" s="201">
        <v>160</v>
      </c>
      <c r="II106" s="573"/>
      <c r="IJ106" s="567"/>
      <c r="IK106" s="174">
        <v>160</v>
      </c>
      <c r="IL106" s="566"/>
      <c r="IM106" s="567"/>
      <c r="IN106" s="174">
        <v>160</v>
      </c>
      <c r="IO106" s="566"/>
      <c r="IP106" s="567"/>
      <c r="IQ106" s="174">
        <v>160</v>
      </c>
      <c r="IR106" s="566"/>
      <c r="IS106" s="567"/>
      <c r="IT106" s="174">
        <v>160</v>
      </c>
      <c r="IU106" s="566"/>
      <c r="IV106" s="567"/>
      <c r="IW106" s="201">
        <v>160</v>
      </c>
      <c r="IX106" s="573"/>
      <c r="IY106" s="567"/>
      <c r="IZ106" s="174">
        <v>160</v>
      </c>
      <c r="JA106" s="566"/>
      <c r="JB106" s="567"/>
      <c r="JC106" s="174">
        <v>160</v>
      </c>
      <c r="JD106" s="566"/>
      <c r="JE106" s="567"/>
      <c r="JF106" s="174">
        <v>160</v>
      </c>
      <c r="JG106" s="566"/>
      <c r="JH106" s="567"/>
      <c r="JI106" s="174">
        <v>160</v>
      </c>
      <c r="JJ106" s="566"/>
      <c r="JK106" s="567"/>
      <c r="JL106" s="201">
        <v>160</v>
      </c>
      <c r="JM106" s="573"/>
      <c r="JN106" s="567"/>
      <c r="JO106" s="252">
        <f t="shared" si="108"/>
        <v>0</v>
      </c>
      <c r="JP106" s="251">
        <f t="shared" si="109"/>
        <v>0</v>
      </c>
      <c r="JQ106" s="226">
        <f t="shared" si="110"/>
        <v>0</v>
      </c>
      <c r="JR106" s="227">
        <f t="shared" si="111"/>
        <v>0</v>
      </c>
      <c r="JU106" s="174">
        <v>160</v>
      </c>
      <c r="JV106" s="566"/>
      <c r="JW106" s="567"/>
      <c r="JX106" s="174">
        <v>160</v>
      </c>
      <c r="JY106" s="566"/>
      <c r="JZ106" s="567"/>
      <c r="KA106" s="174">
        <v>160</v>
      </c>
      <c r="KB106" s="566"/>
      <c r="KC106" s="567"/>
      <c r="KD106" s="174">
        <v>160</v>
      </c>
      <c r="KE106" s="566"/>
      <c r="KF106" s="567"/>
      <c r="KG106" s="174">
        <v>160</v>
      </c>
      <c r="KH106" s="566"/>
      <c r="KI106" s="567"/>
      <c r="KJ106" s="174">
        <v>160</v>
      </c>
      <c r="KK106" s="566"/>
      <c r="KL106" s="567"/>
      <c r="KM106" s="174">
        <v>160</v>
      </c>
      <c r="KN106" s="566"/>
      <c r="KO106" s="567"/>
      <c r="KP106" s="174">
        <v>160</v>
      </c>
      <c r="KQ106" s="566"/>
      <c r="KR106" s="567"/>
      <c r="KS106" s="174">
        <v>160</v>
      </c>
      <c r="KT106" s="566"/>
      <c r="KU106" s="567"/>
      <c r="KV106" s="174">
        <v>160</v>
      </c>
      <c r="KW106" s="566"/>
      <c r="KX106" s="567"/>
      <c r="KY106" s="174">
        <v>160</v>
      </c>
      <c r="KZ106" s="566"/>
      <c r="LA106" s="567"/>
      <c r="LB106" s="174">
        <v>160</v>
      </c>
      <c r="LC106" s="566"/>
      <c r="LD106" s="567"/>
      <c r="LE106" s="252">
        <f t="shared" si="112"/>
        <v>0</v>
      </c>
      <c r="LF106" s="251">
        <f t="shared" si="113"/>
        <v>0</v>
      </c>
      <c r="LG106" s="226">
        <f t="shared" si="114"/>
        <v>0</v>
      </c>
      <c r="LH106" s="227">
        <f t="shared" si="115"/>
        <v>0</v>
      </c>
      <c r="LK106" s="174">
        <v>160</v>
      </c>
      <c r="LL106" s="566"/>
      <c r="LM106" s="567"/>
      <c r="LN106" s="174">
        <v>160</v>
      </c>
      <c r="LO106" s="566"/>
      <c r="LP106" s="567"/>
      <c r="LQ106" s="174">
        <v>160</v>
      </c>
      <c r="LR106" s="566"/>
      <c r="LS106" s="567"/>
      <c r="LT106" s="174">
        <v>160</v>
      </c>
      <c r="LU106" s="566"/>
      <c r="LV106" s="567"/>
      <c r="LW106" s="174">
        <v>160</v>
      </c>
      <c r="LX106" s="566"/>
      <c r="LY106" s="567"/>
      <c r="LZ106" s="551">
        <v>160</v>
      </c>
      <c r="MA106" s="566"/>
      <c r="MB106" s="567"/>
      <c r="MC106" s="174">
        <v>160</v>
      </c>
      <c r="MD106" s="566"/>
      <c r="ME106" s="567"/>
      <c r="MF106" s="174">
        <v>160</v>
      </c>
      <c r="MG106" s="566"/>
      <c r="MH106" s="567"/>
      <c r="MI106" s="174">
        <v>160</v>
      </c>
      <c r="MJ106" s="566"/>
      <c r="MK106" s="567"/>
      <c r="ML106" s="174">
        <v>160</v>
      </c>
      <c r="MM106" s="566"/>
      <c r="MN106" s="567"/>
      <c r="MO106" s="551">
        <v>160</v>
      </c>
      <c r="MP106" s="566"/>
      <c r="MQ106" s="567"/>
      <c r="MR106" s="174">
        <v>160</v>
      </c>
      <c r="MS106" s="566"/>
      <c r="MT106" s="567"/>
      <c r="MU106" s="252">
        <f t="shared" si="116"/>
        <v>0</v>
      </c>
      <c r="MV106" s="251">
        <f t="shared" si="117"/>
        <v>0</v>
      </c>
      <c r="MW106" s="226">
        <f t="shared" si="118"/>
        <v>0</v>
      </c>
      <c r="MX106" s="227">
        <f t="shared" si="119"/>
        <v>0</v>
      </c>
      <c r="NA106" s="568">
        <v>160</v>
      </c>
      <c r="NB106" s="573"/>
      <c r="NC106" s="567"/>
      <c r="ND106" s="174">
        <v>160</v>
      </c>
      <c r="NE106" s="566"/>
      <c r="NF106" s="567"/>
      <c r="NG106" s="201">
        <v>160</v>
      </c>
      <c r="NH106" s="573"/>
      <c r="NI106" s="567"/>
      <c r="NJ106" s="201">
        <v>160</v>
      </c>
      <c r="NK106" s="573"/>
      <c r="NL106" s="567"/>
      <c r="NM106" s="174">
        <v>160</v>
      </c>
      <c r="NN106" s="566"/>
      <c r="NO106" s="567"/>
      <c r="NP106" s="174">
        <v>160</v>
      </c>
      <c r="NQ106" s="566"/>
      <c r="NR106" s="567"/>
      <c r="NS106" s="174">
        <v>160</v>
      </c>
      <c r="NT106" s="566"/>
      <c r="NU106" s="567"/>
      <c r="NV106" s="201">
        <v>160</v>
      </c>
      <c r="NW106" s="573"/>
      <c r="NX106" s="567"/>
      <c r="NY106" s="201">
        <v>160</v>
      </c>
      <c r="NZ106" s="573"/>
      <c r="OA106" s="567"/>
      <c r="OB106" s="174">
        <v>160</v>
      </c>
      <c r="OC106" s="566"/>
      <c r="OD106" s="567"/>
      <c r="OE106" s="174">
        <v>160</v>
      </c>
      <c r="OF106" s="566"/>
      <c r="OG106" s="567"/>
      <c r="OH106" s="174">
        <v>160</v>
      </c>
      <c r="OI106" s="566"/>
      <c r="OJ106" s="567"/>
      <c r="OK106" s="252">
        <f t="shared" si="120"/>
        <v>0</v>
      </c>
      <c r="OL106" s="251">
        <f t="shared" si="121"/>
        <v>0</v>
      </c>
      <c r="OM106" s="226">
        <f t="shared" si="122"/>
        <v>0</v>
      </c>
      <c r="ON106" s="227">
        <f t="shared" si="123"/>
        <v>0</v>
      </c>
      <c r="OQ106" s="571" t="s">
        <v>297</v>
      </c>
      <c r="OR106" s="577">
        <v>160</v>
      </c>
      <c r="OS106" s="573"/>
      <c r="OT106" s="175"/>
      <c r="OU106" s="252">
        <f t="shared" si="124"/>
        <v>0</v>
      </c>
      <c r="OV106" s="227">
        <f t="shared" si="125"/>
        <v>0</v>
      </c>
      <c r="OW106" s="226">
        <f t="shared" si="126"/>
        <v>0</v>
      </c>
      <c r="OX106" s="251">
        <f t="shared" si="127"/>
        <v>0</v>
      </c>
      <c r="OY106" s="574"/>
      <c r="PB106" s="228">
        <f t="shared" si="130"/>
        <v>0</v>
      </c>
      <c r="PC106" s="255">
        <f t="shared" si="131"/>
        <v>0</v>
      </c>
      <c r="PD106" s="226">
        <f t="shared" si="132"/>
        <v>0</v>
      </c>
      <c r="PE106" s="227">
        <f t="shared" si="133"/>
        <v>0</v>
      </c>
      <c r="PF106" s="230">
        <f t="shared" si="134"/>
        <v>0</v>
      </c>
      <c r="PG106" s="229">
        <f t="shared" si="135"/>
        <v>0</v>
      </c>
      <c r="PH106" s="226">
        <f t="shared" si="136"/>
        <v>0</v>
      </c>
      <c r="PI106" s="251">
        <f t="shared" si="137"/>
        <v>0</v>
      </c>
      <c r="PJ106" s="412">
        <f t="shared" si="138"/>
        <v>0</v>
      </c>
      <c r="PK106" s="417">
        <f t="shared" si="139"/>
        <v>0</v>
      </c>
      <c r="PL106" s="412">
        <f t="shared" si="140"/>
        <v>0</v>
      </c>
      <c r="PM106" s="414">
        <f t="shared" si="141"/>
        <v>0</v>
      </c>
      <c r="PN106" s="412" t="s">
        <v>338</v>
      </c>
      <c r="PO106" s="414" t="s">
        <v>338</v>
      </c>
      <c r="PP106" s="412">
        <f t="shared" si="142"/>
        <v>0</v>
      </c>
      <c r="PQ106" s="414">
        <f t="shared" si="143"/>
        <v>0</v>
      </c>
      <c r="PV106" s="26"/>
      <c r="PW106" s="26"/>
      <c r="PY106" s="26"/>
    </row>
    <row r="107" spans="2:441" s="4" customFormat="1" ht="16.5" customHeight="1" x14ac:dyDescent="0.25">
      <c r="B107" s="46" t="s">
        <v>261</v>
      </c>
      <c r="C107" s="986"/>
      <c r="D107" s="987"/>
      <c r="E107" s="308"/>
      <c r="F107" s="652">
        <v>1</v>
      </c>
      <c r="G107" s="309"/>
      <c r="H107" s="59"/>
      <c r="I107" s="57">
        <f>INT(ROUND(F107,2)*(IF(RIGHT(G107,1)="*",data!$J$11*H107+(IF(H107&gt;0, data!$K$11,0)),(IF(G107&gt;0,data!$J$11*RIGHT(G107,5)+data!$K$11,0)))))</f>
        <v>0</v>
      </c>
      <c r="J107" s="57">
        <f>IF(E107&gt;0,I107*E107,0)</f>
        <v>0</v>
      </c>
      <c r="K107" s="313"/>
      <c r="L107" s="314"/>
      <c r="M107" s="312"/>
      <c r="N107" s="57">
        <f>INT(ROUND(F107,2)*(IF(J107&gt;0,(IF(L107="ano",data!$J$6,0)),0)))</f>
        <v>0</v>
      </c>
      <c r="O107" s="61">
        <f>IF(M107&gt;E107,N107*E107,N107*M107)</f>
        <v>0</v>
      </c>
      <c r="P107" s="63">
        <f>J107+O107</f>
        <v>0</v>
      </c>
      <c r="Q107" s="26"/>
      <c r="R107" s="288" t="str">
        <f t="shared" si="86"/>
        <v/>
      </c>
      <c r="S107" s="289" t="str">
        <f t="shared" si="87"/>
        <v/>
      </c>
      <c r="T107" s="65" t="s">
        <v>338</v>
      </c>
      <c r="U107" s="290" t="str">
        <f t="shared" si="128"/>
        <v/>
      </c>
      <c r="V107" s="4">
        <f t="shared" si="129"/>
        <v>0</v>
      </c>
      <c r="W107" s="26">
        <f>IF(H107&gt;0,IF(RIGHT(G107,1)="*",0,1),0)</f>
        <v>0</v>
      </c>
      <c r="X107" s="26">
        <f>IF(OR(G107=data!$I$18,G107=data!$I$19,G107=data!$I$20,G107=data!$I$21,G107=data!$I$22,G107=data!$I$23,G107=data!$I$24,G107=data!$I$25,G107=data!$I$26,G107=data!$I$27,G107=data!$I$28,G107=data!$I$29,G107=data!$I$30,G107=data!$I$31,G107=data!$I$32,G107=data!$I$33,G107=data!$I$34,G107=data!$I$35,G107=data!$I$36,G107=data!$I$37,G107=data!$I$38,G107=data!$I$39,G107=data!$I$40,G107=data!$I$41,G107=data!$I$42,G107=data!$I$43,G107=data!$I$44),1,0)</f>
        <v>0</v>
      </c>
      <c r="Z107" s="176" t="s">
        <v>297</v>
      </c>
      <c r="AA107" s="10"/>
      <c r="AB107" s="10"/>
      <c r="AC107" s="168">
        <v>160</v>
      </c>
      <c r="AD107" s="328"/>
      <c r="AE107" s="223"/>
      <c r="AF107" s="168">
        <v>160</v>
      </c>
      <c r="AG107" s="328"/>
      <c r="AH107" s="223"/>
      <c r="AI107" s="168">
        <v>160</v>
      </c>
      <c r="AJ107" s="328"/>
      <c r="AK107" s="223"/>
      <c r="AL107" s="168">
        <v>160</v>
      </c>
      <c r="AM107" s="328"/>
      <c r="AN107" s="223"/>
      <c r="AO107" s="168">
        <v>160</v>
      </c>
      <c r="AP107" s="328"/>
      <c r="AQ107" s="223"/>
      <c r="AR107" s="168">
        <v>160</v>
      </c>
      <c r="AS107" s="328"/>
      <c r="AT107" s="223"/>
      <c r="AU107" s="168">
        <v>160</v>
      </c>
      <c r="AV107" s="328"/>
      <c r="AW107" s="223"/>
      <c r="AX107" s="168">
        <v>160</v>
      </c>
      <c r="AY107" s="328"/>
      <c r="AZ107" s="223"/>
      <c r="BA107" s="168">
        <v>160</v>
      </c>
      <c r="BB107" s="328"/>
      <c r="BC107" s="223"/>
      <c r="BD107" s="168">
        <v>160</v>
      </c>
      <c r="BE107" s="328"/>
      <c r="BF107" s="223"/>
      <c r="BG107" s="168">
        <v>160</v>
      </c>
      <c r="BH107" s="328"/>
      <c r="BI107" s="223"/>
      <c r="BJ107" s="168">
        <v>160</v>
      </c>
      <c r="BK107" s="328"/>
      <c r="BL107" s="223"/>
      <c r="BM107" s="226">
        <f t="shared" si="88"/>
        <v>0</v>
      </c>
      <c r="BN107" s="251">
        <f t="shared" si="89"/>
        <v>0</v>
      </c>
      <c r="BO107" s="226">
        <f t="shared" si="90"/>
        <v>0</v>
      </c>
      <c r="BP107" s="227">
        <f t="shared" si="91"/>
        <v>0</v>
      </c>
      <c r="BQ107" s="1"/>
      <c r="BR107" s="1"/>
      <c r="BS107" s="164">
        <v>160</v>
      </c>
      <c r="BT107" s="327"/>
      <c r="BU107" s="177"/>
      <c r="BV107" s="164">
        <v>160</v>
      </c>
      <c r="BW107" s="327"/>
      <c r="BX107" s="177"/>
      <c r="BY107" s="164">
        <v>160</v>
      </c>
      <c r="BZ107" s="327"/>
      <c r="CA107" s="177"/>
      <c r="CB107" s="164">
        <v>160</v>
      </c>
      <c r="CC107" s="327"/>
      <c r="CD107" s="177"/>
      <c r="CE107" s="164">
        <v>160</v>
      </c>
      <c r="CF107" s="327"/>
      <c r="CG107" s="177"/>
      <c r="CH107" s="164">
        <v>160</v>
      </c>
      <c r="CI107" s="327"/>
      <c r="CJ107" s="177"/>
      <c r="CK107" s="164">
        <v>160</v>
      </c>
      <c r="CL107" s="327"/>
      <c r="CM107" s="177"/>
      <c r="CN107" s="164">
        <v>160</v>
      </c>
      <c r="CO107" s="327"/>
      <c r="CP107" s="177"/>
      <c r="CQ107" s="164">
        <v>160</v>
      </c>
      <c r="CR107" s="327"/>
      <c r="CS107" s="177"/>
      <c r="CT107" s="164">
        <v>160</v>
      </c>
      <c r="CU107" s="327"/>
      <c r="CV107" s="177"/>
      <c r="CW107" s="164">
        <v>160</v>
      </c>
      <c r="CX107" s="327"/>
      <c r="CY107" s="177"/>
      <c r="CZ107" s="164">
        <v>160</v>
      </c>
      <c r="DA107" s="327"/>
      <c r="DB107" s="177"/>
      <c r="DC107" s="252">
        <f t="shared" si="92"/>
        <v>0</v>
      </c>
      <c r="DD107" s="251">
        <f t="shared" si="93"/>
        <v>0</v>
      </c>
      <c r="DE107" s="226">
        <f t="shared" si="94"/>
        <v>0</v>
      </c>
      <c r="DF107" s="227">
        <f t="shared" si="95"/>
        <v>0</v>
      </c>
      <c r="DG107" s="1"/>
      <c r="DH107" s="1"/>
      <c r="DI107" s="164">
        <v>160</v>
      </c>
      <c r="DJ107" s="340"/>
      <c r="DK107" s="169"/>
      <c r="DL107" s="195">
        <v>160</v>
      </c>
      <c r="DM107" s="328"/>
      <c r="DN107" s="169"/>
      <c r="DO107" s="195">
        <v>160</v>
      </c>
      <c r="DP107" s="328"/>
      <c r="DQ107" s="169"/>
      <c r="DR107" s="195">
        <v>160</v>
      </c>
      <c r="DS107" s="328"/>
      <c r="DT107" s="169"/>
      <c r="DU107" s="195">
        <v>160</v>
      </c>
      <c r="DV107" s="328"/>
      <c r="DW107" s="169"/>
      <c r="DX107" s="164">
        <v>160</v>
      </c>
      <c r="DY107" s="340"/>
      <c r="DZ107" s="169"/>
      <c r="EA107" s="195">
        <v>160</v>
      </c>
      <c r="EB107" s="328"/>
      <c r="EC107" s="169"/>
      <c r="ED107" s="195">
        <v>160</v>
      </c>
      <c r="EE107" s="328"/>
      <c r="EF107" s="169"/>
      <c r="EG107" s="195">
        <v>160</v>
      </c>
      <c r="EH107" s="328"/>
      <c r="EI107" s="169"/>
      <c r="EJ107" s="164">
        <v>160</v>
      </c>
      <c r="EK107" s="340"/>
      <c r="EL107" s="169"/>
      <c r="EM107" s="195">
        <v>160</v>
      </c>
      <c r="EN107" s="328"/>
      <c r="EO107" s="169"/>
      <c r="EP107" s="195">
        <v>160</v>
      </c>
      <c r="EQ107" s="328"/>
      <c r="ER107" s="169"/>
      <c r="ES107" s="252">
        <f t="shared" si="96"/>
        <v>0</v>
      </c>
      <c r="ET107" s="251">
        <f t="shared" si="97"/>
        <v>0</v>
      </c>
      <c r="EU107" s="226">
        <f t="shared" si="98"/>
        <v>0</v>
      </c>
      <c r="EV107" s="227">
        <f t="shared" si="99"/>
        <v>0</v>
      </c>
      <c r="EW107" s="1"/>
      <c r="EX107" s="1"/>
      <c r="EY107" s="346">
        <v>160</v>
      </c>
      <c r="EZ107" s="327"/>
      <c r="FA107" s="169"/>
      <c r="FB107" s="195">
        <v>160</v>
      </c>
      <c r="FC107" s="327"/>
      <c r="FD107" s="169"/>
      <c r="FE107" s="195">
        <v>160</v>
      </c>
      <c r="FF107" s="327"/>
      <c r="FG107" s="169"/>
      <c r="FH107" s="195">
        <v>160</v>
      </c>
      <c r="FI107" s="327"/>
      <c r="FJ107" s="169"/>
      <c r="FK107" s="164">
        <v>160</v>
      </c>
      <c r="FL107" s="340"/>
      <c r="FM107" s="169"/>
      <c r="FN107" s="195">
        <v>160</v>
      </c>
      <c r="FO107" s="327"/>
      <c r="FP107" s="169"/>
      <c r="FQ107" s="164">
        <v>160</v>
      </c>
      <c r="FR107" s="340"/>
      <c r="FS107" s="169"/>
      <c r="FT107" s="195">
        <v>160</v>
      </c>
      <c r="FU107" s="327"/>
      <c r="FV107" s="169"/>
      <c r="FW107" s="195">
        <v>160</v>
      </c>
      <c r="FX107" s="327"/>
      <c r="FY107" s="169"/>
      <c r="FZ107" s="164">
        <v>160</v>
      </c>
      <c r="GA107" s="340"/>
      <c r="GB107" s="169"/>
      <c r="GC107" s="195">
        <v>160</v>
      </c>
      <c r="GD107" s="327"/>
      <c r="GE107" s="169"/>
      <c r="GF107" s="195">
        <v>160</v>
      </c>
      <c r="GG107" s="327"/>
      <c r="GH107" s="169"/>
      <c r="GI107" s="252">
        <f t="shared" si="100"/>
        <v>0</v>
      </c>
      <c r="GJ107" s="251">
        <f t="shared" si="101"/>
        <v>0</v>
      </c>
      <c r="GK107" s="226">
        <f t="shared" si="102"/>
        <v>0</v>
      </c>
      <c r="GL107" s="227">
        <f t="shared" si="103"/>
        <v>0</v>
      </c>
      <c r="GM107" s="1"/>
      <c r="GN107" s="1"/>
      <c r="GO107" s="346">
        <v>160</v>
      </c>
      <c r="GP107" s="327"/>
      <c r="GQ107" s="169"/>
      <c r="GR107" s="195">
        <v>160</v>
      </c>
      <c r="GS107" s="327"/>
      <c r="GT107" s="169"/>
      <c r="GU107" s="195">
        <v>160</v>
      </c>
      <c r="GV107" s="327"/>
      <c r="GW107" s="169"/>
      <c r="GX107" s="195">
        <v>160</v>
      </c>
      <c r="GY107" s="327"/>
      <c r="GZ107" s="169"/>
      <c r="HA107" s="195">
        <v>160</v>
      </c>
      <c r="HB107" s="327"/>
      <c r="HC107" s="169"/>
      <c r="HD107" s="195">
        <v>160</v>
      </c>
      <c r="HE107" s="327"/>
      <c r="HF107" s="169"/>
      <c r="HG107" s="195">
        <v>160</v>
      </c>
      <c r="HH107" s="327"/>
      <c r="HI107" s="169"/>
      <c r="HJ107" s="195">
        <v>160</v>
      </c>
      <c r="HK107" s="327"/>
      <c r="HL107" s="169"/>
      <c r="HM107" s="195">
        <v>160</v>
      </c>
      <c r="HN107" s="327"/>
      <c r="HO107" s="169"/>
      <c r="HP107" s="195">
        <v>160</v>
      </c>
      <c r="HQ107" s="327"/>
      <c r="HR107" s="169"/>
      <c r="HS107" s="195">
        <v>160</v>
      </c>
      <c r="HT107" s="327"/>
      <c r="HU107" s="169"/>
      <c r="HV107" s="195">
        <v>160</v>
      </c>
      <c r="HW107" s="327"/>
      <c r="HX107" s="169"/>
      <c r="HY107" s="252">
        <f t="shared" si="104"/>
        <v>0</v>
      </c>
      <c r="HZ107" s="251">
        <f t="shared" si="105"/>
        <v>0</v>
      </c>
      <c r="IA107" s="226">
        <f t="shared" si="106"/>
        <v>0</v>
      </c>
      <c r="IB107" s="227">
        <f t="shared" si="107"/>
        <v>0</v>
      </c>
      <c r="IC107" s="1"/>
      <c r="ID107" s="1"/>
      <c r="IE107" s="346">
        <v>160</v>
      </c>
      <c r="IF107" s="327"/>
      <c r="IG107" s="169"/>
      <c r="IH107" s="195">
        <v>160</v>
      </c>
      <c r="II107" s="327"/>
      <c r="IJ107" s="169"/>
      <c r="IK107" s="164">
        <v>160</v>
      </c>
      <c r="IL107" s="340"/>
      <c r="IM107" s="169"/>
      <c r="IN107" s="164">
        <v>160</v>
      </c>
      <c r="IO107" s="340"/>
      <c r="IP107" s="169"/>
      <c r="IQ107" s="164">
        <v>160</v>
      </c>
      <c r="IR107" s="340"/>
      <c r="IS107" s="169"/>
      <c r="IT107" s="164">
        <v>160</v>
      </c>
      <c r="IU107" s="340"/>
      <c r="IV107" s="169"/>
      <c r="IW107" s="195">
        <v>160</v>
      </c>
      <c r="IX107" s="327"/>
      <c r="IY107" s="169"/>
      <c r="IZ107" s="164">
        <v>160</v>
      </c>
      <c r="JA107" s="340"/>
      <c r="JB107" s="169"/>
      <c r="JC107" s="164">
        <v>160</v>
      </c>
      <c r="JD107" s="340"/>
      <c r="JE107" s="169"/>
      <c r="JF107" s="164">
        <v>160</v>
      </c>
      <c r="JG107" s="340"/>
      <c r="JH107" s="169"/>
      <c r="JI107" s="164">
        <v>160</v>
      </c>
      <c r="JJ107" s="340"/>
      <c r="JK107" s="169"/>
      <c r="JL107" s="195">
        <v>160</v>
      </c>
      <c r="JM107" s="327"/>
      <c r="JN107" s="169"/>
      <c r="JO107" s="252">
        <f t="shared" si="108"/>
        <v>0</v>
      </c>
      <c r="JP107" s="251">
        <f t="shared" si="109"/>
        <v>0</v>
      </c>
      <c r="JQ107" s="226">
        <f t="shared" si="110"/>
        <v>0</v>
      </c>
      <c r="JR107" s="227">
        <f t="shared" si="111"/>
        <v>0</v>
      </c>
      <c r="JS107" s="1"/>
      <c r="JT107" s="1"/>
      <c r="JU107" s="164">
        <v>160</v>
      </c>
      <c r="JV107" s="340"/>
      <c r="JW107" s="169"/>
      <c r="JX107" s="164">
        <v>160</v>
      </c>
      <c r="JY107" s="340"/>
      <c r="JZ107" s="169"/>
      <c r="KA107" s="164">
        <v>160</v>
      </c>
      <c r="KB107" s="340"/>
      <c r="KC107" s="169"/>
      <c r="KD107" s="164">
        <v>160</v>
      </c>
      <c r="KE107" s="340"/>
      <c r="KF107" s="169"/>
      <c r="KG107" s="164">
        <v>160</v>
      </c>
      <c r="KH107" s="340"/>
      <c r="KI107" s="169"/>
      <c r="KJ107" s="164">
        <v>160</v>
      </c>
      <c r="KK107" s="340"/>
      <c r="KL107" s="169"/>
      <c r="KM107" s="164">
        <v>160</v>
      </c>
      <c r="KN107" s="340"/>
      <c r="KO107" s="169"/>
      <c r="KP107" s="164">
        <v>160</v>
      </c>
      <c r="KQ107" s="340"/>
      <c r="KR107" s="169"/>
      <c r="KS107" s="164">
        <v>160</v>
      </c>
      <c r="KT107" s="340"/>
      <c r="KU107" s="169"/>
      <c r="KV107" s="164">
        <v>160</v>
      </c>
      <c r="KW107" s="340"/>
      <c r="KX107" s="169"/>
      <c r="KY107" s="164">
        <v>160</v>
      </c>
      <c r="KZ107" s="340"/>
      <c r="LA107" s="169"/>
      <c r="LB107" s="164">
        <v>160</v>
      </c>
      <c r="LC107" s="340"/>
      <c r="LD107" s="169"/>
      <c r="LE107" s="252">
        <f t="shared" si="112"/>
        <v>0</v>
      </c>
      <c r="LF107" s="251">
        <f t="shared" si="113"/>
        <v>0</v>
      </c>
      <c r="LG107" s="226">
        <f t="shared" si="114"/>
        <v>0</v>
      </c>
      <c r="LH107" s="227">
        <f t="shared" si="115"/>
        <v>0</v>
      </c>
      <c r="LI107" s="1"/>
      <c r="LJ107" s="1"/>
      <c r="LK107" s="164">
        <v>160</v>
      </c>
      <c r="LL107" s="340"/>
      <c r="LM107" s="169"/>
      <c r="LN107" s="164">
        <v>160</v>
      </c>
      <c r="LO107" s="340"/>
      <c r="LP107" s="169"/>
      <c r="LQ107" s="164">
        <v>160</v>
      </c>
      <c r="LR107" s="340"/>
      <c r="LS107" s="169"/>
      <c r="LT107" s="164">
        <v>160</v>
      </c>
      <c r="LU107" s="340"/>
      <c r="LV107" s="169"/>
      <c r="LW107" s="164">
        <v>160</v>
      </c>
      <c r="LX107" s="340"/>
      <c r="LY107" s="169"/>
      <c r="LZ107" s="205">
        <v>160</v>
      </c>
      <c r="MA107" s="340"/>
      <c r="MB107" s="169"/>
      <c r="MC107" s="164">
        <v>160</v>
      </c>
      <c r="MD107" s="340"/>
      <c r="ME107" s="169"/>
      <c r="MF107" s="164">
        <v>160</v>
      </c>
      <c r="MG107" s="340"/>
      <c r="MH107" s="169"/>
      <c r="MI107" s="164">
        <v>160</v>
      </c>
      <c r="MJ107" s="340"/>
      <c r="MK107" s="169"/>
      <c r="ML107" s="164">
        <v>160</v>
      </c>
      <c r="MM107" s="340"/>
      <c r="MN107" s="169"/>
      <c r="MO107" s="205">
        <v>160</v>
      </c>
      <c r="MP107" s="340"/>
      <c r="MQ107" s="169"/>
      <c r="MR107" s="164">
        <v>160</v>
      </c>
      <c r="MS107" s="340"/>
      <c r="MT107" s="169"/>
      <c r="MU107" s="252">
        <f t="shared" si="116"/>
        <v>0</v>
      </c>
      <c r="MV107" s="251">
        <f t="shared" si="117"/>
        <v>0</v>
      </c>
      <c r="MW107" s="226">
        <f t="shared" si="118"/>
        <v>0</v>
      </c>
      <c r="MX107" s="227">
        <f t="shared" si="119"/>
        <v>0</v>
      </c>
      <c r="MY107" s="1"/>
      <c r="MZ107" s="1"/>
      <c r="NA107" s="346">
        <v>160</v>
      </c>
      <c r="NB107" s="327"/>
      <c r="NC107" s="169"/>
      <c r="ND107" s="164">
        <v>160</v>
      </c>
      <c r="NE107" s="340"/>
      <c r="NF107" s="169"/>
      <c r="NG107" s="195">
        <v>160</v>
      </c>
      <c r="NH107" s="327"/>
      <c r="NI107" s="169"/>
      <c r="NJ107" s="195">
        <v>160</v>
      </c>
      <c r="NK107" s="327"/>
      <c r="NL107" s="169"/>
      <c r="NM107" s="164">
        <v>160</v>
      </c>
      <c r="NN107" s="340"/>
      <c r="NO107" s="169"/>
      <c r="NP107" s="164">
        <v>160</v>
      </c>
      <c r="NQ107" s="340"/>
      <c r="NR107" s="169"/>
      <c r="NS107" s="164">
        <v>160</v>
      </c>
      <c r="NT107" s="340"/>
      <c r="NU107" s="169"/>
      <c r="NV107" s="195">
        <v>160</v>
      </c>
      <c r="NW107" s="327"/>
      <c r="NX107" s="169"/>
      <c r="NY107" s="195">
        <v>160</v>
      </c>
      <c r="NZ107" s="327"/>
      <c r="OA107" s="169"/>
      <c r="OB107" s="164">
        <v>160</v>
      </c>
      <c r="OC107" s="340"/>
      <c r="OD107" s="169"/>
      <c r="OE107" s="164">
        <v>160</v>
      </c>
      <c r="OF107" s="340"/>
      <c r="OG107" s="169"/>
      <c r="OH107" s="164">
        <v>160</v>
      </c>
      <c r="OI107" s="340"/>
      <c r="OJ107" s="169"/>
      <c r="OK107" s="252">
        <f t="shared" si="120"/>
        <v>0</v>
      </c>
      <c r="OL107" s="251">
        <f t="shared" si="121"/>
        <v>0</v>
      </c>
      <c r="OM107" s="226">
        <f t="shared" si="122"/>
        <v>0</v>
      </c>
      <c r="ON107" s="227">
        <f t="shared" si="123"/>
        <v>0</v>
      </c>
      <c r="OO107" s="1"/>
      <c r="OP107" s="1"/>
      <c r="OQ107" s="283" t="s">
        <v>297</v>
      </c>
      <c r="OR107" s="354">
        <v>160</v>
      </c>
      <c r="OS107" s="327"/>
      <c r="OT107" s="177"/>
      <c r="OU107" s="252">
        <f t="shared" si="124"/>
        <v>0</v>
      </c>
      <c r="OV107" s="227">
        <f t="shared" si="125"/>
        <v>0</v>
      </c>
      <c r="OW107" s="226">
        <f t="shared" si="126"/>
        <v>0</v>
      </c>
      <c r="OX107" s="251">
        <f t="shared" si="127"/>
        <v>0</v>
      </c>
      <c r="OY107" s="293"/>
      <c r="OZ107" s="1"/>
      <c r="PA107" s="1"/>
      <c r="PB107" s="228">
        <f t="shared" si="130"/>
        <v>0</v>
      </c>
      <c r="PC107" s="255">
        <f t="shared" si="131"/>
        <v>0</v>
      </c>
      <c r="PD107" s="226">
        <f t="shared" si="132"/>
        <v>0</v>
      </c>
      <c r="PE107" s="227">
        <f t="shared" si="133"/>
        <v>0</v>
      </c>
      <c r="PF107" s="230">
        <f t="shared" si="134"/>
        <v>0</v>
      </c>
      <c r="PG107" s="229">
        <f t="shared" si="135"/>
        <v>0</v>
      </c>
      <c r="PH107" s="226">
        <f t="shared" si="136"/>
        <v>0</v>
      </c>
      <c r="PI107" s="251">
        <f t="shared" si="137"/>
        <v>0</v>
      </c>
      <c r="PJ107" s="412">
        <f t="shared" si="138"/>
        <v>0</v>
      </c>
      <c r="PK107" s="417">
        <f t="shared" si="139"/>
        <v>0</v>
      </c>
      <c r="PL107" s="412">
        <f t="shared" si="140"/>
        <v>0</v>
      </c>
      <c r="PM107" s="414">
        <f t="shared" si="141"/>
        <v>0</v>
      </c>
      <c r="PN107" s="412" t="s">
        <v>338</v>
      </c>
      <c r="PO107" s="414" t="s">
        <v>338</v>
      </c>
      <c r="PP107" s="412">
        <f t="shared" si="142"/>
        <v>0</v>
      </c>
      <c r="PQ107" s="414">
        <f t="shared" si="143"/>
        <v>0</v>
      </c>
      <c r="PR107" s="1"/>
      <c r="PV107" s="26"/>
      <c r="PW107" s="26"/>
      <c r="PY107" s="26"/>
    </row>
    <row r="108" spans="2:441" s="4" customFormat="1" ht="15" hidden="1" customHeight="1" x14ac:dyDescent="0.25">
      <c r="B108" s="46"/>
      <c r="C108" s="555"/>
      <c r="D108" s="578"/>
      <c r="E108" s="579"/>
      <c r="F108" s="652"/>
      <c r="G108" s="580"/>
      <c r="H108" s="58"/>
      <c r="I108" s="57">
        <f>INT(ROUND(F108,2)*(IF(RIGHT(G108,1)="*",data!$J$11*H108+(IF(H108&gt;0, data!$K$11,0)),(IF(G108&gt;0,data!$J$11*RIGHT(G108,5)+data!$K$11,0)))))</f>
        <v>0</v>
      </c>
      <c r="J108" s="57"/>
      <c r="K108" s="581"/>
      <c r="L108" s="582"/>
      <c r="M108" s="128"/>
      <c r="N108" s="57">
        <f>INT(ROUND(F108,2)*(IF(J108&gt;0,(IF(L108="ano",data!$J$6,0)),0)))</f>
        <v>0</v>
      </c>
      <c r="O108" s="61"/>
      <c r="P108" s="64"/>
      <c r="Q108" s="26"/>
      <c r="R108" s="288" t="str">
        <f t="shared" si="86"/>
        <v/>
      </c>
      <c r="S108" s="289" t="str">
        <f t="shared" si="87"/>
        <v/>
      </c>
      <c r="T108" s="65" t="s">
        <v>338</v>
      </c>
      <c r="U108" s="290" t="str">
        <f t="shared" si="128"/>
        <v/>
      </c>
      <c r="V108" s="4">
        <f t="shared" si="129"/>
        <v>0</v>
      </c>
      <c r="W108" s="26"/>
      <c r="X108" s="26">
        <f>IF(OR(G108=data!$I$18,G108=data!$I$19,G108=data!$I$20,G108=data!$I$21,G108=data!$I$22,G108=data!$I$23,G108=data!$I$24,G108=data!$I$25,G108=data!$I$26,G108=data!$I$27,G108=data!$I$28,G108=data!$I$29,G108=data!$I$30,G108=data!$I$31,G108=data!$I$32,G108=data!$I$33,G108=data!$I$34,G108=data!$I$35,G108=data!$I$36,G108=data!$I$37,G108=data!$I$38,G108=data!$I$39,G108=data!$I$40,G108=data!$I$41,G108=data!$I$42,G108=data!$I$43,G108=data!$I$44),1,0)</f>
        <v>0</v>
      </c>
      <c r="Z108" s="173" t="s">
        <v>297</v>
      </c>
      <c r="AA108" s="10"/>
      <c r="AB108" s="10"/>
      <c r="AC108" s="560">
        <v>160</v>
      </c>
      <c r="AD108" s="561"/>
      <c r="AE108" s="562"/>
      <c r="AF108" s="560">
        <v>160</v>
      </c>
      <c r="AG108" s="561"/>
      <c r="AH108" s="562"/>
      <c r="AI108" s="560">
        <v>160</v>
      </c>
      <c r="AJ108" s="561"/>
      <c r="AK108" s="562"/>
      <c r="AL108" s="560">
        <v>160</v>
      </c>
      <c r="AM108" s="561"/>
      <c r="AN108" s="562"/>
      <c r="AO108" s="560">
        <v>160</v>
      </c>
      <c r="AP108" s="561"/>
      <c r="AQ108" s="562"/>
      <c r="AR108" s="560">
        <v>160</v>
      </c>
      <c r="AS108" s="561"/>
      <c r="AT108" s="562"/>
      <c r="AU108" s="560">
        <v>160</v>
      </c>
      <c r="AV108" s="561"/>
      <c r="AW108" s="562"/>
      <c r="AX108" s="560">
        <v>160</v>
      </c>
      <c r="AY108" s="561"/>
      <c r="AZ108" s="562"/>
      <c r="BA108" s="560">
        <v>160</v>
      </c>
      <c r="BB108" s="561"/>
      <c r="BC108" s="562"/>
      <c r="BD108" s="560">
        <v>160</v>
      </c>
      <c r="BE108" s="561"/>
      <c r="BF108" s="562"/>
      <c r="BG108" s="560">
        <v>160</v>
      </c>
      <c r="BH108" s="561"/>
      <c r="BI108" s="562"/>
      <c r="BJ108" s="560">
        <v>160</v>
      </c>
      <c r="BK108" s="561"/>
      <c r="BL108" s="562"/>
      <c r="BM108" s="226">
        <f t="shared" si="88"/>
        <v>0</v>
      </c>
      <c r="BN108" s="251">
        <f t="shared" si="89"/>
        <v>0</v>
      </c>
      <c r="BO108" s="226">
        <f t="shared" si="90"/>
        <v>0</v>
      </c>
      <c r="BP108" s="227">
        <f t="shared" si="91"/>
        <v>0</v>
      </c>
      <c r="BQ108" s="1"/>
      <c r="BR108" s="1"/>
      <c r="BS108" s="174">
        <v>160</v>
      </c>
      <c r="BT108" s="573"/>
      <c r="BU108" s="175"/>
      <c r="BV108" s="174">
        <v>160</v>
      </c>
      <c r="BW108" s="573"/>
      <c r="BX108" s="175"/>
      <c r="BY108" s="174">
        <v>160</v>
      </c>
      <c r="BZ108" s="573"/>
      <c r="CA108" s="175"/>
      <c r="CB108" s="174">
        <v>160</v>
      </c>
      <c r="CC108" s="573"/>
      <c r="CD108" s="175"/>
      <c r="CE108" s="174">
        <v>160</v>
      </c>
      <c r="CF108" s="573"/>
      <c r="CG108" s="175"/>
      <c r="CH108" s="174">
        <v>160</v>
      </c>
      <c r="CI108" s="573"/>
      <c r="CJ108" s="175"/>
      <c r="CK108" s="174">
        <v>160</v>
      </c>
      <c r="CL108" s="573"/>
      <c r="CM108" s="175"/>
      <c r="CN108" s="174">
        <v>160</v>
      </c>
      <c r="CO108" s="573"/>
      <c r="CP108" s="175"/>
      <c r="CQ108" s="174">
        <v>160</v>
      </c>
      <c r="CR108" s="573"/>
      <c r="CS108" s="175"/>
      <c r="CT108" s="174">
        <v>160</v>
      </c>
      <c r="CU108" s="573"/>
      <c r="CV108" s="175"/>
      <c r="CW108" s="174">
        <v>160</v>
      </c>
      <c r="CX108" s="573"/>
      <c r="CY108" s="175"/>
      <c r="CZ108" s="174">
        <v>160</v>
      </c>
      <c r="DA108" s="573"/>
      <c r="DB108" s="175"/>
      <c r="DC108" s="252">
        <f t="shared" si="92"/>
        <v>0</v>
      </c>
      <c r="DD108" s="251">
        <f t="shared" si="93"/>
        <v>0</v>
      </c>
      <c r="DE108" s="226">
        <f t="shared" si="94"/>
        <v>0</v>
      </c>
      <c r="DF108" s="227">
        <f t="shared" si="95"/>
        <v>0</v>
      </c>
      <c r="DG108" s="1"/>
      <c r="DH108" s="1"/>
      <c r="DI108" s="174">
        <v>160</v>
      </c>
      <c r="DJ108" s="566"/>
      <c r="DK108" s="567"/>
      <c r="DL108" s="201">
        <v>160</v>
      </c>
      <c r="DM108" s="561"/>
      <c r="DN108" s="567"/>
      <c r="DO108" s="201">
        <v>160</v>
      </c>
      <c r="DP108" s="561"/>
      <c r="DQ108" s="567"/>
      <c r="DR108" s="201">
        <v>160</v>
      </c>
      <c r="DS108" s="561"/>
      <c r="DT108" s="567"/>
      <c r="DU108" s="201">
        <v>160</v>
      </c>
      <c r="DV108" s="561"/>
      <c r="DW108" s="567"/>
      <c r="DX108" s="174">
        <v>160</v>
      </c>
      <c r="DY108" s="566"/>
      <c r="DZ108" s="567"/>
      <c r="EA108" s="201">
        <v>160</v>
      </c>
      <c r="EB108" s="561"/>
      <c r="EC108" s="567"/>
      <c r="ED108" s="201">
        <v>160</v>
      </c>
      <c r="EE108" s="561"/>
      <c r="EF108" s="567"/>
      <c r="EG108" s="201">
        <v>160</v>
      </c>
      <c r="EH108" s="561"/>
      <c r="EI108" s="567"/>
      <c r="EJ108" s="174">
        <v>160</v>
      </c>
      <c r="EK108" s="566"/>
      <c r="EL108" s="567"/>
      <c r="EM108" s="201">
        <v>160</v>
      </c>
      <c r="EN108" s="561"/>
      <c r="EO108" s="567"/>
      <c r="EP108" s="201">
        <v>160</v>
      </c>
      <c r="EQ108" s="561"/>
      <c r="ER108" s="567"/>
      <c r="ES108" s="252">
        <f t="shared" si="96"/>
        <v>0</v>
      </c>
      <c r="ET108" s="251">
        <f t="shared" si="97"/>
        <v>0</v>
      </c>
      <c r="EU108" s="226">
        <f t="shared" si="98"/>
        <v>0</v>
      </c>
      <c r="EV108" s="227">
        <f t="shared" si="99"/>
        <v>0</v>
      </c>
      <c r="EW108" s="1"/>
      <c r="EX108" s="1"/>
      <c r="EY108" s="568">
        <v>160</v>
      </c>
      <c r="EZ108" s="573"/>
      <c r="FA108" s="567"/>
      <c r="FB108" s="201">
        <v>160</v>
      </c>
      <c r="FC108" s="573"/>
      <c r="FD108" s="567"/>
      <c r="FE108" s="201">
        <v>160</v>
      </c>
      <c r="FF108" s="573"/>
      <c r="FG108" s="567"/>
      <c r="FH108" s="201">
        <v>160</v>
      </c>
      <c r="FI108" s="573"/>
      <c r="FJ108" s="567"/>
      <c r="FK108" s="174">
        <v>160</v>
      </c>
      <c r="FL108" s="566"/>
      <c r="FM108" s="567"/>
      <c r="FN108" s="201">
        <v>160</v>
      </c>
      <c r="FO108" s="573"/>
      <c r="FP108" s="567"/>
      <c r="FQ108" s="174">
        <v>160</v>
      </c>
      <c r="FR108" s="566"/>
      <c r="FS108" s="567"/>
      <c r="FT108" s="201">
        <v>160</v>
      </c>
      <c r="FU108" s="573"/>
      <c r="FV108" s="567"/>
      <c r="FW108" s="201">
        <v>160</v>
      </c>
      <c r="FX108" s="573"/>
      <c r="FY108" s="567"/>
      <c r="FZ108" s="174">
        <v>160</v>
      </c>
      <c r="GA108" s="566"/>
      <c r="GB108" s="567"/>
      <c r="GC108" s="201">
        <v>160</v>
      </c>
      <c r="GD108" s="573"/>
      <c r="GE108" s="567"/>
      <c r="GF108" s="201">
        <v>160</v>
      </c>
      <c r="GG108" s="573"/>
      <c r="GH108" s="567"/>
      <c r="GI108" s="252">
        <f t="shared" si="100"/>
        <v>0</v>
      </c>
      <c r="GJ108" s="251">
        <f t="shared" si="101"/>
        <v>0</v>
      </c>
      <c r="GK108" s="226">
        <f t="shared" si="102"/>
        <v>0</v>
      </c>
      <c r="GL108" s="227">
        <f t="shared" si="103"/>
        <v>0</v>
      </c>
      <c r="GM108" s="1"/>
      <c r="GN108" s="1"/>
      <c r="GO108" s="568">
        <v>160</v>
      </c>
      <c r="GP108" s="573"/>
      <c r="GQ108" s="567"/>
      <c r="GR108" s="201">
        <v>160</v>
      </c>
      <c r="GS108" s="573"/>
      <c r="GT108" s="567"/>
      <c r="GU108" s="201">
        <v>160</v>
      </c>
      <c r="GV108" s="573"/>
      <c r="GW108" s="567"/>
      <c r="GX108" s="201">
        <v>160</v>
      </c>
      <c r="GY108" s="573"/>
      <c r="GZ108" s="567"/>
      <c r="HA108" s="201">
        <v>160</v>
      </c>
      <c r="HB108" s="573"/>
      <c r="HC108" s="567"/>
      <c r="HD108" s="201">
        <v>160</v>
      </c>
      <c r="HE108" s="573"/>
      <c r="HF108" s="567"/>
      <c r="HG108" s="201">
        <v>160</v>
      </c>
      <c r="HH108" s="573"/>
      <c r="HI108" s="567"/>
      <c r="HJ108" s="201">
        <v>160</v>
      </c>
      <c r="HK108" s="573"/>
      <c r="HL108" s="567"/>
      <c r="HM108" s="201">
        <v>160</v>
      </c>
      <c r="HN108" s="573"/>
      <c r="HO108" s="567"/>
      <c r="HP108" s="201">
        <v>160</v>
      </c>
      <c r="HQ108" s="573"/>
      <c r="HR108" s="567"/>
      <c r="HS108" s="201">
        <v>160</v>
      </c>
      <c r="HT108" s="573"/>
      <c r="HU108" s="567"/>
      <c r="HV108" s="201">
        <v>160</v>
      </c>
      <c r="HW108" s="573"/>
      <c r="HX108" s="567"/>
      <c r="HY108" s="252">
        <f t="shared" si="104"/>
        <v>0</v>
      </c>
      <c r="HZ108" s="251">
        <f t="shared" si="105"/>
        <v>0</v>
      </c>
      <c r="IA108" s="226">
        <f t="shared" si="106"/>
        <v>0</v>
      </c>
      <c r="IB108" s="227">
        <f t="shared" si="107"/>
        <v>0</v>
      </c>
      <c r="IC108" s="1"/>
      <c r="ID108" s="1"/>
      <c r="IE108" s="568">
        <v>160</v>
      </c>
      <c r="IF108" s="573"/>
      <c r="IG108" s="567"/>
      <c r="IH108" s="201">
        <v>160</v>
      </c>
      <c r="II108" s="573"/>
      <c r="IJ108" s="567"/>
      <c r="IK108" s="174">
        <v>160</v>
      </c>
      <c r="IL108" s="566"/>
      <c r="IM108" s="567"/>
      <c r="IN108" s="174">
        <v>160</v>
      </c>
      <c r="IO108" s="566"/>
      <c r="IP108" s="567"/>
      <c r="IQ108" s="174">
        <v>160</v>
      </c>
      <c r="IR108" s="566"/>
      <c r="IS108" s="567"/>
      <c r="IT108" s="174">
        <v>160</v>
      </c>
      <c r="IU108" s="566"/>
      <c r="IV108" s="567"/>
      <c r="IW108" s="201">
        <v>160</v>
      </c>
      <c r="IX108" s="573"/>
      <c r="IY108" s="567"/>
      <c r="IZ108" s="174">
        <v>160</v>
      </c>
      <c r="JA108" s="566"/>
      <c r="JB108" s="567"/>
      <c r="JC108" s="174">
        <v>160</v>
      </c>
      <c r="JD108" s="566"/>
      <c r="JE108" s="567"/>
      <c r="JF108" s="174">
        <v>160</v>
      </c>
      <c r="JG108" s="566"/>
      <c r="JH108" s="567"/>
      <c r="JI108" s="174">
        <v>160</v>
      </c>
      <c r="JJ108" s="566"/>
      <c r="JK108" s="567"/>
      <c r="JL108" s="201">
        <v>160</v>
      </c>
      <c r="JM108" s="573"/>
      <c r="JN108" s="567"/>
      <c r="JO108" s="252">
        <f t="shared" si="108"/>
        <v>0</v>
      </c>
      <c r="JP108" s="251">
        <f t="shared" si="109"/>
        <v>0</v>
      </c>
      <c r="JQ108" s="226">
        <f t="shared" si="110"/>
        <v>0</v>
      </c>
      <c r="JR108" s="227">
        <f t="shared" si="111"/>
        <v>0</v>
      </c>
      <c r="JS108" s="1"/>
      <c r="JT108" s="1"/>
      <c r="JU108" s="174">
        <v>160</v>
      </c>
      <c r="JV108" s="566"/>
      <c r="JW108" s="567"/>
      <c r="JX108" s="174">
        <v>160</v>
      </c>
      <c r="JY108" s="566"/>
      <c r="JZ108" s="567"/>
      <c r="KA108" s="174">
        <v>160</v>
      </c>
      <c r="KB108" s="566"/>
      <c r="KC108" s="567"/>
      <c r="KD108" s="174">
        <v>160</v>
      </c>
      <c r="KE108" s="566"/>
      <c r="KF108" s="567"/>
      <c r="KG108" s="174">
        <v>160</v>
      </c>
      <c r="KH108" s="566"/>
      <c r="KI108" s="567"/>
      <c r="KJ108" s="174">
        <v>160</v>
      </c>
      <c r="KK108" s="566"/>
      <c r="KL108" s="567"/>
      <c r="KM108" s="174">
        <v>160</v>
      </c>
      <c r="KN108" s="566"/>
      <c r="KO108" s="567"/>
      <c r="KP108" s="174">
        <v>160</v>
      </c>
      <c r="KQ108" s="566"/>
      <c r="KR108" s="567"/>
      <c r="KS108" s="174">
        <v>160</v>
      </c>
      <c r="KT108" s="566"/>
      <c r="KU108" s="567"/>
      <c r="KV108" s="174">
        <v>160</v>
      </c>
      <c r="KW108" s="566"/>
      <c r="KX108" s="567"/>
      <c r="KY108" s="174">
        <v>160</v>
      </c>
      <c r="KZ108" s="566"/>
      <c r="LA108" s="567"/>
      <c r="LB108" s="174">
        <v>160</v>
      </c>
      <c r="LC108" s="566"/>
      <c r="LD108" s="567"/>
      <c r="LE108" s="252">
        <f t="shared" si="112"/>
        <v>0</v>
      </c>
      <c r="LF108" s="251">
        <f t="shared" si="113"/>
        <v>0</v>
      </c>
      <c r="LG108" s="226">
        <f t="shared" si="114"/>
        <v>0</v>
      </c>
      <c r="LH108" s="227">
        <f t="shared" si="115"/>
        <v>0</v>
      </c>
      <c r="LI108" s="1"/>
      <c r="LJ108" s="1"/>
      <c r="LK108" s="174">
        <v>160</v>
      </c>
      <c r="LL108" s="566"/>
      <c r="LM108" s="567"/>
      <c r="LN108" s="174">
        <v>160</v>
      </c>
      <c r="LO108" s="566"/>
      <c r="LP108" s="567"/>
      <c r="LQ108" s="174">
        <v>160</v>
      </c>
      <c r="LR108" s="566"/>
      <c r="LS108" s="567"/>
      <c r="LT108" s="174">
        <v>160</v>
      </c>
      <c r="LU108" s="566"/>
      <c r="LV108" s="567"/>
      <c r="LW108" s="174">
        <v>160</v>
      </c>
      <c r="LX108" s="566"/>
      <c r="LY108" s="567"/>
      <c r="LZ108" s="551">
        <v>160</v>
      </c>
      <c r="MA108" s="566"/>
      <c r="MB108" s="567"/>
      <c r="MC108" s="174">
        <v>160</v>
      </c>
      <c r="MD108" s="566"/>
      <c r="ME108" s="567"/>
      <c r="MF108" s="174">
        <v>160</v>
      </c>
      <c r="MG108" s="566"/>
      <c r="MH108" s="567"/>
      <c r="MI108" s="174">
        <v>160</v>
      </c>
      <c r="MJ108" s="566"/>
      <c r="MK108" s="567"/>
      <c r="ML108" s="174">
        <v>160</v>
      </c>
      <c r="MM108" s="566"/>
      <c r="MN108" s="567"/>
      <c r="MO108" s="551">
        <v>160</v>
      </c>
      <c r="MP108" s="566"/>
      <c r="MQ108" s="567"/>
      <c r="MR108" s="174">
        <v>160</v>
      </c>
      <c r="MS108" s="566"/>
      <c r="MT108" s="567"/>
      <c r="MU108" s="252">
        <f t="shared" si="116"/>
        <v>0</v>
      </c>
      <c r="MV108" s="251">
        <f t="shared" si="117"/>
        <v>0</v>
      </c>
      <c r="MW108" s="226">
        <f t="shared" si="118"/>
        <v>0</v>
      </c>
      <c r="MX108" s="227">
        <f t="shared" si="119"/>
        <v>0</v>
      </c>
      <c r="MY108" s="1"/>
      <c r="MZ108" s="1"/>
      <c r="NA108" s="568">
        <v>160</v>
      </c>
      <c r="NB108" s="573"/>
      <c r="NC108" s="567"/>
      <c r="ND108" s="174">
        <v>160</v>
      </c>
      <c r="NE108" s="566"/>
      <c r="NF108" s="567"/>
      <c r="NG108" s="201">
        <v>160</v>
      </c>
      <c r="NH108" s="573"/>
      <c r="NI108" s="567"/>
      <c r="NJ108" s="201">
        <v>160</v>
      </c>
      <c r="NK108" s="573"/>
      <c r="NL108" s="567"/>
      <c r="NM108" s="174">
        <v>160</v>
      </c>
      <c r="NN108" s="566"/>
      <c r="NO108" s="567"/>
      <c r="NP108" s="174">
        <v>160</v>
      </c>
      <c r="NQ108" s="566"/>
      <c r="NR108" s="567"/>
      <c r="NS108" s="174">
        <v>160</v>
      </c>
      <c r="NT108" s="566"/>
      <c r="NU108" s="567"/>
      <c r="NV108" s="201">
        <v>160</v>
      </c>
      <c r="NW108" s="573"/>
      <c r="NX108" s="567"/>
      <c r="NY108" s="201">
        <v>160</v>
      </c>
      <c r="NZ108" s="573"/>
      <c r="OA108" s="567"/>
      <c r="OB108" s="174">
        <v>160</v>
      </c>
      <c r="OC108" s="566"/>
      <c r="OD108" s="567"/>
      <c r="OE108" s="174">
        <v>160</v>
      </c>
      <c r="OF108" s="566"/>
      <c r="OG108" s="567"/>
      <c r="OH108" s="174">
        <v>160</v>
      </c>
      <c r="OI108" s="566"/>
      <c r="OJ108" s="567"/>
      <c r="OK108" s="252">
        <f t="shared" si="120"/>
        <v>0</v>
      </c>
      <c r="OL108" s="251">
        <f t="shared" si="121"/>
        <v>0</v>
      </c>
      <c r="OM108" s="226">
        <f t="shared" si="122"/>
        <v>0</v>
      </c>
      <c r="ON108" s="227">
        <f t="shared" si="123"/>
        <v>0</v>
      </c>
      <c r="OO108" s="1"/>
      <c r="OP108" s="1"/>
      <c r="OQ108" s="571" t="s">
        <v>297</v>
      </c>
      <c r="OR108" s="577">
        <v>160</v>
      </c>
      <c r="OS108" s="573"/>
      <c r="OT108" s="175"/>
      <c r="OU108" s="252">
        <f t="shared" si="124"/>
        <v>0</v>
      </c>
      <c r="OV108" s="227">
        <f t="shared" si="125"/>
        <v>0</v>
      </c>
      <c r="OW108" s="226">
        <f t="shared" si="126"/>
        <v>0</v>
      </c>
      <c r="OX108" s="251">
        <f t="shared" si="127"/>
        <v>0</v>
      </c>
      <c r="OY108" s="574"/>
      <c r="OZ108" s="1"/>
      <c r="PA108" s="1"/>
      <c r="PB108" s="228">
        <f t="shared" si="130"/>
        <v>0</v>
      </c>
      <c r="PC108" s="255">
        <f t="shared" si="131"/>
        <v>0</v>
      </c>
      <c r="PD108" s="226">
        <f t="shared" si="132"/>
        <v>0</v>
      </c>
      <c r="PE108" s="227">
        <f t="shared" si="133"/>
        <v>0</v>
      </c>
      <c r="PF108" s="230">
        <f t="shared" si="134"/>
        <v>0</v>
      </c>
      <c r="PG108" s="229">
        <f t="shared" si="135"/>
        <v>0</v>
      </c>
      <c r="PH108" s="226">
        <f t="shared" si="136"/>
        <v>0</v>
      </c>
      <c r="PI108" s="251">
        <f t="shared" si="137"/>
        <v>0</v>
      </c>
      <c r="PJ108" s="412">
        <f t="shared" si="138"/>
        <v>0</v>
      </c>
      <c r="PK108" s="417">
        <f t="shared" si="139"/>
        <v>0</v>
      </c>
      <c r="PL108" s="412">
        <f t="shared" si="140"/>
        <v>0</v>
      </c>
      <c r="PM108" s="414">
        <f t="shared" si="141"/>
        <v>0</v>
      </c>
      <c r="PN108" s="412" t="s">
        <v>338</v>
      </c>
      <c r="PO108" s="414" t="s">
        <v>338</v>
      </c>
      <c r="PP108" s="412">
        <f t="shared" si="142"/>
        <v>0</v>
      </c>
      <c r="PQ108" s="414">
        <f t="shared" si="143"/>
        <v>0</v>
      </c>
      <c r="PR108" s="1"/>
      <c r="PV108" s="26"/>
      <c r="PW108" s="26"/>
      <c r="PY108" s="26"/>
    </row>
    <row r="109" spans="2:441" s="4" customFormat="1" ht="16.5" customHeight="1" x14ac:dyDescent="0.25">
      <c r="B109" s="46" t="s">
        <v>262</v>
      </c>
      <c r="C109" s="986"/>
      <c r="D109" s="987"/>
      <c r="E109" s="308"/>
      <c r="F109" s="652">
        <v>1</v>
      </c>
      <c r="G109" s="309"/>
      <c r="H109" s="59"/>
      <c r="I109" s="57">
        <f>INT(ROUND(F109,2)*(IF(RIGHT(G109,1)="*",data!$J$11*H109+(IF(H109&gt;0, data!$K$11,0)),(IF(G109&gt;0,data!$J$11*RIGHT(G109,5)+data!$K$11,0)))))</f>
        <v>0</v>
      </c>
      <c r="J109" s="57">
        <f>IF(E109&gt;0,I109*E109,0)</f>
        <v>0</v>
      </c>
      <c r="K109" s="313"/>
      <c r="L109" s="314"/>
      <c r="M109" s="312"/>
      <c r="N109" s="57">
        <f>INT(ROUND(F109,2)*(IF(J109&gt;0,(IF(L109="ano",data!$J$6,0)),0)))</f>
        <v>0</v>
      </c>
      <c r="O109" s="61">
        <f>IF(M109&gt;E109,N109*E109,N109*M109)</f>
        <v>0</v>
      </c>
      <c r="P109" s="63">
        <f>J109+O109</f>
        <v>0</v>
      </c>
      <c r="Q109" s="26"/>
      <c r="R109" s="288" t="str">
        <f t="shared" si="86"/>
        <v/>
      </c>
      <c r="S109" s="289" t="str">
        <f t="shared" si="87"/>
        <v/>
      </c>
      <c r="T109" s="65" t="s">
        <v>338</v>
      </c>
      <c r="U109" s="290" t="str">
        <f t="shared" si="128"/>
        <v/>
      </c>
      <c r="V109" s="4">
        <f t="shared" si="129"/>
        <v>0</v>
      </c>
      <c r="W109" s="26">
        <f>IF(H109&gt;0,IF(RIGHT(G109,1)="*",0,1),0)</f>
        <v>0</v>
      </c>
      <c r="X109" s="26">
        <f>IF(OR(G109=data!$I$18,G109=data!$I$19,G109=data!$I$20,G109=data!$I$21,G109=data!$I$22,G109=data!$I$23,G109=data!$I$24,G109=data!$I$25,G109=data!$I$26,G109=data!$I$27,G109=data!$I$28,G109=data!$I$29,G109=data!$I$30,G109=data!$I$31,G109=data!$I$32,G109=data!$I$33,G109=data!$I$34,G109=data!$I$35,G109=data!$I$36,G109=data!$I$37,G109=data!$I$38,G109=data!$I$39,G109=data!$I$40,G109=data!$I$41,G109=data!$I$42,G109=data!$I$43,G109=data!$I$44),1,0)</f>
        <v>0</v>
      </c>
      <c r="Z109" s="176" t="s">
        <v>297</v>
      </c>
      <c r="AA109" s="10"/>
      <c r="AB109" s="10"/>
      <c r="AC109" s="168">
        <v>160</v>
      </c>
      <c r="AD109" s="328"/>
      <c r="AE109" s="223"/>
      <c r="AF109" s="168">
        <v>160</v>
      </c>
      <c r="AG109" s="328"/>
      <c r="AH109" s="223"/>
      <c r="AI109" s="168">
        <v>160</v>
      </c>
      <c r="AJ109" s="328"/>
      <c r="AK109" s="223"/>
      <c r="AL109" s="168">
        <v>160</v>
      </c>
      <c r="AM109" s="328"/>
      <c r="AN109" s="223"/>
      <c r="AO109" s="168">
        <v>160</v>
      </c>
      <c r="AP109" s="328"/>
      <c r="AQ109" s="223"/>
      <c r="AR109" s="168">
        <v>160</v>
      </c>
      <c r="AS109" s="328"/>
      <c r="AT109" s="223"/>
      <c r="AU109" s="168">
        <v>160</v>
      </c>
      <c r="AV109" s="328"/>
      <c r="AW109" s="223"/>
      <c r="AX109" s="168">
        <v>160</v>
      </c>
      <c r="AY109" s="328"/>
      <c r="AZ109" s="223"/>
      <c r="BA109" s="168">
        <v>160</v>
      </c>
      <c r="BB109" s="328"/>
      <c r="BC109" s="223"/>
      <c r="BD109" s="168">
        <v>160</v>
      </c>
      <c r="BE109" s="328"/>
      <c r="BF109" s="223"/>
      <c r="BG109" s="168">
        <v>160</v>
      </c>
      <c r="BH109" s="328"/>
      <c r="BI109" s="223"/>
      <c r="BJ109" s="168">
        <v>160</v>
      </c>
      <c r="BK109" s="328"/>
      <c r="BL109" s="223"/>
      <c r="BM109" s="226">
        <f t="shared" si="88"/>
        <v>0</v>
      </c>
      <c r="BN109" s="251">
        <f t="shared" si="89"/>
        <v>0</v>
      </c>
      <c r="BO109" s="226">
        <f t="shared" si="90"/>
        <v>0</v>
      </c>
      <c r="BP109" s="227">
        <f t="shared" si="91"/>
        <v>0</v>
      </c>
      <c r="BQ109" s="1"/>
      <c r="BR109" s="1"/>
      <c r="BS109" s="164">
        <v>160</v>
      </c>
      <c r="BT109" s="327"/>
      <c r="BU109" s="177"/>
      <c r="BV109" s="164">
        <v>160</v>
      </c>
      <c r="BW109" s="327"/>
      <c r="BX109" s="177"/>
      <c r="BY109" s="164">
        <v>160</v>
      </c>
      <c r="BZ109" s="327"/>
      <c r="CA109" s="177"/>
      <c r="CB109" s="164">
        <v>160</v>
      </c>
      <c r="CC109" s="327"/>
      <c r="CD109" s="177"/>
      <c r="CE109" s="164">
        <v>160</v>
      </c>
      <c r="CF109" s="327"/>
      <c r="CG109" s="177"/>
      <c r="CH109" s="164">
        <v>160</v>
      </c>
      <c r="CI109" s="327"/>
      <c r="CJ109" s="177"/>
      <c r="CK109" s="164">
        <v>160</v>
      </c>
      <c r="CL109" s="327"/>
      <c r="CM109" s="177"/>
      <c r="CN109" s="164">
        <v>160</v>
      </c>
      <c r="CO109" s="327"/>
      <c r="CP109" s="177"/>
      <c r="CQ109" s="164">
        <v>160</v>
      </c>
      <c r="CR109" s="327"/>
      <c r="CS109" s="177"/>
      <c r="CT109" s="164">
        <v>160</v>
      </c>
      <c r="CU109" s="327"/>
      <c r="CV109" s="177"/>
      <c r="CW109" s="164">
        <v>160</v>
      </c>
      <c r="CX109" s="327"/>
      <c r="CY109" s="177"/>
      <c r="CZ109" s="164">
        <v>160</v>
      </c>
      <c r="DA109" s="327"/>
      <c r="DB109" s="177"/>
      <c r="DC109" s="252">
        <f t="shared" si="92"/>
        <v>0</v>
      </c>
      <c r="DD109" s="251">
        <f t="shared" si="93"/>
        <v>0</v>
      </c>
      <c r="DE109" s="226">
        <f t="shared" si="94"/>
        <v>0</v>
      </c>
      <c r="DF109" s="227">
        <f t="shared" si="95"/>
        <v>0</v>
      </c>
      <c r="DG109" s="1"/>
      <c r="DH109" s="1"/>
      <c r="DI109" s="164">
        <v>160</v>
      </c>
      <c r="DJ109" s="340"/>
      <c r="DK109" s="169"/>
      <c r="DL109" s="195">
        <v>160</v>
      </c>
      <c r="DM109" s="328"/>
      <c r="DN109" s="169"/>
      <c r="DO109" s="195">
        <v>160</v>
      </c>
      <c r="DP109" s="328"/>
      <c r="DQ109" s="169"/>
      <c r="DR109" s="195">
        <v>160</v>
      </c>
      <c r="DS109" s="328"/>
      <c r="DT109" s="169"/>
      <c r="DU109" s="195">
        <v>160</v>
      </c>
      <c r="DV109" s="328"/>
      <c r="DW109" s="169"/>
      <c r="DX109" s="164">
        <v>160</v>
      </c>
      <c r="DY109" s="340"/>
      <c r="DZ109" s="169"/>
      <c r="EA109" s="195">
        <v>160</v>
      </c>
      <c r="EB109" s="328"/>
      <c r="EC109" s="169"/>
      <c r="ED109" s="195">
        <v>160</v>
      </c>
      <c r="EE109" s="328"/>
      <c r="EF109" s="169"/>
      <c r="EG109" s="195">
        <v>160</v>
      </c>
      <c r="EH109" s="328"/>
      <c r="EI109" s="169"/>
      <c r="EJ109" s="164">
        <v>160</v>
      </c>
      <c r="EK109" s="340"/>
      <c r="EL109" s="169"/>
      <c r="EM109" s="195">
        <v>160</v>
      </c>
      <c r="EN109" s="328"/>
      <c r="EO109" s="169"/>
      <c r="EP109" s="195">
        <v>160</v>
      </c>
      <c r="EQ109" s="328"/>
      <c r="ER109" s="169"/>
      <c r="ES109" s="252">
        <f t="shared" si="96"/>
        <v>0</v>
      </c>
      <c r="ET109" s="251">
        <f t="shared" si="97"/>
        <v>0</v>
      </c>
      <c r="EU109" s="226">
        <f t="shared" si="98"/>
        <v>0</v>
      </c>
      <c r="EV109" s="227">
        <f t="shared" si="99"/>
        <v>0</v>
      </c>
      <c r="EW109" s="1"/>
      <c r="EX109" s="1"/>
      <c r="EY109" s="346">
        <v>160</v>
      </c>
      <c r="EZ109" s="327"/>
      <c r="FA109" s="169"/>
      <c r="FB109" s="195">
        <v>160</v>
      </c>
      <c r="FC109" s="327"/>
      <c r="FD109" s="169"/>
      <c r="FE109" s="195">
        <v>160</v>
      </c>
      <c r="FF109" s="327"/>
      <c r="FG109" s="169"/>
      <c r="FH109" s="195">
        <v>160</v>
      </c>
      <c r="FI109" s="327"/>
      <c r="FJ109" s="169"/>
      <c r="FK109" s="164">
        <v>160</v>
      </c>
      <c r="FL109" s="340"/>
      <c r="FM109" s="169"/>
      <c r="FN109" s="195">
        <v>160</v>
      </c>
      <c r="FO109" s="327"/>
      <c r="FP109" s="169"/>
      <c r="FQ109" s="164">
        <v>160</v>
      </c>
      <c r="FR109" s="340"/>
      <c r="FS109" s="169"/>
      <c r="FT109" s="195">
        <v>160</v>
      </c>
      <c r="FU109" s="327"/>
      <c r="FV109" s="169"/>
      <c r="FW109" s="195">
        <v>160</v>
      </c>
      <c r="FX109" s="327"/>
      <c r="FY109" s="169"/>
      <c r="FZ109" s="164">
        <v>160</v>
      </c>
      <c r="GA109" s="340"/>
      <c r="GB109" s="169"/>
      <c r="GC109" s="195">
        <v>160</v>
      </c>
      <c r="GD109" s="327"/>
      <c r="GE109" s="169"/>
      <c r="GF109" s="195">
        <v>160</v>
      </c>
      <c r="GG109" s="327"/>
      <c r="GH109" s="169"/>
      <c r="GI109" s="252">
        <f t="shared" si="100"/>
        <v>0</v>
      </c>
      <c r="GJ109" s="251">
        <f t="shared" si="101"/>
        <v>0</v>
      </c>
      <c r="GK109" s="226">
        <f t="shared" si="102"/>
        <v>0</v>
      </c>
      <c r="GL109" s="227">
        <f t="shared" si="103"/>
        <v>0</v>
      </c>
      <c r="GM109" s="1"/>
      <c r="GN109" s="1"/>
      <c r="GO109" s="346">
        <v>160</v>
      </c>
      <c r="GP109" s="327"/>
      <c r="GQ109" s="169"/>
      <c r="GR109" s="195">
        <v>160</v>
      </c>
      <c r="GS109" s="327"/>
      <c r="GT109" s="169"/>
      <c r="GU109" s="195">
        <v>160</v>
      </c>
      <c r="GV109" s="327"/>
      <c r="GW109" s="169"/>
      <c r="GX109" s="195">
        <v>160</v>
      </c>
      <c r="GY109" s="327"/>
      <c r="GZ109" s="169"/>
      <c r="HA109" s="195">
        <v>160</v>
      </c>
      <c r="HB109" s="327"/>
      <c r="HC109" s="169"/>
      <c r="HD109" s="195">
        <v>160</v>
      </c>
      <c r="HE109" s="327"/>
      <c r="HF109" s="169"/>
      <c r="HG109" s="195">
        <v>160</v>
      </c>
      <c r="HH109" s="327"/>
      <c r="HI109" s="169"/>
      <c r="HJ109" s="195">
        <v>160</v>
      </c>
      <c r="HK109" s="327"/>
      <c r="HL109" s="169"/>
      <c r="HM109" s="195">
        <v>160</v>
      </c>
      <c r="HN109" s="327"/>
      <c r="HO109" s="169"/>
      <c r="HP109" s="195">
        <v>160</v>
      </c>
      <c r="HQ109" s="327"/>
      <c r="HR109" s="169"/>
      <c r="HS109" s="195">
        <v>160</v>
      </c>
      <c r="HT109" s="327"/>
      <c r="HU109" s="169"/>
      <c r="HV109" s="195">
        <v>160</v>
      </c>
      <c r="HW109" s="327"/>
      <c r="HX109" s="169"/>
      <c r="HY109" s="252">
        <f t="shared" si="104"/>
        <v>0</v>
      </c>
      <c r="HZ109" s="251">
        <f t="shared" si="105"/>
        <v>0</v>
      </c>
      <c r="IA109" s="226">
        <f t="shared" si="106"/>
        <v>0</v>
      </c>
      <c r="IB109" s="227">
        <f t="shared" si="107"/>
        <v>0</v>
      </c>
      <c r="IC109" s="1"/>
      <c r="ID109" s="1"/>
      <c r="IE109" s="346">
        <v>160</v>
      </c>
      <c r="IF109" s="327"/>
      <c r="IG109" s="169"/>
      <c r="IH109" s="195">
        <v>160</v>
      </c>
      <c r="II109" s="327"/>
      <c r="IJ109" s="169"/>
      <c r="IK109" s="164">
        <v>160</v>
      </c>
      <c r="IL109" s="340"/>
      <c r="IM109" s="169"/>
      <c r="IN109" s="164">
        <v>160</v>
      </c>
      <c r="IO109" s="340"/>
      <c r="IP109" s="169"/>
      <c r="IQ109" s="164">
        <v>160</v>
      </c>
      <c r="IR109" s="340"/>
      <c r="IS109" s="169"/>
      <c r="IT109" s="164">
        <v>160</v>
      </c>
      <c r="IU109" s="340"/>
      <c r="IV109" s="169"/>
      <c r="IW109" s="195">
        <v>160</v>
      </c>
      <c r="IX109" s="327"/>
      <c r="IY109" s="169"/>
      <c r="IZ109" s="164">
        <v>160</v>
      </c>
      <c r="JA109" s="340"/>
      <c r="JB109" s="169"/>
      <c r="JC109" s="164">
        <v>160</v>
      </c>
      <c r="JD109" s="340"/>
      <c r="JE109" s="169"/>
      <c r="JF109" s="164">
        <v>160</v>
      </c>
      <c r="JG109" s="340"/>
      <c r="JH109" s="169"/>
      <c r="JI109" s="164">
        <v>160</v>
      </c>
      <c r="JJ109" s="340"/>
      <c r="JK109" s="169"/>
      <c r="JL109" s="195">
        <v>160</v>
      </c>
      <c r="JM109" s="327"/>
      <c r="JN109" s="169"/>
      <c r="JO109" s="252">
        <f t="shared" si="108"/>
        <v>0</v>
      </c>
      <c r="JP109" s="251">
        <f t="shared" si="109"/>
        <v>0</v>
      </c>
      <c r="JQ109" s="226">
        <f t="shared" si="110"/>
        <v>0</v>
      </c>
      <c r="JR109" s="227">
        <f t="shared" si="111"/>
        <v>0</v>
      </c>
      <c r="JS109" s="1"/>
      <c r="JT109" s="1"/>
      <c r="JU109" s="164">
        <v>160</v>
      </c>
      <c r="JV109" s="340"/>
      <c r="JW109" s="169"/>
      <c r="JX109" s="164">
        <v>160</v>
      </c>
      <c r="JY109" s="340"/>
      <c r="JZ109" s="169"/>
      <c r="KA109" s="164">
        <v>160</v>
      </c>
      <c r="KB109" s="340"/>
      <c r="KC109" s="169"/>
      <c r="KD109" s="164">
        <v>160</v>
      </c>
      <c r="KE109" s="340"/>
      <c r="KF109" s="169"/>
      <c r="KG109" s="164">
        <v>160</v>
      </c>
      <c r="KH109" s="340"/>
      <c r="KI109" s="169"/>
      <c r="KJ109" s="164">
        <v>160</v>
      </c>
      <c r="KK109" s="340"/>
      <c r="KL109" s="169"/>
      <c r="KM109" s="164">
        <v>160</v>
      </c>
      <c r="KN109" s="340"/>
      <c r="KO109" s="169"/>
      <c r="KP109" s="164">
        <v>160</v>
      </c>
      <c r="KQ109" s="340"/>
      <c r="KR109" s="169"/>
      <c r="KS109" s="164">
        <v>160</v>
      </c>
      <c r="KT109" s="340"/>
      <c r="KU109" s="169"/>
      <c r="KV109" s="164">
        <v>160</v>
      </c>
      <c r="KW109" s="340"/>
      <c r="KX109" s="169"/>
      <c r="KY109" s="164">
        <v>160</v>
      </c>
      <c r="KZ109" s="340"/>
      <c r="LA109" s="169"/>
      <c r="LB109" s="164">
        <v>160</v>
      </c>
      <c r="LC109" s="340"/>
      <c r="LD109" s="169"/>
      <c r="LE109" s="252">
        <f t="shared" si="112"/>
        <v>0</v>
      </c>
      <c r="LF109" s="251">
        <f t="shared" si="113"/>
        <v>0</v>
      </c>
      <c r="LG109" s="226">
        <f t="shared" si="114"/>
        <v>0</v>
      </c>
      <c r="LH109" s="227">
        <f t="shared" si="115"/>
        <v>0</v>
      </c>
      <c r="LI109" s="1"/>
      <c r="LJ109" s="1"/>
      <c r="LK109" s="164">
        <v>160</v>
      </c>
      <c r="LL109" s="340"/>
      <c r="LM109" s="169"/>
      <c r="LN109" s="164">
        <v>160</v>
      </c>
      <c r="LO109" s="340"/>
      <c r="LP109" s="169"/>
      <c r="LQ109" s="164">
        <v>160</v>
      </c>
      <c r="LR109" s="340"/>
      <c r="LS109" s="169"/>
      <c r="LT109" s="164">
        <v>160</v>
      </c>
      <c r="LU109" s="340"/>
      <c r="LV109" s="169"/>
      <c r="LW109" s="164">
        <v>160</v>
      </c>
      <c r="LX109" s="340"/>
      <c r="LY109" s="169"/>
      <c r="LZ109" s="205">
        <v>160</v>
      </c>
      <c r="MA109" s="340"/>
      <c r="MB109" s="169"/>
      <c r="MC109" s="164">
        <v>160</v>
      </c>
      <c r="MD109" s="340"/>
      <c r="ME109" s="169"/>
      <c r="MF109" s="164">
        <v>160</v>
      </c>
      <c r="MG109" s="340"/>
      <c r="MH109" s="169"/>
      <c r="MI109" s="164">
        <v>160</v>
      </c>
      <c r="MJ109" s="340"/>
      <c r="MK109" s="169"/>
      <c r="ML109" s="164">
        <v>160</v>
      </c>
      <c r="MM109" s="340"/>
      <c r="MN109" s="169"/>
      <c r="MO109" s="205">
        <v>160</v>
      </c>
      <c r="MP109" s="340"/>
      <c r="MQ109" s="169"/>
      <c r="MR109" s="164">
        <v>160</v>
      </c>
      <c r="MS109" s="340"/>
      <c r="MT109" s="169"/>
      <c r="MU109" s="252">
        <f t="shared" si="116"/>
        <v>0</v>
      </c>
      <c r="MV109" s="251">
        <f t="shared" si="117"/>
        <v>0</v>
      </c>
      <c r="MW109" s="226">
        <f t="shared" si="118"/>
        <v>0</v>
      </c>
      <c r="MX109" s="227">
        <f t="shared" si="119"/>
        <v>0</v>
      </c>
      <c r="MY109" s="1"/>
      <c r="MZ109" s="1"/>
      <c r="NA109" s="346">
        <v>160</v>
      </c>
      <c r="NB109" s="327"/>
      <c r="NC109" s="169"/>
      <c r="ND109" s="164">
        <v>160</v>
      </c>
      <c r="NE109" s="340"/>
      <c r="NF109" s="169"/>
      <c r="NG109" s="195">
        <v>160</v>
      </c>
      <c r="NH109" s="327"/>
      <c r="NI109" s="169"/>
      <c r="NJ109" s="195">
        <v>160</v>
      </c>
      <c r="NK109" s="327"/>
      <c r="NL109" s="169"/>
      <c r="NM109" s="164">
        <v>160</v>
      </c>
      <c r="NN109" s="340"/>
      <c r="NO109" s="169"/>
      <c r="NP109" s="164">
        <v>160</v>
      </c>
      <c r="NQ109" s="340"/>
      <c r="NR109" s="169"/>
      <c r="NS109" s="164">
        <v>160</v>
      </c>
      <c r="NT109" s="340"/>
      <c r="NU109" s="169"/>
      <c r="NV109" s="195">
        <v>160</v>
      </c>
      <c r="NW109" s="327"/>
      <c r="NX109" s="169"/>
      <c r="NY109" s="195">
        <v>160</v>
      </c>
      <c r="NZ109" s="327"/>
      <c r="OA109" s="169"/>
      <c r="OB109" s="164">
        <v>160</v>
      </c>
      <c r="OC109" s="340"/>
      <c r="OD109" s="169"/>
      <c r="OE109" s="164">
        <v>160</v>
      </c>
      <c r="OF109" s="340"/>
      <c r="OG109" s="169"/>
      <c r="OH109" s="164">
        <v>160</v>
      </c>
      <c r="OI109" s="340"/>
      <c r="OJ109" s="169"/>
      <c r="OK109" s="252">
        <f t="shared" si="120"/>
        <v>0</v>
      </c>
      <c r="OL109" s="251">
        <f t="shared" si="121"/>
        <v>0</v>
      </c>
      <c r="OM109" s="226">
        <f t="shared" si="122"/>
        <v>0</v>
      </c>
      <c r="ON109" s="227">
        <f t="shared" si="123"/>
        <v>0</v>
      </c>
      <c r="OO109" s="1"/>
      <c r="OP109" s="1"/>
      <c r="OQ109" s="283" t="s">
        <v>297</v>
      </c>
      <c r="OR109" s="354">
        <v>160</v>
      </c>
      <c r="OS109" s="327"/>
      <c r="OT109" s="177"/>
      <c r="OU109" s="252">
        <f t="shared" si="124"/>
        <v>0</v>
      </c>
      <c r="OV109" s="227">
        <f t="shared" si="125"/>
        <v>0</v>
      </c>
      <c r="OW109" s="226">
        <f t="shared" si="126"/>
        <v>0</v>
      </c>
      <c r="OX109" s="251">
        <f t="shared" si="127"/>
        <v>0</v>
      </c>
      <c r="OY109" s="293"/>
      <c r="OZ109" s="1"/>
      <c r="PA109" s="1"/>
      <c r="PB109" s="228">
        <f t="shared" si="130"/>
        <v>0</v>
      </c>
      <c r="PC109" s="255">
        <f t="shared" si="131"/>
        <v>0</v>
      </c>
      <c r="PD109" s="226">
        <f t="shared" si="132"/>
        <v>0</v>
      </c>
      <c r="PE109" s="227">
        <f t="shared" si="133"/>
        <v>0</v>
      </c>
      <c r="PF109" s="230">
        <f t="shared" si="134"/>
        <v>0</v>
      </c>
      <c r="PG109" s="229">
        <f t="shared" si="135"/>
        <v>0</v>
      </c>
      <c r="PH109" s="226">
        <f t="shared" si="136"/>
        <v>0</v>
      </c>
      <c r="PI109" s="251">
        <f t="shared" si="137"/>
        <v>0</v>
      </c>
      <c r="PJ109" s="412">
        <f t="shared" si="138"/>
        <v>0</v>
      </c>
      <c r="PK109" s="417">
        <f t="shared" si="139"/>
        <v>0</v>
      </c>
      <c r="PL109" s="412">
        <f t="shared" si="140"/>
        <v>0</v>
      </c>
      <c r="PM109" s="414">
        <f t="shared" si="141"/>
        <v>0</v>
      </c>
      <c r="PN109" s="412" t="s">
        <v>338</v>
      </c>
      <c r="PO109" s="414" t="s">
        <v>338</v>
      </c>
      <c r="PP109" s="412">
        <f t="shared" si="142"/>
        <v>0</v>
      </c>
      <c r="PQ109" s="414">
        <f t="shared" si="143"/>
        <v>0</v>
      </c>
      <c r="PR109" s="1"/>
      <c r="PV109" s="26"/>
      <c r="PW109" s="26"/>
      <c r="PY109" s="26"/>
    </row>
    <row r="110" spans="2:441" s="4" customFormat="1" ht="15" hidden="1" customHeight="1" x14ac:dyDescent="0.25">
      <c r="B110" s="46"/>
      <c r="C110" s="555"/>
      <c r="D110" s="578"/>
      <c r="E110" s="579"/>
      <c r="F110" s="652"/>
      <c r="G110" s="580"/>
      <c r="H110" s="58"/>
      <c r="I110" s="57">
        <f>INT(ROUND(F110,2)*(IF(RIGHT(G110,1)="*",data!$J$11*H110+(IF(H110&gt;0, data!$K$11,0)),(IF(G110&gt;0,data!$J$11*RIGHT(G110,5)+data!$K$11,0)))))</f>
        <v>0</v>
      </c>
      <c r="J110" s="57"/>
      <c r="K110" s="581"/>
      <c r="L110" s="582"/>
      <c r="M110" s="128"/>
      <c r="N110" s="57">
        <f>INT(ROUND(F110,2)*(IF(J110&gt;0,(IF(L110="ano",data!$J$6,0)),0)))</f>
        <v>0</v>
      </c>
      <c r="O110" s="61"/>
      <c r="P110" s="64"/>
      <c r="Q110" s="26"/>
      <c r="R110" s="288" t="str">
        <f t="shared" si="86"/>
        <v/>
      </c>
      <c r="S110" s="289" t="str">
        <f t="shared" si="87"/>
        <v/>
      </c>
      <c r="T110" s="65" t="s">
        <v>338</v>
      </c>
      <c r="U110" s="290" t="str">
        <f t="shared" si="128"/>
        <v/>
      </c>
      <c r="V110" s="4">
        <f t="shared" si="129"/>
        <v>0</v>
      </c>
      <c r="W110" s="26"/>
      <c r="X110" s="26">
        <f>IF(OR(G110=data!$I$18,G110=data!$I$19,G110=data!$I$20,G110=data!$I$21,G110=data!$I$22,G110=data!$I$23,G110=data!$I$24,G110=data!$I$25,G110=data!$I$26,G110=data!$I$27,G110=data!$I$28,G110=data!$I$29,G110=data!$I$30,G110=data!$I$31,G110=data!$I$32,G110=data!$I$33,G110=data!$I$34,G110=data!$I$35,G110=data!$I$36,G110=data!$I$37,G110=data!$I$38,G110=data!$I$39,G110=data!$I$40,G110=data!$I$41,G110=data!$I$42,G110=data!$I$43,G110=data!$I$44),1,0)</f>
        <v>0</v>
      </c>
      <c r="Z110" s="173" t="s">
        <v>297</v>
      </c>
      <c r="AA110" s="10"/>
      <c r="AB110" s="10"/>
      <c r="AC110" s="560">
        <v>160</v>
      </c>
      <c r="AD110" s="561"/>
      <c r="AE110" s="562"/>
      <c r="AF110" s="560">
        <v>160</v>
      </c>
      <c r="AG110" s="561"/>
      <c r="AH110" s="562"/>
      <c r="AI110" s="560">
        <v>160</v>
      </c>
      <c r="AJ110" s="561"/>
      <c r="AK110" s="562"/>
      <c r="AL110" s="560">
        <v>160</v>
      </c>
      <c r="AM110" s="561"/>
      <c r="AN110" s="562"/>
      <c r="AO110" s="560">
        <v>160</v>
      </c>
      <c r="AP110" s="561"/>
      <c r="AQ110" s="562"/>
      <c r="AR110" s="560">
        <v>160</v>
      </c>
      <c r="AS110" s="561"/>
      <c r="AT110" s="562"/>
      <c r="AU110" s="560">
        <v>160</v>
      </c>
      <c r="AV110" s="561"/>
      <c r="AW110" s="562"/>
      <c r="AX110" s="560">
        <v>160</v>
      </c>
      <c r="AY110" s="561"/>
      <c r="AZ110" s="562"/>
      <c r="BA110" s="560">
        <v>160</v>
      </c>
      <c r="BB110" s="561"/>
      <c r="BC110" s="562"/>
      <c r="BD110" s="560">
        <v>160</v>
      </c>
      <c r="BE110" s="561"/>
      <c r="BF110" s="562"/>
      <c r="BG110" s="560">
        <v>160</v>
      </c>
      <c r="BH110" s="561"/>
      <c r="BI110" s="562"/>
      <c r="BJ110" s="560">
        <v>160</v>
      </c>
      <c r="BK110" s="561"/>
      <c r="BL110" s="562"/>
      <c r="BM110" s="226">
        <f t="shared" si="88"/>
        <v>0</v>
      </c>
      <c r="BN110" s="251">
        <f t="shared" si="89"/>
        <v>0</v>
      </c>
      <c r="BO110" s="226">
        <f t="shared" si="90"/>
        <v>0</v>
      </c>
      <c r="BP110" s="227">
        <f t="shared" si="91"/>
        <v>0</v>
      </c>
      <c r="BQ110" s="1"/>
      <c r="BR110" s="1"/>
      <c r="BS110" s="174">
        <v>160</v>
      </c>
      <c r="BT110" s="573"/>
      <c r="BU110" s="175"/>
      <c r="BV110" s="174">
        <v>160</v>
      </c>
      <c r="BW110" s="573"/>
      <c r="BX110" s="175"/>
      <c r="BY110" s="174">
        <v>160</v>
      </c>
      <c r="BZ110" s="573"/>
      <c r="CA110" s="175"/>
      <c r="CB110" s="174">
        <v>160</v>
      </c>
      <c r="CC110" s="573"/>
      <c r="CD110" s="175"/>
      <c r="CE110" s="174">
        <v>160</v>
      </c>
      <c r="CF110" s="573"/>
      <c r="CG110" s="175"/>
      <c r="CH110" s="174">
        <v>160</v>
      </c>
      <c r="CI110" s="573"/>
      <c r="CJ110" s="175"/>
      <c r="CK110" s="174">
        <v>160</v>
      </c>
      <c r="CL110" s="573"/>
      <c r="CM110" s="175"/>
      <c r="CN110" s="174">
        <v>160</v>
      </c>
      <c r="CO110" s="573"/>
      <c r="CP110" s="175"/>
      <c r="CQ110" s="174">
        <v>160</v>
      </c>
      <c r="CR110" s="573"/>
      <c r="CS110" s="175"/>
      <c r="CT110" s="174">
        <v>160</v>
      </c>
      <c r="CU110" s="573"/>
      <c r="CV110" s="175"/>
      <c r="CW110" s="174">
        <v>160</v>
      </c>
      <c r="CX110" s="573"/>
      <c r="CY110" s="175"/>
      <c r="CZ110" s="174">
        <v>160</v>
      </c>
      <c r="DA110" s="573"/>
      <c r="DB110" s="175"/>
      <c r="DC110" s="252">
        <f t="shared" si="92"/>
        <v>0</v>
      </c>
      <c r="DD110" s="251">
        <f t="shared" si="93"/>
        <v>0</v>
      </c>
      <c r="DE110" s="226">
        <f t="shared" si="94"/>
        <v>0</v>
      </c>
      <c r="DF110" s="227">
        <f t="shared" si="95"/>
        <v>0</v>
      </c>
      <c r="DG110" s="1"/>
      <c r="DH110" s="1"/>
      <c r="DI110" s="174">
        <v>160</v>
      </c>
      <c r="DJ110" s="566"/>
      <c r="DK110" s="567"/>
      <c r="DL110" s="201">
        <v>160</v>
      </c>
      <c r="DM110" s="561"/>
      <c r="DN110" s="567"/>
      <c r="DO110" s="201">
        <v>160</v>
      </c>
      <c r="DP110" s="561"/>
      <c r="DQ110" s="567"/>
      <c r="DR110" s="201">
        <v>160</v>
      </c>
      <c r="DS110" s="561"/>
      <c r="DT110" s="567"/>
      <c r="DU110" s="201">
        <v>160</v>
      </c>
      <c r="DV110" s="561"/>
      <c r="DW110" s="567"/>
      <c r="DX110" s="174">
        <v>160</v>
      </c>
      <c r="DY110" s="566"/>
      <c r="DZ110" s="567"/>
      <c r="EA110" s="201">
        <v>160</v>
      </c>
      <c r="EB110" s="561"/>
      <c r="EC110" s="567"/>
      <c r="ED110" s="201">
        <v>160</v>
      </c>
      <c r="EE110" s="561"/>
      <c r="EF110" s="567"/>
      <c r="EG110" s="201">
        <v>160</v>
      </c>
      <c r="EH110" s="561"/>
      <c r="EI110" s="567"/>
      <c r="EJ110" s="174">
        <v>160</v>
      </c>
      <c r="EK110" s="566"/>
      <c r="EL110" s="567"/>
      <c r="EM110" s="201">
        <v>160</v>
      </c>
      <c r="EN110" s="561"/>
      <c r="EO110" s="567"/>
      <c r="EP110" s="201">
        <v>160</v>
      </c>
      <c r="EQ110" s="561"/>
      <c r="ER110" s="567"/>
      <c r="ES110" s="252">
        <f t="shared" si="96"/>
        <v>0</v>
      </c>
      <c r="ET110" s="251">
        <f t="shared" si="97"/>
        <v>0</v>
      </c>
      <c r="EU110" s="226">
        <f t="shared" si="98"/>
        <v>0</v>
      </c>
      <c r="EV110" s="227">
        <f t="shared" si="99"/>
        <v>0</v>
      </c>
      <c r="EW110" s="1"/>
      <c r="EX110" s="1"/>
      <c r="EY110" s="568">
        <v>160</v>
      </c>
      <c r="EZ110" s="573"/>
      <c r="FA110" s="567"/>
      <c r="FB110" s="201">
        <v>160</v>
      </c>
      <c r="FC110" s="573"/>
      <c r="FD110" s="567"/>
      <c r="FE110" s="201">
        <v>160</v>
      </c>
      <c r="FF110" s="573"/>
      <c r="FG110" s="567"/>
      <c r="FH110" s="201">
        <v>160</v>
      </c>
      <c r="FI110" s="573"/>
      <c r="FJ110" s="567"/>
      <c r="FK110" s="174">
        <v>160</v>
      </c>
      <c r="FL110" s="566"/>
      <c r="FM110" s="567"/>
      <c r="FN110" s="201">
        <v>160</v>
      </c>
      <c r="FO110" s="573"/>
      <c r="FP110" s="567"/>
      <c r="FQ110" s="174">
        <v>160</v>
      </c>
      <c r="FR110" s="566"/>
      <c r="FS110" s="567"/>
      <c r="FT110" s="201">
        <v>160</v>
      </c>
      <c r="FU110" s="573"/>
      <c r="FV110" s="567"/>
      <c r="FW110" s="201">
        <v>160</v>
      </c>
      <c r="FX110" s="573"/>
      <c r="FY110" s="567"/>
      <c r="FZ110" s="174">
        <v>160</v>
      </c>
      <c r="GA110" s="566"/>
      <c r="GB110" s="567"/>
      <c r="GC110" s="201">
        <v>160</v>
      </c>
      <c r="GD110" s="573"/>
      <c r="GE110" s="567"/>
      <c r="GF110" s="201">
        <v>160</v>
      </c>
      <c r="GG110" s="573"/>
      <c r="GH110" s="567"/>
      <c r="GI110" s="252">
        <f t="shared" si="100"/>
        <v>0</v>
      </c>
      <c r="GJ110" s="251">
        <f t="shared" si="101"/>
        <v>0</v>
      </c>
      <c r="GK110" s="226">
        <f t="shared" si="102"/>
        <v>0</v>
      </c>
      <c r="GL110" s="227">
        <f t="shared" si="103"/>
        <v>0</v>
      </c>
      <c r="GM110" s="1"/>
      <c r="GN110" s="1"/>
      <c r="GO110" s="568">
        <v>160</v>
      </c>
      <c r="GP110" s="573"/>
      <c r="GQ110" s="567"/>
      <c r="GR110" s="201">
        <v>160</v>
      </c>
      <c r="GS110" s="573"/>
      <c r="GT110" s="567"/>
      <c r="GU110" s="201">
        <v>160</v>
      </c>
      <c r="GV110" s="573"/>
      <c r="GW110" s="567"/>
      <c r="GX110" s="201">
        <v>160</v>
      </c>
      <c r="GY110" s="573"/>
      <c r="GZ110" s="567"/>
      <c r="HA110" s="201">
        <v>160</v>
      </c>
      <c r="HB110" s="573"/>
      <c r="HC110" s="567"/>
      <c r="HD110" s="201">
        <v>160</v>
      </c>
      <c r="HE110" s="573"/>
      <c r="HF110" s="567"/>
      <c r="HG110" s="201">
        <v>160</v>
      </c>
      <c r="HH110" s="573"/>
      <c r="HI110" s="567"/>
      <c r="HJ110" s="201">
        <v>160</v>
      </c>
      <c r="HK110" s="573"/>
      <c r="HL110" s="567"/>
      <c r="HM110" s="201">
        <v>160</v>
      </c>
      <c r="HN110" s="573"/>
      <c r="HO110" s="567"/>
      <c r="HP110" s="201">
        <v>160</v>
      </c>
      <c r="HQ110" s="573"/>
      <c r="HR110" s="567"/>
      <c r="HS110" s="201">
        <v>160</v>
      </c>
      <c r="HT110" s="573"/>
      <c r="HU110" s="567"/>
      <c r="HV110" s="201">
        <v>160</v>
      </c>
      <c r="HW110" s="573"/>
      <c r="HX110" s="567"/>
      <c r="HY110" s="252">
        <f t="shared" si="104"/>
        <v>0</v>
      </c>
      <c r="HZ110" s="251">
        <f t="shared" si="105"/>
        <v>0</v>
      </c>
      <c r="IA110" s="226">
        <f t="shared" si="106"/>
        <v>0</v>
      </c>
      <c r="IB110" s="227">
        <f t="shared" si="107"/>
        <v>0</v>
      </c>
      <c r="IC110" s="1"/>
      <c r="ID110" s="1"/>
      <c r="IE110" s="568">
        <v>160</v>
      </c>
      <c r="IF110" s="573"/>
      <c r="IG110" s="567"/>
      <c r="IH110" s="201">
        <v>160</v>
      </c>
      <c r="II110" s="573"/>
      <c r="IJ110" s="567"/>
      <c r="IK110" s="174">
        <v>160</v>
      </c>
      <c r="IL110" s="566"/>
      <c r="IM110" s="567"/>
      <c r="IN110" s="174">
        <v>160</v>
      </c>
      <c r="IO110" s="566"/>
      <c r="IP110" s="567"/>
      <c r="IQ110" s="174">
        <v>160</v>
      </c>
      <c r="IR110" s="566"/>
      <c r="IS110" s="567"/>
      <c r="IT110" s="174">
        <v>160</v>
      </c>
      <c r="IU110" s="566"/>
      <c r="IV110" s="567"/>
      <c r="IW110" s="201">
        <v>160</v>
      </c>
      <c r="IX110" s="573"/>
      <c r="IY110" s="567"/>
      <c r="IZ110" s="174">
        <v>160</v>
      </c>
      <c r="JA110" s="566"/>
      <c r="JB110" s="567"/>
      <c r="JC110" s="174">
        <v>160</v>
      </c>
      <c r="JD110" s="566"/>
      <c r="JE110" s="567"/>
      <c r="JF110" s="174">
        <v>160</v>
      </c>
      <c r="JG110" s="566"/>
      <c r="JH110" s="567"/>
      <c r="JI110" s="174">
        <v>160</v>
      </c>
      <c r="JJ110" s="566"/>
      <c r="JK110" s="567"/>
      <c r="JL110" s="201">
        <v>160</v>
      </c>
      <c r="JM110" s="573"/>
      <c r="JN110" s="567"/>
      <c r="JO110" s="252">
        <f t="shared" si="108"/>
        <v>0</v>
      </c>
      <c r="JP110" s="251">
        <f t="shared" si="109"/>
        <v>0</v>
      </c>
      <c r="JQ110" s="226">
        <f t="shared" si="110"/>
        <v>0</v>
      </c>
      <c r="JR110" s="227">
        <f t="shared" si="111"/>
        <v>0</v>
      </c>
      <c r="JS110" s="1"/>
      <c r="JT110" s="1"/>
      <c r="JU110" s="174">
        <v>160</v>
      </c>
      <c r="JV110" s="566"/>
      <c r="JW110" s="567"/>
      <c r="JX110" s="174">
        <v>160</v>
      </c>
      <c r="JY110" s="566"/>
      <c r="JZ110" s="567"/>
      <c r="KA110" s="174">
        <v>160</v>
      </c>
      <c r="KB110" s="566"/>
      <c r="KC110" s="567"/>
      <c r="KD110" s="174">
        <v>160</v>
      </c>
      <c r="KE110" s="566"/>
      <c r="KF110" s="567"/>
      <c r="KG110" s="174">
        <v>160</v>
      </c>
      <c r="KH110" s="566"/>
      <c r="KI110" s="567"/>
      <c r="KJ110" s="174">
        <v>160</v>
      </c>
      <c r="KK110" s="566"/>
      <c r="KL110" s="567"/>
      <c r="KM110" s="174">
        <v>160</v>
      </c>
      <c r="KN110" s="566"/>
      <c r="KO110" s="567"/>
      <c r="KP110" s="174">
        <v>160</v>
      </c>
      <c r="KQ110" s="566"/>
      <c r="KR110" s="567"/>
      <c r="KS110" s="174">
        <v>160</v>
      </c>
      <c r="KT110" s="566"/>
      <c r="KU110" s="567"/>
      <c r="KV110" s="174">
        <v>160</v>
      </c>
      <c r="KW110" s="566"/>
      <c r="KX110" s="567"/>
      <c r="KY110" s="174">
        <v>160</v>
      </c>
      <c r="KZ110" s="566"/>
      <c r="LA110" s="567"/>
      <c r="LB110" s="174">
        <v>160</v>
      </c>
      <c r="LC110" s="566"/>
      <c r="LD110" s="567"/>
      <c r="LE110" s="252">
        <f t="shared" si="112"/>
        <v>0</v>
      </c>
      <c r="LF110" s="251">
        <f t="shared" si="113"/>
        <v>0</v>
      </c>
      <c r="LG110" s="226">
        <f t="shared" si="114"/>
        <v>0</v>
      </c>
      <c r="LH110" s="227">
        <f t="shared" si="115"/>
        <v>0</v>
      </c>
      <c r="LI110" s="1"/>
      <c r="LJ110" s="1"/>
      <c r="LK110" s="174">
        <v>160</v>
      </c>
      <c r="LL110" s="566"/>
      <c r="LM110" s="567"/>
      <c r="LN110" s="174">
        <v>160</v>
      </c>
      <c r="LO110" s="566"/>
      <c r="LP110" s="567"/>
      <c r="LQ110" s="174">
        <v>160</v>
      </c>
      <c r="LR110" s="566"/>
      <c r="LS110" s="567"/>
      <c r="LT110" s="174">
        <v>160</v>
      </c>
      <c r="LU110" s="566"/>
      <c r="LV110" s="567"/>
      <c r="LW110" s="174">
        <v>160</v>
      </c>
      <c r="LX110" s="566"/>
      <c r="LY110" s="567"/>
      <c r="LZ110" s="551">
        <v>160</v>
      </c>
      <c r="MA110" s="566"/>
      <c r="MB110" s="567"/>
      <c r="MC110" s="174">
        <v>160</v>
      </c>
      <c r="MD110" s="566"/>
      <c r="ME110" s="567"/>
      <c r="MF110" s="174">
        <v>160</v>
      </c>
      <c r="MG110" s="566"/>
      <c r="MH110" s="567"/>
      <c r="MI110" s="174">
        <v>160</v>
      </c>
      <c r="MJ110" s="566"/>
      <c r="MK110" s="567"/>
      <c r="ML110" s="174">
        <v>160</v>
      </c>
      <c r="MM110" s="566"/>
      <c r="MN110" s="567"/>
      <c r="MO110" s="551">
        <v>160</v>
      </c>
      <c r="MP110" s="566"/>
      <c r="MQ110" s="567"/>
      <c r="MR110" s="174">
        <v>160</v>
      </c>
      <c r="MS110" s="566"/>
      <c r="MT110" s="567"/>
      <c r="MU110" s="252">
        <f t="shared" si="116"/>
        <v>0</v>
      </c>
      <c r="MV110" s="251">
        <f t="shared" si="117"/>
        <v>0</v>
      </c>
      <c r="MW110" s="226">
        <f t="shared" si="118"/>
        <v>0</v>
      </c>
      <c r="MX110" s="227">
        <f t="shared" si="119"/>
        <v>0</v>
      </c>
      <c r="MY110" s="1"/>
      <c r="MZ110" s="1"/>
      <c r="NA110" s="568">
        <v>160</v>
      </c>
      <c r="NB110" s="573"/>
      <c r="NC110" s="567"/>
      <c r="ND110" s="174">
        <v>160</v>
      </c>
      <c r="NE110" s="566"/>
      <c r="NF110" s="567"/>
      <c r="NG110" s="201">
        <v>160</v>
      </c>
      <c r="NH110" s="573"/>
      <c r="NI110" s="567"/>
      <c r="NJ110" s="201">
        <v>160</v>
      </c>
      <c r="NK110" s="573"/>
      <c r="NL110" s="567"/>
      <c r="NM110" s="174">
        <v>160</v>
      </c>
      <c r="NN110" s="566"/>
      <c r="NO110" s="567"/>
      <c r="NP110" s="174">
        <v>160</v>
      </c>
      <c r="NQ110" s="566"/>
      <c r="NR110" s="567"/>
      <c r="NS110" s="174">
        <v>160</v>
      </c>
      <c r="NT110" s="566"/>
      <c r="NU110" s="567"/>
      <c r="NV110" s="201">
        <v>160</v>
      </c>
      <c r="NW110" s="573"/>
      <c r="NX110" s="567"/>
      <c r="NY110" s="201">
        <v>160</v>
      </c>
      <c r="NZ110" s="573"/>
      <c r="OA110" s="567"/>
      <c r="OB110" s="174">
        <v>160</v>
      </c>
      <c r="OC110" s="566"/>
      <c r="OD110" s="567"/>
      <c r="OE110" s="174">
        <v>160</v>
      </c>
      <c r="OF110" s="566"/>
      <c r="OG110" s="567"/>
      <c r="OH110" s="174">
        <v>160</v>
      </c>
      <c r="OI110" s="566"/>
      <c r="OJ110" s="567"/>
      <c r="OK110" s="252">
        <f t="shared" si="120"/>
        <v>0</v>
      </c>
      <c r="OL110" s="251">
        <f t="shared" si="121"/>
        <v>0</v>
      </c>
      <c r="OM110" s="226">
        <f t="shared" si="122"/>
        <v>0</v>
      </c>
      <c r="ON110" s="227">
        <f t="shared" si="123"/>
        <v>0</v>
      </c>
      <c r="OO110" s="1"/>
      <c r="OP110" s="1"/>
      <c r="OQ110" s="571" t="s">
        <v>297</v>
      </c>
      <c r="OR110" s="577">
        <v>160</v>
      </c>
      <c r="OS110" s="573"/>
      <c r="OT110" s="175"/>
      <c r="OU110" s="252">
        <f t="shared" si="124"/>
        <v>0</v>
      </c>
      <c r="OV110" s="227">
        <f t="shared" si="125"/>
        <v>0</v>
      </c>
      <c r="OW110" s="226">
        <f t="shared" si="126"/>
        <v>0</v>
      </c>
      <c r="OX110" s="251">
        <f t="shared" si="127"/>
        <v>0</v>
      </c>
      <c r="OY110" s="574"/>
      <c r="OZ110" s="1"/>
      <c r="PA110" s="1"/>
      <c r="PB110" s="228">
        <f t="shared" si="130"/>
        <v>0</v>
      </c>
      <c r="PC110" s="255">
        <f t="shared" si="131"/>
        <v>0</v>
      </c>
      <c r="PD110" s="226">
        <f t="shared" si="132"/>
        <v>0</v>
      </c>
      <c r="PE110" s="227">
        <f t="shared" si="133"/>
        <v>0</v>
      </c>
      <c r="PF110" s="230">
        <f t="shared" si="134"/>
        <v>0</v>
      </c>
      <c r="PG110" s="229">
        <f t="shared" si="135"/>
        <v>0</v>
      </c>
      <c r="PH110" s="226">
        <f t="shared" si="136"/>
        <v>0</v>
      </c>
      <c r="PI110" s="251">
        <f t="shared" si="137"/>
        <v>0</v>
      </c>
      <c r="PJ110" s="412">
        <f t="shared" si="138"/>
        <v>0</v>
      </c>
      <c r="PK110" s="417">
        <f t="shared" si="139"/>
        <v>0</v>
      </c>
      <c r="PL110" s="412">
        <f t="shared" si="140"/>
        <v>0</v>
      </c>
      <c r="PM110" s="414">
        <f t="shared" si="141"/>
        <v>0</v>
      </c>
      <c r="PN110" s="412" t="s">
        <v>338</v>
      </c>
      <c r="PO110" s="414" t="s">
        <v>338</v>
      </c>
      <c r="PP110" s="412">
        <f t="shared" si="142"/>
        <v>0</v>
      </c>
      <c r="PQ110" s="414">
        <f t="shared" si="143"/>
        <v>0</v>
      </c>
      <c r="PR110" s="1"/>
      <c r="PV110" s="26"/>
      <c r="PW110" s="26"/>
      <c r="PY110" s="26"/>
    </row>
    <row r="111" spans="2:441" s="4" customFormat="1" ht="16.5" customHeight="1" x14ac:dyDescent="0.25">
      <c r="B111" s="46" t="s">
        <v>263</v>
      </c>
      <c r="C111" s="986"/>
      <c r="D111" s="987"/>
      <c r="E111" s="308"/>
      <c r="F111" s="652">
        <v>1</v>
      </c>
      <c r="G111" s="309"/>
      <c r="H111" s="59"/>
      <c r="I111" s="57">
        <f>INT(ROUND(F111,2)*(IF(RIGHT(G111,1)="*",data!$J$11*H111+(IF(H111&gt;0, data!$K$11,0)),(IF(G111&gt;0,data!$J$11*RIGHT(G111,5)+data!$K$11,0)))))</f>
        <v>0</v>
      </c>
      <c r="J111" s="57">
        <f>IF(E111&gt;0,I111*E111,0)</f>
        <v>0</v>
      </c>
      <c r="K111" s="313"/>
      <c r="L111" s="314"/>
      <c r="M111" s="312"/>
      <c r="N111" s="57">
        <f>INT(ROUND(F111,2)*(IF(J111&gt;0,(IF(L111="ano",data!$J$6,0)),0)))</f>
        <v>0</v>
      </c>
      <c r="O111" s="61">
        <f>IF(M111&gt;E111,N111*E111,N111*M111)</f>
        <v>0</v>
      </c>
      <c r="P111" s="63">
        <f>J111+O111</f>
        <v>0</v>
      </c>
      <c r="Q111" s="26"/>
      <c r="R111" s="288" t="str">
        <f t="shared" si="86"/>
        <v/>
      </c>
      <c r="S111" s="289" t="str">
        <f t="shared" si="87"/>
        <v/>
      </c>
      <c r="T111" s="65" t="s">
        <v>338</v>
      </c>
      <c r="U111" s="290" t="str">
        <f t="shared" si="128"/>
        <v/>
      </c>
      <c r="V111" s="4">
        <f t="shared" si="129"/>
        <v>0</v>
      </c>
      <c r="W111" s="26">
        <f>IF(H111&gt;0,IF(RIGHT(G111,1)="*",0,1),0)</f>
        <v>0</v>
      </c>
      <c r="X111" s="26">
        <f>IF(OR(G111=data!$I$18,G111=data!$I$19,G111=data!$I$20,G111=data!$I$21,G111=data!$I$22,G111=data!$I$23,G111=data!$I$24,G111=data!$I$25,G111=data!$I$26,G111=data!$I$27,G111=data!$I$28,G111=data!$I$29,G111=data!$I$30,G111=data!$I$31,G111=data!$I$32,G111=data!$I$33,G111=data!$I$34,G111=data!$I$35,G111=data!$I$36,G111=data!$I$37,G111=data!$I$38,G111=data!$I$39,G111=data!$I$40,G111=data!$I$41,G111=data!$I$42,G111=data!$I$43,G111=data!$I$44),1,0)</f>
        <v>0</v>
      </c>
      <c r="Z111" s="176" t="s">
        <v>297</v>
      </c>
      <c r="AA111" s="10"/>
      <c r="AB111" s="10"/>
      <c r="AC111" s="168">
        <v>160</v>
      </c>
      <c r="AD111" s="328"/>
      <c r="AE111" s="223"/>
      <c r="AF111" s="168">
        <v>160</v>
      </c>
      <c r="AG111" s="328"/>
      <c r="AH111" s="223"/>
      <c r="AI111" s="168">
        <v>160</v>
      </c>
      <c r="AJ111" s="328"/>
      <c r="AK111" s="223"/>
      <c r="AL111" s="168">
        <v>160</v>
      </c>
      <c r="AM111" s="328"/>
      <c r="AN111" s="223"/>
      <c r="AO111" s="168">
        <v>160</v>
      </c>
      <c r="AP111" s="328"/>
      <c r="AQ111" s="223"/>
      <c r="AR111" s="168">
        <v>160</v>
      </c>
      <c r="AS111" s="328"/>
      <c r="AT111" s="223"/>
      <c r="AU111" s="168">
        <v>160</v>
      </c>
      <c r="AV111" s="328"/>
      <c r="AW111" s="223"/>
      <c r="AX111" s="168">
        <v>160</v>
      </c>
      <c r="AY111" s="328"/>
      <c r="AZ111" s="223"/>
      <c r="BA111" s="168">
        <v>160</v>
      </c>
      <c r="BB111" s="328"/>
      <c r="BC111" s="223"/>
      <c r="BD111" s="168">
        <v>160</v>
      </c>
      <c r="BE111" s="328"/>
      <c r="BF111" s="223"/>
      <c r="BG111" s="168">
        <v>160</v>
      </c>
      <c r="BH111" s="328"/>
      <c r="BI111" s="223"/>
      <c r="BJ111" s="168">
        <v>160</v>
      </c>
      <c r="BK111" s="328"/>
      <c r="BL111" s="223"/>
      <c r="BM111" s="226">
        <f t="shared" si="88"/>
        <v>0</v>
      </c>
      <c r="BN111" s="251">
        <f t="shared" si="89"/>
        <v>0</v>
      </c>
      <c r="BO111" s="226">
        <f t="shared" si="90"/>
        <v>0</v>
      </c>
      <c r="BP111" s="227">
        <f t="shared" si="91"/>
        <v>0</v>
      </c>
      <c r="BQ111" s="1"/>
      <c r="BR111" s="1"/>
      <c r="BS111" s="164">
        <v>160</v>
      </c>
      <c r="BT111" s="327"/>
      <c r="BU111" s="177"/>
      <c r="BV111" s="164">
        <v>160</v>
      </c>
      <c r="BW111" s="327"/>
      <c r="BX111" s="177"/>
      <c r="BY111" s="164">
        <v>160</v>
      </c>
      <c r="BZ111" s="327"/>
      <c r="CA111" s="177"/>
      <c r="CB111" s="164">
        <v>160</v>
      </c>
      <c r="CC111" s="327"/>
      <c r="CD111" s="177"/>
      <c r="CE111" s="164">
        <v>160</v>
      </c>
      <c r="CF111" s="327"/>
      <c r="CG111" s="177"/>
      <c r="CH111" s="164">
        <v>160</v>
      </c>
      <c r="CI111" s="327"/>
      <c r="CJ111" s="177"/>
      <c r="CK111" s="164">
        <v>160</v>
      </c>
      <c r="CL111" s="327"/>
      <c r="CM111" s="177"/>
      <c r="CN111" s="164">
        <v>160</v>
      </c>
      <c r="CO111" s="327"/>
      <c r="CP111" s="177"/>
      <c r="CQ111" s="164">
        <v>160</v>
      </c>
      <c r="CR111" s="327"/>
      <c r="CS111" s="177"/>
      <c r="CT111" s="164">
        <v>160</v>
      </c>
      <c r="CU111" s="327"/>
      <c r="CV111" s="177"/>
      <c r="CW111" s="164">
        <v>160</v>
      </c>
      <c r="CX111" s="327"/>
      <c r="CY111" s="177"/>
      <c r="CZ111" s="164">
        <v>160</v>
      </c>
      <c r="DA111" s="327"/>
      <c r="DB111" s="177"/>
      <c r="DC111" s="252">
        <f t="shared" si="92"/>
        <v>0</v>
      </c>
      <c r="DD111" s="251">
        <f t="shared" si="93"/>
        <v>0</v>
      </c>
      <c r="DE111" s="226">
        <f t="shared" si="94"/>
        <v>0</v>
      </c>
      <c r="DF111" s="227">
        <f t="shared" si="95"/>
        <v>0</v>
      </c>
      <c r="DG111" s="1"/>
      <c r="DH111" s="1"/>
      <c r="DI111" s="164">
        <v>160</v>
      </c>
      <c r="DJ111" s="340"/>
      <c r="DK111" s="169"/>
      <c r="DL111" s="195">
        <v>160</v>
      </c>
      <c r="DM111" s="328"/>
      <c r="DN111" s="169"/>
      <c r="DO111" s="195">
        <v>160</v>
      </c>
      <c r="DP111" s="328"/>
      <c r="DQ111" s="169"/>
      <c r="DR111" s="195">
        <v>160</v>
      </c>
      <c r="DS111" s="328"/>
      <c r="DT111" s="169"/>
      <c r="DU111" s="195">
        <v>160</v>
      </c>
      <c r="DV111" s="328"/>
      <c r="DW111" s="169"/>
      <c r="DX111" s="164">
        <v>160</v>
      </c>
      <c r="DY111" s="340"/>
      <c r="DZ111" s="169"/>
      <c r="EA111" s="195">
        <v>160</v>
      </c>
      <c r="EB111" s="328"/>
      <c r="EC111" s="169"/>
      <c r="ED111" s="195">
        <v>160</v>
      </c>
      <c r="EE111" s="328"/>
      <c r="EF111" s="169"/>
      <c r="EG111" s="195">
        <v>160</v>
      </c>
      <c r="EH111" s="328"/>
      <c r="EI111" s="169"/>
      <c r="EJ111" s="164">
        <v>160</v>
      </c>
      <c r="EK111" s="340"/>
      <c r="EL111" s="169"/>
      <c r="EM111" s="195">
        <v>160</v>
      </c>
      <c r="EN111" s="328"/>
      <c r="EO111" s="169"/>
      <c r="EP111" s="195">
        <v>160</v>
      </c>
      <c r="EQ111" s="328"/>
      <c r="ER111" s="169"/>
      <c r="ES111" s="252">
        <f t="shared" si="96"/>
        <v>0</v>
      </c>
      <c r="ET111" s="251">
        <f t="shared" si="97"/>
        <v>0</v>
      </c>
      <c r="EU111" s="226">
        <f t="shared" si="98"/>
        <v>0</v>
      </c>
      <c r="EV111" s="227">
        <f t="shared" si="99"/>
        <v>0</v>
      </c>
      <c r="EW111" s="1"/>
      <c r="EX111" s="1"/>
      <c r="EY111" s="346">
        <v>160</v>
      </c>
      <c r="EZ111" s="327"/>
      <c r="FA111" s="169"/>
      <c r="FB111" s="195">
        <v>160</v>
      </c>
      <c r="FC111" s="327"/>
      <c r="FD111" s="169"/>
      <c r="FE111" s="195">
        <v>160</v>
      </c>
      <c r="FF111" s="327"/>
      <c r="FG111" s="169"/>
      <c r="FH111" s="195">
        <v>160</v>
      </c>
      <c r="FI111" s="327"/>
      <c r="FJ111" s="169"/>
      <c r="FK111" s="164">
        <v>160</v>
      </c>
      <c r="FL111" s="340"/>
      <c r="FM111" s="169"/>
      <c r="FN111" s="195">
        <v>160</v>
      </c>
      <c r="FO111" s="327"/>
      <c r="FP111" s="169"/>
      <c r="FQ111" s="164">
        <v>160</v>
      </c>
      <c r="FR111" s="340"/>
      <c r="FS111" s="169"/>
      <c r="FT111" s="195">
        <v>160</v>
      </c>
      <c r="FU111" s="327"/>
      <c r="FV111" s="169"/>
      <c r="FW111" s="195">
        <v>160</v>
      </c>
      <c r="FX111" s="327"/>
      <c r="FY111" s="169"/>
      <c r="FZ111" s="164">
        <v>160</v>
      </c>
      <c r="GA111" s="340"/>
      <c r="GB111" s="169"/>
      <c r="GC111" s="195">
        <v>160</v>
      </c>
      <c r="GD111" s="327"/>
      <c r="GE111" s="169"/>
      <c r="GF111" s="195">
        <v>160</v>
      </c>
      <c r="GG111" s="327"/>
      <c r="GH111" s="169"/>
      <c r="GI111" s="252">
        <f t="shared" si="100"/>
        <v>0</v>
      </c>
      <c r="GJ111" s="251">
        <f t="shared" si="101"/>
        <v>0</v>
      </c>
      <c r="GK111" s="226">
        <f t="shared" si="102"/>
        <v>0</v>
      </c>
      <c r="GL111" s="227">
        <f t="shared" si="103"/>
        <v>0</v>
      </c>
      <c r="GM111" s="1"/>
      <c r="GN111" s="1"/>
      <c r="GO111" s="346">
        <v>160</v>
      </c>
      <c r="GP111" s="327"/>
      <c r="GQ111" s="169"/>
      <c r="GR111" s="195">
        <v>160</v>
      </c>
      <c r="GS111" s="327"/>
      <c r="GT111" s="169"/>
      <c r="GU111" s="195">
        <v>160</v>
      </c>
      <c r="GV111" s="327"/>
      <c r="GW111" s="169"/>
      <c r="GX111" s="195">
        <v>160</v>
      </c>
      <c r="GY111" s="327"/>
      <c r="GZ111" s="169"/>
      <c r="HA111" s="195">
        <v>160</v>
      </c>
      <c r="HB111" s="327"/>
      <c r="HC111" s="169"/>
      <c r="HD111" s="195">
        <v>160</v>
      </c>
      <c r="HE111" s="327"/>
      <c r="HF111" s="169"/>
      <c r="HG111" s="195">
        <v>160</v>
      </c>
      <c r="HH111" s="327"/>
      <c r="HI111" s="169"/>
      <c r="HJ111" s="195">
        <v>160</v>
      </c>
      <c r="HK111" s="327"/>
      <c r="HL111" s="169"/>
      <c r="HM111" s="195">
        <v>160</v>
      </c>
      <c r="HN111" s="327"/>
      <c r="HO111" s="169"/>
      <c r="HP111" s="195">
        <v>160</v>
      </c>
      <c r="HQ111" s="327"/>
      <c r="HR111" s="169"/>
      <c r="HS111" s="195">
        <v>160</v>
      </c>
      <c r="HT111" s="327"/>
      <c r="HU111" s="169"/>
      <c r="HV111" s="195">
        <v>160</v>
      </c>
      <c r="HW111" s="327"/>
      <c r="HX111" s="169"/>
      <c r="HY111" s="252">
        <f t="shared" si="104"/>
        <v>0</v>
      </c>
      <c r="HZ111" s="251">
        <f t="shared" si="105"/>
        <v>0</v>
      </c>
      <c r="IA111" s="226">
        <f t="shared" si="106"/>
        <v>0</v>
      </c>
      <c r="IB111" s="227">
        <f t="shared" si="107"/>
        <v>0</v>
      </c>
      <c r="IC111" s="1"/>
      <c r="ID111" s="1"/>
      <c r="IE111" s="346">
        <v>160</v>
      </c>
      <c r="IF111" s="327"/>
      <c r="IG111" s="169"/>
      <c r="IH111" s="195">
        <v>160</v>
      </c>
      <c r="II111" s="327"/>
      <c r="IJ111" s="169"/>
      <c r="IK111" s="164">
        <v>160</v>
      </c>
      <c r="IL111" s="340"/>
      <c r="IM111" s="169"/>
      <c r="IN111" s="164">
        <v>160</v>
      </c>
      <c r="IO111" s="340"/>
      <c r="IP111" s="169"/>
      <c r="IQ111" s="164">
        <v>160</v>
      </c>
      <c r="IR111" s="340"/>
      <c r="IS111" s="169"/>
      <c r="IT111" s="164">
        <v>160</v>
      </c>
      <c r="IU111" s="340"/>
      <c r="IV111" s="169"/>
      <c r="IW111" s="195">
        <v>160</v>
      </c>
      <c r="IX111" s="327"/>
      <c r="IY111" s="169"/>
      <c r="IZ111" s="164">
        <v>160</v>
      </c>
      <c r="JA111" s="340"/>
      <c r="JB111" s="169"/>
      <c r="JC111" s="164">
        <v>160</v>
      </c>
      <c r="JD111" s="340"/>
      <c r="JE111" s="169"/>
      <c r="JF111" s="164">
        <v>160</v>
      </c>
      <c r="JG111" s="340"/>
      <c r="JH111" s="169"/>
      <c r="JI111" s="164">
        <v>160</v>
      </c>
      <c r="JJ111" s="340"/>
      <c r="JK111" s="169"/>
      <c r="JL111" s="195">
        <v>160</v>
      </c>
      <c r="JM111" s="327"/>
      <c r="JN111" s="169"/>
      <c r="JO111" s="252">
        <f t="shared" si="108"/>
        <v>0</v>
      </c>
      <c r="JP111" s="251">
        <f t="shared" si="109"/>
        <v>0</v>
      </c>
      <c r="JQ111" s="226">
        <f t="shared" si="110"/>
        <v>0</v>
      </c>
      <c r="JR111" s="227">
        <f t="shared" si="111"/>
        <v>0</v>
      </c>
      <c r="JS111" s="1"/>
      <c r="JT111" s="1"/>
      <c r="JU111" s="164">
        <v>160</v>
      </c>
      <c r="JV111" s="340"/>
      <c r="JW111" s="169"/>
      <c r="JX111" s="164">
        <v>160</v>
      </c>
      <c r="JY111" s="340"/>
      <c r="JZ111" s="169"/>
      <c r="KA111" s="164">
        <v>160</v>
      </c>
      <c r="KB111" s="340"/>
      <c r="KC111" s="169"/>
      <c r="KD111" s="164">
        <v>160</v>
      </c>
      <c r="KE111" s="340"/>
      <c r="KF111" s="169"/>
      <c r="KG111" s="164">
        <v>160</v>
      </c>
      <c r="KH111" s="340"/>
      <c r="KI111" s="169"/>
      <c r="KJ111" s="164">
        <v>160</v>
      </c>
      <c r="KK111" s="340"/>
      <c r="KL111" s="169"/>
      <c r="KM111" s="164">
        <v>160</v>
      </c>
      <c r="KN111" s="340"/>
      <c r="KO111" s="169"/>
      <c r="KP111" s="164">
        <v>160</v>
      </c>
      <c r="KQ111" s="340"/>
      <c r="KR111" s="169"/>
      <c r="KS111" s="164">
        <v>160</v>
      </c>
      <c r="KT111" s="340"/>
      <c r="KU111" s="169"/>
      <c r="KV111" s="164">
        <v>160</v>
      </c>
      <c r="KW111" s="340"/>
      <c r="KX111" s="169"/>
      <c r="KY111" s="164">
        <v>160</v>
      </c>
      <c r="KZ111" s="340"/>
      <c r="LA111" s="169"/>
      <c r="LB111" s="164">
        <v>160</v>
      </c>
      <c r="LC111" s="340"/>
      <c r="LD111" s="169"/>
      <c r="LE111" s="252">
        <f t="shared" si="112"/>
        <v>0</v>
      </c>
      <c r="LF111" s="251">
        <f t="shared" si="113"/>
        <v>0</v>
      </c>
      <c r="LG111" s="226">
        <f t="shared" si="114"/>
        <v>0</v>
      </c>
      <c r="LH111" s="227">
        <f t="shared" si="115"/>
        <v>0</v>
      </c>
      <c r="LI111" s="1"/>
      <c r="LJ111" s="1"/>
      <c r="LK111" s="164">
        <v>160</v>
      </c>
      <c r="LL111" s="340"/>
      <c r="LM111" s="169"/>
      <c r="LN111" s="164">
        <v>160</v>
      </c>
      <c r="LO111" s="340"/>
      <c r="LP111" s="169"/>
      <c r="LQ111" s="164">
        <v>160</v>
      </c>
      <c r="LR111" s="340"/>
      <c r="LS111" s="169"/>
      <c r="LT111" s="164">
        <v>160</v>
      </c>
      <c r="LU111" s="340"/>
      <c r="LV111" s="169"/>
      <c r="LW111" s="164">
        <v>160</v>
      </c>
      <c r="LX111" s="340"/>
      <c r="LY111" s="169"/>
      <c r="LZ111" s="205">
        <v>160</v>
      </c>
      <c r="MA111" s="340"/>
      <c r="MB111" s="169"/>
      <c r="MC111" s="164">
        <v>160</v>
      </c>
      <c r="MD111" s="340"/>
      <c r="ME111" s="169"/>
      <c r="MF111" s="164">
        <v>160</v>
      </c>
      <c r="MG111" s="340"/>
      <c r="MH111" s="169"/>
      <c r="MI111" s="164">
        <v>160</v>
      </c>
      <c r="MJ111" s="340"/>
      <c r="MK111" s="169"/>
      <c r="ML111" s="164">
        <v>160</v>
      </c>
      <c r="MM111" s="340"/>
      <c r="MN111" s="169"/>
      <c r="MO111" s="205">
        <v>160</v>
      </c>
      <c r="MP111" s="340"/>
      <c r="MQ111" s="169"/>
      <c r="MR111" s="164">
        <v>160</v>
      </c>
      <c r="MS111" s="340"/>
      <c r="MT111" s="169"/>
      <c r="MU111" s="252">
        <f t="shared" si="116"/>
        <v>0</v>
      </c>
      <c r="MV111" s="251">
        <f t="shared" si="117"/>
        <v>0</v>
      </c>
      <c r="MW111" s="226">
        <f t="shared" si="118"/>
        <v>0</v>
      </c>
      <c r="MX111" s="227">
        <f t="shared" si="119"/>
        <v>0</v>
      </c>
      <c r="MY111" s="1"/>
      <c r="MZ111" s="1"/>
      <c r="NA111" s="346">
        <v>160</v>
      </c>
      <c r="NB111" s="327"/>
      <c r="NC111" s="169"/>
      <c r="ND111" s="164">
        <v>160</v>
      </c>
      <c r="NE111" s="340"/>
      <c r="NF111" s="169"/>
      <c r="NG111" s="195">
        <v>160</v>
      </c>
      <c r="NH111" s="327"/>
      <c r="NI111" s="169"/>
      <c r="NJ111" s="195">
        <v>160</v>
      </c>
      <c r="NK111" s="327"/>
      <c r="NL111" s="169"/>
      <c r="NM111" s="164">
        <v>160</v>
      </c>
      <c r="NN111" s="340"/>
      <c r="NO111" s="169"/>
      <c r="NP111" s="164">
        <v>160</v>
      </c>
      <c r="NQ111" s="340"/>
      <c r="NR111" s="169"/>
      <c r="NS111" s="164">
        <v>160</v>
      </c>
      <c r="NT111" s="340"/>
      <c r="NU111" s="169"/>
      <c r="NV111" s="195">
        <v>160</v>
      </c>
      <c r="NW111" s="327"/>
      <c r="NX111" s="169"/>
      <c r="NY111" s="195">
        <v>160</v>
      </c>
      <c r="NZ111" s="327"/>
      <c r="OA111" s="169"/>
      <c r="OB111" s="164">
        <v>160</v>
      </c>
      <c r="OC111" s="340"/>
      <c r="OD111" s="169"/>
      <c r="OE111" s="164">
        <v>160</v>
      </c>
      <c r="OF111" s="340"/>
      <c r="OG111" s="169"/>
      <c r="OH111" s="164">
        <v>160</v>
      </c>
      <c r="OI111" s="340"/>
      <c r="OJ111" s="169"/>
      <c r="OK111" s="252">
        <f t="shared" si="120"/>
        <v>0</v>
      </c>
      <c r="OL111" s="251">
        <f t="shared" si="121"/>
        <v>0</v>
      </c>
      <c r="OM111" s="226">
        <f t="shared" si="122"/>
        <v>0</v>
      </c>
      <c r="ON111" s="227">
        <f t="shared" si="123"/>
        <v>0</v>
      </c>
      <c r="OO111" s="1"/>
      <c r="OP111" s="1"/>
      <c r="OQ111" s="283" t="s">
        <v>297</v>
      </c>
      <c r="OR111" s="354">
        <v>160</v>
      </c>
      <c r="OS111" s="327"/>
      <c r="OT111" s="177"/>
      <c r="OU111" s="252">
        <f t="shared" si="124"/>
        <v>0</v>
      </c>
      <c r="OV111" s="227">
        <f t="shared" si="125"/>
        <v>0</v>
      </c>
      <c r="OW111" s="226">
        <f t="shared" si="126"/>
        <v>0</v>
      </c>
      <c r="OX111" s="251">
        <f t="shared" si="127"/>
        <v>0</v>
      </c>
      <c r="OY111" s="293"/>
      <c r="OZ111" s="1"/>
      <c r="PA111" s="1"/>
      <c r="PB111" s="228">
        <f t="shared" si="130"/>
        <v>0</v>
      </c>
      <c r="PC111" s="255">
        <f t="shared" si="131"/>
        <v>0</v>
      </c>
      <c r="PD111" s="226">
        <f t="shared" si="132"/>
        <v>0</v>
      </c>
      <c r="PE111" s="227">
        <f t="shared" si="133"/>
        <v>0</v>
      </c>
      <c r="PF111" s="230">
        <f t="shared" si="134"/>
        <v>0</v>
      </c>
      <c r="PG111" s="229">
        <f t="shared" si="135"/>
        <v>0</v>
      </c>
      <c r="PH111" s="226">
        <f t="shared" si="136"/>
        <v>0</v>
      </c>
      <c r="PI111" s="251">
        <f t="shared" si="137"/>
        <v>0</v>
      </c>
      <c r="PJ111" s="412">
        <f t="shared" si="138"/>
        <v>0</v>
      </c>
      <c r="PK111" s="417">
        <f t="shared" si="139"/>
        <v>0</v>
      </c>
      <c r="PL111" s="412">
        <f t="shared" si="140"/>
        <v>0</v>
      </c>
      <c r="PM111" s="414">
        <f t="shared" si="141"/>
        <v>0</v>
      </c>
      <c r="PN111" s="412" t="s">
        <v>338</v>
      </c>
      <c r="PO111" s="414" t="s">
        <v>338</v>
      </c>
      <c r="PP111" s="412">
        <f t="shared" si="142"/>
        <v>0</v>
      </c>
      <c r="PQ111" s="414">
        <f t="shared" si="143"/>
        <v>0</v>
      </c>
      <c r="PR111" s="1"/>
      <c r="PV111" s="26"/>
      <c r="PW111" s="26"/>
      <c r="PY111" s="26"/>
    </row>
    <row r="112" spans="2:441" s="4" customFormat="1" ht="15" hidden="1" customHeight="1" x14ac:dyDescent="0.25">
      <c r="B112" s="46"/>
      <c r="C112" s="555"/>
      <c r="D112" s="578"/>
      <c r="E112" s="579"/>
      <c r="F112" s="652"/>
      <c r="G112" s="580"/>
      <c r="H112" s="58"/>
      <c r="I112" s="57">
        <f>INT(ROUND(F112,2)*(IF(RIGHT(G112,1)="*",data!$J$11*H112+(IF(H112&gt;0, data!$K$11,0)),(IF(G112&gt;0,data!$J$11*RIGHT(G112,5)+data!$K$11,0)))))</f>
        <v>0</v>
      </c>
      <c r="J112" s="57"/>
      <c r="K112" s="581"/>
      <c r="L112" s="582"/>
      <c r="M112" s="128"/>
      <c r="N112" s="57">
        <f>INT(ROUND(F112,2)*(IF(J112&gt;0,(IF(L112="ano",data!$J$6,0)),0)))</f>
        <v>0</v>
      </c>
      <c r="O112" s="61"/>
      <c r="P112" s="64"/>
      <c r="Q112" s="26"/>
      <c r="R112" s="288" t="str">
        <f t="shared" si="86"/>
        <v/>
      </c>
      <c r="S112" s="289" t="str">
        <f t="shared" si="87"/>
        <v/>
      </c>
      <c r="T112" s="65" t="s">
        <v>338</v>
      </c>
      <c r="U112" s="290" t="str">
        <f t="shared" si="128"/>
        <v/>
      </c>
      <c r="V112" s="4">
        <f t="shared" si="129"/>
        <v>0</v>
      </c>
      <c r="W112" s="26"/>
      <c r="X112" s="26">
        <f>IF(OR(G112=data!$I$18,G112=data!$I$19,G112=data!$I$20,G112=data!$I$21,G112=data!$I$22,G112=data!$I$23,G112=data!$I$24,G112=data!$I$25,G112=data!$I$26,G112=data!$I$27,G112=data!$I$28,G112=data!$I$29,G112=data!$I$30,G112=data!$I$31,G112=data!$I$32,G112=data!$I$33,G112=data!$I$34,G112=data!$I$35,G112=data!$I$36,G112=data!$I$37,G112=data!$I$38,G112=data!$I$39,G112=data!$I$40,G112=data!$I$41,G112=data!$I$42,G112=data!$I$43,G112=data!$I$44),1,0)</f>
        <v>0</v>
      </c>
      <c r="Z112" s="173" t="s">
        <v>297</v>
      </c>
      <c r="AA112" s="10"/>
      <c r="AB112" s="10"/>
      <c r="AC112" s="560">
        <v>160</v>
      </c>
      <c r="AD112" s="561"/>
      <c r="AE112" s="562"/>
      <c r="AF112" s="560">
        <v>160</v>
      </c>
      <c r="AG112" s="561"/>
      <c r="AH112" s="562"/>
      <c r="AI112" s="560">
        <v>160</v>
      </c>
      <c r="AJ112" s="561"/>
      <c r="AK112" s="562"/>
      <c r="AL112" s="560">
        <v>160</v>
      </c>
      <c r="AM112" s="561"/>
      <c r="AN112" s="562"/>
      <c r="AO112" s="560">
        <v>160</v>
      </c>
      <c r="AP112" s="561"/>
      <c r="AQ112" s="562"/>
      <c r="AR112" s="560">
        <v>160</v>
      </c>
      <c r="AS112" s="561"/>
      <c r="AT112" s="562"/>
      <c r="AU112" s="560">
        <v>160</v>
      </c>
      <c r="AV112" s="561"/>
      <c r="AW112" s="562"/>
      <c r="AX112" s="560">
        <v>160</v>
      </c>
      <c r="AY112" s="561"/>
      <c r="AZ112" s="562"/>
      <c r="BA112" s="560">
        <v>160</v>
      </c>
      <c r="BB112" s="561"/>
      <c r="BC112" s="562"/>
      <c r="BD112" s="560">
        <v>160</v>
      </c>
      <c r="BE112" s="561"/>
      <c r="BF112" s="562"/>
      <c r="BG112" s="560">
        <v>160</v>
      </c>
      <c r="BH112" s="561"/>
      <c r="BI112" s="562"/>
      <c r="BJ112" s="560">
        <v>160</v>
      </c>
      <c r="BK112" s="561"/>
      <c r="BL112" s="562"/>
      <c r="BM112" s="226">
        <f t="shared" si="88"/>
        <v>0</v>
      </c>
      <c r="BN112" s="251">
        <f t="shared" si="89"/>
        <v>0</v>
      </c>
      <c r="BO112" s="226">
        <f t="shared" si="90"/>
        <v>0</v>
      </c>
      <c r="BP112" s="227">
        <f t="shared" si="91"/>
        <v>0</v>
      </c>
      <c r="BQ112" s="1"/>
      <c r="BR112" s="1"/>
      <c r="BS112" s="174">
        <v>160</v>
      </c>
      <c r="BT112" s="573"/>
      <c r="BU112" s="175"/>
      <c r="BV112" s="174">
        <v>160</v>
      </c>
      <c r="BW112" s="573"/>
      <c r="BX112" s="175"/>
      <c r="BY112" s="174">
        <v>160</v>
      </c>
      <c r="BZ112" s="573"/>
      <c r="CA112" s="175"/>
      <c r="CB112" s="174">
        <v>160</v>
      </c>
      <c r="CC112" s="573"/>
      <c r="CD112" s="175"/>
      <c r="CE112" s="174">
        <v>160</v>
      </c>
      <c r="CF112" s="573"/>
      <c r="CG112" s="175"/>
      <c r="CH112" s="174">
        <v>160</v>
      </c>
      <c r="CI112" s="573"/>
      <c r="CJ112" s="175"/>
      <c r="CK112" s="174">
        <v>160</v>
      </c>
      <c r="CL112" s="573"/>
      <c r="CM112" s="175"/>
      <c r="CN112" s="174">
        <v>160</v>
      </c>
      <c r="CO112" s="573"/>
      <c r="CP112" s="175"/>
      <c r="CQ112" s="174">
        <v>160</v>
      </c>
      <c r="CR112" s="573"/>
      <c r="CS112" s="175"/>
      <c r="CT112" s="174">
        <v>160</v>
      </c>
      <c r="CU112" s="573"/>
      <c r="CV112" s="175"/>
      <c r="CW112" s="174">
        <v>160</v>
      </c>
      <c r="CX112" s="573"/>
      <c r="CY112" s="175"/>
      <c r="CZ112" s="174">
        <v>160</v>
      </c>
      <c r="DA112" s="573"/>
      <c r="DB112" s="175"/>
      <c r="DC112" s="252">
        <f t="shared" si="92"/>
        <v>0</v>
      </c>
      <c r="DD112" s="251">
        <f t="shared" si="93"/>
        <v>0</v>
      </c>
      <c r="DE112" s="226">
        <f t="shared" si="94"/>
        <v>0</v>
      </c>
      <c r="DF112" s="227">
        <f t="shared" si="95"/>
        <v>0</v>
      </c>
      <c r="DG112" s="1"/>
      <c r="DH112" s="1"/>
      <c r="DI112" s="174">
        <v>160</v>
      </c>
      <c r="DJ112" s="566"/>
      <c r="DK112" s="567"/>
      <c r="DL112" s="201">
        <v>160</v>
      </c>
      <c r="DM112" s="561"/>
      <c r="DN112" s="567"/>
      <c r="DO112" s="201">
        <v>160</v>
      </c>
      <c r="DP112" s="561"/>
      <c r="DQ112" s="567"/>
      <c r="DR112" s="201">
        <v>160</v>
      </c>
      <c r="DS112" s="561"/>
      <c r="DT112" s="567"/>
      <c r="DU112" s="201">
        <v>160</v>
      </c>
      <c r="DV112" s="561"/>
      <c r="DW112" s="567"/>
      <c r="DX112" s="174">
        <v>160</v>
      </c>
      <c r="DY112" s="566"/>
      <c r="DZ112" s="567"/>
      <c r="EA112" s="201">
        <v>160</v>
      </c>
      <c r="EB112" s="561"/>
      <c r="EC112" s="567"/>
      <c r="ED112" s="201">
        <v>160</v>
      </c>
      <c r="EE112" s="561"/>
      <c r="EF112" s="567"/>
      <c r="EG112" s="201">
        <v>160</v>
      </c>
      <c r="EH112" s="561"/>
      <c r="EI112" s="567"/>
      <c r="EJ112" s="174">
        <v>160</v>
      </c>
      <c r="EK112" s="566"/>
      <c r="EL112" s="567"/>
      <c r="EM112" s="201">
        <v>160</v>
      </c>
      <c r="EN112" s="561"/>
      <c r="EO112" s="567"/>
      <c r="EP112" s="201">
        <v>160</v>
      </c>
      <c r="EQ112" s="561"/>
      <c r="ER112" s="567"/>
      <c r="ES112" s="252">
        <f t="shared" si="96"/>
        <v>0</v>
      </c>
      <c r="ET112" s="251">
        <f t="shared" si="97"/>
        <v>0</v>
      </c>
      <c r="EU112" s="226">
        <f t="shared" si="98"/>
        <v>0</v>
      </c>
      <c r="EV112" s="227">
        <f t="shared" si="99"/>
        <v>0</v>
      </c>
      <c r="EW112" s="1"/>
      <c r="EX112" s="1"/>
      <c r="EY112" s="568">
        <v>160</v>
      </c>
      <c r="EZ112" s="573"/>
      <c r="FA112" s="567"/>
      <c r="FB112" s="201">
        <v>160</v>
      </c>
      <c r="FC112" s="573"/>
      <c r="FD112" s="567"/>
      <c r="FE112" s="201">
        <v>160</v>
      </c>
      <c r="FF112" s="573"/>
      <c r="FG112" s="567"/>
      <c r="FH112" s="201">
        <v>160</v>
      </c>
      <c r="FI112" s="573"/>
      <c r="FJ112" s="567"/>
      <c r="FK112" s="174">
        <v>160</v>
      </c>
      <c r="FL112" s="566"/>
      <c r="FM112" s="567"/>
      <c r="FN112" s="201">
        <v>160</v>
      </c>
      <c r="FO112" s="573"/>
      <c r="FP112" s="567"/>
      <c r="FQ112" s="174">
        <v>160</v>
      </c>
      <c r="FR112" s="566"/>
      <c r="FS112" s="567"/>
      <c r="FT112" s="201">
        <v>160</v>
      </c>
      <c r="FU112" s="573"/>
      <c r="FV112" s="567"/>
      <c r="FW112" s="201">
        <v>160</v>
      </c>
      <c r="FX112" s="573"/>
      <c r="FY112" s="567"/>
      <c r="FZ112" s="174">
        <v>160</v>
      </c>
      <c r="GA112" s="566"/>
      <c r="GB112" s="567"/>
      <c r="GC112" s="201">
        <v>160</v>
      </c>
      <c r="GD112" s="573"/>
      <c r="GE112" s="567"/>
      <c r="GF112" s="201">
        <v>160</v>
      </c>
      <c r="GG112" s="573"/>
      <c r="GH112" s="567"/>
      <c r="GI112" s="252">
        <f t="shared" si="100"/>
        <v>0</v>
      </c>
      <c r="GJ112" s="251">
        <f t="shared" si="101"/>
        <v>0</v>
      </c>
      <c r="GK112" s="226">
        <f t="shared" si="102"/>
        <v>0</v>
      </c>
      <c r="GL112" s="227">
        <f t="shared" si="103"/>
        <v>0</v>
      </c>
      <c r="GM112" s="1"/>
      <c r="GN112" s="1"/>
      <c r="GO112" s="568">
        <v>160</v>
      </c>
      <c r="GP112" s="573"/>
      <c r="GQ112" s="567"/>
      <c r="GR112" s="201">
        <v>160</v>
      </c>
      <c r="GS112" s="573"/>
      <c r="GT112" s="567"/>
      <c r="GU112" s="201">
        <v>160</v>
      </c>
      <c r="GV112" s="573"/>
      <c r="GW112" s="567"/>
      <c r="GX112" s="201">
        <v>160</v>
      </c>
      <c r="GY112" s="573"/>
      <c r="GZ112" s="567"/>
      <c r="HA112" s="201">
        <v>160</v>
      </c>
      <c r="HB112" s="573"/>
      <c r="HC112" s="567"/>
      <c r="HD112" s="201">
        <v>160</v>
      </c>
      <c r="HE112" s="573"/>
      <c r="HF112" s="567"/>
      <c r="HG112" s="201">
        <v>160</v>
      </c>
      <c r="HH112" s="573"/>
      <c r="HI112" s="567"/>
      <c r="HJ112" s="201">
        <v>160</v>
      </c>
      <c r="HK112" s="573"/>
      <c r="HL112" s="567"/>
      <c r="HM112" s="201">
        <v>160</v>
      </c>
      <c r="HN112" s="573"/>
      <c r="HO112" s="567"/>
      <c r="HP112" s="201">
        <v>160</v>
      </c>
      <c r="HQ112" s="573"/>
      <c r="HR112" s="567"/>
      <c r="HS112" s="201">
        <v>160</v>
      </c>
      <c r="HT112" s="573"/>
      <c r="HU112" s="567"/>
      <c r="HV112" s="201">
        <v>160</v>
      </c>
      <c r="HW112" s="573"/>
      <c r="HX112" s="567"/>
      <c r="HY112" s="252">
        <f t="shared" si="104"/>
        <v>0</v>
      </c>
      <c r="HZ112" s="251">
        <f t="shared" si="105"/>
        <v>0</v>
      </c>
      <c r="IA112" s="226">
        <f t="shared" si="106"/>
        <v>0</v>
      </c>
      <c r="IB112" s="227">
        <f t="shared" si="107"/>
        <v>0</v>
      </c>
      <c r="IC112" s="1"/>
      <c r="ID112" s="1"/>
      <c r="IE112" s="568">
        <v>160</v>
      </c>
      <c r="IF112" s="573"/>
      <c r="IG112" s="567"/>
      <c r="IH112" s="201">
        <v>160</v>
      </c>
      <c r="II112" s="573"/>
      <c r="IJ112" s="567"/>
      <c r="IK112" s="174">
        <v>160</v>
      </c>
      <c r="IL112" s="566"/>
      <c r="IM112" s="567"/>
      <c r="IN112" s="174">
        <v>160</v>
      </c>
      <c r="IO112" s="566"/>
      <c r="IP112" s="567"/>
      <c r="IQ112" s="174">
        <v>160</v>
      </c>
      <c r="IR112" s="566"/>
      <c r="IS112" s="567"/>
      <c r="IT112" s="174">
        <v>160</v>
      </c>
      <c r="IU112" s="566"/>
      <c r="IV112" s="567"/>
      <c r="IW112" s="201">
        <v>160</v>
      </c>
      <c r="IX112" s="573"/>
      <c r="IY112" s="567"/>
      <c r="IZ112" s="174">
        <v>160</v>
      </c>
      <c r="JA112" s="566"/>
      <c r="JB112" s="567"/>
      <c r="JC112" s="174">
        <v>160</v>
      </c>
      <c r="JD112" s="566"/>
      <c r="JE112" s="567"/>
      <c r="JF112" s="174">
        <v>160</v>
      </c>
      <c r="JG112" s="566"/>
      <c r="JH112" s="567"/>
      <c r="JI112" s="174">
        <v>160</v>
      </c>
      <c r="JJ112" s="566"/>
      <c r="JK112" s="567"/>
      <c r="JL112" s="201">
        <v>160</v>
      </c>
      <c r="JM112" s="573"/>
      <c r="JN112" s="567"/>
      <c r="JO112" s="252">
        <f t="shared" si="108"/>
        <v>0</v>
      </c>
      <c r="JP112" s="251">
        <f t="shared" si="109"/>
        <v>0</v>
      </c>
      <c r="JQ112" s="226">
        <f t="shared" si="110"/>
        <v>0</v>
      </c>
      <c r="JR112" s="227">
        <f t="shared" si="111"/>
        <v>0</v>
      </c>
      <c r="JS112" s="1"/>
      <c r="JT112" s="1"/>
      <c r="JU112" s="174">
        <v>160</v>
      </c>
      <c r="JV112" s="566"/>
      <c r="JW112" s="567"/>
      <c r="JX112" s="174">
        <v>160</v>
      </c>
      <c r="JY112" s="566"/>
      <c r="JZ112" s="567"/>
      <c r="KA112" s="174">
        <v>160</v>
      </c>
      <c r="KB112" s="566"/>
      <c r="KC112" s="567"/>
      <c r="KD112" s="174">
        <v>160</v>
      </c>
      <c r="KE112" s="566"/>
      <c r="KF112" s="567"/>
      <c r="KG112" s="174">
        <v>160</v>
      </c>
      <c r="KH112" s="566"/>
      <c r="KI112" s="567"/>
      <c r="KJ112" s="174">
        <v>160</v>
      </c>
      <c r="KK112" s="566"/>
      <c r="KL112" s="567"/>
      <c r="KM112" s="174">
        <v>160</v>
      </c>
      <c r="KN112" s="566"/>
      <c r="KO112" s="567"/>
      <c r="KP112" s="174">
        <v>160</v>
      </c>
      <c r="KQ112" s="566"/>
      <c r="KR112" s="567"/>
      <c r="KS112" s="174">
        <v>160</v>
      </c>
      <c r="KT112" s="566"/>
      <c r="KU112" s="567"/>
      <c r="KV112" s="174">
        <v>160</v>
      </c>
      <c r="KW112" s="566"/>
      <c r="KX112" s="567"/>
      <c r="KY112" s="174">
        <v>160</v>
      </c>
      <c r="KZ112" s="566"/>
      <c r="LA112" s="567"/>
      <c r="LB112" s="174">
        <v>160</v>
      </c>
      <c r="LC112" s="566"/>
      <c r="LD112" s="567"/>
      <c r="LE112" s="252">
        <f t="shared" si="112"/>
        <v>0</v>
      </c>
      <c r="LF112" s="251">
        <f t="shared" si="113"/>
        <v>0</v>
      </c>
      <c r="LG112" s="226">
        <f t="shared" si="114"/>
        <v>0</v>
      </c>
      <c r="LH112" s="227">
        <f t="shared" si="115"/>
        <v>0</v>
      </c>
      <c r="LI112" s="1"/>
      <c r="LJ112" s="1"/>
      <c r="LK112" s="174">
        <v>160</v>
      </c>
      <c r="LL112" s="566"/>
      <c r="LM112" s="567"/>
      <c r="LN112" s="174">
        <v>160</v>
      </c>
      <c r="LO112" s="566"/>
      <c r="LP112" s="567"/>
      <c r="LQ112" s="174">
        <v>160</v>
      </c>
      <c r="LR112" s="566"/>
      <c r="LS112" s="567"/>
      <c r="LT112" s="174">
        <v>160</v>
      </c>
      <c r="LU112" s="566"/>
      <c r="LV112" s="567"/>
      <c r="LW112" s="174">
        <v>160</v>
      </c>
      <c r="LX112" s="566"/>
      <c r="LY112" s="567"/>
      <c r="LZ112" s="551">
        <v>160</v>
      </c>
      <c r="MA112" s="566"/>
      <c r="MB112" s="567"/>
      <c r="MC112" s="174">
        <v>160</v>
      </c>
      <c r="MD112" s="566"/>
      <c r="ME112" s="567"/>
      <c r="MF112" s="174">
        <v>160</v>
      </c>
      <c r="MG112" s="566"/>
      <c r="MH112" s="567"/>
      <c r="MI112" s="174">
        <v>160</v>
      </c>
      <c r="MJ112" s="566"/>
      <c r="MK112" s="567"/>
      <c r="ML112" s="174">
        <v>160</v>
      </c>
      <c r="MM112" s="566"/>
      <c r="MN112" s="567"/>
      <c r="MO112" s="551">
        <v>160</v>
      </c>
      <c r="MP112" s="566"/>
      <c r="MQ112" s="567"/>
      <c r="MR112" s="174">
        <v>160</v>
      </c>
      <c r="MS112" s="566"/>
      <c r="MT112" s="567"/>
      <c r="MU112" s="252">
        <f t="shared" si="116"/>
        <v>0</v>
      </c>
      <c r="MV112" s="251">
        <f t="shared" si="117"/>
        <v>0</v>
      </c>
      <c r="MW112" s="226">
        <f t="shared" si="118"/>
        <v>0</v>
      </c>
      <c r="MX112" s="227">
        <f t="shared" si="119"/>
        <v>0</v>
      </c>
      <c r="MY112" s="1"/>
      <c r="MZ112" s="1"/>
      <c r="NA112" s="568">
        <v>160</v>
      </c>
      <c r="NB112" s="573"/>
      <c r="NC112" s="567"/>
      <c r="ND112" s="174">
        <v>160</v>
      </c>
      <c r="NE112" s="566"/>
      <c r="NF112" s="567"/>
      <c r="NG112" s="201">
        <v>160</v>
      </c>
      <c r="NH112" s="573"/>
      <c r="NI112" s="567"/>
      <c r="NJ112" s="201">
        <v>160</v>
      </c>
      <c r="NK112" s="573"/>
      <c r="NL112" s="567"/>
      <c r="NM112" s="174">
        <v>160</v>
      </c>
      <c r="NN112" s="566"/>
      <c r="NO112" s="567"/>
      <c r="NP112" s="174">
        <v>160</v>
      </c>
      <c r="NQ112" s="566"/>
      <c r="NR112" s="567"/>
      <c r="NS112" s="174">
        <v>160</v>
      </c>
      <c r="NT112" s="566"/>
      <c r="NU112" s="567"/>
      <c r="NV112" s="201">
        <v>160</v>
      </c>
      <c r="NW112" s="573"/>
      <c r="NX112" s="567"/>
      <c r="NY112" s="201">
        <v>160</v>
      </c>
      <c r="NZ112" s="573"/>
      <c r="OA112" s="567"/>
      <c r="OB112" s="174">
        <v>160</v>
      </c>
      <c r="OC112" s="566"/>
      <c r="OD112" s="567"/>
      <c r="OE112" s="174">
        <v>160</v>
      </c>
      <c r="OF112" s="566"/>
      <c r="OG112" s="567"/>
      <c r="OH112" s="174">
        <v>160</v>
      </c>
      <c r="OI112" s="566"/>
      <c r="OJ112" s="567"/>
      <c r="OK112" s="252">
        <f t="shared" si="120"/>
        <v>0</v>
      </c>
      <c r="OL112" s="251">
        <f t="shared" si="121"/>
        <v>0</v>
      </c>
      <c r="OM112" s="226">
        <f t="shared" si="122"/>
        <v>0</v>
      </c>
      <c r="ON112" s="227">
        <f t="shared" si="123"/>
        <v>0</v>
      </c>
      <c r="OO112" s="1"/>
      <c r="OP112" s="1"/>
      <c r="OQ112" s="571" t="s">
        <v>297</v>
      </c>
      <c r="OR112" s="577">
        <v>160</v>
      </c>
      <c r="OS112" s="573"/>
      <c r="OT112" s="175"/>
      <c r="OU112" s="252">
        <f t="shared" si="124"/>
        <v>0</v>
      </c>
      <c r="OV112" s="227">
        <f t="shared" si="125"/>
        <v>0</v>
      </c>
      <c r="OW112" s="226">
        <f t="shared" si="126"/>
        <v>0</v>
      </c>
      <c r="OX112" s="251">
        <f t="shared" si="127"/>
        <v>0</v>
      </c>
      <c r="OY112" s="574"/>
      <c r="OZ112" s="1"/>
      <c r="PA112" s="1"/>
      <c r="PB112" s="228">
        <f t="shared" si="130"/>
        <v>0</v>
      </c>
      <c r="PC112" s="255">
        <f t="shared" si="131"/>
        <v>0</v>
      </c>
      <c r="PD112" s="226">
        <f t="shared" si="132"/>
        <v>0</v>
      </c>
      <c r="PE112" s="227">
        <f t="shared" si="133"/>
        <v>0</v>
      </c>
      <c r="PF112" s="230">
        <f t="shared" si="134"/>
        <v>0</v>
      </c>
      <c r="PG112" s="229">
        <f t="shared" si="135"/>
        <v>0</v>
      </c>
      <c r="PH112" s="226">
        <f t="shared" si="136"/>
        <v>0</v>
      </c>
      <c r="PI112" s="251">
        <f t="shared" si="137"/>
        <v>0</v>
      </c>
      <c r="PJ112" s="412">
        <f t="shared" si="138"/>
        <v>0</v>
      </c>
      <c r="PK112" s="417">
        <f t="shared" si="139"/>
        <v>0</v>
      </c>
      <c r="PL112" s="412">
        <f t="shared" si="140"/>
        <v>0</v>
      </c>
      <c r="PM112" s="414">
        <f t="shared" si="141"/>
        <v>0</v>
      </c>
      <c r="PN112" s="412" t="s">
        <v>338</v>
      </c>
      <c r="PO112" s="414" t="s">
        <v>338</v>
      </c>
      <c r="PP112" s="412">
        <f t="shared" si="142"/>
        <v>0</v>
      </c>
      <c r="PQ112" s="414">
        <f t="shared" si="143"/>
        <v>0</v>
      </c>
      <c r="PR112" s="1"/>
      <c r="PV112" s="26"/>
      <c r="PW112" s="26"/>
      <c r="PY112" s="26"/>
    </row>
    <row r="113" spans="2:441" s="4" customFormat="1" ht="16.5" customHeight="1" x14ac:dyDescent="0.25">
      <c r="B113" s="46" t="s">
        <v>264</v>
      </c>
      <c r="C113" s="986"/>
      <c r="D113" s="987"/>
      <c r="E113" s="308"/>
      <c r="F113" s="652">
        <v>1</v>
      </c>
      <c r="G113" s="309"/>
      <c r="H113" s="59"/>
      <c r="I113" s="57">
        <f>INT(ROUND(F113,2)*(IF(RIGHT(G113,1)="*",data!$J$11*H113+(IF(H113&gt;0, data!$K$11,0)),(IF(G113&gt;0,data!$J$11*RIGHT(G113,5)+data!$K$11,0)))))</f>
        <v>0</v>
      </c>
      <c r="J113" s="57">
        <f>IF(E113&gt;0,I113*E113,0)</f>
        <v>0</v>
      </c>
      <c r="K113" s="313"/>
      <c r="L113" s="314"/>
      <c r="M113" s="312"/>
      <c r="N113" s="57">
        <f>INT(ROUND(F113,2)*(IF(J113&gt;0,(IF(L113="ano",data!$J$6,0)),0)))</f>
        <v>0</v>
      </c>
      <c r="O113" s="61">
        <f>IF(M113&gt;E113,N113*E113,N113*M113)</f>
        <v>0</v>
      </c>
      <c r="P113" s="63">
        <f>J113+O113</f>
        <v>0</v>
      </c>
      <c r="Q113" s="26"/>
      <c r="R113" s="288" t="str">
        <f t="shared" si="86"/>
        <v/>
      </c>
      <c r="S113" s="289" t="str">
        <f t="shared" si="87"/>
        <v/>
      </c>
      <c r="T113" s="65" t="s">
        <v>338</v>
      </c>
      <c r="U113" s="290" t="str">
        <f t="shared" si="128"/>
        <v/>
      </c>
      <c r="V113" s="4">
        <f t="shared" si="129"/>
        <v>0</v>
      </c>
      <c r="W113" s="26">
        <f>IF(H113&gt;0,IF(RIGHT(G113,1)="*",0,1),0)</f>
        <v>0</v>
      </c>
      <c r="X113" s="26">
        <f>IF(OR(G113=data!$I$18,G113=data!$I$19,G113=data!$I$20,G113=data!$I$21,G113=data!$I$22,G113=data!$I$23,G113=data!$I$24,G113=data!$I$25,G113=data!$I$26,G113=data!$I$27,G113=data!$I$28,G113=data!$I$29,G113=data!$I$30,G113=data!$I$31,G113=data!$I$32,G113=data!$I$33,G113=data!$I$34,G113=data!$I$35,G113=data!$I$36,G113=data!$I$37,G113=data!$I$38,G113=data!$I$39,G113=data!$I$40,G113=data!$I$41,G113=data!$I$42,G113=data!$I$43,G113=data!$I$44),1,0)</f>
        <v>0</v>
      </c>
      <c r="Z113" s="176" t="s">
        <v>297</v>
      </c>
      <c r="AA113" s="10"/>
      <c r="AB113" s="10"/>
      <c r="AC113" s="168">
        <v>160</v>
      </c>
      <c r="AD113" s="328"/>
      <c r="AE113" s="223"/>
      <c r="AF113" s="168">
        <v>160</v>
      </c>
      <c r="AG113" s="328"/>
      <c r="AH113" s="223"/>
      <c r="AI113" s="168">
        <v>160</v>
      </c>
      <c r="AJ113" s="328"/>
      <c r="AK113" s="223"/>
      <c r="AL113" s="168">
        <v>160</v>
      </c>
      <c r="AM113" s="328"/>
      <c r="AN113" s="223"/>
      <c r="AO113" s="168">
        <v>160</v>
      </c>
      <c r="AP113" s="328"/>
      <c r="AQ113" s="223"/>
      <c r="AR113" s="168">
        <v>160</v>
      </c>
      <c r="AS113" s="328"/>
      <c r="AT113" s="223"/>
      <c r="AU113" s="168">
        <v>160</v>
      </c>
      <c r="AV113" s="328"/>
      <c r="AW113" s="223"/>
      <c r="AX113" s="168">
        <v>160</v>
      </c>
      <c r="AY113" s="328"/>
      <c r="AZ113" s="223"/>
      <c r="BA113" s="168">
        <v>160</v>
      </c>
      <c r="BB113" s="328"/>
      <c r="BC113" s="223"/>
      <c r="BD113" s="168">
        <v>160</v>
      </c>
      <c r="BE113" s="328"/>
      <c r="BF113" s="223"/>
      <c r="BG113" s="168">
        <v>160</v>
      </c>
      <c r="BH113" s="328"/>
      <c r="BI113" s="223"/>
      <c r="BJ113" s="168">
        <v>160</v>
      </c>
      <c r="BK113" s="328"/>
      <c r="BL113" s="223"/>
      <c r="BM113" s="226">
        <f t="shared" si="88"/>
        <v>0</v>
      </c>
      <c r="BN113" s="251">
        <f t="shared" si="89"/>
        <v>0</v>
      </c>
      <c r="BO113" s="226">
        <f t="shared" si="90"/>
        <v>0</v>
      </c>
      <c r="BP113" s="227">
        <f t="shared" si="91"/>
        <v>0</v>
      </c>
      <c r="BQ113" s="1"/>
      <c r="BR113" s="1"/>
      <c r="BS113" s="164">
        <v>160</v>
      </c>
      <c r="BT113" s="327"/>
      <c r="BU113" s="177"/>
      <c r="BV113" s="164">
        <v>160</v>
      </c>
      <c r="BW113" s="327"/>
      <c r="BX113" s="177"/>
      <c r="BY113" s="164">
        <v>160</v>
      </c>
      <c r="BZ113" s="327"/>
      <c r="CA113" s="177"/>
      <c r="CB113" s="164">
        <v>160</v>
      </c>
      <c r="CC113" s="327"/>
      <c r="CD113" s="177"/>
      <c r="CE113" s="164">
        <v>160</v>
      </c>
      <c r="CF113" s="327"/>
      <c r="CG113" s="177"/>
      <c r="CH113" s="164">
        <v>160</v>
      </c>
      <c r="CI113" s="327"/>
      <c r="CJ113" s="177"/>
      <c r="CK113" s="164">
        <v>160</v>
      </c>
      <c r="CL113" s="327"/>
      <c r="CM113" s="177"/>
      <c r="CN113" s="164">
        <v>160</v>
      </c>
      <c r="CO113" s="327"/>
      <c r="CP113" s="177"/>
      <c r="CQ113" s="164">
        <v>160</v>
      </c>
      <c r="CR113" s="327"/>
      <c r="CS113" s="177"/>
      <c r="CT113" s="164">
        <v>160</v>
      </c>
      <c r="CU113" s="327"/>
      <c r="CV113" s="177"/>
      <c r="CW113" s="164">
        <v>160</v>
      </c>
      <c r="CX113" s="327"/>
      <c r="CY113" s="177"/>
      <c r="CZ113" s="164">
        <v>160</v>
      </c>
      <c r="DA113" s="327"/>
      <c r="DB113" s="177"/>
      <c r="DC113" s="252">
        <f t="shared" si="92"/>
        <v>0</v>
      </c>
      <c r="DD113" s="251">
        <f t="shared" si="93"/>
        <v>0</v>
      </c>
      <c r="DE113" s="226">
        <f t="shared" si="94"/>
        <v>0</v>
      </c>
      <c r="DF113" s="227">
        <f t="shared" si="95"/>
        <v>0</v>
      </c>
      <c r="DG113" s="1"/>
      <c r="DH113" s="1"/>
      <c r="DI113" s="164">
        <v>160</v>
      </c>
      <c r="DJ113" s="340"/>
      <c r="DK113" s="169"/>
      <c r="DL113" s="195">
        <v>160</v>
      </c>
      <c r="DM113" s="328"/>
      <c r="DN113" s="169"/>
      <c r="DO113" s="195">
        <v>160</v>
      </c>
      <c r="DP113" s="328"/>
      <c r="DQ113" s="169"/>
      <c r="DR113" s="195">
        <v>160</v>
      </c>
      <c r="DS113" s="328"/>
      <c r="DT113" s="169"/>
      <c r="DU113" s="195">
        <v>160</v>
      </c>
      <c r="DV113" s="328"/>
      <c r="DW113" s="169"/>
      <c r="DX113" s="164">
        <v>160</v>
      </c>
      <c r="DY113" s="340"/>
      <c r="DZ113" s="169"/>
      <c r="EA113" s="195">
        <v>160</v>
      </c>
      <c r="EB113" s="328"/>
      <c r="EC113" s="169"/>
      <c r="ED113" s="195">
        <v>160</v>
      </c>
      <c r="EE113" s="328"/>
      <c r="EF113" s="169"/>
      <c r="EG113" s="195">
        <v>160</v>
      </c>
      <c r="EH113" s="328"/>
      <c r="EI113" s="169"/>
      <c r="EJ113" s="164">
        <v>160</v>
      </c>
      <c r="EK113" s="340"/>
      <c r="EL113" s="169"/>
      <c r="EM113" s="195">
        <v>160</v>
      </c>
      <c r="EN113" s="328"/>
      <c r="EO113" s="169"/>
      <c r="EP113" s="195">
        <v>160</v>
      </c>
      <c r="EQ113" s="328"/>
      <c r="ER113" s="169"/>
      <c r="ES113" s="252">
        <f t="shared" si="96"/>
        <v>0</v>
      </c>
      <c r="ET113" s="251">
        <f t="shared" si="97"/>
        <v>0</v>
      </c>
      <c r="EU113" s="226">
        <f t="shared" si="98"/>
        <v>0</v>
      </c>
      <c r="EV113" s="227">
        <f t="shared" si="99"/>
        <v>0</v>
      </c>
      <c r="EW113" s="1"/>
      <c r="EX113" s="1"/>
      <c r="EY113" s="346">
        <v>160</v>
      </c>
      <c r="EZ113" s="327"/>
      <c r="FA113" s="169"/>
      <c r="FB113" s="195">
        <v>160</v>
      </c>
      <c r="FC113" s="327"/>
      <c r="FD113" s="169"/>
      <c r="FE113" s="195">
        <v>160</v>
      </c>
      <c r="FF113" s="327"/>
      <c r="FG113" s="169"/>
      <c r="FH113" s="195">
        <v>160</v>
      </c>
      <c r="FI113" s="327"/>
      <c r="FJ113" s="169"/>
      <c r="FK113" s="164">
        <v>160</v>
      </c>
      <c r="FL113" s="340"/>
      <c r="FM113" s="169"/>
      <c r="FN113" s="195">
        <v>160</v>
      </c>
      <c r="FO113" s="327"/>
      <c r="FP113" s="169"/>
      <c r="FQ113" s="164">
        <v>160</v>
      </c>
      <c r="FR113" s="340"/>
      <c r="FS113" s="169"/>
      <c r="FT113" s="195">
        <v>160</v>
      </c>
      <c r="FU113" s="327"/>
      <c r="FV113" s="169"/>
      <c r="FW113" s="195">
        <v>160</v>
      </c>
      <c r="FX113" s="327"/>
      <c r="FY113" s="169"/>
      <c r="FZ113" s="164">
        <v>160</v>
      </c>
      <c r="GA113" s="340"/>
      <c r="GB113" s="169"/>
      <c r="GC113" s="195">
        <v>160</v>
      </c>
      <c r="GD113" s="327"/>
      <c r="GE113" s="169"/>
      <c r="GF113" s="195">
        <v>160</v>
      </c>
      <c r="GG113" s="327"/>
      <c r="GH113" s="169"/>
      <c r="GI113" s="252">
        <f t="shared" si="100"/>
        <v>0</v>
      </c>
      <c r="GJ113" s="251">
        <f t="shared" si="101"/>
        <v>0</v>
      </c>
      <c r="GK113" s="226">
        <f t="shared" si="102"/>
        <v>0</v>
      </c>
      <c r="GL113" s="227">
        <f t="shared" si="103"/>
        <v>0</v>
      </c>
      <c r="GM113" s="1"/>
      <c r="GN113" s="1"/>
      <c r="GO113" s="346">
        <v>160</v>
      </c>
      <c r="GP113" s="327"/>
      <c r="GQ113" s="169"/>
      <c r="GR113" s="195">
        <v>160</v>
      </c>
      <c r="GS113" s="327"/>
      <c r="GT113" s="169"/>
      <c r="GU113" s="195">
        <v>160</v>
      </c>
      <c r="GV113" s="327"/>
      <c r="GW113" s="169"/>
      <c r="GX113" s="195">
        <v>160</v>
      </c>
      <c r="GY113" s="327"/>
      <c r="GZ113" s="169"/>
      <c r="HA113" s="195">
        <v>160</v>
      </c>
      <c r="HB113" s="327"/>
      <c r="HC113" s="169"/>
      <c r="HD113" s="195">
        <v>160</v>
      </c>
      <c r="HE113" s="327"/>
      <c r="HF113" s="169"/>
      <c r="HG113" s="195">
        <v>160</v>
      </c>
      <c r="HH113" s="327"/>
      <c r="HI113" s="169"/>
      <c r="HJ113" s="195">
        <v>160</v>
      </c>
      <c r="HK113" s="327"/>
      <c r="HL113" s="169"/>
      <c r="HM113" s="195">
        <v>160</v>
      </c>
      <c r="HN113" s="327"/>
      <c r="HO113" s="169"/>
      <c r="HP113" s="195">
        <v>160</v>
      </c>
      <c r="HQ113" s="327"/>
      <c r="HR113" s="169"/>
      <c r="HS113" s="195">
        <v>160</v>
      </c>
      <c r="HT113" s="327"/>
      <c r="HU113" s="169"/>
      <c r="HV113" s="195">
        <v>160</v>
      </c>
      <c r="HW113" s="327"/>
      <c r="HX113" s="169"/>
      <c r="HY113" s="252">
        <f t="shared" si="104"/>
        <v>0</v>
      </c>
      <c r="HZ113" s="251">
        <f t="shared" si="105"/>
        <v>0</v>
      </c>
      <c r="IA113" s="226">
        <f t="shared" si="106"/>
        <v>0</v>
      </c>
      <c r="IB113" s="227">
        <f t="shared" si="107"/>
        <v>0</v>
      </c>
      <c r="IC113" s="1"/>
      <c r="ID113" s="1"/>
      <c r="IE113" s="346">
        <v>160</v>
      </c>
      <c r="IF113" s="327"/>
      <c r="IG113" s="169"/>
      <c r="IH113" s="195">
        <v>160</v>
      </c>
      <c r="II113" s="327"/>
      <c r="IJ113" s="169"/>
      <c r="IK113" s="164">
        <v>160</v>
      </c>
      <c r="IL113" s="340"/>
      <c r="IM113" s="169"/>
      <c r="IN113" s="164">
        <v>160</v>
      </c>
      <c r="IO113" s="340"/>
      <c r="IP113" s="169"/>
      <c r="IQ113" s="164">
        <v>160</v>
      </c>
      <c r="IR113" s="340"/>
      <c r="IS113" s="169"/>
      <c r="IT113" s="164">
        <v>160</v>
      </c>
      <c r="IU113" s="340"/>
      <c r="IV113" s="169"/>
      <c r="IW113" s="195">
        <v>160</v>
      </c>
      <c r="IX113" s="327"/>
      <c r="IY113" s="169"/>
      <c r="IZ113" s="164">
        <v>160</v>
      </c>
      <c r="JA113" s="340"/>
      <c r="JB113" s="169"/>
      <c r="JC113" s="164">
        <v>160</v>
      </c>
      <c r="JD113" s="340"/>
      <c r="JE113" s="169"/>
      <c r="JF113" s="164">
        <v>160</v>
      </c>
      <c r="JG113" s="340"/>
      <c r="JH113" s="169"/>
      <c r="JI113" s="164">
        <v>160</v>
      </c>
      <c r="JJ113" s="340"/>
      <c r="JK113" s="169"/>
      <c r="JL113" s="195">
        <v>160</v>
      </c>
      <c r="JM113" s="327"/>
      <c r="JN113" s="169"/>
      <c r="JO113" s="252">
        <f t="shared" si="108"/>
        <v>0</v>
      </c>
      <c r="JP113" s="251">
        <f t="shared" si="109"/>
        <v>0</v>
      </c>
      <c r="JQ113" s="226">
        <f t="shared" si="110"/>
        <v>0</v>
      </c>
      <c r="JR113" s="227">
        <f t="shared" si="111"/>
        <v>0</v>
      </c>
      <c r="JS113" s="1"/>
      <c r="JT113" s="1"/>
      <c r="JU113" s="164">
        <v>160</v>
      </c>
      <c r="JV113" s="340"/>
      <c r="JW113" s="169"/>
      <c r="JX113" s="164">
        <v>160</v>
      </c>
      <c r="JY113" s="340"/>
      <c r="JZ113" s="169"/>
      <c r="KA113" s="164">
        <v>160</v>
      </c>
      <c r="KB113" s="340"/>
      <c r="KC113" s="169"/>
      <c r="KD113" s="164">
        <v>160</v>
      </c>
      <c r="KE113" s="340"/>
      <c r="KF113" s="169"/>
      <c r="KG113" s="164">
        <v>160</v>
      </c>
      <c r="KH113" s="340"/>
      <c r="KI113" s="169"/>
      <c r="KJ113" s="164">
        <v>160</v>
      </c>
      <c r="KK113" s="340"/>
      <c r="KL113" s="169"/>
      <c r="KM113" s="164">
        <v>160</v>
      </c>
      <c r="KN113" s="340"/>
      <c r="KO113" s="169"/>
      <c r="KP113" s="164">
        <v>160</v>
      </c>
      <c r="KQ113" s="340"/>
      <c r="KR113" s="169"/>
      <c r="KS113" s="164">
        <v>160</v>
      </c>
      <c r="KT113" s="340"/>
      <c r="KU113" s="169"/>
      <c r="KV113" s="164">
        <v>160</v>
      </c>
      <c r="KW113" s="340"/>
      <c r="KX113" s="169"/>
      <c r="KY113" s="164">
        <v>160</v>
      </c>
      <c r="KZ113" s="340"/>
      <c r="LA113" s="169"/>
      <c r="LB113" s="164">
        <v>160</v>
      </c>
      <c r="LC113" s="340"/>
      <c r="LD113" s="169"/>
      <c r="LE113" s="252">
        <f t="shared" si="112"/>
        <v>0</v>
      </c>
      <c r="LF113" s="251">
        <f t="shared" si="113"/>
        <v>0</v>
      </c>
      <c r="LG113" s="226">
        <f t="shared" si="114"/>
        <v>0</v>
      </c>
      <c r="LH113" s="227">
        <f t="shared" si="115"/>
        <v>0</v>
      </c>
      <c r="LI113" s="1"/>
      <c r="LJ113" s="1"/>
      <c r="LK113" s="164">
        <v>160</v>
      </c>
      <c r="LL113" s="340"/>
      <c r="LM113" s="169"/>
      <c r="LN113" s="164">
        <v>160</v>
      </c>
      <c r="LO113" s="340"/>
      <c r="LP113" s="169"/>
      <c r="LQ113" s="164">
        <v>160</v>
      </c>
      <c r="LR113" s="340"/>
      <c r="LS113" s="169"/>
      <c r="LT113" s="164">
        <v>160</v>
      </c>
      <c r="LU113" s="340"/>
      <c r="LV113" s="169"/>
      <c r="LW113" s="164">
        <v>160</v>
      </c>
      <c r="LX113" s="340"/>
      <c r="LY113" s="169"/>
      <c r="LZ113" s="205">
        <v>160</v>
      </c>
      <c r="MA113" s="340"/>
      <c r="MB113" s="169"/>
      <c r="MC113" s="164">
        <v>160</v>
      </c>
      <c r="MD113" s="340"/>
      <c r="ME113" s="169"/>
      <c r="MF113" s="164">
        <v>160</v>
      </c>
      <c r="MG113" s="340"/>
      <c r="MH113" s="169"/>
      <c r="MI113" s="164">
        <v>160</v>
      </c>
      <c r="MJ113" s="340"/>
      <c r="MK113" s="169"/>
      <c r="ML113" s="164">
        <v>160</v>
      </c>
      <c r="MM113" s="340"/>
      <c r="MN113" s="169"/>
      <c r="MO113" s="205">
        <v>160</v>
      </c>
      <c r="MP113" s="340"/>
      <c r="MQ113" s="169"/>
      <c r="MR113" s="164">
        <v>160</v>
      </c>
      <c r="MS113" s="340"/>
      <c r="MT113" s="169"/>
      <c r="MU113" s="252">
        <f t="shared" si="116"/>
        <v>0</v>
      </c>
      <c r="MV113" s="251">
        <f t="shared" si="117"/>
        <v>0</v>
      </c>
      <c r="MW113" s="226">
        <f t="shared" si="118"/>
        <v>0</v>
      </c>
      <c r="MX113" s="227">
        <f t="shared" si="119"/>
        <v>0</v>
      </c>
      <c r="MY113" s="1"/>
      <c r="MZ113" s="1"/>
      <c r="NA113" s="346">
        <v>160</v>
      </c>
      <c r="NB113" s="327"/>
      <c r="NC113" s="169"/>
      <c r="ND113" s="164">
        <v>160</v>
      </c>
      <c r="NE113" s="340"/>
      <c r="NF113" s="169"/>
      <c r="NG113" s="195">
        <v>160</v>
      </c>
      <c r="NH113" s="327"/>
      <c r="NI113" s="169"/>
      <c r="NJ113" s="195">
        <v>160</v>
      </c>
      <c r="NK113" s="327"/>
      <c r="NL113" s="169"/>
      <c r="NM113" s="164">
        <v>160</v>
      </c>
      <c r="NN113" s="340"/>
      <c r="NO113" s="169"/>
      <c r="NP113" s="164">
        <v>160</v>
      </c>
      <c r="NQ113" s="340"/>
      <c r="NR113" s="169"/>
      <c r="NS113" s="164">
        <v>160</v>
      </c>
      <c r="NT113" s="340"/>
      <c r="NU113" s="169"/>
      <c r="NV113" s="195">
        <v>160</v>
      </c>
      <c r="NW113" s="327"/>
      <c r="NX113" s="169"/>
      <c r="NY113" s="195">
        <v>160</v>
      </c>
      <c r="NZ113" s="327"/>
      <c r="OA113" s="169"/>
      <c r="OB113" s="164">
        <v>160</v>
      </c>
      <c r="OC113" s="340"/>
      <c r="OD113" s="169"/>
      <c r="OE113" s="164">
        <v>160</v>
      </c>
      <c r="OF113" s="340"/>
      <c r="OG113" s="169"/>
      <c r="OH113" s="164">
        <v>160</v>
      </c>
      <c r="OI113" s="340"/>
      <c r="OJ113" s="169"/>
      <c r="OK113" s="252">
        <f t="shared" si="120"/>
        <v>0</v>
      </c>
      <c r="OL113" s="251">
        <f t="shared" si="121"/>
        <v>0</v>
      </c>
      <c r="OM113" s="226">
        <f t="shared" si="122"/>
        <v>0</v>
      </c>
      <c r="ON113" s="227">
        <f t="shared" si="123"/>
        <v>0</v>
      </c>
      <c r="OO113" s="1"/>
      <c r="OP113" s="1"/>
      <c r="OQ113" s="283" t="s">
        <v>297</v>
      </c>
      <c r="OR113" s="354">
        <v>160</v>
      </c>
      <c r="OS113" s="327"/>
      <c r="OT113" s="177"/>
      <c r="OU113" s="252">
        <f t="shared" si="124"/>
        <v>0</v>
      </c>
      <c r="OV113" s="227">
        <f t="shared" si="125"/>
        <v>0</v>
      </c>
      <c r="OW113" s="226">
        <f t="shared" si="126"/>
        <v>0</v>
      </c>
      <c r="OX113" s="251">
        <f t="shared" si="127"/>
        <v>0</v>
      </c>
      <c r="OY113" s="293"/>
      <c r="OZ113" s="1"/>
      <c r="PA113" s="1"/>
      <c r="PB113" s="228">
        <f t="shared" si="130"/>
        <v>0</v>
      </c>
      <c r="PC113" s="255">
        <f t="shared" si="131"/>
        <v>0</v>
      </c>
      <c r="PD113" s="226">
        <f t="shared" si="132"/>
        <v>0</v>
      </c>
      <c r="PE113" s="227">
        <f t="shared" si="133"/>
        <v>0</v>
      </c>
      <c r="PF113" s="230">
        <f t="shared" si="134"/>
        <v>0</v>
      </c>
      <c r="PG113" s="229">
        <f t="shared" si="135"/>
        <v>0</v>
      </c>
      <c r="PH113" s="226">
        <f t="shared" si="136"/>
        <v>0</v>
      </c>
      <c r="PI113" s="251">
        <f t="shared" si="137"/>
        <v>0</v>
      </c>
      <c r="PJ113" s="412">
        <f t="shared" si="138"/>
        <v>0</v>
      </c>
      <c r="PK113" s="417">
        <f t="shared" si="139"/>
        <v>0</v>
      </c>
      <c r="PL113" s="412">
        <f t="shared" si="140"/>
        <v>0</v>
      </c>
      <c r="PM113" s="414">
        <f t="shared" si="141"/>
        <v>0</v>
      </c>
      <c r="PN113" s="412" t="s">
        <v>338</v>
      </c>
      <c r="PO113" s="414" t="s">
        <v>338</v>
      </c>
      <c r="PP113" s="412">
        <f t="shared" si="142"/>
        <v>0</v>
      </c>
      <c r="PQ113" s="414">
        <f t="shared" si="143"/>
        <v>0</v>
      </c>
      <c r="PR113" s="1"/>
      <c r="PV113" s="26"/>
      <c r="PW113" s="26"/>
      <c r="PY113" s="26"/>
    </row>
    <row r="114" spans="2:441" s="4" customFormat="1" ht="15" hidden="1" customHeight="1" x14ac:dyDescent="0.25">
      <c r="B114" s="46"/>
      <c r="C114" s="555"/>
      <c r="D114" s="578"/>
      <c r="E114" s="583"/>
      <c r="F114" s="652"/>
      <c r="G114" s="584"/>
      <c r="H114" s="58"/>
      <c r="I114" s="57">
        <f>INT(ROUND(F114,2)*(IF(RIGHT(G114,1)="*",data!$J$11*H114+(IF(H114&gt;0, data!$K$11,0)),(IF(G114&gt;0,data!$J$11*RIGHT(G114,5)+data!$K$11,0)))))</f>
        <v>0</v>
      </c>
      <c r="J114" s="57">
        <f t="shared" ref="J114:J177" si="144">IF(E114&gt;0,I114*E114,0)</f>
        <v>0</v>
      </c>
      <c r="K114" s="576"/>
      <c r="L114" s="550"/>
      <c r="M114" s="128"/>
      <c r="N114" s="57">
        <f>INT(ROUND(F114,2)*(IF(J114&gt;0,(IF(L114="ano",data!$J$6,0)),0)))</f>
        <v>0</v>
      </c>
      <c r="O114" s="61">
        <f t="shared" ref="O114:O177" si="145">IF(M114&gt;E114,N114*E114,N114*M114)</f>
        <v>0</v>
      </c>
      <c r="P114" s="63">
        <f t="shared" ref="P114:P177" si="146">J114+O114</f>
        <v>0</v>
      </c>
      <c r="Q114" s="26"/>
      <c r="R114" s="288" t="str">
        <f t="shared" ref="R114:R177" si="147">IF(K114="Ano","",IF(P114&gt;0,1,""))</f>
        <v/>
      </c>
      <c r="S114" s="289" t="str">
        <f t="shared" ref="S114:S177" si="148">IF(K114="Ano",IF(P114&gt;0,1,""),"")</f>
        <v/>
      </c>
      <c r="T114" s="65" t="s">
        <v>338</v>
      </c>
      <c r="U114" s="290" t="str">
        <f t="shared" ref="U114:U177" si="149">IF(R114="",IF(S114="","",1),1)</f>
        <v/>
      </c>
      <c r="V114" s="4">
        <f t="shared" si="129"/>
        <v>0</v>
      </c>
      <c r="W114" s="26"/>
      <c r="X114" s="26">
        <f>IF(OR(G114=data!$I$18,G114=data!$I$19,G114=data!$I$20,G114=data!$I$21,G114=data!$I$22,G114=data!$I$23,G114=data!$I$24,G114=data!$I$25,G114=data!$I$26,G114=data!$I$27,G114=data!$I$28,G114=data!$I$29,G114=data!$I$30,G114=data!$I$31,G114=data!$I$32,G114=data!$I$33,G114=data!$I$34,G114=data!$I$35,G114=data!$I$36,G114=data!$I$37,G114=data!$I$38,G114=data!$I$39,G114=data!$I$40,G114=data!$I$41,G114=data!$I$42,G114=data!$I$43,G114=data!$I$44),1,0)</f>
        <v>0</v>
      </c>
      <c r="Z114" s="173" t="s">
        <v>297</v>
      </c>
      <c r="AA114" s="10"/>
      <c r="AB114" s="10"/>
      <c r="AC114" s="560">
        <v>160</v>
      </c>
      <c r="AD114" s="561"/>
      <c r="AE114" s="562"/>
      <c r="AF114" s="560">
        <v>160</v>
      </c>
      <c r="AG114" s="561"/>
      <c r="AH114" s="562"/>
      <c r="AI114" s="560">
        <v>160</v>
      </c>
      <c r="AJ114" s="561"/>
      <c r="AK114" s="562"/>
      <c r="AL114" s="560">
        <v>160</v>
      </c>
      <c r="AM114" s="561"/>
      <c r="AN114" s="562"/>
      <c r="AO114" s="560">
        <v>160</v>
      </c>
      <c r="AP114" s="561"/>
      <c r="AQ114" s="562"/>
      <c r="AR114" s="560">
        <v>160</v>
      </c>
      <c r="AS114" s="561"/>
      <c r="AT114" s="562"/>
      <c r="AU114" s="560">
        <v>160</v>
      </c>
      <c r="AV114" s="561"/>
      <c r="AW114" s="562"/>
      <c r="AX114" s="560">
        <v>160</v>
      </c>
      <c r="AY114" s="561"/>
      <c r="AZ114" s="562"/>
      <c r="BA114" s="560">
        <v>160</v>
      </c>
      <c r="BB114" s="561"/>
      <c r="BC114" s="562"/>
      <c r="BD114" s="560">
        <v>160</v>
      </c>
      <c r="BE114" s="561"/>
      <c r="BF114" s="562"/>
      <c r="BG114" s="560">
        <v>160</v>
      </c>
      <c r="BH114" s="561"/>
      <c r="BI114" s="562"/>
      <c r="BJ114" s="560">
        <v>160</v>
      </c>
      <c r="BK114" s="561"/>
      <c r="BL114" s="562"/>
      <c r="BM114" s="226">
        <f t="shared" si="88"/>
        <v>0</v>
      </c>
      <c r="BN114" s="251">
        <f t="shared" si="89"/>
        <v>0</v>
      </c>
      <c r="BO114" s="226">
        <f t="shared" si="90"/>
        <v>0</v>
      </c>
      <c r="BP114" s="227">
        <f t="shared" si="91"/>
        <v>0</v>
      </c>
      <c r="BQ114" s="1"/>
      <c r="BR114" s="1"/>
      <c r="BS114" s="174">
        <v>160</v>
      </c>
      <c r="BT114" s="573"/>
      <c r="BU114" s="175"/>
      <c r="BV114" s="174">
        <v>160</v>
      </c>
      <c r="BW114" s="573"/>
      <c r="BX114" s="175"/>
      <c r="BY114" s="174">
        <v>160</v>
      </c>
      <c r="BZ114" s="573"/>
      <c r="CA114" s="175"/>
      <c r="CB114" s="174">
        <v>160</v>
      </c>
      <c r="CC114" s="573"/>
      <c r="CD114" s="175"/>
      <c r="CE114" s="174">
        <v>160</v>
      </c>
      <c r="CF114" s="573"/>
      <c r="CG114" s="175"/>
      <c r="CH114" s="174">
        <v>160</v>
      </c>
      <c r="CI114" s="573"/>
      <c r="CJ114" s="175"/>
      <c r="CK114" s="174">
        <v>160</v>
      </c>
      <c r="CL114" s="573"/>
      <c r="CM114" s="175"/>
      <c r="CN114" s="174">
        <v>160</v>
      </c>
      <c r="CO114" s="573"/>
      <c r="CP114" s="175"/>
      <c r="CQ114" s="174">
        <v>160</v>
      </c>
      <c r="CR114" s="573"/>
      <c r="CS114" s="175"/>
      <c r="CT114" s="174">
        <v>160</v>
      </c>
      <c r="CU114" s="573"/>
      <c r="CV114" s="175"/>
      <c r="CW114" s="174">
        <v>160</v>
      </c>
      <c r="CX114" s="573"/>
      <c r="CY114" s="175"/>
      <c r="CZ114" s="174">
        <v>160</v>
      </c>
      <c r="DA114" s="573"/>
      <c r="DB114" s="175"/>
      <c r="DC114" s="252">
        <f t="shared" si="92"/>
        <v>0</v>
      </c>
      <c r="DD114" s="251">
        <f t="shared" si="93"/>
        <v>0</v>
      </c>
      <c r="DE114" s="226">
        <f t="shared" si="94"/>
        <v>0</v>
      </c>
      <c r="DF114" s="227">
        <f t="shared" si="95"/>
        <v>0</v>
      </c>
      <c r="DG114" s="1"/>
      <c r="DH114" s="1"/>
      <c r="DI114" s="174">
        <v>160</v>
      </c>
      <c r="DJ114" s="566"/>
      <c r="DK114" s="567"/>
      <c r="DL114" s="201">
        <v>160</v>
      </c>
      <c r="DM114" s="561"/>
      <c r="DN114" s="567"/>
      <c r="DO114" s="201">
        <v>160</v>
      </c>
      <c r="DP114" s="561"/>
      <c r="DQ114" s="567"/>
      <c r="DR114" s="201">
        <v>160</v>
      </c>
      <c r="DS114" s="561"/>
      <c r="DT114" s="567"/>
      <c r="DU114" s="201">
        <v>160</v>
      </c>
      <c r="DV114" s="561"/>
      <c r="DW114" s="567"/>
      <c r="DX114" s="174">
        <v>160</v>
      </c>
      <c r="DY114" s="566"/>
      <c r="DZ114" s="567"/>
      <c r="EA114" s="201">
        <v>160</v>
      </c>
      <c r="EB114" s="561"/>
      <c r="EC114" s="567"/>
      <c r="ED114" s="201">
        <v>160</v>
      </c>
      <c r="EE114" s="561"/>
      <c r="EF114" s="567"/>
      <c r="EG114" s="201">
        <v>160</v>
      </c>
      <c r="EH114" s="561"/>
      <c r="EI114" s="567"/>
      <c r="EJ114" s="174">
        <v>160</v>
      </c>
      <c r="EK114" s="566"/>
      <c r="EL114" s="567"/>
      <c r="EM114" s="201">
        <v>160</v>
      </c>
      <c r="EN114" s="561"/>
      <c r="EO114" s="567"/>
      <c r="EP114" s="201">
        <v>160</v>
      </c>
      <c r="EQ114" s="561"/>
      <c r="ER114" s="567"/>
      <c r="ES114" s="252">
        <f t="shared" si="96"/>
        <v>0</v>
      </c>
      <c r="ET114" s="251">
        <f t="shared" si="97"/>
        <v>0</v>
      </c>
      <c r="EU114" s="226">
        <f t="shared" si="98"/>
        <v>0</v>
      </c>
      <c r="EV114" s="227">
        <f t="shared" si="99"/>
        <v>0</v>
      </c>
      <c r="EW114" s="1"/>
      <c r="EX114" s="1"/>
      <c r="EY114" s="568">
        <v>160</v>
      </c>
      <c r="EZ114" s="573"/>
      <c r="FA114" s="567"/>
      <c r="FB114" s="201">
        <v>160</v>
      </c>
      <c r="FC114" s="573"/>
      <c r="FD114" s="567"/>
      <c r="FE114" s="201">
        <v>160</v>
      </c>
      <c r="FF114" s="573"/>
      <c r="FG114" s="567"/>
      <c r="FH114" s="201">
        <v>160</v>
      </c>
      <c r="FI114" s="573"/>
      <c r="FJ114" s="567"/>
      <c r="FK114" s="174">
        <v>160</v>
      </c>
      <c r="FL114" s="566"/>
      <c r="FM114" s="567"/>
      <c r="FN114" s="201">
        <v>160</v>
      </c>
      <c r="FO114" s="573"/>
      <c r="FP114" s="567"/>
      <c r="FQ114" s="174">
        <v>160</v>
      </c>
      <c r="FR114" s="566"/>
      <c r="FS114" s="567"/>
      <c r="FT114" s="201">
        <v>160</v>
      </c>
      <c r="FU114" s="573"/>
      <c r="FV114" s="567"/>
      <c r="FW114" s="201">
        <v>160</v>
      </c>
      <c r="FX114" s="573"/>
      <c r="FY114" s="567"/>
      <c r="FZ114" s="174">
        <v>160</v>
      </c>
      <c r="GA114" s="566"/>
      <c r="GB114" s="567"/>
      <c r="GC114" s="201">
        <v>160</v>
      </c>
      <c r="GD114" s="573"/>
      <c r="GE114" s="567"/>
      <c r="GF114" s="201">
        <v>160</v>
      </c>
      <c r="GG114" s="573"/>
      <c r="GH114" s="567"/>
      <c r="GI114" s="252">
        <f t="shared" si="100"/>
        <v>0</v>
      </c>
      <c r="GJ114" s="251">
        <f t="shared" si="101"/>
        <v>0</v>
      </c>
      <c r="GK114" s="226">
        <f t="shared" si="102"/>
        <v>0</v>
      </c>
      <c r="GL114" s="227">
        <f t="shared" si="103"/>
        <v>0</v>
      </c>
      <c r="GM114" s="1"/>
      <c r="GN114" s="1"/>
      <c r="GO114" s="568">
        <v>160</v>
      </c>
      <c r="GP114" s="573"/>
      <c r="GQ114" s="567"/>
      <c r="GR114" s="201">
        <v>160</v>
      </c>
      <c r="GS114" s="573"/>
      <c r="GT114" s="567"/>
      <c r="GU114" s="201">
        <v>160</v>
      </c>
      <c r="GV114" s="573"/>
      <c r="GW114" s="567"/>
      <c r="GX114" s="201">
        <v>160</v>
      </c>
      <c r="GY114" s="573"/>
      <c r="GZ114" s="567"/>
      <c r="HA114" s="201">
        <v>160</v>
      </c>
      <c r="HB114" s="573"/>
      <c r="HC114" s="567"/>
      <c r="HD114" s="201">
        <v>160</v>
      </c>
      <c r="HE114" s="573"/>
      <c r="HF114" s="567"/>
      <c r="HG114" s="201">
        <v>160</v>
      </c>
      <c r="HH114" s="573"/>
      <c r="HI114" s="567"/>
      <c r="HJ114" s="201">
        <v>160</v>
      </c>
      <c r="HK114" s="573"/>
      <c r="HL114" s="567"/>
      <c r="HM114" s="201">
        <v>160</v>
      </c>
      <c r="HN114" s="573"/>
      <c r="HO114" s="567"/>
      <c r="HP114" s="201">
        <v>160</v>
      </c>
      <c r="HQ114" s="573"/>
      <c r="HR114" s="567"/>
      <c r="HS114" s="201">
        <v>160</v>
      </c>
      <c r="HT114" s="573"/>
      <c r="HU114" s="567"/>
      <c r="HV114" s="201">
        <v>160</v>
      </c>
      <c r="HW114" s="573"/>
      <c r="HX114" s="567"/>
      <c r="HY114" s="252">
        <f t="shared" si="104"/>
        <v>0</v>
      </c>
      <c r="HZ114" s="251">
        <f t="shared" si="105"/>
        <v>0</v>
      </c>
      <c r="IA114" s="226">
        <f t="shared" si="106"/>
        <v>0</v>
      </c>
      <c r="IB114" s="227">
        <f t="shared" si="107"/>
        <v>0</v>
      </c>
      <c r="IC114" s="1"/>
      <c r="ID114" s="1"/>
      <c r="IE114" s="568">
        <v>160</v>
      </c>
      <c r="IF114" s="573"/>
      <c r="IG114" s="567"/>
      <c r="IH114" s="201">
        <v>160</v>
      </c>
      <c r="II114" s="573"/>
      <c r="IJ114" s="567"/>
      <c r="IK114" s="174">
        <v>160</v>
      </c>
      <c r="IL114" s="566"/>
      <c r="IM114" s="567"/>
      <c r="IN114" s="174">
        <v>160</v>
      </c>
      <c r="IO114" s="566"/>
      <c r="IP114" s="567"/>
      <c r="IQ114" s="174">
        <v>160</v>
      </c>
      <c r="IR114" s="566"/>
      <c r="IS114" s="567"/>
      <c r="IT114" s="174">
        <v>160</v>
      </c>
      <c r="IU114" s="566"/>
      <c r="IV114" s="567"/>
      <c r="IW114" s="201">
        <v>160</v>
      </c>
      <c r="IX114" s="573"/>
      <c r="IY114" s="567"/>
      <c r="IZ114" s="174">
        <v>160</v>
      </c>
      <c r="JA114" s="566"/>
      <c r="JB114" s="567"/>
      <c r="JC114" s="174">
        <v>160</v>
      </c>
      <c r="JD114" s="566"/>
      <c r="JE114" s="567"/>
      <c r="JF114" s="174">
        <v>160</v>
      </c>
      <c r="JG114" s="566"/>
      <c r="JH114" s="567"/>
      <c r="JI114" s="174">
        <v>160</v>
      </c>
      <c r="JJ114" s="566"/>
      <c r="JK114" s="567"/>
      <c r="JL114" s="201">
        <v>160</v>
      </c>
      <c r="JM114" s="573"/>
      <c r="JN114" s="567"/>
      <c r="JO114" s="252">
        <f t="shared" si="108"/>
        <v>0</v>
      </c>
      <c r="JP114" s="251">
        <f t="shared" si="109"/>
        <v>0</v>
      </c>
      <c r="JQ114" s="226">
        <f t="shared" si="110"/>
        <v>0</v>
      </c>
      <c r="JR114" s="227">
        <f t="shared" si="111"/>
        <v>0</v>
      </c>
      <c r="JS114" s="1"/>
      <c r="JT114" s="1"/>
      <c r="JU114" s="174">
        <v>160</v>
      </c>
      <c r="JV114" s="566"/>
      <c r="JW114" s="567"/>
      <c r="JX114" s="174">
        <v>160</v>
      </c>
      <c r="JY114" s="566"/>
      <c r="JZ114" s="567"/>
      <c r="KA114" s="174">
        <v>160</v>
      </c>
      <c r="KB114" s="566"/>
      <c r="KC114" s="567"/>
      <c r="KD114" s="174">
        <v>160</v>
      </c>
      <c r="KE114" s="566"/>
      <c r="KF114" s="567"/>
      <c r="KG114" s="174">
        <v>160</v>
      </c>
      <c r="KH114" s="566"/>
      <c r="KI114" s="567"/>
      <c r="KJ114" s="174">
        <v>160</v>
      </c>
      <c r="KK114" s="566"/>
      <c r="KL114" s="567"/>
      <c r="KM114" s="174">
        <v>160</v>
      </c>
      <c r="KN114" s="566"/>
      <c r="KO114" s="567"/>
      <c r="KP114" s="174">
        <v>160</v>
      </c>
      <c r="KQ114" s="566"/>
      <c r="KR114" s="567"/>
      <c r="KS114" s="174">
        <v>160</v>
      </c>
      <c r="KT114" s="566"/>
      <c r="KU114" s="567"/>
      <c r="KV114" s="174">
        <v>160</v>
      </c>
      <c r="KW114" s="566"/>
      <c r="KX114" s="567"/>
      <c r="KY114" s="174">
        <v>160</v>
      </c>
      <c r="KZ114" s="566"/>
      <c r="LA114" s="567"/>
      <c r="LB114" s="174">
        <v>160</v>
      </c>
      <c r="LC114" s="566"/>
      <c r="LD114" s="567"/>
      <c r="LE114" s="252">
        <f t="shared" si="112"/>
        <v>0</v>
      </c>
      <c r="LF114" s="251">
        <f t="shared" si="113"/>
        <v>0</v>
      </c>
      <c r="LG114" s="226">
        <f t="shared" si="114"/>
        <v>0</v>
      </c>
      <c r="LH114" s="227">
        <f t="shared" si="115"/>
        <v>0</v>
      </c>
      <c r="LI114" s="1"/>
      <c r="LJ114" s="1"/>
      <c r="LK114" s="174">
        <v>160</v>
      </c>
      <c r="LL114" s="566"/>
      <c r="LM114" s="567"/>
      <c r="LN114" s="174">
        <v>160</v>
      </c>
      <c r="LO114" s="566"/>
      <c r="LP114" s="567"/>
      <c r="LQ114" s="174">
        <v>160</v>
      </c>
      <c r="LR114" s="566"/>
      <c r="LS114" s="567"/>
      <c r="LT114" s="174">
        <v>160</v>
      </c>
      <c r="LU114" s="566"/>
      <c r="LV114" s="567"/>
      <c r="LW114" s="174">
        <v>160</v>
      </c>
      <c r="LX114" s="566"/>
      <c r="LY114" s="567"/>
      <c r="LZ114" s="551">
        <v>160</v>
      </c>
      <c r="MA114" s="566"/>
      <c r="MB114" s="567"/>
      <c r="MC114" s="174">
        <v>160</v>
      </c>
      <c r="MD114" s="566"/>
      <c r="ME114" s="567"/>
      <c r="MF114" s="174">
        <v>160</v>
      </c>
      <c r="MG114" s="566"/>
      <c r="MH114" s="567"/>
      <c r="MI114" s="174">
        <v>160</v>
      </c>
      <c r="MJ114" s="566"/>
      <c r="MK114" s="567"/>
      <c r="ML114" s="174">
        <v>160</v>
      </c>
      <c r="MM114" s="566"/>
      <c r="MN114" s="567"/>
      <c r="MO114" s="551">
        <v>160</v>
      </c>
      <c r="MP114" s="566"/>
      <c r="MQ114" s="567"/>
      <c r="MR114" s="174">
        <v>160</v>
      </c>
      <c r="MS114" s="566"/>
      <c r="MT114" s="567"/>
      <c r="MU114" s="252">
        <f t="shared" si="116"/>
        <v>0</v>
      </c>
      <c r="MV114" s="251">
        <f t="shared" si="117"/>
        <v>0</v>
      </c>
      <c r="MW114" s="226">
        <f t="shared" si="118"/>
        <v>0</v>
      </c>
      <c r="MX114" s="227">
        <f t="shared" si="119"/>
        <v>0</v>
      </c>
      <c r="MY114" s="1"/>
      <c r="MZ114" s="1"/>
      <c r="NA114" s="568">
        <v>160</v>
      </c>
      <c r="NB114" s="573"/>
      <c r="NC114" s="567"/>
      <c r="ND114" s="174">
        <v>160</v>
      </c>
      <c r="NE114" s="566"/>
      <c r="NF114" s="567"/>
      <c r="NG114" s="201">
        <v>160</v>
      </c>
      <c r="NH114" s="573"/>
      <c r="NI114" s="567"/>
      <c r="NJ114" s="201">
        <v>160</v>
      </c>
      <c r="NK114" s="573"/>
      <c r="NL114" s="567"/>
      <c r="NM114" s="174">
        <v>160</v>
      </c>
      <c r="NN114" s="566"/>
      <c r="NO114" s="567"/>
      <c r="NP114" s="174">
        <v>160</v>
      </c>
      <c r="NQ114" s="566"/>
      <c r="NR114" s="567"/>
      <c r="NS114" s="174">
        <v>160</v>
      </c>
      <c r="NT114" s="566"/>
      <c r="NU114" s="567"/>
      <c r="NV114" s="201">
        <v>160</v>
      </c>
      <c r="NW114" s="573"/>
      <c r="NX114" s="567"/>
      <c r="NY114" s="201">
        <v>160</v>
      </c>
      <c r="NZ114" s="573"/>
      <c r="OA114" s="567"/>
      <c r="OB114" s="174">
        <v>160</v>
      </c>
      <c r="OC114" s="566"/>
      <c r="OD114" s="567"/>
      <c r="OE114" s="174">
        <v>160</v>
      </c>
      <c r="OF114" s="566"/>
      <c r="OG114" s="567"/>
      <c r="OH114" s="174">
        <v>160</v>
      </c>
      <c r="OI114" s="566"/>
      <c r="OJ114" s="567"/>
      <c r="OK114" s="252">
        <f t="shared" si="120"/>
        <v>0</v>
      </c>
      <c r="OL114" s="251">
        <f t="shared" si="121"/>
        <v>0</v>
      </c>
      <c r="OM114" s="226">
        <f t="shared" si="122"/>
        <v>0</v>
      </c>
      <c r="ON114" s="227">
        <f t="shared" si="123"/>
        <v>0</v>
      </c>
      <c r="OO114" s="1"/>
      <c r="OP114" s="1"/>
      <c r="OQ114" s="571" t="s">
        <v>297</v>
      </c>
      <c r="OR114" s="577">
        <v>160</v>
      </c>
      <c r="OS114" s="573"/>
      <c r="OT114" s="175"/>
      <c r="OU114" s="252">
        <f t="shared" si="124"/>
        <v>0</v>
      </c>
      <c r="OV114" s="227">
        <f t="shared" si="125"/>
        <v>0</v>
      </c>
      <c r="OW114" s="226">
        <f t="shared" si="126"/>
        <v>0</v>
      </c>
      <c r="OX114" s="251">
        <f t="shared" si="127"/>
        <v>0</v>
      </c>
      <c r="OY114" s="574"/>
      <c r="OZ114" s="1"/>
      <c r="PA114" s="1"/>
      <c r="PB114" s="228">
        <f t="shared" si="130"/>
        <v>0</v>
      </c>
      <c r="PC114" s="255">
        <f t="shared" si="131"/>
        <v>0</v>
      </c>
      <c r="PD114" s="226">
        <f t="shared" si="132"/>
        <v>0</v>
      </c>
      <c r="PE114" s="227">
        <f t="shared" si="133"/>
        <v>0</v>
      </c>
      <c r="PF114" s="230">
        <f t="shared" si="134"/>
        <v>0</v>
      </c>
      <c r="PG114" s="229">
        <f t="shared" si="135"/>
        <v>0</v>
      </c>
      <c r="PH114" s="226">
        <f t="shared" si="136"/>
        <v>0</v>
      </c>
      <c r="PI114" s="251">
        <f t="shared" si="137"/>
        <v>0</v>
      </c>
      <c r="PJ114" s="412">
        <f t="shared" si="138"/>
        <v>0</v>
      </c>
      <c r="PK114" s="417">
        <f t="shared" si="139"/>
        <v>0</v>
      </c>
      <c r="PL114" s="412">
        <f t="shared" si="140"/>
        <v>0</v>
      </c>
      <c r="PM114" s="414">
        <f t="shared" si="141"/>
        <v>0</v>
      </c>
      <c r="PN114" s="412" t="s">
        <v>338</v>
      </c>
      <c r="PO114" s="414" t="s">
        <v>338</v>
      </c>
      <c r="PP114" s="412">
        <f t="shared" si="142"/>
        <v>0</v>
      </c>
      <c r="PQ114" s="414">
        <f t="shared" si="143"/>
        <v>0</v>
      </c>
      <c r="PR114" s="1"/>
      <c r="PV114" s="26"/>
      <c r="PW114" s="26"/>
      <c r="PY114" s="26"/>
    </row>
    <row r="115" spans="2:441" s="4" customFormat="1" ht="16.5" customHeight="1" x14ac:dyDescent="0.25">
      <c r="B115" s="46" t="s">
        <v>265</v>
      </c>
      <c r="C115" s="986"/>
      <c r="D115" s="987"/>
      <c r="E115" s="308"/>
      <c r="F115" s="652">
        <v>1</v>
      </c>
      <c r="G115" s="309"/>
      <c r="H115" s="59"/>
      <c r="I115" s="57">
        <f>INT(ROUND(F115,2)*(IF(RIGHT(G115,1)="*",data!$J$11*H115+(IF(H115&gt;0, data!$K$11,0)),(IF(G115&gt;0,data!$J$11*RIGHT(G115,5)+data!$K$11,0)))))</f>
        <v>0</v>
      </c>
      <c r="J115" s="57">
        <f t="shared" si="144"/>
        <v>0</v>
      </c>
      <c r="K115" s="313"/>
      <c r="L115" s="314"/>
      <c r="M115" s="312"/>
      <c r="N115" s="57">
        <f>INT(ROUND(F115,2)*(IF(J115&gt;0,(IF(L115="ano",data!$J$6,0)),0)))</f>
        <v>0</v>
      </c>
      <c r="O115" s="61">
        <f t="shared" si="145"/>
        <v>0</v>
      </c>
      <c r="P115" s="63">
        <f t="shared" si="146"/>
        <v>0</v>
      </c>
      <c r="Q115" s="26"/>
      <c r="R115" s="288" t="str">
        <f t="shared" si="147"/>
        <v/>
      </c>
      <c r="S115" s="289" t="str">
        <f t="shared" si="148"/>
        <v/>
      </c>
      <c r="T115" s="65" t="s">
        <v>338</v>
      </c>
      <c r="U115" s="290" t="str">
        <f t="shared" si="149"/>
        <v/>
      </c>
      <c r="V115" s="4">
        <f t="shared" si="129"/>
        <v>0</v>
      </c>
      <c r="W115" s="26">
        <f>IF(H115&gt;0,IF(RIGHT(G115,1)="*",0,1),0)</f>
        <v>0</v>
      </c>
      <c r="X115" s="26">
        <f>IF(OR(G115=data!$I$18,G115=data!$I$19,G115=data!$I$20,G115=data!$I$21,G115=data!$I$22,G115=data!$I$23,G115=data!$I$24,G115=data!$I$25,G115=data!$I$26,G115=data!$I$27,G115=data!$I$28,G115=data!$I$29,G115=data!$I$30,G115=data!$I$31,G115=data!$I$32,G115=data!$I$33,G115=data!$I$34,G115=data!$I$35,G115=data!$I$36,G115=data!$I$37,G115=data!$I$38,G115=data!$I$39,G115=data!$I$40,G115=data!$I$41,G115=data!$I$42,G115=data!$I$43,G115=data!$I$44),1,0)</f>
        <v>0</v>
      </c>
      <c r="Z115" s="176" t="s">
        <v>297</v>
      </c>
      <c r="AA115" s="10"/>
      <c r="AB115" s="10"/>
      <c r="AC115" s="168">
        <v>160</v>
      </c>
      <c r="AD115" s="328"/>
      <c r="AE115" s="223"/>
      <c r="AF115" s="168">
        <v>160</v>
      </c>
      <c r="AG115" s="328"/>
      <c r="AH115" s="223"/>
      <c r="AI115" s="168">
        <v>160</v>
      </c>
      <c r="AJ115" s="328"/>
      <c r="AK115" s="223"/>
      <c r="AL115" s="168">
        <v>160</v>
      </c>
      <c r="AM115" s="328"/>
      <c r="AN115" s="223"/>
      <c r="AO115" s="168">
        <v>160</v>
      </c>
      <c r="AP115" s="328"/>
      <c r="AQ115" s="223"/>
      <c r="AR115" s="168">
        <v>160</v>
      </c>
      <c r="AS115" s="328"/>
      <c r="AT115" s="223"/>
      <c r="AU115" s="168">
        <v>160</v>
      </c>
      <c r="AV115" s="328"/>
      <c r="AW115" s="223"/>
      <c r="AX115" s="168">
        <v>160</v>
      </c>
      <c r="AY115" s="328"/>
      <c r="AZ115" s="223"/>
      <c r="BA115" s="168">
        <v>160</v>
      </c>
      <c r="BB115" s="328"/>
      <c r="BC115" s="223"/>
      <c r="BD115" s="168">
        <v>160</v>
      </c>
      <c r="BE115" s="328"/>
      <c r="BF115" s="223"/>
      <c r="BG115" s="168">
        <v>160</v>
      </c>
      <c r="BH115" s="328"/>
      <c r="BI115" s="223"/>
      <c r="BJ115" s="168">
        <v>160</v>
      </c>
      <c r="BK115" s="328"/>
      <c r="BL115" s="223"/>
      <c r="BM115" s="226">
        <f t="shared" si="88"/>
        <v>0</v>
      </c>
      <c r="BN115" s="251">
        <f t="shared" si="89"/>
        <v>0</v>
      </c>
      <c r="BO115" s="226">
        <f t="shared" si="90"/>
        <v>0</v>
      </c>
      <c r="BP115" s="227">
        <f t="shared" si="91"/>
        <v>0</v>
      </c>
      <c r="BQ115" s="1"/>
      <c r="BR115" s="1"/>
      <c r="BS115" s="164">
        <v>160</v>
      </c>
      <c r="BT115" s="327"/>
      <c r="BU115" s="177"/>
      <c r="BV115" s="164">
        <v>160</v>
      </c>
      <c r="BW115" s="327"/>
      <c r="BX115" s="177"/>
      <c r="BY115" s="164">
        <v>160</v>
      </c>
      <c r="BZ115" s="327"/>
      <c r="CA115" s="177"/>
      <c r="CB115" s="164">
        <v>160</v>
      </c>
      <c r="CC115" s="327"/>
      <c r="CD115" s="177"/>
      <c r="CE115" s="164">
        <v>160</v>
      </c>
      <c r="CF115" s="327"/>
      <c r="CG115" s="177"/>
      <c r="CH115" s="164">
        <v>160</v>
      </c>
      <c r="CI115" s="327"/>
      <c r="CJ115" s="177"/>
      <c r="CK115" s="164">
        <v>160</v>
      </c>
      <c r="CL115" s="327"/>
      <c r="CM115" s="177"/>
      <c r="CN115" s="164">
        <v>160</v>
      </c>
      <c r="CO115" s="327"/>
      <c r="CP115" s="177"/>
      <c r="CQ115" s="164">
        <v>160</v>
      </c>
      <c r="CR115" s="327"/>
      <c r="CS115" s="177"/>
      <c r="CT115" s="164">
        <v>160</v>
      </c>
      <c r="CU115" s="327"/>
      <c r="CV115" s="177"/>
      <c r="CW115" s="164">
        <v>160</v>
      </c>
      <c r="CX115" s="327"/>
      <c r="CY115" s="177"/>
      <c r="CZ115" s="164">
        <v>160</v>
      </c>
      <c r="DA115" s="327"/>
      <c r="DB115" s="177"/>
      <c r="DC115" s="252">
        <f t="shared" si="92"/>
        <v>0</v>
      </c>
      <c r="DD115" s="251">
        <f t="shared" si="93"/>
        <v>0</v>
      </c>
      <c r="DE115" s="226">
        <f t="shared" si="94"/>
        <v>0</v>
      </c>
      <c r="DF115" s="227">
        <f t="shared" si="95"/>
        <v>0</v>
      </c>
      <c r="DG115" s="1"/>
      <c r="DH115" s="1"/>
      <c r="DI115" s="164">
        <v>160</v>
      </c>
      <c r="DJ115" s="340"/>
      <c r="DK115" s="169"/>
      <c r="DL115" s="195">
        <v>160</v>
      </c>
      <c r="DM115" s="328"/>
      <c r="DN115" s="169"/>
      <c r="DO115" s="195">
        <v>160</v>
      </c>
      <c r="DP115" s="328"/>
      <c r="DQ115" s="169"/>
      <c r="DR115" s="195">
        <v>160</v>
      </c>
      <c r="DS115" s="328"/>
      <c r="DT115" s="169"/>
      <c r="DU115" s="195">
        <v>160</v>
      </c>
      <c r="DV115" s="328"/>
      <c r="DW115" s="169"/>
      <c r="DX115" s="164">
        <v>160</v>
      </c>
      <c r="DY115" s="340"/>
      <c r="DZ115" s="169"/>
      <c r="EA115" s="195">
        <v>160</v>
      </c>
      <c r="EB115" s="328"/>
      <c r="EC115" s="169"/>
      <c r="ED115" s="195">
        <v>160</v>
      </c>
      <c r="EE115" s="328"/>
      <c r="EF115" s="169"/>
      <c r="EG115" s="195">
        <v>160</v>
      </c>
      <c r="EH115" s="328"/>
      <c r="EI115" s="169"/>
      <c r="EJ115" s="164">
        <v>160</v>
      </c>
      <c r="EK115" s="340"/>
      <c r="EL115" s="169"/>
      <c r="EM115" s="195">
        <v>160</v>
      </c>
      <c r="EN115" s="328"/>
      <c r="EO115" s="169"/>
      <c r="EP115" s="195">
        <v>160</v>
      </c>
      <c r="EQ115" s="328"/>
      <c r="ER115" s="169"/>
      <c r="ES115" s="252">
        <f t="shared" si="96"/>
        <v>0</v>
      </c>
      <c r="ET115" s="251">
        <f t="shared" si="97"/>
        <v>0</v>
      </c>
      <c r="EU115" s="226">
        <f t="shared" si="98"/>
        <v>0</v>
      </c>
      <c r="EV115" s="227">
        <f t="shared" si="99"/>
        <v>0</v>
      </c>
      <c r="EW115" s="1"/>
      <c r="EX115" s="1"/>
      <c r="EY115" s="346">
        <v>160</v>
      </c>
      <c r="EZ115" s="327"/>
      <c r="FA115" s="169"/>
      <c r="FB115" s="195">
        <v>160</v>
      </c>
      <c r="FC115" s="327"/>
      <c r="FD115" s="169"/>
      <c r="FE115" s="195">
        <v>160</v>
      </c>
      <c r="FF115" s="327"/>
      <c r="FG115" s="169"/>
      <c r="FH115" s="195">
        <v>160</v>
      </c>
      <c r="FI115" s="327"/>
      <c r="FJ115" s="169"/>
      <c r="FK115" s="164">
        <v>160</v>
      </c>
      <c r="FL115" s="340"/>
      <c r="FM115" s="169"/>
      <c r="FN115" s="195">
        <v>160</v>
      </c>
      <c r="FO115" s="327"/>
      <c r="FP115" s="169"/>
      <c r="FQ115" s="164">
        <v>160</v>
      </c>
      <c r="FR115" s="340"/>
      <c r="FS115" s="169"/>
      <c r="FT115" s="195">
        <v>160</v>
      </c>
      <c r="FU115" s="327"/>
      <c r="FV115" s="169"/>
      <c r="FW115" s="195">
        <v>160</v>
      </c>
      <c r="FX115" s="327"/>
      <c r="FY115" s="169"/>
      <c r="FZ115" s="164">
        <v>160</v>
      </c>
      <c r="GA115" s="340"/>
      <c r="GB115" s="169"/>
      <c r="GC115" s="195">
        <v>160</v>
      </c>
      <c r="GD115" s="327"/>
      <c r="GE115" s="169"/>
      <c r="GF115" s="195">
        <v>160</v>
      </c>
      <c r="GG115" s="327"/>
      <c r="GH115" s="169"/>
      <c r="GI115" s="252">
        <f t="shared" si="100"/>
        <v>0</v>
      </c>
      <c r="GJ115" s="251">
        <f t="shared" si="101"/>
        <v>0</v>
      </c>
      <c r="GK115" s="226">
        <f t="shared" si="102"/>
        <v>0</v>
      </c>
      <c r="GL115" s="227">
        <f t="shared" si="103"/>
        <v>0</v>
      </c>
      <c r="GM115" s="1"/>
      <c r="GN115" s="1"/>
      <c r="GO115" s="346">
        <v>160</v>
      </c>
      <c r="GP115" s="327"/>
      <c r="GQ115" s="169"/>
      <c r="GR115" s="195">
        <v>160</v>
      </c>
      <c r="GS115" s="327"/>
      <c r="GT115" s="169"/>
      <c r="GU115" s="195">
        <v>160</v>
      </c>
      <c r="GV115" s="327"/>
      <c r="GW115" s="169"/>
      <c r="GX115" s="195">
        <v>160</v>
      </c>
      <c r="GY115" s="327"/>
      <c r="GZ115" s="169"/>
      <c r="HA115" s="195">
        <v>160</v>
      </c>
      <c r="HB115" s="327"/>
      <c r="HC115" s="169"/>
      <c r="HD115" s="195">
        <v>160</v>
      </c>
      <c r="HE115" s="327"/>
      <c r="HF115" s="169"/>
      <c r="HG115" s="195">
        <v>160</v>
      </c>
      <c r="HH115" s="327"/>
      <c r="HI115" s="169"/>
      <c r="HJ115" s="195">
        <v>160</v>
      </c>
      <c r="HK115" s="327"/>
      <c r="HL115" s="169"/>
      <c r="HM115" s="195">
        <v>160</v>
      </c>
      <c r="HN115" s="327"/>
      <c r="HO115" s="169"/>
      <c r="HP115" s="195">
        <v>160</v>
      </c>
      <c r="HQ115" s="327"/>
      <c r="HR115" s="169"/>
      <c r="HS115" s="195">
        <v>160</v>
      </c>
      <c r="HT115" s="327"/>
      <c r="HU115" s="169"/>
      <c r="HV115" s="195">
        <v>160</v>
      </c>
      <c r="HW115" s="327"/>
      <c r="HX115" s="169"/>
      <c r="HY115" s="252">
        <f t="shared" si="104"/>
        <v>0</v>
      </c>
      <c r="HZ115" s="251">
        <f t="shared" si="105"/>
        <v>0</v>
      </c>
      <c r="IA115" s="226">
        <f t="shared" si="106"/>
        <v>0</v>
      </c>
      <c r="IB115" s="227">
        <f t="shared" si="107"/>
        <v>0</v>
      </c>
      <c r="IC115" s="1"/>
      <c r="ID115" s="1"/>
      <c r="IE115" s="346">
        <v>160</v>
      </c>
      <c r="IF115" s="327"/>
      <c r="IG115" s="169"/>
      <c r="IH115" s="195">
        <v>160</v>
      </c>
      <c r="II115" s="327"/>
      <c r="IJ115" s="169"/>
      <c r="IK115" s="164">
        <v>160</v>
      </c>
      <c r="IL115" s="340"/>
      <c r="IM115" s="169"/>
      <c r="IN115" s="164">
        <v>160</v>
      </c>
      <c r="IO115" s="340"/>
      <c r="IP115" s="169"/>
      <c r="IQ115" s="164">
        <v>160</v>
      </c>
      <c r="IR115" s="340"/>
      <c r="IS115" s="169"/>
      <c r="IT115" s="164">
        <v>160</v>
      </c>
      <c r="IU115" s="340"/>
      <c r="IV115" s="169"/>
      <c r="IW115" s="195">
        <v>160</v>
      </c>
      <c r="IX115" s="327"/>
      <c r="IY115" s="169"/>
      <c r="IZ115" s="164">
        <v>160</v>
      </c>
      <c r="JA115" s="340"/>
      <c r="JB115" s="169"/>
      <c r="JC115" s="164">
        <v>160</v>
      </c>
      <c r="JD115" s="340"/>
      <c r="JE115" s="169"/>
      <c r="JF115" s="164">
        <v>160</v>
      </c>
      <c r="JG115" s="340"/>
      <c r="JH115" s="169"/>
      <c r="JI115" s="164">
        <v>160</v>
      </c>
      <c r="JJ115" s="340"/>
      <c r="JK115" s="169"/>
      <c r="JL115" s="195">
        <v>160</v>
      </c>
      <c r="JM115" s="327"/>
      <c r="JN115" s="169"/>
      <c r="JO115" s="252">
        <f t="shared" si="108"/>
        <v>0</v>
      </c>
      <c r="JP115" s="251">
        <f t="shared" si="109"/>
        <v>0</v>
      </c>
      <c r="JQ115" s="226">
        <f t="shared" si="110"/>
        <v>0</v>
      </c>
      <c r="JR115" s="227">
        <f t="shared" si="111"/>
        <v>0</v>
      </c>
      <c r="JS115" s="1"/>
      <c r="JT115" s="1"/>
      <c r="JU115" s="164">
        <v>160</v>
      </c>
      <c r="JV115" s="340"/>
      <c r="JW115" s="169"/>
      <c r="JX115" s="164">
        <v>160</v>
      </c>
      <c r="JY115" s="340"/>
      <c r="JZ115" s="169"/>
      <c r="KA115" s="164">
        <v>160</v>
      </c>
      <c r="KB115" s="340"/>
      <c r="KC115" s="169"/>
      <c r="KD115" s="164">
        <v>160</v>
      </c>
      <c r="KE115" s="340"/>
      <c r="KF115" s="169"/>
      <c r="KG115" s="164">
        <v>160</v>
      </c>
      <c r="KH115" s="340"/>
      <c r="KI115" s="169"/>
      <c r="KJ115" s="164">
        <v>160</v>
      </c>
      <c r="KK115" s="340"/>
      <c r="KL115" s="169"/>
      <c r="KM115" s="164">
        <v>160</v>
      </c>
      <c r="KN115" s="340"/>
      <c r="KO115" s="169"/>
      <c r="KP115" s="164">
        <v>160</v>
      </c>
      <c r="KQ115" s="340"/>
      <c r="KR115" s="169"/>
      <c r="KS115" s="164">
        <v>160</v>
      </c>
      <c r="KT115" s="340"/>
      <c r="KU115" s="169"/>
      <c r="KV115" s="164">
        <v>160</v>
      </c>
      <c r="KW115" s="340"/>
      <c r="KX115" s="169"/>
      <c r="KY115" s="164">
        <v>160</v>
      </c>
      <c r="KZ115" s="340"/>
      <c r="LA115" s="169"/>
      <c r="LB115" s="164">
        <v>160</v>
      </c>
      <c r="LC115" s="340"/>
      <c r="LD115" s="169"/>
      <c r="LE115" s="252">
        <f t="shared" si="112"/>
        <v>0</v>
      </c>
      <c r="LF115" s="251">
        <f t="shared" si="113"/>
        <v>0</v>
      </c>
      <c r="LG115" s="226">
        <f t="shared" si="114"/>
        <v>0</v>
      </c>
      <c r="LH115" s="227">
        <f t="shared" si="115"/>
        <v>0</v>
      </c>
      <c r="LI115" s="1"/>
      <c r="LJ115" s="1"/>
      <c r="LK115" s="164">
        <v>160</v>
      </c>
      <c r="LL115" s="340"/>
      <c r="LM115" s="169"/>
      <c r="LN115" s="164">
        <v>160</v>
      </c>
      <c r="LO115" s="340"/>
      <c r="LP115" s="169"/>
      <c r="LQ115" s="164">
        <v>160</v>
      </c>
      <c r="LR115" s="340"/>
      <c r="LS115" s="169"/>
      <c r="LT115" s="164">
        <v>160</v>
      </c>
      <c r="LU115" s="340"/>
      <c r="LV115" s="169"/>
      <c r="LW115" s="164">
        <v>160</v>
      </c>
      <c r="LX115" s="340"/>
      <c r="LY115" s="169"/>
      <c r="LZ115" s="205">
        <v>160</v>
      </c>
      <c r="MA115" s="340"/>
      <c r="MB115" s="169"/>
      <c r="MC115" s="164">
        <v>160</v>
      </c>
      <c r="MD115" s="340"/>
      <c r="ME115" s="169"/>
      <c r="MF115" s="164">
        <v>160</v>
      </c>
      <c r="MG115" s="340"/>
      <c r="MH115" s="169"/>
      <c r="MI115" s="164">
        <v>160</v>
      </c>
      <c r="MJ115" s="340"/>
      <c r="MK115" s="169"/>
      <c r="ML115" s="164">
        <v>160</v>
      </c>
      <c r="MM115" s="340"/>
      <c r="MN115" s="169"/>
      <c r="MO115" s="205">
        <v>160</v>
      </c>
      <c r="MP115" s="340"/>
      <c r="MQ115" s="169"/>
      <c r="MR115" s="164">
        <v>160</v>
      </c>
      <c r="MS115" s="340"/>
      <c r="MT115" s="169"/>
      <c r="MU115" s="252">
        <f t="shared" si="116"/>
        <v>0</v>
      </c>
      <c r="MV115" s="251">
        <f t="shared" si="117"/>
        <v>0</v>
      </c>
      <c r="MW115" s="226">
        <f t="shared" si="118"/>
        <v>0</v>
      </c>
      <c r="MX115" s="227">
        <f t="shared" si="119"/>
        <v>0</v>
      </c>
      <c r="MY115" s="1"/>
      <c r="MZ115" s="1"/>
      <c r="NA115" s="346">
        <v>160</v>
      </c>
      <c r="NB115" s="327"/>
      <c r="NC115" s="169"/>
      <c r="ND115" s="164">
        <v>160</v>
      </c>
      <c r="NE115" s="340"/>
      <c r="NF115" s="169"/>
      <c r="NG115" s="195">
        <v>160</v>
      </c>
      <c r="NH115" s="327"/>
      <c r="NI115" s="169"/>
      <c r="NJ115" s="195">
        <v>160</v>
      </c>
      <c r="NK115" s="327"/>
      <c r="NL115" s="169"/>
      <c r="NM115" s="164">
        <v>160</v>
      </c>
      <c r="NN115" s="340"/>
      <c r="NO115" s="169"/>
      <c r="NP115" s="164">
        <v>160</v>
      </c>
      <c r="NQ115" s="340"/>
      <c r="NR115" s="169"/>
      <c r="NS115" s="164">
        <v>160</v>
      </c>
      <c r="NT115" s="340"/>
      <c r="NU115" s="169"/>
      <c r="NV115" s="195">
        <v>160</v>
      </c>
      <c r="NW115" s="327"/>
      <c r="NX115" s="169"/>
      <c r="NY115" s="195">
        <v>160</v>
      </c>
      <c r="NZ115" s="327"/>
      <c r="OA115" s="169"/>
      <c r="OB115" s="164">
        <v>160</v>
      </c>
      <c r="OC115" s="340"/>
      <c r="OD115" s="169"/>
      <c r="OE115" s="164">
        <v>160</v>
      </c>
      <c r="OF115" s="340"/>
      <c r="OG115" s="169"/>
      <c r="OH115" s="164">
        <v>160</v>
      </c>
      <c r="OI115" s="340"/>
      <c r="OJ115" s="169"/>
      <c r="OK115" s="252">
        <f t="shared" si="120"/>
        <v>0</v>
      </c>
      <c r="OL115" s="251">
        <f t="shared" si="121"/>
        <v>0</v>
      </c>
      <c r="OM115" s="226">
        <f t="shared" si="122"/>
        <v>0</v>
      </c>
      <c r="ON115" s="227">
        <f t="shared" si="123"/>
        <v>0</v>
      </c>
      <c r="OO115" s="1"/>
      <c r="OP115" s="1"/>
      <c r="OQ115" s="283" t="s">
        <v>297</v>
      </c>
      <c r="OR115" s="354">
        <v>160</v>
      </c>
      <c r="OS115" s="327"/>
      <c r="OT115" s="177"/>
      <c r="OU115" s="252">
        <f t="shared" si="124"/>
        <v>0</v>
      </c>
      <c r="OV115" s="227">
        <f t="shared" si="125"/>
        <v>0</v>
      </c>
      <c r="OW115" s="226">
        <f t="shared" si="126"/>
        <v>0</v>
      </c>
      <c r="OX115" s="251">
        <f t="shared" si="127"/>
        <v>0</v>
      </c>
      <c r="OY115" s="293"/>
      <c r="OZ115" s="1"/>
      <c r="PA115" s="1"/>
      <c r="PB115" s="228">
        <f t="shared" si="130"/>
        <v>0</v>
      </c>
      <c r="PC115" s="255">
        <f t="shared" si="131"/>
        <v>0</v>
      </c>
      <c r="PD115" s="226">
        <f t="shared" si="132"/>
        <v>0</v>
      </c>
      <c r="PE115" s="227">
        <f t="shared" si="133"/>
        <v>0</v>
      </c>
      <c r="PF115" s="230">
        <f t="shared" si="134"/>
        <v>0</v>
      </c>
      <c r="PG115" s="229">
        <f t="shared" si="135"/>
        <v>0</v>
      </c>
      <c r="PH115" s="226">
        <f t="shared" si="136"/>
        <v>0</v>
      </c>
      <c r="PI115" s="251">
        <f t="shared" si="137"/>
        <v>0</v>
      </c>
      <c r="PJ115" s="412">
        <f t="shared" si="138"/>
        <v>0</v>
      </c>
      <c r="PK115" s="417">
        <f t="shared" si="139"/>
        <v>0</v>
      </c>
      <c r="PL115" s="412">
        <f t="shared" si="140"/>
        <v>0</v>
      </c>
      <c r="PM115" s="414">
        <f t="shared" si="141"/>
        <v>0</v>
      </c>
      <c r="PN115" s="412" t="s">
        <v>338</v>
      </c>
      <c r="PO115" s="414" t="s">
        <v>338</v>
      </c>
      <c r="PP115" s="412">
        <f t="shared" si="142"/>
        <v>0</v>
      </c>
      <c r="PQ115" s="414">
        <f t="shared" si="143"/>
        <v>0</v>
      </c>
      <c r="PR115" s="1"/>
      <c r="PV115" s="26"/>
      <c r="PW115" s="26"/>
      <c r="PY115" s="26"/>
    </row>
    <row r="116" spans="2:441" s="4" customFormat="1" ht="15" hidden="1" customHeight="1" x14ac:dyDescent="0.25">
      <c r="B116" s="46"/>
      <c r="C116" s="555"/>
      <c r="D116" s="578"/>
      <c r="E116" s="583"/>
      <c r="F116" s="652"/>
      <c r="G116" s="584"/>
      <c r="H116" s="58"/>
      <c r="I116" s="57">
        <f>INT(ROUND(F116,2)*(IF(RIGHT(G116,1)="*",data!$J$11*H116+(IF(H116&gt;0, data!$K$11,0)),(IF(G116&gt;0,data!$J$11*RIGHT(G116,5)+data!$K$11,0)))))</f>
        <v>0</v>
      </c>
      <c r="J116" s="57">
        <f t="shared" si="144"/>
        <v>0</v>
      </c>
      <c r="K116" s="576"/>
      <c r="L116" s="550"/>
      <c r="M116" s="128"/>
      <c r="N116" s="57">
        <f>INT(ROUND(F116,2)*(IF(J116&gt;0,(IF(L116="ano",data!$J$6,0)),0)))</f>
        <v>0</v>
      </c>
      <c r="O116" s="61">
        <f t="shared" si="145"/>
        <v>0</v>
      </c>
      <c r="P116" s="63">
        <f t="shared" si="146"/>
        <v>0</v>
      </c>
      <c r="Q116" s="26"/>
      <c r="R116" s="288" t="str">
        <f t="shared" si="147"/>
        <v/>
      </c>
      <c r="S116" s="289" t="str">
        <f t="shared" si="148"/>
        <v/>
      </c>
      <c r="T116" s="65" t="s">
        <v>338</v>
      </c>
      <c r="U116" s="290" t="str">
        <f t="shared" si="149"/>
        <v/>
      </c>
      <c r="V116" s="4">
        <f t="shared" si="129"/>
        <v>0</v>
      </c>
      <c r="W116" s="26">
        <f t="shared" ref="W116:W179" si="150">IF(H116&gt;0,IF(RIGHT(G116,1)="*",0,1),0)</f>
        <v>0</v>
      </c>
      <c r="X116" s="26">
        <f>IF(OR(G116=data!$I$18,G116=data!$I$19,G116=data!$I$20,G116=data!$I$21,G116=data!$I$22,G116=data!$I$23,G116=data!$I$24,G116=data!$I$25,G116=data!$I$26,G116=data!$I$27,G116=data!$I$28,G116=data!$I$29,G116=data!$I$30,G116=data!$I$31,G116=data!$I$32,G116=data!$I$33,G116=data!$I$34,G116=data!$I$35,G116=data!$I$36,G116=data!$I$37,G116=data!$I$38,G116=data!$I$39,G116=data!$I$40,G116=data!$I$41,G116=data!$I$42,G116=data!$I$43,G116=data!$I$44),1,0)</f>
        <v>0</v>
      </c>
      <c r="Z116" s="173" t="s">
        <v>297</v>
      </c>
      <c r="AA116" s="10"/>
      <c r="AB116" s="10"/>
      <c r="AC116" s="560">
        <v>160</v>
      </c>
      <c r="AD116" s="561"/>
      <c r="AE116" s="562"/>
      <c r="AF116" s="560">
        <v>160</v>
      </c>
      <c r="AG116" s="561"/>
      <c r="AH116" s="562"/>
      <c r="AI116" s="560">
        <v>160</v>
      </c>
      <c r="AJ116" s="561"/>
      <c r="AK116" s="562"/>
      <c r="AL116" s="560">
        <v>160</v>
      </c>
      <c r="AM116" s="561"/>
      <c r="AN116" s="562"/>
      <c r="AO116" s="560">
        <v>160</v>
      </c>
      <c r="AP116" s="561"/>
      <c r="AQ116" s="562"/>
      <c r="AR116" s="560">
        <v>160</v>
      </c>
      <c r="AS116" s="561"/>
      <c r="AT116" s="562"/>
      <c r="AU116" s="560">
        <v>160</v>
      </c>
      <c r="AV116" s="561"/>
      <c r="AW116" s="562"/>
      <c r="AX116" s="560">
        <v>160</v>
      </c>
      <c r="AY116" s="561"/>
      <c r="AZ116" s="562"/>
      <c r="BA116" s="560">
        <v>160</v>
      </c>
      <c r="BB116" s="561"/>
      <c r="BC116" s="562"/>
      <c r="BD116" s="560">
        <v>160</v>
      </c>
      <c r="BE116" s="561"/>
      <c r="BF116" s="562"/>
      <c r="BG116" s="560">
        <v>160</v>
      </c>
      <c r="BH116" s="561"/>
      <c r="BI116" s="562"/>
      <c r="BJ116" s="560">
        <v>160</v>
      </c>
      <c r="BK116" s="561"/>
      <c r="BL116" s="562"/>
      <c r="BM116" s="226">
        <f t="shared" si="88"/>
        <v>0</v>
      </c>
      <c r="BN116" s="251">
        <f t="shared" si="89"/>
        <v>0</v>
      </c>
      <c r="BO116" s="226">
        <f t="shared" si="90"/>
        <v>0</v>
      </c>
      <c r="BP116" s="227">
        <f t="shared" si="91"/>
        <v>0</v>
      </c>
      <c r="BQ116" s="1"/>
      <c r="BR116" s="1"/>
      <c r="BS116" s="174">
        <v>160</v>
      </c>
      <c r="BT116" s="573"/>
      <c r="BU116" s="175"/>
      <c r="BV116" s="174">
        <v>160</v>
      </c>
      <c r="BW116" s="573"/>
      <c r="BX116" s="175"/>
      <c r="BY116" s="174">
        <v>160</v>
      </c>
      <c r="BZ116" s="573"/>
      <c r="CA116" s="175"/>
      <c r="CB116" s="174">
        <v>160</v>
      </c>
      <c r="CC116" s="573"/>
      <c r="CD116" s="175"/>
      <c r="CE116" s="174">
        <v>160</v>
      </c>
      <c r="CF116" s="573"/>
      <c r="CG116" s="175"/>
      <c r="CH116" s="174">
        <v>160</v>
      </c>
      <c r="CI116" s="573"/>
      <c r="CJ116" s="175"/>
      <c r="CK116" s="174">
        <v>160</v>
      </c>
      <c r="CL116" s="573"/>
      <c r="CM116" s="175"/>
      <c r="CN116" s="174">
        <v>160</v>
      </c>
      <c r="CO116" s="573"/>
      <c r="CP116" s="175"/>
      <c r="CQ116" s="174">
        <v>160</v>
      </c>
      <c r="CR116" s="573"/>
      <c r="CS116" s="175"/>
      <c r="CT116" s="174">
        <v>160</v>
      </c>
      <c r="CU116" s="573"/>
      <c r="CV116" s="175"/>
      <c r="CW116" s="174">
        <v>160</v>
      </c>
      <c r="CX116" s="573"/>
      <c r="CY116" s="175"/>
      <c r="CZ116" s="174">
        <v>160</v>
      </c>
      <c r="DA116" s="573"/>
      <c r="DB116" s="175"/>
      <c r="DC116" s="252">
        <f t="shared" si="92"/>
        <v>0</v>
      </c>
      <c r="DD116" s="251">
        <f t="shared" si="93"/>
        <v>0</v>
      </c>
      <c r="DE116" s="226">
        <f t="shared" si="94"/>
        <v>0</v>
      </c>
      <c r="DF116" s="227">
        <f t="shared" si="95"/>
        <v>0</v>
      </c>
      <c r="DG116" s="1"/>
      <c r="DH116" s="1"/>
      <c r="DI116" s="174">
        <v>160</v>
      </c>
      <c r="DJ116" s="566"/>
      <c r="DK116" s="567"/>
      <c r="DL116" s="201">
        <v>160</v>
      </c>
      <c r="DM116" s="561"/>
      <c r="DN116" s="567"/>
      <c r="DO116" s="201">
        <v>160</v>
      </c>
      <c r="DP116" s="561"/>
      <c r="DQ116" s="567"/>
      <c r="DR116" s="201">
        <v>160</v>
      </c>
      <c r="DS116" s="561"/>
      <c r="DT116" s="567"/>
      <c r="DU116" s="201">
        <v>160</v>
      </c>
      <c r="DV116" s="561"/>
      <c r="DW116" s="567"/>
      <c r="DX116" s="174">
        <v>160</v>
      </c>
      <c r="DY116" s="566"/>
      <c r="DZ116" s="567"/>
      <c r="EA116" s="201">
        <v>160</v>
      </c>
      <c r="EB116" s="561"/>
      <c r="EC116" s="567"/>
      <c r="ED116" s="201">
        <v>160</v>
      </c>
      <c r="EE116" s="561"/>
      <c r="EF116" s="567"/>
      <c r="EG116" s="201">
        <v>160</v>
      </c>
      <c r="EH116" s="561"/>
      <c r="EI116" s="567"/>
      <c r="EJ116" s="174">
        <v>160</v>
      </c>
      <c r="EK116" s="566"/>
      <c r="EL116" s="567"/>
      <c r="EM116" s="201">
        <v>160</v>
      </c>
      <c r="EN116" s="561"/>
      <c r="EO116" s="567"/>
      <c r="EP116" s="201">
        <v>160</v>
      </c>
      <c r="EQ116" s="561"/>
      <c r="ER116" s="567"/>
      <c r="ES116" s="252">
        <f t="shared" si="96"/>
        <v>0</v>
      </c>
      <c r="ET116" s="251">
        <f t="shared" si="97"/>
        <v>0</v>
      </c>
      <c r="EU116" s="226">
        <f t="shared" si="98"/>
        <v>0</v>
      </c>
      <c r="EV116" s="227">
        <f t="shared" si="99"/>
        <v>0</v>
      </c>
      <c r="EW116" s="1"/>
      <c r="EX116" s="1"/>
      <c r="EY116" s="568">
        <v>160</v>
      </c>
      <c r="EZ116" s="573"/>
      <c r="FA116" s="567"/>
      <c r="FB116" s="201">
        <v>160</v>
      </c>
      <c r="FC116" s="573"/>
      <c r="FD116" s="567"/>
      <c r="FE116" s="201">
        <v>160</v>
      </c>
      <c r="FF116" s="573"/>
      <c r="FG116" s="567"/>
      <c r="FH116" s="201">
        <v>160</v>
      </c>
      <c r="FI116" s="573"/>
      <c r="FJ116" s="567"/>
      <c r="FK116" s="174">
        <v>160</v>
      </c>
      <c r="FL116" s="566"/>
      <c r="FM116" s="567"/>
      <c r="FN116" s="201">
        <v>160</v>
      </c>
      <c r="FO116" s="573"/>
      <c r="FP116" s="567"/>
      <c r="FQ116" s="174">
        <v>160</v>
      </c>
      <c r="FR116" s="566"/>
      <c r="FS116" s="567"/>
      <c r="FT116" s="201">
        <v>160</v>
      </c>
      <c r="FU116" s="573"/>
      <c r="FV116" s="567"/>
      <c r="FW116" s="201">
        <v>160</v>
      </c>
      <c r="FX116" s="573"/>
      <c r="FY116" s="567"/>
      <c r="FZ116" s="174">
        <v>160</v>
      </c>
      <c r="GA116" s="566"/>
      <c r="GB116" s="567"/>
      <c r="GC116" s="201">
        <v>160</v>
      </c>
      <c r="GD116" s="573"/>
      <c r="GE116" s="567"/>
      <c r="GF116" s="201">
        <v>160</v>
      </c>
      <c r="GG116" s="573"/>
      <c r="GH116" s="567"/>
      <c r="GI116" s="252">
        <f t="shared" si="100"/>
        <v>0</v>
      </c>
      <c r="GJ116" s="251">
        <f t="shared" si="101"/>
        <v>0</v>
      </c>
      <c r="GK116" s="226">
        <f t="shared" si="102"/>
        <v>0</v>
      </c>
      <c r="GL116" s="227">
        <f t="shared" si="103"/>
        <v>0</v>
      </c>
      <c r="GM116" s="1"/>
      <c r="GN116" s="1"/>
      <c r="GO116" s="568">
        <v>160</v>
      </c>
      <c r="GP116" s="573"/>
      <c r="GQ116" s="567"/>
      <c r="GR116" s="201">
        <v>160</v>
      </c>
      <c r="GS116" s="573"/>
      <c r="GT116" s="567"/>
      <c r="GU116" s="201">
        <v>160</v>
      </c>
      <c r="GV116" s="573"/>
      <c r="GW116" s="567"/>
      <c r="GX116" s="201">
        <v>160</v>
      </c>
      <c r="GY116" s="573"/>
      <c r="GZ116" s="567"/>
      <c r="HA116" s="201">
        <v>160</v>
      </c>
      <c r="HB116" s="573"/>
      <c r="HC116" s="567"/>
      <c r="HD116" s="201">
        <v>160</v>
      </c>
      <c r="HE116" s="573"/>
      <c r="HF116" s="567"/>
      <c r="HG116" s="201">
        <v>160</v>
      </c>
      <c r="HH116" s="573"/>
      <c r="HI116" s="567"/>
      <c r="HJ116" s="201">
        <v>160</v>
      </c>
      <c r="HK116" s="573"/>
      <c r="HL116" s="567"/>
      <c r="HM116" s="201">
        <v>160</v>
      </c>
      <c r="HN116" s="573"/>
      <c r="HO116" s="567"/>
      <c r="HP116" s="201">
        <v>160</v>
      </c>
      <c r="HQ116" s="573"/>
      <c r="HR116" s="567"/>
      <c r="HS116" s="201">
        <v>160</v>
      </c>
      <c r="HT116" s="573"/>
      <c r="HU116" s="567"/>
      <c r="HV116" s="201">
        <v>160</v>
      </c>
      <c r="HW116" s="573"/>
      <c r="HX116" s="567"/>
      <c r="HY116" s="252">
        <f t="shared" si="104"/>
        <v>0</v>
      </c>
      <c r="HZ116" s="251">
        <f t="shared" si="105"/>
        <v>0</v>
      </c>
      <c r="IA116" s="226">
        <f t="shared" si="106"/>
        <v>0</v>
      </c>
      <c r="IB116" s="227">
        <f t="shared" si="107"/>
        <v>0</v>
      </c>
      <c r="IC116" s="1"/>
      <c r="ID116" s="1"/>
      <c r="IE116" s="568">
        <v>160</v>
      </c>
      <c r="IF116" s="573"/>
      <c r="IG116" s="567"/>
      <c r="IH116" s="201">
        <v>160</v>
      </c>
      <c r="II116" s="573"/>
      <c r="IJ116" s="567"/>
      <c r="IK116" s="174">
        <v>160</v>
      </c>
      <c r="IL116" s="566"/>
      <c r="IM116" s="567"/>
      <c r="IN116" s="174">
        <v>160</v>
      </c>
      <c r="IO116" s="566"/>
      <c r="IP116" s="567"/>
      <c r="IQ116" s="174">
        <v>160</v>
      </c>
      <c r="IR116" s="566"/>
      <c r="IS116" s="567"/>
      <c r="IT116" s="174">
        <v>160</v>
      </c>
      <c r="IU116" s="566"/>
      <c r="IV116" s="567"/>
      <c r="IW116" s="201">
        <v>160</v>
      </c>
      <c r="IX116" s="573"/>
      <c r="IY116" s="567"/>
      <c r="IZ116" s="174">
        <v>160</v>
      </c>
      <c r="JA116" s="566"/>
      <c r="JB116" s="567"/>
      <c r="JC116" s="174">
        <v>160</v>
      </c>
      <c r="JD116" s="566"/>
      <c r="JE116" s="567"/>
      <c r="JF116" s="174">
        <v>160</v>
      </c>
      <c r="JG116" s="566"/>
      <c r="JH116" s="567"/>
      <c r="JI116" s="174">
        <v>160</v>
      </c>
      <c r="JJ116" s="566"/>
      <c r="JK116" s="567"/>
      <c r="JL116" s="201">
        <v>160</v>
      </c>
      <c r="JM116" s="573"/>
      <c r="JN116" s="567"/>
      <c r="JO116" s="252">
        <f t="shared" si="108"/>
        <v>0</v>
      </c>
      <c r="JP116" s="251">
        <f t="shared" si="109"/>
        <v>0</v>
      </c>
      <c r="JQ116" s="226">
        <f t="shared" si="110"/>
        <v>0</v>
      </c>
      <c r="JR116" s="227">
        <f t="shared" si="111"/>
        <v>0</v>
      </c>
      <c r="JS116" s="1"/>
      <c r="JT116" s="1"/>
      <c r="JU116" s="174">
        <v>160</v>
      </c>
      <c r="JV116" s="566"/>
      <c r="JW116" s="567"/>
      <c r="JX116" s="174">
        <v>160</v>
      </c>
      <c r="JY116" s="566"/>
      <c r="JZ116" s="567"/>
      <c r="KA116" s="174">
        <v>160</v>
      </c>
      <c r="KB116" s="566"/>
      <c r="KC116" s="567"/>
      <c r="KD116" s="174">
        <v>160</v>
      </c>
      <c r="KE116" s="566"/>
      <c r="KF116" s="567"/>
      <c r="KG116" s="174">
        <v>160</v>
      </c>
      <c r="KH116" s="566"/>
      <c r="KI116" s="567"/>
      <c r="KJ116" s="174">
        <v>160</v>
      </c>
      <c r="KK116" s="566"/>
      <c r="KL116" s="567"/>
      <c r="KM116" s="174">
        <v>160</v>
      </c>
      <c r="KN116" s="566"/>
      <c r="KO116" s="567"/>
      <c r="KP116" s="174">
        <v>160</v>
      </c>
      <c r="KQ116" s="566"/>
      <c r="KR116" s="567"/>
      <c r="KS116" s="174">
        <v>160</v>
      </c>
      <c r="KT116" s="566"/>
      <c r="KU116" s="567"/>
      <c r="KV116" s="174">
        <v>160</v>
      </c>
      <c r="KW116" s="566"/>
      <c r="KX116" s="567"/>
      <c r="KY116" s="174">
        <v>160</v>
      </c>
      <c r="KZ116" s="566"/>
      <c r="LA116" s="567"/>
      <c r="LB116" s="174">
        <v>160</v>
      </c>
      <c r="LC116" s="566"/>
      <c r="LD116" s="567"/>
      <c r="LE116" s="252">
        <f t="shared" si="112"/>
        <v>0</v>
      </c>
      <c r="LF116" s="251">
        <f t="shared" si="113"/>
        <v>0</v>
      </c>
      <c r="LG116" s="226">
        <f t="shared" si="114"/>
        <v>0</v>
      </c>
      <c r="LH116" s="227">
        <f t="shared" si="115"/>
        <v>0</v>
      </c>
      <c r="LI116" s="1"/>
      <c r="LJ116" s="1"/>
      <c r="LK116" s="174">
        <v>160</v>
      </c>
      <c r="LL116" s="566"/>
      <c r="LM116" s="567"/>
      <c r="LN116" s="174">
        <v>160</v>
      </c>
      <c r="LO116" s="566"/>
      <c r="LP116" s="567"/>
      <c r="LQ116" s="174">
        <v>160</v>
      </c>
      <c r="LR116" s="566"/>
      <c r="LS116" s="567"/>
      <c r="LT116" s="174">
        <v>160</v>
      </c>
      <c r="LU116" s="566"/>
      <c r="LV116" s="567"/>
      <c r="LW116" s="174">
        <v>160</v>
      </c>
      <c r="LX116" s="566"/>
      <c r="LY116" s="567"/>
      <c r="LZ116" s="551">
        <v>160</v>
      </c>
      <c r="MA116" s="566"/>
      <c r="MB116" s="567"/>
      <c r="MC116" s="174">
        <v>160</v>
      </c>
      <c r="MD116" s="566"/>
      <c r="ME116" s="567"/>
      <c r="MF116" s="174">
        <v>160</v>
      </c>
      <c r="MG116" s="566"/>
      <c r="MH116" s="567"/>
      <c r="MI116" s="174">
        <v>160</v>
      </c>
      <c r="MJ116" s="566"/>
      <c r="MK116" s="567"/>
      <c r="ML116" s="174">
        <v>160</v>
      </c>
      <c r="MM116" s="566"/>
      <c r="MN116" s="567"/>
      <c r="MO116" s="551">
        <v>160</v>
      </c>
      <c r="MP116" s="566"/>
      <c r="MQ116" s="567"/>
      <c r="MR116" s="174">
        <v>160</v>
      </c>
      <c r="MS116" s="566"/>
      <c r="MT116" s="567"/>
      <c r="MU116" s="252">
        <f t="shared" si="116"/>
        <v>0</v>
      </c>
      <c r="MV116" s="251">
        <f t="shared" si="117"/>
        <v>0</v>
      </c>
      <c r="MW116" s="226">
        <f t="shared" si="118"/>
        <v>0</v>
      </c>
      <c r="MX116" s="227">
        <f t="shared" si="119"/>
        <v>0</v>
      </c>
      <c r="MY116" s="1"/>
      <c r="MZ116" s="1"/>
      <c r="NA116" s="568">
        <v>160</v>
      </c>
      <c r="NB116" s="573"/>
      <c r="NC116" s="567"/>
      <c r="ND116" s="174">
        <v>160</v>
      </c>
      <c r="NE116" s="566"/>
      <c r="NF116" s="567"/>
      <c r="NG116" s="201">
        <v>160</v>
      </c>
      <c r="NH116" s="573"/>
      <c r="NI116" s="567"/>
      <c r="NJ116" s="201">
        <v>160</v>
      </c>
      <c r="NK116" s="573"/>
      <c r="NL116" s="567"/>
      <c r="NM116" s="174">
        <v>160</v>
      </c>
      <c r="NN116" s="566"/>
      <c r="NO116" s="567"/>
      <c r="NP116" s="174">
        <v>160</v>
      </c>
      <c r="NQ116" s="566"/>
      <c r="NR116" s="567"/>
      <c r="NS116" s="174">
        <v>160</v>
      </c>
      <c r="NT116" s="566"/>
      <c r="NU116" s="567"/>
      <c r="NV116" s="201">
        <v>160</v>
      </c>
      <c r="NW116" s="573"/>
      <c r="NX116" s="567"/>
      <c r="NY116" s="201">
        <v>160</v>
      </c>
      <c r="NZ116" s="573"/>
      <c r="OA116" s="567"/>
      <c r="OB116" s="174">
        <v>160</v>
      </c>
      <c r="OC116" s="566"/>
      <c r="OD116" s="567"/>
      <c r="OE116" s="174">
        <v>160</v>
      </c>
      <c r="OF116" s="566"/>
      <c r="OG116" s="567"/>
      <c r="OH116" s="174">
        <v>160</v>
      </c>
      <c r="OI116" s="566"/>
      <c r="OJ116" s="567"/>
      <c r="OK116" s="252">
        <f t="shared" si="120"/>
        <v>0</v>
      </c>
      <c r="OL116" s="251">
        <f t="shared" si="121"/>
        <v>0</v>
      </c>
      <c r="OM116" s="226">
        <f t="shared" si="122"/>
        <v>0</v>
      </c>
      <c r="ON116" s="227">
        <f t="shared" si="123"/>
        <v>0</v>
      </c>
      <c r="OO116" s="1"/>
      <c r="OP116" s="1"/>
      <c r="OQ116" s="571" t="s">
        <v>297</v>
      </c>
      <c r="OR116" s="577">
        <v>160</v>
      </c>
      <c r="OS116" s="573"/>
      <c r="OT116" s="175"/>
      <c r="OU116" s="252">
        <f t="shared" si="124"/>
        <v>0</v>
      </c>
      <c r="OV116" s="227">
        <f t="shared" si="125"/>
        <v>0</v>
      </c>
      <c r="OW116" s="226">
        <f t="shared" si="126"/>
        <v>0</v>
      </c>
      <c r="OX116" s="251">
        <f t="shared" si="127"/>
        <v>0</v>
      </c>
      <c r="OY116" s="574"/>
      <c r="OZ116" s="1"/>
      <c r="PA116" s="1"/>
      <c r="PB116" s="228">
        <f t="shared" si="130"/>
        <v>0</v>
      </c>
      <c r="PC116" s="255">
        <f t="shared" si="131"/>
        <v>0</v>
      </c>
      <c r="PD116" s="226">
        <f t="shared" si="132"/>
        <v>0</v>
      </c>
      <c r="PE116" s="227">
        <f t="shared" si="133"/>
        <v>0</v>
      </c>
      <c r="PF116" s="230">
        <f t="shared" si="134"/>
        <v>0</v>
      </c>
      <c r="PG116" s="229">
        <f t="shared" si="135"/>
        <v>0</v>
      </c>
      <c r="PH116" s="226">
        <f t="shared" si="136"/>
        <v>0</v>
      </c>
      <c r="PI116" s="251">
        <f t="shared" si="137"/>
        <v>0</v>
      </c>
      <c r="PJ116" s="412">
        <f t="shared" si="138"/>
        <v>0</v>
      </c>
      <c r="PK116" s="417">
        <f t="shared" si="139"/>
        <v>0</v>
      </c>
      <c r="PL116" s="412">
        <f t="shared" si="140"/>
        <v>0</v>
      </c>
      <c r="PM116" s="414">
        <f t="shared" si="141"/>
        <v>0</v>
      </c>
      <c r="PN116" s="412" t="s">
        <v>338</v>
      </c>
      <c r="PO116" s="414" t="s">
        <v>338</v>
      </c>
      <c r="PP116" s="412">
        <f t="shared" si="142"/>
        <v>0</v>
      </c>
      <c r="PQ116" s="414">
        <f t="shared" si="143"/>
        <v>0</v>
      </c>
      <c r="PR116" s="1"/>
      <c r="PV116" s="26"/>
      <c r="PW116" s="26"/>
      <c r="PY116" s="26"/>
    </row>
    <row r="117" spans="2:441" s="4" customFormat="1" ht="16.5" customHeight="1" x14ac:dyDescent="0.25">
      <c r="B117" s="46" t="s">
        <v>266</v>
      </c>
      <c r="C117" s="986"/>
      <c r="D117" s="987"/>
      <c r="E117" s="308"/>
      <c r="F117" s="652">
        <v>1</v>
      </c>
      <c r="G117" s="309"/>
      <c r="H117" s="59"/>
      <c r="I117" s="57">
        <f>INT(ROUND(F117,2)*(IF(RIGHT(G117,1)="*",data!$J$11*H117+(IF(H117&gt;0, data!$K$11,0)),(IF(G117&gt;0,data!$J$11*RIGHT(G117,5)+data!$K$11,0)))))</f>
        <v>0</v>
      </c>
      <c r="J117" s="57">
        <f t="shared" si="144"/>
        <v>0</v>
      </c>
      <c r="K117" s="313"/>
      <c r="L117" s="314"/>
      <c r="M117" s="312"/>
      <c r="N117" s="57">
        <f>INT(ROUND(F117,2)*(IF(J117&gt;0,(IF(L117="ano",data!$J$6,0)),0)))</f>
        <v>0</v>
      </c>
      <c r="O117" s="61">
        <f t="shared" si="145"/>
        <v>0</v>
      </c>
      <c r="P117" s="63">
        <f t="shared" si="146"/>
        <v>0</v>
      </c>
      <c r="Q117" s="26"/>
      <c r="R117" s="288" t="str">
        <f t="shared" si="147"/>
        <v/>
      </c>
      <c r="S117" s="289" t="str">
        <f t="shared" si="148"/>
        <v/>
      </c>
      <c r="T117" s="65" t="s">
        <v>338</v>
      </c>
      <c r="U117" s="290" t="str">
        <f t="shared" si="149"/>
        <v/>
      </c>
      <c r="V117" s="4">
        <f t="shared" si="129"/>
        <v>0</v>
      </c>
      <c r="W117" s="26">
        <f t="shared" si="150"/>
        <v>0</v>
      </c>
      <c r="X117" s="26">
        <f>IF(OR(G117=data!$I$18,G117=data!$I$19,G117=data!$I$20,G117=data!$I$21,G117=data!$I$22,G117=data!$I$23,G117=data!$I$24,G117=data!$I$25,G117=data!$I$26,G117=data!$I$27,G117=data!$I$28,G117=data!$I$29,G117=data!$I$30,G117=data!$I$31,G117=data!$I$32,G117=data!$I$33,G117=data!$I$34,G117=data!$I$35,G117=data!$I$36,G117=data!$I$37,G117=data!$I$38,G117=data!$I$39,G117=data!$I$40,G117=data!$I$41,G117=data!$I$42,G117=data!$I$43,G117=data!$I$44),1,0)</f>
        <v>0</v>
      </c>
      <c r="Z117" s="176" t="s">
        <v>297</v>
      </c>
      <c r="AA117" s="10"/>
      <c r="AB117" s="10"/>
      <c r="AC117" s="168">
        <v>160</v>
      </c>
      <c r="AD117" s="328"/>
      <c r="AE117" s="223"/>
      <c r="AF117" s="168">
        <v>160</v>
      </c>
      <c r="AG117" s="328"/>
      <c r="AH117" s="223"/>
      <c r="AI117" s="168">
        <v>160</v>
      </c>
      <c r="AJ117" s="328"/>
      <c r="AK117" s="223"/>
      <c r="AL117" s="168">
        <v>160</v>
      </c>
      <c r="AM117" s="328"/>
      <c r="AN117" s="223"/>
      <c r="AO117" s="168">
        <v>160</v>
      </c>
      <c r="AP117" s="328"/>
      <c r="AQ117" s="223"/>
      <c r="AR117" s="168">
        <v>160</v>
      </c>
      <c r="AS117" s="328"/>
      <c r="AT117" s="223"/>
      <c r="AU117" s="168">
        <v>160</v>
      </c>
      <c r="AV117" s="328"/>
      <c r="AW117" s="223"/>
      <c r="AX117" s="168">
        <v>160</v>
      </c>
      <c r="AY117" s="328"/>
      <c r="AZ117" s="223"/>
      <c r="BA117" s="168">
        <v>160</v>
      </c>
      <c r="BB117" s="328"/>
      <c r="BC117" s="223"/>
      <c r="BD117" s="168">
        <v>160</v>
      </c>
      <c r="BE117" s="328"/>
      <c r="BF117" s="223"/>
      <c r="BG117" s="168">
        <v>160</v>
      </c>
      <c r="BH117" s="328"/>
      <c r="BI117" s="223"/>
      <c r="BJ117" s="168">
        <v>160</v>
      </c>
      <c r="BK117" s="328"/>
      <c r="BL117" s="223"/>
      <c r="BM117" s="226">
        <f t="shared" si="88"/>
        <v>0</v>
      </c>
      <c r="BN117" s="251">
        <f t="shared" si="89"/>
        <v>0</v>
      </c>
      <c r="BO117" s="226">
        <f t="shared" si="90"/>
        <v>0</v>
      </c>
      <c r="BP117" s="227">
        <f t="shared" si="91"/>
        <v>0</v>
      </c>
      <c r="BQ117" s="1"/>
      <c r="BR117" s="1"/>
      <c r="BS117" s="164">
        <v>160</v>
      </c>
      <c r="BT117" s="327"/>
      <c r="BU117" s="177"/>
      <c r="BV117" s="164">
        <v>160</v>
      </c>
      <c r="BW117" s="327"/>
      <c r="BX117" s="177"/>
      <c r="BY117" s="164">
        <v>160</v>
      </c>
      <c r="BZ117" s="327"/>
      <c r="CA117" s="177"/>
      <c r="CB117" s="164">
        <v>160</v>
      </c>
      <c r="CC117" s="327"/>
      <c r="CD117" s="177"/>
      <c r="CE117" s="164">
        <v>160</v>
      </c>
      <c r="CF117" s="327"/>
      <c r="CG117" s="177"/>
      <c r="CH117" s="164">
        <v>160</v>
      </c>
      <c r="CI117" s="327"/>
      <c r="CJ117" s="177"/>
      <c r="CK117" s="164">
        <v>160</v>
      </c>
      <c r="CL117" s="327"/>
      <c r="CM117" s="177"/>
      <c r="CN117" s="164">
        <v>160</v>
      </c>
      <c r="CO117" s="327"/>
      <c r="CP117" s="177"/>
      <c r="CQ117" s="164">
        <v>160</v>
      </c>
      <c r="CR117" s="327"/>
      <c r="CS117" s="177"/>
      <c r="CT117" s="164">
        <v>160</v>
      </c>
      <c r="CU117" s="327"/>
      <c r="CV117" s="177"/>
      <c r="CW117" s="164">
        <v>160</v>
      </c>
      <c r="CX117" s="327"/>
      <c r="CY117" s="177"/>
      <c r="CZ117" s="164">
        <v>160</v>
      </c>
      <c r="DA117" s="327"/>
      <c r="DB117" s="177"/>
      <c r="DC117" s="252">
        <f t="shared" si="92"/>
        <v>0</v>
      </c>
      <c r="DD117" s="251">
        <f t="shared" si="93"/>
        <v>0</v>
      </c>
      <c r="DE117" s="226">
        <f t="shared" si="94"/>
        <v>0</v>
      </c>
      <c r="DF117" s="227">
        <f t="shared" si="95"/>
        <v>0</v>
      </c>
      <c r="DG117" s="1"/>
      <c r="DH117" s="1"/>
      <c r="DI117" s="164">
        <v>160</v>
      </c>
      <c r="DJ117" s="340"/>
      <c r="DK117" s="169"/>
      <c r="DL117" s="195">
        <v>160</v>
      </c>
      <c r="DM117" s="328"/>
      <c r="DN117" s="169"/>
      <c r="DO117" s="195">
        <v>160</v>
      </c>
      <c r="DP117" s="328"/>
      <c r="DQ117" s="169"/>
      <c r="DR117" s="195">
        <v>160</v>
      </c>
      <c r="DS117" s="328"/>
      <c r="DT117" s="169"/>
      <c r="DU117" s="195">
        <v>160</v>
      </c>
      <c r="DV117" s="328"/>
      <c r="DW117" s="169"/>
      <c r="DX117" s="164">
        <v>160</v>
      </c>
      <c r="DY117" s="340"/>
      <c r="DZ117" s="169"/>
      <c r="EA117" s="195">
        <v>160</v>
      </c>
      <c r="EB117" s="328"/>
      <c r="EC117" s="169"/>
      <c r="ED117" s="195">
        <v>160</v>
      </c>
      <c r="EE117" s="328"/>
      <c r="EF117" s="169"/>
      <c r="EG117" s="195">
        <v>160</v>
      </c>
      <c r="EH117" s="328"/>
      <c r="EI117" s="169"/>
      <c r="EJ117" s="164">
        <v>160</v>
      </c>
      <c r="EK117" s="340"/>
      <c r="EL117" s="169"/>
      <c r="EM117" s="195">
        <v>160</v>
      </c>
      <c r="EN117" s="328"/>
      <c r="EO117" s="169"/>
      <c r="EP117" s="195">
        <v>160</v>
      </c>
      <c r="EQ117" s="328"/>
      <c r="ER117" s="169"/>
      <c r="ES117" s="252">
        <f t="shared" si="96"/>
        <v>0</v>
      </c>
      <c r="ET117" s="251">
        <f t="shared" si="97"/>
        <v>0</v>
      </c>
      <c r="EU117" s="226">
        <f t="shared" si="98"/>
        <v>0</v>
      </c>
      <c r="EV117" s="227">
        <f t="shared" si="99"/>
        <v>0</v>
      </c>
      <c r="EW117" s="1"/>
      <c r="EX117" s="1"/>
      <c r="EY117" s="346">
        <v>160</v>
      </c>
      <c r="EZ117" s="327"/>
      <c r="FA117" s="169"/>
      <c r="FB117" s="195">
        <v>160</v>
      </c>
      <c r="FC117" s="327"/>
      <c r="FD117" s="169"/>
      <c r="FE117" s="195">
        <v>160</v>
      </c>
      <c r="FF117" s="327"/>
      <c r="FG117" s="169"/>
      <c r="FH117" s="195">
        <v>160</v>
      </c>
      <c r="FI117" s="327"/>
      <c r="FJ117" s="169"/>
      <c r="FK117" s="164">
        <v>160</v>
      </c>
      <c r="FL117" s="340"/>
      <c r="FM117" s="169"/>
      <c r="FN117" s="195">
        <v>160</v>
      </c>
      <c r="FO117" s="327"/>
      <c r="FP117" s="169"/>
      <c r="FQ117" s="164">
        <v>160</v>
      </c>
      <c r="FR117" s="340"/>
      <c r="FS117" s="169"/>
      <c r="FT117" s="195">
        <v>160</v>
      </c>
      <c r="FU117" s="327"/>
      <c r="FV117" s="169"/>
      <c r="FW117" s="195">
        <v>160</v>
      </c>
      <c r="FX117" s="327"/>
      <c r="FY117" s="169"/>
      <c r="FZ117" s="164">
        <v>160</v>
      </c>
      <c r="GA117" s="340"/>
      <c r="GB117" s="169"/>
      <c r="GC117" s="195">
        <v>160</v>
      </c>
      <c r="GD117" s="327"/>
      <c r="GE117" s="169"/>
      <c r="GF117" s="195">
        <v>160</v>
      </c>
      <c r="GG117" s="327"/>
      <c r="GH117" s="169"/>
      <c r="GI117" s="252">
        <f t="shared" si="100"/>
        <v>0</v>
      </c>
      <c r="GJ117" s="251">
        <f t="shared" si="101"/>
        <v>0</v>
      </c>
      <c r="GK117" s="226">
        <f t="shared" si="102"/>
        <v>0</v>
      </c>
      <c r="GL117" s="227">
        <f t="shared" si="103"/>
        <v>0</v>
      </c>
      <c r="GM117" s="1"/>
      <c r="GN117" s="1"/>
      <c r="GO117" s="346">
        <v>160</v>
      </c>
      <c r="GP117" s="327"/>
      <c r="GQ117" s="169"/>
      <c r="GR117" s="195">
        <v>160</v>
      </c>
      <c r="GS117" s="327"/>
      <c r="GT117" s="169"/>
      <c r="GU117" s="195">
        <v>160</v>
      </c>
      <c r="GV117" s="327"/>
      <c r="GW117" s="169"/>
      <c r="GX117" s="195">
        <v>160</v>
      </c>
      <c r="GY117" s="327"/>
      <c r="GZ117" s="169"/>
      <c r="HA117" s="195">
        <v>160</v>
      </c>
      <c r="HB117" s="327"/>
      <c r="HC117" s="169"/>
      <c r="HD117" s="195">
        <v>160</v>
      </c>
      <c r="HE117" s="327"/>
      <c r="HF117" s="169"/>
      <c r="HG117" s="195">
        <v>160</v>
      </c>
      <c r="HH117" s="327"/>
      <c r="HI117" s="169"/>
      <c r="HJ117" s="195">
        <v>160</v>
      </c>
      <c r="HK117" s="327"/>
      <c r="HL117" s="169"/>
      <c r="HM117" s="195">
        <v>160</v>
      </c>
      <c r="HN117" s="327"/>
      <c r="HO117" s="169"/>
      <c r="HP117" s="195">
        <v>160</v>
      </c>
      <c r="HQ117" s="327"/>
      <c r="HR117" s="169"/>
      <c r="HS117" s="195">
        <v>160</v>
      </c>
      <c r="HT117" s="327"/>
      <c r="HU117" s="169"/>
      <c r="HV117" s="195">
        <v>160</v>
      </c>
      <c r="HW117" s="327"/>
      <c r="HX117" s="169"/>
      <c r="HY117" s="252">
        <f t="shared" si="104"/>
        <v>0</v>
      </c>
      <c r="HZ117" s="251">
        <f t="shared" si="105"/>
        <v>0</v>
      </c>
      <c r="IA117" s="226">
        <f t="shared" si="106"/>
        <v>0</v>
      </c>
      <c r="IB117" s="227">
        <f t="shared" si="107"/>
        <v>0</v>
      </c>
      <c r="IC117" s="1"/>
      <c r="ID117" s="1"/>
      <c r="IE117" s="346">
        <v>160</v>
      </c>
      <c r="IF117" s="327"/>
      <c r="IG117" s="169"/>
      <c r="IH117" s="195">
        <v>160</v>
      </c>
      <c r="II117" s="327"/>
      <c r="IJ117" s="169"/>
      <c r="IK117" s="164">
        <v>160</v>
      </c>
      <c r="IL117" s="340"/>
      <c r="IM117" s="169"/>
      <c r="IN117" s="164">
        <v>160</v>
      </c>
      <c r="IO117" s="340"/>
      <c r="IP117" s="169"/>
      <c r="IQ117" s="164">
        <v>160</v>
      </c>
      <c r="IR117" s="340"/>
      <c r="IS117" s="169"/>
      <c r="IT117" s="164">
        <v>160</v>
      </c>
      <c r="IU117" s="340"/>
      <c r="IV117" s="169"/>
      <c r="IW117" s="195">
        <v>160</v>
      </c>
      <c r="IX117" s="327"/>
      <c r="IY117" s="169"/>
      <c r="IZ117" s="164">
        <v>160</v>
      </c>
      <c r="JA117" s="340"/>
      <c r="JB117" s="169"/>
      <c r="JC117" s="164">
        <v>160</v>
      </c>
      <c r="JD117" s="340"/>
      <c r="JE117" s="169"/>
      <c r="JF117" s="164">
        <v>160</v>
      </c>
      <c r="JG117" s="340"/>
      <c r="JH117" s="169"/>
      <c r="JI117" s="164">
        <v>160</v>
      </c>
      <c r="JJ117" s="340"/>
      <c r="JK117" s="169"/>
      <c r="JL117" s="195">
        <v>160</v>
      </c>
      <c r="JM117" s="327"/>
      <c r="JN117" s="169"/>
      <c r="JO117" s="252">
        <f t="shared" si="108"/>
        <v>0</v>
      </c>
      <c r="JP117" s="251">
        <f t="shared" si="109"/>
        <v>0</v>
      </c>
      <c r="JQ117" s="226">
        <f t="shared" si="110"/>
        <v>0</v>
      </c>
      <c r="JR117" s="227">
        <f t="shared" si="111"/>
        <v>0</v>
      </c>
      <c r="JS117" s="1"/>
      <c r="JT117" s="1"/>
      <c r="JU117" s="164">
        <v>160</v>
      </c>
      <c r="JV117" s="340"/>
      <c r="JW117" s="169"/>
      <c r="JX117" s="164">
        <v>160</v>
      </c>
      <c r="JY117" s="340"/>
      <c r="JZ117" s="169"/>
      <c r="KA117" s="164">
        <v>160</v>
      </c>
      <c r="KB117" s="340"/>
      <c r="KC117" s="169"/>
      <c r="KD117" s="164">
        <v>160</v>
      </c>
      <c r="KE117" s="340"/>
      <c r="KF117" s="169"/>
      <c r="KG117" s="164">
        <v>160</v>
      </c>
      <c r="KH117" s="340"/>
      <c r="KI117" s="169"/>
      <c r="KJ117" s="164">
        <v>160</v>
      </c>
      <c r="KK117" s="340"/>
      <c r="KL117" s="169"/>
      <c r="KM117" s="164">
        <v>160</v>
      </c>
      <c r="KN117" s="340"/>
      <c r="KO117" s="169"/>
      <c r="KP117" s="164">
        <v>160</v>
      </c>
      <c r="KQ117" s="340"/>
      <c r="KR117" s="169"/>
      <c r="KS117" s="164">
        <v>160</v>
      </c>
      <c r="KT117" s="340"/>
      <c r="KU117" s="169"/>
      <c r="KV117" s="164">
        <v>160</v>
      </c>
      <c r="KW117" s="340"/>
      <c r="KX117" s="169"/>
      <c r="KY117" s="164">
        <v>160</v>
      </c>
      <c r="KZ117" s="340"/>
      <c r="LA117" s="169"/>
      <c r="LB117" s="164">
        <v>160</v>
      </c>
      <c r="LC117" s="340"/>
      <c r="LD117" s="169"/>
      <c r="LE117" s="252">
        <f t="shared" si="112"/>
        <v>0</v>
      </c>
      <c r="LF117" s="251">
        <f t="shared" si="113"/>
        <v>0</v>
      </c>
      <c r="LG117" s="226">
        <f t="shared" si="114"/>
        <v>0</v>
      </c>
      <c r="LH117" s="227">
        <f t="shared" si="115"/>
        <v>0</v>
      </c>
      <c r="LI117" s="1"/>
      <c r="LJ117" s="1"/>
      <c r="LK117" s="164">
        <v>160</v>
      </c>
      <c r="LL117" s="340"/>
      <c r="LM117" s="169"/>
      <c r="LN117" s="164">
        <v>160</v>
      </c>
      <c r="LO117" s="340"/>
      <c r="LP117" s="169"/>
      <c r="LQ117" s="164">
        <v>160</v>
      </c>
      <c r="LR117" s="340"/>
      <c r="LS117" s="169"/>
      <c r="LT117" s="164">
        <v>160</v>
      </c>
      <c r="LU117" s="340"/>
      <c r="LV117" s="169"/>
      <c r="LW117" s="164">
        <v>160</v>
      </c>
      <c r="LX117" s="340"/>
      <c r="LY117" s="169"/>
      <c r="LZ117" s="205">
        <v>160</v>
      </c>
      <c r="MA117" s="340"/>
      <c r="MB117" s="169"/>
      <c r="MC117" s="164">
        <v>160</v>
      </c>
      <c r="MD117" s="340"/>
      <c r="ME117" s="169"/>
      <c r="MF117" s="164">
        <v>160</v>
      </c>
      <c r="MG117" s="340"/>
      <c r="MH117" s="169"/>
      <c r="MI117" s="164">
        <v>160</v>
      </c>
      <c r="MJ117" s="340"/>
      <c r="MK117" s="169"/>
      <c r="ML117" s="164">
        <v>160</v>
      </c>
      <c r="MM117" s="340"/>
      <c r="MN117" s="169"/>
      <c r="MO117" s="205">
        <v>160</v>
      </c>
      <c r="MP117" s="340"/>
      <c r="MQ117" s="169"/>
      <c r="MR117" s="164">
        <v>160</v>
      </c>
      <c r="MS117" s="340"/>
      <c r="MT117" s="169"/>
      <c r="MU117" s="252">
        <f t="shared" si="116"/>
        <v>0</v>
      </c>
      <c r="MV117" s="251">
        <f t="shared" si="117"/>
        <v>0</v>
      </c>
      <c r="MW117" s="226">
        <f t="shared" si="118"/>
        <v>0</v>
      </c>
      <c r="MX117" s="227">
        <f t="shared" si="119"/>
        <v>0</v>
      </c>
      <c r="MY117" s="1"/>
      <c r="MZ117" s="1"/>
      <c r="NA117" s="346">
        <v>160</v>
      </c>
      <c r="NB117" s="327"/>
      <c r="NC117" s="169"/>
      <c r="ND117" s="164">
        <v>160</v>
      </c>
      <c r="NE117" s="340"/>
      <c r="NF117" s="169"/>
      <c r="NG117" s="195">
        <v>160</v>
      </c>
      <c r="NH117" s="327"/>
      <c r="NI117" s="169"/>
      <c r="NJ117" s="195">
        <v>160</v>
      </c>
      <c r="NK117" s="327"/>
      <c r="NL117" s="169"/>
      <c r="NM117" s="164">
        <v>160</v>
      </c>
      <c r="NN117" s="340"/>
      <c r="NO117" s="169"/>
      <c r="NP117" s="164">
        <v>160</v>
      </c>
      <c r="NQ117" s="340"/>
      <c r="NR117" s="169"/>
      <c r="NS117" s="164">
        <v>160</v>
      </c>
      <c r="NT117" s="340"/>
      <c r="NU117" s="169"/>
      <c r="NV117" s="195">
        <v>160</v>
      </c>
      <c r="NW117" s="327"/>
      <c r="NX117" s="169"/>
      <c r="NY117" s="195">
        <v>160</v>
      </c>
      <c r="NZ117" s="327"/>
      <c r="OA117" s="169"/>
      <c r="OB117" s="164">
        <v>160</v>
      </c>
      <c r="OC117" s="340"/>
      <c r="OD117" s="169"/>
      <c r="OE117" s="164">
        <v>160</v>
      </c>
      <c r="OF117" s="340"/>
      <c r="OG117" s="169"/>
      <c r="OH117" s="164">
        <v>160</v>
      </c>
      <c r="OI117" s="340"/>
      <c r="OJ117" s="169"/>
      <c r="OK117" s="252">
        <f t="shared" si="120"/>
        <v>0</v>
      </c>
      <c r="OL117" s="251">
        <f t="shared" si="121"/>
        <v>0</v>
      </c>
      <c r="OM117" s="226">
        <f t="shared" si="122"/>
        <v>0</v>
      </c>
      <c r="ON117" s="227">
        <f t="shared" si="123"/>
        <v>0</v>
      </c>
      <c r="OO117" s="1"/>
      <c r="OP117" s="1"/>
      <c r="OQ117" s="283" t="s">
        <v>297</v>
      </c>
      <c r="OR117" s="354">
        <v>160</v>
      </c>
      <c r="OS117" s="327"/>
      <c r="OT117" s="177"/>
      <c r="OU117" s="252">
        <f t="shared" si="124"/>
        <v>0</v>
      </c>
      <c r="OV117" s="227">
        <f t="shared" si="125"/>
        <v>0</v>
      </c>
      <c r="OW117" s="226">
        <f t="shared" si="126"/>
        <v>0</v>
      </c>
      <c r="OX117" s="251">
        <f t="shared" si="127"/>
        <v>0</v>
      </c>
      <c r="OY117" s="293"/>
      <c r="OZ117" s="1"/>
      <c r="PA117" s="1"/>
      <c r="PB117" s="228">
        <f t="shared" si="130"/>
        <v>0</v>
      </c>
      <c r="PC117" s="255">
        <f t="shared" si="131"/>
        <v>0</v>
      </c>
      <c r="PD117" s="226">
        <f t="shared" si="132"/>
        <v>0</v>
      </c>
      <c r="PE117" s="227">
        <f t="shared" si="133"/>
        <v>0</v>
      </c>
      <c r="PF117" s="230">
        <f t="shared" si="134"/>
        <v>0</v>
      </c>
      <c r="PG117" s="229">
        <f t="shared" si="135"/>
        <v>0</v>
      </c>
      <c r="PH117" s="226">
        <f t="shared" si="136"/>
        <v>0</v>
      </c>
      <c r="PI117" s="251">
        <f t="shared" si="137"/>
        <v>0</v>
      </c>
      <c r="PJ117" s="412">
        <f t="shared" si="138"/>
        <v>0</v>
      </c>
      <c r="PK117" s="417">
        <f t="shared" si="139"/>
        <v>0</v>
      </c>
      <c r="PL117" s="412">
        <f t="shared" si="140"/>
        <v>0</v>
      </c>
      <c r="PM117" s="414">
        <f t="shared" si="141"/>
        <v>0</v>
      </c>
      <c r="PN117" s="412" t="s">
        <v>338</v>
      </c>
      <c r="PO117" s="414" t="s">
        <v>338</v>
      </c>
      <c r="PP117" s="412">
        <f t="shared" si="142"/>
        <v>0</v>
      </c>
      <c r="PQ117" s="414">
        <f t="shared" si="143"/>
        <v>0</v>
      </c>
      <c r="PR117" s="1"/>
      <c r="PV117" s="26"/>
      <c r="PW117" s="26"/>
      <c r="PY117" s="26"/>
    </row>
    <row r="118" spans="2:441" s="4" customFormat="1" ht="15" hidden="1" customHeight="1" x14ac:dyDescent="0.25">
      <c r="B118" s="46"/>
      <c r="C118" s="982"/>
      <c r="D118" s="983"/>
      <c r="E118" s="583"/>
      <c r="F118" s="652"/>
      <c r="G118" s="584"/>
      <c r="H118" s="58"/>
      <c r="I118" s="57">
        <f>INT(ROUND(F118,2)*(IF(RIGHT(G118,1)="*",data!$J$11*H118+(IF(H118&gt;0, data!$K$11,0)),(IF(G118&gt;0,data!$J$11*RIGHT(G118,5)+data!$K$11,0)))))</f>
        <v>0</v>
      </c>
      <c r="J118" s="57">
        <f t="shared" si="144"/>
        <v>0</v>
      </c>
      <c r="K118" s="576"/>
      <c r="L118" s="550"/>
      <c r="M118" s="128"/>
      <c r="N118" s="57">
        <f>INT(ROUND(F118,2)*(IF(J118&gt;0,(IF(L118="ano",data!$J$6,0)),0)))</f>
        <v>0</v>
      </c>
      <c r="O118" s="61">
        <f t="shared" si="145"/>
        <v>0</v>
      </c>
      <c r="P118" s="63">
        <f t="shared" si="146"/>
        <v>0</v>
      </c>
      <c r="Q118" s="26"/>
      <c r="R118" s="288" t="str">
        <f t="shared" si="147"/>
        <v/>
      </c>
      <c r="S118" s="289" t="str">
        <f t="shared" si="148"/>
        <v/>
      </c>
      <c r="T118" s="65" t="s">
        <v>338</v>
      </c>
      <c r="U118" s="290" t="str">
        <f t="shared" si="149"/>
        <v/>
      </c>
      <c r="V118" s="4">
        <f t="shared" si="129"/>
        <v>0</v>
      </c>
      <c r="W118" s="26">
        <f t="shared" si="150"/>
        <v>0</v>
      </c>
      <c r="X118" s="26">
        <f>IF(OR(G118=data!$I$18,G118=data!$I$19,G118=data!$I$20,G118=data!$I$21,G118=data!$I$22,G118=data!$I$23,G118=data!$I$24,G118=data!$I$25,G118=data!$I$26,G118=data!$I$27,G118=data!$I$28,G118=data!$I$29,G118=data!$I$30,G118=data!$I$31,G118=data!$I$32,G118=data!$I$33,G118=data!$I$34,G118=data!$I$35,G118=data!$I$36,G118=data!$I$37,G118=data!$I$38,G118=data!$I$39,G118=data!$I$40,G118=data!$I$41,G118=data!$I$42,G118=data!$I$43,G118=data!$I$44),1,0)</f>
        <v>0</v>
      </c>
      <c r="Z118" s="173" t="s">
        <v>297</v>
      </c>
      <c r="AA118" s="10"/>
      <c r="AB118" s="10"/>
      <c r="AC118" s="560">
        <v>160</v>
      </c>
      <c r="AD118" s="561"/>
      <c r="AE118" s="562"/>
      <c r="AF118" s="560">
        <v>160</v>
      </c>
      <c r="AG118" s="561"/>
      <c r="AH118" s="562"/>
      <c r="AI118" s="560">
        <v>160</v>
      </c>
      <c r="AJ118" s="561"/>
      <c r="AK118" s="562"/>
      <c r="AL118" s="560">
        <v>160</v>
      </c>
      <c r="AM118" s="561"/>
      <c r="AN118" s="562"/>
      <c r="AO118" s="560">
        <v>160</v>
      </c>
      <c r="AP118" s="561"/>
      <c r="AQ118" s="562"/>
      <c r="AR118" s="560">
        <v>160</v>
      </c>
      <c r="AS118" s="561"/>
      <c r="AT118" s="562"/>
      <c r="AU118" s="560">
        <v>160</v>
      </c>
      <c r="AV118" s="561"/>
      <c r="AW118" s="562"/>
      <c r="AX118" s="560">
        <v>160</v>
      </c>
      <c r="AY118" s="561"/>
      <c r="AZ118" s="562"/>
      <c r="BA118" s="560">
        <v>160</v>
      </c>
      <c r="BB118" s="561"/>
      <c r="BC118" s="562"/>
      <c r="BD118" s="560">
        <v>160</v>
      </c>
      <c r="BE118" s="561"/>
      <c r="BF118" s="562"/>
      <c r="BG118" s="560">
        <v>160</v>
      </c>
      <c r="BH118" s="561"/>
      <c r="BI118" s="562"/>
      <c r="BJ118" s="560">
        <v>160</v>
      </c>
      <c r="BK118" s="561"/>
      <c r="BL118" s="562"/>
      <c r="BM118" s="226">
        <f t="shared" si="88"/>
        <v>0</v>
      </c>
      <c r="BN118" s="251">
        <f t="shared" si="89"/>
        <v>0</v>
      </c>
      <c r="BO118" s="226">
        <f t="shared" si="90"/>
        <v>0</v>
      </c>
      <c r="BP118" s="227">
        <f t="shared" si="91"/>
        <v>0</v>
      </c>
      <c r="BQ118" s="1"/>
      <c r="BR118" s="1"/>
      <c r="BS118" s="174">
        <v>160</v>
      </c>
      <c r="BT118" s="573"/>
      <c r="BU118" s="175"/>
      <c r="BV118" s="174">
        <v>160</v>
      </c>
      <c r="BW118" s="573"/>
      <c r="BX118" s="175"/>
      <c r="BY118" s="174">
        <v>160</v>
      </c>
      <c r="BZ118" s="573"/>
      <c r="CA118" s="175"/>
      <c r="CB118" s="174">
        <v>160</v>
      </c>
      <c r="CC118" s="573"/>
      <c r="CD118" s="175"/>
      <c r="CE118" s="174">
        <v>160</v>
      </c>
      <c r="CF118" s="573"/>
      <c r="CG118" s="175"/>
      <c r="CH118" s="174">
        <v>160</v>
      </c>
      <c r="CI118" s="573"/>
      <c r="CJ118" s="175"/>
      <c r="CK118" s="174">
        <v>160</v>
      </c>
      <c r="CL118" s="573"/>
      <c r="CM118" s="175"/>
      <c r="CN118" s="174">
        <v>160</v>
      </c>
      <c r="CO118" s="573"/>
      <c r="CP118" s="175"/>
      <c r="CQ118" s="174">
        <v>160</v>
      </c>
      <c r="CR118" s="573"/>
      <c r="CS118" s="175"/>
      <c r="CT118" s="174">
        <v>160</v>
      </c>
      <c r="CU118" s="573"/>
      <c r="CV118" s="175"/>
      <c r="CW118" s="174">
        <v>160</v>
      </c>
      <c r="CX118" s="573"/>
      <c r="CY118" s="175"/>
      <c r="CZ118" s="174">
        <v>160</v>
      </c>
      <c r="DA118" s="573"/>
      <c r="DB118" s="175"/>
      <c r="DC118" s="252">
        <f t="shared" si="92"/>
        <v>0</v>
      </c>
      <c r="DD118" s="251">
        <f t="shared" si="93"/>
        <v>0</v>
      </c>
      <c r="DE118" s="226">
        <f t="shared" si="94"/>
        <v>0</v>
      </c>
      <c r="DF118" s="227">
        <f t="shared" si="95"/>
        <v>0</v>
      </c>
      <c r="DG118" s="1"/>
      <c r="DH118" s="1"/>
      <c r="DI118" s="174">
        <v>160</v>
      </c>
      <c r="DJ118" s="566"/>
      <c r="DK118" s="567"/>
      <c r="DL118" s="201">
        <v>160</v>
      </c>
      <c r="DM118" s="561"/>
      <c r="DN118" s="567"/>
      <c r="DO118" s="201">
        <v>160</v>
      </c>
      <c r="DP118" s="561"/>
      <c r="DQ118" s="567"/>
      <c r="DR118" s="201">
        <v>160</v>
      </c>
      <c r="DS118" s="561"/>
      <c r="DT118" s="567"/>
      <c r="DU118" s="201">
        <v>160</v>
      </c>
      <c r="DV118" s="561"/>
      <c r="DW118" s="567"/>
      <c r="DX118" s="174">
        <v>160</v>
      </c>
      <c r="DY118" s="566"/>
      <c r="DZ118" s="567"/>
      <c r="EA118" s="201">
        <v>160</v>
      </c>
      <c r="EB118" s="561"/>
      <c r="EC118" s="567"/>
      <c r="ED118" s="201">
        <v>160</v>
      </c>
      <c r="EE118" s="561"/>
      <c r="EF118" s="567"/>
      <c r="EG118" s="201">
        <v>160</v>
      </c>
      <c r="EH118" s="561"/>
      <c r="EI118" s="567"/>
      <c r="EJ118" s="174">
        <v>160</v>
      </c>
      <c r="EK118" s="566"/>
      <c r="EL118" s="567"/>
      <c r="EM118" s="201">
        <v>160</v>
      </c>
      <c r="EN118" s="561"/>
      <c r="EO118" s="567"/>
      <c r="EP118" s="201">
        <v>160</v>
      </c>
      <c r="EQ118" s="561"/>
      <c r="ER118" s="567"/>
      <c r="ES118" s="252">
        <f t="shared" si="96"/>
        <v>0</v>
      </c>
      <c r="ET118" s="251">
        <f t="shared" si="97"/>
        <v>0</v>
      </c>
      <c r="EU118" s="226">
        <f t="shared" si="98"/>
        <v>0</v>
      </c>
      <c r="EV118" s="227">
        <f t="shared" si="99"/>
        <v>0</v>
      </c>
      <c r="EW118" s="1"/>
      <c r="EX118" s="1"/>
      <c r="EY118" s="568">
        <v>160</v>
      </c>
      <c r="EZ118" s="573"/>
      <c r="FA118" s="567"/>
      <c r="FB118" s="201">
        <v>160</v>
      </c>
      <c r="FC118" s="573"/>
      <c r="FD118" s="567"/>
      <c r="FE118" s="201">
        <v>160</v>
      </c>
      <c r="FF118" s="573"/>
      <c r="FG118" s="567"/>
      <c r="FH118" s="201">
        <v>160</v>
      </c>
      <c r="FI118" s="573"/>
      <c r="FJ118" s="567"/>
      <c r="FK118" s="174">
        <v>160</v>
      </c>
      <c r="FL118" s="566"/>
      <c r="FM118" s="567"/>
      <c r="FN118" s="201">
        <v>160</v>
      </c>
      <c r="FO118" s="573"/>
      <c r="FP118" s="567"/>
      <c r="FQ118" s="174">
        <v>160</v>
      </c>
      <c r="FR118" s="566"/>
      <c r="FS118" s="567"/>
      <c r="FT118" s="201">
        <v>160</v>
      </c>
      <c r="FU118" s="573"/>
      <c r="FV118" s="567"/>
      <c r="FW118" s="201">
        <v>160</v>
      </c>
      <c r="FX118" s="573"/>
      <c r="FY118" s="567"/>
      <c r="FZ118" s="174">
        <v>160</v>
      </c>
      <c r="GA118" s="566"/>
      <c r="GB118" s="567"/>
      <c r="GC118" s="201">
        <v>160</v>
      </c>
      <c r="GD118" s="573"/>
      <c r="GE118" s="567"/>
      <c r="GF118" s="201">
        <v>160</v>
      </c>
      <c r="GG118" s="573"/>
      <c r="GH118" s="567"/>
      <c r="GI118" s="252">
        <f t="shared" si="100"/>
        <v>0</v>
      </c>
      <c r="GJ118" s="251">
        <f t="shared" si="101"/>
        <v>0</v>
      </c>
      <c r="GK118" s="226">
        <f t="shared" si="102"/>
        <v>0</v>
      </c>
      <c r="GL118" s="227">
        <f t="shared" si="103"/>
        <v>0</v>
      </c>
      <c r="GM118" s="1"/>
      <c r="GN118" s="1"/>
      <c r="GO118" s="568">
        <v>160</v>
      </c>
      <c r="GP118" s="573"/>
      <c r="GQ118" s="567"/>
      <c r="GR118" s="201">
        <v>160</v>
      </c>
      <c r="GS118" s="573"/>
      <c r="GT118" s="567"/>
      <c r="GU118" s="201">
        <v>160</v>
      </c>
      <c r="GV118" s="573"/>
      <c r="GW118" s="567"/>
      <c r="GX118" s="201">
        <v>160</v>
      </c>
      <c r="GY118" s="573"/>
      <c r="GZ118" s="567"/>
      <c r="HA118" s="201">
        <v>160</v>
      </c>
      <c r="HB118" s="573"/>
      <c r="HC118" s="567"/>
      <c r="HD118" s="201">
        <v>160</v>
      </c>
      <c r="HE118" s="573"/>
      <c r="HF118" s="567"/>
      <c r="HG118" s="201">
        <v>160</v>
      </c>
      <c r="HH118" s="573"/>
      <c r="HI118" s="567"/>
      <c r="HJ118" s="201">
        <v>160</v>
      </c>
      <c r="HK118" s="573"/>
      <c r="HL118" s="567"/>
      <c r="HM118" s="201">
        <v>160</v>
      </c>
      <c r="HN118" s="573"/>
      <c r="HO118" s="567"/>
      <c r="HP118" s="201">
        <v>160</v>
      </c>
      <c r="HQ118" s="573"/>
      <c r="HR118" s="567"/>
      <c r="HS118" s="201">
        <v>160</v>
      </c>
      <c r="HT118" s="573"/>
      <c r="HU118" s="567"/>
      <c r="HV118" s="201">
        <v>160</v>
      </c>
      <c r="HW118" s="573"/>
      <c r="HX118" s="567"/>
      <c r="HY118" s="252">
        <f t="shared" si="104"/>
        <v>0</v>
      </c>
      <c r="HZ118" s="251">
        <f t="shared" si="105"/>
        <v>0</v>
      </c>
      <c r="IA118" s="226">
        <f t="shared" si="106"/>
        <v>0</v>
      </c>
      <c r="IB118" s="227">
        <f t="shared" si="107"/>
        <v>0</v>
      </c>
      <c r="IC118" s="1"/>
      <c r="ID118" s="1"/>
      <c r="IE118" s="568">
        <v>160</v>
      </c>
      <c r="IF118" s="573"/>
      <c r="IG118" s="567"/>
      <c r="IH118" s="201">
        <v>160</v>
      </c>
      <c r="II118" s="573"/>
      <c r="IJ118" s="567"/>
      <c r="IK118" s="174">
        <v>160</v>
      </c>
      <c r="IL118" s="566"/>
      <c r="IM118" s="567"/>
      <c r="IN118" s="174">
        <v>160</v>
      </c>
      <c r="IO118" s="566"/>
      <c r="IP118" s="567"/>
      <c r="IQ118" s="174">
        <v>160</v>
      </c>
      <c r="IR118" s="566"/>
      <c r="IS118" s="567"/>
      <c r="IT118" s="174">
        <v>160</v>
      </c>
      <c r="IU118" s="566"/>
      <c r="IV118" s="567"/>
      <c r="IW118" s="201">
        <v>160</v>
      </c>
      <c r="IX118" s="573"/>
      <c r="IY118" s="567"/>
      <c r="IZ118" s="174">
        <v>160</v>
      </c>
      <c r="JA118" s="566"/>
      <c r="JB118" s="567"/>
      <c r="JC118" s="174">
        <v>160</v>
      </c>
      <c r="JD118" s="566"/>
      <c r="JE118" s="567"/>
      <c r="JF118" s="174">
        <v>160</v>
      </c>
      <c r="JG118" s="566"/>
      <c r="JH118" s="567"/>
      <c r="JI118" s="174">
        <v>160</v>
      </c>
      <c r="JJ118" s="566"/>
      <c r="JK118" s="567"/>
      <c r="JL118" s="201">
        <v>160</v>
      </c>
      <c r="JM118" s="573"/>
      <c r="JN118" s="567"/>
      <c r="JO118" s="252">
        <f t="shared" si="108"/>
        <v>0</v>
      </c>
      <c r="JP118" s="251">
        <f t="shared" si="109"/>
        <v>0</v>
      </c>
      <c r="JQ118" s="226">
        <f t="shared" si="110"/>
        <v>0</v>
      </c>
      <c r="JR118" s="227">
        <f t="shared" si="111"/>
        <v>0</v>
      </c>
      <c r="JS118" s="1"/>
      <c r="JT118" s="1"/>
      <c r="JU118" s="174">
        <v>160</v>
      </c>
      <c r="JV118" s="566"/>
      <c r="JW118" s="567"/>
      <c r="JX118" s="174">
        <v>160</v>
      </c>
      <c r="JY118" s="566"/>
      <c r="JZ118" s="567"/>
      <c r="KA118" s="174">
        <v>160</v>
      </c>
      <c r="KB118" s="566"/>
      <c r="KC118" s="567"/>
      <c r="KD118" s="174">
        <v>160</v>
      </c>
      <c r="KE118" s="566"/>
      <c r="KF118" s="567"/>
      <c r="KG118" s="174">
        <v>160</v>
      </c>
      <c r="KH118" s="566"/>
      <c r="KI118" s="567"/>
      <c r="KJ118" s="174">
        <v>160</v>
      </c>
      <c r="KK118" s="566"/>
      <c r="KL118" s="567"/>
      <c r="KM118" s="174">
        <v>160</v>
      </c>
      <c r="KN118" s="566"/>
      <c r="KO118" s="567"/>
      <c r="KP118" s="174">
        <v>160</v>
      </c>
      <c r="KQ118" s="566"/>
      <c r="KR118" s="567"/>
      <c r="KS118" s="174">
        <v>160</v>
      </c>
      <c r="KT118" s="566"/>
      <c r="KU118" s="567"/>
      <c r="KV118" s="174">
        <v>160</v>
      </c>
      <c r="KW118" s="566"/>
      <c r="KX118" s="567"/>
      <c r="KY118" s="174">
        <v>160</v>
      </c>
      <c r="KZ118" s="566"/>
      <c r="LA118" s="567"/>
      <c r="LB118" s="174">
        <v>160</v>
      </c>
      <c r="LC118" s="566"/>
      <c r="LD118" s="567"/>
      <c r="LE118" s="252">
        <f t="shared" si="112"/>
        <v>0</v>
      </c>
      <c r="LF118" s="251">
        <f t="shared" si="113"/>
        <v>0</v>
      </c>
      <c r="LG118" s="226">
        <f t="shared" si="114"/>
        <v>0</v>
      </c>
      <c r="LH118" s="227">
        <f t="shared" si="115"/>
        <v>0</v>
      </c>
      <c r="LI118" s="1"/>
      <c r="LJ118" s="1"/>
      <c r="LK118" s="174">
        <v>160</v>
      </c>
      <c r="LL118" s="566"/>
      <c r="LM118" s="567"/>
      <c r="LN118" s="174">
        <v>160</v>
      </c>
      <c r="LO118" s="566"/>
      <c r="LP118" s="567"/>
      <c r="LQ118" s="174">
        <v>160</v>
      </c>
      <c r="LR118" s="566"/>
      <c r="LS118" s="567"/>
      <c r="LT118" s="174">
        <v>160</v>
      </c>
      <c r="LU118" s="566"/>
      <c r="LV118" s="567"/>
      <c r="LW118" s="174">
        <v>160</v>
      </c>
      <c r="LX118" s="566"/>
      <c r="LY118" s="567"/>
      <c r="LZ118" s="551">
        <v>160</v>
      </c>
      <c r="MA118" s="566"/>
      <c r="MB118" s="567"/>
      <c r="MC118" s="174">
        <v>160</v>
      </c>
      <c r="MD118" s="566"/>
      <c r="ME118" s="567"/>
      <c r="MF118" s="174">
        <v>160</v>
      </c>
      <c r="MG118" s="566"/>
      <c r="MH118" s="567"/>
      <c r="MI118" s="174">
        <v>160</v>
      </c>
      <c r="MJ118" s="566"/>
      <c r="MK118" s="567"/>
      <c r="ML118" s="174">
        <v>160</v>
      </c>
      <c r="MM118" s="566"/>
      <c r="MN118" s="567"/>
      <c r="MO118" s="551">
        <v>160</v>
      </c>
      <c r="MP118" s="566"/>
      <c r="MQ118" s="567"/>
      <c r="MR118" s="174">
        <v>160</v>
      </c>
      <c r="MS118" s="566"/>
      <c r="MT118" s="567"/>
      <c r="MU118" s="252">
        <f t="shared" si="116"/>
        <v>0</v>
      </c>
      <c r="MV118" s="251">
        <f t="shared" si="117"/>
        <v>0</v>
      </c>
      <c r="MW118" s="226">
        <f t="shared" si="118"/>
        <v>0</v>
      </c>
      <c r="MX118" s="227">
        <f t="shared" si="119"/>
        <v>0</v>
      </c>
      <c r="MY118" s="1"/>
      <c r="MZ118" s="1"/>
      <c r="NA118" s="568">
        <v>160</v>
      </c>
      <c r="NB118" s="573"/>
      <c r="NC118" s="567"/>
      <c r="ND118" s="174">
        <v>160</v>
      </c>
      <c r="NE118" s="566"/>
      <c r="NF118" s="567"/>
      <c r="NG118" s="201">
        <v>160</v>
      </c>
      <c r="NH118" s="573"/>
      <c r="NI118" s="567"/>
      <c r="NJ118" s="201">
        <v>160</v>
      </c>
      <c r="NK118" s="573"/>
      <c r="NL118" s="567"/>
      <c r="NM118" s="174">
        <v>160</v>
      </c>
      <c r="NN118" s="566"/>
      <c r="NO118" s="567"/>
      <c r="NP118" s="174">
        <v>160</v>
      </c>
      <c r="NQ118" s="566"/>
      <c r="NR118" s="567"/>
      <c r="NS118" s="174">
        <v>160</v>
      </c>
      <c r="NT118" s="566"/>
      <c r="NU118" s="567"/>
      <c r="NV118" s="201">
        <v>160</v>
      </c>
      <c r="NW118" s="573"/>
      <c r="NX118" s="567"/>
      <c r="NY118" s="201">
        <v>160</v>
      </c>
      <c r="NZ118" s="573"/>
      <c r="OA118" s="567"/>
      <c r="OB118" s="174">
        <v>160</v>
      </c>
      <c r="OC118" s="566"/>
      <c r="OD118" s="567"/>
      <c r="OE118" s="174">
        <v>160</v>
      </c>
      <c r="OF118" s="566"/>
      <c r="OG118" s="567"/>
      <c r="OH118" s="174">
        <v>160</v>
      </c>
      <c r="OI118" s="566"/>
      <c r="OJ118" s="567"/>
      <c r="OK118" s="252">
        <f t="shared" si="120"/>
        <v>0</v>
      </c>
      <c r="OL118" s="251">
        <f t="shared" si="121"/>
        <v>0</v>
      </c>
      <c r="OM118" s="226">
        <f t="shared" si="122"/>
        <v>0</v>
      </c>
      <c r="ON118" s="227">
        <f t="shared" si="123"/>
        <v>0</v>
      </c>
      <c r="OO118" s="1"/>
      <c r="OP118" s="1"/>
      <c r="OQ118" s="571" t="s">
        <v>297</v>
      </c>
      <c r="OR118" s="577">
        <v>160</v>
      </c>
      <c r="OS118" s="573"/>
      <c r="OT118" s="175"/>
      <c r="OU118" s="252">
        <f t="shared" si="124"/>
        <v>0</v>
      </c>
      <c r="OV118" s="227">
        <f t="shared" si="125"/>
        <v>0</v>
      </c>
      <c r="OW118" s="226">
        <f t="shared" si="126"/>
        <v>0</v>
      </c>
      <c r="OX118" s="251">
        <f t="shared" si="127"/>
        <v>0</v>
      </c>
      <c r="OY118" s="574"/>
      <c r="OZ118" s="1"/>
      <c r="PA118" s="1"/>
      <c r="PB118" s="228">
        <f t="shared" si="130"/>
        <v>0</v>
      </c>
      <c r="PC118" s="255">
        <f t="shared" si="131"/>
        <v>0</v>
      </c>
      <c r="PD118" s="226">
        <f t="shared" si="132"/>
        <v>0</v>
      </c>
      <c r="PE118" s="227">
        <f t="shared" si="133"/>
        <v>0</v>
      </c>
      <c r="PF118" s="230">
        <f t="shared" si="134"/>
        <v>0</v>
      </c>
      <c r="PG118" s="229">
        <f t="shared" si="135"/>
        <v>0</v>
      </c>
      <c r="PH118" s="226">
        <f t="shared" si="136"/>
        <v>0</v>
      </c>
      <c r="PI118" s="251">
        <f t="shared" si="137"/>
        <v>0</v>
      </c>
      <c r="PJ118" s="412">
        <f t="shared" si="138"/>
        <v>0</v>
      </c>
      <c r="PK118" s="417">
        <f t="shared" si="139"/>
        <v>0</v>
      </c>
      <c r="PL118" s="412">
        <f t="shared" si="140"/>
        <v>0</v>
      </c>
      <c r="PM118" s="414">
        <f t="shared" si="141"/>
        <v>0</v>
      </c>
      <c r="PN118" s="412" t="s">
        <v>338</v>
      </c>
      <c r="PO118" s="414" t="s">
        <v>338</v>
      </c>
      <c r="PP118" s="412">
        <f t="shared" si="142"/>
        <v>0</v>
      </c>
      <c r="PQ118" s="414">
        <f t="shared" si="143"/>
        <v>0</v>
      </c>
      <c r="PR118" s="1"/>
      <c r="PV118" s="26"/>
      <c r="PW118" s="26"/>
      <c r="PY118" s="26"/>
    </row>
    <row r="119" spans="2:441" s="4" customFormat="1" ht="16.5" customHeight="1" x14ac:dyDescent="0.25">
      <c r="B119" s="46" t="s">
        <v>267</v>
      </c>
      <c r="C119" s="986"/>
      <c r="D119" s="987"/>
      <c r="E119" s="308"/>
      <c r="F119" s="652">
        <v>1</v>
      </c>
      <c r="G119" s="309"/>
      <c r="H119" s="59"/>
      <c r="I119" s="57">
        <f>INT(ROUND(F119,2)*(IF(RIGHT(G119,1)="*",data!$J$11*H119+(IF(H119&gt;0, data!$K$11,0)),(IF(G119&gt;0,data!$J$11*RIGHT(G119,5)+data!$K$11,0)))))</f>
        <v>0</v>
      </c>
      <c r="J119" s="57">
        <f t="shared" si="144"/>
        <v>0</v>
      </c>
      <c r="K119" s="313"/>
      <c r="L119" s="314"/>
      <c r="M119" s="312"/>
      <c r="N119" s="57">
        <f>INT(ROUND(F119,2)*(IF(J119&gt;0,(IF(L119="ano",data!$J$6,0)),0)))</f>
        <v>0</v>
      </c>
      <c r="O119" s="61">
        <f t="shared" si="145"/>
        <v>0</v>
      </c>
      <c r="P119" s="63">
        <f t="shared" si="146"/>
        <v>0</v>
      </c>
      <c r="Q119" s="26"/>
      <c r="R119" s="288" t="str">
        <f t="shared" si="147"/>
        <v/>
      </c>
      <c r="S119" s="289" t="str">
        <f t="shared" si="148"/>
        <v/>
      </c>
      <c r="T119" s="65" t="s">
        <v>338</v>
      </c>
      <c r="U119" s="290" t="str">
        <f t="shared" si="149"/>
        <v/>
      </c>
      <c r="V119" s="4">
        <f t="shared" si="129"/>
        <v>0</v>
      </c>
      <c r="W119" s="26">
        <f t="shared" si="150"/>
        <v>0</v>
      </c>
      <c r="X119" s="26">
        <f>IF(OR(G119=data!$I$18,G119=data!$I$19,G119=data!$I$20,G119=data!$I$21,G119=data!$I$22,G119=data!$I$23,G119=data!$I$24,G119=data!$I$25,G119=data!$I$26,G119=data!$I$27,G119=data!$I$28,G119=data!$I$29,G119=data!$I$30,G119=data!$I$31,G119=data!$I$32,G119=data!$I$33,G119=data!$I$34,G119=data!$I$35,G119=data!$I$36,G119=data!$I$37,G119=data!$I$38,G119=data!$I$39,G119=data!$I$40,G119=data!$I$41,G119=data!$I$42,G119=data!$I$43,G119=data!$I$44),1,0)</f>
        <v>0</v>
      </c>
      <c r="Z119" s="176" t="s">
        <v>297</v>
      </c>
      <c r="AA119" s="10"/>
      <c r="AB119" s="10"/>
      <c r="AC119" s="168">
        <v>160</v>
      </c>
      <c r="AD119" s="328"/>
      <c r="AE119" s="223"/>
      <c r="AF119" s="168">
        <v>160</v>
      </c>
      <c r="AG119" s="328"/>
      <c r="AH119" s="223"/>
      <c r="AI119" s="168">
        <v>160</v>
      </c>
      <c r="AJ119" s="328"/>
      <c r="AK119" s="223"/>
      <c r="AL119" s="168">
        <v>160</v>
      </c>
      <c r="AM119" s="328"/>
      <c r="AN119" s="223"/>
      <c r="AO119" s="168">
        <v>160</v>
      </c>
      <c r="AP119" s="328"/>
      <c r="AQ119" s="223"/>
      <c r="AR119" s="168">
        <v>160</v>
      </c>
      <c r="AS119" s="328"/>
      <c r="AT119" s="223"/>
      <c r="AU119" s="168">
        <v>160</v>
      </c>
      <c r="AV119" s="328"/>
      <c r="AW119" s="223"/>
      <c r="AX119" s="168">
        <v>160</v>
      </c>
      <c r="AY119" s="328"/>
      <c r="AZ119" s="223"/>
      <c r="BA119" s="168">
        <v>160</v>
      </c>
      <c r="BB119" s="328"/>
      <c r="BC119" s="223"/>
      <c r="BD119" s="168">
        <v>160</v>
      </c>
      <c r="BE119" s="328"/>
      <c r="BF119" s="223"/>
      <c r="BG119" s="168">
        <v>160</v>
      </c>
      <c r="BH119" s="328"/>
      <c r="BI119" s="223"/>
      <c r="BJ119" s="168">
        <v>160</v>
      </c>
      <c r="BK119" s="328"/>
      <c r="BL119" s="223"/>
      <c r="BM119" s="226">
        <f t="shared" si="88"/>
        <v>0</v>
      </c>
      <c r="BN119" s="251">
        <f t="shared" si="89"/>
        <v>0</v>
      </c>
      <c r="BO119" s="226">
        <f t="shared" si="90"/>
        <v>0</v>
      </c>
      <c r="BP119" s="227">
        <f t="shared" si="91"/>
        <v>0</v>
      </c>
      <c r="BQ119" s="1"/>
      <c r="BR119" s="1"/>
      <c r="BS119" s="164">
        <v>160</v>
      </c>
      <c r="BT119" s="327"/>
      <c r="BU119" s="177"/>
      <c r="BV119" s="164">
        <v>160</v>
      </c>
      <c r="BW119" s="327"/>
      <c r="BX119" s="177"/>
      <c r="BY119" s="164">
        <v>160</v>
      </c>
      <c r="BZ119" s="327"/>
      <c r="CA119" s="177"/>
      <c r="CB119" s="164">
        <v>160</v>
      </c>
      <c r="CC119" s="327"/>
      <c r="CD119" s="177"/>
      <c r="CE119" s="164">
        <v>160</v>
      </c>
      <c r="CF119" s="327"/>
      <c r="CG119" s="177"/>
      <c r="CH119" s="164">
        <v>160</v>
      </c>
      <c r="CI119" s="327"/>
      <c r="CJ119" s="177"/>
      <c r="CK119" s="164">
        <v>160</v>
      </c>
      <c r="CL119" s="327"/>
      <c r="CM119" s="177"/>
      <c r="CN119" s="164">
        <v>160</v>
      </c>
      <c r="CO119" s="327"/>
      <c r="CP119" s="177"/>
      <c r="CQ119" s="164">
        <v>160</v>
      </c>
      <c r="CR119" s="327"/>
      <c r="CS119" s="177"/>
      <c r="CT119" s="164">
        <v>160</v>
      </c>
      <c r="CU119" s="327"/>
      <c r="CV119" s="177"/>
      <c r="CW119" s="164">
        <v>160</v>
      </c>
      <c r="CX119" s="327"/>
      <c r="CY119" s="177"/>
      <c r="CZ119" s="164">
        <v>160</v>
      </c>
      <c r="DA119" s="327"/>
      <c r="DB119" s="177"/>
      <c r="DC119" s="252">
        <f t="shared" si="92"/>
        <v>0</v>
      </c>
      <c r="DD119" s="251">
        <f t="shared" si="93"/>
        <v>0</v>
      </c>
      <c r="DE119" s="226">
        <f t="shared" si="94"/>
        <v>0</v>
      </c>
      <c r="DF119" s="227">
        <f t="shared" si="95"/>
        <v>0</v>
      </c>
      <c r="DG119" s="1"/>
      <c r="DH119" s="1"/>
      <c r="DI119" s="164">
        <v>160</v>
      </c>
      <c r="DJ119" s="340"/>
      <c r="DK119" s="169"/>
      <c r="DL119" s="195">
        <v>160</v>
      </c>
      <c r="DM119" s="328"/>
      <c r="DN119" s="169"/>
      <c r="DO119" s="195">
        <v>160</v>
      </c>
      <c r="DP119" s="328"/>
      <c r="DQ119" s="169"/>
      <c r="DR119" s="195">
        <v>160</v>
      </c>
      <c r="DS119" s="328"/>
      <c r="DT119" s="169"/>
      <c r="DU119" s="195">
        <v>160</v>
      </c>
      <c r="DV119" s="328"/>
      <c r="DW119" s="169"/>
      <c r="DX119" s="164">
        <v>160</v>
      </c>
      <c r="DY119" s="340"/>
      <c r="DZ119" s="169"/>
      <c r="EA119" s="195">
        <v>160</v>
      </c>
      <c r="EB119" s="328"/>
      <c r="EC119" s="169"/>
      <c r="ED119" s="195">
        <v>160</v>
      </c>
      <c r="EE119" s="328"/>
      <c r="EF119" s="169"/>
      <c r="EG119" s="195">
        <v>160</v>
      </c>
      <c r="EH119" s="328"/>
      <c r="EI119" s="169"/>
      <c r="EJ119" s="164">
        <v>160</v>
      </c>
      <c r="EK119" s="340"/>
      <c r="EL119" s="169"/>
      <c r="EM119" s="195">
        <v>160</v>
      </c>
      <c r="EN119" s="328"/>
      <c r="EO119" s="169"/>
      <c r="EP119" s="195">
        <v>160</v>
      </c>
      <c r="EQ119" s="328"/>
      <c r="ER119" s="169"/>
      <c r="ES119" s="252">
        <f t="shared" si="96"/>
        <v>0</v>
      </c>
      <c r="ET119" s="251">
        <f t="shared" si="97"/>
        <v>0</v>
      </c>
      <c r="EU119" s="226">
        <f t="shared" si="98"/>
        <v>0</v>
      </c>
      <c r="EV119" s="227">
        <f t="shared" si="99"/>
        <v>0</v>
      </c>
      <c r="EW119" s="1"/>
      <c r="EX119" s="1"/>
      <c r="EY119" s="346">
        <v>160</v>
      </c>
      <c r="EZ119" s="327"/>
      <c r="FA119" s="169"/>
      <c r="FB119" s="195">
        <v>160</v>
      </c>
      <c r="FC119" s="327"/>
      <c r="FD119" s="169"/>
      <c r="FE119" s="195">
        <v>160</v>
      </c>
      <c r="FF119" s="327"/>
      <c r="FG119" s="169"/>
      <c r="FH119" s="195">
        <v>160</v>
      </c>
      <c r="FI119" s="327"/>
      <c r="FJ119" s="169"/>
      <c r="FK119" s="164">
        <v>160</v>
      </c>
      <c r="FL119" s="340"/>
      <c r="FM119" s="169"/>
      <c r="FN119" s="195">
        <v>160</v>
      </c>
      <c r="FO119" s="327"/>
      <c r="FP119" s="169"/>
      <c r="FQ119" s="164">
        <v>160</v>
      </c>
      <c r="FR119" s="340"/>
      <c r="FS119" s="169"/>
      <c r="FT119" s="195">
        <v>160</v>
      </c>
      <c r="FU119" s="327"/>
      <c r="FV119" s="169"/>
      <c r="FW119" s="195">
        <v>160</v>
      </c>
      <c r="FX119" s="327"/>
      <c r="FY119" s="169"/>
      <c r="FZ119" s="164">
        <v>160</v>
      </c>
      <c r="GA119" s="340"/>
      <c r="GB119" s="169"/>
      <c r="GC119" s="195">
        <v>160</v>
      </c>
      <c r="GD119" s="327"/>
      <c r="GE119" s="169"/>
      <c r="GF119" s="195">
        <v>160</v>
      </c>
      <c r="GG119" s="327"/>
      <c r="GH119" s="169"/>
      <c r="GI119" s="252">
        <f t="shared" si="100"/>
        <v>0</v>
      </c>
      <c r="GJ119" s="251">
        <f t="shared" si="101"/>
        <v>0</v>
      </c>
      <c r="GK119" s="226">
        <f t="shared" si="102"/>
        <v>0</v>
      </c>
      <c r="GL119" s="227">
        <f t="shared" si="103"/>
        <v>0</v>
      </c>
      <c r="GM119" s="1"/>
      <c r="GN119" s="1"/>
      <c r="GO119" s="346">
        <v>160</v>
      </c>
      <c r="GP119" s="327"/>
      <c r="GQ119" s="169"/>
      <c r="GR119" s="195">
        <v>160</v>
      </c>
      <c r="GS119" s="327"/>
      <c r="GT119" s="169"/>
      <c r="GU119" s="195">
        <v>160</v>
      </c>
      <c r="GV119" s="327"/>
      <c r="GW119" s="169"/>
      <c r="GX119" s="195">
        <v>160</v>
      </c>
      <c r="GY119" s="327"/>
      <c r="GZ119" s="169"/>
      <c r="HA119" s="195">
        <v>160</v>
      </c>
      <c r="HB119" s="327"/>
      <c r="HC119" s="169"/>
      <c r="HD119" s="195">
        <v>160</v>
      </c>
      <c r="HE119" s="327"/>
      <c r="HF119" s="169"/>
      <c r="HG119" s="195">
        <v>160</v>
      </c>
      <c r="HH119" s="327"/>
      <c r="HI119" s="169"/>
      <c r="HJ119" s="195">
        <v>160</v>
      </c>
      <c r="HK119" s="327"/>
      <c r="HL119" s="169"/>
      <c r="HM119" s="195">
        <v>160</v>
      </c>
      <c r="HN119" s="327"/>
      <c r="HO119" s="169"/>
      <c r="HP119" s="195">
        <v>160</v>
      </c>
      <c r="HQ119" s="327"/>
      <c r="HR119" s="169"/>
      <c r="HS119" s="195">
        <v>160</v>
      </c>
      <c r="HT119" s="327"/>
      <c r="HU119" s="169"/>
      <c r="HV119" s="195">
        <v>160</v>
      </c>
      <c r="HW119" s="327"/>
      <c r="HX119" s="169"/>
      <c r="HY119" s="252">
        <f t="shared" si="104"/>
        <v>0</v>
      </c>
      <c r="HZ119" s="251">
        <f t="shared" si="105"/>
        <v>0</v>
      </c>
      <c r="IA119" s="226">
        <f t="shared" si="106"/>
        <v>0</v>
      </c>
      <c r="IB119" s="227">
        <f t="shared" si="107"/>
        <v>0</v>
      </c>
      <c r="IC119" s="1"/>
      <c r="ID119" s="1"/>
      <c r="IE119" s="346">
        <v>160</v>
      </c>
      <c r="IF119" s="327"/>
      <c r="IG119" s="169"/>
      <c r="IH119" s="195">
        <v>160</v>
      </c>
      <c r="II119" s="327"/>
      <c r="IJ119" s="169"/>
      <c r="IK119" s="164">
        <v>160</v>
      </c>
      <c r="IL119" s="340"/>
      <c r="IM119" s="169"/>
      <c r="IN119" s="164">
        <v>160</v>
      </c>
      <c r="IO119" s="340"/>
      <c r="IP119" s="169"/>
      <c r="IQ119" s="164">
        <v>160</v>
      </c>
      <c r="IR119" s="340"/>
      <c r="IS119" s="169"/>
      <c r="IT119" s="164">
        <v>160</v>
      </c>
      <c r="IU119" s="340"/>
      <c r="IV119" s="169"/>
      <c r="IW119" s="195">
        <v>160</v>
      </c>
      <c r="IX119" s="327"/>
      <c r="IY119" s="169"/>
      <c r="IZ119" s="164">
        <v>160</v>
      </c>
      <c r="JA119" s="340"/>
      <c r="JB119" s="169"/>
      <c r="JC119" s="164">
        <v>160</v>
      </c>
      <c r="JD119" s="340"/>
      <c r="JE119" s="169"/>
      <c r="JF119" s="164">
        <v>160</v>
      </c>
      <c r="JG119" s="340"/>
      <c r="JH119" s="169"/>
      <c r="JI119" s="164">
        <v>160</v>
      </c>
      <c r="JJ119" s="340"/>
      <c r="JK119" s="169"/>
      <c r="JL119" s="195">
        <v>160</v>
      </c>
      <c r="JM119" s="327"/>
      <c r="JN119" s="169"/>
      <c r="JO119" s="252">
        <f t="shared" si="108"/>
        <v>0</v>
      </c>
      <c r="JP119" s="251">
        <f t="shared" si="109"/>
        <v>0</v>
      </c>
      <c r="JQ119" s="226">
        <f t="shared" si="110"/>
        <v>0</v>
      </c>
      <c r="JR119" s="227">
        <f t="shared" si="111"/>
        <v>0</v>
      </c>
      <c r="JS119" s="1"/>
      <c r="JT119" s="1"/>
      <c r="JU119" s="164">
        <v>160</v>
      </c>
      <c r="JV119" s="340"/>
      <c r="JW119" s="169"/>
      <c r="JX119" s="164">
        <v>160</v>
      </c>
      <c r="JY119" s="340"/>
      <c r="JZ119" s="169"/>
      <c r="KA119" s="164">
        <v>160</v>
      </c>
      <c r="KB119" s="340"/>
      <c r="KC119" s="169"/>
      <c r="KD119" s="164">
        <v>160</v>
      </c>
      <c r="KE119" s="340"/>
      <c r="KF119" s="169"/>
      <c r="KG119" s="164">
        <v>160</v>
      </c>
      <c r="KH119" s="340"/>
      <c r="KI119" s="169"/>
      <c r="KJ119" s="164">
        <v>160</v>
      </c>
      <c r="KK119" s="340"/>
      <c r="KL119" s="169"/>
      <c r="KM119" s="164">
        <v>160</v>
      </c>
      <c r="KN119" s="340"/>
      <c r="KO119" s="169"/>
      <c r="KP119" s="164">
        <v>160</v>
      </c>
      <c r="KQ119" s="340"/>
      <c r="KR119" s="169"/>
      <c r="KS119" s="164">
        <v>160</v>
      </c>
      <c r="KT119" s="340"/>
      <c r="KU119" s="169"/>
      <c r="KV119" s="164">
        <v>160</v>
      </c>
      <c r="KW119" s="340"/>
      <c r="KX119" s="169"/>
      <c r="KY119" s="164">
        <v>160</v>
      </c>
      <c r="KZ119" s="340"/>
      <c r="LA119" s="169"/>
      <c r="LB119" s="164">
        <v>160</v>
      </c>
      <c r="LC119" s="340"/>
      <c r="LD119" s="169"/>
      <c r="LE119" s="252">
        <f t="shared" si="112"/>
        <v>0</v>
      </c>
      <c r="LF119" s="251">
        <f t="shared" si="113"/>
        <v>0</v>
      </c>
      <c r="LG119" s="226">
        <f t="shared" si="114"/>
        <v>0</v>
      </c>
      <c r="LH119" s="227">
        <f t="shared" si="115"/>
        <v>0</v>
      </c>
      <c r="LI119" s="1"/>
      <c r="LJ119" s="1"/>
      <c r="LK119" s="164">
        <v>160</v>
      </c>
      <c r="LL119" s="340"/>
      <c r="LM119" s="169"/>
      <c r="LN119" s="164">
        <v>160</v>
      </c>
      <c r="LO119" s="340"/>
      <c r="LP119" s="169"/>
      <c r="LQ119" s="164">
        <v>160</v>
      </c>
      <c r="LR119" s="340"/>
      <c r="LS119" s="169"/>
      <c r="LT119" s="164">
        <v>160</v>
      </c>
      <c r="LU119" s="340"/>
      <c r="LV119" s="169"/>
      <c r="LW119" s="164">
        <v>160</v>
      </c>
      <c r="LX119" s="340"/>
      <c r="LY119" s="169"/>
      <c r="LZ119" s="205">
        <v>160</v>
      </c>
      <c r="MA119" s="340"/>
      <c r="MB119" s="169"/>
      <c r="MC119" s="164">
        <v>160</v>
      </c>
      <c r="MD119" s="340"/>
      <c r="ME119" s="169"/>
      <c r="MF119" s="164">
        <v>160</v>
      </c>
      <c r="MG119" s="340"/>
      <c r="MH119" s="169"/>
      <c r="MI119" s="164">
        <v>160</v>
      </c>
      <c r="MJ119" s="340"/>
      <c r="MK119" s="169"/>
      <c r="ML119" s="164">
        <v>160</v>
      </c>
      <c r="MM119" s="340"/>
      <c r="MN119" s="169"/>
      <c r="MO119" s="205">
        <v>160</v>
      </c>
      <c r="MP119" s="340"/>
      <c r="MQ119" s="169"/>
      <c r="MR119" s="164">
        <v>160</v>
      </c>
      <c r="MS119" s="340"/>
      <c r="MT119" s="169"/>
      <c r="MU119" s="252">
        <f t="shared" si="116"/>
        <v>0</v>
      </c>
      <c r="MV119" s="251">
        <f t="shared" si="117"/>
        <v>0</v>
      </c>
      <c r="MW119" s="226">
        <f t="shared" si="118"/>
        <v>0</v>
      </c>
      <c r="MX119" s="227">
        <f t="shared" si="119"/>
        <v>0</v>
      </c>
      <c r="MY119" s="1"/>
      <c r="MZ119" s="1"/>
      <c r="NA119" s="346">
        <v>160</v>
      </c>
      <c r="NB119" s="327"/>
      <c r="NC119" s="169"/>
      <c r="ND119" s="164">
        <v>160</v>
      </c>
      <c r="NE119" s="340"/>
      <c r="NF119" s="169"/>
      <c r="NG119" s="195">
        <v>160</v>
      </c>
      <c r="NH119" s="327"/>
      <c r="NI119" s="169"/>
      <c r="NJ119" s="195">
        <v>160</v>
      </c>
      <c r="NK119" s="327"/>
      <c r="NL119" s="169"/>
      <c r="NM119" s="164">
        <v>160</v>
      </c>
      <c r="NN119" s="340"/>
      <c r="NO119" s="169"/>
      <c r="NP119" s="164">
        <v>160</v>
      </c>
      <c r="NQ119" s="340"/>
      <c r="NR119" s="169"/>
      <c r="NS119" s="164">
        <v>160</v>
      </c>
      <c r="NT119" s="340"/>
      <c r="NU119" s="169"/>
      <c r="NV119" s="195">
        <v>160</v>
      </c>
      <c r="NW119" s="327"/>
      <c r="NX119" s="169"/>
      <c r="NY119" s="195">
        <v>160</v>
      </c>
      <c r="NZ119" s="327"/>
      <c r="OA119" s="169"/>
      <c r="OB119" s="164">
        <v>160</v>
      </c>
      <c r="OC119" s="340"/>
      <c r="OD119" s="169"/>
      <c r="OE119" s="164">
        <v>160</v>
      </c>
      <c r="OF119" s="340"/>
      <c r="OG119" s="169"/>
      <c r="OH119" s="164">
        <v>160</v>
      </c>
      <c r="OI119" s="340"/>
      <c r="OJ119" s="169"/>
      <c r="OK119" s="252">
        <f t="shared" si="120"/>
        <v>0</v>
      </c>
      <c r="OL119" s="251">
        <f t="shared" si="121"/>
        <v>0</v>
      </c>
      <c r="OM119" s="226">
        <f t="shared" si="122"/>
        <v>0</v>
      </c>
      <c r="ON119" s="227">
        <f t="shared" si="123"/>
        <v>0</v>
      </c>
      <c r="OO119" s="1"/>
      <c r="OP119" s="1"/>
      <c r="OQ119" s="283" t="s">
        <v>297</v>
      </c>
      <c r="OR119" s="354">
        <v>160</v>
      </c>
      <c r="OS119" s="327"/>
      <c r="OT119" s="177"/>
      <c r="OU119" s="252">
        <f t="shared" si="124"/>
        <v>0</v>
      </c>
      <c r="OV119" s="227">
        <f t="shared" si="125"/>
        <v>0</v>
      </c>
      <c r="OW119" s="226">
        <f t="shared" si="126"/>
        <v>0</v>
      </c>
      <c r="OX119" s="251">
        <f t="shared" si="127"/>
        <v>0</v>
      </c>
      <c r="OY119" s="293"/>
      <c r="OZ119" s="1"/>
      <c r="PA119" s="1"/>
      <c r="PB119" s="228">
        <f t="shared" si="130"/>
        <v>0</v>
      </c>
      <c r="PC119" s="255">
        <f t="shared" si="131"/>
        <v>0</v>
      </c>
      <c r="PD119" s="226">
        <f t="shared" si="132"/>
        <v>0</v>
      </c>
      <c r="PE119" s="227">
        <f t="shared" si="133"/>
        <v>0</v>
      </c>
      <c r="PF119" s="230">
        <f t="shared" si="134"/>
        <v>0</v>
      </c>
      <c r="PG119" s="229">
        <f t="shared" si="135"/>
        <v>0</v>
      </c>
      <c r="PH119" s="226">
        <f t="shared" si="136"/>
        <v>0</v>
      </c>
      <c r="PI119" s="251">
        <f t="shared" si="137"/>
        <v>0</v>
      </c>
      <c r="PJ119" s="412">
        <f t="shared" si="138"/>
        <v>0</v>
      </c>
      <c r="PK119" s="417">
        <f t="shared" si="139"/>
        <v>0</v>
      </c>
      <c r="PL119" s="412">
        <f t="shared" si="140"/>
        <v>0</v>
      </c>
      <c r="PM119" s="414">
        <f t="shared" si="141"/>
        <v>0</v>
      </c>
      <c r="PN119" s="412" t="s">
        <v>338</v>
      </c>
      <c r="PO119" s="414" t="s">
        <v>338</v>
      </c>
      <c r="PP119" s="412">
        <f t="shared" si="142"/>
        <v>0</v>
      </c>
      <c r="PQ119" s="414">
        <f t="shared" si="143"/>
        <v>0</v>
      </c>
      <c r="PR119" s="1"/>
      <c r="PV119" s="26"/>
      <c r="PW119" s="26"/>
      <c r="PY119" s="26"/>
    </row>
    <row r="120" spans="2:441" s="4" customFormat="1" ht="15" hidden="1" customHeight="1" x14ac:dyDescent="0.25">
      <c r="B120" s="46"/>
      <c r="C120" s="982"/>
      <c r="D120" s="983"/>
      <c r="E120" s="583"/>
      <c r="F120" s="652"/>
      <c r="G120" s="584"/>
      <c r="H120" s="58"/>
      <c r="I120" s="57">
        <f>INT(ROUND(F120,2)*(IF(RIGHT(G120,1)="*",data!$J$11*H120+(IF(H120&gt;0, data!$K$11,0)),(IF(G120&gt;0,data!$J$11*RIGHT(G120,5)+data!$K$11,0)))))</f>
        <v>0</v>
      </c>
      <c r="J120" s="57">
        <f t="shared" si="144"/>
        <v>0</v>
      </c>
      <c r="K120" s="576"/>
      <c r="L120" s="550"/>
      <c r="M120" s="128"/>
      <c r="N120" s="57">
        <f>INT(ROUND(F120,2)*(IF(J120&gt;0,(IF(L120="ano",data!$J$6,0)),0)))</f>
        <v>0</v>
      </c>
      <c r="O120" s="61">
        <f t="shared" si="145"/>
        <v>0</v>
      </c>
      <c r="P120" s="63">
        <f t="shared" si="146"/>
        <v>0</v>
      </c>
      <c r="Q120" s="26"/>
      <c r="R120" s="288" t="str">
        <f t="shared" si="147"/>
        <v/>
      </c>
      <c r="S120" s="289" t="str">
        <f t="shared" si="148"/>
        <v/>
      </c>
      <c r="T120" s="65" t="s">
        <v>338</v>
      </c>
      <c r="U120" s="290" t="str">
        <f t="shared" si="149"/>
        <v/>
      </c>
      <c r="V120" s="4">
        <f t="shared" si="129"/>
        <v>0</v>
      </c>
      <c r="W120" s="26">
        <f t="shared" si="150"/>
        <v>0</v>
      </c>
      <c r="X120" s="26">
        <f>IF(OR(G120=data!$I$18,G120=data!$I$19,G120=data!$I$20,G120=data!$I$21,G120=data!$I$22,G120=data!$I$23,G120=data!$I$24,G120=data!$I$25,G120=data!$I$26,G120=data!$I$27,G120=data!$I$28,G120=data!$I$29,G120=data!$I$30,G120=data!$I$31,G120=data!$I$32,G120=data!$I$33,G120=data!$I$34,G120=data!$I$35,G120=data!$I$36,G120=data!$I$37,G120=data!$I$38,G120=data!$I$39,G120=data!$I$40,G120=data!$I$41,G120=data!$I$42,G120=data!$I$43,G120=data!$I$44),1,0)</f>
        <v>0</v>
      </c>
      <c r="Z120" s="173" t="s">
        <v>297</v>
      </c>
      <c r="AA120" s="10"/>
      <c r="AB120" s="10"/>
      <c r="AC120" s="560">
        <v>160</v>
      </c>
      <c r="AD120" s="561"/>
      <c r="AE120" s="562"/>
      <c r="AF120" s="560">
        <v>160</v>
      </c>
      <c r="AG120" s="561"/>
      <c r="AH120" s="562"/>
      <c r="AI120" s="560">
        <v>160</v>
      </c>
      <c r="AJ120" s="561"/>
      <c r="AK120" s="562"/>
      <c r="AL120" s="560">
        <v>160</v>
      </c>
      <c r="AM120" s="561"/>
      <c r="AN120" s="562"/>
      <c r="AO120" s="560">
        <v>160</v>
      </c>
      <c r="AP120" s="561"/>
      <c r="AQ120" s="562"/>
      <c r="AR120" s="560">
        <v>160</v>
      </c>
      <c r="AS120" s="561"/>
      <c r="AT120" s="562"/>
      <c r="AU120" s="560">
        <v>160</v>
      </c>
      <c r="AV120" s="561"/>
      <c r="AW120" s="562"/>
      <c r="AX120" s="560">
        <v>160</v>
      </c>
      <c r="AY120" s="561"/>
      <c r="AZ120" s="562"/>
      <c r="BA120" s="560">
        <v>160</v>
      </c>
      <c r="BB120" s="561"/>
      <c r="BC120" s="562"/>
      <c r="BD120" s="560">
        <v>160</v>
      </c>
      <c r="BE120" s="561"/>
      <c r="BF120" s="562"/>
      <c r="BG120" s="560">
        <v>160</v>
      </c>
      <c r="BH120" s="561"/>
      <c r="BI120" s="562"/>
      <c r="BJ120" s="560">
        <v>160</v>
      </c>
      <c r="BK120" s="561"/>
      <c r="BL120" s="562"/>
      <c r="BM120" s="226">
        <f t="shared" si="88"/>
        <v>0</v>
      </c>
      <c r="BN120" s="251">
        <f t="shared" si="89"/>
        <v>0</v>
      </c>
      <c r="BO120" s="226">
        <f t="shared" si="90"/>
        <v>0</v>
      </c>
      <c r="BP120" s="227">
        <f t="shared" si="91"/>
        <v>0</v>
      </c>
      <c r="BQ120" s="1"/>
      <c r="BR120" s="1"/>
      <c r="BS120" s="174">
        <v>160</v>
      </c>
      <c r="BT120" s="573"/>
      <c r="BU120" s="175"/>
      <c r="BV120" s="174">
        <v>160</v>
      </c>
      <c r="BW120" s="573"/>
      <c r="BX120" s="175"/>
      <c r="BY120" s="174">
        <v>160</v>
      </c>
      <c r="BZ120" s="573"/>
      <c r="CA120" s="175"/>
      <c r="CB120" s="174">
        <v>160</v>
      </c>
      <c r="CC120" s="573"/>
      <c r="CD120" s="175"/>
      <c r="CE120" s="174">
        <v>160</v>
      </c>
      <c r="CF120" s="573"/>
      <c r="CG120" s="175"/>
      <c r="CH120" s="174">
        <v>160</v>
      </c>
      <c r="CI120" s="573"/>
      <c r="CJ120" s="175"/>
      <c r="CK120" s="174">
        <v>160</v>
      </c>
      <c r="CL120" s="573"/>
      <c r="CM120" s="175"/>
      <c r="CN120" s="174">
        <v>160</v>
      </c>
      <c r="CO120" s="573"/>
      <c r="CP120" s="175"/>
      <c r="CQ120" s="174">
        <v>160</v>
      </c>
      <c r="CR120" s="573"/>
      <c r="CS120" s="175"/>
      <c r="CT120" s="174">
        <v>160</v>
      </c>
      <c r="CU120" s="573"/>
      <c r="CV120" s="175"/>
      <c r="CW120" s="174">
        <v>160</v>
      </c>
      <c r="CX120" s="573"/>
      <c r="CY120" s="175"/>
      <c r="CZ120" s="174">
        <v>160</v>
      </c>
      <c r="DA120" s="573"/>
      <c r="DB120" s="175"/>
      <c r="DC120" s="252">
        <f t="shared" si="92"/>
        <v>0</v>
      </c>
      <c r="DD120" s="251">
        <f t="shared" si="93"/>
        <v>0</v>
      </c>
      <c r="DE120" s="226">
        <f t="shared" si="94"/>
        <v>0</v>
      </c>
      <c r="DF120" s="227">
        <f t="shared" si="95"/>
        <v>0</v>
      </c>
      <c r="DG120" s="1"/>
      <c r="DH120" s="1"/>
      <c r="DI120" s="174">
        <v>160</v>
      </c>
      <c r="DJ120" s="566"/>
      <c r="DK120" s="567"/>
      <c r="DL120" s="201">
        <v>160</v>
      </c>
      <c r="DM120" s="561"/>
      <c r="DN120" s="567"/>
      <c r="DO120" s="201">
        <v>160</v>
      </c>
      <c r="DP120" s="561"/>
      <c r="DQ120" s="567"/>
      <c r="DR120" s="201">
        <v>160</v>
      </c>
      <c r="DS120" s="561"/>
      <c r="DT120" s="567"/>
      <c r="DU120" s="201">
        <v>160</v>
      </c>
      <c r="DV120" s="561"/>
      <c r="DW120" s="567"/>
      <c r="DX120" s="174">
        <v>160</v>
      </c>
      <c r="DY120" s="566"/>
      <c r="DZ120" s="567"/>
      <c r="EA120" s="201">
        <v>160</v>
      </c>
      <c r="EB120" s="561"/>
      <c r="EC120" s="567"/>
      <c r="ED120" s="201">
        <v>160</v>
      </c>
      <c r="EE120" s="561"/>
      <c r="EF120" s="567"/>
      <c r="EG120" s="201">
        <v>160</v>
      </c>
      <c r="EH120" s="561"/>
      <c r="EI120" s="567"/>
      <c r="EJ120" s="174">
        <v>160</v>
      </c>
      <c r="EK120" s="566"/>
      <c r="EL120" s="567"/>
      <c r="EM120" s="201">
        <v>160</v>
      </c>
      <c r="EN120" s="561"/>
      <c r="EO120" s="567"/>
      <c r="EP120" s="201">
        <v>160</v>
      </c>
      <c r="EQ120" s="561"/>
      <c r="ER120" s="567"/>
      <c r="ES120" s="252">
        <f t="shared" si="96"/>
        <v>0</v>
      </c>
      <c r="ET120" s="251">
        <f t="shared" si="97"/>
        <v>0</v>
      </c>
      <c r="EU120" s="226">
        <f t="shared" si="98"/>
        <v>0</v>
      </c>
      <c r="EV120" s="227">
        <f t="shared" si="99"/>
        <v>0</v>
      </c>
      <c r="EW120" s="1"/>
      <c r="EX120" s="1"/>
      <c r="EY120" s="568">
        <v>160</v>
      </c>
      <c r="EZ120" s="573"/>
      <c r="FA120" s="567"/>
      <c r="FB120" s="201">
        <v>160</v>
      </c>
      <c r="FC120" s="573"/>
      <c r="FD120" s="567"/>
      <c r="FE120" s="201">
        <v>160</v>
      </c>
      <c r="FF120" s="573"/>
      <c r="FG120" s="567"/>
      <c r="FH120" s="201">
        <v>160</v>
      </c>
      <c r="FI120" s="573"/>
      <c r="FJ120" s="567"/>
      <c r="FK120" s="174">
        <v>160</v>
      </c>
      <c r="FL120" s="566"/>
      <c r="FM120" s="567"/>
      <c r="FN120" s="201">
        <v>160</v>
      </c>
      <c r="FO120" s="573"/>
      <c r="FP120" s="567"/>
      <c r="FQ120" s="174">
        <v>160</v>
      </c>
      <c r="FR120" s="566"/>
      <c r="FS120" s="567"/>
      <c r="FT120" s="201">
        <v>160</v>
      </c>
      <c r="FU120" s="573"/>
      <c r="FV120" s="567"/>
      <c r="FW120" s="201">
        <v>160</v>
      </c>
      <c r="FX120" s="573"/>
      <c r="FY120" s="567"/>
      <c r="FZ120" s="174">
        <v>160</v>
      </c>
      <c r="GA120" s="566"/>
      <c r="GB120" s="567"/>
      <c r="GC120" s="201">
        <v>160</v>
      </c>
      <c r="GD120" s="573"/>
      <c r="GE120" s="567"/>
      <c r="GF120" s="201">
        <v>160</v>
      </c>
      <c r="GG120" s="573"/>
      <c r="GH120" s="567"/>
      <c r="GI120" s="252">
        <f t="shared" si="100"/>
        <v>0</v>
      </c>
      <c r="GJ120" s="251">
        <f t="shared" si="101"/>
        <v>0</v>
      </c>
      <c r="GK120" s="226">
        <f t="shared" si="102"/>
        <v>0</v>
      </c>
      <c r="GL120" s="227">
        <f t="shared" si="103"/>
        <v>0</v>
      </c>
      <c r="GM120" s="1"/>
      <c r="GN120" s="1"/>
      <c r="GO120" s="568">
        <v>160</v>
      </c>
      <c r="GP120" s="573"/>
      <c r="GQ120" s="567"/>
      <c r="GR120" s="201">
        <v>160</v>
      </c>
      <c r="GS120" s="573"/>
      <c r="GT120" s="567"/>
      <c r="GU120" s="201">
        <v>160</v>
      </c>
      <c r="GV120" s="573"/>
      <c r="GW120" s="567"/>
      <c r="GX120" s="201">
        <v>160</v>
      </c>
      <c r="GY120" s="573"/>
      <c r="GZ120" s="567"/>
      <c r="HA120" s="201">
        <v>160</v>
      </c>
      <c r="HB120" s="573"/>
      <c r="HC120" s="567"/>
      <c r="HD120" s="201">
        <v>160</v>
      </c>
      <c r="HE120" s="573"/>
      <c r="HF120" s="567"/>
      <c r="HG120" s="201">
        <v>160</v>
      </c>
      <c r="HH120" s="573"/>
      <c r="HI120" s="567"/>
      <c r="HJ120" s="201">
        <v>160</v>
      </c>
      <c r="HK120" s="573"/>
      <c r="HL120" s="567"/>
      <c r="HM120" s="201">
        <v>160</v>
      </c>
      <c r="HN120" s="573"/>
      <c r="HO120" s="567"/>
      <c r="HP120" s="201">
        <v>160</v>
      </c>
      <c r="HQ120" s="573"/>
      <c r="HR120" s="567"/>
      <c r="HS120" s="201">
        <v>160</v>
      </c>
      <c r="HT120" s="573"/>
      <c r="HU120" s="567"/>
      <c r="HV120" s="201">
        <v>160</v>
      </c>
      <c r="HW120" s="573"/>
      <c r="HX120" s="567"/>
      <c r="HY120" s="252">
        <f t="shared" si="104"/>
        <v>0</v>
      </c>
      <c r="HZ120" s="251">
        <f t="shared" si="105"/>
        <v>0</v>
      </c>
      <c r="IA120" s="226">
        <f t="shared" si="106"/>
        <v>0</v>
      </c>
      <c r="IB120" s="227">
        <f t="shared" si="107"/>
        <v>0</v>
      </c>
      <c r="IC120" s="1"/>
      <c r="ID120" s="1"/>
      <c r="IE120" s="568">
        <v>160</v>
      </c>
      <c r="IF120" s="573"/>
      <c r="IG120" s="567"/>
      <c r="IH120" s="201">
        <v>160</v>
      </c>
      <c r="II120" s="573"/>
      <c r="IJ120" s="567"/>
      <c r="IK120" s="174">
        <v>160</v>
      </c>
      <c r="IL120" s="566"/>
      <c r="IM120" s="567"/>
      <c r="IN120" s="174">
        <v>160</v>
      </c>
      <c r="IO120" s="566"/>
      <c r="IP120" s="567"/>
      <c r="IQ120" s="174">
        <v>160</v>
      </c>
      <c r="IR120" s="566"/>
      <c r="IS120" s="567"/>
      <c r="IT120" s="174">
        <v>160</v>
      </c>
      <c r="IU120" s="566"/>
      <c r="IV120" s="567"/>
      <c r="IW120" s="201">
        <v>160</v>
      </c>
      <c r="IX120" s="573"/>
      <c r="IY120" s="567"/>
      <c r="IZ120" s="174">
        <v>160</v>
      </c>
      <c r="JA120" s="566"/>
      <c r="JB120" s="567"/>
      <c r="JC120" s="174">
        <v>160</v>
      </c>
      <c r="JD120" s="566"/>
      <c r="JE120" s="567"/>
      <c r="JF120" s="174">
        <v>160</v>
      </c>
      <c r="JG120" s="566"/>
      <c r="JH120" s="567"/>
      <c r="JI120" s="174">
        <v>160</v>
      </c>
      <c r="JJ120" s="566"/>
      <c r="JK120" s="567"/>
      <c r="JL120" s="201">
        <v>160</v>
      </c>
      <c r="JM120" s="573"/>
      <c r="JN120" s="567"/>
      <c r="JO120" s="252">
        <f t="shared" si="108"/>
        <v>0</v>
      </c>
      <c r="JP120" s="251">
        <f t="shared" si="109"/>
        <v>0</v>
      </c>
      <c r="JQ120" s="226">
        <f t="shared" si="110"/>
        <v>0</v>
      </c>
      <c r="JR120" s="227">
        <f t="shared" si="111"/>
        <v>0</v>
      </c>
      <c r="JS120" s="1"/>
      <c r="JT120" s="1"/>
      <c r="JU120" s="174">
        <v>160</v>
      </c>
      <c r="JV120" s="566"/>
      <c r="JW120" s="567"/>
      <c r="JX120" s="174">
        <v>160</v>
      </c>
      <c r="JY120" s="566"/>
      <c r="JZ120" s="567"/>
      <c r="KA120" s="174">
        <v>160</v>
      </c>
      <c r="KB120" s="566"/>
      <c r="KC120" s="567"/>
      <c r="KD120" s="174">
        <v>160</v>
      </c>
      <c r="KE120" s="566"/>
      <c r="KF120" s="567"/>
      <c r="KG120" s="174">
        <v>160</v>
      </c>
      <c r="KH120" s="566"/>
      <c r="KI120" s="567"/>
      <c r="KJ120" s="174">
        <v>160</v>
      </c>
      <c r="KK120" s="566"/>
      <c r="KL120" s="567"/>
      <c r="KM120" s="174">
        <v>160</v>
      </c>
      <c r="KN120" s="566"/>
      <c r="KO120" s="567"/>
      <c r="KP120" s="174">
        <v>160</v>
      </c>
      <c r="KQ120" s="566"/>
      <c r="KR120" s="567"/>
      <c r="KS120" s="174">
        <v>160</v>
      </c>
      <c r="KT120" s="566"/>
      <c r="KU120" s="567"/>
      <c r="KV120" s="174">
        <v>160</v>
      </c>
      <c r="KW120" s="566"/>
      <c r="KX120" s="567"/>
      <c r="KY120" s="174">
        <v>160</v>
      </c>
      <c r="KZ120" s="566"/>
      <c r="LA120" s="567"/>
      <c r="LB120" s="174">
        <v>160</v>
      </c>
      <c r="LC120" s="566"/>
      <c r="LD120" s="567"/>
      <c r="LE120" s="252">
        <f t="shared" si="112"/>
        <v>0</v>
      </c>
      <c r="LF120" s="251">
        <f t="shared" si="113"/>
        <v>0</v>
      </c>
      <c r="LG120" s="226">
        <f t="shared" si="114"/>
        <v>0</v>
      </c>
      <c r="LH120" s="227">
        <f t="shared" si="115"/>
        <v>0</v>
      </c>
      <c r="LI120" s="1"/>
      <c r="LJ120" s="1"/>
      <c r="LK120" s="174">
        <v>160</v>
      </c>
      <c r="LL120" s="566"/>
      <c r="LM120" s="567"/>
      <c r="LN120" s="174">
        <v>160</v>
      </c>
      <c r="LO120" s="566"/>
      <c r="LP120" s="567"/>
      <c r="LQ120" s="174">
        <v>160</v>
      </c>
      <c r="LR120" s="566"/>
      <c r="LS120" s="567"/>
      <c r="LT120" s="174">
        <v>160</v>
      </c>
      <c r="LU120" s="566"/>
      <c r="LV120" s="567"/>
      <c r="LW120" s="174">
        <v>160</v>
      </c>
      <c r="LX120" s="566"/>
      <c r="LY120" s="567"/>
      <c r="LZ120" s="551">
        <v>160</v>
      </c>
      <c r="MA120" s="566"/>
      <c r="MB120" s="567"/>
      <c r="MC120" s="174">
        <v>160</v>
      </c>
      <c r="MD120" s="566"/>
      <c r="ME120" s="567"/>
      <c r="MF120" s="174">
        <v>160</v>
      </c>
      <c r="MG120" s="566"/>
      <c r="MH120" s="567"/>
      <c r="MI120" s="174">
        <v>160</v>
      </c>
      <c r="MJ120" s="566"/>
      <c r="MK120" s="567"/>
      <c r="ML120" s="174">
        <v>160</v>
      </c>
      <c r="MM120" s="566"/>
      <c r="MN120" s="567"/>
      <c r="MO120" s="551">
        <v>160</v>
      </c>
      <c r="MP120" s="566"/>
      <c r="MQ120" s="567"/>
      <c r="MR120" s="174">
        <v>160</v>
      </c>
      <c r="MS120" s="566"/>
      <c r="MT120" s="567"/>
      <c r="MU120" s="252">
        <f t="shared" si="116"/>
        <v>0</v>
      </c>
      <c r="MV120" s="251">
        <f t="shared" si="117"/>
        <v>0</v>
      </c>
      <c r="MW120" s="226">
        <f t="shared" si="118"/>
        <v>0</v>
      </c>
      <c r="MX120" s="227">
        <f t="shared" si="119"/>
        <v>0</v>
      </c>
      <c r="MY120" s="1"/>
      <c r="MZ120" s="1"/>
      <c r="NA120" s="568">
        <v>160</v>
      </c>
      <c r="NB120" s="573"/>
      <c r="NC120" s="567"/>
      <c r="ND120" s="174">
        <v>160</v>
      </c>
      <c r="NE120" s="566"/>
      <c r="NF120" s="567"/>
      <c r="NG120" s="201">
        <v>160</v>
      </c>
      <c r="NH120" s="573"/>
      <c r="NI120" s="567"/>
      <c r="NJ120" s="201">
        <v>160</v>
      </c>
      <c r="NK120" s="573"/>
      <c r="NL120" s="567"/>
      <c r="NM120" s="174">
        <v>160</v>
      </c>
      <c r="NN120" s="566"/>
      <c r="NO120" s="567"/>
      <c r="NP120" s="174">
        <v>160</v>
      </c>
      <c r="NQ120" s="566"/>
      <c r="NR120" s="567"/>
      <c r="NS120" s="174">
        <v>160</v>
      </c>
      <c r="NT120" s="566"/>
      <c r="NU120" s="567"/>
      <c r="NV120" s="201">
        <v>160</v>
      </c>
      <c r="NW120" s="573"/>
      <c r="NX120" s="567"/>
      <c r="NY120" s="201">
        <v>160</v>
      </c>
      <c r="NZ120" s="573"/>
      <c r="OA120" s="567"/>
      <c r="OB120" s="174">
        <v>160</v>
      </c>
      <c r="OC120" s="566"/>
      <c r="OD120" s="567"/>
      <c r="OE120" s="174">
        <v>160</v>
      </c>
      <c r="OF120" s="566"/>
      <c r="OG120" s="567"/>
      <c r="OH120" s="174">
        <v>160</v>
      </c>
      <c r="OI120" s="566"/>
      <c r="OJ120" s="567"/>
      <c r="OK120" s="252">
        <f t="shared" si="120"/>
        <v>0</v>
      </c>
      <c r="OL120" s="251">
        <f t="shared" si="121"/>
        <v>0</v>
      </c>
      <c r="OM120" s="226">
        <f t="shared" si="122"/>
        <v>0</v>
      </c>
      <c r="ON120" s="227">
        <f t="shared" si="123"/>
        <v>0</v>
      </c>
      <c r="OO120" s="1"/>
      <c r="OP120" s="1"/>
      <c r="OQ120" s="571" t="s">
        <v>297</v>
      </c>
      <c r="OR120" s="577">
        <v>160</v>
      </c>
      <c r="OS120" s="573"/>
      <c r="OT120" s="175"/>
      <c r="OU120" s="252">
        <f t="shared" si="124"/>
        <v>0</v>
      </c>
      <c r="OV120" s="227">
        <f t="shared" si="125"/>
        <v>0</v>
      </c>
      <c r="OW120" s="226">
        <f t="shared" si="126"/>
        <v>0</v>
      </c>
      <c r="OX120" s="251">
        <f t="shared" si="127"/>
        <v>0</v>
      </c>
      <c r="OY120" s="574"/>
      <c r="OZ120" s="1"/>
      <c r="PA120" s="1"/>
      <c r="PB120" s="228">
        <f t="shared" si="130"/>
        <v>0</v>
      </c>
      <c r="PC120" s="255">
        <f t="shared" si="131"/>
        <v>0</v>
      </c>
      <c r="PD120" s="226">
        <f t="shared" si="132"/>
        <v>0</v>
      </c>
      <c r="PE120" s="227">
        <f t="shared" si="133"/>
        <v>0</v>
      </c>
      <c r="PF120" s="230">
        <f t="shared" si="134"/>
        <v>0</v>
      </c>
      <c r="PG120" s="229">
        <f t="shared" si="135"/>
        <v>0</v>
      </c>
      <c r="PH120" s="226">
        <f t="shared" si="136"/>
        <v>0</v>
      </c>
      <c r="PI120" s="251">
        <f t="shared" si="137"/>
        <v>0</v>
      </c>
      <c r="PJ120" s="412">
        <f t="shared" si="138"/>
        <v>0</v>
      </c>
      <c r="PK120" s="417">
        <f t="shared" si="139"/>
        <v>0</v>
      </c>
      <c r="PL120" s="412">
        <f t="shared" si="140"/>
        <v>0</v>
      </c>
      <c r="PM120" s="414">
        <f t="shared" si="141"/>
        <v>0</v>
      </c>
      <c r="PN120" s="412" t="s">
        <v>338</v>
      </c>
      <c r="PO120" s="414" t="s">
        <v>338</v>
      </c>
      <c r="PP120" s="412">
        <f t="shared" si="142"/>
        <v>0</v>
      </c>
      <c r="PQ120" s="414">
        <f t="shared" si="143"/>
        <v>0</v>
      </c>
      <c r="PR120" s="1"/>
      <c r="PV120" s="26"/>
      <c r="PW120" s="26"/>
      <c r="PY120" s="26"/>
    </row>
    <row r="121" spans="2:441" s="4" customFormat="1" ht="16.5" customHeight="1" x14ac:dyDescent="0.25">
      <c r="B121" s="46" t="s">
        <v>268</v>
      </c>
      <c r="C121" s="986"/>
      <c r="D121" s="987"/>
      <c r="E121" s="308"/>
      <c r="F121" s="652">
        <v>1</v>
      </c>
      <c r="G121" s="309"/>
      <c r="H121" s="59"/>
      <c r="I121" s="57">
        <f>INT(ROUND(F121,2)*(IF(RIGHT(G121,1)="*",data!$J$11*H121+(IF(H121&gt;0, data!$K$11,0)),(IF(G121&gt;0,data!$J$11*RIGHT(G121,5)+data!$K$11,0)))))</f>
        <v>0</v>
      </c>
      <c r="J121" s="57">
        <f t="shared" si="144"/>
        <v>0</v>
      </c>
      <c r="K121" s="313"/>
      <c r="L121" s="314"/>
      <c r="M121" s="312"/>
      <c r="N121" s="57">
        <f>INT(ROUND(F121,2)*(IF(J121&gt;0,(IF(L121="ano",data!$J$6,0)),0)))</f>
        <v>0</v>
      </c>
      <c r="O121" s="61">
        <f t="shared" si="145"/>
        <v>0</v>
      </c>
      <c r="P121" s="63">
        <f t="shared" si="146"/>
        <v>0</v>
      </c>
      <c r="Q121" s="26"/>
      <c r="R121" s="288" t="str">
        <f t="shared" si="147"/>
        <v/>
      </c>
      <c r="S121" s="289" t="str">
        <f t="shared" si="148"/>
        <v/>
      </c>
      <c r="T121" s="65" t="s">
        <v>338</v>
      </c>
      <c r="U121" s="290" t="str">
        <f t="shared" si="149"/>
        <v/>
      </c>
      <c r="V121" s="4">
        <f t="shared" si="129"/>
        <v>0</v>
      </c>
      <c r="W121" s="26">
        <f t="shared" si="150"/>
        <v>0</v>
      </c>
      <c r="X121" s="26">
        <f>IF(OR(G121=data!$I$18,G121=data!$I$19,G121=data!$I$20,G121=data!$I$21,G121=data!$I$22,G121=data!$I$23,G121=data!$I$24,G121=data!$I$25,G121=data!$I$26,G121=data!$I$27,G121=data!$I$28,G121=data!$I$29,G121=data!$I$30,G121=data!$I$31,G121=data!$I$32,G121=data!$I$33,G121=data!$I$34,G121=data!$I$35,G121=data!$I$36,G121=data!$I$37,G121=data!$I$38,G121=data!$I$39,G121=data!$I$40,G121=data!$I$41,G121=data!$I$42,G121=data!$I$43,G121=data!$I$44),1,0)</f>
        <v>0</v>
      </c>
      <c r="Z121" s="176" t="s">
        <v>297</v>
      </c>
      <c r="AA121" s="10"/>
      <c r="AB121" s="10"/>
      <c r="AC121" s="168">
        <v>160</v>
      </c>
      <c r="AD121" s="328"/>
      <c r="AE121" s="223"/>
      <c r="AF121" s="168">
        <v>160</v>
      </c>
      <c r="AG121" s="328"/>
      <c r="AH121" s="223"/>
      <c r="AI121" s="168">
        <v>160</v>
      </c>
      <c r="AJ121" s="328"/>
      <c r="AK121" s="223"/>
      <c r="AL121" s="168">
        <v>160</v>
      </c>
      <c r="AM121" s="328"/>
      <c r="AN121" s="223"/>
      <c r="AO121" s="168">
        <v>160</v>
      </c>
      <c r="AP121" s="328"/>
      <c r="AQ121" s="223"/>
      <c r="AR121" s="168">
        <v>160</v>
      </c>
      <c r="AS121" s="328"/>
      <c r="AT121" s="223"/>
      <c r="AU121" s="168">
        <v>160</v>
      </c>
      <c r="AV121" s="328"/>
      <c r="AW121" s="223"/>
      <c r="AX121" s="168">
        <v>160</v>
      </c>
      <c r="AY121" s="328"/>
      <c r="AZ121" s="223"/>
      <c r="BA121" s="168">
        <v>160</v>
      </c>
      <c r="BB121" s="328"/>
      <c r="BC121" s="223"/>
      <c r="BD121" s="168">
        <v>160</v>
      </c>
      <c r="BE121" s="328"/>
      <c r="BF121" s="223"/>
      <c r="BG121" s="168">
        <v>160</v>
      </c>
      <c r="BH121" s="328"/>
      <c r="BI121" s="223"/>
      <c r="BJ121" s="168">
        <v>160</v>
      </c>
      <c r="BK121" s="328"/>
      <c r="BL121" s="223"/>
      <c r="BM121" s="226">
        <f t="shared" si="88"/>
        <v>0</v>
      </c>
      <c r="BN121" s="251">
        <f t="shared" si="89"/>
        <v>0</v>
      </c>
      <c r="BO121" s="226">
        <f t="shared" si="90"/>
        <v>0</v>
      </c>
      <c r="BP121" s="227">
        <f t="shared" si="91"/>
        <v>0</v>
      </c>
      <c r="BQ121" s="1"/>
      <c r="BR121" s="1"/>
      <c r="BS121" s="164">
        <v>160</v>
      </c>
      <c r="BT121" s="327"/>
      <c r="BU121" s="177"/>
      <c r="BV121" s="164">
        <v>160</v>
      </c>
      <c r="BW121" s="327"/>
      <c r="BX121" s="177"/>
      <c r="BY121" s="164">
        <v>160</v>
      </c>
      <c r="BZ121" s="327"/>
      <c r="CA121" s="177"/>
      <c r="CB121" s="164">
        <v>160</v>
      </c>
      <c r="CC121" s="327"/>
      <c r="CD121" s="177"/>
      <c r="CE121" s="164">
        <v>160</v>
      </c>
      <c r="CF121" s="327"/>
      <c r="CG121" s="177"/>
      <c r="CH121" s="164">
        <v>160</v>
      </c>
      <c r="CI121" s="327"/>
      <c r="CJ121" s="177"/>
      <c r="CK121" s="164">
        <v>160</v>
      </c>
      <c r="CL121" s="327"/>
      <c r="CM121" s="177"/>
      <c r="CN121" s="164">
        <v>160</v>
      </c>
      <c r="CO121" s="327"/>
      <c r="CP121" s="177"/>
      <c r="CQ121" s="164">
        <v>160</v>
      </c>
      <c r="CR121" s="327"/>
      <c r="CS121" s="177"/>
      <c r="CT121" s="164">
        <v>160</v>
      </c>
      <c r="CU121" s="327"/>
      <c r="CV121" s="177"/>
      <c r="CW121" s="164">
        <v>160</v>
      </c>
      <c r="CX121" s="327"/>
      <c r="CY121" s="177"/>
      <c r="CZ121" s="164">
        <v>160</v>
      </c>
      <c r="DA121" s="327"/>
      <c r="DB121" s="177"/>
      <c r="DC121" s="252">
        <f t="shared" si="92"/>
        <v>0</v>
      </c>
      <c r="DD121" s="251">
        <f t="shared" si="93"/>
        <v>0</v>
      </c>
      <c r="DE121" s="226">
        <f t="shared" si="94"/>
        <v>0</v>
      </c>
      <c r="DF121" s="227">
        <f t="shared" si="95"/>
        <v>0</v>
      </c>
      <c r="DG121" s="1"/>
      <c r="DH121" s="1"/>
      <c r="DI121" s="164">
        <v>160</v>
      </c>
      <c r="DJ121" s="340"/>
      <c r="DK121" s="169"/>
      <c r="DL121" s="195">
        <v>160</v>
      </c>
      <c r="DM121" s="328"/>
      <c r="DN121" s="169"/>
      <c r="DO121" s="195">
        <v>160</v>
      </c>
      <c r="DP121" s="328"/>
      <c r="DQ121" s="169"/>
      <c r="DR121" s="195">
        <v>160</v>
      </c>
      <c r="DS121" s="328"/>
      <c r="DT121" s="169"/>
      <c r="DU121" s="195">
        <v>160</v>
      </c>
      <c r="DV121" s="328"/>
      <c r="DW121" s="169"/>
      <c r="DX121" s="164">
        <v>160</v>
      </c>
      <c r="DY121" s="340"/>
      <c r="DZ121" s="169"/>
      <c r="EA121" s="195">
        <v>160</v>
      </c>
      <c r="EB121" s="328"/>
      <c r="EC121" s="169"/>
      <c r="ED121" s="195">
        <v>160</v>
      </c>
      <c r="EE121" s="328"/>
      <c r="EF121" s="169"/>
      <c r="EG121" s="195">
        <v>160</v>
      </c>
      <c r="EH121" s="328"/>
      <c r="EI121" s="169"/>
      <c r="EJ121" s="164">
        <v>160</v>
      </c>
      <c r="EK121" s="340"/>
      <c r="EL121" s="169"/>
      <c r="EM121" s="195">
        <v>160</v>
      </c>
      <c r="EN121" s="328"/>
      <c r="EO121" s="169"/>
      <c r="EP121" s="195">
        <v>160</v>
      </c>
      <c r="EQ121" s="328"/>
      <c r="ER121" s="169"/>
      <c r="ES121" s="252">
        <f t="shared" si="96"/>
        <v>0</v>
      </c>
      <c r="ET121" s="251">
        <f t="shared" si="97"/>
        <v>0</v>
      </c>
      <c r="EU121" s="226">
        <f t="shared" si="98"/>
        <v>0</v>
      </c>
      <c r="EV121" s="227">
        <f t="shared" si="99"/>
        <v>0</v>
      </c>
      <c r="EW121" s="1"/>
      <c r="EX121" s="1"/>
      <c r="EY121" s="346">
        <v>160</v>
      </c>
      <c r="EZ121" s="327"/>
      <c r="FA121" s="169"/>
      <c r="FB121" s="195">
        <v>160</v>
      </c>
      <c r="FC121" s="327"/>
      <c r="FD121" s="169"/>
      <c r="FE121" s="195">
        <v>160</v>
      </c>
      <c r="FF121" s="327"/>
      <c r="FG121" s="169"/>
      <c r="FH121" s="195">
        <v>160</v>
      </c>
      <c r="FI121" s="327"/>
      <c r="FJ121" s="169"/>
      <c r="FK121" s="164">
        <v>160</v>
      </c>
      <c r="FL121" s="340"/>
      <c r="FM121" s="169"/>
      <c r="FN121" s="195">
        <v>160</v>
      </c>
      <c r="FO121" s="327"/>
      <c r="FP121" s="169"/>
      <c r="FQ121" s="164">
        <v>160</v>
      </c>
      <c r="FR121" s="340"/>
      <c r="FS121" s="169"/>
      <c r="FT121" s="195">
        <v>160</v>
      </c>
      <c r="FU121" s="327"/>
      <c r="FV121" s="169"/>
      <c r="FW121" s="195">
        <v>160</v>
      </c>
      <c r="FX121" s="327"/>
      <c r="FY121" s="169"/>
      <c r="FZ121" s="164">
        <v>160</v>
      </c>
      <c r="GA121" s="340"/>
      <c r="GB121" s="169"/>
      <c r="GC121" s="195">
        <v>160</v>
      </c>
      <c r="GD121" s="327"/>
      <c r="GE121" s="169"/>
      <c r="GF121" s="195">
        <v>160</v>
      </c>
      <c r="GG121" s="327"/>
      <c r="GH121" s="169"/>
      <c r="GI121" s="252">
        <f t="shared" si="100"/>
        <v>0</v>
      </c>
      <c r="GJ121" s="251">
        <f t="shared" si="101"/>
        <v>0</v>
      </c>
      <c r="GK121" s="226">
        <f t="shared" si="102"/>
        <v>0</v>
      </c>
      <c r="GL121" s="227">
        <f t="shared" si="103"/>
        <v>0</v>
      </c>
      <c r="GM121" s="1"/>
      <c r="GN121" s="1"/>
      <c r="GO121" s="346">
        <v>160</v>
      </c>
      <c r="GP121" s="327"/>
      <c r="GQ121" s="169"/>
      <c r="GR121" s="195">
        <v>160</v>
      </c>
      <c r="GS121" s="327"/>
      <c r="GT121" s="169"/>
      <c r="GU121" s="195">
        <v>160</v>
      </c>
      <c r="GV121" s="327"/>
      <c r="GW121" s="169"/>
      <c r="GX121" s="195">
        <v>160</v>
      </c>
      <c r="GY121" s="327"/>
      <c r="GZ121" s="169"/>
      <c r="HA121" s="195">
        <v>160</v>
      </c>
      <c r="HB121" s="327"/>
      <c r="HC121" s="169"/>
      <c r="HD121" s="195">
        <v>160</v>
      </c>
      <c r="HE121" s="327"/>
      <c r="HF121" s="169"/>
      <c r="HG121" s="195">
        <v>160</v>
      </c>
      <c r="HH121" s="327"/>
      <c r="HI121" s="169"/>
      <c r="HJ121" s="195">
        <v>160</v>
      </c>
      <c r="HK121" s="327"/>
      <c r="HL121" s="169"/>
      <c r="HM121" s="195">
        <v>160</v>
      </c>
      <c r="HN121" s="327"/>
      <c r="HO121" s="169"/>
      <c r="HP121" s="195">
        <v>160</v>
      </c>
      <c r="HQ121" s="327"/>
      <c r="HR121" s="169"/>
      <c r="HS121" s="195">
        <v>160</v>
      </c>
      <c r="HT121" s="327"/>
      <c r="HU121" s="169"/>
      <c r="HV121" s="195">
        <v>160</v>
      </c>
      <c r="HW121" s="327"/>
      <c r="HX121" s="169"/>
      <c r="HY121" s="252">
        <f t="shared" si="104"/>
        <v>0</v>
      </c>
      <c r="HZ121" s="251">
        <f t="shared" si="105"/>
        <v>0</v>
      </c>
      <c r="IA121" s="226">
        <f t="shared" si="106"/>
        <v>0</v>
      </c>
      <c r="IB121" s="227">
        <f t="shared" si="107"/>
        <v>0</v>
      </c>
      <c r="IC121" s="1"/>
      <c r="ID121" s="1"/>
      <c r="IE121" s="346">
        <v>160</v>
      </c>
      <c r="IF121" s="327"/>
      <c r="IG121" s="169"/>
      <c r="IH121" s="195">
        <v>160</v>
      </c>
      <c r="II121" s="327"/>
      <c r="IJ121" s="169"/>
      <c r="IK121" s="164">
        <v>160</v>
      </c>
      <c r="IL121" s="340"/>
      <c r="IM121" s="169"/>
      <c r="IN121" s="164">
        <v>160</v>
      </c>
      <c r="IO121" s="340"/>
      <c r="IP121" s="169"/>
      <c r="IQ121" s="164">
        <v>160</v>
      </c>
      <c r="IR121" s="340"/>
      <c r="IS121" s="169"/>
      <c r="IT121" s="164">
        <v>160</v>
      </c>
      <c r="IU121" s="340"/>
      <c r="IV121" s="169"/>
      <c r="IW121" s="195">
        <v>160</v>
      </c>
      <c r="IX121" s="327"/>
      <c r="IY121" s="169"/>
      <c r="IZ121" s="164">
        <v>160</v>
      </c>
      <c r="JA121" s="340"/>
      <c r="JB121" s="169"/>
      <c r="JC121" s="164">
        <v>160</v>
      </c>
      <c r="JD121" s="340"/>
      <c r="JE121" s="169"/>
      <c r="JF121" s="164">
        <v>160</v>
      </c>
      <c r="JG121" s="340"/>
      <c r="JH121" s="169"/>
      <c r="JI121" s="164">
        <v>160</v>
      </c>
      <c r="JJ121" s="340"/>
      <c r="JK121" s="169"/>
      <c r="JL121" s="195">
        <v>160</v>
      </c>
      <c r="JM121" s="327"/>
      <c r="JN121" s="169"/>
      <c r="JO121" s="252">
        <f t="shared" si="108"/>
        <v>0</v>
      </c>
      <c r="JP121" s="251">
        <f t="shared" si="109"/>
        <v>0</v>
      </c>
      <c r="JQ121" s="226">
        <f t="shared" si="110"/>
        <v>0</v>
      </c>
      <c r="JR121" s="227">
        <f t="shared" si="111"/>
        <v>0</v>
      </c>
      <c r="JS121" s="1"/>
      <c r="JT121" s="1"/>
      <c r="JU121" s="164">
        <v>160</v>
      </c>
      <c r="JV121" s="340"/>
      <c r="JW121" s="169"/>
      <c r="JX121" s="164">
        <v>160</v>
      </c>
      <c r="JY121" s="340"/>
      <c r="JZ121" s="169"/>
      <c r="KA121" s="164">
        <v>160</v>
      </c>
      <c r="KB121" s="340"/>
      <c r="KC121" s="169"/>
      <c r="KD121" s="164">
        <v>160</v>
      </c>
      <c r="KE121" s="340"/>
      <c r="KF121" s="169"/>
      <c r="KG121" s="164">
        <v>160</v>
      </c>
      <c r="KH121" s="340"/>
      <c r="KI121" s="169"/>
      <c r="KJ121" s="164">
        <v>160</v>
      </c>
      <c r="KK121" s="340"/>
      <c r="KL121" s="169"/>
      <c r="KM121" s="164">
        <v>160</v>
      </c>
      <c r="KN121" s="340"/>
      <c r="KO121" s="169"/>
      <c r="KP121" s="164">
        <v>160</v>
      </c>
      <c r="KQ121" s="340"/>
      <c r="KR121" s="169"/>
      <c r="KS121" s="164">
        <v>160</v>
      </c>
      <c r="KT121" s="340"/>
      <c r="KU121" s="169"/>
      <c r="KV121" s="164">
        <v>160</v>
      </c>
      <c r="KW121" s="340"/>
      <c r="KX121" s="169"/>
      <c r="KY121" s="164">
        <v>160</v>
      </c>
      <c r="KZ121" s="340"/>
      <c r="LA121" s="169"/>
      <c r="LB121" s="164">
        <v>160</v>
      </c>
      <c r="LC121" s="340"/>
      <c r="LD121" s="169"/>
      <c r="LE121" s="252">
        <f t="shared" si="112"/>
        <v>0</v>
      </c>
      <c r="LF121" s="251">
        <f t="shared" si="113"/>
        <v>0</v>
      </c>
      <c r="LG121" s="226">
        <f t="shared" si="114"/>
        <v>0</v>
      </c>
      <c r="LH121" s="227">
        <f t="shared" si="115"/>
        <v>0</v>
      </c>
      <c r="LI121" s="1"/>
      <c r="LJ121" s="1"/>
      <c r="LK121" s="164">
        <v>160</v>
      </c>
      <c r="LL121" s="340"/>
      <c r="LM121" s="169"/>
      <c r="LN121" s="164">
        <v>160</v>
      </c>
      <c r="LO121" s="340"/>
      <c r="LP121" s="169"/>
      <c r="LQ121" s="164">
        <v>160</v>
      </c>
      <c r="LR121" s="340"/>
      <c r="LS121" s="169"/>
      <c r="LT121" s="164">
        <v>160</v>
      </c>
      <c r="LU121" s="340"/>
      <c r="LV121" s="169"/>
      <c r="LW121" s="164">
        <v>160</v>
      </c>
      <c r="LX121" s="340"/>
      <c r="LY121" s="169"/>
      <c r="LZ121" s="205">
        <v>160</v>
      </c>
      <c r="MA121" s="340"/>
      <c r="MB121" s="169"/>
      <c r="MC121" s="164">
        <v>160</v>
      </c>
      <c r="MD121" s="340"/>
      <c r="ME121" s="169"/>
      <c r="MF121" s="164">
        <v>160</v>
      </c>
      <c r="MG121" s="340"/>
      <c r="MH121" s="169"/>
      <c r="MI121" s="164">
        <v>160</v>
      </c>
      <c r="MJ121" s="340"/>
      <c r="MK121" s="169"/>
      <c r="ML121" s="164">
        <v>160</v>
      </c>
      <c r="MM121" s="340"/>
      <c r="MN121" s="169"/>
      <c r="MO121" s="205">
        <v>160</v>
      </c>
      <c r="MP121" s="340"/>
      <c r="MQ121" s="169"/>
      <c r="MR121" s="164">
        <v>160</v>
      </c>
      <c r="MS121" s="340"/>
      <c r="MT121" s="169"/>
      <c r="MU121" s="252">
        <f t="shared" si="116"/>
        <v>0</v>
      </c>
      <c r="MV121" s="251">
        <f t="shared" si="117"/>
        <v>0</v>
      </c>
      <c r="MW121" s="226">
        <f t="shared" si="118"/>
        <v>0</v>
      </c>
      <c r="MX121" s="227">
        <f t="shared" si="119"/>
        <v>0</v>
      </c>
      <c r="MY121" s="1"/>
      <c r="MZ121" s="1"/>
      <c r="NA121" s="346">
        <v>160</v>
      </c>
      <c r="NB121" s="327"/>
      <c r="NC121" s="169"/>
      <c r="ND121" s="164">
        <v>160</v>
      </c>
      <c r="NE121" s="340"/>
      <c r="NF121" s="169"/>
      <c r="NG121" s="195">
        <v>160</v>
      </c>
      <c r="NH121" s="327"/>
      <c r="NI121" s="169"/>
      <c r="NJ121" s="195">
        <v>160</v>
      </c>
      <c r="NK121" s="327"/>
      <c r="NL121" s="169"/>
      <c r="NM121" s="164">
        <v>160</v>
      </c>
      <c r="NN121" s="340"/>
      <c r="NO121" s="169"/>
      <c r="NP121" s="164">
        <v>160</v>
      </c>
      <c r="NQ121" s="340"/>
      <c r="NR121" s="169"/>
      <c r="NS121" s="164">
        <v>160</v>
      </c>
      <c r="NT121" s="340"/>
      <c r="NU121" s="169"/>
      <c r="NV121" s="195">
        <v>160</v>
      </c>
      <c r="NW121" s="327"/>
      <c r="NX121" s="169"/>
      <c r="NY121" s="195">
        <v>160</v>
      </c>
      <c r="NZ121" s="327"/>
      <c r="OA121" s="169"/>
      <c r="OB121" s="164">
        <v>160</v>
      </c>
      <c r="OC121" s="340"/>
      <c r="OD121" s="169"/>
      <c r="OE121" s="164">
        <v>160</v>
      </c>
      <c r="OF121" s="340"/>
      <c r="OG121" s="169"/>
      <c r="OH121" s="164">
        <v>160</v>
      </c>
      <c r="OI121" s="340"/>
      <c r="OJ121" s="169"/>
      <c r="OK121" s="252">
        <f t="shared" si="120"/>
        <v>0</v>
      </c>
      <c r="OL121" s="251">
        <f t="shared" si="121"/>
        <v>0</v>
      </c>
      <c r="OM121" s="226">
        <f t="shared" si="122"/>
        <v>0</v>
      </c>
      <c r="ON121" s="227">
        <f t="shared" si="123"/>
        <v>0</v>
      </c>
      <c r="OO121" s="1"/>
      <c r="OP121" s="1"/>
      <c r="OQ121" s="283" t="s">
        <v>297</v>
      </c>
      <c r="OR121" s="354">
        <v>160</v>
      </c>
      <c r="OS121" s="327"/>
      <c r="OT121" s="177"/>
      <c r="OU121" s="252">
        <f t="shared" si="124"/>
        <v>0</v>
      </c>
      <c r="OV121" s="227">
        <f t="shared" si="125"/>
        <v>0</v>
      </c>
      <c r="OW121" s="226">
        <f t="shared" si="126"/>
        <v>0</v>
      </c>
      <c r="OX121" s="251">
        <f t="shared" si="127"/>
        <v>0</v>
      </c>
      <c r="OY121" s="293"/>
      <c r="OZ121" s="1"/>
      <c r="PA121" s="1"/>
      <c r="PB121" s="228">
        <f t="shared" si="130"/>
        <v>0</v>
      </c>
      <c r="PC121" s="255">
        <f t="shared" si="131"/>
        <v>0</v>
      </c>
      <c r="PD121" s="226">
        <f t="shared" si="132"/>
        <v>0</v>
      </c>
      <c r="PE121" s="227">
        <f t="shared" si="133"/>
        <v>0</v>
      </c>
      <c r="PF121" s="230">
        <f t="shared" si="134"/>
        <v>0</v>
      </c>
      <c r="PG121" s="229">
        <f t="shared" si="135"/>
        <v>0</v>
      </c>
      <c r="PH121" s="226">
        <f t="shared" si="136"/>
        <v>0</v>
      </c>
      <c r="PI121" s="251">
        <f t="shared" si="137"/>
        <v>0</v>
      </c>
      <c r="PJ121" s="412">
        <f t="shared" si="138"/>
        <v>0</v>
      </c>
      <c r="PK121" s="417">
        <f t="shared" si="139"/>
        <v>0</v>
      </c>
      <c r="PL121" s="412">
        <f t="shared" si="140"/>
        <v>0</v>
      </c>
      <c r="PM121" s="414">
        <f t="shared" si="141"/>
        <v>0</v>
      </c>
      <c r="PN121" s="412" t="s">
        <v>338</v>
      </c>
      <c r="PO121" s="414" t="s">
        <v>338</v>
      </c>
      <c r="PP121" s="412">
        <f t="shared" si="142"/>
        <v>0</v>
      </c>
      <c r="PQ121" s="414">
        <f t="shared" si="143"/>
        <v>0</v>
      </c>
      <c r="PR121" s="1"/>
      <c r="PV121" s="26"/>
      <c r="PW121" s="26"/>
      <c r="PY121" s="26"/>
    </row>
    <row r="122" spans="2:441" s="4" customFormat="1" ht="15" hidden="1" customHeight="1" x14ac:dyDescent="0.25">
      <c r="B122" s="46"/>
      <c r="C122" s="982"/>
      <c r="D122" s="983"/>
      <c r="E122" s="583"/>
      <c r="F122" s="652"/>
      <c r="G122" s="584"/>
      <c r="H122" s="58"/>
      <c r="I122" s="57">
        <f>INT(ROUND(F122,2)*(IF(RIGHT(G122,1)="*",data!$J$11*H122+(IF(H122&gt;0, data!$K$11,0)),(IF(G122&gt;0,data!$J$11*RIGHT(G122,5)+data!$K$11,0)))))</f>
        <v>0</v>
      </c>
      <c r="J122" s="57">
        <f t="shared" si="144"/>
        <v>0</v>
      </c>
      <c r="K122" s="576"/>
      <c r="L122" s="550"/>
      <c r="M122" s="128"/>
      <c r="N122" s="57">
        <f>INT(ROUND(F122,2)*(IF(J122&gt;0,(IF(L122="ano",data!$J$6,0)),0)))</f>
        <v>0</v>
      </c>
      <c r="O122" s="61">
        <f t="shared" si="145"/>
        <v>0</v>
      </c>
      <c r="P122" s="63">
        <f t="shared" si="146"/>
        <v>0</v>
      </c>
      <c r="Q122" s="26"/>
      <c r="R122" s="288" t="str">
        <f t="shared" si="147"/>
        <v/>
      </c>
      <c r="S122" s="289" t="str">
        <f t="shared" si="148"/>
        <v/>
      </c>
      <c r="T122" s="65" t="s">
        <v>338</v>
      </c>
      <c r="U122" s="290" t="str">
        <f t="shared" si="149"/>
        <v/>
      </c>
      <c r="V122" s="4">
        <f t="shared" si="129"/>
        <v>0</v>
      </c>
      <c r="W122" s="26">
        <f t="shared" si="150"/>
        <v>0</v>
      </c>
      <c r="X122" s="26">
        <f>IF(OR(G122=data!$I$18,G122=data!$I$19,G122=data!$I$20,G122=data!$I$21,G122=data!$I$22,G122=data!$I$23,G122=data!$I$24,G122=data!$I$25,G122=data!$I$26,G122=data!$I$27,G122=data!$I$28,G122=data!$I$29,G122=data!$I$30,G122=data!$I$31,G122=data!$I$32,G122=data!$I$33,G122=data!$I$34,G122=data!$I$35,G122=data!$I$36,G122=data!$I$37,G122=data!$I$38,G122=data!$I$39,G122=data!$I$40,G122=data!$I$41,G122=data!$I$42,G122=data!$I$43,G122=data!$I$44),1,0)</f>
        <v>0</v>
      </c>
      <c r="Z122" s="173" t="s">
        <v>297</v>
      </c>
      <c r="AA122" s="10"/>
      <c r="AB122" s="10"/>
      <c r="AC122" s="560">
        <v>160</v>
      </c>
      <c r="AD122" s="561"/>
      <c r="AE122" s="562"/>
      <c r="AF122" s="560">
        <v>160</v>
      </c>
      <c r="AG122" s="561"/>
      <c r="AH122" s="562"/>
      <c r="AI122" s="560">
        <v>160</v>
      </c>
      <c r="AJ122" s="561"/>
      <c r="AK122" s="562"/>
      <c r="AL122" s="560">
        <v>160</v>
      </c>
      <c r="AM122" s="561"/>
      <c r="AN122" s="562"/>
      <c r="AO122" s="560">
        <v>160</v>
      </c>
      <c r="AP122" s="561"/>
      <c r="AQ122" s="562"/>
      <c r="AR122" s="560">
        <v>160</v>
      </c>
      <c r="AS122" s="561"/>
      <c r="AT122" s="562"/>
      <c r="AU122" s="560">
        <v>160</v>
      </c>
      <c r="AV122" s="561"/>
      <c r="AW122" s="562"/>
      <c r="AX122" s="560">
        <v>160</v>
      </c>
      <c r="AY122" s="561"/>
      <c r="AZ122" s="562"/>
      <c r="BA122" s="560">
        <v>160</v>
      </c>
      <c r="BB122" s="561"/>
      <c r="BC122" s="562"/>
      <c r="BD122" s="560">
        <v>160</v>
      </c>
      <c r="BE122" s="561"/>
      <c r="BF122" s="562"/>
      <c r="BG122" s="560">
        <v>160</v>
      </c>
      <c r="BH122" s="561"/>
      <c r="BI122" s="562"/>
      <c r="BJ122" s="560">
        <v>160</v>
      </c>
      <c r="BK122" s="561"/>
      <c r="BL122" s="562"/>
      <c r="BM122" s="226">
        <f t="shared" si="88"/>
        <v>0</v>
      </c>
      <c r="BN122" s="251">
        <f t="shared" si="89"/>
        <v>0</v>
      </c>
      <c r="BO122" s="226">
        <f t="shared" si="90"/>
        <v>0</v>
      </c>
      <c r="BP122" s="227">
        <f t="shared" si="91"/>
        <v>0</v>
      </c>
      <c r="BQ122" s="1"/>
      <c r="BR122" s="1"/>
      <c r="BS122" s="174">
        <v>160</v>
      </c>
      <c r="BT122" s="573"/>
      <c r="BU122" s="175"/>
      <c r="BV122" s="174">
        <v>160</v>
      </c>
      <c r="BW122" s="573"/>
      <c r="BX122" s="175"/>
      <c r="BY122" s="174">
        <v>160</v>
      </c>
      <c r="BZ122" s="573"/>
      <c r="CA122" s="175"/>
      <c r="CB122" s="174">
        <v>160</v>
      </c>
      <c r="CC122" s="573"/>
      <c r="CD122" s="175"/>
      <c r="CE122" s="174">
        <v>160</v>
      </c>
      <c r="CF122" s="573"/>
      <c r="CG122" s="175"/>
      <c r="CH122" s="174">
        <v>160</v>
      </c>
      <c r="CI122" s="573"/>
      <c r="CJ122" s="175"/>
      <c r="CK122" s="174">
        <v>160</v>
      </c>
      <c r="CL122" s="573"/>
      <c r="CM122" s="175"/>
      <c r="CN122" s="174">
        <v>160</v>
      </c>
      <c r="CO122" s="573"/>
      <c r="CP122" s="175"/>
      <c r="CQ122" s="174">
        <v>160</v>
      </c>
      <c r="CR122" s="573"/>
      <c r="CS122" s="175"/>
      <c r="CT122" s="174">
        <v>160</v>
      </c>
      <c r="CU122" s="573"/>
      <c r="CV122" s="175"/>
      <c r="CW122" s="174">
        <v>160</v>
      </c>
      <c r="CX122" s="573"/>
      <c r="CY122" s="175"/>
      <c r="CZ122" s="174">
        <v>160</v>
      </c>
      <c r="DA122" s="573"/>
      <c r="DB122" s="175"/>
      <c r="DC122" s="252">
        <f t="shared" si="92"/>
        <v>0</v>
      </c>
      <c r="DD122" s="251">
        <f t="shared" si="93"/>
        <v>0</v>
      </c>
      <c r="DE122" s="226">
        <f t="shared" si="94"/>
        <v>0</v>
      </c>
      <c r="DF122" s="227">
        <f t="shared" si="95"/>
        <v>0</v>
      </c>
      <c r="DG122" s="1"/>
      <c r="DH122" s="1"/>
      <c r="DI122" s="174">
        <v>160</v>
      </c>
      <c r="DJ122" s="566"/>
      <c r="DK122" s="567"/>
      <c r="DL122" s="201">
        <v>160</v>
      </c>
      <c r="DM122" s="561"/>
      <c r="DN122" s="567"/>
      <c r="DO122" s="201">
        <v>160</v>
      </c>
      <c r="DP122" s="561"/>
      <c r="DQ122" s="567"/>
      <c r="DR122" s="201">
        <v>160</v>
      </c>
      <c r="DS122" s="561"/>
      <c r="DT122" s="567"/>
      <c r="DU122" s="201">
        <v>160</v>
      </c>
      <c r="DV122" s="561"/>
      <c r="DW122" s="567"/>
      <c r="DX122" s="174">
        <v>160</v>
      </c>
      <c r="DY122" s="566"/>
      <c r="DZ122" s="567"/>
      <c r="EA122" s="201">
        <v>160</v>
      </c>
      <c r="EB122" s="561"/>
      <c r="EC122" s="567"/>
      <c r="ED122" s="201">
        <v>160</v>
      </c>
      <c r="EE122" s="561"/>
      <c r="EF122" s="567"/>
      <c r="EG122" s="201">
        <v>160</v>
      </c>
      <c r="EH122" s="561"/>
      <c r="EI122" s="567"/>
      <c r="EJ122" s="174">
        <v>160</v>
      </c>
      <c r="EK122" s="566"/>
      <c r="EL122" s="567"/>
      <c r="EM122" s="201">
        <v>160</v>
      </c>
      <c r="EN122" s="561"/>
      <c r="EO122" s="567"/>
      <c r="EP122" s="201">
        <v>160</v>
      </c>
      <c r="EQ122" s="561"/>
      <c r="ER122" s="567"/>
      <c r="ES122" s="252">
        <f t="shared" si="96"/>
        <v>0</v>
      </c>
      <c r="ET122" s="251">
        <f t="shared" si="97"/>
        <v>0</v>
      </c>
      <c r="EU122" s="226">
        <f t="shared" si="98"/>
        <v>0</v>
      </c>
      <c r="EV122" s="227">
        <f t="shared" si="99"/>
        <v>0</v>
      </c>
      <c r="EW122" s="1"/>
      <c r="EX122" s="1"/>
      <c r="EY122" s="568">
        <v>160</v>
      </c>
      <c r="EZ122" s="573"/>
      <c r="FA122" s="567"/>
      <c r="FB122" s="201">
        <v>160</v>
      </c>
      <c r="FC122" s="573"/>
      <c r="FD122" s="567"/>
      <c r="FE122" s="201">
        <v>160</v>
      </c>
      <c r="FF122" s="573"/>
      <c r="FG122" s="567"/>
      <c r="FH122" s="201">
        <v>160</v>
      </c>
      <c r="FI122" s="573"/>
      <c r="FJ122" s="567"/>
      <c r="FK122" s="174">
        <v>160</v>
      </c>
      <c r="FL122" s="566"/>
      <c r="FM122" s="567"/>
      <c r="FN122" s="201">
        <v>160</v>
      </c>
      <c r="FO122" s="573"/>
      <c r="FP122" s="567"/>
      <c r="FQ122" s="174">
        <v>160</v>
      </c>
      <c r="FR122" s="566"/>
      <c r="FS122" s="567"/>
      <c r="FT122" s="201">
        <v>160</v>
      </c>
      <c r="FU122" s="573"/>
      <c r="FV122" s="567"/>
      <c r="FW122" s="201">
        <v>160</v>
      </c>
      <c r="FX122" s="573"/>
      <c r="FY122" s="567"/>
      <c r="FZ122" s="174">
        <v>160</v>
      </c>
      <c r="GA122" s="566"/>
      <c r="GB122" s="567"/>
      <c r="GC122" s="201">
        <v>160</v>
      </c>
      <c r="GD122" s="573"/>
      <c r="GE122" s="567"/>
      <c r="GF122" s="201">
        <v>160</v>
      </c>
      <c r="GG122" s="573"/>
      <c r="GH122" s="567"/>
      <c r="GI122" s="252">
        <f t="shared" si="100"/>
        <v>0</v>
      </c>
      <c r="GJ122" s="251">
        <f t="shared" si="101"/>
        <v>0</v>
      </c>
      <c r="GK122" s="226">
        <f t="shared" si="102"/>
        <v>0</v>
      </c>
      <c r="GL122" s="227">
        <f t="shared" si="103"/>
        <v>0</v>
      </c>
      <c r="GM122" s="1"/>
      <c r="GN122" s="1"/>
      <c r="GO122" s="568">
        <v>160</v>
      </c>
      <c r="GP122" s="573"/>
      <c r="GQ122" s="567"/>
      <c r="GR122" s="201">
        <v>160</v>
      </c>
      <c r="GS122" s="573"/>
      <c r="GT122" s="567"/>
      <c r="GU122" s="201">
        <v>160</v>
      </c>
      <c r="GV122" s="573"/>
      <c r="GW122" s="567"/>
      <c r="GX122" s="201">
        <v>160</v>
      </c>
      <c r="GY122" s="573"/>
      <c r="GZ122" s="567"/>
      <c r="HA122" s="201">
        <v>160</v>
      </c>
      <c r="HB122" s="573"/>
      <c r="HC122" s="567"/>
      <c r="HD122" s="201">
        <v>160</v>
      </c>
      <c r="HE122" s="573"/>
      <c r="HF122" s="567"/>
      <c r="HG122" s="201">
        <v>160</v>
      </c>
      <c r="HH122" s="573"/>
      <c r="HI122" s="567"/>
      <c r="HJ122" s="201">
        <v>160</v>
      </c>
      <c r="HK122" s="573"/>
      <c r="HL122" s="567"/>
      <c r="HM122" s="201">
        <v>160</v>
      </c>
      <c r="HN122" s="573"/>
      <c r="HO122" s="567"/>
      <c r="HP122" s="201">
        <v>160</v>
      </c>
      <c r="HQ122" s="573"/>
      <c r="HR122" s="567"/>
      <c r="HS122" s="201">
        <v>160</v>
      </c>
      <c r="HT122" s="573"/>
      <c r="HU122" s="567"/>
      <c r="HV122" s="201">
        <v>160</v>
      </c>
      <c r="HW122" s="573"/>
      <c r="HX122" s="567"/>
      <c r="HY122" s="252">
        <f t="shared" si="104"/>
        <v>0</v>
      </c>
      <c r="HZ122" s="251">
        <f t="shared" si="105"/>
        <v>0</v>
      </c>
      <c r="IA122" s="226">
        <f t="shared" si="106"/>
        <v>0</v>
      </c>
      <c r="IB122" s="227">
        <f t="shared" si="107"/>
        <v>0</v>
      </c>
      <c r="IC122" s="1"/>
      <c r="ID122" s="1"/>
      <c r="IE122" s="568">
        <v>160</v>
      </c>
      <c r="IF122" s="573"/>
      <c r="IG122" s="567"/>
      <c r="IH122" s="201">
        <v>160</v>
      </c>
      <c r="II122" s="573"/>
      <c r="IJ122" s="567"/>
      <c r="IK122" s="174">
        <v>160</v>
      </c>
      <c r="IL122" s="566"/>
      <c r="IM122" s="567"/>
      <c r="IN122" s="174">
        <v>160</v>
      </c>
      <c r="IO122" s="566"/>
      <c r="IP122" s="567"/>
      <c r="IQ122" s="174">
        <v>160</v>
      </c>
      <c r="IR122" s="566"/>
      <c r="IS122" s="567"/>
      <c r="IT122" s="174">
        <v>160</v>
      </c>
      <c r="IU122" s="566"/>
      <c r="IV122" s="567"/>
      <c r="IW122" s="201">
        <v>160</v>
      </c>
      <c r="IX122" s="573"/>
      <c r="IY122" s="567"/>
      <c r="IZ122" s="174">
        <v>160</v>
      </c>
      <c r="JA122" s="566"/>
      <c r="JB122" s="567"/>
      <c r="JC122" s="174">
        <v>160</v>
      </c>
      <c r="JD122" s="566"/>
      <c r="JE122" s="567"/>
      <c r="JF122" s="174">
        <v>160</v>
      </c>
      <c r="JG122" s="566"/>
      <c r="JH122" s="567"/>
      <c r="JI122" s="174">
        <v>160</v>
      </c>
      <c r="JJ122" s="566"/>
      <c r="JK122" s="567"/>
      <c r="JL122" s="201">
        <v>160</v>
      </c>
      <c r="JM122" s="573"/>
      <c r="JN122" s="567"/>
      <c r="JO122" s="252">
        <f t="shared" si="108"/>
        <v>0</v>
      </c>
      <c r="JP122" s="251">
        <f t="shared" si="109"/>
        <v>0</v>
      </c>
      <c r="JQ122" s="226">
        <f t="shared" si="110"/>
        <v>0</v>
      </c>
      <c r="JR122" s="227">
        <f t="shared" si="111"/>
        <v>0</v>
      </c>
      <c r="JS122" s="1"/>
      <c r="JT122" s="1"/>
      <c r="JU122" s="174">
        <v>160</v>
      </c>
      <c r="JV122" s="566"/>
      <c r="JW122" s="567"/>
      <c r="JX122" s="174">
        <v>160</v>
      </c>
      <c r="JY122" s="566"/>
      <c r="JZ122" s="567"/>
      <c r="KA122" s="174">
        <v>160</v>
      </c>
      <c r="KB122" s="566"/>
      <c r="KC122" s="567"/>
      <c r="KD122" s="174">
        <v>160</v>
      </c>
      <c r="KE122" s="566"/>
      <c r="KF122" s="567"/>
      <c r="KG122" s="174">
        <v>160</v>
      </c>
      <c r="KH122" s="566"/>
      <c r="KI122" s="567"/>
      <c r="KJ122" s="174">
        <v>160</v>
      </c>
      <c r="KK122" s="566"/>
      <c r="KL122" s="567"/>
      <c r="KM122" s="174">
        <v>160</v>
      </c>
      <c r="KN122" s="566"/>
      <c r="KO122" s="567"/>
      <c r="KP122" s="174">
        <v>160</v>
      </c>
      <c r="KQ122" s="566"/>
      <c r="KR122" s="567"/>
      <c r="KS122" s="174">
        <v>160</v>
      </c>
      <c r="KT122" s="566"/>
      <c r="KU122" s="567"/>
      <c r="KV122" s="174">
        <v>160</v>
      </c>
      <c r="KW122" s="566"/>
      <c r="KX122" s="567"/>
      <c r="KY122" s="174">
        <v>160</v>
      </c>
      <c r="KZ122" s="566"/>
      <c r="LA122" s="567"/>
      <c r="LB122" s="174">
        <v>160</v>
      </c>
      <c r="LC122" s="566"/>
      <c r="LD122" s="567"/>
      <c r="LE122" s="252">
        <f t="shared" si="112"/>
        <v>0</v>
      </c>
      <c r="LF122" s="251">
        <f t="shared" si="113"/>
        <v>0</v>
      </c>
      <c r="LG122" s="226">
        <f t="shared" si="114"/>
        <v>0</v>
      </c>
      <c r="LH122" s="227">
        <f t="shared" si="115"/>
        <v>0</v>
      </c>
      <c r="LI122" s="1"/>
      <c r="LJ122" s="1"/>
      <c r="LK122" s="174">
        <v>160</v>
      </c>
      <c r="LL122" s="566"/>
      <c r="LM122" s="567"/>
      <c r="LN122" s="174">
        <v>160</v>
      </c>
      <c r="LO122" s="566"/>
      <c r="LP122" s="567"/>
      <c r="LQ122" s="174">
        <v>160</v>
      </c>
      <c r="LR122" s="566"/>
      <c r="LS122" s="567"/>
      <c r="LT122" s="174">
        <v>160</v>
      </c>
      <c r="LU122" s="566"/>
      <c r="LV122" s="567"/>
      <c r="LW122" s="174">
        <v>160</v>
      </c>
      <c r="LX122" s="566"/>
      <c r="LY122" s="567"/>
      <c r="LZ122" s="551">
        <v>160</v>
      </c>
      <c r="MA122" s="566"/>
      <c r="MB122" s="567"/>
      <c r="MC122" s="174">
        <v>160</v>
      </c>
      <c r="MD122" s="566"/>
      <c r="ME122" s="567"/>
      <c r="MF122" s="174">
        <v>160</v>
      </c>
      <c r="MG122" s="566"/>
      <c r="MH122" s="567"/>
      <c r="MI122" s="174">
        <v>160</v>
      </c>
      <c r="MJ122" s="566"/>
      <c r="MK122" s="567"/>
      <c r="ML122" s="174">
        <v>160</v>
      </c>
      <c r="MM122" s="566"/>
      <c r="MN122" s="567"/>
      <c r="MO122" s="551">
        <v>160</v>
      </c>
      <c r="MP122" s="566"/>
      <c r="MQ122" s="567"/>
      <c r="MR122" s="174">
        <v>160</v>
      </c>
      <c r="MS122" s="566"/>
      <c r="MT122" s="567"/>
      <c r="MU122" s="252">
        <f t="shared" si="116"/>
        <v>0</v>
      </c>
      <c r="MV122" s="251">
        <f t="shared" si="117"/>
        <v>0</v>
      </c>
      <c r="MW122" s="226">
        <f t="shared" si="118"/>
        <v>0</v>
      </c>
      <c r="MX122" s="227">
        <f t="shared" si="119"/>
        <v>0</v>
      </c>
      <c r="MY122" s="1"/>
      <c r="MZ122" s="1"/>
      <c r="NA122" s="568">
        <v>160</v>
      </c>
      <c r="NB122" s="573"/>
      <c r="NC122" s="567"/>
      <c r="ND122" s="174">
        <v>160</v>
      </c>
      <c r="NE122" s="566"/>
      <c r="NF122" s="567"/>
      <c r="NG122" s="201">
        <v>160</v>
      </c>
      <c r="NH122" s="573"/>
      <c r="NI122" s="567"/>
      <c r="NJ122" s="201">
        <v>160</v>
      </c>
      <c r="NK122" s="573"/>
      <c r="NL122" s="567"/>
      <c r="NM122" s="174">
        <v>160</v>
      </c>
      <c r="NN122" s="566"/>
      <c r="NO122" s="567"/>
      <c r="NP122" s="174">
        <v>160</v>
      </c>
      <c r="NQ122" s="566"/>
      <c r="NR122" s="567"/>
      <c r="NS122" s="174">
        <v>160</v>
      </c>
      <c r="NT122" s="566"/>
      <c r="NU122" s="567"/>
      <c r="NV122" s="201">
        <v>160</v>
      </c>
      <c r="NW122" s="573"/>
      <c r="NX122" s="567"/>
      <c r="NY122" s="201">
        <v>160</v>
      </c>
      <c r="NZ122" s="573"/>
      <c r="OA122" s="567"/>
      <c r="OB122" s="174">
        <v>160</v>
      </c>
      <c r="OC122" s="566"/>
      <c r="OD122" s="567"/>
      <c r="OE122" s="174">
        <v>160</v>
      </c>
      <c r="OF122" s="566"/>
      <c r="OG122" s="567"/>
      <c r="OH122" s="174">
        <v>160</v>
      </c>
      <c r="OI122" s="566"/>
      <c r="OJ122" s="567"/>
      <c r="OK122" s="252">
        <f t="shared" si="120"/>
        <v>0</v>
      </c>
      <c r="OL122" s="251">
        <f t="shared" si="121"/>
        <v>0</v>
      </c>
      <c r="OM122" s="226">
        <f t="shared" si="122"/>
        <v>0</v>
      </c>
      <c r="ON122" s="227">
        <f t="shared" si="123"/>
        <v>0</v>
      </c>
      <c r="OO122" s="1"/>
      <c r="OP122" s="1"/>
      <c r="OQ122" s="571" t="s">
        <v>297</v>
      </c>
      <c r="OR122" s="577">
        <v>160</v>
      </c>
      <c r="OS122" s="573"/>
      <c r="OT122" s="175"/>
      <c r="OU122" s="252">
        <f t="shared" si="124"/>
        <v>0</v>
      </c>
      <c r="OV122" s="227">
        <f t="shared" si="125"/>
        <v>0</v>
      </c>
      <c r="OW122" s="226">
        <f t="shared" si="126"/>
        <v>0</v>
      </c>
      <c r="OX122" s="251">
        <f t="shared" si="127"/>
        <v>0</v>
      </c>
      <c r="OY122" s="574"/>
      <c r="OZ122" s="1"/>
      <c r="PA122" s="1"/>
      <c r="PB122" s="228">
        <f t="shared" si="130"/>
        <v>0</v>
      </c>
      <c r="PC122" s="255">
        <f t="shared" si="131"/>
        <v>0</v>
      </c>
      <c r="PD122" s="226">
        <f t="shared" si="132"/>
        <v>0</v>
      </c>
      <c r="PE122" s="227">
        <f t="shared" si="133"/>
        <v>0</v>
      </c>
      <c r="PF122" s="230">
        <f t="shared" si="134"/>
        <v>0</v>
      </c>
      <c r="PG122" s="229">
        <f t="shared" si="135"/>
        <v>0</v>
      </c>
      <c r="PH122" s="226">
        <f t="shared" si="136"/>
        <v>0</v>
      </c>
      <c r="PI122" s="251">
        <f t="shared" si="137"/>
        <v>0</v>
      </c>
      <c r="PJ122" s="412">
        <f t="shared" si="138"/>
        <v>0</v>
      </c>
      <c r="PK122" s="417">
        <f t="shared" si="139"/>
        <v>0</v>
      </c>
      <c r="PL122" s="412">
        <f t="shared" si="140"/>
        <v>0</v>
      </c>
      <c r="PM122" s="414">
        <f t="shared" si="141"/>
        <v>0</v>
      </c>
      <c r="PN122" s="412" t="s">
        <v>338</v>
      </c>
      <c r="PO122" s="414" t="s">
        <v>338</v>
      </c>
      <c r="PP122" s="412">
        <f t="shared" si="142"/>
        <v>0</v>
      </c>
      <c r="PQ122" s="414">
        <f t="shared" si="143"/>
        <v>0</v>
      </c>
      <c r="PR122" s="1"/>
      <c r="PV122" s="26"/>
      <c r="PW122" s="26"/>
      <c r="PY122" s="26"/>
    </row>
    <row r="123" spans="2:441" s="4" customFormat="1" ht="16.5" customHeight="1" x14ac:dyDescent="0.25">
      <c r="B123" s="46" t="s">
        <v>269</v>
      </c>
      <c r="C123" s="986"/>
      <c r="D123" s="987"/>
      <c r="E123" s="308"/>
      <c r="F123" s="652">
        <v>1</v>
      </c>
      <c r="G123" s="309"/>
      <c r="H123" s="59"/>
      <c r="I123" s="57">
        <f>INT(ROUND(F123,2)*(IF(RIGHT(G123,1)="*",data!$J$11*H123+(IF(H123&gt;0, data!$K$11,0)),(IF(G123&gt;0,data!$J$11*RIGHT(G123,5)+data!$K$11,0)))))</f>
        <v>0</v>
      </c>
      <c r="J123" s="57">
        <f t="shared" si="144"/>
        <v>0</v>
      </c>
      <c r="K123" s="313"/>
      <c r="L123" s="314"/>
      <c r="M123" s="312"/>
      <c r="N123" s="57">
        <f>INT(ROUND(F123,2)*(IF(J123&gt;0,(IF(L123="ano",data!$J$6,0)),0)))</f>
        <v>0</v>
      </c>
      <c r="O123" s="61">
        <f t="shared" si="145"/>
        <v>0</v>
      </c>
      <c r="P123" s="63">
        <f t="shared" si="146"/>
        <v>0</v>
      </c>
      <c r="Q123" s="26"/>
      <c r="R123" s="288" t="str">
        <f t="shared" si="147"/>
        <v/>
      </c>
      <c r="S123" s="289" t="str">
        <f t="shared" si="148"/>
        <v/>
      </c>
      <c r="T123" s="65" t="s">
        <v>338</v>
      </c>
      <c r="U123" s="290" t="str">
        <f t="shared" si="149"/>
        <v/>
      </c>
      <c r="V123" s="4">
        <f t="shared" si="129"/>
        <v>0</v>
      </c>
      <c r="W123" s="26">
        <f t="shared" si="150"/>
        <v>0</v>
      </c>
      <c r="X123" s="26">
        <f>IF(OR(G123=data!$I$18,G123=data!$I$19,G123=data!$I$20,G123=data!$I$21,G123=data!$I$22,G123=data!$I$23,G123=data!$I$24,G123=data!$I$25,G123=data!$I$26,G123=data!$I$27,G123=data!$I$28,G123=data!$I$29,G123=data!$I$30,G123=data!$I$31,G123=data!$I$32,G123=data!$I$33,G123=data!$I$34,G123=data!$I$35,G123=data!$I$36,G123=data!$I$37,G123=data!$I$38,G123=data!$I$39,G123=data!$I$40,G123=data!$I$41,G123=data!$I$42,G123=data!$I$43,G123=data!$I$44),1,0)</f>
        <v>0</v>
      </c>
      <c r="Z123" s="176" t="s">
        <v>297</v>
      </c>
      <c r="AA123" s="10"/>
      <c r="AB123" s="10"/>
      <c r="AC123" s="168">
        <v>160</v>
      </c>
      <c r="AD123" s="328"/>
      <c r="AE123" s="223"/>
      <c r="AF123" s="168">
        <v>160</v>
      </c>
      <c r="AG123" s="328"/>
      <c r="AH123" s="223"/>
      <c r="AI123" s="168">
        <v>160</v>
      </c>
      <c r="AJ123" s="328"/>
      <c r="AK123" s="223"/>
      <c r="AL123" s="168">
        <v>160</v>
      </c>
      <c r="AM123" s="328"/>
      <c r="AN123" s="223"/>
      <c r="AO123" s="168">
        <v>160</v>
      </c>
      <c r="AP123" s="328"/>
      <c r="AQ123" s="223"/>
      <c r="AR123" s="168">
        <v>160</v>
      </c>
      <c r="AS123" s="328"/>
      <c r="AT123" s="223"/>
      <c r="AU123" s="168">
        <v>160</v>
      </c>
      <c r="AV123" s="328"/>
      <c r="AW123" s="223"/>
      <c r="AX123" s="168">
        <v>160</v>
      </c>
      <c r="AY123" s="328"/>
      <c r="AZ123" s="223"/>
      <c r="BA123" s="168">
        <v>160</v>
      </c>
      <c r="BB123" s="328"/>
      <c r="BC123" s="223"/>
      <c r="BD123" s="168">
        <v>160</v>
      </c>
      <c r="BE123" s="328"/>
      <c r="BF123" s="223"/>
      <c r="BG123" s="168">
        <v>160</v>
      </c>
      <c r="BH123" s="328"/>
      <c r="BI123" s="223"/>
      <c r="BJ123" s="168">
        <v>160</v>
      </c>
      <c r="BK123" s="328"/>
      <c r="BL123" s="223"/>
      <c r="BM123" s="226">
        <f t="shared" si="88"/>
        <v>0</v>
      </c>
      <c r="BN123" s="251">
        <f t="shared" si="89"/>
        <v>0</v>
      </c>
      <c r="BO123" s="226">
        <f t="shared" si="90"/>
        <v>0</v>
      </c>
      <c r="BP123" s="227">
        <f t="shared" si="91"/>
        <v>0</v>
      </c>
      <c r="BQ123" s="1"/>
      <c r="BR123" s="1"/>
      <c r="BS123" s="164">
        <v>160</v>
      </c>
      <c r="BT123" s="327"/>
      <c r="BU123" s="177"/>
      <c r="BV123" s="164">
        <v>160</v>
      </c>
      <c r="BW123" s="327"/>
      <c r="BX123" s="177"/>
      <c r="BY123" s="164">
        <v>160</v>
      </c>
      <c r="BZ123" s="327"/>
      <c r="CA123" s="177"/>
      <c r="CB123" s="164">
        <v>160</v>
      </c>
      <c r="CC123" s="327"/>
      <c r="CD123" s="177"/>
      <c r="CE123" s="164">
        <v>160</v>
      </c>
      <c r="CF123" s="327"/>
      <c r="CG123" s="177"/>
      <c r="CH123" s="164">
        <v>160</v>
      </c>
      <c r="CI123" s="327"/>
      <c r="CJ123" s="177"/>
      <c r="CK123" s="164">
        <v>160</v>
      </c>
      <c r="CL123" s="327"/>
      <c r="CM123" s="177"/>
      <c r="CN123" s="164">
        <v>160</v>
      </c>
      <c r="CO123" s="327"/>
      <c r="CP123" s="177"/>
      <c r="CQ123" s="164">
        <v>160</v>
      </c>
      <c r="CR123" s="327"/>
      <c r="CS123" s="177"/>
      <c r="CT123" s="164">
        <v>160</v>
      </c>
      <c r="CU123" s="327"/>
      <c r="CV123" s="177"/>
      <c r="CW123" s="164">
        <v>160</v>
      </c>
      <c r="CX123" s="327"/>
      <c r="CY123" s="177"/>
      <c r="CZ123" s="164">
        <v>160</v>
      </c>
      <c r="DA123" s="327"/>
      <c r="DB123" s="177"/>
      <c r="DC123" s="252">
        <f t="shared" si="92"/>
        <v>0</v>
      </c>
      <c r="DD123" s="251">
        <f t="shared" si="93"/>
        <v>0</v>
      </c>
      <c r="DE123" s="226">
        <f t="shared" si="94"/>
        <v>0</v>
      </c>
      <c r="DF123" s="227">
        <f t="shared" si="95"/>
        <v>0</v>
      </c>
      <c r="DG123" s="1"/>
      <c r="DH123" s="1"/>
      <c r="DI123" s="164">
        <v>160</v>
      </c>
      <c r="DJ123" s="340"/>
      <c r="DK123" s="169"/>
      <c r="DL123" s="195">
        <v>160</v>
      </c>
      <c r="DM123" s="328"/>
      <c r="DN123" s="169"/>
      <c r="DO123" s="195">
        <v>160</v>
      </c>
      <c r="DP123" s="328"/>
      <c r="DQ123" s="169"/>
      <c r="DR123" s="195">
        <v>160</v>
      </c>
      <c r="DS123" s="328"/>
      <c r="DT123" s="169"/>
      <c r="DU123" s="195">
        <v>160</v>
      </c>
      <c r="DV123" s="328"/>
      <c r="DW123" s="169"/>
      <c r="DX123" s="164">
        <v>160</v>
      </c>
      <c r="DY123" s="340"/>
      <c r="DZ123" s="169"/>
      <c r="EA123" s="195">
        <v>160</v>
      </c>
      <c r="EB123" s="328"/>
      <c r="EC123" s="169"/>
      <c r="ED123" s="195">
        <v>160</v>
      </c>
      <c r="EE123" s="328"/>
      <c r="EF123" s="169"/>
      <c r="EG123" s="195">
        <v>160</v>
      </c>
      <c r="EH123" s="328"/>
      <c r="EI123" s="169"/>
      <c r="EJ123" s="164">
        <v>160</v>
      </c>
      <c r="EK123" s="340"/>
      <c r="EL123" s="169"/>
      <c r="EM123" s="195">
        <v>160</v>
      </c>
      <c r="EN123" s="328"/>
      <c r="EO123" s="169"/>
      <c r="EP123" s="195">
        <v>160</v>
      </c>
      <c r="EQ123" s="328"/>
      <c r="ER123" s="169"/>
      <c r="ES123" s="252">
        <f t="shared" si="96"/>
        <v>0</v>
      </c>
      <c r="ET123" s="251">
        <f t="shared" si="97"/>
        <v>0</v>
      </c>
      <c r="EU123" s="226">
        <f t="shared" si="98"/>
        <v>0</v>
      </c>
      <c r="EV123" s="227">
        <f t="shared" si="99"/>
        <v>0</v>
      </c>
      <c r="EW123" s="1"/>
      <c r="EX123" s="1"/>
      <c r="EY123" s="346">
        <v>160</v>
      </c>
      <c r="EZ123" s="327"/>
      <c r="FA123" s="169"/>
      <c r="FB123" s="195">
        <v>160</v>
      </c>
      <c r="FC123" s="327"/>
      <c r="FD123" s="169"/>
      <c r="FE123" s="195">
        <v>160</v>
      </c>
      <c r="FF123" s="327"/>
      <c r="FG123" s="169"/>
      <c r="FH123" s="195">
        <v>160</v>
      </c>
      <c r="FI123" s="327"/>
      <c r="FJ123" s="169"/>
      <c r="FK123" s="164">
        <v>160</v>
      </c>
      <c r="FL123" s="340"/>
      <c r="FM123" s="169"/>
      <c r="FN123" s="195">
        <v>160</v>
      </c>
      <c r="FO123" s="327"/>
      <c r="FP123" s="169"/>
      <c r="FQ123" s="164">
        <v>160</v>
      </c>
      <c r="FR123" s="340"/>
      <c r="FS123" s="169"/>
      <c r="FT123" s="195">
        <v>160</v>
      </c>
      <c r="FU123" s="327"/>
      <c r="FV123" s="169"/>
      <c r="FW123" s="195">
        <v>160</v>
      </c>
      <c r="FX123" s="327"/>
      <c r="FY123" s="169"/>
      <c r="FZ123" s="164">
        <v>160</v>
      </c>
      <c r="GA123" s="340"/>
      <c r="GB123" s="169"/>
      <c r="GC123" s="195">
        <v>160</v>
      </c>
      <c r="GD123" s="327"/>
      <c r="GE123" s="169"/>
      <c r="GF123" s="195">
        <v>160</v>
      </c>
      <c r="GG123" s="327"/>
      <c r="GH123" s="169"/>
      <c r="GI123" s="252">
        <f t="shared" si="100"/>
        <v>0</v>
      </c>
      <c r="GJ123" s="251">
        <f t="shared" si="101"/>
        <v>0</v>
      </c>
      <c r="GK123" s="226">
        <f t="shared" si="102"/>
        <v>0</v>
      </c>
      <c r="GL123" s="227">
        <f t="shared" si="103"/>
        <v>0</v>
      </c>
      <c r="GM123" s="1"/>
      <c r="GN123" s="1"/>
      <c r="GO123" s="346">
        <v>160</v>
      </c>
      <c r="GP123" s="327"/>
      <c r="GQ123" s="169"/>
      <c r="GR123" s="195">
        <v>160</v>
      </c>
      <c r="GS123" s="327"/>
      <c r="GT123" s="169"/>
      <c r="GU123" s="195">
        <v>160</v>
      </c>
      <c r="GV123" s="327"/>
      <c r="GW123" s="169"/>
      <c r="GX123" s="195">
        <v>160</v>
      </c>
      <c r="GY123" s="327"/>
      <c r="GZ123" s="169"/>
      <c r="HA123" s="195">
        <v>160</v>
      </c>
      <c r="HB123" s="327"/>
      <c r="HC123" s="169"/>
      <c r="HD123" s="195">
        <v>160</v>
      </c>
      <c r="HE123" s="327"/>
      <c r="HF123" s="169"/>
      <c r="HG123" s="195">
        <v>160</v>
      </c>
      <c r="HH123" s="327"/>
      <c r="HI123" s="169"/>
      <c r="HJ123" s="195">
        <v>160</v>
      </c>
      <c r="HK123" s="327"/>
      <c r="HL123" s="169"/>
      <c r="HM123" s="195">
        <v>160</v>
      </c>
      <c r="HN123" s="327"/>
      <c r="HO123" s="169"/>
      <c r="HP123" s="195">
        <v>160</v>
      </c>
      <c r="HQ123" s="327"/>
      <c r="HR123" s="169"/>
      <c r="HS123" s="195">
        <v>160</v>
      </c>
      <c r="HT123" s="327"/>
      <c r="HU123" s="169"/>
      <c r="HV123" s="195">
        <v>160</v>
      </c>
      <c r="HW123" s="327"/>
      <c r="HX123" s="169"/>
      <c r="HY123" s="252">
        <f t="shared" si="104"/>
        <v>0</v>
      </c>
      <c r="HZ123" s="251">
        <f t="shared" si="105"/>
        <v>0</v>
      </c>
      <c r="IA123" s="226">
        <f t="shared" si="106"/>
        <v>0</v>
      </c>
      <c r="IB123" s="227">
        <f t="shared" si="107"/>
        <v>0</v>
      </c>
      <c r="IC123" s="1"/>
      <c r="ID123" s="1"/>
      <c r="IE123" s="346">
        <v>160</v>
      </c>
      <c r="IF123" s="327"/>
      <c r="IG123" s="169"/>
      <c r="IH123" s="195">
        <v>160</v>
      </c>
      <c r="II123" s="327"/>
      <c r="IJ123" s="169"/>
      <c r="IK123" s="164">
        <v>160</v>
      </c>
      <c r="IL123" s="340"/>
      <c r="IM123" s="169"/>
      <c r="IN123" s="164">
        <v>160</v>
      </c>
      <c r="IO123" s="340"/>
      <c r="IP123" s="169"/>
      <c r="IQ123" s="164">
        <v>160</v>
      </c>
      <c r="IR123" s="340"/>
      <c r="IS123" s="169"/>
      <c r="IT123" s="164">
        <v>160</v>
      </c>
      <c r="IU123" s="340"/>
      <c r="IV123" s="169"/>
      <c r="IW123" s="195">
        <v>160</v>
      </c>
      <c r="IX123" s="327"/>
      <c r="IY123" s="169"/>
      <c r="IZ123" s="164">
        <v>160</v>
      </c>
      <c r="JA123" s="340"/>
      <c r="JB123" s="169"/>
      <c r="JC123" s="164">
        <v>160</v>
      </c>
      <c r="JD123" s="340"/>
      <c r="JE123" s="169"/>
      <c r="JF123" s="164">
        <v>160</v>
      </c>
      <c r="JG123" s="340"/>
      <c r="JH123" s="169"/>
      <c r="JI123" s="164">
        <v>160</v>
      </c>
      <c r="JJ123" s="340"/>
      <c r="JK123" s="169"/>
      <c r="JL123" s="195">
        <v>160</v>
      </c>
      <c r="JM123" s="327"/>
      <c r="JN123" s="169"/>
      <c r="JO123" s="252">
        <f t="shared" si="108"/>
        <v>0</v>
      </c>
      <c r="JP123" s="251">
        <f t="shared" si="109"/>
        <v>0</v>
      </c>
      <c r="JQ123" s="226">
        <f t="shared" si="110"/>
        <v>0</v>
      </c>
      <c r="JR123" s="227">
        <f t="shared" si="111"/>
        <v>0</v>
      </c>
      <c r="JS123" s="1"/>
      <c r="JT123" s="1"/>
      <c r="JU123" s="164">
        <v>160</v>
      </c>
      <c r="JV123" s="340"/>
      <c r="JW123" s="169"/>
      <c r="JX123" s="164">
        <v>160</v>
      </c>
      <c r="JY123" s="340"/>
      <c r="JZ123" s="169"/>
      <c r="KA123" s="164">
        <v>160</v>
      </c>
      <c r="KB123" s="340"/>
      <c r="KC123" s="169"/>
      <c r="KD123" s="164">
        <v>160</v>
      </c>
      <c r="KE123" s="340"/>
      <c r="KF123" s="169"/>
      <c r="KG123" s="164">
        <v>160</v>
      </c>
      <c r="KH123" s="340"/>
      <c r="KI123" s="169"/>
      <c r="KJ123" s="164">
        <v>160</v>
      </c>
      <c r="KK123" s="340"/>
      <c r="KL123" s="169"/>
      <c r="KM123" s="164">
        <v>160</v>
      </c>
      <c r="KN123" s="340"/>
      <c r="KO123" s="169"/>
      <c r="KP123" s="164">
        <v>160</v>
      </c>
      <c r="KQ123" s="340"/>
      <c r="KR123" s="169"/>
      <c r="KS123" s="164">
        <v>160</v>
      </c>
      <c r="KT123" s="340"/>
      <c r="KU123" s="169"/>
      <c r="KV123" s="164">
        <v>160</v>
      </c>
      <c r="KW123" s="340"/>
      <c r="KX123" s="169"/>
      <c r="KY123" s="164">
        <v>160</v>
      </c>
      <c r="KZ123" s="340"/>
      <c r="LA123" s="169"/>
      <c r="LB123" s="164">
        <v>160</v>
      </c>
      <c r="LC123" s="340"/>
      <c r="LD123" s="169"/>
      <c r="LE123" s="252">
        <f t="shared" si="112"/>
        <v>0</v>
      </c>
      <c r="LF123" s="251">
        <f t="shared" si="113"/>
        <v>0</v>
      </c>
      <c r="LG123" s="226">
        <f t="shared" si="114"/>
        <v>0</v>
      </c>
      <c r="LH123" s="227">
        <f t="shared" si="115"/>
        <v>0</v>
      </c>
      <c r="LI123" s="1"/>
      <c r="LJ123" s="1"/>
      <c r="LK123" s="164">
        <v>160</v>
      </c>
      <c r="LL123" s="340"/>
      <c r="LM123" s="169"/>
      <c r="LN123" s="164">
        <v>160</v>
      </c>
      <c r="LO123" s="340"/>
      <c r="LP123" s="169"/>
      <c r="LQ123" s="164">
        <v>160</v>
      </c>
      <c r="LR123" s="340"/>
      <c r="LS123" s="169"/>
      <c r="LT123" s="164">
        <v>160</v>
      </c>
      <c r="LU123" s="340"/>
      <c r="LV123" s="169"/>
      <c r="LW123" s="164">
        <v>160</v>
      </c>
      <c r="LX123" s="340"/>
      <c r="LY123" s="169"/>
      <c r="LZ123" s="205">
        <v>160</v>
      </c>
      <c r="MA123" s="340"/>
      <c r="MB123" s="169"/>
      <c r="MC123" s="164">
        <v>160</v>
      </c>
      <c r="MD123" s="340"/>
      <c r="ME123" s="169"/>
      <c r="MF123" s="164">
        <v>160</v>
      </c>
      <c r="MG123" s="340"/>
      <c r="MH123" s="169"/>
      <c r="MI123" s="164">
        <v>160</v>
      </c>
      <c r="MJ123" s="340"/>
      <c r="MK123" s="169"/>
      <c r="ML123" s="164">
        <v>160</v>
      </c>
      <c r="MM123" s="340"/>
      <c r="MN123" s="169"/>
      <c r="MO123" s="205">
        <v>160</v>
      </c>
      <c r="MP123" s="340"/>
      <c r="MQ123" s="169"/>
      <c r="MR123" s="164">
        <v>160</v>
      </c>
      <c r="MS123" s="340"/>
      <c r="MT123" s="169"/>
      <c r="MU123" s="252">
        <f t="shared" si="116"/>
        <v>0</v>
      </c>
      <c r="MV123" s="251">
        <f t="shared" si="117"/>
        <v>0</v>
      </c>
      <c r="MW123" s="226">
        <f t="shared" si="118"/>
        <v>0</v>
      </c>
      <c r="MX123" s="227">
        <f t="shared" si="119"/>
        <v>0</v>
      </c>
      <c r="MY123" s="1"/>
      <c r="MZ123" s="1"/>
      <c r="NA123" s="346">
        <v>160</v>
      </c>
      <c r="NB123" s="327"/>
      <c r="NC123" s="169"/>
      <c r="ND123" s="164">
        <v>160</v>
      </c>
      <c r="NE123" s="340"/>
      <c r="NF123" s="169"/>
      <c r="NG123" s="195">
        <v>160</v>
      </c>
      <c r="NH123" s="327"/>
      <c r="NI123" s="169"/>
      <c r="NJ123" s="195">
        <v>160</v>
      </c>
      <c r="NK123" s="327"/>
      <c r="NL123" s="169"/>
      <c r="NM123" s="164">
        <v>160</v>
      </c>
      <c r="NN123" s="340"/>
      <c r="NO123" s="169"/>
      <c r="NP123" s="164">
        <v>160</v>
      </c>
      <c r="NQ123" s="340"/>
      <c r="NR123" s="169"/>
      <c r="NS123" s="164">
        <v>160</v>
      </c>
      <c r="NT123" s="340"/>
      <c r="NU123" s="169"/>
      <c r="NV123" s="195">
        <v>160</v>
      </c>
      <c r="NW123" s="327"/>
      <c r="NX123" s="169"/>
      <c r="NY123" s="195">
        <v>160</v>
      </c>
      <c r="NZ123" s="327"/>
      <c r="OA123" s="169"/>
      <c r="OB123" s="164">
        <v>160</v>
      </c>
      <c r="OC123" s="340"/>
      <c r="OD123" s="169"/>
      <c r="OE123" s="164">
        <v>160</v>
      </c>
      <c r="OF123" s="340"/>
      <c r="OG123" s="169"/>
      <c r="OH123" s="164">
        <v>160</v>
      </c>
      <c r="OI123" s="340"/>
      <c r="OJ123" s="169"/>
      <c r="OK123" s="252">
        <f t="shared" si="120"/>
        <v>0</v>
      </c>
      <c r="OL123" s="251">
        <f t="shared" si="121"/>
        <v>0</v>
      </c>
      <c r="OM123" s="226">
        <f t="shared" si="122"/>
        <v>0</v>
      </c>
      <c r="ON123" s="227">
        <f t="shared" si="123"/>
        <v>0</v>
      </c>
      <c r="OO123" s="1"/>
      <c r="OP123" s="1"/>
      <c r="OQ123" s="283" t="s">
        <v>297</v>
      </c>
      <c r="OR123" s="354">
        <v>160</v>
      </c>
      <c r="OS123" s="327"/>
      <c r="OT123" s="177"/>
      <c r="OU123" s="252">
        <f t="shared" si="124"/>
        <v>0</v>
      </c>
      <c r="OV123" s="227">
        <f t="shared" si="125"/>
        <v>0</v>
      </c>
      <c r="OW123" s="226">
        <f t="shared" si="126"/>
        <v>0</v>
      </c>
      <c r="OX123" s="251">
        <f t="shared" si="127"/>
        <v>0</v>
      </c>
      <c r="OY123" s="293"/>
      <c r="OZ123" s="1"/>
      <c r="PA123" s="1"/>
      <c r="PB123" s="228">
        <f t="shared" si="130"/>
        <v>0</v>
      </c>
      <c r="PC123" s="255">
        <f t="shared" si="131"/>
        <v>0</v>
      </c>
      <c r="PD123" s="226">
        <f t="shared" si="132"/>
        <v>0</v>
      </c>
      <c r="PE123" s="227">
        <f t="shared" si="133"/>
        <v>0</v>
      </c>
      <c r="PF123" s="230">
        <f t="shared" si="134"/>
        <v>0</v>
      </c>
      <c r="PG123" s="229">
        <f t="shared" si="135"/>
        <v>0</v>
      </c>
      <c r="PH123" s="226">
        <f t="shared" si="136"/>
        <v>0</v>
      </c>
      <c r="PI123" s="251">
        <f t="shared" si="137"/>
        <v>0</v>
      </c>
      <c r="PJ123" s="412">
        <f t="shared" si="138"/>
        <v>0</v>
      </c>
      <c r="PK123" s="417">
        <f t="shared" si="139"/>
        <v>0</v>
      </c>
      <c r="PL123" s="412">
        <f t="shared" si="140"/>
        <v>0</v>
      </c>
      <c r="PM123" s="414">
        <f t="shared" si="141"/>
        <v>0</v>
      </c>
      <c r="PN123" s="412" t="s">
        <v>338</v>
      </c>
      <c r="PO123" s="414" t="s">
        <v>338</v>
      </c>
      <c r="PP123" s="412">
        <f t="shared" si="142"/>
        <v>0</v>
      </c>
      <c r="PQ123" s="414">
        <f t="shared" si="143"/>
        <v>0</v>
      </c>
      <c r="PR123" s="1"/>
      <c r="PV123" s="26"/>
      <c r="PW123" s="26"/>
      <c r="PY123" s="26"/>
    </row>
    <row r="124" spans="2:441" s="4" customFormat="1" ht="15" hidden="1" customHeight="1" x14ac:dyDescent="0.25">
      <c r="B124" s="46"/>
      <c r="C124" s="982"/>
      <c r="D124" s="983"/>
      <c r="E124" s="583"/>
      <c r="F124" s="652"/>
      <c r="G124" s="584"/>
      <c r="H124" s="58"/>
      <c r="I124" s="57">
        <f>INT(ROUND(F124,2)*(IF(RIGHT(G124,1)="*",data!$J$11*H124+(IF(H124&gt;0, data!$K$11,0)),(IF(G124&gt;0,data!$J$11*RIGHT(G124,5)+data!$K$11,0)))))</f>
        <v>0</v>
      </c>
      <c r="J124" s="57">
        <f t="shared" si="144"/>
        <v>0</v>
      </c>
      <c r="K124" s="576"/>
      <c r="L124" s="550"/>
      <c r="M124" s="128"/>
      <c r="N124" s="57">
        <f>INT(ROUND(F124,2)*(IF(J124&gt;0,(IF(L124="ano",data!$J$6,0)),0)))</f>
        <v>0</v>
      </c>
      <c r="O124" s="61">
        <f t="shared" si="145"/>
        <v>0</v>
      </c>
      <c r="P124" s="63">
        <f t="shared" si="146"/>
        <v>0</v>
      </c>
      <c r="Q124" s="26"/>
      <c r="R124" s="288" t="str">
        <f t="shared" si="147"/>
        <v/>
      </c>
      <c r="S124" s="289" t="str">
        <f t="shared" si="148"/>
        <v/>
      </c>
      <c r="T124" s="65" t="s">
        <v>338</v>
      </c>
      <c r="U124" s="290" t="str">
        <f t="shared" si="149"/>
        <v/>
      </c>
      <c r="V124" s="4">
        <f t="shared" si="129"/>
        <v>0</v>
      </c>
      <c r="W124" s="26">
        <f t="shared" si="150"/>
        <v>0</v>
      </c>
      <c r="X124" s="26">
        <f>IF(OR(G124=data!$I$18,G124=data!$I$19,G124=data!$I$20,G124=data!$I$21,G124=data!$I$22,G124=data!$I$23,G124=data!$I$24,G124=data!$I$25,G124=data!$I$26,G124=data!$I$27,G124=data!$I$28,G124=data!$I$29,G124=data!$I$30,G124=data!$I$31,G124=data!$I$32,G124=data!$I$33,G124=data!$I$34,G124=data!$I$35,G124=data!$I$36,G124=data!$I$37,G124=data!$I$38,G124=data!$I$39,G124=data!$I$40,G124=data!$I$41,G124=data!$I$42,G124=data!$I$43,G124=data!$I$44),1,0)</f>
        <v>0</v>
      </c>
      <c r="Z124" s="173" t="s">
        <v>297</v>
      </c>
      <c r="AA124" s="10"/>
      <c r="AB124" s="10"/>
      <c r="AC124" s="560">
        <v>160</v>
      </c>
      <c r="AD124" s="561"/>
      <c r="AE124" s="562"/>
      <c r="AF124" s="560">
        <v>160</v>
      </c>
      <c r="AG124" s="561"/>
      <c r="AH124" s="562"/>
      <c r="AI124" s="560">
        <v>160</v>
      </c>
      <c r="AJ124" s="561"/>
      <c r="AK124" s="562"/>
      <c r="AL124" s="560">
        <v>160</v>
      </c>
      <c r="AM124" s="561"/>
      <c r="AN124" s="562"/>
      <c r="AO124" s="560">
        <v>160</v>
      </c>
      <c r="AP124" s="561"/>
      <c r="AQ124" s="562"/>
      <c r="AR124" s="560">
        <v>160</v>
      </c>
      <c r="AS124" s="561"/>
      <c r="AT124" s="562"/>
      <c r="AU124" s="560">
        <v>160</v>
      </c>
      <c r="AV124" s="561"/>
      <c r="AW124" s="562"/>
      <c r="AX124" s="560">
        <v>160</v>
      </c>
      <c r="AY124" s="561"/>
      <c r="AZ124" s="562"/>
      <c r="BA124" s="560">
        <v>160</v>
      </c>
      <c r="BB124" s="561"/>
      <c r="BC124" s="562"/>
      <c r="BD124" s="560">
        <v>160</v>
      </c>
      <c r="BE124" s="561"/>
      <c r="BF124" s="562"/>
      <c r="BG124" s="560">
        <v>160</v>
      </c>
      <c r="BH124" s="561"/>
      <c r="BI124" s="562"/>
      <c r="BJ124" s="560">
        <v>160</v>
      </c>
      <c r="BK124" s="561"/>
      <c r="BL124" s="562"/>
      <c r="BM124" s="226">
        <f t="shared" si="88"/>
        <v>0</v>
      </c>
      <c r="BN124" s="251">
        <f t="shared" si="89"/>
        <v>0</v>
      </c>
      <c r="BO124" s="226">
        <f t="shared" si="90"/>
        <v>0</v>
      </c>
      <c r="BP124" s="227">
        <f t="shared" si="91"/>
        <v>0</v>
      </c>
      <c r="BQ124" s="1"/>
      <c r="BR124" s="1"/>
      <c r="BS124" s="174">
        <v>160</v>
      </c>
      <c r="BT124" s="573"/>
      <c r="BU124" s="175"/>
      <c r="BV124" s="174">
        <v>160</v>
      </c>
      <c r="BW124" s="573"/>
      <c r="BX124" s="175"/>
      <c r="BY124" s="174">
        <v>160</v>
      </c>
      <c r="BZ124" s="573"/>
      <c r="CA124" s="175"/>
      <c r="CB124" s="174">
        <v>160</v>
      </c>
      <c r="CC124" s="573"/>
      <c r="CD124" s="175"/>
      <c r="CE124" s="174">
        <v>160</v>
      </c>
      <c r="CF124" s="573"/>
      <c r="CG124" s="175"/>
      <c r="CH124" s="174">
        <v>160</v>
      </c>
      <c r="CI124" s="573"/>
      <c r="CJ124" s="175"/>
      <c r="CK124" s="174">
        <v>160</v>
      </c>
      <c r="CL124" s="573"/>
      <c r="CM124" s="175"/>
      <c r="CN124" s="174">
        <v>160</v>
      </c>
      <c r="CO124" s="573"/>
      <c r="CP124" s="175"/>
      <c r="CQ124" s="174">
        <v>160</v>
      </c>
      <c r="CR124" s="573"/>
      <c r="CS124" s="175"/>
      <c r="CT124" s="174">
        <v>160</v>
      </c>
      <c r="CU124" s="573"/>
      <c r="CV124" s="175"/>
      <c r="CW124" s="174">
        <v>160</v>
      </c>
      <c r="CX124" s="573"/>
      <c r="CY124" s="175"/>
      <c r="CZ124" s="174">
        <v>160</v>
      </c>
      <c r="DA124" s="573"/>
      <c r="DB124" s="175"/>
      <c r="DC124" s="252">
        <f t="shared" si="92"/>
        <v>0</v>
      </c>
      <c r="DD124" s="251">
        <f t="shared" si="93"/>
        <v>0</v>
      </c>
      <c r="DE124" s="226">
        <f t="shared" si="94"/>
        <v>0</v>
      </c>
      <c r="DF124" s="227">
        <f t="shared" si="95"/>
        <v>0</v>
      </c>
      <c r="DG124" s="1"/>
      <c r="DH124" s="1"/>
      <c r="DI124" s="174">
        <v>160</v>
      </c>
      <c r="DJ124" s="566"/>
      <c r="DK124" s="567"/>
      <c r="DL124" s="201">
        <v>160</v>
      </c>
      <c r="DM124" s="561"/>
      <c r="DN124" s="567"/>
      <c r="DO124" s="201">
        <v>160</v>
      </c>
      <c r="DP124" s="561"/>
      <c r="DQ124" s="567"/>
      <c r="DR124" s="201">
        <v>160</v>
      </c>
      <c r="DS124" s="561"/>
      <c r="DT124" s="567"/>
      <c r="DU124" s="201">
        <v>160</v>
      </c>
      <c r="DV124" s="561"/>
      <c r="DW124" s="567"/>
      <c r="DX124" s="174">
        <v>160</v>
      </c>
      <c r="DY124" s="566"/>
      <c r="DZ124" s="567"/>
      <c r="EA124" s="201">
        <v>160</v>
      </c>
      <c r="EB124" s="561"/>
      <c r="EC124" s="567"/>
      <c r="ED124" s="201">
        <v>160</v>
      </c>
      <c r="EE124" s="561"/>
      <c r="EF124" s="567"/>
      <c r="EG124" s="201">
        <v>160</v>
      </c>
      <c r="EH124" s="561"/>
      <c r="EI124" s="567"/>
      <c r="EJ124" s="174">
        <v>160</v>
      </c>
      <c r="EK124" s="566"/>
      <c r="EL124" s="567"/>
      <c r="EM124" s="201">
        <v>160</v>
      </c>
      <c r="EN124" s="561"/>
      <c r="EO124" s="567"/>
      <c r="EP124" s="201">
        <v>160</v>
      </c>
      <c r="EQ124" s="561"/>
      <c r="ER124" s="567"/>
      <c r="ES124" s="252">
        <f t="shared" si="96"/>
        <v>0</v>
      </c>
      <c r="ET124" s="251">
        <f t="shared" si="97"/>
        <v>0</v>
      </c>
      <c r="EU124" s="226">
        <f t="shared" si="98"/>
        <v>0</v>
      </c>
      <c r="EV124" s="227">
        <f t="shared" si="99"/>
        <v>0</v>
      </c>
      <c r="EW124" s="1"/>
      <c r="EX124" s="1"/>
      <c r="EY124" s="568">
        <v>160</v>
      </c>
      <c r="EZ124" s="573"/>
      <c r="FA124" s="567"/>
      <c r="FB124" s="201">
        <v>160</v>
      </c>
      <c r="FC124" s="573"/>
      <c r="FD124" s="567"/>
      <c r="FE124" s="201">
        <v>160</v>
      </c>
      <c r="FF124" s="573"/>
      <c r="FG124" s="567"/>
      <c r="FH124" s="201">
        <v>160</v>
      </c>
      <c r="FI124" s="573"/>
      <c r="FJ124" s="567"/>
      <c r="FK124" s="174">
        <v>160</v>
      </c>
      <c r="FL124" s="566"/>
      <c r="FM124" s="567"/>
      <c r="FN124" s="201">
        <v>160</v>
      </c>
      <c r="FO124" s="573"/>
      <c r="FP124" s="567"/>
      <c r="FQ124" s="174">
        <v>160</v>
      </c>
      <c r="FR124" s="566"/>
      <c r="FS124" s="567"/>
      <c r="FT124" s="201">
        <v>160</v>
      </c>
      <c r="FU124" s="573"/>
      <c r="FV124" s="567"/>
      <c r="FW124" s="201">
        <v>160</v>
      </c>
      <c r="FX124" s="573"/>
      <c r="FY124" s="567"/>
      <c r="FZ124" s="174">
        <v>160</v>
      </c>
      <c r="GA124" s="566"/>
      <c r="GB124" s="567"/>
      <c r="GC124" s="201">
        <v>160</v>
      </c>
      <c r="GD124" s="573"/>
      <c r="GE124" s="567"/>
      <c r="GF124" s="201">
        <v>160</v>
      </c>
      <c r="GG124" s="573"/>
      <c r="GH124" s="567"/>
      <c r="GI124" s="252">
        <f t="shared" si="100"/>
        <v>0</v>
      </c>
      <c r="GJ124" s="251">
        <f t="shared" si="101"/>
        <v>0</v>
      </c>
      <c r="GK124" s="226">
        <f t="shared" si="102"/>
        <v>0</v>
      </c>
      <c r="GL124" s="227">
        <f t="shared" si="103"/>
        <v>0</v>
      </c>
      <c r="GM124" s="1"/>
      <c r="GN124" s="1"/>
      <c r="GO124" s="568">
        <v>160</v>
      </c>
      <c r="GP124" s="573"/>
      <c r="GQ124" s="567"/>
      <c r="GR124" s="201">
        <v>160</v>
      </c>
      <c r="GS124" s="573"/>
      <c r="GT124" s="567"/>
      <c r="GU124" s="201">
        <v>160</v>
      </c>
      <c r="GV124" s="573"/>
      <c r="GW124" s="567"/>
      <c r="GX124" s="201">
        <v>160</v>
      </c>
      <c r="GY124" s="573"/>
      <c r="GZ124" s="567"/>
      <c r="HA124" s="201">
        <v>160</v>
      </c>
      <c r="HB124" s="573"/>
      <c r="HC124" s="567"/>
      <c r="HD124" s="201">
        <v>160</v>
      </c>
      <c r="HE124" s="573"/>
      <c r="HF124" s="567"/>
      <c r="HG124" s="201">
        <v>160</v>
      </c>
      <c r="HH124" s="573"/>
      <c r="HI124" s="567"/>
      <c r="HJ124" s="201">
        <v>160</v>
      </c>
      <c r="HK124" s="573"/>
      <c r="HL124" s="567"/>
      <c r="HM124" s="201">
        <v>160</v>
      </c>
      <c r="HN124" s="573"/>
      <c r="HO124" s="567"/>
      <c r="HP124" s="201">
        <v>160</v>
      </c>
      <c r="HQ124" s="573"/>
      <c r="HR124" s="567"/>
      <c r="HS124" s="201">
        <v>160</v>
      </c>
      <c r="HT124" s="573"/>
      <c r="HU124" s="567"/>
      <c r="HV124" s="201">
        <v>160</v>
      </c>
      <c r="HW124" s="573"/>
      <c r="HX124" s="567"/>
      <c r="HY124" s="252">
        <f t="shared" si="104"/>
        <v>0</v>
      </c>
      <c r="HZ124" s="251">
        <f t="shared" si="105"/>
        <v>0</v>
      </c>
      <c r="IA124" s="226">
        <f t="shared" si="106"/>
        <v>0</v>
      </c>
      <c r="IB124" s="227">
        <f t="shared" si="107"/>
        <v>0</v>
      </c>
      <c r="IC124" s="1"/>
      <c r="ID124" s="1"/>
      <c r="IE124" s="568">
        <v>160</v>
      </c>
      <c r="IF124" s="573"/>
      <c r="IG124" s="567"/>
      <c r="IH124" s="201">
        <v>160</v>
      </c>
      <c r="II124" s="573"/>
      <c r="IJ124" s="567"/>
      <c r="IK124" s="174">
        <v>160</v>
      </c>
      <c r="IL124" s="566"/>
      <c r="IM124" s="567"/>
      <c r="IN124" s="174">
        <v>160</v>
      </c>
      <c r="IO124" s="566"/>
      <c r="IP124" s="567"/>
      <c r="IQ124" s="174">
        <v>160</v>
      </c>
      <c r="IR124" s="566"/>
      <c r="IS124" s="567"/>
      <c r="IT124" s="174">
        <v>160</v>
      </c>
      <c r="IU124" s="566"/>
      <c r="IV124" s="567"/>
      <c r="IW124" s="201">
        <v>160</v>
      </c>
      <c r="IX124" s="573"/>
      <c r="IY124" s="567"/>
      <c r="IZ124" s="174">
        <v>160</v>
      </c>
      <c r="JA124" s="566"/>
      <c r="JB124" s="567"/>
      <c r="JC124" s="174">
        <v>160</v>
      </c>
      <c r="JD124" s="566"/>
      <c r="JE124" s="567"/>
      <c r="JF124" s="174">
        <v>160</v>
      </c>
      <c r="JG124" s="566"/>
      <c r="JH124" s="567"/>
      <c r="JI124" s="174">
        <v>160</v>
      </c>
      <c r="JJ124" s="566"/>
      <c r="JK124" s="567"/>
      <c r="JL124" s="201">
        <v>160</v>
      </c>
      <c r="JM124" s="573"/>
      <c r="JN124" s="567"/>
      <c r="JO124" s="252">
        <f t="shared" si="108"/>
        <v>0</v>
      </c>
      <c r="JP124" s="251">
        <f t="shared" si="109"/>
        <v>0</v>
      </c>
      <c r="JQ124" s="226">
        <f t="shared" si="110"/>
        <v>0</v>
      </c>
      <c r="JR124" s="227">
        <f t="shared" si="111"/>
        <v>0</v>
      </c>
      <c r="JS124" s="1"/>
      <c r="JT124" s="1"/>
      <c r="JU124" s="174">
        <v>160</v>
      </c>
      <c r="JV124" s="566"/>
      <c r="JW124" s="567"/>
      <c r="JX124" s="174">
        <v>160</v>
      </c>
      <c r="JY124" s="566"/>
      <c r="JZ124" s="567"/>
      <c r="KA124" s="174">
        <v>160</v>
      </c>
      <c r="KB124" s="566"/>
      <c r="KC124" s="567"/>
      <c r="KD124" s="174">
        <v>160</v>
      </c>
      <c r="KE124" s="566"/>
      <c r="KF124" s="567"/>
      <c r="KG124" s="174">
        <v>160</v>
      </c>
      <c r="KH124" s="566"/>
      <c r="KI124" s="567"/>
      <c r="KJ124" s="174">
        <v>160</v>
      </c>
      <c r="KK124" s="566"/>
      <c r="KL124" s="567"/>
      <c r="KM124" s="174">
        <v>160</v>
      </c>
      <c r="KN124" s="566"/>
      <c r="KO124" s="567"/>
      <c r="KP124" s="174">
        <v>160</v>
      </c>
      <c r="KQ124" s="566"/>
      <c r="KR124" s="567"/>
      <c r="KS124" s="174">
        <v>160</v>
      </c>
      <c r="KT124" s="566"/>
      <c r="KU124" s="567"/>
      <c r="KV124" s="174">
        <v>160</v>
      </c>
      <c r="KW124" s="566"/>
      <c r="KX124" s="567"/>
      <c r="KY124" s="174">
        <v>160</v>
      </c>
      <c r="KZ124" s="566"/>
      <c r="LA124" s="567"/>
      <c r="LB124" s="174">
        <v>160</v>
      </c>
      <c r="LC124" s="566"/>
      <c r="LD124" s="567"/>
      <c r="LE124" s="252">
        <f t="shared" si="112"/>
        <v>0</v>
      </c>
      <c r="LF124" s="251">
        <f t="shared" si="113"/>
        <v>0</v>
      </c>
      <c r="LG124" s="226">
        <f t="shared" si="114"/>
        <v>0</v>
      </c>
      <c r="LH124" s="227">
        <f t="shared" si="115"/>
        <v>0</v>
      </c>
      <c r="LI124" s="1"/>
      <c r="LJ124" s="1"/>
      <c r="LK124" s="174">
        <v>160</v>
      </c>
      <c r="LL124" s="566"/>
      <c r="LM124" s="567"/>
      <c r="LN124" s="174">
        <v>160</v>
      </c>
      <c r="LO124" s="566"/>
      <c r="LP124" s="567"/>
      <c r="LQ124" s="174">
        <v>160</v>
      </c>
      <c r="LR124" s="566"/>
      <c r="LS124" s="567"/>
      <c r="LT124" s="174">
        <v>160</v>
      </c>
      <c r="LU124" s="566"/>
      <c r="LV124" s="567"/>
      <c r="LW124" s="174">
        <v>160</v>
      </c>
      <c r="LX124" s="566"/>
      <c r="LY124" s="567"/>
      <c r="LZ124" s="551">
        <v>160</v>
      </c>
      <c r="MA124" s="566"/>
      <c r="MB124" s="567"/>
      <c r="MC124" s="174">
        <v>160</v>
      </c>
      <c r="MD124" s="566"/>
      <c r="ME124" s="567"/>
      <c r="MF124" s="174">
        <v>160</v>
      </c>
      <c r="MG124" s="566"/>
      <c r="MH124" s="567"/>
      <c r="MI124" s="174">
        <v>160</v>
      </c>
      <c r="MJ124" s="566"/>
      <c r="MK124" s="567"/>
      <c r="ML124" s="174">
        <v>160</v>
      </c>
      <c r="MM124" s="566"/>
      <c r="MN124" s="567"/>
      <c r="MO124" s="551">
        <v>160</v>
      </c>
      <c r="MP124" s="566"/>
      <c r="MQ124" s="567"/>
      <c r="MR124" s="174">
        <v>160</v>
      </c>
      <c r="MS124" s="566"/>
      <c r="MT124" s="567"/>
      <c r="MU124" s="252">
        <f t="shared" si="116"/>
        <v>0</v>
      </c>
      <c r="MV124" s="251">
        <f t="shared" si="117"/>
        <v>0</v>
      </c>
      <c r="MW124" s="226">
        <f t="shared" si="118"/>
        <v>0</v>
      </c>
      <c r="MX124" s="227">
        <f t="shared" si="119"/>
        <v>0</v>
      </c>
      <c r="MY124" s="1"/>
      <c r="MZ124" s="1"/>
      <c r="NA124" s="568">
        <v>160</v>
      </c>
      <c r="NB124" s="573"/>
      <c r="NC124" s="567"/>
      <c r="ND124" s="174">
        <v>160</v>
      </c>
      <c r="NE124" s="566"/>
      <c r="NF124" s="567"/>
      <c r="NG124" s="201">
        <v>160</v>
      </c>
      <c r="NH124" s="573"/>
      <c r="NI124" s="567"/>
      <c r="NJ124" s="201">
        <v>160</v>
      </c>
      <c r="NK124" s="573"/>
      <c r="NL124" s="567"/>
      <c r="NM124" s="174">
        <v>160</v>
      </c>
      <c r="NN124" s="566"/>
      <c r="NO124" s="567"/>
      <c r="NP124" s="174">
        <v>160</v>
      </c>
      <c r="NQ124" s="566"/>
      <c r="NR124" s="567"/>
      <c r="NS124" s="174">
        <v>160</v>
      </c>
      <c r="NT124" s="566"/>
      <c r="NU124" s="567"/>
      <c r="NV124" s="201">
        <v>160</v>
      </c>
      <c r="NW124" s="573"/>
      <c r="NX124" s="567"/>
      <c r="NY124" s="201">
        <v>160</v>
      </c>
      <c r="NZ124" s="573"/>
      <c r="OA124" s="567"/>
      <c r="OB124" s="174">
        <v>160</v>
      </c>
      <c r="OC124" s="566"/>
      <c r="OD124" s="567"/>
      <c r="OE124" s="174">
        <v>160</v>
      </c>
      <c r="OF124" s="566"/>
      <c r="OG124" s="567"/>
      <c r="OH124" s="174">
        <v>160</v>
      </c>
      <c r="OI124" s="566"/>
      <c r="OJ124" s="567"/>
      <c r="OK124" s="252">
        <f t="shared" si="120"/>
        <v>0</v>
      </c>
      <c r="OL124" s="251">
        <f t="shared" si="121"/>
        <v>0</v>
      </c>
      <c r="OM124" s="226">
        <f t="shared" si="122"/>
        <v>0</v>
      </c>
      <c r="ON124" s="227">
        <f t="shared" si="123"/>
        <v>0</v>
      </c>
      <c r="OO124" s="1"/>
      <c r="OP124" s="1"/>
      <c r="OQ124" s="571" t="s">
        <v>297</v>
      </c>
      <c r="OR124" s="577">
        <v>160</v>
      </c>
      <c r="OS124" s="573"/>
      <c r="OT124" s="175"/>
      <c r="OU124" s="252">
        <f t="shared" si="124"/>
        <v>0</v>
      </c>
      <c r="OV124" s="227">
        <f t="shared" si="125"/>
        <v>0</v>
      </c>
      <c r="OW124" s="226">
        <f t="shared" si="126"/>
        <v>0</v>
      </c>
      <c r="OX124" s="251">
        <f t="shared" si="127"/>
        <v>0</v>
      </c>
      <c r="OY124" s="574"/>
      <c r="OZ124" s="1"/>
      <c r="PA124" s="1"/>
      <c r="PB124" s="228">
        <f t="shared" si="130"/>
        <v>0</v>
      </c>
      <c r="PC124" s="255">
        <f t="shared" si="131"/>
        <v>0</v>
      </c>
      <c r="PD124" s="226">
        <f t="shared" si="132"/>
        <v>0</v>
      </c>
      <c r="PE124" s="227">
        <f t="shared" si="133"/>
        <v>0</v>
      </c>
      <c r="PF124" s="230">
        <f t="shared" si="134"/>
        <v>0</v>
      </c>
      <c r="PG124" s="229">
        <f t="shared" si="135"/>
        <v>0</v>
      </c>
      <c r="PH124" s="226">
        <f t="shared" si="136"/>
        <v>0</v>
      </c>
      <c r="PI124" s="251">
        <f t="shared" si="137"/>
        <v>0</v>
      </c>
      <c r="PJ124" s="412">
        <f t="shared" si="138"/>
        <v>0</v>
      </c>
      <c r="PK124" s="417">
        <f t="shared" si="139"/>
        <v>0</v>
      </c>
      <c r="PL124" s="412">
        <f t="shared" si="140"/>
        <v>0</v>
      </c>
      <c r="PM124" s="414">
        <f t="shared" si="141"/>
        <v>0</v>
      </c>
      <c r="PN124" s="412" t="s">
        <v>338</v>
      </c>
      <c r="PO124" s="414" t="s">
        <v>338</v>
      </c>
      <c r="PP124" s="412">
        <f t="shared" si="142"/>
        <v>0</v>
      </c>
      <c r="PQ124" s="414">
        <f t="shared" si="143"/>
        <v>0</v>
      </c>
      <c r="PR124" s="1"/>
      <c r="PV124" s="26"/>
      <c r="PW124" s="26"/>
      <c r="PY124" s="26"/>
    </row>
    <row r="125" spans="2:441" s="4" customFormat="1" ht="16.5" customHeight="1" x14ac:dyDescent="0.25">
      <c r="B125" s="46" t="s">
        <v>270</v>
      </c>
      <c r="C125" s="986"/>
      <c r="D125" s="987"/>
      <c r="E125" s="308"/>
      <c r="F125" s="652">
        <v>1</v>
      </c>
      <c r="G125" s="309"/>
      <c r="H125" s="59"/>
      <c r="I125" s="57">
        <f>INT(ROUND(F125,2)*(IF(RIGHT(G125,1)="*",data!$J$11*H125+(IF(H125&gt;0, data!$K$11,0)),(IF(G125&gt;0,data!$J$11*RIGHT(G125,5)+data!$K$11,0)))))</f>
        <v>0</v>
      </c>
      <c r="J125" s="57">
        <f t="shared" si="144"/>
        <v>0</v>
      </c>
      <c r="K125" s="313"/>
      <c r="L125" s="314"/>
      <c r="M125" s="312"/>
      <c r="N125" s="57">
        <f>INT(ROUND(F125,2)*(IF(J125&gt;0,(IF(L125="ano",data!$J$6,0)),0)))</f>
        <v>0</v>
      </c>
      <c r="O125" s="61">
        <f t="shared" si="145"/>
        <v>0</v>
      </c>
      <c r="P125" s="63">
        <f t="shared" si="146"/>
        <v>0</v>
      </c>
      <c r="Q125" s="26"/>
      <c r="R125" s="288" t="str">
        <f t="shared" si="147"/>
        <v/>
      </c>
      <c r="S125" s="289" t="str">
        <f t="shared" si="148"/>
        <v/>
      </c>
      <c r="T125" s="65" t="s">
        <v>338</v>
      </c>
      <c r="U125" s="290" t="str">
        <f t="shared" si="149"/>
        <v/>
      </c>
      <c r="V125" s="4">
        <f t="shared" si="129"/>
        <v>0</v>
      </c>
      <c r="W125" s="26">
        <f t="shared" si="150"/>
        <v>0</v>
      </c>
      <c r="X125" s="26">
        <f>IF(OR(G125=data!$I$18,G125=data!$I$19,G125=data!$I$20,G125=data!$I$21,G125=data!$I$22,G125=data!$I$23,G125=data!$I$24,G125=data!$I$25,G125=data!$I$26,G125=data!$I$27,G125=data!$I$28,G125=data!$I$29,G125=data!$I$30,G125=data!$I$31,G125=data!$I$32,G125=data!$I$33,G125=data!$I$34,G125=data!$I$35,G125=data!$I$36,G125=data!$I$37,G125=data!$I$38,G125=data!$I$39,G125=data!$I$40,G125=data!$I$41,G125=data!$I$42,G125=data!$I$43,G125=data!$I$44),1,0)</f>
        <v>0</v>
      </c>
      <c r="Z125" s="176" t="s">
        <v>297</v>
      </c>
      <c r="AA125" s="10"/>
      <c r="AB125" s="10"/>
      <c r="AC125" s="168">
        <v>160</v>
      </c>
      <c r="AD125" s="328"/>
      <c r="AE125" s="223"/>
      <c r="AF125" s="168">
        <v>160</v>
      </c>
      <c r="AG125" s="328"/>
      <c r="AH125" s="223"/>
      <c r="AI125" s="168">
        <v>160</v>
      </c>
      <c r="AJ125" s="328"/>
      <c r="AK125" s="223"/>
      <c r="AL125" s="168">
        <v>160</v>
      </c>
      <c r="AM125" s="328"/>
      <c r="AN125" s="223"/>
      <c r="AO125" s="168">
        <v>160</v>
      </c>
      <c r="AP125" s="328"/>
      <c r="AQ125" s="223"/>
      <c r="AR125" s="168">
        <v>160</v>
      </c>
      <c r="AS125" s="328"/>
      <c r="AT125" s="223"/>
      <c r="AU125" s="168">
        <v>160</v>
      </c>
      <c r="AV125" s="328"/>
      <c r="AW125" s="223"/>
      <c r="AX125" s="168">
        <v>160</v>
      </c>
      <c r="AY125" s="328"/>
      <c r="AZ125" s="223"/>
      <c r="BA125" s="168">
        <v>160</v>
      </c>
      <c r="BB125" s="328"/>
      <c r="BC125" s="223"/>
      <c r="BD125" s="168">
        <v>160</v>
      </c>
      <c r="BE125" s="328"/>
      <c r="BF125" s="223"/>
      <c r="BG125" s="168">
        <v>160</v>
      </c>
      <c r="BH125" s="328"/>
      <c r="BI125" s="223"/>
      <c r="BJ125" s="168">
        <v>160</v>
      </c>
      <c r="BK125" s="328"/>
      <c r="BL125" s="223"/>
      <c r="BM125" s="226">
        <f t="shared" si="88"/>
        <v>0</v>
      </c>
      <c r="BN125" s="251">
        <f t="shared" si="89"/>
        <v>0</v>
      </c>
      <c r="BO125" s="226">
        <f t="shared" si="90"/>
        <v>0</v>
      </c>
      <c r="BP125" s="227">
        <f t="shared" si="91"/>
        <v>0</v>
      </c>
      <c r="BQ125" s="1"/>
      <c r="BR125" s="1"/>
      <c r="BS125" s="164">
        <v>160</v>
      </c>
      <c r="BT125" s="327"/>
      <c r="BU125" s="177"/>
      <c r="BV125" s="164">
        <v>100</v>
      </c>
      <c r="BW125" s="327"/>
      <c r="BX125" s="177"/>
      <c r="BY125" s="164">
        <v>160</v>
      </c>
      <c r="BZ125" s="327"/>
      <c r="CA125" s="177"/>
      <c r="CB125" s="164">
        <v>160</v>
      </c>
      <c r="CC125" s="327"/>
      <c r="CD125" s="177"/>
      <c r="CE125" s="164">
        <v>160</v>
      </c>
      <c r="CF125" s="327"/>
      <c r="CG125" s="177"/>
      <c r="CH125" s="164">
        <v>160</v>
      </c>
      <c r="CI125" s="327"/>
      <c r="CJ125" s="177"/>
      <c r="CK125" s="164">
        <v>160</v>
      </c>
      <c r="CL125" s="327"/>
      <c r="CM125" s="177"/>
      <c r="CN125" s="164">
        <v>160</v>
      </c>
      <c r="CO125" s="327"/>
      <c r="CP125" s="177"/>
      <c r="CQ125" s="164">
        <v>160</v>
      </c>
      <c r="CR125" s="327"/>
      <c r="CS125" s="177"/>
      <c r="CT125" s="164">
        <v>160</v>
      </c>
      <c r="CU125" s="327"/>
      <c r="CV125" s="177"/>
      <c r="CW125" s="164">
        <v>160</v>
      </c>
      <c r="CX125" s="327"/>
      <c r="CY125" s="177"/>
      <c r="CZ125" s="164">
        <v>160</v>
      </c>
      <c r="DA125" s="327"/>
      <c r="DB125" s="177"/>
      <c r="DC125" s="252">
        <f t="shared" si="92"/>
        <v>0</v>
      </c>
      <c r="DD125" s="251">
        <f t="shared" si="93"/>
        <v>0</v>
      </c>
      <c r="DE125" s="226">
        <f t="shared" si="94"/>
        <v>0</v>
      </c>
      <c r="DF125" s="227">
        <f t="shared" si="95"/>
        <v>0</v>
      </c>
      <c r="DG125" s="1"/>
      <c r="DH125" s="1"/>
      <c r="DI125" s="164">
        <v>160</v>
      </c>
      <c r="DJ125" s="340"/>
      <c r="DK125" s="169"/>
      <c r="DL125" s="195">
        <v>160</v>
      </c>
      <c r="DM125" s="328"/>
      <c r="DN125" s="169"/>
      <c r="DO125" s="195">
        <v>160</v>
      </c>
      <c r="DP125" s="328"/>
      <c r="DQ125" s="169"/>
      <c r="DR125" s="195">
        <v>160</v>
      </c>
      <c r="DS125" s="328"/>
      <c r="DT125" s="169"/>
      <c r="DU125" s="195">
        <v>160</v>
      </c>
      <c r="DV125" s="328"/>
      <c r="DW125" s="169"/>
      <c r="DX125" s="164">
        <v>160</v>
      </c>
      <c r="DY125" s="340"/>
      <c r="DZ125" s="169"/>
      <c r="EA125" s="195">
        <v>160</v>
      </c>
      <c r="EB125" s="328"/>
      <c r="EC125" s="169"/>
      <c r="ED125" s="195">
        <v>160</v>
      </c>
      <c r="EE125" s="328"/>
      <c r="EF125" s="169"/>
      <c r="EG125" s="195">
        <v>160</v>
      </c>
      <c r="EH125" s="328"/>
      <c r="EI125" s="169"/>
      <c r="EJ125" s="164">
        <v>160</v>
      </c>
      <c r="EK125" s="340"/>
      <c r="EL125" s="169"/>
      <c r="EM125" s="195">
        <v>160</v>
      </c>
      <c r="EN125" s="328"/>
      <c r="EO125" s="169"/>
      <c r="EP125" s="195">
        <v>160</v>
      </c>
      <c r="EQ125" s="328"/>
      <c r="ER125" s="169"/>
      <c r="ES125" s="252">
        <f t="shared" si="96"/>
        <v>0</v>
      </c>
      <c r="ET125" s="251">
        <f t="shared" si="97"/>
        <v>0</v>
      </c>
      <c r="EU125" s="226">
        <f t="shared" si="98"/>
        <v>0</v>
      </c>
      <c r="EV125" s="227">
        <f t="shared" si="99"/>
        <v>0</v>
      </c>
      <c r="EW125" s="1"/>
      <c r="EX125" s="1"/>
      <c r="EY125" s="346">
        <v>160</v>
      </c>
      <c r="EZ125" s="327"/>
      <c r="FA125" s="169"/>
      <c r="FB125" s="195">
        <v>160</v>
      </c>
      <c r="FC125" s="327"/>
      <c r="FD125" s="169"/>
      <c r="FE125" s="195">
        <v>160</v>
      </c>
      <c r="FF125" s="327"/>
      <c r="FG125" s="169"/>
      <c r="FH125" s="195">
        <v>160</v>
      </c>
      <c r="FI125" s="327"/>
      <c r="FJ125" s="169"/>
      <c r="FK125" s="164">
        <v>160</v>
      </c>
      <c r="FL125" s="340"/>
      <c r="FM125" s="169"/>
      <c r="FN125" s="195">
        <v>160</v>
      </c>
      <c r="FO125" s="327"/>
      <c r="FP125" s="169"/>
      <c r="FQ125" s="164">
        <v>160</v>
      </c>
      <c r="FR125" s="340"/>
      <c r="FS125" s="169"/>
      <c r="FT125" s="195">
        <v>160</v>
      </c>
      <c r="FU125" s="327"/>
      <c r="FV125" s="169"/>
      <c r="FW125" s="195">
        <v>160</v>
      </c>
      <c r="FX125" s="327"/>
      <c r="FY125" s="169"/>
      <c r="FZ125" s="164">
        <v>160</v>
      </c>
      <c r="GA125" s="340"/>
      <c r="GB125" s="169"/>
      <c r="GC125" s="195">
        <v>160</v>
      </c>
      <c r="GD125" s="327"/>
      <c r="GE125" s="169"/>
      <c r="GF125" s="195">
        <v>160</v>
      </c>
      <c r="GG125" s="327"/>
      <c r="GH125" s="169"/>
      <c r="GI125" s="252">
        <f t="shared" si="100"/>
        <v>0</v>
      </c>
      <c r="GJ125" s="251">
        <f t="shared" si="101"/>
        <v>0</v>
      </c>
      <c r="GK125" s="226">
        <f t="shared" si="102"/>
        <v>0</v>
      </c>
      <c r="GL125" s="227">
        <f t="shared" si="103"/>
        <v>0</v>
      </c>
      <c r="GM125" s="1"/>
      <c r="GN125" s="1"/>
      <c r="GO125" s="346">
        <v>160</v>
      </c>
      <c r="GP125" s="327"/>
      <c r="GQ125" s="169"/>
      <c r="GR125" s="195">
        <v>160</v>
      </c>
      <c r="GS125" s="327"/>
      <c r="GT125" s="169"/>
      <c r="GU125" s="195">
        <v>160</v>
      </c>
      <c r="GV125" s="327"/>
      <c r="GW125" s="169"/>
      <c r="GX125" s="195">
        <v>160</v>
      </c>
      <c r="GY125" s="327"/>
      <c r="GZ125" s="169"/>
      <c r="HA125" s="195">
        <v>160</v>
      </c>
      <c r="HB125" s="327"/>
      <c r="HC125" s="169"/>
      <c r="HD125" s="195">
        <v>160</v>
      </c>
      <c r="HE125" s="327"/>
      <c r="HF125" s="169"/>
      <c r="HG125" s="195">
        <v>160</v>
      </c>
      <c r="HH125" s="327"/>
      <c r="HI125" s="169"/>
      <c r="HJ125" s="195">
        <v>160</v>
      </c>
      <c r="HK125" s="327"/>
      <c r="HL125" s="169"/>
      <c r="HM125" s="195">
        <v>160</v>
      </c>
      <c r="HN125" s="327"/>
      <c r="HO125" s="169"/>
      <c r="HP125" s="195">
        <v>160</v>
      </c>
      <c r="HQ125" s="327"/>
      <c r="HR125" s="169"/>
      <c r="HS125" s="195">
        <v>160</v>
      </c>
      <c r="HT125" s="327"/>
      <c r="HU125" s="169"/>
      <c r="HV125" s="195">
        <v>160</v>
      </c>
      <c r="HW125" s="327"/>
      <c r="HX125" s="169"/>
      <c r="HY125" s="252">
        <f t="shared" si="104"/>
        <v>0</v>
      </c>
      <c r="HZ125" s="251">
        <f t="shared" si="105"/>
        <v>0</v>
      </c>
      <c r="IA125" s="226">
        <f t="shared" si="106"/>
        <v>0</v>
      </c>
      <c r="IB125" s="227">
        <f t="shared" si="107"/>
        <v>0</v>
      </c>
      <c r="IC125" s="1"/>
      <c r="ID125" s="1"/>
      <c r="IE125" s="346">
        <v>160</v>
      </c>
      <c r="IF125" s="327"/>
      <c r="IG125" s="169"/>
      <c r="IH125" s="195">
        <v>160</v>
      </c>
      <c r="II125" s="327"/>
      <c r="IJ125" s="169"/>
      <c r="IK125" s="164">
        <v>160</v>
      </c>
      <c r="IL125" s="340"/>
      <c r="IM125" s="169"/>
      <c r="IN125" s="164">
        <v>160</v>
      </c>
      <c r="IO125" s="340"/>
      <c r="IP125" s="169"/>
      <c r="IQ125" s="164">
        <v>160</v>
      </c>
      <c r="IR125" s="340"/>
      <c r="IS125" s="169"/>
      <c r="IT125" s="164">
        <v>160</v>
      </c>
      <c r="IU125" s="340"/>
      <c r="IV125" s="169"/>
      <c r="IW125" s="195">
        <v>160</v>
      </c>
      <c r="IX125" s="327"/>
      <c r="IY125" s="169"/>
      <c r="IZ125" s="164">
        <v>160</v>
      </c>
      <c r="JA125" s="340"/>
      <c r="JB125" s="169"/>
      <c r="JC125" s="164">
        <v>160</v>
      </c>
      <c r="JD125" s="340"/>
      <c r="JE125" s="169"/>
      <c r="JF125" s="164">
        <v>160</v>
      </c>
      <c r="JG125" s="340"/>
      <c r="JH125" s="169"/>
      <c r="JI125" s="164">
        <v>160</v>
      </c>
      <c r="JJ125" s="340"/>
      <c r="JK125" s="169"/>
      <c r="JL125" s="195">
        <v>160</v>
      </c>
      <c r="JM125" s="327"/>
      <c r="JN125" s="169"/>
      <c r="JO125" s="252">
        <f t="shared" si="108"/>
        <v>0</v>
      </c>
      <c r="JP125" s="251">
        <f t="shared" si="109"/>
        <v>0</v>
      </c>
      <c r="JQ125" s="226">
        <f t="shared" si="110"/>
        <v>0</v>
      </c>
      <c r="JR125" s="227">
        <f t="shared" si="111"/>
        <v>0</v>
      </c>
      <c r="JS125" s="1"/>
      <c r="JT125" s="1"/>
      <c r="JU125" s="164">
        <v>160</v>
      </c>
      <c r="JV125" s="340"/>
      <c r="JW125" s="169"/>
      <c r="JX125" s="164">
        <v>160</v>
      </c>
      <c r="JY125" s="340"/>
      <c r="JZ125" s="169"/>
      <c r="KA125" s="164">
        <v>160</v>
      </c>
      <c r="KB125" s="340"/>
      <c r="KC125" s="169"/>
      <c r="KD125" s="164">
        <v>160</v>
      </c>
      <c r="KE125" s="340"/>
      <c r="KF125" s="169"/>
      <c r="KG125" s="164">
        <v>160</v>
      </c>
      <c r="KH125" s="340"/>
      <c r="KI125" s="169"/>
      <c r="KJ125" s="164">
        <v>160</v>
      </c>
      <c r="KK125" s="340"/>
      <c r="KL125" s="169"/>
      <c r="KM125" s="164">
        <v>160</v>
      </c>
      <c r="KN125" s="340"/>
      <c r="KO125" s="169"/>
      <c r="KP125" s="164">
        <v>160</v>
      </c>
      <c r="KQ125" s="340"/>
      <c r="KR125" s="169"/>
      <c r="KS125" s="164">
        <v>160</v>
      </c>
      <c r="KT125" s="340"/>
      <c r="KU125" s="169"/>
      <c r="KV125" s="164">
        <v>160</v>
      </c>
      <c r="KW125" s="340"/>
      <c r="KX125" s="169"/>
      <c r="KY125" s="164">
        <v>160</v>
      </c>
      <c r="KZ125" s="340"/>
      <c r="LA125" s="169"/>
      <c r="LB125" s="164">
        <v>160</v>
      </c>
      <c r="LC125" s="340"/>
      <c r="LD125" s="169"/>
      <c r="LE125" s="252">
        <f t="shared" si="112"/>
        <v>0</v>
      </c>
      <c r="LF125" s="251">
        <f t="shared" si="113"/>
        <v>0</v>
      </c>
      <c r="LG125" s="226">
        <f t="shared" si="114"/>
        <v>0</v>
      </c>
      <c r="LH125" s="227">
        <f t="shared" si="115"/>
        <v>0</v>
      </c>
      <c r="LI125" s="1"/>
      <c r="LJ125" s="1"/>
      <c r="LK125" s="164">
        <v>160</v>
      </c>
      <c r="LL125" s="340"/>
      <c r="LM125" s="169"/>
      <c r="LN125" s="164">
        <v>160</v>
      </c>
      <c r="LO125" s="340"/>
      <c r="LP125" s="169"/>
      <c r="LQ125" s="164">
        <v>160</v>
      </c>
      <c r="LR125" s="340"/>
      <c r="LS125" s="169"/>
      <c r="LT125" s="164">
        <v>160</v>
      </c>
      <c r="LU125" s="340"/>
      <c r="LV125" s="169"/>
      <c r="LW125" s="164">
        <v>160</v>
      </c>
      <c r="LX125" s="340"/>
      <c r="LY125" s="169"/>
      <c r="LZ125" s="205">
        <v>160</v>
      </c>
      <c r="MA125" s="340"/>
      <c r="MB125" s="169"/>
      <c r="MC125" s="164">
        <v>160</v>
      </c>
      <c r="MD125" s="340"/>
      <c r="ME125" s="169"/>
      <c r="MF125" s="164">
        <v>160</v>
      </c>
      <c r="MG125" s="340"/>
      <c r="MH125" s="169"/>
      <c r="MI125" s="164">
        <v>160</v>
      </c>
      <c r="MJ125" s="340"/>
      <c r="MK125" s="169"/>
      <c r="ML125" s="164">
        <v>160</v>
      </c>
      <c r="MM125" s="340"/>
      <c r="MN125" s="169"/>
      <c r="MO125" s="205">
        <v>160</v>
      </c>
      <c r="MP125" s="340"/>
      <c r="MQ125" s="169"/>
      <c r="MR125" s="164">
        <v>160</v>
      </c>
      <c r="MS125" s="340"/>
      <c r="MT125" s="169"/>
      <c r="MU125" s="252">
        <f t="shared" si="116"/>
        <v>0</v>
      </c>
      <c r="MV125" s="251">
        <f t="shared" si="117"/>
        <v>0</v>
      </c>
      <c r="MW125" s="226">
        <f t="shared" si="118"/>
        <v>0</v>
      </c>
      <c r="MX125" s="227">
        <f t="shared" si="119"/>
        <v>0</v>
      </c>
      <c r="MY125" s="1"/>
      <c r="MZ125" s="1"/>
      <c r="NA125" s="346">
        <v>160</v>
      </c>
      <c r="NB125" s="327"/>
      <c r="NC125" s="169"/>
      <c r="ND125" s="164">
        <v>160</v>
      </c>
      <c r="NE125" s="340"/>
      <c r="NF125" s="169"/>
      <c r="NG125" s="195">
        <v>160</v>
      </c>
      <c r="NH125" s="327"/>
      <c r="NI125" s="169"/>
      <c r="NJ125" s="195">
        <v>160</v>
      </c>
      <c r="NK125" s="327"/>
      <c r="NL125" s="169"/>
      <c r="NM125" s="164">
        <v>160</v>
      </c>
      <c r="NN125" s="340"/>
      <c r="NO125" s="169"/>
      <c r="NP125" s="164">
        <v>160</v>
      </c>
      <c r="NQ125" s="340"/>
      <c r="NR125" s="169"/>
      <c r="NS125" s="164">
        <v>160</v>
      </c>
      <c r="NT125" s="340"/>
      <c r="NU125" s="169"/>
      <c r="NV125" s="195">
        <v>160</v>
      </c>
      <c r="NW125" s="327"/>
      <c r="NX125" s="169"/>
      <c r="NY125" s="195">
        <v>160</v>
      </c>
      <c r="NZ125" s="327"/>
      <c r="OA125" s="169"/>
      <c r="OB125" s="164">
        <v>160</v>
      </c>
      <c r="OC125" s="340"/>
      <c r="OD125" s="169"/>
      <c r="OE125" s="164">
        <v>160</v>
      </c>
      <c r="OF125" s="340"/>
      <c r="OG125" s="169"/>
      <c r="OH125" s="164">
        <v>160</v>
      </c>
      <c r="OI125" s="340"/>
      <c r="OJ125" s="169"/>
      <c r="OK125" s="252">
        <f t="shared" si="120"/>
        <v>0</v>
      </c>
      <c r="OL125" s="251">
        <f t="shared" si="121"/>
        <v>0</v>
      </c>
      <c r="OM125" s="226">
        <f t="shared" si="122"/>
        <v>0</v>
      </c>
      <c r="ON125" s="227">
        <f t="shared" si="123"/>
        <v>0</v>
      </c>
      <c r="OO125" s="1"/>
      <c r="OP125" s="1"/>
      <c r="OQ125" s="283" t="s">
        <v>297</v>
      </c>
      <c r="OR125" s="354">
        <v>160</v>
      </c>
      <c r="OS125" s="327"/>
      <c r="OT125" s="177"/>
      <c r="OU125" s="252">
        <f t="shared" si="124"/>
        <v>0</v>
      </c>
      <c r="OV125" s="227">
        <f t="shared" si="125"/>
        <v>0</v>
      </c>
      <c r="OW125" s="226">
        <f t="shared" si="126"/>
        <v>0</v>
      </c>
      <c r="OX125" s="251">
        <f t="shared" si="127"/>
        <v>0</v>
      </c>
      <c r="OY125" s="293"/>
      <c r="OZ125" s="1"/>
      <c r="PA125" s="1"/>
      <c r="PB125" s="228">
        <f t="shared" si="130"/>
        <v>0</v>
      </c>
      <c r="PC125" s="255">
        <f t="shared" si="131"/>
        <v>0</v>
      </c>
      <c r="PD125" s="226">
        <f t="shared" si="132"/>
        <v>0</v>
      </c>
      <c r="PE125" s="227">
        <f t="shared" si="133"/>
        <v>0</v>
      </c>
      <c r="PF125" s="230">
        <f t="shared" si="134"/>
        <v>0</v>
      </c>
      <c r="PG125" s="229">
        <f t="shared" si="135"/>
        <v>0</v>
      </c>
      <c r="PH125" s="226">
        <f t="shared" si="136"/>
        <v>0</v>
      </c>
      <c r="PI125" s="251">
        <f t="shared" si="137"/>
        <v>0</v>
      </c>
      <c r="PJ125" s="412">
        <f t="shared" si="138"/>
        <v>0</v>
      </c>
      <c r="PK125" s="417">
        <f t="shared" si="139"/>
        <v>0</v>
      </c>
      <c r="PL125" s="412">
        <f t="shared" si="140"/>
        <v>0</v>
      </c>
      <c r="PM125" s="414">
        <f t="shared" si="141"/>
        <v>0</v>
      </c>
      <c r="PN125" s="412" t="s">
        <v>338</v>
      </c>
      <c r="PO125" s="414" t="s">
        <v>338</v>
      </c>
      <c r="PP125" s="412">
        <f t="shared" si="142"/>
        <v>0</v>
      </c>
      <c r="PQ125" s="414">
        <f t="shared" si="143"/>
        <v>0</v>
      </c>
      <c r="PR125" s="1"/>
      <c r="PV125" s="26"/>
      <c r="PW125" s="26"/>
      <c r="PY125" s="26"/>
    </row>
    <row r="126" spans="2:441" s="4" customFormat="1" ht="15" hidden="1" customHeight="1" x14ac:dyDescent="0.25">
      <c r="B126" s="46"/>
      <c r="C126" s="982"/>
      <c r="D126" s="983"/>
      <c r="E126" s="583"/>
      <c r="F126" s="652"/>
      <c r="G126" s="584"/>
      <c r="H126" s="58"/>
      <c r="I126" s="57">
        <f>INT(ROUND(F126,2)*(IF(RIGHT(G126,1)="*",data!$J$11*H126+(IF(H126&gt;0, data!$K$11,0)),(IF(G126&gt;0,data!$J$11*RIGHT(G126,5)+data!$K$11,0)))))</f>
        <v>0</v>
      </c>
      <c r="J126" s="57">
        <f t="shared" si="144"/>
        <v>0</v>
      </c>
      <c r="K126" s="576"/>
      <c r="L126" s="550"/>
      <c r="M126" s="128"/>
      <c r="N126" s="57">
        <f>INT(ROUND(F126,2)*(IF(J126&gt;0,(IF(L126="ano",data!$J$6,0)),0)))</f>
        <v>0</v>
      </c>
      <c r="O126" s="61">
        <f t="shared" si="145"/>
        <v>0</v>
      </c>
      <c r="P126" s="63">
        <f t="shared" si="146"/>
        <v>0</v>
      </c>
      <c r="Q126" s="26"/>
      <c r="R126" s="288" t="str">
        <f t="shared" si="147"/>
        <v/>
      </c>
      <c r="S126" s="289" t="str">
        <f t="shared" si="148"/>
        <v/>
      </c>
      <c r="T126" s="65" t="s">
        <v>338</v>
      </c>
      <c r="U126" s="290" t="str">
        <f t="shared" si="149"/>
        <v/>
      </c>
      <c r="V126" s="4">
        <f t="shared" si="129"/>
        <v>0</v>
      </c>
      <c r="W126" s="26">
        <f t="shared" si="150"/>
        <v>0</v>
      </c>
      <c r="X126" s="26">
        <f>IF(OR(G126=data!$I$18,G126=data!$I$19,G126=data!$I$20,G126=data!$I$21,G126=data!$I$22,G126=data!$I$23,G126=data!$I$24,G126=data!$I$25,G126=data!$I$26,G126=data!$I$27,G126=data!$I$28,G126=data!$I$29,G126=data!$I$30,G126=data!$I$31,G126=data!$I$32,G126=data!$I$33,G126=data!$I$34,G126=data!$I$35,G126=data!$I$36,G126=data!$I$37,G126=data!$I$38,G126=data!$I$39,G126=data!$I$40,G126=data!$I$41,G126=data!$I$42,G126=data!$I$43,G126=data!$I$44),1,0)</f>
        <v>0</v>
      </c>
      <c r="Z126" s="173" t="s">
        <v>297</v>
      </c>
      <c r="AA126" s="10"/>
      <c r="AB126" s="10"/>
      <c r="AC126" s="560">
        <v>160</v>
      </c>
      <c r="AD126" s="561"/>
      <c r="AE126" s="562"/>
      <c r="AF126" s="560">
        <v>160</v>
      </c>
      <c r="AG126" s="561"/>
      <c r="AH126" s="562"/>
      <c r="AI126" s="560">
        <v>160</v>
      </c>
      <c r="AJ126" s="561"/>
      <c r="AK126" s="562"/>
      <c r="AL126" s="560">
        <v>160</v>
      </c>
      <c r="AM126" s="561"/>
      <c r="AN126" s="562"/>
      <c r="AO126" s="560">
        <v>160</v>
      </c>
      <c r="AP126" s="561"/>
      <c r="AQ126" s="562"/>
      <c r="AR126" s="560">
        <v>160</v>
      </c>
      <c r="AS126" s="561"/>
      <c r="AT126" s="562"/>
      <c r="AU126" s="560">
        <v>160</v>
      </c>
      <c r="AV126" s="561"/>
      <c r="AW126" s="562"/>
      <c r="AX126" s="560">
        <v>160</v>
      </c>
      <c r="AY126" s="561"/>
      <c r="AZ126" s="562"/>
      <c r="BA126" s="560">
        <v>160</v>
      </c>
      <c r="BB126" s="561"/>
      <c r="BC126" s="562"/>
      <c r="BD126" s="560">
        <v>160</v>
      </c>
      <c r="BE126" s="561"/>
      <c r="BF126" s="562"/>
      <c r="BG126" s="560">
        <v>160</v>
      </c>
      <c r="BH126" s="561"/>
      <c r="BI126" s="562"/>
      <c r="BJ126" s="560">
        <v>160</v>
      </c>
      <c r="BK126" s="561"/>
      <c r="BL126" s="562"/>
      <c r="BM126" s="226">
        <f t="shared" si="88"/>
        <v>0</v>
      </c>
      <c r="BN126" s="251">
        <f t="shared" si="89"/>
        <v>0</v>
      </c>
      <c r="BO126" s="226">
        <f t="shared" si="90"/>
        <v>0</v>
      </c>
      <c r="BP126" s="227">
        <f t="shared" si="91"/>
        <v>0</v>
      </c>
      <c r="BQ126" s="1"/>
      <c r="BR126" s="1"/>
      <c r="BS126" s="174">
        <v>160</v>
      </c>
      <c r="BT126" s="573"/>
      <c r="BU126" s="175"/>
      <c r="BV126" s="174">
        <v>160</v>
      </c>
      <c r="BW126" s="573"/>
      <c r="BX126" s="175"/>
      <c r="BY126" s="174">
        <v>160</v>
      </c>
      <c r="BZ126" s="573"/>
      <c r="CA126" s="175"/>
      <c r="CB126" s="174">
        <v>160</v>
      </c>
      <c r="CC126" s="573"/>
      <c r="CD126" s="175"/>
      <c r="CE126" s="174">
        <v>160</v>
      </c>
      <c r="CF126" s="573"/>
      <c r="CG126" s="175"/>
      <c r="CH126" s="174">
        <v>160</v>
      </c>
      <c r="CI126" s="573"/>
      <c r="CJ126" s="175"/>
      <c r="CK126" s="174">
        <v>160</v>
      </c>
      <c r="CL126" s="573"/>
      <c r="CM126" s="175"/>
      <c r="CN126" s="174">
        <v>160</v>
      </c>
      <c r="CO126" s="573"/>
      <c r="CP126" s="175"/>
      <c r="CQ126" s="174">
        <v>160</v>
      </c>
      <c r="CR126" s="573"/>
      <c r="CS126" s="175"/>
      <c r="CT126" s="174">
        <v>160</v>
      </c>
      <c r="CU126" s="573"/>
      <c r="CV126" s="175"/>
      <c r="CW126" s="174">
        <v>160</v>
      </c>
      <c r="CX126" s="573"/>
      <c r="CY126" s="175"/>
      <c r="CZ126" s="174">
        <v>160</v>
      </c>
      <c r="DA126" s="573"/>
      <c r="DB126" s="175"/>
      <c r="DC126" s="252">
        <f t="shared" si="92"/>
        <v>0</v>
      </c>
      <c r="DD126" s="251">
        <f t="shared" si="93"/>
        <v>0</v>
      </c>
      <c r="DE126" s="226">
        <f t="shared" si="94"/>
        <v>0</v>
      </c>
      <c r="DF126" s="227">
        <f t="shared" si="95"/>
        <v>0</v>
      </c>
      <c r="DG126" s="1"/>
      <c r="DH126" s="1"/>
      <c r="DI126" s="174">
        <v>160</v>
      </c>
      <c r="DJ126" s="566"/>
      <c r="DK126" s="567"/>
      <c r="DL126" s="201">
        <v>160</v>
      </c>
      <c r="DM126" s="561"/>
      <c r="DN126" s="567"/>
      <c r="DO126" s="201">
        <v>160</v>
      </c>
      <c r="DP126" s="561"/>
      <c r="DQ126" s="567"/>
      <c r="DR126" s="201">
        <v>160</v>
      </c>
      <c r="DS126" s="561"/>
      <c r="DT126" s="567"/>
      <c r="DU126" s="201">
        <v>160</v>
      </c>
      <c r="DV126" s="561"/>
      <c r="DW126" s="567"/>
      <c r="DX126" s="174">
        <v>160</v>
      </c>
      <c r="DY126" s="566"/>
      <c r="DZ126" s="567"/>
      <c r="EA126" s="201">
        <v>160</v>
      </c>
      <c r="EB126" s="561"/>
      <c r="EC126" s="567"/>
      <c r="ED126" s="201">
        <v>160</v>
      </c>
      <c r="EE126" s="561"/>
      <c r="EF126" s="567"/>
      <c r="EG126" s="201">
        <v>160</v>
      </c>
      <c r="EH126" s="561"/>
      <c r="EI126" s="567"/>
      <c r="EJ126" s="174">
        <v>160</v>
      </c>
      <c r="EK126" s="566"/>
      <c r="EL126" s="567"/>
      <c r="EM126" s="201">
        <v>160</v>
      </c>
      <c r="EN126" s="561"/>
      <c r="EO126" s="567"/>
      <c r="EP126" s="201">
        <v>160</v>
      </c>
      <c r="EQ126" s="561"/>
      <c r="ER126" s="567"/>
      <c r="ES126" s="252">
        <f t="shared" si="96"/>
        <v>0</v>
      </c>
      <c r="ET126" s="251">
        <f t="shared" si="97"/>
        <v>0</v>
      </c>
      <c r="EU126" s="226">
        <f t="shared" si="98"/>
        <v>0</v>
      </c>
      <c r="EV126" s="227">
        <f t="shared" si="99"/>
        <v>0</v>
      </c>
      <c r="EW126" s="1"/>
      <c r="EX126" s="1"/>
      <c r="EY126" s="568">
        <v>160</v>
      </c>
      <c r="EZ126" s="573"/>
      <c r="FA126" s="567"/>
      <c r="FB126" s="201">
        <v>160</v>
      </c>
      <c r="FC126" s="573"/>
      <c r="FD126" s="567"/>
      <c r="FE126" s="201">
        <v>160</v>
      </c>
      <c r="FF126" s="573"/>
      <c r="FG126" s="567"/>
      <c r="FH126" s="201">
        <v>160</v>
      </c>
      <c r="FI126" s="573"/>
      <c r="FJ126" s="567"/>
      <c r="FK126" s="174">
        <v>160</v>
      </c>
      <c r="FL126" s="566"/>
      <c r="FM126" s="567"/>
      <c r="FN126" s="201">
        <v>160</v>
      </c>
      <c r="FO126" s="573"/>
      <c r="FP126" s="567"/>
      <c r="FQ126" s="174">
        <v>160</v>
      </c>
      <c r="FR126" s="566"/>
      <c r="FS126" s="567"/>
      <c r="FT126" s="201">
        <v>160</v>
      </c>
      <c r="FU126" s="573"/>
      <c r="FV126" s="567"/>
      <c r="FW126" s="201">
        <v>160</v>
      </c>
      <c r="FX126" s="573"/>
      <c r="FY126" s="567"/>
      <c r="FZ126" s="174">
        <v>160</v>
      </c>
      <c r="GA126" s="566"/>
      <c r="GB126" s="567"/>
      <c r="GC126" s="201">
        <v>160</v>
      </c>
      <c r="GD126" s="573"/>
      <c r="GE126" s="567"/>
      <c r="GF126" s="201">
        <v>160</v>
      </c>
      <c r="GG126" s="573"/>
      <c r="GH126" s="567"/>
      <c r="GI126" s="252">
        <f t="shared" si="100"/>
        <v>0</v>
      </c>
      <c r="GJ126" s="251">
        <f t="shared" si="101"/>
        <v>0</v>
      </c>
      <c r="GK126" s="226">
        <f t="shared" si="102"/>
        <v>0</v>
      </c>
      <c r="GL126" s="227">
        <f t="shared" si="103"/>
        <v>0</v>
      </c>
      <c r="GM126" s="1"/>
      <c r="GN126" s="1"/>
      <c r="GO126" s="568">
        <v>160</v>
      </c>
      <c r="GP126" s="573"/>
      <c r="GQ126" s="567"/>
      <c r="GR126" s="201">
        <v>160</v>
      </c>
      <c r="GS126" s="573"/>
      <c r="GT126" s="567"/>
      <c r="GU126" s="201">
        <v>160</v>
      </c>
      <c r="GV126" s="573"/>
      <c r="GW126" s="567"/>
      <c r="GX126" s="201">
        <v>160</v>
      </c>
      <c r="GY126" s="573"/>
      <c r="GZ126" s="567"/>
      <c r="HA126" s="201">
        <v>160</v>
      </c>
      <c r="HB126" s="573"/>
      <c r="HC126" s="567"/>
      <c r="HD126" s="201">
        <v>160</v>
      </c>
      <c r="HE126" s="573"/>
      <c r="HF126" s="567"/>
      <c r="HG126" s="201">
        <v>160</v>
      </c>
      <c r="HH126" s="573"/>
      <c r="HI126" s="567"/>
      <c r="HJ126" s="201">
        <v>160</v>
      </c>
      <c r="HK126" s="573"/>
      <c r="HL126" s="567"/>
      <c r="HM126" s="201">
        <v>160</v>
      </c>
      <c r="HN126" s="573"/>
      <c r="HO126" s="567"/>
      <c r="HP126" s="201">
        <v>160</v>
      </c>
      <c r="HQ126" s="573"/>
      <c r="HR126" s="567"/>
      <c r="HS126" s="201">
        <v>160</v>
      </c>
      <c r="HT126" s="573"/>
      <c r="HU126" s="567"/>
      <c r="HV126" s="201">
        <v>160</v>
      </c>
      <c r="HW126" s="573"/>
      <c r="HX126" s="567"/>
      <c r="HY126" s="252">
        <f t="shared" si="104"/>
        <v>0</v>
      </c>
      <c r="HZ126" s="251">
        <f t="shared" si="105"/>
        <v>0</v>
      </c>
      <c r="IA126" s="226">
        <f t="shared" si="106"/>
        <v>0</v>
      </c>
      <c r="IB126" s="227">
        <f t="shared" si="107"/>
        <v>0</v>
      </c>
      <c r="IC126" s="1"/>
      <c r="ID126" s="1"/>
      <c r="IE126" s="568">
        <v>160</v>
      </c>
      <c r="IF126" s="573"/>
      <c r="IG126" s="567"/>
      <c r="IH126" s="201">
        <v>160</v>
      </c>
      <c r="II126" s="573"/>
      <c r="IJ126" s="567"/>
      <c r="IK126" s="174">
        <v>160</v>
      </c>
      <c r="IL126" s="566"/>
      <c r="IM126" s="567"/>
      <c r="IN126" s="174">
        <v>160</v>
      </c>
      <c r="IO126" s="566"/>
      <c r="IP126" s="567"/>
      <c r="IQ126" s="174">
        <v>160</v>
      </c>
      <c r="IR126" s="566"/>
      <c r="IS126" s="567"/>
      <c r="IT126" s="174">
        <v>160</v>
      </c>
      <c r="IU126" s="566"/>
      <c r="IV126" s="567"/>
      <c r="IW126" s="201">
        <v>160</v>
      </c>
      <c r="IX126" s="573"/>
      <c r="IY126" s="567"/>
      <c r="IZ126" s="174">
        <v>160</v>
      </c>
      <c r="JA126" s="566"/>
      <c r="JB126" s="567"/>
      <c r="JC126" s="174">
        <v>160</v>
      </c>
      <c r="JD126" s="566"/>
      <c r="JE126" s="567"/>
      <c r="JF126" s="174">
        <v>160</v>
      </c>
      <c r="JG126" s="566"/>
      <c r="JH126" s="567"/>
      <c r="JI126" s="174">
        <v>160</v>
      </c>
      <c r="JJ126" s="566"/>
      <c r="JK126" s="567"/>
      <c r="JL126" s="201">
        <v>160</v>
      </c>
      <c r="JM126" s="573"/>
      <c r="JN126" s="567"/>
      <c r="JO126" s="252">
        <f t="shared" si="108"/>
        <v>0</v>
      </c>
      <c r="JP126" s="251">
        <f t="shared" si="109"/>
        <v>0</v>
      </c>
      <c r="JQ126" s="226">
        <f t="shared" si="110"/>
        <v>0</v>
      </c>
      <c r="JR126" s="227">
        <f t="shared" si="111"/>
        <v>0</v>
      </c>
      <c r="JS126" s="1"/>
      <c r="JT126" s="1"/>
      <c r="JU126" s="174">
        <v>160</v>
      </c>
      <c r="JV126" s="566"/>
      <c r="JW126" s="567"/>
      <c r="JX126" s="174">
        <v>160</v>
      </c>
      <c r="JY126" s="566"/>
      <c r="JZ126" s="567"/>
      <c r="KA126" s="174">
        <v>160</v>
      </c>
      <c r="KB126" s="566"/>
      <c r="KC126" s="567"/>
      <c r="KD126" s="174">
        <v>160</v>
      </c>
      <c r="KE126" s="566"/>
      <c r="KF126" s="567"/>
      <c r="KG126" s="174">
        <v>160</v>
      </c>
      <c r="KH126" s="566"/>
      <c r="KI126" s="567"/>
      <c r="KJ126" s="174">
        <v>160</v>
      </c>
      <c r="KK126" s="566"/>
      <c r="KL126" s="567"/>
      <c r="KM126" s="174">
        <v>160</v>
      </c>
      <c r="KN126" s="566"/>
      <c r="KO126" s="567"/>
      <c r="KP126" s="174">
        <v>160</v>
      </c>
      <c r="KQ126" s="566"/>
      <c r="KR126" s="567"/>
      <c r="KS126" s="174">
        <v>160</v>
      </c>
      <c r="KT126" s="566"/>
      <c r="KU126" s="567"/>
      <c r="KV126" s="174">
        <v>160</v>
      </c>
      <c r="KW126" s="566"/>
      <c r="KX126" s="567"/>
      <c r="KY126" s="174">
        <v>160</v>
      </c>
      <c r="KZ126" s="566"/>
      <c r="LA126" s="567"/>
      <c r="LB126" s="174">
        <v>160</v>
      </c>
      <c r="LC126" s="566"/>
      <c r="LD126" s="567"/>
      <c r="LE126" s="252">
        <f t="shared" si="112"/>
        <v>0</v>
      </c>
      <c r="LF126" s="251">
        <f t="shared" si="113"/>
        <v>0</v>
      </c>
      <c r="LG126" s="226">
        <f t="shared" si="114"/>
        <v>0</v>
      </c>
      <c r="LH126" s="227">
        <f t="shared" si="115"/>
        <v>0</v>
      </c>
      <c r="LI126" s="1"/>
      <c r="LJ126" s="1"/>
      <c r="LK126" s="174">
        <v>160</v>
      </c>
      <c r="LL126" s="566"/>
      <c r="LM126" s="567"/>
      <c r="LN126" s="174">
        <v>160</v>
      </c>
      <c r="LO126" s="566"/>
      <c r="LP126" s="567"/>
      <c r="LQ126" s="174">
        <v>160</v>
      </c>
      <c r="LR126" s="566"/>
      <c r="LS126" s="567"/>
      <c r="LT126" s="174">
        <v>160</v>
      </c>
      <c r="LU126" s="566"/>
      <c r="LV126" s="567"/>
      <c r="LW126" s="174">
        <v>160</v>
      </c>
      <c r="LX126" s="566"/>
      <c r="LY126" s="567"/>
      <c r="LZ126" s="551">
        <v>160</v>
      </c>
      <c r="MA126" s="566"/>
      <c r="MB126" s="567"/>
      <c r="MC126" s="174">
        <v>160</v>
      </c>
      <c r="MD126" s="566"/>
      <c r="ME126" s="567"/>
      <c r="MF126" s="174">
        <v>160</v>
      </c>
      <c r="MG126" s="566"/>
      <c r="MH126" s="567"/>
      <c r="MI126" s="174">
        <v>160</v>
      </c>
      <c r="MJ126" s="566"/>
      <c r="MK126" s="567"/>
      <c r="ML126" s="174">
        <v>160</v>
      </c>
      <c r="MM126" s="566"/>
      <c r="MN126" s="567"/>
      <c r="MO126" s="551">
        <v>160</v>
      </c>
      <c r="MP126" s="566"/>
      <c r="MQ126" s="567"/>
      <c r="MR126" s="174">
        <v>160</v>
      </c>
      <c r="MS126" s="566"/>
      <c r="MT126" s="567"/>
      <c r="MU126" s="252">
        <f t="shared" si="116"/>
        <v>0</v>
      </c>
      <c r="MV126" s="251">
        <f t="shared" si="117"/>
        <v>0</v>
      </c>
      <c r="MW126" s="226">
        <f t="shared" si="118"/>
        <v>0</v>
      </c>
      <c r="MX126" s="227">
        <f t="shared" si="119"/>
        <v>0</v>
      </c>
      <c r="MY126" s="1"/>
      <c r="MZ126" s="1"/>
      <c r="NA126" s="568">
        <v>160</v>
      </c>
      <c r="NB126" s="573"/>
      <c r="NC126" s="567"/>
      <c r="ND126" s="174">
        <v>160</v>
      </c>
      <c r="NE126" s="566"/>
      <c r="NF126" s="567"/>
      <c r="NG126" s="201">
        <v>160</v>
      </c>
      <c r="NH126" s="573"/>
      <c r="NI126" s="567"/>
      <c r="NJ126" s="201">
        <v>160</v>
      </c>
      <c r="NK126" s="573"/>
      <c r="NL126" s="567"/>
      <c r="NM126" s="174">
        <v>160</v>
      </c>
      <c r="NN126" s="566"/>
      <c r="NO126" s="567"/>
      <c r="NP126" s="174">
        <v>160</v>
      </c>
      <c r="NQ126" s="566"/>
      <c r="NR126" s="567"/>
      <c r="NS126" s="174">
        <v>160</v>
      </c>
      <c r="NT126" s="566"/>
      <c r="NU126" s="567"/>
      <c r="NV126" s="201">
        <v>160</v>
      </c>
      <c r="NW126" s="573"/>
      <c r="NX126" s="567"/>
      <c r="NY126" s="201">
        <v>160</v>
      </c>
      <c r="NZ126" s="573"/>
      <c r="OA126" s="567"/>
      <c r="OB126" s="174">
        <v>160</v>
      </c>
      <c r="OC126" s="566"/>
      <c r="OD126" s="567"/>
      <c r="OE126" s="174">
        <v>160</v>
      </c>
      <c r="OF126" s="566"/>
      <c r="OG126" s="567"/>
      <c r="OH126" s="174">
        <v>160</v>
      </c>
      <c r="OI126" s="566"/>
      <c r="OJ126" s="567"/>
      <c r="OK126" s="252">
        <f t="shared" si="120"/>
        <v>0</v>
      </c>
      <c r="OL126" s="251">
        <f t="shared" si="121"/>
        <v>0</v>
      </c>
      <c r="OM126" s="226">
        <f t="shared" si="122"/>
        <v>0</v>
      </c>
      <c r="ON126" s="227">
        <f t="shared" si="123"/>
        <v>0</v>
      </c>
      <c r="OO126" s="1"/>
      <c r="OP126" s="1"/>
      <c r="OQ126" s="571" t="s">
        <v>297</v>
      </c>
      <c r="OR126" s="577">
        <v>160</v>
      </c>
      <c r="OS126" s="573"/>
      <c r="OT126" s="175"/>
      <c r="OU126" s="252">
        <f t="shared" si="124"/>
        <v>0</v>
      </c>
      <c r="OV126" s="227">
        <f t="shared" si="125"/>
        <v>0</v>
      </c>
      <c r="OW126" s="226">
        <f t="shared" si="126"/>
        <v>0</v>
      </c>
      <c r="OX126" s="251">
        <f t="shared" si="127"/>
        <v>0</v>
      </c>
      <c r="OY126" s="574"/>
      <c r="OZ126" s="1"/>
      <c r="PA126" s="1"/>
      <c r="PB126" s="228">
        <f t="shared" si="130"/>
        <v>0</v>
      </c>
      <c r="PC126" s="255">
        <f t="shared" si="131"/>
        <v>0</v>
      </c>
      <c r="PD126" s="226">
        <f t="shared" si="132"/>
        <v>0</v>
      </c>
      <c r="PE126" s="227">
        <f t="shared" si="133"/>
        <v>0</v>
      </c>
      <c r="PF126" s="230">
        <f t="shared" si="134"/>
        <v>0</v>
      </c>
      <c r="PG126" s="229">
        <f t="shared" si="135"/>
        <v>0</v>
      </c>
      <c r="PH126" s="226">
        <f t="shared" si="136"/>
        <v>0</v>
      </c>
      <c r="PI126" s="251">
        <f t="shared" si="137"/>
        <v>0</v>
      </c>
      <c r="PJ126" s="412">
        <f t="shared" si="138"/>
        <v>0</v>
      </c>
      <c r="PK126" s="417">
        <f t="shared" si="139"/>
        <v>0</v>
      </c>
      <c r="PL126" s="412">
        <f t="shared" si="140"/>
        <v>0</v>
      </c>
      <c r="PM126" s="414">
        <f t="shared" si="141"/>
        <v>0</v>
      </c>
      <c r="PN126" s="412" t="s">
        <v>338</v>
      </c>
      <c r="PO126" s="414" t="s">
        <v>338</v>
      </c>
      <c r="PP126" s="412">
        <f t="shared" si="142"/>
        <v>0</v>
      </c>
      <c r="PQ126" s="414">
        <f t="shared" si="143"/>
        <v>0</v>
      </c>
      <c r="PR126" s="1"/>
      <c r="PV126" s="26"/>
      <c r="PW126" s="26"/>
      <c r="PY126" s="26"/>
    </row>
    <row r="127" spans="2:441" s="4" customFormat="1" ht="16.5" customHeight="1" x14ac:dyDescent="0.25">
      <c r="B127" s="46" t="s">
        <v>339</v>
      </c>
      <c r="C127" s="986"/>
      <c r="D127" s="987"/>
      <c r="E127" s="308"/>
      <c r="F127" s="652">
        <v>1</v>
      </c>
      <c r="G127" s="309"/>
      <c r="H127" s="59"/>
      <c r="I127" s="57">
        <f>INT(ROUND(F127,2)*(IF(RIGHT(G127,1)="*",data!$J$11*H127+(IF(H127&gt;0, data!$K$11,0)),(IF(G127&gt;0,data!$J$11*RIGHT(G127,5)+data!$K$11,0)))))</f>
        <v>0</v>
      </c>
      <c r="J127" s="57">
        <f t="shared" si="144"/>
        <v>0</v>
      </c>
      <c r="K127" s="313"/>
      <c r="L127" s="314"/>
      <c r="M127" s="312"/>
      <c r="N127" s="57">
        <f>INT(ROUND(F127,2)*(IF(J127&gt;0,(IF(L127="ano",data!$J$6,0)),0)))</f>
        <v>0</v>
      </c>
      <c r="O127" s="61">
        <f t="shared" si="145"/>
        <v>0</v>
      </c>
      <c r="P127" s="63">
        <f t="shared" si="146"/>
        <v>0</v>
      </c>
      <c r="Q127" s="26"/>
      <c r="R127" s="288" t="str">
        <f t="shared" si="147"/>
        <v/>
      </c>
      <c r="S127" s="289" t="str">
        <f t="shared" si="148"/>
        <v/>
      </c>
      <c r="T127" s="65" t="s">
        <v>338</v>
      </c>
      <c r="U127" s="290" t="str">
        <f t="shared" si="149"/>
        <v/>
      </c>
      <c r="V127" s="4">
        <f t="shared" si="129"/>
        <v>0</v>
      </c>
      <c r="W127" s="26">
        <f t="shared" si="150"/>
        <v>0</v>
      </c>
      <c r="X127" s="26">
        <f>IF(OR(G127=data!$I$18,G127=data!$I$19,G127=data!$I$20,G127=data!$I$21,G127=data!$I$22,G127=data!$I$23,G127=data!$I$24,G127=data!$I$25,G127=data!$I$26,G127=data!$I$27,G127=data!$I$28,G127=data!$I$29,G127=data!$I$30,G127=data!$I$31,G127=data!$I$32,G127=data!$I$33,G127=data!$I$34,G127=data!$I$35,G127=data!$I$36,G127=data!$I$37,G127=data!$I$38,G127=data!$I$39,G127=data!$I$40,G127=data!$I$41,G127=data!$I$42,G127=data!$I$43,G127=data!$I$44),1,0)</f>
        <v>0</v>
      </c>
      <c r="Z127" s="176" t="s">
        <v>297</v>
      </c>
      <c r="AA127" s="10"/>
      <c r="AB127" s="10"/>
      <c r="AC127" s="168">
        <v>160</v>
      </c>
      <c r="AD127" s="328"/>
      <c r="AE127" s="223"/>
      <c r="AF127" s="168">
        <v>160</v>
      </c>
      <c r="AG127" s="328"/>
      <c r="AH127" s="223"/>
      <c r="AI127" s="168">
        <v>160</v>
      </c>
      <c r="AJ127" s="328"/>
      <c r="AK127" s="223"/>
      <c r="AL127" s="168">
        <v>160</v>
      </c>
      <c r="AM127" s="328"/>
      <c r="AN127" s="223"/>
      <c r="AO127" s="168">
        <v>160</v>
      </c>
      <c r="AP127" s="328"/>
      <c r="AQ127" s="223"/>
      <c r="AR127" s="168">
        <v>160</v>
      </c>
      <c r="AS127" s="328"/>
      <c r="AT127" s="223"/>
      <c r="AU127" s="168">
        <v>160</v>
      </c>
      <c r="AV127" s="328"/>
      <c r="AW127" s="223"/>
      <c r="AX127" s="168">
        <v>160</v>
      </c>
      <c r="AY127" s="328"/>
      <c r="AZ127" s="223"/>
      <c r="BA127" s="168">
        <v>160</v>
      </c>
      <c r="BB127" s="328"/>
      <c r="BC127" s="223"/>
      <c r="BD127" s="168">
        <v>160</v>
      </c>
      <c r="BE127" s="328"/>
      <c r="BF127" s="223"/>
      <c r="BG127" s="168">
        <v>160</v>
      </c>
      <c r="BH127" s="328"/>
      <c r="BI127" s="223"/>
      <c r="BJ127" s="168">
        <v>160</v>
      </c>
      <c r="BK127" s="328"/>
      <c r="BL127" s="223"/>
      <c r="BM127" s="226">
        <f t="shared" si="88"/>
        <v>0</v>
      </c>
      <c r="BN127" s="251">
        <f t="shared" si="89"/>
        <v>0</v>
      </c>
      <c r="BO127" s="226">
        <f t="shared" si="90"/>
        <v>0</v>
      </c>
      <c r="BP127" s="227">
        <f t="shared" si="91"/>
        <v>0</v>
      </c>
      <c r="BQ127" s="1"/>
      <c r="BR127" s="1"/>
      <c r="BS127" s="164">
        <v>160</v>
      </c>
      <c r="BT127" s="327"/>
      <c r="BU127" s="177"/>
      <c r="BV127" s="164">
        <v>160</v>
      </c>
      <c r="BW127" s="327"/>
      <c r="BX127" s="177"/>
      <c r="BY127" s="164">
        <v>160</v>
      </c>
      <c r="BZ127" s="327"/>
      <c r="CA127" s="177"/>
      <c r="CB127" s="164">
        <v>160</v>
      </c>
      <c r="CC127" s="327"/>
      <c r="CD127" s="177"/>
      <c r="CE127" s="164">
        <v>160</v>
      </c>
      <c r="CF127" s="327"/>
      <c r="CG127" s="177"/>
      <c r="CH127" s="164">
        <v>160</v>
      </c>
      <c r="CI127" s="327"/>
      <c r="CJ127" s="177"/>
      <c r="CK127" s="164">
        <v>160</v>
      </c>
      <c r="CL127" s="327"/>
      <c r="CM127" s="177"/>
      <c r="CN127" s="164">
        <v>160</v>
      </c>
      <c r="CO127" s="327"/>
      <c r="CP127" s="177"/>
      <c r="CQ127" s="164">
        <v>160</v>
      </c>
      <c r="CR127" s="327"/>
      <c r="CS127" s="177"/>
      <c r="CT127" s="164">
        <v>160</v>
      </c>
      <c r="CU127" s="327"/>
      <c r="CV127" s="177"/>
      <c r="CW127" s="164">
        <v>160</v>
      </c>
      <c r="CX127" s="327"/>
      <c r="CY127" s="177"/>
      <c r="CZ127" s="164">
        <v>160</v>
      </c>
      <c r="DA127" s="327"/>
      <c r="DB127" s="177"/>
      <c r="DC127" s="252">
        <f t="shared" si="92"/>
        <v>0</v>
      </c>
      <c r="DD127" s="251">
        <f t="shared" si="93"/>
        <v>0</v>
      </c>
      <c r="DE127" s="226">
        <f t="shared" si="94"/>
        <v>0</v>
      </c>
      <c r="DF127" s="227">
        <f t="shared" si="95"/>
        <v>0</v>
      </c>
      <c r="DG127" s="1"/>
      <c r="DH127" s="1"/>
      <c r="DI127" s="164">
        <v>160</v>
      </c>
      <c r="DJ127" s="340"/>
      <c r="DK127" s="169"/>
      <c r="DL127" s="195">
        <v>160</v>
      </c>
      <c r="DM127" s="328"/>
      <c r="DN127" s="169"/>
      <c r="DO127" s="195">
        <v>160</v>
      </c>
      <c r="DP127" s="328"/>
      <c r="DQ127" s="169"/>
      <c r="DR127" s="195">
        <v>160</v>
      </c>
      <c r="DS127" s="328"/>
      <c r="DT127" s="169"/>
      <c r="DU127" s="195">
        <v>160</v>
      </c>
      <c r="DV127" s="328"/>
      <c r="DW127" s="169"/>
      <c r="DX127" s="164">
        <v>160</v>
      </c>
      <c r="DY127" s="340"/>
      <c r="DZ127" s="169"/>
      <c r="EA127" s="195">
        <v>160</v>
      </c>
      <c r="EB127" s="328"/>
      <c r="EC127" s="169"/>
      <c r="ED127" s="195">
        <v>160</v>
      </c>
      <c r="EE127" s="328"/>
      <c r="EF127" s="169"/>
      <c r="EG127" s="195">
        <v>160</v>
      </c>
      <c r="EH127" s="328"/>
      <c r="EI127" s="169"/>
      <c r="EJ127" s="164">
        <v>160</v>
      </c>
      <c r="EK127" s="340"/>
      <c r="EL127" s="169"/>
      <c r="EM127" s="195">
        <v>160</v>
      </c>
      <c r="EN127" s="328"/>
      <c r="EO127" s="169"/>
      <c r="EP127" s="195">
        <v>160</v>
      </c>
      <c r="EQ127" s="328"/>
      <c r="ER127" s="169"/>
      <c r="ES127" s="252">
        <f t="shared" si="96"/>
        <v>0</v>
      </c>
      <c r="ET127" s="251">
        <f t="shared" si="97"/>
        <v>0</v>
      </c>
      <c r="EU127" s="226">
        <f t="shared" si="98"/>
        <v>0</v>
      </c>
      <c r="EV127" s="227">
        <f t="shared" si="99"/>
        <v>0</v>
      </c>
      <c r="EW127" s="1"/>
      <c r="EX127" s="1"/>
      <c r="EY127" s="346">
        <v>160</v>
      </c>
      <c r="EZ127" s="327"/>
      <c r="FA127" s="169"/>
      <c r="FB127" s="195">
        <v>160</v>
      </c>
      <c r="FC127" s="327"/>
      <c r="FD127" s="169"/>
      <c r="FE127" s="195">
        <v>160</v>
      </c>
      <c r="FF127" s="327"/>
      <c r="FG127" s="169"/>
      <c r="FH127" s="195">
        <v>160</v>
      </c>
      <c r="FI127" s="327"/>
      <c r="FJ127" s="169"/>
      <c r="FK127" s="164">
        <v>160</v>
      </c>
      <c r="FL127" s="340"/>
      <c r="FM127" s="169"/>
      <c r="FN127" s="195">
        <v>160</v>
      </c>
      <c r="FO127" s="327"/>
      <c r="FP127" s="169"/>
      <c r="FQ127" s="164">
        <v>160</v>
      </c>
      <c r="FR127" s="340"/>
      <c r="FS127" s="169"/>
      <c r="FT127" s="195">
        <v>160</v>
      </c>
      <c r="FU127" s="327"/>
      <c r="FV127" s="169"/>
      <c r="FW127" s="195">
        <v>160</v>
      </c>
      <c r="FX127" s="327"/>
      <c r="FY127" s="169"/>
      <c r="FZ127" s="164">
        <v>160</v>
      </c>
      <c r="GA127" s="340"/>
      <c r="GB127" s="169"/>
      <c r="GC127" s="195">
        <v>160</v>
      </c>
      <c r="GD127" s="327"/>
      <c r="GE127" s="169"/>
      <c r="GF127" s="195">
        <v>160</v>
      </c>
      <c r="GG127" s="327"/>
      <c r="GH127" s="169"/>
      <c r="GI127" s="252">
        <f t="shared" si="100"/>
        <v>0</v>
      </c>
      <c r="GJ127" s="251">
        <f t="shared" si="101"/>
        <v>0</v>
      </c>
      <c r="GK127" s="226">
        <f t="shared" si="102"/>
        <v>0</v>
      </c>
      <c r="GL127" s="227">
        <f t="shared" si="103"/>
        <v>0</v>
      </c>
      <c r="GM127" s="1"/>
      <c r="GN127" s="1"/>
      <c r="GO127" s="346">
        <v>160</v>
      </c>
      <c r="GP127" s="327"/>
      <c r="GQ127" s="169"/>
      <c r="GR127" s="195">
        <v>160</v>
      </c>
      <c r="GS127" s="327"/>
      <c r="GT127" s="169"/>
      <c r="GU127" s="195">
        <v>160</v>
      </c>
      <c r="GV127" s="327"/>
      <c r="GW127" s="169"/>
      <c r="GX127" s="195">
        <v>160</v>
      </c>
      <c r="GY127" s="327"/>
      <c r="GZ127" s="169"/>
      <c r="HA127" s="195">
        <v>160</v>
      </c>
      <c r="HB127" s="327"/>
      <c r="HC127" s="169"/>
      <c r="HD127" s="195">
        <v>160</v>
      </c>
      <c r="HE127" s="327"/>
      <c r="HF127" s="169"/>
      <c r="HG127" s="195">
        <v>160</v>
      </c>
      <c r="HH127" s="327"/>
      <c r="HI127" s="169"/>
      <c r="HJ127" s="195">
        <v>160</v>
      </c>
      <c r="HK127" s="327"/>
      <c r="HL127" s="169"/>
      <c r="HM127" s="195">
        <v>160</v>
      </c>
      <c r="HN127" s="327"/>
      <c r="HO127" s="169"/>
      <c r="HP127" s="195">
        <v>160</v>
      </c>
      <c r="HQ127" s="327"/>
      <c r="HR127" s="169"/>
      <c r="HS127" s="195">
        <v>160</v>
      </c>
      <c r="HT127" s="327"/>
      <c r="HU127" s="169"/>
      <c r="HV127" s="195">
        <v>160</v>
      </c>
      <c r="HW127" s="327"/>
      <c r="HX127" s="169"/>
      <c r="HY127" s="252">
        <f t="shared" si="104"/>
        <v>0</v>
      </c>
      <c r="HZ127" s="251">
        <f t="shared" si="105"/>
        <v>0</v>
      </c>
      <c r="IA127" s="226">
        <f t="shared" si="106"/>
        <v>0</v>
      </c>
      <c r="IB127" s="227">
        <f t="shared" si="107"/>
        <v>0</v>
      </c>
      <c r="IC127" s="1"/>
      <c r="ID127" s="1"/>
      <c r="IE127" s="346">
        <v>160</v>
      </c>
      <c r="IF127" s="327"/>
      <c r="IG127" s="169"/>
      <c r="IH127" s="195">
        <v>160</v>
      </c>
      <c r="II127" s="327"/>
      <c r="IJ127" s="169"/>
      <c r="IK127" s="164">
        <v>160</v>
      </c>
      <c r="IL127" s="340"/>
      <c r="IM127" s="169"/>
      <c r="IN127" s="164">
        <v>160</v>
      </c>
      <c r="IO127" s="340"/>
      <c r="IP127" s="169"/>
      <c r="IQ127" s="164">
        <v>160</v>
      </c>
      <c r="IR127" s="340"/>
      <c r="IS127" s="169"/>
      <c r="IT127" s="164">
        <v>160</v>
      </c>
      <c r="IU127" s="340"/>
      <c r="IV127" s="169"/>
      <c r="IW127" s="195">
        <v>160</v>
      </c>
      <c r="IX127" s="327"/>
      <c r="IY127" s="169"/>
      <c r="IZ127" s="164">
        <v>160</v>
      </c>
      <c r="JA127" s="340"/>
      <c r="JB127" s="169"/>
      <c r="JC127" s="164">
        <v>160</v>
      </c>
      <c r="JD127" s="340"/>
      <c r="JE127" s="169"/>
      <c r="JF127" s="164">
        <v>160</v>
      </c>
      <c r="JG127" s="340"/>
      <c r="JH127" s="169"/>
      <c r="JI127" s="164">
        <v>160</v>
      </c>
      <c r="JJ127" s="340"/>
      <c r="JK127" s="169"/>
      <c r="JL127" s="195">
        <v>160</v>
      </c>
      <c r="JM127" s="327"/>
      <c r="JN127" s="169"/>
      <c r="JO127" s="252">
        <f t="shared" si="108"/>
        <v>0</v>
      </c>
      <c r="JP127" s="251">
        <f t="shared" si="109"/>
        <v>0</v>
      </c>
      <c r="JQ127" s="226">
        <f t="shared" si="110"/>
        <v>0</v>
      </c>
      <c r="JR127" s="227">
        <f t="shared" si="111"/>
        <v>0</v>
      </c>
      <c r="JS127" s="1"/>
      <c r="JT127" s="1"/>
      <c r="JU127" s="164">
        <v>160</v>
      </c>
      <c r="JV127" s="340"/>
      <c r="JW127" s="169"/>
      <c r="JX127" s="164">
        <v>160</v>
      </c>
      <c r="JY127" s="340"/>
      <c r="JZ127" s="169"/>
      <c r="KA127" s="164">
        <v>160</v>
      </c>
      <c r="KB127" s="340"/>
      <c r="KC127" s="169"/>
      <c r="KD127" s="164">
        <v>160</v>
      </c>
      <c r="KE127" s="340"/>
      <c r="KF127" s="169"/>
      <c r="KG127" s="164">
        <v>160</v>
      </c>
      <c r="KH127" s="340"/>
      <c r="KI127" s="169"/>
      <c r="KJ127" s="164">
        <v>160</v>
      </c>
      <c r="KK127" s="340"/>
      <c r="KL127" s="169"/>
      <c r="KM127" s="164">
        <v>160</v>
      </c>
      <c r="KN127" s="340"/>
      <c r="KO127" s="169"/>
      <c r="KP127" s="164">
        <v>160</v>
      </c>
      <c r="KQ127" s="340"/>
      <c r="KR127" s="169"/>
      <c r="KS127" s="164">
        <v>160</v>
      </c>
      <c r="KT127" s="340"/>
      <c r="KU127" s="169"/>
      <c r="KV127" s="164">
        <v>160</v>
      </c>
      <c r="KW127" s="340"/>
      <c r="KX127" s="169"/>
      <c r="KY127" s="164">
        <v>160</v>
      </c>
      <c r="KZ127" s="340"/>
      <c r="LA127" s="169"/>
      <c r="LB127" s="164">
        <v>160</v>
      </c>
      <c r="LC127" s="340"/>
      <c r="LD127" s="169"/>
      <c r="LE127" s="252">
        <f t="shared" si="112"/>
        <v>0</v>
      </c>
      <c r="LF127" s="251">
        <f t="shared" si="113"/>
        <v>0</v>
      </c>
      <c r="LG127" s="226">
        <f t="shared" si="114"/>
        <v>0</v>
      </c>
      <c r="LH127" s="227">
        <f t="shared" si="115"/>
        <v>0</v>
      </c>
      <c r="LI127" s="1"/>
      <c r="LJ127" s="1"/>
      <c r="LK127" s="164">
        <v>160</v>
      </c>
      <c r="LL127" s="340"/>
      <c r="LM127" s="169"/>
      <c r="LN127" s="164">
        <v>160</v>
      </c>
      <c r="LO127" s="340"/>
      <c r="LP127" s="169"/>
      <c r="LQ127" s="164">
        <v>160</v>
      </c>
      <c r="LR127" s="340"/>
      <c r="LS127" s="169"/>
      <c r="LT127" s="164">
        <v>160</v>
      </c>
      <c r="LU127" s="340"/>
      <c r="LV127" s="169"/>
      <c r="LW127" s="164">
        <v>160</v>
      </c>
      <c r="LX127" s="340"/>
      <c r="LY127" s="169"/>
      <c r="LZ127" s="205">
        <v>160</v>
      </c>
      <c r="MA127" s="340"/>
      <c r="MB127" s="169"/>
      <c r="MC127" s="164">
        <v>160</v>
      </c>
      <c r="MD127" s="340"/>
      <c r="ME127" s="169"/>
      <c r="MF127" s="164">
        <v>160</v>
      </c>
      <c r="MG127" s="340"/>
      <c r="MH127" s="169"/>
      <c r="MI127" s="164">
        <v>160</v>
      </c>
      <c r="MJ127" s="340"/>
      <c r="MK127" s="169"/>
      <c r="ML127" s="164">
        <v>160</v>
      </c>
      <c r="MM127" s="340"/>
      <c r="MN127" s="169"/>
      <c r="MO127" s="205">
        <v>160</v>
      </c>
      <c r="MP127" s="340"/>
      <c r="MQ127" s="169"/>
      <c r="MR127" s="164">
        <v>160</v>
      </c>
      <c r="MS127" s="340"/>
      <c r="MT127" s="169"/>
      <c r="MU127" s="252">
        <f t="shared" si="116"/>
        <v>0</v>
      </c>
      <c r="MV127" s="251">
        <f t="shared" si="117"/>
        <v>0</v>
      </c>
      <c r="MW127" s="226">
        <f t="shared" si="118"/>
        <v>0</v>
      </c>
      <c r="MX127" s="227">
        <f t="shared" si="119"/>
        <v>0</v>
      </c>
      <c r="MY127" s="1"/>
      <c r="MZ127" s="1"/>
      <c r="NA127" s="346">
        <v>160</v>
      </c>
      <c r="NB127" s="327"/>
      <c r="NC127" s="169"/>
      <c r="ND127" s="164">
        <v>160</v>
      </c>
      <c r="NE127" s="340"/>
      <c r="NF127" s="169"/>
      <c r="NG127" s="195">
        <v>160</v>
      </c>
      <c r="NH127" s="327"/>
      <c r="NI127" s="169"/>
      <c r="NJ127" s="195">
        <v>160</v>
      </c>
      <c r="NK127" s="327"/>
      <c r="NL127" s="169"/>
      <c r="NM127" s="164">
        <v>160</v>
      </c>
      <c r="NN127" s="340"/>
      <c r="NO127" s="169"/>
      <c r="NP127" s="164">
        <v>160</v>
      </c>
      <c r="NQ127" s="340"/>
      <c r="NR127" s="169"/>
      <c r="NS127" s="164">
        <v>160</v>
      </c>
      <c r="NT127" s="340"/>
      <c r="NU127" s="169"/>
      <c r="NV127" s="195">
        <v>160</v>
      </c>
      <c r="NW127" s="327"/>
      <c r="NX127" s="169"/>
      <c r="NY127" s="195">
        <v>160</v>
      </c>
      <c r="NZ127" s="327"/>
      <c r="OA127" s="169"/>
      <c r="OB127" s="164">
        <v>160</v>
      </c>
      <c r="OC127" s="340"/>
      <c r="OD127" s="169"/>
      <c r="OE127" s="164">
        <v>160</v>
      </c>
      <c r="OF127" s="340"/>
      <c r="OG127" s="169"/>
      <c r="OH127" s="164">
        <v>160</v>
      </c>
      <c r="OI127" s="340"/>
      <c r="OJ127" s="169"/>
      <c r="OK127" s="252">
        <f t="shared" si="120"/>
        <v>0</v>
      </c>
      <c r="OL127" s="251">
        <f t="shared" si="121"/>
        <v>0</v>
      </c>
      <c r="OM127" s="226">
        <f t="shared" si="122"/>
        <v>0</v>
      </c>
      <c r="ON127" s="227">
        <f t="shared" si="123"/>
        <v>0</v>
      </c>
      <c r="OO127" s="1"/>
      <c r="OP127" s="1"/>
      <c r="OQ127" s="283" t="s">
        <v>297</v>
      </c>
      <c r="OR127" s="354">
        <v>160</v>
      </c>
      <c r="OS127" s="327"/>
      <c r="OT127" s="177"/>
      <c r="OU127" s="252">
        <f t="shared" si="124"/>
        <v>0</v>
      </c>
      <c r="OV127" s="227">
        <f t="shared" si="125"/>
        <v>0</v>
      </c>
      <c r="OW127" s="226">
        <f t="shared" si="126"/>
        <v>0</v>
      </c>
      <c r="OX127" s="251">
        <f t="shared" si="127"/>
        <v>0</v>
      </c>
      <c r="OY127" s="293"/>
      <c r="OZ127" s="1"/>
      <c r="PA127" s="1"/>
      <c r="PB127" s="228">
        <f t="shared" si="130"/>
        <v>0</v>
      </c>
      <c r="PC127" s="255">
        <f t="shared" si="131"/>
        <v>0</v>
      </c>
      <c r="PD127" s="226">
        <f t="shared" si="132"/>
        <v>0</v>
      </c>
      <c r="PE127" s="227">
        <f t="shared" si="133"/>
        <v>0</v>
      </c>
      <c r="PF127" s="230">
        <f t="shared" si="134"/>
        <v>0</v>
      </c>
      <c r="PG127" s="229">
        <f t="shared" si="135"/>
        <v>0</v>
      </c>
      <c r="PH127" s="226">
        <f t="shared" si="136"/>
        <v>0</v>
      </c>
      <c r="PI127" s="251">
        <f t="shared" si="137"/>
        <v>0</v>
      </c>
      <c r="PJ127" s="412">
        <f t="shared" si="138"/>
        <v>0</v>
      </c>
      <c r="PK127" s="417">
        <f t="shared" si="139"/>
        <v>0</v>
      </c>
      <c r="PL127" s="412">
        <f t="shared" si="140"/>
        <v>0</v>
      </c>
      <c r="PM127" s="414">
        <f t="shared" si="141"/>
        <v>0</v>
      </c>
      <c r="PN127" s="412" t="s">
        <v>338</v>
      </c>
      <c r="PO127" s="414" t="s">
        <v>338</v>
      </c>
      <c r="PP127" s="412">
        <f t="shared" si="142"/>
        <v>0</v>
      </c>
      <c r="PQ127" s="414">
        <f t="shared" si="143"/>
        <v>0</v>
      </c>
      <c r="PR127" s="1"/>
      <c r="PV127" s="26"/>
      <c r="PW127" s="26"/>
      <c r="PY127" s="26"/>
    </row>
    <row r="128" spans="2:441" s="4" customFormat="1" ht="15" hidden="1" customHeight="1" x14ac:dyDescent="0.25">
      <c r="B128" s="46"/>
      <c r="C128" s="982"/>
      <c r="D128" s="983"/>
      <c r="E128" s="583"/>
      <c r="F128" s="652"/>
      <c r="G128" s="584"/>
      <c r="H128" s="58"/>
      <c r="I128" s="57">
        <f>INT(ROUND(F128,2)*(IF(RIGHT(G128,1)="*",data!$J$11*H128+(IF(H128&gt;0, data!$K$11,0)),(IF(G128&gt;0,data!$J$11*RIGHT(G128,5)+data!$K$11,0)))))</f>
        <v>0</v>
      </c>
      <c r="J128" s="57">
        <f t="shared" si="144"/>
        <v>0</v>
      </c>
      <c r="K128" s="576"/>
      <c r="L128" s="550"/>
      <c r="M128" s="128"/>
      <c r="N128" s="57">
        <f>INT(ROUND(F128,2)*(IF(J128&gt;0,(IF(L128="ano",data!$J$6,0)),0)))</f>
        <v>0</v>
      </c>
      <c r="O128" s="61">
        <f t="shared" si="145"/>
        <v>0</v>
      </c>
      <c r="P128" s="63">
        <f t="shared" si="146"/>
        <v>0</v>
      </c>
      <c r="Q128" s="26"/>
      <c r="R128" s="288" t="str">
        <f t="shared" si="147"/>
        <v/>
      </c>
      <c r="S128" s="289" t="str">
        <f t="shared" si="148"/>
        <v/>
      </c>
      <c r="T128" s="65" t="s">
        <v>338</v>
      </c>
      <c r="U128" s="290" t="str">
        <f t="shared" si="149"/>
        <v/>
      </c>
      <c r="V128" s="4">
        <f t="shared" si="129"/>
        <v>0</v>
      </c>
      <c r="W128" s="26">
        <f t="shared" si="150"/>
        <v>0</v>
      </c>
      <c r="X128" s="26">
        <f>IF(OR(G128=data!$I$18,G128=data!$I$19,G128=data!$I$20,G128=data!$I$21,G128=data!$I$22,G128=data!$I$23,G128=data!$I$24,G128=data!$I$25,G128=data!$I$26,G128=data!$I$27,G128=data!$I$28,G128=data!$I$29,G128=data!$I$30,G128=data!$I$31,G128=data!$I$32,G128=data!$I$33,G128=data!$I$34,G128=data!$I$35,G128=data!$I$36,G128=data!$I$37,G128=data!$I$38,G128=data!$I$39,G128=data!$I$40,G128=data!$I$41,G128=data!$I$42,G128=data!$I$43,G128=data!$I$44),1,0)</f>
        <v>0</v>
      </c>
      <c r="Z128" s="173" t="s">
        <v>297</v>
      </c>
      <c r="AA128" s="10"/>
      <c r="AB128" s="10"/>
      <c r="AC128" s="560">
        <v>160</v>
      </c>
      <c r="AD128" s="561"/>
      <c r="AE128" s="562"/>
      <c r="AF128" s="560">
        <v>160</v>
      </c>
      <c r="AG128" s="561"/>
      <c r="AH128" s="562"/>
      <c r="AI128" s="560">
        <v>160</v>
      </c>
      <c r="AJ128" s="561"/>
      <c r="AK128" s="562"/>
      <c r="AL128" s="560">
        <v>160</v>
      </c>
      <c r="AM128" s="561"/>
      <c r="AN128" s="562"/>
      <c r="AO128" s="560">
        <v>160</v>
      </c>
      <c r="AP128" s="561"/>
      <c r="AQ128" s="562"/>
      <c r="AR128" s="560">
        <v>160</v>
      </c>
      <c r="AS128" s="561"/>
      <c r="AT128" s="562"/>
      <c r="AU128" s="560">
        <v>160</v>
      </c>
      <c r="AV128" s="561"/>
      <c r="AW128" s="562"/>
      <c r="AX128" s="560">
        <v>160</v>
      </c>
      <c r="AY128" s="561"/>
      <c r="AZ128" s="562"/>
      <c r="BA128" s="560">
        <v>160</v>
      </c>
      <c r="BB128" s="561"/>
      <c r="BC128" s="562"/>
      <c r="BD128" s="560">
        <v>160</v>
      </c>
      <c r="BE128" s="561"/>
      <c r="BF128" s="562"/>
      <c r="BG128" s="560">
        <v>160</v>
      </c>
      <c r="BH128" s="561"/>
      <c r="BI128" s="562"/>
      <c r="BJ128" s="560">
        <v>160</v>
      </c>
      <c r="BK128" s="561"/>
      <c r="BL128" s="562"/>
      <c r="BM128" s="226">
        <f t="shared" si="88"/>
        <v>0</v>
      </c>
      <c r="BN128" s="251">
        <f t="shared" si="89"/>
        <v>0</v>
      </c>
      <c r="BO128" s="226">
        <f t="shared" si="90"/>
        <v>0</v>
      </c>
      <c r="BP128" s="227">
        <f t="shared" si="91"/>
        <v>0</v>
      </c>
      <c r="BQ128" s="1"/>
      <c r="BR128" s="1"/>
      <c r="BS128" s="174">
        <v>160</v>
      </c>
      <c r="BT128" s="573"/>
      <c r="BU128" s="175"/>
      <c r="BV128" s="174">
        <v>160</v>
      </c>
      <c r="BW128" s="573"/>
      <c r="BX128" s="175"/>
      <c r="BY128" s="174">
        <v>160</v>
      </c>
      <c r="BZ128" s="573"/>
      <c r="CA128" s="175"/>
      <c r="CB128" s="174">
        <v>160</v>
      </c>
      <c r="CC128" s="573"/>
      <c r="CD128" s="175"/>
      <c r="CE128" s="174">
        <v>160</v>
      </c>
      <c r="CF128" s="573"/>
      <c r="CG128" s="175"/>
      <c r="CH128" s="174">
        <v>160</v>
      </c>
      <c r="CI128" s="573"/>
      <c r="CJ128" s="175"/>
      <c r="CK128" s="174">
        <v>160</v>
      </c>
      <c r="CL128" s="573"/>
      <c r="CM128" s="175"/>
      <c r="CN128" s="174">
        <v>160</v>
      </c>
      <c r="CO128" s="573"/>
      <c r="CP128" s="175"/>
      <c r="CQ128" s="174">
        <v>160</v>
      </c>
      <c r="CR128" s="573"/>
      <c r="CS128" s="175"/>
      <c r="CT128" s="174">
        <v>160</v>
      </c>
      <c r="CU128" s="573"/>
      <c r="CV128" s="175"/>
      <c r="CW128" s="174">
        <v>160</v>
      </c>
      <c r="CX128" s="573"/>
      <c r="CY128" s="175"/>
      <c r="CZ128" s="174">
        <v>160</v>
      </c>
      <c r="DA128" s="573"/>
      <c r="DB128" s="175"/>
      <c r="DC128" s="252">
        <f t="shared" si="92"/>
        <v>0</v>
      </c>
      <c r="DD128" s="251">
        <f t="shared" si="93"/>
        <v>0</v>
      </c>
      <c r="DE128" s="226">
        <f t="shared" si="94"/>
        <v>0</v>
      </c>
      <c r="DF128" s="227">
        <f t="shared" si="95"/>
        <v>0</v>
      </c>
      <c r="DG128" s="1"/>
      <c r="DH128" s="1"/>
      <c r="DI128" s="174">
        <v>160</v>
      </c>
      <c r="DJ128" s="566"/>
      <c r="DK128" s="567"/>
      <c r="DL128" s="201">
        <v>160</v>
      </c>
      <c r="DM128" s="561"/>
      <c r="DN128" s="567"/>
      <c r="DO128" s="201">
        <v>160</v>
      </c>
      <c r="DP128" s="561"/>
      <c r="DQ128" s="567"/>
      <c r="DR128" s="201">
        <v>160</v>
      </c>
      <c r="DS128" s="561"/>
      <c r="DT128" s="567"/>
      <c r="DU128" s="201">
        <v>160</v>
      </c>
      <c r="DV128" s="561"/>
      <c r="DW128" s="567"/>
      <c r="DX128" s="174">
        <v>160</v>
      </c>
      <c r="DY128" s="566"/>
      <c r="DZ128" s="567"/>
      <c r="EA128" s="201">
        <v>160</v>
      </c>
      <c r="EB128" s="561"/>
      <c r="EC128" s="567"/>
      <c r="ED128" s="201">
        <v>160</v>
      </c>
      <c r="EE128" s="561"/>
      <c r="EF128" s="567"/>
      <c r="EG128" s="201">
        <v>160</v>
      </c>
      <c r="EH128" s="561"/>
      <c r="EI128" s="567"/>
      <c r="EJ128" s="174">
        <v>160</v>
      </c>
      <c r="EK128" s="566"/>
      <c r="EL128" s="567"/>
      <c r="EM128" s="201">
        <v>160</v>
      </c>
      <c r="EN128" s="561"/>
      <c r="EO128" s="567"/>
      <c r="EP128" s="201">
        <v>160</v>
      </c>
      <c r="EQ128" s="561"/>
      <c r="ER128" s="567"/>
      <c r="ES128" s="252">
        <f t="shared" si="96"/>
        <v>0</v>
      </c>
      <c r="ET128" s="251">
        <f t="shared" si="97"/>
        <v>0</v>
      </c>
      <c r="EU128" s="226">
        <f t="shared" si="98"/>
        <v>0</v>
      </c>
      <c r="EV128" s="227">
        <f t="shared" si="99"/>
        <v>0</v>
      </c>
      <c r="EW128" s="1"/>
      <c r="EX128" s="1"/>
      <c r="EY128" s="568">
        <v>160</v>
      </c>
      <c r="EZ128" s="573"/>
      <c r="FA128" s="567"/>
      <c r="FB128" s="201">
        <v>160</v>
      </c>
      <c r="FC128" s="573"/>
      <c r="FD128" s="567"/>
      <c r="FE128" s="201">
        <v>160</v>
      </c>
      <c r="FF128" s="573"/>
      <c r="FG128" s="567"/>
      <c r="FH128" s="201">
        <v>160</v>
      </c>
      <c r="FI128" s="573"/>
      <c r="FJ128" s="567"/>
      <c r="FK128" s="174">
        <v>160</v>
      </c>
      <c r="FL128" s="566"/>
      <c r="FM128" s="567"/>
      <c r="FN128" s="201">
        <v>160</v>
      </c>
      <c r="FO128" s="573"/>
      <c r="FP128" s="567"/>
      <c r="FQ128" s="174">
        <v>160</v>
      </c>
      <c r="FR128" s="566"/>
      <c r="FS128" s="567"/>
      <c r="FT128" s="201">
        <v>160</v>
      </c>
      <c r="FU128" s="573"/>
      <c r="FV128" s="567"/>
      <c r="FW128" s="201">
        <v>160</v>
      </c>
      <c r="FX128" s="573"/>
      <c r="FY128" s="567"/>
      <c r="FZ128" s="174">
        <v>160</v>
      </c>
      <c r="GA128" s="566"/>
      <c r="GB128" s="567"/>
      <c r="GC128" s="201">
        <v>160</v>
      </c>
      <c r="GD128" s="573"/>
      <c r="GE128" s="567"/>
      <c r="GF128" s="201">
        <v>160</v>
      </c>
      <c r="GG128" s="573"/>
      <c r="GH128" s="567"/>
      <c r="GI128" s="252">
        <f t="shared" si="100"/>
        <v>0</v>
      </c>
      <c r="GJ128" s="251">
        <f t="shared" si="101"/>
        <v>0</v>
      </c>
      <c r="GK128" s="226">
        <f t="shared" si="102"/>
        <v>0</v>
      </c>
      <c r="GL128" s="227">
        <f t="shared" si="103"/>
        <v>0</v>
      </c>
      <c r="GM128" s="1"/>
      <c r="GN128" s="1"/>
      <c r="GO128" s="568">
        <v>160</v>
      </c>
      <c r="GP128" s="573"/>
      <c r="GQ128" s="567"/>
      <c r="GR128" s="201">
        <v>160</v>
      </c>
      <c r="GS128" s="573"/>
      <c r="GT128" s="567"/>
      <c r="GU128" s="201">
        <v>160</v>
      </c>
      <c r="GV128" s="573"/>
      <c r="GW128" s="567"/>
      <c r="GX128" s="201">
        <v>160</v>
      </c>
      <c r="GY128" s="573"/>
      <c r="GZ128" s="567"/>
      <c r="HA128" s="201">
        <v>160</v>
      </c>
      <c r="HB128" s="573"/>
      <c r="HC128" s="567"/>
      <c r="HD128" s="201">
        <v>160</v>
      </c>
      <c r="HE128" s="573"/>
      <c r="HF128" s="567"/>
      <c r="HG128" s="201">
        <v>160</v>
      </c>
      <c r="HH128" s="573"/>
      <c r="HI128" s="567"/>
      <c r="HJ128" s="201">
        <v>160</v>
      </c>
      <c r="HK128" s="573"/>
      <c r="HL128" s="567"/>
      <c r="HM128" s="201">
        <v>160</v>
      </c>
      <c r="HN128" s="573"/>
      <c r="HO128" s="567"/>
      <c r="HP128" s="201">
        <v>160</v>
      </c>
      <c r="HQ128" s="573"/>
      <c r="HR128" s="567"/>
      <c r="HS128" s="201">
        <v>160</v>
      </c>
      <c r="HT128" s="573"/>
      <c r="HU128" s="567"/>
      <c r="HV128" s="201">
        <v>160</v>
      </c>
      <c r="HW128" s="573"/>
      <c r="HX128" s="567"/>
      <c r="HY128" s="252">
        <f t="shared" si="104"/>
        <v>0</v>
      </c>
      <c r="HZ128" s="251">
        <f t="shared" si="105"/>
        <v>0</v>
      </c>
      <c r="IA128" s="226">
        <f t="shared" si="106"/>
        <v>0</v>
      </c>
      <c r="IB128" s="227">
        <f t="shared" si="107"/>
        <v>0</v>
      </c>
      <c r="IC128" s="1"/>
      <c r="ID128" s="1"/>
      <c r="IE128" s="568">
        <v>160</v>
      </c>
      <c r="IF128" s="573"/>
      <c r="IG128" s="567"/>
      <c r="IH128" s="201">
        <v>160</v>
      </c>
      <c r="II128" s="573"/>
      <c r="IJ128" s="567"/>
      <c r="IK128" s="174">
        <v>160</v>
      </c>
      <c r="IL128" s="566"/>
      <c r="IM128" s="567"/>
      <c r="IN128" s="174">
        <v>160</v>
      </c>
      <c r="IO128" s="566"/>
      <c r="IP128" s="567"/>
      <c r="IQ128" s="174">
        <v>160</v>
      </c>
      <c r="IR128" s="566"/>
      <c r="IS128" s="567"/>
      <c r="IT128" s="174">
        <v>160</v>
      </c>
      <c r="IU128" s="566"/>
      <c r="IV128" s="567"/>
      <c r="IW128" s="201">
        <v>160</v>
      </c>
      <c r="IX128" s="573"/>
      <c r="IY128" s="567"/>
      <c r="IZ128" s="174">
        <v>160</v>
      </c>
      <c r="JA128" s="566"/>
      <c r="JB128" s="567"/>
      <c r="JC128" s="174">
        <v>160</v>
      </c>
      <c r="JD128" s="566"/>
      <c r="JE128" s="567"/>
      <c r="JF128" s="174">
        <v>160</v>
      </c>
      <c r="JG128" s="566"/>
      <c r="JH128" s="567"/>
      <c r="JI128" s="174">
        <v>160</v>
      </c>
      <c r="JJ128" s="566"/>
      <c r="JK128" s="567"/>
      <c r="JL128" s="201">
        <v>160</v>
      </c>
      <c r="JM128" s="573"/>
      <c r="JN128" s="567"/>
      <c r="JO128" s="252">
        <f t="shared" si="108"/>
        <v>0</v>
      </c>
      <c r="JP128" s="251">
        <f t="shared" si="109"/>
        <v>0</v>
      </c>
      <c r="JQ128" s="226">
        <f t="shared" si="110"/>
        <v>0</v>
      </c>
      <c r="JR128" s="227">
        <f t="shared" si="111"/>
        <v>0</v>
      </c>
      <c r="JS128" s="1"/>
      <c r="JT128" s="1"/>
      <c r="JU128" s="174">
        <v>160</v>
      </c>
      <c r="JV128" s="566"/>
      <c r="JW128" s="567"/>
      <c r="JX128" s="174">
        <v>160</v>
      </c>
      <c r="JY128" s="566"/>
      <c r="JZ128" s="567"/>
      <c r="KA128" s="174">
        <v>160</v>
      </c>
      <c r="KB128" s="566"/>
      <c r="KC128" s="567"/>
      <c r="KD128" s="174">
        <v>160</v>
      </c>
      <c r="KE128" s="566"/>
      <c r="KF128" s="567"/>
      <c r="KG128" s="174">
        <v>160</v>
      </c>
      <c r="KH128" s="566"/>
      <c r="KI128" s="567"/>
      <c r="KJ128" s="174">
        <v>160</v>
      </c>
      <c r="KK128" s="566"/>
      <c r="KL128" s="567"/>
      <c r="KM128" s="174">
        <v>160</v>
      </c>
      <c r="KN128" s="566"/>
      <c r="KO128" s="567"/>
      <c r="KP128" s="174">
        <v>160</v>
      </c>
      <c r="KQ128" s="566"/>
      <c r="KR128" s="567"/>
      <c r="KS128" s="174">
        <v>160</v>
      </c>
      <c r="KT128" s="566"/>
      <c r="KU128" s="567"/>
      <c r="KV128" s="174">
        <v>160</v>
      </c>
      <c r="KW128" s="566"/>
      <c r="KX128" s="567"/>
      <c r="KY128" s="174">
        <v>160</v>
      </c>
      <c r="KZ128" s="566"/>
      <c r="LA128" s="567"/>
      <c r="LB128" s="174">
        <v>160</v>
      </c>
      <c r="LC128" s="566"/>
      <c r="LD128" s="567"/>
      <c r="LE128" s="252">
        <f t="shared" si="112"/>
        <v>0</v>
      </c>
      <c r="LF128" s="251">
        <f t="shared" si="113"/>
        <v>0</v>
      </c>
      <c r="LG128" s="226">
        <f t="shared" si="114"/>
        <v>0</v>
      </c>
      <c r="LH128" s="227">
        <f t="shared" si="115"/>
        <v>0</v>
      </c>
      <c r="LI128" s="1"/>
      <c r="LJ128" s="1"/>
      <c r="LK128" s="174">
        <v>160</v>
      </c>
      <c r="LL128" s="566"/>
      <c r="LM128" s="567"/>
      <c r="LN128" s="174">
        <v>160</v>
      </c>
      <c r="LO128" s="566"/>
      <c r="LP128" s="567"/>
      <c r="LQ128" s="174">
        <v>160</v>
      </c>
      <c r="LR128" s="566"/>
      <c r="LS128" s="567"/>
      <c r="LT128" s="174">
        <v>160</v>
      </c>
      <c r="LU128" s="566"/>
      <c r="LV128" s="567"/>
      <c r="LW128" s="174">
        <v>160</v>
      </c>
      <c r="LX128" s="566"/>
      <c r="LY128" s="567"/>
      <c r="LZ128" s="551">
        <v>160</v>
      </c>
      <c r="MA128" s="566"/>
      <c r="MB128" s="567"/>
      <c r="MC128" s="174">
        <v>160</v>
      </c>
      <c r="MD128" s="566"/>
      <c r="ME128" s="567"/>
      <c r="MF128" s="174">
        <v>160</v>
      </c>
      <c r="MG128" s="566"/>
      <c r="MH128" s="567"/>
      <c r="MI128" s="174">
        <v>160</v>
      </c>
      <c r="MJ128" s="566"/>
      <c r="MK128" s="567"/>
      <c r="ML128" s="174">
        <v>160</v>
      </c>
      <c r="MM128" s="566"/>
      <c r="MN128" s="567"/>
      <c r="MO128" s="551">
        <v>160</v>
      </c>
      <c r="MP128" s="566"/>
      <c r="MQ128" s="567"/>
      <c r="MR128" s="174">
        <v>160</v>
      </c>
      <c r="MS128" s="566"/>
      <c r="MT128" s="567"/>
      <c r="MU128" s="252">
        <f t="shared" si="116"/>
        <v>0</v>
      </c>
      <c r="MV128" s="251">
        <f t="shared" si="117"/>
        <v>0</v>
      </c>
      <c r="MW128" s="226">
        <f t="shared" si="118"/>
        <v>0</v>
      </c>
      <c r="MX128" s="227">
        <f t="shared" si="119"/>
        <v>0</v>
      </c>
      <c r="MY128" s="1"/>
      <c r="MZ128" s="1"/>
      <c r="NA128" s="568">
        <v>160</v>
      </c>
      <c r="NB128" s="573"/>
      <c r="NC128" s="567"/>
      <c r="ND128" s="174">
        <v>160</v>
      </c>
      <c r="NE128" s="566"/>
      <c r="NF128" s="567"/>
      <c r="NG128" s="201">
        <v>160</v>
      </c>
      <c r="NH128" s="573"/>
      <c r="NI128" s="567"/>
      <c r="NJ128" s="201">
        <v>160</v>
      </c>
      <c r="NK128" s="573"/>
      <c r="NL128" s="567"/>
      <c r="NM128" s="174">
        <v>160</v>
      </c>
      <c r="NN128" s="566"/>
      <c r="NO128" s="567"/>
      <c r="NP128" s="174">
        <v>160</v>
      </c>
      <c r="NQ128" s="566"/>
      <c r="NR128" s="567"/>
      <c r="NS128" s="174">
        <v>160</v>
      </c>
      <c r="NT128" s="566"/>
      <c r="NU128" s="567"/>
      <c r="NV128" s="201">
        <v>160</v>
      </c>
      <c r="NW128" s="573"/>
      <c r="NX128" s="567"/>
      <c r="NY128" s="201">
        <v>160</v>
      </c>
      <c r="NZ128" s="573"/>
      <c r="OA128" s="567"/>
      <c r="OB128" s="174">
        <v>160</v>
      </c>
      <c r="OC128" s="566"/>
      <c r="OD128" s="567"/>
      <c r="OE128" s="174">
        <v>160</v>
      </c>
      <c r="OF128" s="566"/>
      <c r="OG128" s="567"/>
      <c r="OH128" s="174">
        <v>160</v>
      </c>
      <c r="OI128" s="566"/>
      <c r="OJ128" s="567"/>
      <c r="OK128" s="252">
        <f t="shared" si="120"/>
        <v>0</v>
      </c>
      <c r="OL128" s="251">
        <f t="shared" si="121"/>
        <v>0</v>
      </c>
      <c r="OM128" s="226">
        <f t="shared" si="122"/>
        <v>0</v>
      </c>
      <c r="ON128" s="227">
        <f t="shared" si="123"/>
        <v>0</v>
      </c>
      <c r="OO128" s="1"/>
      <c r="OP128" s="1"/>
      <c r="OQ128" s="571" t="s">
        <v>297</v>
      </c>
      <c r="OR128" s="577">
        <v>160</v>
      </c>
      <c r="OS128" s="573"/>
      <c r="OT128" s="175"/>
      <c r="OU128" s="252">
        <f t="shared" si="124"/>
        <v>0</v>
      </c>
      <c r="OV128" s="227">
        <f t="shared" si="125"/>
        <v>0</v>
      </c>
      <c r="OW128" s="226">
        <f t="shared" si="126"/>
        <v>0</v>
      </c>
      <c r="OX128" s="251">
        <f t="shared" si="127"/>
        <v>0</v>
      </c>
      <c r="OY128" s="574"/>
      <c r="OZ128" s="1"/>
      <c r="PA128" s="1"/>
      <c r="PB128" s="228">
        <f t="shared" si="130"/>
        <v>0</v>
      </c>
      <c r="PC128" s="255">
        <f t="shared" si="131"/>
        <v>0</v>
      </c>
      <c r="PD128" s="226">
        <f t="shared" si="132"/>
        <v>0</v>
      </c>
      <c r="PE128" s="227">
        <f t="shared" si="133"/>
        <v>0</v>
      </c>
      <c r="PF128" s="230">
        <f t="shared" si="134"/>
        <v>0</v>
      </c>
      <c r="PG128" s="229">
        <f t="shared" si="135"/>
        <v>0</v>
      </c>
      <c r="PH128" s="226">
        <f t="shared" si="136"/>
        <v>0</v>
      </c>
      <c r="PI128" s="251">
        <f t="shared" si="137"/>
        <v>0</v>
      </c>
      <c r="PJ128" s="412">
        <f t="shared" si="138"/>
        <v>0</v>
      </c>
      <c r="PK128" s="417">
        <f t="shared" si="139"/>
        <v>0</v>
      </c>
      <c r="PL128" s="412">
        <f t="shared" si="140"/>
        <v>0</v>
      </c>
      <c r="PM128" s="414">
        <f t="shared" si="141"/>
        <v>0</v>
      </c>
      <c r="PN128" s="412" t="s">
        <v>338</v>
      </c>
      <c r="PO128" s="414" t="s">
        <v>338</v>
      </c>
      <c r="PP128" s="412">
        <f t="shared" si="142"/>
        <v>0</v>
      </c>
      <c r="PQ128" s="414">
        <f t="shared" si="143"/>
        <v>0</v>
      </c>
      <c r="PR128" s="1"/>
      <c r="PV128" s="26"/>
      <c r="PW128" s="26"/>
      <c r="PY128" s="26"/>
    </row>
    <row r="129" spans="2:441" s="4" customFormat="1" ht="16.5" customHeight="1" x14ac:dyDescent="0.25">
      <c r="B129" s="46" t="s">
        <v>340</v>
      </c>
      <c r="C129" s="986"/>
      <c r="D129" s="987"/>
      <c r="E129" s="308"/>
      <c r="F129" s="652">
        <v>1</v>
      </c>
      <c r="G129" s="309"/>
      <c r="H129" s="59"/>
      <c r="I129" s="57">
        <f>INT(ROUND(F129,2)*(IF(RIGHT(G129,1)="*",data!$J$11*H129+(IF(H129&gt;0, data!$K$11,0)),(IF(G129&gt;0,data!$J$11*RIGHT(G129,5)+data!$K$11,0)))))</f>
        <v>0</v>
      </c>
      <c r="J129" s="57">
        <f t="shared" si="144"/>
        <v>0</v>
      </c>
      <c r="K129" s="313"/>
      <c r="L129" s="314"/>
      <c r="M129" s="312"/>
      <c r="N129" s="57">
        <f>INT(ROUND(F129,2)*(IF(J129&gt;0,(IF(L129="ano",data!$J$6,0)),0)))</f>
        <v>0</v>
      </c>
      <c r="O129" s="61">
        <f t="shared" si="145"/>
        <v>0</v>
      </c>
      <c r="P129" s="63">
        <f t="shared" si="146"/>
        <v>0</v>
      </c>
      <c r="Q129" s="26"/>
      <c r="R129" s="288" t="str">
        <f t="shared" si="147"/>
        <v/>
      </c>
      <c r="S129" s="289" t="str">
        <f t="shared" si="148"/>
        <v/>
      </c>
      <c r="T129" s="65" t="s">
        <v>338</v>
      </c>
      <c r="U129" s="290" t="str">
        <f t="shared" si="149"/>
        <v/>
      </c>
      <c r="V129" s="4">
        <f t="shared" si="129"/>
        <v>0</v>
      </c>
      <c r="W129" s="26">
        <f t="shared" si="150"/>
        <v>0</v>
      </c>
      <c r="X129" s="26">
        <f>IF(OR(G129=data!$I$18,G129=data!$I$19,G129=data!$I$20,G129=data!$I$21,G129=data!$I$22,G129=data!$I$23,G129=data!$I$24,G129=data!$I$25,G129=data!$I$26,G129=data!$I$27,G129=data!$I$28,G129=data!$I$29,G129=data!$I$30,G129=data!$I$31,G129=data!$I$32,G129=data!$I$33,G129=data!$I$34,G129=data!$I$35,G129=data!$I$36,G129=data!$I$37,G129=data!$I$38,G129=data!$I$39,G129=data!$I$40,G129=data!$I$41,G129=data!$I$42,G129=data!$I$43,G129=data!$I$44),1,0)</f>
        <v>0</v>
      </c>
      <c r="Z129" s="176" t="s">
        <v>297</v>
      </c>
      <c r="AA129" s="10"/>
      <c r="AB129" s="10"/>
      <c r="AC129" s="168">
        <v>160</v>
      </c>
      <c r="AD129" s="328"/>
      <c r="AE129" s="223"/>
      <c r="AF129" s="168">
        <v>160</v>
      </c>
      <c r="AG129" s="328"/>
      <c r="AH129" s="223"/>
      <c r="AI129" s="168">
        <v>160</v>
      </c>
      <c r="AJ129" s="328"/>
      <c r="AK129" s="223"/>
      <c r="AL129" s="168">
        <v>160</v>
      </c>
      <c r="AM129" s="328"/>
      <c r="AN129" s="223"/>
      <c r="AO129" s="168">
        <v>160</v>
      </c>
      <c r="AP129" s="328"/>
      <c r="AQ129" s="223"/>
      <c r="AR129" s="168">
        <v>160</v>
      </c>
      <c r="AS129" s="328"/>
      <c r="AT129" s="223"/>
      <c r="AU129" s="168">
        <v>160</v>
      </c>
      <c r="AV129" s="328"/>
      <c r="AW129" s="223"/>
      <c r="AX129" s="168">
        <v>160</v>
      </c>
      <c r="AY129" s="328"/>
      <c r="AZ129" s="223"/>
      <c r="BA129" s="168">
        <v>160</v>
      </c>
      <c r="BB129" s="328"/>
      <c r="BC129" s="223"/>
      <c r="BD129" s="168">
        <v>160</v>
      </c>
      <c r="BE129" s="328"/>
      <c r="BF129" s="223"/>
      <c r="BG129" s="168">
        <v>160</v>
      </c>
      <c r="BH129" s="328"/>
      <c r="BI129" s="223"/>
      <c r="BJ129" s="168">
        <v>160</v>
      </c>
      <c r="BK129" s="328"/>
      <c r="BL129" s="223"/>
      <c r="BM129" s="226">
        <f t="shared" si="88"/>
        <v>0</v>
      </c>
      <c r="BN129" s="251">
        <f t="shared" si="89"/>
        <v>0</v>
      </c>
      <c r="BO129" s="226">
        <f t="shared" si="90"/>
        <v>0</v>
      </c>
      <c r="BP129" s="227">
        <f t="shared" si="91"/>
        <v>0</v>
      </c>
      <c r="BQ129" s="1"/>
      <c r="BR129" s="1"/>
      <c r="BS129" s="164">
        <v>160</v>
      </c>
      <c r="BT129" s="327"/>
      <c r="BU129" s="177"/>
      <c r="BV129" s="164">
        <v>160</v>
      </c>
      <c r="BW129" s="327"/>
      <c r="BX129" s="177"/>
      <c r="BY129" s="164">
        <v>160</v>
      </c>
      <c r="BZ129" s="327"/>
      <c r="CA129" s="177"/>
      <c r="CB129" s="164">
        <v>160</v>
      </c>
      <c r="CC129" s="327"/>
      <c r="CD129" s="177"/>
      <c r="CE129" s="164">
        <v>160</v>
      </c>
      <c r="CF129" s="327"/>
      <c r="CG129" s="177"/>
      <c r="CH129" s="164">
        <v>160</v>
      </c>
      <c r="CI129" s="327"/>
      <c r="CJ129" s="177"/>
      <c r="CK129" s="164">
        <v>160</v>
      </c>
      <c r="CL129" s="327"/>
      <c r="CM129" s="177"/>
      <c r="CN129" s="164">
        <v>160</v>
      </c>
      <c r="CO129" s="327"/>
      <c r="CP129" s="177"/>
      <c r="CQ129" s="164">
        <v>160</v>
      </c>
      <c r="CR129" s="327"/>
      <c r="CS129" s="177"/>
      <c r="CT129" s="164">
        <v>160</v>
      </c>
      <c r="CU129" s="327"/>
      <c r="CV129" s="177"/>
      <c r="CW129" s="164">
        <v>160</v>
      </c>
      <c r="CX129" s="327"/>
      <c r="CY129" s="177"/>
      <c r="CZ129" s="164">
        <v>160</v>
      </c>
      <c r="DA129" s="327"/>
      <c r="DB129" s="177"/>
      <c r="DC129" s="252">
        <f t="shared" si="92"/>
        <v>0</v>
      </c>
      <c r="DD129" s="251">
        <f t="shared" si="93"/>
        <v>0</v>
      </c>
      <c r="DE129" s="226">
        <f t="shared" si="94"/>
        <v>0</v>
      </c>
      <c r="DF129" s="227">
        <f t="shared" si="95"/>
        <v>0</v>
      </c>
      <c r="DG129" s="1"/>
      <c r="DH129" s="1"/>
      <c r="DI129" s="164">
        <v>160</v>
      </c>
      <c r="DJ129" s="340"/>
      <c r="DK129" s="169"/>
      <c r="DL129" s="195">
        <v>160</v>
      </c>
      <c r="DM129" s="328"/>
      <c r="DN129" s="169"/>
      <c r="DO129" s="195">
        <v>160</v>
      </c>
      <c r="DP129" s="328"/>
      <c r="DQ129" s="169"/>
      <c r="DR129" s="195">
        <v>160</v>
      </c>
      <c r="DS129" s="328"/>
      <c r="DT129" s="169"/>
      <c r="DU129" s="195">
        <v>160</v>
      </c>
      <c r="DV129" s="328"/>
      <c r="DW129" s="169"/>
      <c r="DX129" s="164">
        <v>160</v>
      </c>
      <c r="DY129" s="340"/>
      <c r="DZ129" s="169"/>
      <c r="EA129" s="195">
        <v>160</v>
      </c>
      <c r="EB129" s="328"/>
      <c r="EC129" s="169"/>
      <c r="ED129" s="195">
        <v>160</v>
      </c>
      <c r="EE129" s="328"/>
      <c r="EF129" s="169"/>
      <c r="EG129" s="195">
        <v>160</v>
      </c>
      <c r="EH129" s="328"/>
      <c r="EI129" s="169"/>
      <c r="EJ129" s="164">
        <v>160</v>
      </c>
      <c r="EK129" s="340"/>
      <c r="EL129" s="169"/>
      <c r="EM129" s="195">
        <v>160</v>
      </c>
      <c r="EN129" s="328"/>
      <c r="EO129" s="169"/>
      <c r="EP129" s="195">
        <v>160</v>
      </c>
      <c r="EQ129" s="328"/>
      <c r="ER129" s="169"/>
      <c r="ES129" s="252">
        <f t="shared" si="96"/>
        <v>0</v>
      </c>
      <c r="ET129" s="251">
        <f t="shared" si="97"/>
        <v>0</v>
      </c>
      <c r="EU129" s="226">
        <f t="shared" si="98"/>
        <v>0</v>
      </c>
      <c r="EV129" s="227">
        <f t="shared" si="99"/>
        <v>0</v>
      </c>
      <c r="EW129" s="1"/>
      <c r="EX129" s="1"/>
      <c r="EY129" s="346">
        <v>160</v>
      </c>
      <c r="EZ129" s="327"/>
      <c r="FA129" s="169"/>
      <c r="FB129" s="195">
        <v>160</v>
      </c>
      <c r="FC129" s="327"/>
      <c r="FD129" s="169"/>
      <c r="FE129" s="195">
        <v>160</v>
      </c>
      <c r="FF129" s="327"/>
      <c r="FG129" s="169"/>
      <c r="FH129" s="195">
        <v>160</v>
      </c>
      <c r="FI129" s="327"/>
      <c r="FJ129" s="169"/>
      <c r="FK129" s="164">
        <v>160</v>
      </c>
      <c r="FL129" s="340"/>
      <c r="FM129" s="169"/>
      <c r="FN129" s="195">
        <v>160</v>
      </c>
      <c r="FO129" s="327"/>
      <c r="FP129" s="169"/>
      <c r="FQ129" s="164">
        <v>160</v>
      </c>
      <c r="FR129" s="340"/>
      <c r="FS129" s="169"/>
      <c r="FT129" s="195">
        <v>160</v>
      </c>
      <c r="FU129" s="327"/>
      <c r="FV129" s="169"/>
      <c r="FW129" s="195">
        <v>160</v>
      </c>
      <c r="FX129" s="327"/>
      <c r="FY129" s="169"/>
      <c r="FZ129" s="164">
        <v>160</v>
      </c>
      <c r="GA129" s="340"/>
      <c r="GB129" s="169"/>
      <c r="GC129" s="195">
        <v>160</v>
      </c>
      <c r="GD129" s="327"/>
      <c r="GE129" s="169"/>
      <c r="GF129" s="195">
        <v>160</v>
      </c>
      <c r="GG129" s="327"/>
      <c r="GH129" s="169"/>
      <c r="GI129" s="252">
        <f t="shared" si="100"/>
        <v>0</v>
      </c>
      <c r="GJ129" s="251">
        <f t="shared" si="101"/>
        <v>0</v>
      </c>
      <c r="GK129" s="226">
        <f t="shared" si="102"/>
        <v>0</v>
      </c>
      <c r="GL129" s="227">
        <f t="shared" si="103"/>
        <v>0</v>
      </c>
      <c r="GM129" s="1"/>
      <c r="GN129" s="1"/>
      <c r="GO129" s="346">
        <v>160</v>
      </c>
      <c r="GP129" s="327"/>
      <c r="GQ129" s="169"/>
      <c r="GR129" s="195">
        <v>160</v>
      </c>
      <c r="GS129" s="327"/>
      <c r="GT129" s="169"/>
      <c r="GU129" s="195">
        <v>160</v>
      </c>
      <c r="GV129" s="327"/>
      <c r="GW129" s="169"/>
      <c r="GX129" s="195">
        <v>160</v>
      </c>
      <c r="GY129" s="327"/>
      <c r="GZ129" s="169"/>
      <c r="HA129" s="195">
        <v>160</v>
      </c>
      <c r="HB129" s="327"/>
      <c r="HC129" s="169"/>
      <c r="HD129" s="195">
        <v>160</v>
      </c>
      <c r="HE129" s="327"/>
      <c r="HF129" s="169"/>
      <c r="HG129" s="195">
        <v>160</v>
      </c>
      <c r="HH129" s="327"/>
      <c r="HI129" s="169"/>
      <c r="HJ129" s="195">
        <v>160</v>
      </c>
      <c r="HK129" s="327"/>
      <c r="HL129" s="169"/>
      <c r="HM129" s="195">
        <v>160</v>
      </c>
      <c r="HN129" s="327"/>
      <c r="HO129" s="169"/>
      <c r="HP129" s="195">
        <v>160</v>
      </c>
      <c r="HQ129" s="327"/>
      <c r="HR129" s="169"/>
      <c r="HS129" s="195">
        <v>160</v>
      </c>
      <c r="HT129" s="327"/>
      <c r="HU129" s="169"/>
      <c r="HV129" s="195">
        <v>160</v>
      </c>
      <c r="HW129" s="327"/>
      <c r="HX129" s="169"/>
      <c r="HY129" s="252">
        <f t="shared" si="104"/>
        <v>0</v>
      </c>
      <c r="HZ129" s="251">
        <f t="shared" si="105"/>
        <v>0</v>
      </c>
      <c r="IA129" s="226">
        <f t="shared" si="106"/>
        <v>0</v>
      </c>
      <c r="IB129" s="227">
        <f t="shared" si="107"/>
        <v>0</v>
      </c>
      <c r="IC129" s="1"/>
      <c r="ID129" s="1"/>
      <c r="IE129" s="346">
        <v>160</v>
      </c>
      <c r="IF129" s="327"/>
      <c r="IG129" s="169"/>
      <c r="IH129" s="195">
        <v>160</v>
      </c>
      <c r="II129" s="327"/>
      <c r="IJ129" s="169"/>
      <c r="IK129" s="164">
        <v>160</v>
      </c>
      <c r="IL129" s="340"/>
      <c r="IM129" s="169"/>
      <c r="IN129" s="164">
        <v>160</v>
      </c>
      <c r="IO129" s="340"/>
      <c r="IP129" s="169"/>
      <c r="IQ129" s="164">
        <v>160</v>
      </c>
      <c r="IR129" s="340"/>
      <c r="IS129" s="169"/>
      <c r="IT129" s="164">
        <v>160</v>
      </c>
      <c r="IU129" s="340"/>
      <c r="IV129" s="169"/>
      <c r="IW129" s="195">
        <v>160</v>
      </c>
      <c r="IX129" s="327"/>
      <c r="IY129" s="169"/>
      <c r="IZ129" s="164">
        <v>160</v>
      </c>
      <c r="JA129" s="340"/>
      <c r="JB129" s="169"/>
      <c r="JC129" s="164">
        <v>160</v>
      </c>
      <c r="JD129" s="340"/>
      <c r="JE129" s="169"/>
      <c r="JF129" s="164">
        <v>160</v>
      </c>
      <c r="JG129" s="340"/>
      <c r="JH129" s="169"/>
      <c r="JI129" s="164">
        <v>160</v>
      </c>
      <c r="JJ129" s="340"/>
      <c r="JK129" s="169"/>
      <c r="JL129" s="195">
        <v>160</v>
      </c>
      <c r="JM129" s="327"/>
      <c r="JN129" s="169"/>
      <c r="JO129" s="252">
        <f t="shared" si="108"/>
        <v>0</v>
      </c>
      <c r="JP129" s="251">
        <f t="shared" si="109"/>
        <v>0</v>
      </c>
      <c r="JQ129" s="226">
        <f t="shared" si="110"/>
        <v>0</v>
      </c>
      <c r="JR129" s="227">
        <f t="shared" si="111"/>
        <v>0</v>
      </c>
      <c r="JS129" s="1"/>
      <c r="JT129" s="1"/>
      <c r="JU129" s="164">
        <v>160</v>
      </c>
      <c r="JV129" s="340"/>
      <c r="JW129" s="169"/>
      <c r="JX129" s="164">
        <v>160</v>
      </c>
      <c r="JY129" s="340"/>
      <c r="JZ129" s="169"/>
      <c r="KA129" s="164">
        <v>160</v>
      </c>
      <c r="KB129" s="340"/>
      <c r="KC129" s="169"/>
      <c r="KD129" s="164">
        <v>160</v>
      </c>
      <c r="KE129" s="340"/>
      <c r="KF129" s="169"/>
      <c r="KG129" s="164">
        <v>160</v>
      </c>
      <c r="KH129" s="340"/>
      <c r="KI129" s="169"/>
      <c r="KJ129" s="164">
        <v>160</v>
      </c>
      <c r="KK129" s="340"/>
      <c r="KL129" s="169"/>
      <c r="KM129" s="164">
        <v>160</v>
      </c>
      <c r="KN129" s="340"/>
      <c r="KO129" s="169"/>
      <c r="KP129" s="164">
        <v>160</v>
      </c>
      <c r="KQ129" s="340"/>
      <c r="KR129" s="169"/>
      <c r="KS129" s="164">
        <v>160</v>
      </c>
      <c r="KT129" s="340"/>
      <c r="KU129" s="169"/>
      <c r="KV129" s="164">
        <v>160</v>
      </c>
      <c r="KW129" s="340"/>
      <c r="KX129" s="169"/>
      <c r="KY129" s="164">
        <v>160</v>
      </c>
      <c r="KZ129" s="340"/>
      <c r="LA129" s="169"/>
      <c r="LB129" s="164">
        <v>160</v>
      </c>
      <c r="LC129" s="340"/>
      <c r="LD129" s="169"/>
      <c r="LE129" s="252">
        <f t="shared" si="112"/>
        <v>0</v>
      </c>
      <c r="LF129" s="251">
        <f t="shared" si="113"/>
        <v>0</v>
      </c>
      <c r="LG129" s="226">
        <f t="shared" si="114"/>
        <v>0</v>
      </c>
      <c r="LH129" s="227">
        <f t="shared" si="115"/>
        <v>0</v>
      </c>
      <c r="LI129" s="1"/>
      <c r="LJ129" s="1"/>
      <c r="LK129" s="164">
        <v>160</v>
      </c>
      <c r="LL129" s="340"/>
      <c r="LM129" s="169"/>
      <c r="LN129" s="164">
        <v>160</v>
      </c>
      <c r="LO129" s="340"/>
      <c r="LP129" s="169"/>
      <c r="LQ129" s="164">
        <v>160</v>
      </c>
      <c r="LR129" s="340"/>
      <c r="LS129" s="169"/>
      <c r="LT129" s="164">
        <v>160</v>
      </c>
      <c r="LU129" s="340"/>
      <c r="LV129" s="169"/>
      <c r="LW129" s="164">
        <v>160</v>
      </c>
      <c r="LX129" s="340"/>
      <c r="LY129" s="169"/>
      <c r="LZ129" s="205">
        <v>160</v>
      </c>
      <c r="MA129" s="340"/>
      <c r="MB129" s="169"/>
      <c r="MC129" s="164">
        <v>160</v>
      </c>
      <c r="MD129" s="340"/>
      <c r="ME129" s="169"/>
      <c r="MF129" s="164">
        <v>160</v>
      </c>
      <c r="MG129" s="340"/>
      <c r="MH129" s="169"/>
      <c r="MI129" s="164">
        <v>160</v>
      </c>
      <c r="MJ129" s="340"/>
      <c r="MK129" s="169"/>
      <c r="ML129" s="164">
        <v>160</v>
      </c>
      <c r="MM129" s="340"/>
      <c r="MN129" s="169"/>
      <c r="MO129" s="205">
        <v>160</v>
      </c>
      <c r="MP129" s="340"/>
      <c r="MQ129" s="169"/>
      <c r="MR129" s="164">
        <v>160</v>
      </c>
      <c r="MS129" s="340"/>
      <c r="MT129" s="169"/>
      <c r="MU129" s="252">
        <f t="shared" si="116"/>
        <v>0</v>
      </c>
      <c r="MV129" s="251">
        <f t="shared" si="117"/>
        <v>0</v>
      </c>
      <c r="MW129" s="226">
        <f t="shared" si="118"/>
        <v>0</v>
      </c>
      <c r="MX129" s="227">
        <f t="shared" si="119"/>
        <v>0</v>
      </c>
      <c r="MY129" s="1"/>
      <c r="MZ129" s="1"/>
      <c r="NA129" s="346">
        <v>160</v>
      </c>
      <c r="NB129" s="327"/>
      <c r="NC129" s="169"/>
      <c r="ND129" s="164">
        <v>160</v>
      </c>
      <c r="NE129" s="340"/>
      <c r="NF129" s="169"/>
      <c r="NG129" s="195">
        <v>160</v>
      </c>
      <c r="NH129" s="327"/>
      <c r="NI129" s="169"/>
      <c r="NJ129" s="195">
        <v>160</v>
      </c>
      <c r="NK129" s="327"/>
      <c r="NL129" s="169"/>
      <c r="NM129" s="164">
        <v>160</v>
      </c>
      <c r="NN129" s="340"/>
      <c r="NO129" s="169"/>
      <c r="NP129" s="164">
        <v>160</v>
      </c>
      <c r="NQ129" s="340"/>
      <c r="NR129" s="169"/>
      <c r="NS129" s="164">
        <v>160</v>
      </c>
      <c r="NT129" s="340"/>
      <c r="NU129" s="169"/>
      <c r="NV129" s="195">
        <v>160</v>
      </c>
      <c r="NW129" s="327"/>
      <c r="NX129" s="169"/>
      <c r="NY129" s="195">
        <v>160</v>
      </c>
      <c r="NZ129" s="327"/>
      <c r="OA129" s="169"/>
      <c r="OB129" s="164">
        <v>160</v>
      </c>
      <c r="OC129" s="340"/>
      <c r="OD129" s="169"/>
      <c r="OE129" s="164">
        <v>160</v>
      </c>
      <c r="OF129" s="340"/>
      <c r="OG129" s="169"/>
      <c r="OH129" s="164">
        <v>160</v>
      </c>
      <c r="OI129" s="340"/>
      <c r="OJ129" s="169"/>
      <c r="OK129" s="252">
        <f t="shared" si="120"/>
        <v>0</v>
      </c>
      <c r="OL129" s="251">
        <f t="shared" si="121"/>
        <v>0</v>
      </c>
      <c r="OM129" s="226">
        <f t="shared" si="122"/>
        <v>0</v>
      </c>
      <c r="ON129" s="227">
        <f t="shared" si="123"/>
        <v>0</v>
      </c>
      <c r="OO129" s="1"/>
      <c r="OP129" s="1"/>
      <c r="OQ129" s="283" t="s">
        <v>297</v>
      </c>
      <c r="OR129" s="354">
        <v>160</v>
      </c>
      <c r="OS129" s="327"/>
      <c r="OT129" s="177"/>
      <c r="OU129" s="252">
        <f t="shared" si="124"/>
        <v>0</v>
      </c>
      <c r="OV129" s="227">
        <f t="shared" si="125"/>
        <v>0</v>
      </c>
      <c r="OW129" s="226">
        <f t="shared" si="126"/>
        <v>0</v>
      </c>
      <c r="OX129" s="251">
        <f t="shared" si="127"/>
        <v>0</v>
      </c>
      <c r="OY129" s="293"/>
      <c r="OZ129" s="1"/>
      <c r="PA129" s="1"/>
      <c r="PB129" s="228">
        <f t="shared" si="130"/>
        <v>0</v>
      </c>
      <c r="PC129" s="255">
        <f t="shared" si="131"/>
        <v>0</v>
      </c>
      <c r="PD129" s="226">
        <f t="shared" si="132"/>
        <v>0</v>
      </c>
      <c r="PE129" s="227">
        <f t="shared" si="133"/>
        <v>0</v>
      </c>
      <c r="PF129" s="230">
        <f t="shared" si="134"/>
        <v>0</v>
      </c>
      <c r="PG129" s="229">
        <f t="shared" si="135"/>
        <v>0</v>
      </c>
      <c r="PH129" s="226">
        <f t="shared" si="136"/>
        <v>0</v>
      </c>
      <c r="PI129" s="251">
        <f t="shared" si="137"/>
        <v>0</v>
      </c>
      <c r="PJ129" s="412">
        <f t="shared" si="138"/>
        <v>0</v>
      </c>
      <c r="PK129" s="417">
        <f t="shared" si="139"/>
        <v>0</v>
      </c>
      <c r="PL129" s="412">
        <f t="shared" si="140"/>
        <v>0</v>
      </c>
      <c r="PM129" s="414">
        <f t="shared" si="141"/>
        <v>0</v>
      </c>
      <c r="PN129" s="412" t="s">
        <v>338</v>
      </c>
      <c r="PO129" s="414" t="s">
        <v>338</v>
      </c>
      <c r="PP129" s="412">
        <f t="shared" si="142"/>
        <v>0</v>
      </c>
      <c r="PQ129" s="414">
        <f t="shared" si="143"/>
        <v>0</v>
      </c>
      <c r="PR129" s="1"/>
      <c r="PV129" s="26"/>
      <c r="PW129" s="26"/>
      <c r="PY129" s="26"/>
    </row>
    <row r="130" spans="2:441" s="4" customFormat="1" ht="15" hidden="1" customHeight="1" x14ac:dyDescent="0.25">
      <c r="B130" s="46"/>
      <c r="C130" s="982"/>
      <c r="D130" s="983"/>
      <c r="E130" s="583"/>
      <c r="F130" s="652"/>
      <c r="G130" s="584"/>
      <c r="H130" s="58"/>
      <c r="I130" s="57">
        <f>INT(ROUND(F130,2)*(IF(RIGHT(G130,1)="*",data!$J$11*H130+(IF(H130&gt;0, data!$K$11,0)),(IF(G130&gt;0,data!$J$11*RIGHT(G130,5)+data!$K$11,0)))))</f>
        <v>0</v>
      </c>
      <c r="J130" s="57">
        <f t="shared" si="144"/>
        <v>0</v>
      </c>
      <c r="K130" s="576"/>
      <c r="L130" s="550"/>
      <c r="M130" s="128"/>
      <c r="N130" s="57">
        <f>INT(ROUND(F130,2)*(IF(J130&gt;0,(IF(L130="ano",data!$J$6,0)),0)))</f>
        <v>0</v>
      </c>
      <c r="O130" s="61">
        <f t="shared" si="145"/>
        <v>0</v>
      </c>
      <c r="P130" s="63">
        <f t="shared" si="146"/>
        <v>0</v>
      </c>
      <c r="Q130" s="26"/>
      <c r="R130" s="288" t="str">
        <f t="shared" si="147"/>
        <v/>
      </c>
      <c r="S130" s="289" t="str">
        <f t="shared" si="148"/>
        <v/>
      </c>
      <c r="T130" s="65" t="s">
        <v>338</v>
      </c>
      <c r="U130" s="290" t="str">
        <f t="shared" si="149"/>
        <v/>
      </c>
      <c r="V130" s="4">
        <f t="shared" si="129"/>
        <v>0</v>
      </c>
      <c r="W130" s="26">
        <f t="shared" si="150"/>
        <v>0</v>
      </c>
      <c r="X130" s="26">
        <f>IF(OR(G130=data!$I$18,G130=data!$I$19,G130=data!$I$20,G130=data!$I$21,G130=data!$I$22,G130=data!$I$23,G130=data!$I$24,G130=data!$I$25,G130=data!$I$26,G130=data!$I$27,G130=data!$I$28,G130=data!$I$29,G130=data!$I$30,G130=data!$I$31,G130=data!$I$32,G130=data!$I$33,G130=data!$I$34,G130=data!$I$35,G130=data!$I$36,G130=data!$I$37,G130=data!$I$38,G130=data!$I$39,G130=data!$I$40,G130=data!$I$41,G130=data!$I$42,G130=data!$I$43,G130=data!$I$44),1,0)</f>
        <v>0</v>
      </c>
      <c r="Z130" s="173" t="s">
        <v>297</v>
      </c>
      <c r="AA130" s="10"/>
      <c r="AB130" s="10"/>
      <c r="AC130" s="560">
        <v>160</v>
      </c>
      <c r="AD130" s="561"/>
      <c r="AE130" s="562"/>
      <c r="AF130" s="560">
        <v>160</v>
      </c>
      <c r="AG130" s="561"/>
      <c r="AH130" s="562"/>
      <c r="AI130" s="560">
        <v>160</v>
      </c>
      <c r="AJ130" s="561"/>
      <c r="AK130" s="562"/>
      <c r="AL130" s="560">
        <v>160</v>
      </c>
      <c r="AM130" s="561"/>
      <c r="AN130" s="562"/>
      <c r="AO130" s="560">
        <v>160</v>
      </c>
      <c r="AP130" s="561"/>
      <c r="AQ130" s="562"/>
      <c r="AR130" s="560">
        <v>160</v>
      </c>
      <c r="AS130" s="561"/>
      <c r="AT130" s="562"/>
      <c r="AU130" s="560">
        <v>160</v>
      </c>
      <c r="AV130" s="561"/>
      <c r="AW130" s="562"/>
      <c r="AX130" s="560">
        <v>160</v>
      </c>
      <c r="AY130" s="561"/>
      <c r="AZ130" s="562"/>
      <c r="BA130" s="560">
        <v>160</v>
      </c>
      <c r="BB130" s="561"/>
      <c r="BC130" s="562"/>
      <c r="BD130" s="560">
        <v>160</v>
      </c>
      <c r="BE130" s="561"/>
      <c r="BF130" s="562"/>
      <c r="BG130" s="560">
        <v>160</v>
      </c>
      <c r="BH130" s="561"/>
      <c r="BI130" s="562"/>
      <c r="BJ130" s="560">
        <v>160</v>
      </c>
      <c r="BK130" s="561"/>
      <c r="BL130" s="562"/>
      <c r="BM130" s="226">
        <f t="shared" si="88"/>
        <v>0</v>
      </c>
      <c r="BN130" s="251">
        <f t="shared" si="89"/>
        <v>0</v>
      </c>
      <c r="BO130" s="226">
        <f t="shared" si="90"/>
        <v>0</v>
      </c>
      <c r="BP130" s="227">
        <f t="shared" si="91"/>
        <v>0</v>
      </c>
      <c r="BQ130" s="1"/>
      <c r="BR130" s="1"/>
      <c r="BS130" s="174">
        <v>160</v>
      </c>
      <c r="BT130" s="573"/>
      <c r="BU130" s="175"/>
      <c r="BV130" s="174">
        <v>160</v>
      </c>
      <c r="BW130" s="573"/>
      <c r="BX130" s="175"/>
      <c r="BY130" s="174">
        <v>160</v>
      </c>
      <c r="BZ130" s="573"/>
      <c r="CA130" s="175"/>
      <c r="CB130" s="174">
        <v>160</v>
      </c>
      <c r="CC130" s="573"/>
      <c r="CD130" s="175"/>
      <c r="CE130" s="174">
        <v>160</v>
      </c>
      <c r="CF130" s="573"/>
      <c r="CG130" s="175"/>
      <c r="CH130" s="174">
        <v>160</v>
      </c>
      <c r="CI130" s="573"/>
      <c r="CJ130" s="175"/>
      <c r="CK130" s="174">
        <v>160</v>
      </c>
      <c r="CL130" s="573"/>
      <c r="CM130" s="175"/>
      <c r="CN130" s="174">
        <v>160</v>
      </c>
      <c r="CO130" s="573"/>
      <c r="CP130" s="175"/>
      <c r="CQ130" s="174">
        <v>160</v>
      </c>
      <c r="CR130" s="573"/>
      <c r="CS130" s="175"/>
      <c r="CT130" s="174">
        <v>160</v>
      </c>
      <c r="CU130" s="573"/>
      <c r="CV130" s="175"/>
      <c r="CW130" s="174">
        <v>160</v>
      </c>
      <c r="CX130" s="573"/>
      <c r="CY130" s="175"/>
      <c r="CZ130" s="174">
        <v>160</v>
      </c>
      <c r="DA130" s="573"/>
      <c r="DB130" s="175"/>
      <c r="DC130" s="252">
        <f t="shared" si="92"/>
        <v>0</v>
      </c>
      <c r="DD130" s="251">
        <f t="shared" si="93"/>
        <v>0</v>
      </c>
      <c r="DE130" s="226">
        <f t="shared" si="94"/>
        <v>0</v>
      </c>
      <c r="DF130" s="227">
        <f t="shared" si="95"/>
        <v>0</v>
      </c>
      <c r="DG130" s="1"/>
      <c r="DH130" s="1"/>
      <c r="DI130" s="174">
        <v>160</v>
      </c>
      <c r="DJ130" s="566"/>
      <c r="DK130" s="567"/>
      <c r="DL130" s="201">
        <v>160</v>
      </c>
      <c r="DM130" s="561"/>
      <c r="DN130" s="567"/>
      <c r="DO130" s="201">
        <v>160</v>
      </c>
      <c r="DP130" s="561"/>
      <c r="DQ130" s="567"/>
      <c r="DR130" s="201">
        <v>160</v>
      </c>
      <c r="DS130" s="561"/>
      <c r="DT130" s="567"/>
      <c r="DU130" s="201">
        <v>160</v>
      </c>
      <c r="DV130" s="561"/>
      <c r="DW130" s="567"/>
      <c r="DX130" s="174">
        <v>160</v>
      </c>
      <c r="DY130" s="566"/>
      <c r="DZ130" s="567"/>
      <c r="EA130" s="201">
        <v>160</v>
      </c>
      <c r="EB130" s="561"/>
      <c r="EC130" s="567"/>
      <c r="ED130" s="201">
        <v>160</v>
      </c>
      <c r="EE130" s="561"/>
      <c r="EF130" s="567"/>
      <c r="EG130" s="201">
        <v>160</v>
      </c>
      <c r="EH130" s="561"/>
      <c r="EI130" s="567"/>
      <c r="EJ130" s="174">
        <v>160</v>
      </c>
      <c r="EK130" s="566"/>
      <c r="EL130" s="567"/>
      <c r="EM130" s="201">
        <v>160</v>
      </c>
      <c r="EN130" s="561"/>
      <c r="EO130" s="567"/>
      <c r="EP130" s="201">
        <v>160</v>
      </c>
      <c r="EQ130" s="561"/>
      <c r="ER130" s="567"/>
      <c r="ES130" s="252">
        <f t="shared" si="96"/>
        <v>0</v>
      </c>
      <c r="ET130" s="251">
        <f t="shared" si="97"/>
        <v>0</v>
      </c>
      <c r="EU130" s="226">
        <f t="shared" si="98"/>
        <v>0</v>
      </c>
      <c r="EV130" s="227">
        <f t="shared" si="99"/>
        <v>0</v>
      </c>
      <c r="EW130" s="1"/>
      <c r="EX130" s="1"/>
      <c r="EY130" s="568">
        <v>160</v>
      </c>
      <c r="EZ130" s="573"/>
      <c r="FA130" s="567"/>
      <c r="FB130" s="201">
        <v>160</v>
      </c>
      <c r="FC130" s="573"/>
      <c r="FD130" s="567"/>
      <c r="FE130" s="201">
        <v>160</v>
      </c>
      <c r="FF130" s="573"/>
      <c r="FG130" s="567"/>
      <c r="FH130" s="201">
        <v>160</v>
      </c>
      <c r="FI130" s="573"/>
      <c r="FJ130" s="567"/>
      <c r="FK130" s="174">
        <v>160</v>
      </c>
      <c r="FL130" s="566"/>
      <c r="FM130" s="567"/>
      <c r="FN130" s="201">
        <v>160</v>
      </c>
      <c r="FO130" s="573"/>
      <c r="FP130" s="567"/>
      <c r="FQ130" s="174">
        <v>160</v>
      </c>
      <c r="FR130" s="566"/>
      <c r="FS130" s="567"/>
      <c r="FT130" s="201">
        <v>160</v>
      </c>
      <c r="FU130" s="573"/>
      <c r="FV130" s="567"/>
      <c r="FW130" s="201">
        <v>160</v>
      </c>
      <c r="FX130" s="573"/>
      <c r="FY130" s="567"/>
      <c r="FZ130" s="174">
        <v>160</v>
      </c>
      <c r="GA130" s="566"/>
      <c r="GB130" s="567"/>
      <c r="GC130" s="201">
        <v>160</v>
      </c>
      <c r="GD130" s="573"/>
      <c r="GE130" s="567"/>
      <c r="GF130" s="201">
        <v>160</v>
      </c>
      <c r="GG130" s="573"/>
      <c r="GH130" s="567"/>
      <c r="GI130" s="252">
        <f t="shared" si="100"/>
        <v>0</v>
      </c>
      <c r="GJ130" s="251">
        <f t="shared" si="101"/>
        <v>0</v>
      </c>
      <c r="GK130" s="226">
        <f t="shared" si="102"/>
        <v>0</v>
      </c>
      <c r="GL130" s="227">
        <f t="shared" si="103"/>
        <v>0</v>
      </c>
      <c r="GM130" s="1"/>
      <c r="GN130" s="1"/>
      <c r="GO130" s="568">
        <v>160</v>
      </c>
      <c r="GP130" s="573"/>
      <c r="GQ130" s="567"/>
      <c r="GR130" s="201">
        <v>160</v>
      </c>
      <c r="GS130" s="573"/>
      <c r="GT130" s="567"/>
      <c r="GU130" s="201">
        <v>160</v>
      </c>
      <c r="GV130" s="573"/>
      <c r="GW130" s="567"/>
      <c r="GX130" s="201">
        <v>160</v>
      </c>
      <c r="GY130" s="573"/>
      <c r="GZ130" s="567"/>
      <c r="HA130" s="201">
        <v>160</v>
      </c>
      <c r="HB130" s="573"/>
      <c r="HC130" s="567"/>
      <c r="HD130" s="201">
        <v>160</v>
      </c>
      <c r="HE130" s="573"/>
      <c r="HF130" s="567"/>
      <c r="HG130" s="201">
        <v>160</v>
      </c>
      <c r="HH130" s="573"/>
      <c r="HI130" s="567"/>
      <c r="HJ130" s="201">
        <v>160</v>
      </c>
      <c r="HK130" s="573"/>
      <c r="HL130" s="567"/>
      <c r="HM130" s="201">
        <v>160</v>
      </c>
      <c r="HN130" s="573"/>
      <c r="HO130" s="567"/>
      <c r="HP130" s="201">
        <v>160</v>
      </c>
      <c r="HQ130" s="573"/>
      <c r="HR130" s="567"/>
      <c r="HS130" s="201">
        <v>160</v>
      </c>
      <c r="HT130" s="573"/>
      <c r="HU130" s="567"/>
      <c r="HV130" s="201">
        <v>160</v>
      </c>
      <c r="HW130" s="573"/>
      <c r="HX130" s="567"/>
      <c r="HY130" s="252">
        <f t="shared" si="104"/>
        <v>0</v>
      </c>
      <c r="HZ130" s="251">
        <f t="shared" si="105"/>
        <v>0</v>
      </c>
      <c r="IA130" s="226">
        <f t="shared" si="106"/>
        <v>0</v>
      </c>
      <c r="IB130" s="227">
        <f t="shared" si="107"/>
        <v>0</v>
      </c>
      <c r="IC130" s="1"/>
      <c r="ID130" s="1"/>
      <c r="IE130" s="568">
        <v>160</v>
      </c>
      <c r="IF130" s="573"/>
      <c r="IG130" s="567"/>
      <c r="IH130" s="201">
        <v>160</v>
      </c>
      <c r="II130" s="573"/>
      <c r="IJ130" s="567"/>
      <c r="IK130" s="174">
        <v>160</v>
      </c>
      <c r="IL130" s="566"/>
      <c r="IM130" s="567"/>
      <c r="IN130" s="174">
        <v>160</v>
      </c>
      <c r="IO130" s="566"/>
      <c r="IP130" s="567"/>
      <c r="IQ130" s="174">
        <v>160</v>
      </c>
      <c r="IR130" s="566"/>
      <c r="IS130" s="567"/>
      <c r="IT130" s="174">
        <v>160</v>
      </c>
      <c r="IU130" s="566"/>
      <c r="IV130" s="567"/>
      <c r="IW130" s="201">
        <v>160</v>
      </c>
      <c r="IX130" s="573"/>
      <c r="IY130" s="567"/>
      <c r="IZ130" s="174">
        <v>160</v>
      </c>
      <c r="JA130" s="566"/>
      <c r="JB130" s="567"/>
      <c r="JC130" s="174">
        <v>160</v>
      </c>
      <c r="JD130" s="566"/>
      <c r="JE130" s="567"/>
      <c r="JF130" s="174">
        <v>160</v>
      </c>
      <c r="JG130" s="566"/>
      <c r="JH130" s="567"/>
      <c r="JI130" s="174">
        <v>160</v>
      </c>
      <c r="JJ130" s="566"/>
      <c r="JK130" s="567"/>
      <c r="JL130" s="201">
        <v>160</v>
      </c>
      <c r="JM130" s="573"/>
      <c r="JN130" s="567"/>
      <c r="JO130" s="252">
        <f t="shared" si="108"/>
        <v>0</v>
      </c>
      <c r="JP130" s="251">
        <f t="shared" si="109"/>
        <v>0</v>
      </c>
      <c r="JQ130" s="226">
        <f t="shared" si="110"/>
        <v>0</v>
      </c>
      <c r="JR130" s="227">
        <f t="shared" si="111"/>
        <v>0</v>
      </c>
      <c r="JS130" s="1"/>
      <c r="JT130" s="1"/>
      <c r="JU130" s="174">
        <v>160</v>
      </c>
      <c r="JV130" s="566"/>
      <c r="JW130" s="567"/>
      <c r="JX130" s="174">
        <v>160</v>
      </c>
      <c r="JY130" s="566"/>
      <c r="JZ130" s="567"/>
      <c r="KA130" s="174">
        <v>160</v>
      </c>
      <c r="KB130" s="566"/>
      <c r="KC130" s="567"/>
      <c r="KD130" s="174">
        <v>160</v>
      </c>
      <c r="KE130" s="566"/>
      <c r="KF130" s="567"/>
      <c r="KG130" s="174">
        <v>160</v>
      </c>
      <c r="KH130" s="566"/>
      <c r="KI130" s="567"/>
      <c r="KJ130" s="174">
        <v>160</v>
      </c>
      <c r="KK130" s="566"/>
      <c r="KL130" s="567"/>
      <c r="KM130" s="174">
        <v>160</v>
      </c>
      <c r="KN130" s="566"/>
      <c r="KO130" s="567"/>
      <c r="KP130" s="174">
        <v>160</v>
      </c>
      <c r="KQ130" s="566"/>
      <c r="KR130" s="567"/>
      <c r="KS130" s="174">
        <v>160</v>
      </c>
      <c r="KT130" s="566"/>
      <c r="KU130" s="567"/>
      <c r="KV130" s="174">
        <v>160</v>
      </c>
      <c r="KW130" s="566"/>
      <c r="KX130" s="567"/>
      <c r="KY130" s="174">
        <v>160</v>
      </c>
      <c r="KZ130" s="566"/>
      <c r="LA130" s="567"/>
      <c r="LB130" s="174">
        <v>160</v>
      </c>
      <c r="LC130" s="566"/>
      <c r="LD130" s="567"/>
      <c r="LE130" s="252">
        <f t="shared" si="112"/>
        <v>0</v>
      </c>
      <c r="LF130" s="251">
        <f t="shared" si="113"/>
        <v>0</v>
      </c>
      <c r="LG130" s="226">
        <f t="shared" si="114"/>
        <v>0</v>
      </c>
      <c r="LH130" s="227">
        <f t="shared" si="115"/>
        <v>0</v>
      </c>
      <c r="LI130" s="1"/>
      <c r="LJ130" s="1"/>
      <c r="LK130" s="174">
        <v>160</v>
      </c>
      <c r="LL130" s="566"/>
      <c r="LM130" s="567"/>
      <c r="LN130" s="174">
        <v>160</v>
      </c>
      <c r="LO130" s="566"/>
      <c r="LP130" s="567"/>
      <c r="LQ130" s="174">
        <v>160</v>
      </c>
      <c r="LR130" s="566"/>
      <c r="LS130" s="567"/>
      <c r="LT130" s="174">
        <v>160</v>
      </c>
      <c r="LU130" s="566"/>
      <c r="LV130" s="567"/>
      <c r="LW130" s="174">
        <v>160</v>
      </c>
      <c r="LX130" s="566"/>
      <c r="LY130" s="567"/>
      <c r="LZ130" s="551">
        <v>160</v>
      </c>
      <c r="MA130" s="566"/>
      <c r="MB130" s="567"/>
      <c r="MC130" s="174">
        <v>160</v>
      </c>
      <c r="MD130" s="566"/>
      <c r="ME130" s="567"/>
      <c r="MF130" s="174">
        <v>160</v>
      </c>
      <c r="MG130" s="566"/>
      <c r="MH130" s="567"/>
      <c r="MI130" s="174">
        <v>160</v>
      </c>
      <c r="MJ130" s="566"/>
      <c r="MK130" s="567"/>
      <c r="ML130" s="174">
        <v>160</v>
      </c>
      <c r="MM130" s="566"/>
      <c r="MN130" s="567"/>
      <c r="MO130" s="551">
        <v>160</v>
      </c>
      <c r="MP130" s="566"/>
      <c r="MQ130" s="567"/>
      <c r="MR130" s="174">
        <v>160</v>
      </c>
      <c r="MS130" s="566"/>
      <c r="MT130" s="567"/>
      <c r="MU130" s="252">
        <f t="shared" si="116"/>
        <v>0</v>
      </c>
      <c r="MV130" s="251">
        <f t="shared" si="117"/>
        <v>0</v>
      </c>
      <c r="MW130" s="226">
        <f t="shared" si="118"/>
        <v>0</v>
      </c>
      <c r="MX130" s="227">
        <f t="shared" si="119"/>
        <v>0</v>
      </c>
      <c r="MY130" s="1"/>
      <c r="MZ130" s="1"/>
      <c r="NA130" s="568">
        <v>160</v>
      </c>
      <c r="NB130" s="573"/>
      <c r="NC130" s="567"/>
      <c r="ND130" s="174">
        <v>160</v>
      </c>
      <c r="NE130" s="566"/>
      <c r="NF130" s="567"/>
      <c r="NG130" s="201">
        <v>160</v>
      </c>
      <c r="NH130" s="573"/>
      <c r="NI130" s="567"/>
      <c r="NJ130" s="201">
        <v>160</v>
      </c>
      <c r="NK130" s="573"/>
      <c r="NL130" s="567"/>
      <c r="NM130" s="174">
        <v>160</v>
      </c>
      <c r="NN130" s="566"/>
      <c r="NO130" s="567"/>
      <c r="NP130" s="174">
        <v>160</v>
      </c>
      <c r="NQ130" s="566"/>
      <c r="NR130" s="567"/>
      <c r="NS130" s="174">
        <v>160</v>
      </c>
      <c r="NT130" s="566"/>
      <c r="NU130" s="567"/>
      <c r="NV130" s="201">
        <v>160</v>
      </c>
      <c r="NW130" s="573"/>
      <c r="NX130" s="567"/>
      <c r="NY130" s="201">
        <v>160</v>
      </c>
      <c r="NZ130" s="573"/>
      <c r="OA130" s="567"/>
      <c r="OB130" s="174">
        <v>160</v>
      </c>
      <c r="OC130" s="566"/>
      <c r="OD130" s="567"/>
      <c r="OE130" s="174">
        <v>160</v>
      </c>
      <c r="OF130" s="566"/>
      <c r="OG130" s="567"/>
      <c r="OH130" s="174">
        <v>160</v>
      </c>
      <c r="OI130" s="566"/>
      <c r="OJ130" s="567"/>
      <c r="OK130" s="252">
        <f t="shared" si="120"/>
        <v>0</v>
      </c>
      <c r="OL130" s="251">
        <f t="shared" si="121"/>
        <v>0</v>
      </c>
      <c r="OM130" s="226">
        <f t="shared" si="122"/>
        <v>0</v>
      </c>
      <c r="ON130" s="227">
        <f t="shared" si="123"/>
        <v>0</v>
      </c>
      <c r="OO130" s="1"/>
      <c r="OP130" s="1"/>
      <c r="OQ130" s="571" t="s">
        <v>297</v>
      </c>
      <c r="OR130" s="577">
        <v>160</v>
      </c>
      <c r="OS130" s="573"/>
      <c r="OT130" s="175"/>
      <c r="OU130" s="252">
        <f t="shared" si="124"/>
        <v>0</v>
      </c>
      <c r="OV130" s="227">
        <f t="shared" si="125"/>
        <v>0</v>
      </c>
      <c r="OW130" s="226">
        <f t="shared" si="126"/>
        <v>0</v>
      </c>
      <c r="OX130" s="251">
        <f t="shared" si="127"/>
        <v>0</v>
      </c>
      <c r="OY130" s="574"/>
      <c r="OZ130" s="1"/>
      <c r="PA130" s="1"/>
      <c r="PB130" s="228">
        <f t="shared" si="130"/>
        <v>0</v>
      </c>
      <c r="PC130" s="255">
        <f t="shared" si="131"/>
        <v>0</v>
      </c>
      <c r="PD130" s="226">
        <f t="shared" si="132"/>
        <v>0</v>
      </c>
      <c r="PE130" s="227">
        <f t="shared" si="133"/>
        <v>0</v>
      </c>
      <c r="PF130" s="230">
        <f t="shared" si="134"/>
        <v>0</v>
      </c>
      <c r="PG130" s="229">
        <f t="shared" si="135"/>
        <v>0</v>
      </c>
      <c r="PH130" s="226">
        <f t="shared" si="136"/>
        <v>0</v>
      </c>
      <c r="PI130" s="251">
        <f t="shared" si="137"/>
        <v>0</v>
      </c>
      <c r="PJ130" s="412">
        <f t="shared" si="138"/>
        <v>0</v>
      </c>
      <c r="PK130" s="417">
        <f t="shared" si="139"/>
        <v>0</v>
      </c>
      <c r="PL130" s="412">
        <f t="shared" si="140"/>
        <v>0</v>
      </c>
      <c r="PM130" s="414">
        <f t="shared" si="141"/>
        <v>0</v>
      </c>
      <c r="PN130" s="412" t="s">
        <v>338</v>
      </c>
      <c r="PO130" s="414" t="s">
        <v>338</v>
      </c>
      <c r="PP130" s="412">
        <f t="shared" si="142"/>
        <v>0</v>
      </c>
      <c r="PQ130" s="414">
        <f t="shared" si="143"/>
        <v>0</v>
      </c>
      <c r="PR130" s="1"/>
      <c r="PV130" s="26"/>
      <c r="PW130" s="26"/>
      <c r="PY130" s="26"/>
    </row>
    <row r="131" spans="2:441" s="4" customFormat="1" ht="16.5" customHeight="1" x14ac:dyDescent="0.25">
      <c r="B131" s="46" t="s">
        <v>341</v>
      </c>
      <c r="C131" s="986"/>
      <c r="D131" s="987"/>
      <c r="E131" s="308"/>
      <c r="F131" s="652">
        <v>1</v>
      </c>
      <c r="G131" s="309"/>
      <c r="H131" s="59"/>
      <c r="I131" s="57">
        <f>INT(ROUND(F131,2)*(IF(RIGHT(G131,1)="*",data!$J$11*H131+(IF(H131&gt;0, data!$K$11,0)),(IF(G131&gt;0,data!$J$11*RIGHT(G131,5)+data!$K$11,0)))))</f>
        <v>0</v>
      </c>
      <c r="J131" s="57">
        <f t="shared" si="144"/>
        <v>0</v>
      </c>
      <c r="K131" s="313"/>
      <c r="L131" s="314"/>
      <c r="M131" s="312"/>
      <c r="N131" s="57">
        <f>INT(ROUND(F131,2)*(IF(J131&gt;0,(IF(L131="ano",data!$J$6,0)),0)))</f>
        <v>0</v>
      </c>
      <c r="O131" s="61">
        <f t="shared" si="145"/>
        <v>0</v>
      </c>
      <c r="P131" s="63">
        <f t="shared" si="146"/>
        <v>0</v>
      </c>
      <c r="Q131" s="26"/>
      <c r="R131" s="288" t="str">
        <f t="shared" si="147"/>
        <v/>
      </c>
      <c r="S131" s="289" t="str">
        <f t="shared" si="148"/>
        <v/>
      </c>
      <c r="T131" s="65" t="s">
        <v>338</v>
      </c>
      <c r="U131" s="290" t="str">
        <f t="shared" si="149"/>
        <v/>
      </c>
      <c r="V131" s="4">
        <f t="shared" si="129"/>
        <v>0</v>
      </c>
      <c r="W131" s="26">
        <f t="shared" si="150"/>
        <v>0</v>
      </c>
      <c r="X131" s="26">
        <f>IF(OR(G131=data!$I$18,G131=data!$I$19,G131=data!$I$20,G131=data!$I$21,G131=data!$I$22,G131=data!$I$23,G131=data!$I$24,G131=data!$I$25,G131=data!$I$26,G131=data!$I$27,G131=data!$I$28,G131=data!$I$29,G131=data!$I$30,G131=data!$I$31,G131=data!$I$32,G131=data!$I$33,G131=data!$I$34,G131=data!$I$35,G131=data!$I$36,G131=data!$I$37,G131=data!$I$38,G131=data!$I$39,G131=data!$I$40,G131=data!$I$41,G131=data!$I$42,G131=data!$I$43,G131=data!$I$44),1,0)</f>
        <v>0</v>
      </c>
      <c r="Z131" s="176" t="s">
        <v>297</v>
      </c>
      <c r="AA131" s="10"/>
      <c r="AB131" s="10"/>
      <c r="AC131" s="168">
        <v>160</v>
      </c>
      <c r="AD131" s="328"/>
      <c r="AE131" s="223"/>
      <c r="AF131" s="168">
        <v>160</v>
      </c>
      <c r="AG131" s="328"/>
      <c r="AH131" s="223"/>
      <c r="AI131" s="168">
        <v>160</v>
      </c>
      <c r="AJ131" s="328"/>
      <c r="AK131" s="223"/>
      <c r="AL131" s="168">
        <v>160</v>
      </c>
      <c r="AM131" s="328"/>
      <c r="AN131" s="223"/>
      <c r="AO131" s="168">
        <v>160</v>
      </c>
      <c r="AP131" s="328"/>
      <c r="AQ131" s="223"/>
      <c r="AR131" s="168">
        <v>160</v>
      </c>
      <c r="AS131" s="328"/>
      <c r="AT131" s="223"/>
      <c r="AU131" s="168">
        <v>160</v>
      </c>
      <c r="AV131" s="328"/>
      <c r="AW131" s="223"/>
      <c r="AX131" s="168">
        <v>160</v>
      </c>
      <c r="AY131" s="328"/>
      <c r="AZ131" s="223"/>
      <c r="BA131" s="168">
        <v>160</v>
      </c>
      <c r="BB131" s="328"/>
      <c r="BC131" s="223"/>
      <c r="BD131" s="168">
        <v>160</v>
      </c>
      <c r="BE131" s="328"/>
      <c r="BF131" s="223"/>
      <c r="BG131" s="168">
        <v>160</v>
      </c>
      <c r="BH131" s="328"/>
      <c r="BI131" s="223"/>
      <c r="BJ131" s="168">
        <v>160</v>
      </c>
      <c r="BK131" s="328"/>
      <c r="BL131" s="223"/>
      <c r="BM131" s="226">
        <f t="shared" si="88"/>
        <v>0</v>
      </c>
      <c r="BN131" s="251">
        <f t="shared" si="89"/>
        <v>0</v>
      </c>
      <c r="BO131" s="226">
        <f t="shared" si="90"/>
        <v>0</v>
      </c>
      <c r="BP131" s="227">
        <f t="shared" si="91"/>
        <v>0</v>
      </c>
      <c r="BQ131" s="1"/>
      <c r="BR131" s="1"/>
      <c r="BS131" s="164">
        <v>160</v>
      </c>
      <c r="BT131" s="327"/>
      <c r="BU131" s="177"/>
      <c r="BV131" s="164">
        <v>160</v>
      </c>
      <c r="BW131" s="327"/>
      <c r="BX131" s="177"/>
      <c r="BY131" s="164">
        <v>160</v>
      </c>
      <c r="BZ131" s="327"/>
      <c r="CA131" s="177"/>
      <c r="CB131" s="164">
        <v>160</v>
      </c>
      <c r="CC131" s="327"/>
      <c r="CD131" s="177"/>
      <c r="CE131" s="164">
        <v>160</v>
      </c>
      <c r="CF131" s="327"/>
      <c r="CG131" s="177"/>
      <c r="CH131" s="164">
        <v>160</v>
      </c>
      <c r="CI131" s="327"/>
      <c r="CJ131" s="177"/>
      <c r="CK131" s="164">
        <v>160</v>
      </c>
      <c r="CL131" s="327"/>
      <c r="CM131" s="177"/>
      <c r="CN131" s="164">
        <v>160</v>
      </c>
      <c r="CO131" s="327"/>
      <c r="CP131" s="177"/>
      <c r="CQ131" s="164">
        <v>160</v>
      </c>
      <c r="CR131" s="327"/>
      <c r="CS131" s="177"/>
      <c r="CT131" s="164">
        <v>160</v>
      </c>
      <c r="CU131" s="327"/>
      <c r="CV131" s="177"/>
      <c r="CW131" s="164">
        <v>160</v>
      </c>
      <c r="CX131" s="327"/>
      <c r="CY131" s="177"/>
      <c r="CZ131" s="164">
        <v>160</v>
      </c>
      <c r="DA131" s="327"/>
      <c r="DB131" s="177"/>
      <c r="DC131" s="252">
        <f t="shared" si="92"/>
        <v>0</v>
      </c>
      <c r="DD131" s="251">
        <f t="shared" si="93"/>
        <v>0</v>
      </c>
      <c r="DE131" s="226">
        <f t="shared" si="94"/>
        <v>0</v>
      </c>
      <c r="DF131" s="227">
        <f t="shared" si="95"/>
        <v>0</v>
      </c>
      <c r="DG131" s="1"/>
      <c r="DH131" s="1"/>
      <c r="DI131" s="164">
        <v>160</v>
      </c>
      <c r="DJ131" s="340"/>
      <c r="DK131" s="169"/>
      <c r="DL131" s="195">
        <v>160</v>
      </c>
      <c r="DM131" s="328"/>
      <c r="DN131" s="169"/>
      <c r="DO131" s="195">
        <v>160</v>
      </c>
      <c r="DP131" s="328"/>
      <c r="DQ131" s="169"/>
      <c r="DR131" s="195">
        <v>160</v>
      </c>
      <c r="DS131" s="328"/>
      <c r="DT131" s="169"/>
      <c r="DU131" s="195">
        <v>160</v>
      </c>
      <c r="DV131" s="328"/>
      <c r="DW131" s="169"/>
      <c r="DX131" s="164">
        <v>160</v>
      </c>
      <c r="DY131" s="340"/>
      <c r="DZ131" s="169"/>
      <c r="EA131" s="195">
        <v>160</v>
      </c>
      <c r="EB131" s="328"/>
      <c r="EC131" s="169"/>
      <c r="ED131" s="195">
        <v>160</v>
      </c>
      <c r="EE131" s="328"/>
      <c r="EF131" s="169"/>
      <c r="EG131" s="195">
        <v>160</v>
      </c>
      <c r="EH131" s="328"/>
      <c r="EI131" s="169"/>
      <c r="EJ131" s="164">
        <v>160</v>
      </c>
      <c r="EK131" s="340"/>
      <c r="EL131" s="169"/>
      <c r="EM131" s="195">
        <v>160</v>
      </c>
      <c r="EN131" s="328"/>
      <c r="EO131" s="169"/>
      <c r="EP131" s="195">
        <v>160</v>
      </c>
      <c r="EQ131" s="328"/>
      <c r="ER131" s="169"/>
      <c r="ES131" s="252">
        <f t="shared" si="96"/>
        <v>0</v>
      </c>
      <c r="ET131" s="251">
        <f t="shared" si="97"/>
        <v>0</v>
      </c>
      <c r="EU131" s="226">
        <f t="shared" si="98"/>
        <v>0</v>
      </c>
      <c r="EV131" s="227">
        <f t="shared" si="99"/>
        <v>0</v>
      </c>
      <c r="EW131" s="1"/>
      <c r="EX131" s="1"/>
      <c r="EY131" s="346">
        <v>160</v>
      </c>
      <c r="EZ131" s="327"/>
      <c r="FA131" s="169"/>
      <c r="FB131" s="195">
        <v>160</v>
      </c>
      <c r="FC131" s="327"/>
      <c r="FD131" s="169"/>
      <c r="FE131" s="195">
        <v>160</v>
      </c>
      <c r="FF131" s="327"/>
      <c r="FG131" s="169"/>
      <c r="FH131" s="195">
        <v>160</v>
      </c>
      <c r="FI131" s="327"/>
      <c r="FJ131" s="169"/>
      <c r="FK131" s="164">
        <v>160</v>
      </c>
      <c r="FL131" s="340"/>
      <c r="FM131" s="169"/>
      <c r="FN131" s="195">
        <v>160</v>
      </c>
      <c r="FO131" s="327"/>
      <c r="FP131" s="169"/>
      <c r="FQ131" s="164">
        <v>160</v>
      </c>
      <c r="FR131" s="340"/>
      <c r="FS131" s="169"/>
      <c r="FT131" s="195">
        <v>160</v>
      </c>
      <c r="FU131" s="327"/>
      <c r="FV131" s="169"/>
      <c r="FW131" s="195">
        <v>160</v>
      </c>
      <c r="FX131" s="327"/>
      <c r="FY131" s="169"/>
      <c r="FZ131" s="164">
        <v>160</v>
      </c>
      <c r="GA131" s="340"/>
      <c r="GB131" s="169"/>
      <c r="GC131" s="195">
        <v>160</v>
      </c>
      <c r="GD131" s="327"/>
      <c r="GE131" s="169"/>
      <c r="GF131" s="195">
        <v>160</v>
      </c>
      <c r="GG131" s="327"/>
      <c r="GH131" s="169"/>
      <c r="GI131" s="252">
        <f t="shared" si="100"/>
        <v>0</v>
      </c>
      <c r="GJ131" s="251">
        <f t="shared" si="101"/>
        <v>0</v>
      </c>
      <c r="GK131" s="226">
        <f t="shared" si="102"/>
        <v>0</v>
      </c>
      <c r="GL131" s="227">
        <f t="shared" si="103"/>
        <v>0</v>
      </c>
      <c r="GM131" s="1"/>
      <c r="GN131" s="1"/>
      <c r="GO131" s="346">
        <v>160</v>
      </c>
      <c r="GP131" s="327"/>
      <c r="GQ131" s="169"/>
      <c r="GR131" s="195">
        <v>160</v>
      </c>
      <c r="GS131" s="327"/>
      <c r="GT131" s="169"/>
      <c r="GU131" s="195">
        <v>160</v>
      </c>
      <c r="GV131" s="327"/>
      <c r="GW131" s="169"/>
      <c r="GX131" s="195">
        <v>160</v>
      </c>
      <c r="GY131" s="327"/>
      <c r="GZ131" s="169"/>
      <c r="HA131" s="195">
        <v>160</v>
      </c>
      <c r="HB131" s="327"/>
      <c r="HC131" s="169"/>
      <c r="HD131" s="195">
        <v>160</v>
      </c>
      <c r="HE131" s="327"/>
      <c r="HF131" s="169"/>
      <c r="HG131" s="195">
        <v>160</v>
      </c>
      <c r="HH131" s="327"/>
      <c r="HI131" s="169"/>
      <c r="HJ131" s="195">
        <v>160</v>
      </c>
      <c r="HK131" s="327"/>
      <c r="HL131" s="169"/>
      <c r="HM131" s="195">
        <v>160</v>
      </c>
      <c r="HN131" s="327"/>
      <c r="HO131" s="169"/>
      <c r="HP131" s="195">
        <v>160</v>
      </c>
      <c r="HQ131" s="327"/>
      <c r="HR131" s="169"/>
      <c r="HS131" s="195">
        <v>160</v>
      </c>
      <c r="HT131" s="327"/>
      <c r="HU131" s="169"/>
      <c r="HV131" s="195">
        <v>160</v>
      </c>
      <c r="HW131" s="327"/>
      <c r="HX131" s="169"/>
      <c r="HY131" s="252">
        <f t="shared" si="104"/>
        <v>0</v>
      </c>
      <c r="HZ131" s="251">
        <f t="shared" si="105"/>
        <v>0</v>
      </c>
      <c r="IA131" s="226">
        <f t="shared" si="106"/>
        <v>0</v>
      </c>
      <c r="IB131" s="227">
        <f t="shared" si="107"/>
        <v>0</v>
      </c>
      <c r="IC131" s="1"/>
      <c r="ID131" s="1"/>
      <c r="IE131" s="346">
        <v>160</v>
      </c>
      <c r="IF131" s="327"/>
      <c r="IG131" s="169"/>
      <c r="IH131" s="195">
        <v>160</v>
      </c>
      <c r="II131" s="327"/>
      <c r="IJ131" s="169"/>
      <c r="IK131" s="164">
        <v>160</v>
      </c>
      <c r="IL131" s="340"/>
      <c r="IM131" s="169"/>
      <c r="IN131" s="164">
        <v>160</v>
      </c>
      <c r="IO131" s="340"/>
      <c r="IP131" s="169"/>
      <c r="IQ131" s="164">
        <v>160</v>
      </c>
      <c r="IR131" s="340"/>
      <c r="IS131" s="169"/>
      <c r="IT131" s="164">
        <v>160</v>
      </c>
      <c r="IU131" s="340"/>
      <c r="IV131" s="169"/>
      <c r="IW131" s="195">
        <v>160</v>
      </c>
      <c r="IX131" s="327"/>
      <c r="IY131" s="169"/>
      <c r="IZ131" s="164">
        <v>160</v>
      </c>
      <c r="JA131" s="340"/>
      <c r="JB131" s="169"/>
      <c r="JC131" s="164">
        <v>160</v>
      </c>
      <c r="JD131" s="340"/>
      <c r="JE131" s="169"/>
      <c r="JF131" s="164">
        <v>160</v>
      </c>
      <c r="JG131" s="340"/>
      <c r="JH131" s="169"/>
      <c r="JI131" s="164">
        <v>160</v>
      </c>
      <c r="JJ131" s="340"/>
      <c r="JK131" s="169"/>
      <c r="JL131" s="195">
        <v>160</v>
      </c>
      <c r="JM131" s="327"/>
      <c r="JN131" s="169"/>
      <c r="JO131" s="252">
        <f t="shared" si="108"/>
        <v>0</v>
      </c>
      <c r="JP131" s="251">
        <f t="shared" si="109"/>
        <v>0</v>
      </c>
      <c r="JQ131" s="226">
        <f t="shared" si="110"/>
        <v>0</v>
      </c>
      <c r="JR131" s="227">
        <f t="shared" si="111"/>
        <v>0</v>
      </c>
      <c r="JS131" s="1"/>
      <c r="JT131" s="1"/>
      <c r="JU131" s="164">
        <v>160</v>
      </c>
      <c r="JV131" s="340"/>
      <c r="JW131" s="169"/>
      <c r="JX131" s="164">
        <v>160</v>
      </c>
      <c r="JY131" s="340"/>
      <c r="JZ131" s="169"/>
      <c r="KA131" s="164">
        <v>160</v>
      </c>
      <c r="KB131" s="340"/>
      <c r="KC131" s="169"/>
      <c r="KD131" s="164">
        <v>160</v>
      </c>
      <c r="KE131" s="340"/>
      <c r="KF131" s="169"/>
      <c r="KG131" s="164">
        <v>160</v>
      </c>
      <c r="KH131" s="340"/>
      <c r="KI131" s="169"/>
      <c r="KJ131" s="164">
        <v>160</v>
      </c>
      <c r="KK131" s="340"/>
      <c r="KL131" s="169"/>
      <c r="KM131" s="164">
        <v>160</v>
      </c>
      <c r="KN131" s="340"/>
      <c r="KO131" s="169"/>
      <c r="KP131" s="164">
        <v>160</v>
      </c>
      <c r="KQ131" s="340"/>
      <c r="KR131" s="169"/>
      <c r="KS131" s="164">
        <v>160</v>
      </c>
      <c r="KT131" s="340"/>
      <c r="KU131" s="169"/>
      <c r="KV131" s="164">
        <v>160</v>
      </c>
      <c r="KW131" s="340"/>
      <c r="KX131" s="169"/>
      <c r="KY131" s="164">
        <v>160</v>
      </c>
      <c r="KZ131" s="340"/>
      <c r="LA131" s="169"/>
      <c r="LB131" s="164">
        <v>160</v>
      </c>
      <c r="LC131" s="340"/>
      <c r="LD131" s="169"/>
      <c r="LE131" s="252">
        <f t="shared" si="112"/>
        <v>0</v>
      </c>
      <c r="LF131" s="251">
        <f t="shared" si="113"/>
        <v>0</v>
      </c>
      <c r="LG131" s="226">
        <f t="shared" si="114"/>
        <v>0</v>
      </c>
      <c r="LH131" s="227">
        <f t="shared" si="115"/>
        <v>0</v>
      </c>
      <c r="LI131" s="1"/>
      <c r="LJ131" s="1"/>
      <c r="LK131" s="164">
        <v>160</v>
      </c>
      <c r="LL131" s="340"/>
      <c r="LM131" s="169"/>
      <c r="LN131" s="164">
        <v>160</v>
      </c>
      <c r="LO131" s="340"/>
      <c r="LP131" s="169"/>
      <c r="LQ131" s="164">
        <v>160</v>
      </c>
      <c r="LR131" s="340"/>
      <c r="LS131" s="169"/>
      <c r="LT131" s="164">
        <v>160</v>
      </c>
      <c r="LU131" s="340"/>
      <c r="LV131" s="169"/>
      <c r="LW131" s="164">
        <v>160</v>
      </c>
      <c r="LX131" s="340"/>
      <c r="LY131" s="169"/>
      <c r="LZ131" s="205">
        <v>160</v>
      </c>
      <c r="MA131" s="340"/>
      <c r="MB131" s="169"/>
      <c r="MC131" s="164">
        <v>160</v>
      </c>
      <c r="MD131" s="340"/>
      <c r="ME131" s="169"/>
      <c r="MF131" s="164">
        <v>160</v>
      </c>
      <c r="MG131" s="340"/>
      <c r="MH131" s="169"/>
      <c r="MI131" s="164">
        <v>160</v>
      </c>
      <c r="MJ131" s="340"/>
      <c r="MK131" s="169"/>
      <c r="ML131" s="164">
        <v>160</v>
      </c>
      <c r="MM131" s="340"/>
      <c r="MN131" s="169"/>
      <c r="MO131" s="205">
        <v>160</v>
      </c>
      <c r="MP131" s="340"/>
      <c r="MQ131" s="169"/>
      <c r="MR131" s="164">
        <v>160</v>
      </c>
      <c r="MS131" s="340"/>
      <c r="MT131" s="169"/>
      <c r="MU131" s="252">
        <f t="shared" si="116"/>
        <v>0</v>
      </c>
      <c r="MV131" s="251">
        <f t="shared" si="117"/>
        <v>0</v>
      </c>
      <c r="MW131" s="226">
        <f t="shared" si="118"/>
        <v>0</v>
      </c>
      <c r="MX131" s="227">
        <f t="shared" si="119"/>
        <v>0</v>
      </c>
      <c r="MY131" s="1"/>
      <c r="MZ131" s="1"/>
      <c r="NA131" s="346">
        <v>160</v>
      </c>
      <c r="NB131" s="327"/>
      <c r="NC131" s="169"/>
      <c r="ND131" s="164">
        <v>160</v>
      </c>
      <c r="NE131" s="340"/>
      <c r="NF131" s="169"/>
      <c r="NG131" s="195">
        <v>160</v>
      </c>
      <c r="NH131" s="327"/>
      <c r="NI131" s="169"/>
      <c r="NJ131" s="195">
        <v>160</v>
      </c>
      <c r="NK131" s="327"/>
      <c r="NL131" s="169"/>
      <c r="NM131" s="164">
        <v>160</v>
      </c>
      <c r="NN131" s="340"/>
      <c r="NO131" s="169"/>
      <c r="NP131" s="164">
        <v>160</v>
      </c>
      <c r="NQ131" s="340"/>
      <c r="NR131" s="169"/>
      <c r="NS131" s="164">
        <v>160</v>
      </c>
      <c r="NT131" s="340"/>
      <c r="NU131" s="169"/>
      <c r="NV131" s="195">
        <v>160</v>
      </c>
      <c r="NW131" s="327"/>
      <c r="NX131" s="169"/>
      <c r="NY131" s="195">
        <v>160</v>
      </c>
      <c r="NZ131" s="327"/>
      <c r="OA131" s="169"/>
      <c r="OB131" s="164">
        <v>160</v>
      </c>
      <c r="OC131" s="340"/>
      <c r="OD131" s="169"/>
      <c r="OE131" s="164">
        <v>160</v>
      </c>
      <c r="OF131" s="340"/>
      <c r="OG131" s="169"/>
      <c r="OH131" s="164">
        <v>160</v>
      </c>
      <c r="OI131" s="340"/>
      <c r="OJ131" s="169"/>
      <c r="OK131" s="252">
        <f t="shared" si="120"/>
        <v>0</v>
      </c>
      <c r="OL131" s="251">
        <f t="shared" si="121"/>
        <v>0</v>
      </c>
      <c r="OM131" s="226">
        <f t="shared" si="122"/>
        <v>0</v>
      </c>
      <c r="ON131" s="227">
        <f t="shared" si="123"/>
        <v>0</v>
      </c>
      <c r="OO131" s="1"/>
      <c r="OP131" s="1"/>
      <c r="OQ131" s="283" t="s">
        <v>297</v>
      </c>
      <c r="OR131" s="354">
        <v>160</v>
      </c>
      <c r="OS131" s="327"/>
      <c r="OT131" s="177"/>
      <c r="OU131" s="252">
        <f t="shared" si="124"/>
        <v>0</v>
      </c>
      <c r="OV131" s="227">
        <f t="shared" si="125"/>
        <v>0</v>
      </c>
      <c r="OW131" s="226">
        <f t="shared" si="126"/>
        <v>0</v>
      </c>
      <c r="OX131" s="251">
        <f t="shared" si="127"/>
        <v>0</v>
      </c>
      <c r="OY131" s="293"/>
      <c r="OZ131" s="1"/>
      <c r="PA131" s="1"/>
      <c r="PB131" s="228">
        <f t="shared" si="130"/>
        <v>0</v>
      </c>
      <c r="PC131" s="255">
        <f t="shared" si="131"/>
        <v>0</v>
      </c>
      <c r="PD131" s="226">
        <f t="shared" si="132"/>
        <v>0</v>
      </c>
      <c r="PE131" s="227">
        <f t="shared" si="133"/>
        <v>0</v>
      </c>
      <c r="PF131" s="230">
        <f t="shared" si="134"/>
        <v>0</v>
      </c>
      <c r="PG131" s="229">
        <f t="shared" si="135"/>
        <v>0</v>
      </c>
      <c r="PH131" s="226">
        <f t="shared" si="136"/>
        <v>0</v>
      </c>
      <c r="PI131" s="251">
        <f t="shared" si="137"/>
        <v>0</v>
      </c>
      <c r="PJ131" s="412">
        <f t="shared" si="138"/>
        <v>0</v>
      </c>
      <c r="PK131" s="417">
        <f t="shared" si="139"/>
        <v>0</v>
      </c>
      <c r="PL131" s="412">
        <f t="shared" si="140"/>
        <v>0</v>
      </c>
      <c r="PM131" s="414">
        <f t="shared" si="141"/>
        <v>0</v>
      </c>
      <c r="PN131" s="412" t="s">
        <v>338</v>
      </c>
      <c r="PO131" s="414" t="s">
        <v>338</v>
      </c>
      <c r="PP131" s="412">
        <f t="shared" si="142"/>
        <v>0</v>
      </c>
      <c r="PQ131" s="414">
        <f t="shared" si="143"/>
        <v>0</v>
      </c>
      <c r="PR131" s="1"/>
      <c r="PV131" s="26"/>
      <c r="PW131" s="26"/>
      <c r="PY131" s="26"/>
    </row>
    <row r="132" spans="2:441" s="4" customFormat="1" ht="15" hidden="1" customHeight="1" x14ac:dyDescent="0.25">
      <c r="B132" s="46"/>
      <c r="C132" s="982"/>
      <c r="D132" s="983"/>
      <c r="E132" s="583"/>
      <c r="F132" s="652"/>
      <c r="G132" s="584"/>
      <c r="H132" s="58"/>
      <c r="I132" s="57">
        <f>INT(ROUND(F132,2)*(IF(RIGHT(G132,1)="*",data!$J$11*H132+(IF(H132&gt;0, data!$K$11,0)),(IF(G132&gt;0,data!$J$11*RIGHT(G132,5)+data!$K$11,0)))))</f>
        <v>0</v>
      </c>
      <c r="J132" s="57">
        <f t="shared" si="144"/>
        <v>0</v>
      </c>
      <c r="K132" s="576"/>
      <c r="L132" s="550"/>
      <c r="M132" s="128"/>
      <c r="N132" s="57">
        <f>INT(ROUND(F132,2)*(IF(J132&gt;0,(IF(L132="ano",data!$J$6,0)),0)))</f>
        <v>0</v>
      </c>
      <c r="O132" s="61">
        <f t="shared" si="145"/>
        <v>0</v>
      </c>
      <c r="P132" s="63">
        <f t="shared" si="146"/>
        <v>0</v>
      </c>
      <c r="Q132" s="26"/>
      <c r="R132" s="288" t="str">
        <f t="shared" si="147"/>
        <v/>
      </c>
      <c r="S132" s="289" t="str">
        <f t="shared" si="148"/>
        <v/>
      </c>
      <c r="T132" s="65" t="s">
        <v>338</v>
      </c>
      <c r="U132" s="290" t="str">
        <f t="shared" si="149"/>
        <v/>
      </c>
      <c r="V132" s="4">
        <f t="shared" si="129"/>
        <v>0</v>
      </c>
      <c r="W132" s="26">
        <f t="shared" si="150"/>
        <v>0</v>
      </c>
      <c r="X132" s="26">
        <f>IF(OR(G132=data!$I$18,G132=data!$I$19,G132=data!$I$20,G132=data!$I$21,G132=data!$I$22,G132=data!$I$23,G132=data!$I$24,G132=data!$I$25,G132=data!$I$26,G132=data!$I$27,G132=data!$I$28,G132=data!$I$29,G132=data!$I$30,G132=data!$I$31,G132=data!$I$32,G132=data!$I$33,G132=data!$I$34,G132=data!$I$35,G132=data!$I$36,G132=data!$I$37,G132=data!$I$38,G132=data!$I$39,G132=data!$I$40,G132=data!$I$41,G132=data!$I$42,G132=data!$I$43,G132=data!$I$44),1,0)</f>
        <v>0</v>
      </c>
      <c r="Z132" s="173" t="s">
        <v>297</v>
      </c>
      <c r="AA132" s="10"/>
      <c r="AB132" s="10"/>
      <c r="AC132" s="560">
        <v>160</v>
      </c>
      <c r="AD132" s="561"/>
      <c r="AE132" s="562"/>
      <c r="AF132" s="560">
        <v>160</v>
      </c>
      <c r="AG132" s="561"/>
      <c r="AH132" s="562"/>
      <c r="AI132" s="560">
        <v>160</v>
      </c>
      <c r="AJ132" s="561"/>
      <c r="AK132" s="562"/>
      <c r="AL132" s="560">
        <v>160</v>
      </c>
      <c r="AM132" s="561"/>
      <c r="AN132" s="562"/>
      <c r="AO132" s="560">
        <v>160</v>
      </c>
      <c r="AP132" s="561"/>
      <c r="AQ132" s="562"/>
      <c r="AR132" s="560">
        <v>160</v>
      </c>
      <c r="AS132" s="561"/>
      <c r="AT132" s="562"/>
      <c r="AU132" s="560">
        <v>160</v>
      </c>
      <c r="AV132" s="561"/>
      <c r="AW132" s="562"/>
      <c r="AX132" s="560">
        <v>160</v>
      </c>
      <c r="AY132" s="561"/>
      <c r="AZ132" s="562"/>
      <c r="BA132" s="560">
        <v>160</v>
      </c>
      <c r="BB132" s="561"/>
      <c r="BC132" s="562"/>
      <c r="BD132" s="560">
        <v>160</v>
      </c>
      <c r="BE132" s="561"/>
      <c r="BF132" s="562"/>
      <c r="BG132" s="560">
        <v>160</v>
      </c>
      <c r="BH132" s="561"/>
      <c r="BI132" s="562"/>
      <c r="BJ132" s="560">
        <v>160</v>
      </c>
      <c r="BK132" s="561"/>
      <c r="BL132" s="562"/>
      <c r="BM132" s="226">
        <f t="shared" si="88"/>
        <v>0</v>
      </c>
      <c r="BN132" s="251">
        <f t="shared" si="89"/>
        <v>0</v>
      </c>
      <c r="BO132" s="226">
        <f t="shared" si="90"/>
        <v>0</v>
      </c>
      <c r="BP132" s="227">
        <f t="shared" si="91"/>
        <v>0</v>
      </c>
      <c r="BQ132" s="1"/>
      <c r="BR132" s="1"/>
      <c r="BS132" s="174">
        <v>160</v>
      </c>
      <c r="BT132" s="573"/>
      <c r="BU132" s="175"/>
      <c r="BV132" s="174">
        <v>160</v>
      </c>
      <c r="BW132" s="573"/>
      <c r="BX132" s="175"/>
      <c r="BY132" s="174">
        <v>160</v>
      </c>
      <c r="BZ132" s="573"/>
      <c r="CA132" s="175"/>
      <c r="CB132" s="174">
        <v>160</v>
      </c>
      <c r="CC132" s="573"/>
      <c r="CD132" s="175"/>
      <c r="CE132" s="174">
        <v>160</v>
      </c>
      <c r="CF132" s="573"/>
      <c r="CG132" s="175"/>
      <c r="CH132" s="174">
        <v>160</v>
      </c>
      <c r="CI132" s="573"/>
      <c r="CJ132" s="175"/>
      <c r="CK132" s="174">
        <v>160</v>
      </c>
      <c r="CL132" s="573"/>
      <c r="CM132" s="175"/>
      <c r="CN132" s="174">
        <v>160</v>
      </c>
      <c r="CO132" s="573"/>
      <c r="CP132" s="175"/>
      <c r="CQ132" s="174">
        <v>160</v>
      </c>
      <c r="CR132" s="573"/>
      <c r="CS132" s="175"/>
      <c r="CT132" s="174">
        <v>160</v>
      </c>
      <c r="CU132" s="573"/>
      <c r="CV132" s="175"/>
      <c r="CW132" s="174">
        <v>160</v>
      </c>
      <c r="CX132" s="573"/>
      <c r="CY132" s="175"/>
      <c r="CZ132" s="174">
        <v>160</v>
      </c>
      <c r="DA132" s="573"/>
      <c r="DB132" s="175"/>
      <c r="DC132" s="252">
        <f t="shared" si="92"/>
        <v>0</v>
      </c>
      <c r="DD132" s="251">
        <f t="shared" si="93"/>
        <v>0</v>
      </c>
      <c r="DE132" s="226">
        <f t="shared" si="94"/>
        <v>0</v>
      </c>
      <c r="DF132" s="227">
        <f t="shared" si="95"/>
        <v>0</v>
      </c>
      <c r="DG132" s="1"/>
      <c r="DH132" s="1"/>
      <c r="DI132" s="174">
        <v>160</v>
      </c>
      <c r="DJ132" s="566"/>
      <c r="DK132" s="567"/>
      <c r="DL132" s="201">
        <v>160</v>
      </c>
      <c r="DM132" s="561"/>
      <c r="DN132" s="567"/>
      <c r="DO132" s="201">
        <v>160</v>
      </c>
      <c r="DP132" s="561"/>
      <c r="DQ132" s="567"/>
      <c r="DR132" s="201">
        <v>160</v>
      </c>
      <c r="DS132" s="561"/>
      <c r="DT132" s="567"/>
      <c r="DU132" s="201">
        <v>160</v>
      </c>
      <c r="DV132" s="561"/>
      <c r="DW132" s="567"/>
      <c r="DX132" s="174">
        <v>160</v>
      </c>
      <c r="DY132" s="566"/>
      <c r="DZ132" s="567"/>
      <c r="EA132" s="201">
        <v>160</v>
      </c>
      <c r="EB132" s="561"/>
      <c r="EC132" s="567"/>
      <c r="ED132" s="201">
        <v>160</v>
      </c>
      <c r="EE132" s="561"/>
      <c r="EF132" s="567"/>
      <c r="EG132" s="201">
        <v>160</v>
      </c>
      <c r="EH132" s="561"/>
      <c r="EI132" s="567"/>
      <c r="EJ132" s="174">
        <v>160</v>
      </c>
      <c r="EK132" s="566"/>
      <c r="EL132" s="567"/>
      <c r="EM132" s="201">
        <v>160</v>
      </c>
      <c r="EN132" s="561"/>
      <c r="EO132" s="567"/>
      <c r="EP132" s="201">
        <v>160</v>
      </c>
      <c r="EQ132" s="561"/>
      <c r="ER132" s="567"/>
      <c r="ES132" s="252">
        <f t="shared" si="96"/>
        <v>0</v>
      </c>
      <c r="ET132" s="251">
        <f t="shared" si="97"/>
        <v>0</v>
      </c>
      <c r="EU132" s="226">
        <f t="shared" si="98"/>
        <v>0</v>
      </c>
      <c r="EV132" s="227">
        <f t="shared" si="99"/>
        <v>0</v>
      </c>
      <c r="EW132" s="1"/>
      <c r="EX132" s="1"/>
      <c r="EY132" s="568">
        <v>160</v>
      </c>
      <c r="EZ132" s="573"/>
      <c r="FA132" s="567"/>
      <c r="FB132" s="201">
        <v>160</v>
      </c>
      <c r="FC132" s="573"/>
      <c r="FD132" s="567"/>
      <c r="FE132" s="201">
        <v>160</v>
      </c>
      <c r="FF132" s="573"/>
      <c r="FG132" s="567"/>
      <c r="FH132" s="201">
        <v>160</v>
      </c>
      <c r="FI132" s="573"/>
      <c r="FJ132" s="567"/>
      <c r="FK132" s="174">
        <v>160</v>
      </c>
      <c r="FL132" s="566"/>
      <c r="FM132" s="567"/>
      <c r="FN132" s="201">
        <v>160</v>
      </c>
      <c r="FO132" s="573"/>
      <c r="FP132" s="567"/>
      <c r="FQ132" s="174">
        <v>160</v>
      </c>
      <c r="FR132" s="566"/>
      <c r="FS132" s="567"/>
      <c r="FT132" s="201">
        <v>160</v>
      </c>
      <c r="FU132" s="573"/>
      <c r="FV132" s="567"/>
      <c r="FW132" s="201">
        <v>160</v>
      </c>
      <c r="FX132" s="573"/>
      <c r="FY132" s="567"/>
      <c r="FZ132" s="174">
        <v>160</v>
      </c>
      <c r="GA132" s="566"/>
      <c r="GB132" s="567"/>
      <c r="GC132" s="201">
        <v>160</v>
      </c>
      <c r="GD132" s="573"/>
      <c r="GE132" s="567"/>
      <c r="GF132" s="201">
        <v>160</v>
      </c>
      <c r="GG132" s="573"/>
      <c r="GH132" s="567"/>
      <c r="GI132" s="252">
        <f t="shared" si="100"/>
        <v>0</v>
      </c>
      <c r="GJ132" s="251">
        <f t="shared" si="101"/>
        <v>0</v>
      </c>
      <c r="GK132" s="226">
        <f t="shared" si="102"/>
        <v>0</v>
      </c>
      <c r="GL132" s="227">
        <f t="shared" si="103"/>
        <v>0</v>
      </c>
      <c r="GM132" s="1"/>
      <c r="GN132" s="1"/>
      <c r="GO132" s="568">
        <v>160</v>
      </c>
      <c r="GP132" s="573"/>
      <c r="GQ132" s="567"/>
      <c r="GR132" s="201">
        <v>160</v>
      </c>
      <c r="GS132" s="573"/>
      <c r="GT132" s="567"/>
      <c r="GU132" s="201">
        <v>160</v>
      </c>
      <c r="GV132" s="573"/>
      <c r="GW132" s="567"/>
      <c r="GX132" s="201">
        <v>160</v>
      </c>
      <c r="GY132" s="573"/>
      <c r="GZ132" s="567"/>
      <c r="HA132" s="201">
        <v>160</v>
      </c>
      <c r="HB132" s="573"/>
      <c r="HC132" s="567"/>
      <c r="HD132" s="201">
        <v>160</v>
      </c>
      <c r="HE132" s="573"/>
      <c r="HF132" s="567"/>
      <c r="HG132" s="201">
        <v>160</v>
      </c>
      <c r="HH132" s="573"/>
      <c r="HI132" s="567"/>
      <c r="HJ132" s="201">
        <v>160</v>
      </c>
      <c r="HK132" s="573"/>
      <c r="HL132" s="567"/>
      <c r="HM132" s="201">
        <v>160</v>
      </c>
      <c r="HN132" s="573"/>
      <c r="HO132" s="567"/>
      <c r="HP132" s="201">
        <v>160</v>
      </c>
      <c r="HQ132" s="573"/>
      <c r="HR132" s="567"/>
      <c r="HS132" s="201">
        <v>160</v>
      </c>
      <c r="HT132" s="573"/>
      <c r="HU132" s="567"/>
      <c r="HV132" s="201">
        <v>160</v>
      </c>
      <c r="HW132" s="573"/>
      <c r="HX132" s="567"/>
      <c r="HY132" s="252">
        <f t="shared" si="104"/>
        <v>0</v>
      </c>
      <c r="HZ132" s="251">
        <f t="shared" si="105"/>
        <v>0</v>
      </c>
      <c r="IA132" s="226">
        <f t="shared" si="106"/>
        <v>0</v>
      </c>
      <c r="IB132" s="227">
        <f t="shared" si="107"/>
        <v>0</v>
      </c>
      <c r="IC132" s="1"/>
      <c r="ID132" s="1"/>
      <c r="IE132" s="568">
        <v>160</v>
      </c>
      <c r="IF132" s="573"/>
      <c r="IG132" s="567"/>
      <c r="IH132" s="201">
        <v>160</v>
      </c>
      <c r="II132" s="573"/>
      <c r="IJ132" s="567"/>
      <c r="IK132" s="174">
        <v>160</v>
      </c>
      <c r="IL132" s="566"/>
      <c r="IM132" s="567"/>
      <c r="IN132" s="174">
        <v>160</v>
      </c>
      <c r="IO132" s="566"/>
      <c r="IP132" s="567"/>
      <c r="IQ132" s="174">
        <v>160</v>
      </c>
      <c r="IR132" s="566"/>
      <c r="IS132" s="567"/>
      <c r="IT132" s="174">
        <v>160</v>
      </c>
      <c r="IU132" s="566"/>
      <c r="IV132" s="567"/>
      <c r="IW132" s="201">
        <v>160</v>
      </c>
      <c r="IX132" s="573"/>
      <c r="IY132" s="567"/>
      <c r="IZ132" s="174">
        <v>160</v>
      </c>
      <c r="JA132" s="566"/>
      <c r="JB132" s="567"/>
      <c r="JC132" s="174">
        <v>160</v>
      </c>
      <c r="JD132" s="566"/>
      <c r="JE132" s="567"/>
      <c r="JF132" s="174">
        <v>160</v>
      </c>
      <c r="JG132" s="566"/>
      <c r="JH132" s="567"/>
      <c r="JI132" s="174">
        <v>160</v>
      </c>
      <c r="JJ132" s="566"/>
      <c r="JK132" s="567"/>
      <c r="JL132" s="201">
        <v>160</v>
      </c>
      <c r="JM132" s="573"/>
      <c r="JN132" s="567"/>
      <c r="JO132" s="252">
        <f t="shared" si="108"/>
        <v>0</v>
      </c>
      <c r="JP132" s="251">
        <f t="shared" si="109"/>
        <v>0</v>
      </c>
      <c r="JQ132" s="226">
        <f t="shared" si="110"/>
        <v>0</v>
      </c>
      <c r="JR132" s="227">
        <f t="shared" si="111"/>
        <v>0</v>
      </c>
      <c r="JS132" s="1"/>
      <c r="JT132" s="1"/>
      <c r="JU132" s="174">
        <v>160</v>
      </c>
      <c r="JV132" s="566"/>
      <c r="JW132" s="567"/>
      <c r="JX132" s="174">
        <v>160</v>
      </c>
      <c r="JY132" s="566"/>
      <c r="JZ132" s="567"/>
      <c r="KA132" s="174">
        <v>160</v>
      </c>
      <c r="KB132" s="566"/>
      <c r="KC132" s="567"/>
      <c r="KD132" s="174">
        <v>160</v>
      </c>
      <c r="KE132" s="566"/>
      <c r="KF132" s="567"/>
      <c r="KG132" s="174">
        <v>160</v>
      </c>
      <c r="KH132" s="566"/>
      <c r="KI132" s="567"/>
      <c r="KJ132" s="174">
        <v>160</v>
      </c>
      <c r="KK132" s="566"/>
      <c r="KL132" s="567"/>
      <c r="KM132" s="174">
        <v>160</v>
      </c>
      <c r="KN132" s="566"/>
      <c r="KO132" s="567"/>
      <c r="KP132" s="174">
        <v>160</v>
      </c>
      <c r="KQ132" s="566"/>
      <c r="KR132" s="567"/>
      <c r="KS132" s="174">
        <v>160</v>
      </c>
      <c r="KT132" s="566"/>
      <c r="KU132" s="567"/>
      <c r="KV132" s="174">
        <v>160</v>
      </c>
      <c r="KW132" s="566"/>
      <c r="KX132" s="567"/>
      <c r="KY132" s="174">
        <v>160</v>
      </c>
      <c r="KZ132" s="566"/>
      <c r="LA132" s="567"/>
      <c r="LB132" s="174">
        <v>160</v>
      </c>
      <c r="LC132" s="566"/>
      <c r="LD132" s="567"/>
      <c r="LE132" s="252">
        <f t="shared" si="112"/>
        <v>0</v>
      </c>
      <c r="LF132" s="251">
        <f t="shared" si="113"/>
        <v>0</v>
      </c>
      <c r="LG132" s="226">
        <f t="shared" si="114"/>
        <v>0</v>
      </c>
      <c r="LH132" s="227">
        <f t="shared" si="115"/>
        <v>0</v>
      </c>
      <c r="LI132" s="1"/>
      <c r="LJ132" s="1"/>
      <c r="LK132" s="174">
        <v>160</v>
      </c>
      <c r="LL132" s="566"/>
      <c r="LM132" s="567"/>
      <c r="LN132" s="174">
        <v>160</v>
      </c>
      <c r="LO132" s="566"/>
      <c r="LP132" s="567"/>
      <c r="LQ132" s="174">
        <v>160</v>
      </c>
      <c r="LR132" s="566"/>
      <c r="LS132" s="567"/>
      <c r="LT132" s="174">
        <v>160</v>
      </c>
      <c r="LU132" s="566"/>
      <c r="LV132" s="567"/>
      <c r="LW132" s="174">
        <v>160</v>
      </c>
      <c r="LX132" s="566"/>
      <c r="LY132" s="567"/>
      <c r="LZ132" s="551">
        <v>160</v>
      </c>
      <c r="MA132" s="566"/>
      <c r="MB132" s="567"/>
      <c r="MC132" s="174">
        <v>160</v>
      </c>
      <c r="MD132" s="566"/>
      <c r="ME132" s="567"/>
      <c r="MF132" s="174">
        <v>160</v>
      </c>
      <c r="MG132" s="566"/>
      <c r="MH132" s="567"/>
      <c r="MI132" s="174">
        <v>160</v>
      </c>
      <c r="MJ132" s="566"/>
      <c r="MK132" s="567"/>
      <c r="ML132" s="174">
        <v>160</v>
      </c>
      <c r="MM132" s="566"/>
      <c r="MN132" s="567"/>
      <c r="MO132" s="551">
        <v>160</v>
      </c>
      <c r="MP132" s="566"/>
      <c r="MQ132" s="567"/>
      <c r="MR132" s="174">
        <v>160</v>
      </c>
      <c r="MS132" s="566"/>
      <c r="MT132" s="567"/>
      <c r="MU132" s="252">
        <f t="shared" si="116"/>
        <v>0</v>
      </c>
      <c r="MV132" s="251">
        <f t="shared" si="117"/>
        <v>0</v>
      </c>
      <c r="MW132" s="226">
        <f t="shared" si="118"/>
        <v>0</v>
      </c>
      <c r="MX132" s="227">
        <f t="shared" si="119"/>
        <v>0</v>
      </c>
      <c r="MY132" s="1"/>
      <c r="MZ132" s="1"/>
      <c r="NA132" s="568">
        <v>160</v>
      </c>
      <c r="NB132" s="573"/>
      <c r="NC132" s="567"/>
      <c r="ND132" s="174">
        <v>160</v>
      </c>
      <c r="NE132" s="566"/>
      <c r="NF132" s="567"/>
      <c r="NG132" s="201">
        <v>160</v>
      </c>
      <c r="NH132" s="573"/>
      <c r="NI132" s="567"/>
      <c r="NJ132" s="201">
        <v>160</v>
      </c>
      <c r="NK132" s="573"/>
      <c r="NL132" s="567"/>
      <c r="NM132" s="174">
        <v>160</v>
      </c>
      <c r="NN132" s="566"/>
      <c r="NO132" s="567"/>
      <c r="NP132" s="174">
        <v>160</v>
      </c>
      <c r="NQ132" s="566"/>
      <c r="NR132" s="567"/>
      <c r="NS132" s="174">
        <v>160</v>
      </c>
      <c r="NT132" s="566"/>
      <c r="NU132" s="567"/>
      <c r="NV132" s="201">
        <v>160</v>
      </c>
      <c r="NW132" s="573"/>
      <c r="NX132" s="567"/>
      <c r="NY132" s="201">
        <v>160</v>
      </c>
      <c r="NZ132" s="573"/>
      <c r="OA132" s="567"/>
      <c r="OB132" s="174">
        <v>160</v>
      </c>
      <c r="OC132" s="566"/>
      <c r="OD132" s="567"/>
      <c r="OE132" s="174">
        <v>160</v>
      </c>
      <c r="OF132" s="566"/>
      <c r="OG132" s="567"/>
      <c r="OH132" s="174">
        <v>160</v>
      </c>
      <c r="OI132" s="566"/>
      <c r="OJ132" s="567"/>
      <c r="OK132" s="252">
        <f t="shared" si="120"/>
        <v>0</v>
      </c>
      <c r="OL132" s="251">
        <f t="shared" si="121"/>
        <v>0</v>
      </c>
      <c r="OM132" s="226">
        <f t="shared" si="122"/>
        <v>0</v>
      </c>
      <c r="ON132" s="227">
        <f t="shared" si="123"/>
        <v>0</v>
      </c>
      <c r="OO132" s="1"/>
      <c r="OP132" s="1"/>
      <c r="OQ132" s="571" t="s">
        <v>297</v>
      </c>
      <c r="OR132" s="577">
        <v>160</v>
      </c>
      <c r="OS132" s="573"/>
      <c r="OT132" s="175"/>
      <c r="OU132" s="252">
        <f t="shared" si="124"/>
        <v>0</v>
      </c>
      <c r="OV132" s="227">
        <f t="shared" si="125"/>
        <v>0</v>
      </c>
      <c r="OW132" s="226">
        <f t="shared" si="126"/>
        <v>0</v>
      </c>
      <c r="OX132" s="251">
        <f t="shared" si="127"/>
        <v>0</v>
      </c>
      <c r="OY132" s="574"/>
      <c r="OZ132" s="1"/>
      <c r="PA132" s="1"/>
      <c r="PB132" s="228">
        <f t="shared" si="130"/>
        <v>0</v>
      </c>
      <c r="PC132" s="255">
        <f t="shared" si="131"/>
        <v>0</v>
      </c>
      <c r="PD132" s="226">
        <f t="shared" si="132"/>
        <v>0</v>
      </c>
      <c r="PE132" s="227">
        <f t="shared" si="133"/>
        <v>0</v>
      </c>
      <c r="PF132" s="230">
        <f t="shared" si="134"/>
        <v>0</v>
      </c>
      <c r="PG132" s="229">
        <f t="shared" si="135"/>
        <v>0</v>
      </c>
      <c r="PH132" s="226">
        <f t="shared" si="136"/>
        <v>0</v>
      </c>
      <c r="PI132" s="251">
        <f t="shared" si="137"/>
        <v>0</v>
      </c>
      <c r="PJ132" s="412">
        <f t="shared" si="138"/>
        <v>0</v>
      </c>
      <c r="PK132" s="417">
        <f t="shared" si="139"/>
        <v>0</v>
      </c>
      <c r="PL132" s="412">
        <f t="shared" si="140"/>
        <v>0</v>
      </c>
      <c r="PM132" s="414">
        <f t="shared" si="141"/>
        <v>0</v>
      </c>
      <c r="PN132" s="412" t="s">
        <v>338</v>
      </c>
      <c r="PO132" s="414" t="s">
        <v>338</v>
      </c>
      <c r="PP132" s="412">
        <f t="shared" si="142"/>
        <v>0</v>
      </c>
      <c r="PQ132" s="414">
        <f t="shared" si="143"/>
        <v>0</v>
      </c>
      <c r="PR132" s="1"/>
      <c r="PV132" s="26"/>
      <c r="PW132" s="26"/>
      <c r="PY132" s="26"/>
    </row>
    <row r="133" spans="2:441" s="4" customFormat="1" ht="16.5" customHeight="1" x14ac:dyDescent="0.25">
      <c r="B133" s="46" t="s">
        <v>342</v>
      </c>
      <c r="C133" s="986"/>
      <c r="D133" s="987"/>
      <c r="E133" s="308"/>
      <c r="F133" s="652">
        <v>1</v>
      </c>
      <c r="G133" s="309"/>
      <c r="H133" s="59"/>
      <c r="I133" s="57">
        <f>INT(ROUND(F133,2)*(IF(RIGHT(G133,1)="*",data!$J$11*H133+(IF(H133&gt;0, data!$K$11,0)),(IF(G133&gt;0,data!$J$11*RIGHT(G133,5)+data!$K$11,0)))))</f>
        <v>0</v>
      </c>
      <c r="J133" s="57">
        <f t="shared" si="144"/>
        <v>0</v>
      </c>
      <c r="K133" s="313"/>
      <c r="L133" s="314"/>
      <c r="M133" s="312"/>
      <c r="N133" s="57">
        <f>INT(ROUND(F133,2)*(IF(J133&gt;0,(IF(L133="ano",data!$J$6,0)),0)))</f>
        <v>0</v>
      </c>
      <c r="O133" s="61">
        <f t="shared" si="145"/>
        <v>0</v>
      </c>
      <c r="P133" s="63">
        <f t="shared" si="146"/>
        <v>0</v>
      </c>
      <c r="Q133" s="26"/>
      <c r="R133" s="288" t="str">
        <f t="shared" si="147"/>
        <v/>
      </c>
      <c r="S133" s="289" t="str">
        <f t="shared" si="148"/>
        <v/>
      </c>
      <c r="T133" s="65" t="s">
        <v>338</v>
      </c>
      <c r="U133" s="290" t="str">
        <f t="shared" si="149"/>
        <v/>
      </c>
      <c r="V133" s="4">
        <f t="shared" si="129"/>
        <v>0</v>
      </c>
      <c r="W133" s="26">
        <f t="shared" si="150"/>
        <v>0</v>
      </c>
      <c r="X133" s="26">
        <f>IF(OR(G133=data!$I$18,G133=data!$I$19,G133=data!$I$20,G133=data!$I$21,G133=data!$I$22,G133=data!$I$23,G133=data!$I$24,G133=data!$I$25,G133=data!$I$26,G133=data!$I$27,G133=data!$I$28,G133=data!$I$29,G133=data!$I$30,G133=data!$I$31,G133=data!$I$32,G133=data!$I$33,G133=data!$I$34,G133=data!$I$35,G133=data!$I$36,G133=data!$I$37,G133=data!$I$38,G133=data!$I$39,G133=data!$I$40,G133=data!$I$41,G133=data!$I$42,G133=data!$I$43,G133=data!$I$44),1,0)</f>
        <v>0</v>
      </c>
      <c r="Z133" s="176" t="s">
        <v>297</v>
      </c>
      <c r="AA133" s="10"/>
      <c r="AB133" s="10"/>
      <c r="AC133" s="168">
        <v>160</v>
      </c>
      <c r="AD133" s="328"/>
      <c r="AE133" s="223"/>
      <c r="AF133" s="168">
        <v>160</v>
      </c>
      <c r="AG133" s="328"/>
      <c r="AH133" s="223"/>
      <c r="AI133" s="168">
        <v>160</v>
      </c>
      <c r="AJ133" s="328"/>
      <c r="AK133" s="223"/>
      <c r="AL133" s="168">
        <v>160</v>
      </c>
      <c r="AM133" s="328"/>
      <c r="AN133" s="223"/>
      <c r="AO133" s="168">
        <v>160</v>
      </c>
      <c r="AP133" s="328"/>
      <c r="AQ133" s="223"/>
      <c r="AR133" s="168">
        <v>160</v>
      </c>
      <c r="AS133" s="328"/>
      <c r="AT133" s="223"/>
      <c r="AU133" s="168">
        <v>160</v>
      </c>
      <c r="AV133" s="328"/>
      <c r="AW133" s="223"/>
      <c r="AX133" s="168">
        <v>160</v>
      </c>
      <c r="AY133" s="328"/>
      <c r="AZ133" s="223"/>
      <c r="BA133" s="168">
        <v>160</v>
      </c>
      <c r="BB133" s="328"/>
      <c r="BC133" s="223"/>
      <c r="BD133" s="168">
        <v>160</v>
      </c>
      <c r="BE133" s="328"/>
      <c r="BF133" s="223"/>
      <c r="BG133" s="168">
        <v>160</v>
      </c>
      <c r="BH133" s="328"/>
      <c r="BI133" s="223"/>
      <c r="BJ133" s="168">
        <v>160</v>
      </c>
      <c r="BK133" s="328"/>
      <c r="BL133" s="223"/>
      <c r="BM133" s="226">
        <f t="shared" si="88"/>
        <v>0</v>
      </c>
      <c r="BN133" s="251">
        <f t="shared" si="89"/>
        <v>0</v>
      </c>
      <c r="BO133" s="226">
        <f t="shared" si="90"/>
        <v>0</v>
      </c>
      <c r="BP133" s="227">
        <f t="shared" si="91"/>
        <v>0</v>
      </c>
      <c r="BQ133" s="1"/>
      <c r="BR133" s="1"/>
      <c r="BS133" s="164">
        <v>160</v>
      </c>
      <c r="BT133" s="327"/>
      <c r="BU133" s="177"/>
      <c r="BV133" s="164">
        <v>160</v>
      </c>
      <c r="BW133" s="327"/>
      <c r="BX133" s="177"/>
      <c r="BY133" s="164">
        <v>160</v>
      </c>
      <c r="BZ133" s="327"/>
      <c r="CA133" s="177"/>
      <c r="CB133" s="164">
        <v>160</v>
      </c>
      <c r="CC133" s="327"/>
      <c r="CD133" s="177"/>
      <c r="CE133" s="164">
        <v>160</v>
      </c>
      <c r="CF133" s="327"/>
      <c r="CG133" s="177"/>
      <c r="CH133" s="164">
        <v>160</v>
      </c>
      <c r="CI133" s="327"/>
      <c r="CJ133" s="177"/>
      <c r="CK133" s="164">
        <v>160</v>
      </c>
      <c r="CL133" s="327"/>
      <c r="CM133" s="177"/>
      <c r="CN133" s="164">
        <v>160</v>
      </c>
      <c r="CO133" s="327"/>
      <c r="CP133" s="177"/>
      <c r="CQ133" s="164">
        <v>160</v>
      </c>
      <c r="CR133" s="327"/>
      <c r="CS133" s="177"/>
      <c r="CT133" s="164">
        <v>160</v>
      </c>
      <c r="CU133" s="327"/>
      <c r="CV133" s="177"/>
      <c r="CW133" s="164">
        <v>160</v>
      </c>
      <c r="CX133" s="327"/>
      <c r="CY133" s="177"/>
      <c r="CZ133" s="164">
        <v>160</v>
      </c>
      <c r="DA133" s="327"/>
      <c r="DB133" s="177"/>
      <c r="DC133" s="252">
        <f t="shared" si="92"/>
        <v>0</v>
      </c>
      <c r="DD133" s="251">
        <f t="shared" si="93"/>
        <v>0</v>
      </c>
      <c r="DE133" s="226">
        <f t="shared" si="94"/>
        <v>0</v>
      </c>
      <c r="DF133" s="227">
        <f t="shared" si="95"/>
        <v>0</v>
      </c>
      <c r="DG133" s="1"/>
      <c r="DH133" s="1"/>
      <c r="DI133" s="164">
        <v>160</v>
      </c>
      <c r="DJ133" s="340"/>
      <c r="DK133" s="169"/>
      <c r="DL133" s="195">
        <v>160</v>
      </c>
      <c r="DM133" s="328"/>
      <c r="DN133" s="169"/>
      <c r="DO133" s="195">
        <v>160</v>
      </c>
      <c r="DP133" s="328"/>
      <c r="DQ133" s="169"/>
      <c r="DR133" s="195">
        <v>160</v>
      </c>
      <c r="DS133" s="328"/>
      <c r="DT133" s="169"/>
      <c r="DU133" s="195">
        <v>160</v>
      </c>
      <c r="DV133" s="328"/>
      <c r="DW133" s="169"/>
      <c r="DX133" s="164">
        <v>160</v>
      </c>
      <c r="DY133" s="340"/>
      <c r="DZ133" s="169"/>
      <c r="EA133" s="195">
        <v>160</v>
      </c>
      <c r="EB133" s="328"/>
      <c r="EC133" s="169"/>
      <c r="ED133" s="195">
        <v>160</v>
      </c>
      <c r="EE133" s="328"/>
      <c r="EF133" s="169"/>
      <c r="EG133" s="195">
        <v>160</v>
      </c>
      <c r="EH133" s="328"/>
      <c r="EI133" s="169"/>
      <c r="EJ133" s="164">
        <v>160</v>
      </c>
      <c r="EK133" s="340"/>
      <c r="EL133" s="169"/>
      <c r="EM133" s="195">
        <v>160</v>
      </c>
      <c r="EN133" s="328"/>
      <c r="EO133" s="169"/>
      <c r="EP133" s="195">
        <v>160</v>
      </c>
      <c r="EQ133" s="328"/>
      <c r="ER133" s="169"/>
      <c r="ES133" s="252">
        <f t="shared" si="96"/>
        <v>0</v>
      </c>
      <c r="ET133" s="251">
        <f t="shared" si="97"/>
        <v>0</v>
      </c>
      <c r="EU133" s="226">
        <f t="shared" si="98"/>
        <v>0</v>
      </c>
      <c r="EV133" s="227">
        <f t="shared" si="99"/>
        <v>0</v>
      </c>
      <c r="EW133" s="1"/>
      <c r="EX133" s="1"/>
      <c r="EY133" s="346">
        <v>160</v>
      </c>
      <c r="EZ133" s="327"/>
      <c r="FA133" s="169"/>
      <c r="FB133" s="195">
        <v>160</v>
      </c>
      <c r="FC133" s="327"/>
      <c r="FD133" s="169"/>
      <c r="FE133" s="195">
        <v>160</v>
      </c>
      <c r="FF133" s="327"/>
      <c r="FG133" s="169"/>
      <c r="FH133" s="195">
        <v>160</v>
      </c>
      <c r="FI133" s="327"/>
      <c r="FJ133" s="169"/>
      <c r="FK133" s="164">
        <v>160</v>
      </c>
      <c r="FL133" s="340"/>
      <c r="FM133" s="169"/>
      <c r="FN133" s="195">
        <v>160</v>
      </c>
      <c r="FO133" s="327"/>
      <c r="FP133" s="169"/>
      <c r="FQ133" s="164">
        <v>160</v>
      </c>
      <c r="FR133" s="340"/>
      <c r="FS133" s="169"/>
      <c r="FT133" s="195">
        <v>160</v>
      </c>
      <c r="FU133" s="327"/>
      <c r="FV133" s="169"/>
      <c r="FW133" s="195">
        <v>160</v>
      </c>
      <c r="FX133" s="327"/>
      <c r="FY133" s="169"/>
      <c r="FZ133" s="164">
        <v>160</v>
      </c>
      <c r="GA133" s="340"/>
      <c r="GB133" s="169"/>
      <c r="GC133" s="195">
        <v>160</v>
      </c>
      <c r="GD133" s="327"/>
      <c r="GE133" s="169"/>
      <c r="GF133" s="195">
        <v>160</v>
      </c>
      <c r="GG133" s="327"/>
      <c r="GH133" s="169"/>
      <c r="GI133" s="252">
        <f t="shared" si="100"/>
        <v>0</v>
      </c>
      <c r="GJ133" s="251">
        <f t="shared" si="101"/>
        <v>0</v>
      </c>
      <c r="GK133" s="226">
        <f t="shared" si="102"/>
        <v>0</v>
      </c>
      <c r="GL133" s="227">
        <f t="shared" si="103"/>
        <v>0</v>
      </c>
      <c r="GM133" s="1"/>
      <c r="GN133" s="1"/>
      <c r="GO133" s="346">
        <v>160</v>
      </c>
      <c r="GP133" s="327"/>
      <c r="GQ133" s="169"/>
      <c r="GR133" s="195">
        <v>160</v>
      </c>
      <c r="GS133" s="327"/>
      <c r="GT133" s="169"/>
      <c r="GU133" s="195">
        <v>160</v>
      </c>
      <c r="GV133" s="327"/>
      <c r="GW133" s="169"/>
      <c r="GX133" s="195">
        <v>160</v>
      </c>
      <c r="GY133" s="327"/>
      <c r="GZ133" s="169"/>
      <c r="HA133" s="195">
        <v>160</v>
      </c>
      <c r="HB133" s="327"/>
      <c r="HC133" s="169"/>
      <c r="HD133" s="195">
        <v>160</v>
      </c>
      <c r="HE133" s="327"/>
      <c r="HF133" s="169"/>
      <c r="HG133" s="195">
        <v>160</v>
      </c>
      <c r="HH133" s="327"/>
      <c r="HI133" s="169"/>
      <c r="HJ133" s="195">
        <v>160</v>
      </c>
      <c r="HK133" s="327"/>
      <c r="HL133" s="169"/>
      <c r="HM133" s="195">
        <v>160</v>
      </c>
      <c r="HN133" s="327"/>
      <c r="HO133" s="169"/>
      <c r="HP133" s="195">
        <v>160</v>
      </c>
      <c r="HQ133" s="327"/>
      <c r="HR133" s="169"/>
      <c r="HS133" s="195">
        <v>160</v>
      </c>
      <c r="HT133" s="327"/>
      <c r="HU133" s="169"/>
      <c r="HV133" s="195">
        <v>160</v>
      </c>
      <c r="HW133" s="327"/>
      <c r="HX133" s="169"/>
      <c r="HY133" s="252">
        <f t="shared" si="104"/>
        <v>0</v>
      </c>
      <c r="HZ133" s="251">
        <f t="shared" si="105"/>
        <v>0</v>
      </c>
      <c r="IA133" s="226">
        <f t="shared" si="106"/>
        <v>0</v>
      </c>
      <c r="IB133" s="227">
        <f t="shared" si="107"/>
        <v>0</v>
      </c>
      <c r="IC133" s="1"/>
      <c r="ID133" s="1"/>
      <c r="IE133" s="346">
        <v>160</v>
      </c>
      <c r="IF133" s="327"/>
      <c r="IG133" s="169"/>
      <c r="IH133" s="195">
        <v>160</v>
      </c>
      <c r="II133" s="327"/>
      <c r="IJ133" s="169"/>
      <c r="IK133" s="164">
        <v>160</v>
      </c>
      <c r="IL133" s="340"/>
      <c r="IM133" s="169"/>
      <c r="IN133" s="164">
        <v>160</v>
      </c>
      <c r="IO133" s="340"/>
      <c r="IP133" s="169"/>
      <c r="IQ133" s="164">
        <v>160</v>
      </c>
      <c r="IR133" s="340"/>
      <c r="IS133" s="169"/>
      <c r="IT133" s="164">
        <v>160</v>
      </c>
      <c r="IU133" s="340"/>
      <c r="IV133" s="169"/>
      <c r="IW133" s="195">
        <v>160</v>
      </c>
      <c r="IX133" s="327"/>
      <c r="IY133" s="169"/>
      <c r="IZ133" s="164">
        <v>160</v>
      </c>
      <c r="JA133" s="340"/>
      <c r="JB133" s="169"/>
      <c r="JC133" s="164">
        <v>160</v>
      </c>
      <c r="JD133" s="340"/>
      <c r="JE133" s="169"/>
      <c r="JF133" s="164">
        <v>160</v>
      </c>
      <c r="JG133" s="340"/>
      <c r="JH133" s="169"/>
      <c r="JI133" s="164">
        <v>160</v>
      </c>
      <c r="JJ133" s="340"/>
      <c r="JK133" s="169"/>
      <c r="JL133" s="195">
        <v>160</v>
      </c>
      <c r="JM133" s="327"/>
      <c r="JN133" s="169"/>
      <c r="JO133" s="252">
        <f t="shared" si="108"/>
        <v>0</v>
      </c>
      <c r="JP133" s="251">
        <f t="shared" si="109"/>
        <v>0</v>
      </c>
      <c r="JQ133" s="226">
        <f t="shared" si="110"/>
        <v>0</v>
      </c>
      <c r="JR133" s="227">
        <f t="shared" si="111"/>
        <v>0</v>
      </c>
      <c r="JS133" s="1"/>
      <c r="JT133" s="1"/>
      <c r="JU133" s="164">
        <v>160</v>
      </c>
      <c r="JV133" s="340"/>
      <c r="JW133" s="169"/>
      <c r="JX133" s="164">
        <v>160</v>
      </c>
      <c r="JY133" s="340"/>
      <c r="JZ133" s="169"/>
      <c r="KA133" s="164">
        <v>160</v>
      </c>
      <c r="KB133" s="340"/>
      <c r="KC133" s="169"/>
      <c r="KD133" s="164">
        <v>160</v>
      </c>
      <c r="KE133" s="340"/>
      <c r="KF133" s="169"/>
      <c r="KG133" s="164">
        <v>160</v>
      </c>
      <c r="KH133" s="340"/>
      <c r="KI133" s="169"/>
      <c r="KJ133" s="164">
        <v>160</v>
      </c>
      <c r="KK133" s="340"/>
      <c r="KL133" s="169"/>
      <c r="KM133" s="164">
        <v>160</v>
      </c>
      <c r="KN133" s="340"/>
      <c r="KO133" s="169"/>
      <c r="KP133" s="164">
        <v>160</v>
      </c>
      <c r="KQ133" s="340"/>
      <c r="KR133" s="169"/>
      <c r="KS133" s="164">
        <v>160</v>
      </c>
      <c r="KT133" s="340"/>
      <c r="KU133" s="169"/>
      <c r="KV133" s="164">
        <v>160</v>
      </c>
      <c r="KW133" s="340"/>
      <c r="KX133" s="169"/>
      <c r="KY133" s="164">
        <v>160</v>
      </c>
      <c r="KZ133" s="340"/>
      <c r="LA133" s="169"/>
      <c r="LB133" s="164">
        <v>160</v>
      </c>
      <c r="LC133" s="340"/>
      <c r="LD133" s="169"/>
      <c r="LE133" s="252">
        <f t="shared" si="112"/>
        <v>0</v>
      </c>
      <c r="LF133" s="251">
        <f t="shared" si="113"/>
        <v>0</v>
      </c>
      <c r="LG133" s="226">
        <f t="shared" si="114"/>
        <v>0</v>
      </c>
      <c r="LH133" s="227">
        <f t="shared" si="115"/>
        <v>0</v>
      </c>
      <c r="LI133" s="1"/>
      <c r="LJ133" s="1"/>
      <c r="LK133" s="164">
        <v>160</v>
      </c>
      <c r="LL133" s="340"/>
      <c r="LM133" s="169"/>
      <c r="LN133" s="164">
        <v>160</v>
      </c>
      <c r="LO133" s="340"/>
      <c r="LP133" s="169"/>
      <c r="LQ133" s="164">
        <v>160</v>
      </c>
      <c r="LR133" s="340"/>
      <c r="LS133" s="169"/>
      <c r="LT133" s="164">
        <v>160</v>
      </c>
      <c r="LU133" s="340"/>
      <c r="LV133" s="169"/>
      <c r="LW133" s="164">
        <v>160</v>
      </c>
      <c r="LX133" s="340"/>
      <c r="LY133" s="169"/>
      <c r="LZ133" s="205">
        <v>160</v>
      </c>
      <c r="MA133" s="340"/>
      <c r="MB133" s="169"/>
      <c r="MC133" s="164">
        <v>160</v>
      </c>
      <c r="MD133" s="340"/>
      <c r="ME133" s="169"/>
      <c r="MF133" s="164">
        <v>160</v>
      </c>
      <c r="MG133" s="340"/>
      <c r="MH133" s="169"/>
      <c r="MI133" s="164">
        <v>160</v>
      </c>
      <c r="MJ133" s="340"/>
      <c r="MK133" s="169"/>
      <c r="ML133" s="164">
        <v>160</v>
      </c>
      <c r="MM133" s="340"/>
      <c r="MN133" s="169"/>
      <c r="MO133" s="205">
        <v>160</v>
      </c>
      <c r="MP133" s="340"/>
      <c r="MQ133" s="169"/>
      <c r="MR133" s="164">
        <v>160</v>
      </c>
      <c r="MS133" s="340"/>
      <c r="MT133" s="169"/>
      <c r="MU133" s="252">
        <f t="shared" si="116"/>
        <v>0</v>
      </c>
      <c r="MV133" s="251">
        <f t="shared" si="117"/>
        <v>0</v>
      </c>
      <c r="MW133" s="226">
        <f t="shared" si="118"/>
        <v>0</v>
      </c>
      <c r="MX133" s="227">
        <f t="shared" si="119"/>
        <v>0</v>
      </c>
      <c r="MY133" s="1"/>
      <c r="MZ133" s="1"/>
      <c r="NA133" s="346">
        <v>160</v>
      </c>
      <c r="NB133" s="327"/>
      <c r="NC133" s="169"/>
      <c r="ND133" s="164">
        <v>160</v>
      </c>
      <c r="NE133" s="340"/>
      <c r="NF133" s="169"/>
      <c r="NG133" s="195">
        <v>160</v>
      </c>
      <c r="NH133" s="327"/>
      <c r="NI133" s="169"/>
      <c r="NJ133" s="195">
        <v>160</v>
      </c>
      <c r="NK133" s="327"/>
      <c r="NL133" s="169"/>
      <c r="NM133" s="164">
        <v>160</v>
      </c>
      <c r="NN133" s="340"/>
      <c r="NO133" s="169"/>
      <c r="NP133" s="164">
        <v>160</v>
      </c>
      <c r="NQ133" s="340"/>
      <c r="NR133" s="169"/>
      <c r="NS133" s="164">
        <v>160</v>
      </c>
      <c r="NT133" s="340"/>
      <c r="NU133" s="169"/>
      <c r="NV133" s="195">
        <v>160</v>
      </c>
      <c r="NW133" s="327"/>
      <c r="NX133" s="169"/>
      <c r="NY133" s="195">
        <v>160</v>
      </c>
      <c r="NZ133" s="327"/>
      <c r="OA133" s="169"/>
      <c r="OB133" s="164">
        <v>160</v>
      </c>
      <c r="OC133" s="340"/>
      <c r="OD133" s="169"/>
      <c r="OE133" s="164">
        <v>160</v>
      </c>
      <c r="OF133" s="340"/>
      <c r="OG133" s="169"/>
      <c r="OH133" s="164">
        <v>160</v>
      </c>
      <c r="OI133" s="340"/>
      <c r="OJ133" s="169"/>
      <c r="OK133" s="252">
        <f t="shared" si="120"/>
        <v>0</v>
      </c>
      <c r="OL133" s="251">
        <f t="shared" si="121"/>
        <v>0</v>
      </c>
      <c r="OM133" s="226">
        <f t="shared" si="122"/>
        <v>0</v>
      </c>
      <c r="ON133" s="227">
        <f t="shared" si="123"/>
        <v>0</v>
      </c>
      <c r="OO133" s="1"/>
      <c r="OP133" s="1"/>
      <c r="OQ133" s="283" t="s">
        <v>297</v>
      </c>
      <c r="OR133" s="354">
        <v>160</v>
      </c>
      <c r="OS133" s="327"/>
      <c r="OT133" s="177"/>
      <c r="OU133" s="252">
        <f t="shared" si="124"/>
        <v>0</v>
      </c>
      <c r="OV133" s="227">
        <f t="shared" si="125"/>
        <v>0</v>
      </c>
      <c r="OW133" s="226">
        <f t="shared" si="126"/>
        <v>0</v>
      </c>
      <c r="OX133" s="251">
        <f t="shared" si="127"/>
        <v>0</v>
      </c>
      <c r="OY133" s="293"/>
      <c r="OZ133" s="1"/>
      <c r="PA133" s="1"/>
      <c r="PB133" s="228">
        <f t="shared" si="130"/>
        <v>0</v>
      </c>
      <c r="PC133" s="255">
        <f t="shared" si="131"/>
        <v>0</v>
      </c>
      <c r="PD133" s="226">
        <f t="shared" si="132"/>
        <v>0</v>
      </c>
      <c r="PE133" s="227">
        <f t="shared" si="133"/>
        <v>0</v>
      </c>
      <c r="PF133" s="230">
        <f t="shared" si="134"/>
        <v>0</v>
      </c>
      <c r="PG133" s="229">
        <f t="shared" si="135"/>
        <v>0</v>
      </c>
      <c r="PH133" s="226">
        <f t="shared" si="136"/>
        <v>0</v>
      </c>
      <c r="PI133" s="251">
        <f t="shared" si="137"/>
        <v>0</v>
      </c>
      <c r="PJ133" s="412">
        <f t="shared" si="138"/>
        <v>0</v>
      </c>
      <c r="PK133" s="417">
        <f t="shared" si="139"/>
        <v>0</v>
      </c>
      <c r="PL133" s="412">
        <f t="shared" si="140"/>
        <v>0</v>
      </c>
      <c r="PM133" s="414">
        <f t="shared" si="141"/>
        <v>0</v>
      </c>
      <c r="PN133" s="412" t="s">
        <v>338</v>
      </c>
      <c r="PO133" s="414" t="s">
        <v>338</v>
      </c>
      <c r="PP133" s="412">
        <f t="shared" si="142"/>
        <v>0</v>
      </c>
      <c r="PQ133" s="414">
        <f t="shared" si="143"/>
        <v>0</v>
      </c>
      <c r="PR133" s="1"/>
      <c r="PV133" s="26"/>
      <c r="PW133" s="26"/>
      <c r="PY133" s="26"/>
    </row>
    <row r="134" spans="2:441" s="4" customFormat="1" ht="15" hidden="1" customHeight="1" x14ac:dyDescent="0.25">
      <c r="B134" s="46"/>
      <c r="C134" s="982"/>
      <c r="D134" s="983"/>
      <c r="E134" s="583"/>
      <c r="F134" s="652"/>
      <c r="G134" s="584"/>
      <c r="H134" s="58"/>
      <c r="I134" s="57">
        <f>INT(ROUND(F134,2)*(IF(RIGHT(G134,1)="*",data!$J$11*H134+(IF(H134&gt;0, data!$K$11,0)),(IF(G134&gt;0,data!$J$11*RIGHT(G134,5)+data!$K$11,0)))))</f>
        <v>0</v>
      </c>
      <c r="J134" s="57">
        <f t="shared" si="144"/>
        <v>0</v>
      </c>
      <c r="K134" s="576"/>
      <c r="L134" s="550"/>
      <c r="M134" s="128"/>
      <c r="N134" s="57">
        <f>INT(ROUND(F134,2)*(IF(J134&gt;0,(IF(L134="ano",data!$J$6,0)),0)))</f>
        <v>0</v>
      </c>
      <c r="O134" s="61">
        <f t="shared" si="145"/>
        <v>0</v>
      </c>
      <c r="P134" s="63">
        <f t="shared" si="146"/>
        <v>0</v>
      </c>
      <c r="Q134" s="26"/>
      <c r="R134" s="288" t="str">
        <f t="shared" si="147"/>
        <v/>
      </c>
      <c r="S134" s="289" t="str">
        <f t="shared" si="148"/>
        <v/>
      </c>
      <c r="T134" s="65" t="s">
        <v>338</v>
      </c>
      <c r="U134" s="290" t="str">
        <f t="shared" si="149"/>
        <v/>
      </c>
      <c r="V134" s="4">
        <f t="shared" si="129"/>
        <v>0</v>
      </c>
      <c r="W134" s="26">
        <f t="shared" si="150"/>
        <v>0</v>
      </c>
      <c r="X134" s="26">
        <f>IF(OR(G134=data!$I$18,G134=data!$I$19,G134=data!$I$20,G134=data!$I$21,G134=data!$I$22,G134=data!$I$23,G134=data!$I$24,G134=data!$I$25,G134=data!$I$26,G134=data!$I$27,G134=data!$I$28,G134=data!$I$29,G134=data!$I$30,G134=data!$I$31,G134=data!$I$32,G134=data!$I$33,G134=data!$I$34,G134=data!$I$35,G134=data!$I$36,G134=data!$I$37,G134=data!$I$38,G134=data!$I$39,G134=data!$I$40,G134=data!$I$41,G134=data!$I$42,G134=data!$I$43,G134=data!$I$44),1,0)</f>
        <v>0</v>
      </c>
      <c r="Z134" s="173" t="s">
        <v>297</v>
      </c>
      <c r="AA134" s="10"/>
      <c r="AB134" s="10"/>
      <c r="AC134" s="560">
        <v>160</v>
      </c>
      <c r="AD134" s="561"/>
      <c r="AE134" s="562"/>
      <c r="AF134" s="560">
        <v>160</v>
      </c>
      <c r="AG134" s="561"/>
      <c r="AH134" s="562"/>
      <c r="AI134" s="560">
        <v>160</v>
      </c>
      <c r="AJ134" s="561"/>
      <c r="AK134" s="562"/>
      <c r="AL134" s="560">
        <v>160</v>
      </c>
      <c r="AM134" s="561"/>
      <c r="AN134" s="562"/>
      <c r="AO134" s="560">
        <v>160</v>
      </c>
      <c r="AP134" s="561"/>
      <c r="AQ134" s="562"/>
      <c r="AR134" s="560">
        <v>160</v>
      </c>
      <c r="AS134" s="561"/>
      <c r="AT134" s="562"/>
      <c r="AU134" s="560">
        <v>160</v>
      </c>
      <c r="AV134" s="561"/>
      <c r="AW134" s="562"/>
      <c r="AX134" s="560">
        <v>160</v>
      </c>
      <c r="AY134" s="561"/>
      <c r="AZ134" s="562"/>
      <c r="BA134" s="560">
        <v>160</v>
      </c>
      <c r="BB134" s="561"/>
      <c r="BC134" s="562"/>
      <c r="BD134" s="560">
        <v>160</v>
      </c>
      <c r="BE134" s="561"/>
      <c r="BF134" s="562"/>
      <c r="BG134" s="560">
        <v>160</v>
      </c>
      <c r="BH134" s="561"/>
      <c r="BI134" s="562"/>
      <c r="BJ134" s="560">
        <v>160</v>
      </c>
      <c r="BK134" s="561"/>
      <c r="BL134" s="562"/>
      <c r="BM134" s="226">
        <f t="shared" si="88"/>
        <v>0</v>
      </c>
      <c r="BN134" s="251">
        <f t="shared" si="89"/>
        <v>0</v>
      </c>
      <c r="BO134" s="226">
        <f t="shared" si="90"/>
        <v>0</v>
      </c>
      <c r="BP134" s="227">
        <f t="shared" si="91"/>
        <v>0</v>
      </c>
      <c r="BQ134" s="1"/>
      <c r="BR134" s="1"/>
      <c r="BS134" s="174">
        <v>160</v>
      </c>
      <c r="BT134" s="573"/>
      <c r="BU134" s="175"/>
      <c r="BV134" s="174">
        <v>160</v>
      </c>
      <c r="BW134" s="573"/>
      <c r="BX134" s="175"/>
      <c r="BY134" s="174">
        <v>160</v>
      </c>
      <c r="BZ134" s="573"/>
      <c r="CA134" s="175"/>
      <c r="CB134" s="174">
        <v>160</v>
      </c>
      <c r="CC134" s="573"/>
      <c r="CD134" s="175"/>
      <c r="CE134" s="174">
        <v>160</v>
      </c>
      <c r="CF134" s="573"/>
      <c r="CG134" s="175"/>
      <c r="CH134" s="174">
        <v>160</v>
      </c>
      <c r="CI134" s="573"/>
      <c r="CJ134" s="175"/>
      <c r="CK134" s="174">
        <v>160</v>
      </c>
      <c r="CL134" s="573"/>
      <c r="CM134" s="175"/>
      <c r="CN134" s="174">
        <v>160</v>
      </c>
      <c r="CO134" s="573"/>
      <c r="CP134" s="175"/>
      <c r="CQ134" s="174">
        <v>160</v>
      </c>
      <c r="CR134" s="573"/>
      <c r="CS134" s="175"/>
      <c r="CT134" s="174">
        <v>160</v>
      </c>
      <c r="CU134" s="573"/>
      <c r="CV134" s="175"/>
      <c r="CW134" s="174">
        <v>160</v>
      </c>
      <c r="CX134" s="573"/>
      <c r="CY134" s="175"/>
      <c r="CZ134" s="174">
        <v>160</v>
      </c>
      <c r="DA134" s="573"/>
      <c r="DB134" s="175"/>
      <c r="DC134" s="252">
        <f t="shared" si="92"/>
        <v>0</v>
      </c>
      <c r="DD134" s="251">
        <f t="shared" si="93"/>
        <v>0</v>
      </c>
      <c r="DE134" s="226">
        <f t="shared" si="94"/>
        <v>0</v>
      </c>
      <c r="DF134" s="227">
        <f t="shared" si="95"/>
        <v>0</v>
      </c>
      <c r="DG134" s="1"/>
      <c r="DH134" s="1"/>
      <c r="DI134" s="174">
        <v>160</v>
      </c>
      <c r="DJ134" s="566"/>
      <c r="DK134" s="567"/>
      <c r="DL134" s="201">
        <v>160</v>
      </c>
      <c r="DM134" s="561"/>
      <c r="DN134" s="567"/>
      <c r="DO134" s="201">
        <v>160</v>
      </c>
      <c r="DP134" s="561"/>
      <c r="DQ134" s="567"/>
      <c r="DR134" s="201">
        <v>160</v>
      </c>
      <c r="DS134" s="561"/>
      <c r="DT134" s="567"/>
      <c r="DU134" s="201">
        <v>160</v>
      </c>
      <c r="DV134" s="561"/>
      <c r="DW134" s="567"/>
      <c r="DX134" s="174">
        <v>160</v>
      </c>
      <c r="DY134" s="566"/>
      <c r="DZ134" s="567"/>
      <c r="EA134" s="201">
        <v>160</v>
      </c>
      <c r="EB134" s="561"/>
      <c r="EC134" s="567"/>
      <c r="ED134" s="201">
        <v>160</v>
      </c>
      <c r="EE134" s="561"/>
      <c r="EF134" s="567"/>
      <c r="EG134" s="201">
        <v>160</v>
      </c>
      <c r="EH134" s="561"/>
      <c r="EI134" s="567"/>
      <c r="EJ134" s="174">
        <v>160</v>
      </c>
      <c r="EK134" s="566"/>
      <c r="EL134" s="567"/>
      <c r="EM134" s="201">
        <v>160</v>
      </c>
      <c r="EN134" s="561"/>
      <c r="EO134" s="567"/>
      <c r="EP134" s="201">
        <v>160</v>
      </c>
      <c r="EQ134" s="561"/>
      <c r="ER134" s="567"/>
      <c r="ES134" s="252">
        <f t="shared" si="96"/>
        <v>0</v>
      </c>
      <c r="ET134" s="251">
        <f t="shared" si="97"/>
        <v>0</v>
      </c>
      <c r="EU134" s="226">
        <f t="shared" si="98"/>
        <v>0</v>
      </c>
      <c r="EV134" s="227">
        <f t="shared" si="99"/>
        <v>0</v>
      </c>
      <c r="EW134" s="1"/>
      <c r="EX134" s="1"/>
      <c r="EY134" s="568">
        <v>160</v>
      </c>
      <c r="EZ134" s="573"/>
      <c r="FA134" s="567"/>
      <c r="FB134" s="201">
        <v>160</v>
      </c>
      <c r="FC134" s="573"/>
      <c r="FD134" s="567"/>
      <c r="FE134" s="201">
        <v>160</v>
      </c>
      <c r="FF134" s="573"/>
      <c r="FG134" s="567"/>
      <c r="FH134" s="201">
        <v>160</v>
      </c>
      <c r="FI134" s="573"/>
      <c r="FJ134" s="567"/>
      <c r="FK134" s="174">
        <v>160</v>
      </c>
      <c r="FL134" s="566"/>
      <c r="FM134" s="567"/>
      <c r="FN134" s="201">
        <v>160</v>
      </c>
      <c r="FO134" s="573"/>
      <c r="FP134" s="567"/>
      <c r="FQ134" s="174">
        <v>160</v>
      </c>
      <c r="FR134" s="566"/>
      <c r="FS134" s="567"/>
      <c r="FT134" s="201">
        <v>160</v>
      </c>
      <c r="FU134" s="573"/>
      <c r="FV134" s="567"/>
      <c r="FW134" s="201">
        <v>160</v>
      </c>
      <c r="FX134" s="573"/>
      <c r="FY134" s="567"/>
      <c r="FZ134" s="174">
        <v>160</v>
      </c>
      <c r="GA134" s="566"/>
      <c r="GB134" s="567"/>
      <c r="GC134" s="201">
        <v>160</v>
      </c>
      <c r="GD134" s="573"/>
      <c r="GE134" s="567"/>
      <c r="GF134" s="201">
        <v>160</v>
      </c>
      <c r="GG134" s="573"/>
      <c r="GH134" s="567"/>
      <c r="GI134" s="252">
        <f t="shared" si="100"/>
        <v>0</v>
      </c>
      <c r="GJ134" s="251">
        <f t="shared" si="101"/>
        <v>0</v>
      </c>
      <c r="GK134" s="226">
        <f t="shared" si="102"/>
        <v>0</v>
      </c>
      <c r="GL134" s="227">
        <f t="shared" si="103"/>
        <v>0</v>
      </c>
      <c r="GM134" s="1"/>
      <c r="GN134" s="1"/>
      <c r="GO134" s="568">
        <v>160</v>
      </c>
      <c r="GP134" s="573"/>
      <c r="GQ134" s="567"/>
      <c r="GR134" s="201">
        <v>160</v>
      </c>
      <c r="GS134" s="573"/>
      <c r="GT134" s="567"/>
      <c r="GU134" s="201">
        <v>160</v>
      </c>
      <c r="GV134" s="573"/>
      <c r="GW134" s="567"/>
      <c r="GX134" s="201">
        <v>160</v>
      </c>
      <c r="GY134" s="573"/>
      <c r="GZ134" s="567"/>
      <c r="HA134" s="201">
        <v>160</v>
      </c>
      <c r="HB134" s="573"/>
      <c r="HC134" s="567"/>
      <c r="HD134" s="201">
        <v>160</v>
      </c>
      <c r="HE134" s="573"/>
      <c r="HF134" s="567"/>
      <c r="HG134" s="201">
        <v>160</v>
      </c>
      <c r="HH134" s="573"/>
      <c r="HI134" s="567"/>
      <c r="HJ134" s="201">
        <v>160</v>
      </c>
      <c r="HK134" s="573"/>
      <c r="HL134" s="567"/>
      <c r="HM134" s="201">
        <v>160</v>
      </c>
      <c r="HN134" s="573"/>
      <c r="HO134" s="567"/>
      <c r="HP134" s="201">
        <v>160</v>
      </c>
      <c r="HQ134" s="573"/>
      <c r="HR134" s="567"/>
      <c r="HS134" s="201">
        <v>160</v>
      </c>
      <c r="HT134" s="573"/>
      <c r="HU134" s="567"/>
      <c r="HV134" s="201">
        <v>160</v>
      </c>
      <c r="HW134" s="573"/>
      <c r="HX134" s="567"/>
      <c r="HY134" s="252">
        <f t="shared" si="104"/>
        <v>0</v>
      </c>
      <c r="HZ134" s="251">
        <f t="shared" si="105"/>
        <v>0</v>
      </c>
      <c r="IA134" s="226">
        <f t="shared" si="106"/>
        <v>0</v>
      </c>
      <c r="IB134" s="227">
        <f t="shared" si="107"/>
        <v>0</v>
      </c>
      <c r="IC134" s="1"/>
      <c r="ID134" s="1"/>
      <c r="IE134" s="568">
        <v>160</v>
      </c>
      <c r="IF134" s="573"/>
      <c r="IG134" s="567"/>
      <c r="IH134" s="201">
        <v>160</v>
      </c>
      <c r="II134" s="573"/>
      <c r="IJ134" s="567"/>
      <c r="IK134" s="174">
        <v>160</v>
      </c>
      <c r="IL134" s="566"/>
      <c r="IM134" s="567"/>
      <c r="IN134" s="174">
        <v>160</v>
      </c>
      <c r="IO134" s="566"/>
      <c r="IP134" s="567"/>
      <c r="IQ134" s="174">
        <v>160</v>
      </c>
      <c r="IR134" s="566"/>
      <c r="IS134" s="567"/>
      <c r="IT134" s="174">
        <v>160</v>
      </c>
      <c r="IU134" s="566"/>
      <c r="IV134" s="567"/>
      <c r="IW134" s="201">
        <v>160</v>
      </c>
      <c r="IX134" s="573"/>
      <c r="IY134" s="567"/>
      <c r="IZ134" s="174">
        <v>160</v>
      </c>
      <c r="JA134" s="566"/>
      <c r="JB134" s="567"/>
      <c r="JC134" s="174">
        <v>160</v>
      </c>
      <c r="JD134" s="566"/>
      <c r="JE134" s="567"/>
      <c r="JF134" s="174">
        <v>160</v>
      </c>
      <c r="JG134" s="566"/>
      <c r="JH134" s="567"/>
      <c r="JI134" s="174">
        <v>160</v>
      </c>
      <c r="JJ134" s="566"/>
      <c r="JK134" s="567"/>
      <c r="JL134" s="201">
        <v>160</v>
      </c>
      <c r="JM134" s="573"/>
      <c r="JN134" s="567"/>
      <c r="JO134" s="252">
        <f t="shared" si="108"/>
        <v>0</v>
      </c>
      <c r="JP134" s="251">
        <f t="shared" si="109"/>
        <v>0</v>
      </c>
      <c r="JQ134" s="226">
        <f t="shared" si="110"/>
        <v>0</v>
      </c>
      <c r="JR134" s="227">
        <f t="shared" si="111"/>
        <v>0</v>
      </c>
      <c r="JS134" s="1"/>
      <c r="JT134" s="1"/>
      <c r="JU134" s="174">
        <v>160</v>
      </c>
      <c r="JV134" s="566"/>
      <c r="JW134" s="567"/>
      <c r="JX134" s="174">
        <v>160</v>
      </c>
      <c r="JY134" s="566"/>
      <c r="JZ134" s="567"/>
      <c r="KA134" s="174">
        <v>160</v>
      </c>
      <c r="KB134" s="566"/>
      <c r="KC134" s="567"/>
      <c r="KD134" s="174">
        <v>160</v>
      </c>
      <c r="KE134" s="566"/>
      <c r="KF134" s="567"/>
      <c r="KG134" s="174">
        <v>160</v>
      </c>
      <c r="KH134" s="566"/>
      <c r="KI134" s="567"/>
      <c r="KJ134" s="174">
        <v>160</v>
      </c>
      <c r="KK134" s="566"/>
      <c r="KL134" s="567"/>
      <c r="KM134" s="174">
        <v>160</v>
      </c>
      <c r="KN134" s="566"/>
      <c r="KO134" s="567"/>
      <c r="KP134" s="174">
        <v>160</v>
      </c>
      <c r="KQ134" s="566"/>
      <c r="KR134" s="567"/>
      <c r="KS134" s="174">
        <v>160</v>
      </c>
      <c r="KT134" s="566"/>
      <c r="KU134" s="567"/>
      <c r="KV134" s="174">
        <v>160</v>
      </c>
      <c r="KW134" s="566"/>
      <c r="KX134" s="567"/>
      <c r="KY134" s="174">
        <v>160</v>
      </c>
      <c r="KZ134" s="566"/>
      <c r="LA134" s="567"/>
      <c r="LB134" s="174">
        <v>160</v>
      </c>
      <c r="LC134" s="566"/>
      <c r="LD134" s="567"/>
      <c r="LE134" s="252">
        <f t="shared" si="112"/>
        <v>0</v>
      </c>
      <c r="LF134" s="251">
        <f t="shared" si="113"/>
        <v>0</v>
      </c>
      <c r="LG134" s="226">
        <f t="shared" si="114"/>
        <v>0</v>
      </c>
      <c r="LH134" s="227">
        <f t="shared" si="115"/>
        <v>0</v>
      </c>
      <c r="LI134" s="1"/>
      <c r="LJ134" s="1"/>
      <c r="LK134" s="174">
        <v>160</v>
      </c>
      <c r="LL134" s="566"/>
      <c r="LM134" s="567"/>
      <c r="LN134" s="174">
        <v>160</v>
      </c>
      <c r="LO134" s="566"/>
      <c r="LP134" s="567"/>
      <c r="LQ134" s="174">
        <v>160</v>
      </c>
      <c r="LR134" s="566"/>
      <c r="LS134" s="567"/>
      <c r="LT134" s="174">
        <v>160</v>
      </c>
      <c r="LU134" s="566"/>
      <c r="LV134" s="567"/>
      <c r="LW134" s="174">
        <v>160</v>
      </c>
      <c r="LX134" s="566"/>
      <c r="LY134" s="567"/>
      <c r="LZ134" s="551">
        <v>160</v>
      </c>
      <c r="MA134" s="566"/>
      <c r="MB134" s="567"/>
      <c r="MC134" s="174">
        <v>160</v>
      </c>
      <c r="MD134" s="566"/>
      <c r="ME134" s="567"/>
      <c r="MF134" s="174">
        <v>160</v>
      </c>
      <c r="MG134" s="566"/>
      <c r="MH134" s="567"/>
      <c r="MI134" s="174">
        <v>160</v>
      </c>
      <c r="MJ134" s="566"/>
      <c r="MK134" s="567"/>
      <c r="ML134" s="174">
        <v>160</v>
      </c>
      <c r="MM134" s="566"/>
      <c r="MN134" s="567"/>
      <c r="MO134" s="551">
        <v>160</v>
      </c>
      <c r="MP134" s="566"/>
      <c r="MQ134" s="567"/>
      <c r="MR134" s="174">
        <v>160</v>
      </c>
      <c r="MS134" s="566"/>
      <c r="MT134" s="567"/>
      <c r="MU134" s="252">
        <f t="shared" si="116"/>
        <v>0</v>
      </c>
      <c r="MV134" s="251">
        <f t="shared" si="117"/>
        <v>0</v>
      </c>
      <c r="MW134" s="226">
        <f t="shared" si="118"/>
        <v>0</v>
      </c>
      <c r="MX134" s="227">
        <f t="shared" si="119"/>
        <v>0</v>
      </c>
      <c r="MY134" s="1"/>
      <c r="MZ134" s="1"/>
      <c r="NA134" s="568">
        <v>160</v>
      </c>
      <c r="NB134" s="573"/>
      <c r="NC134" s="567"/>
      <c r="ND134" s="174">
        <v>160</v>
      </c>
      <c r="NE134" s="566"/>
      <c r="NF134" s="567"/>
      <c r="NG134" s="201">
        <v>160</v>
      </c>
      <c r="NH134" s="573"/>
      <c r="NI134" s="567"/>
      <c r="NJ134" s="201">
        <v>160</v>
      </c>
      <c r="NK134" s="573"/>
      <c r="NL134" s="567"/>
      <c r="NM134" s="174">
        <v>160</v>
      </c>
      <c r="NN134" s="566"/>
      <c r="NO134" s="567"/>
      <c r="NP134" s="174">
        <v>160</v>
      </c>
      <c r="NQ134" s="566"/>
      <c r="NR134" s="567"/>
      <c r="NS134" s="174">
        <v>160</v>
      </c>
      <c r="NT134" s="566"/>
      <c r="NU134" s="567"/>
      <c r="NV134" s="201">
        <v>160</v>
      </c>
      <c r="NW134" s="573"/>
      <c r="NX134" s="567"/>
      <c r="NY134" s="201">
        <v>160</v>
      </c>
      <c r="NZ134" s="573"/>
      <c r="OA134" s="567"/>
      <c r="OB134" s="174">
        <v>160</v>
      </c>
      <c r="OC134" s="566"/>
      <c r="OD134" s="567"/>
      <c r="OE134" s="174">
        <v>160</v>
      </c>
      <c r="OF134" s="566"/>
      <c r="OG134" s="567"/>
      <c r="OH134" s="174">
        <v>160</v>
      </c>
      <c r="OI134" s="566"/>
      <c r="OJ134" s="567"/>
      <c r="OK134" s="252">
        <f t="shared" si="120"/>
        <v>0</v>
      </c>
      <c r="OL134" s="251">
        <f t="shared" si="121"/>
        <v>0</v>
      </c>
      <c r="OM134" s="226">
        <f t="shared" si="122"/>
        <v>0</v>
      </c>
      <c r="ON134" s="227">
        <f t="shared" si="123"/>
        <v>0</v>
      </c>
      <c r="OO134" s="1"/>
      <c r="OP134" s="1"/>
      <c r="OQ134" s="571" t="s">
        <v>297</v>
      </c>
      <c r="OR134" s="577">
        <v>160</v>
      </c>
      <c r="OS134" s="573"/>
      <c r="OT134" s="175"/>
      <c r="OU134" s="252">
        <f t="shared" si="124"/>
        <v>0</v>
      </c>
      <c r="OV134" s="227">
        <f t="shared" si="125"/>
        <v>0</v>
      </c>
      <c r="OW134" s="226">
        <f t="shared" si="126"/>
        <v>0</v>
      </c>
      <c r="OX134" s="251">
        <f t="shared" si="127"/>
        <v>0</v>
      </c>
      <c r="OY134" s="574"/>
      <c r="OZ134" s="1"/>
      <c r="PA134" s="1"/>
      <c r="PB134" s="228">
        <f t="shared" si="130"/>
        <v>0</v>
      </c>
      <c r="PC134" s="255">
        <f t="shared" si="131"/>
        <v>0</v>
      </c>
      <c r="PD134" s="226">
        <f t="shared" si="132"/>
        <v>0</v>
      </c>
      <c r="PE134" s="227">
        <f t="shared" si="133"/>
        <v>0</v>
      </c>
      <c r="PF134" s="230">
        <f t="shared" si="134"/>
        <v>0</v>
      </c>
      <c r="PG134" s="229">
        <f t="shared" si="135"/>
        <v>0</v>
      </c>
      <c r="PH134" s="226">
        <f t="shared" si="136"/>
        <v>0</v>
      </c>
      <c r="PI134" s="251">
        <f t="shared" si="137"/>
        <v>0</v>
      </c>
      <c r="PJ134" s="412">
        <f t="shared" si="138"/>
        <v>0</v>
      </c>
      <c r="PK134" s="417">
        <f t="shared" si="139"/>
        <v>0</v>
      </c>
      <c r="PL134" s="412">
        <f t="shared" si="140"/>
        <v>0</v>
      </c>
      <c r="PM134" s="414">
        <f t="shared" si="141"/>
        <v>0</v>
      </c>
      <c r="PN134" s="412" t="s">
        <v>338</v>
      </c>
      <c r="PO134" s="414" t="s">
        <v>338</v>
      </c>
      <c r="PP134" s="412">
        <f t="shared" si="142"/>
        <v>0</v>
      </c>
      <c r="PQ134" s="414">
        <f t="shared" si="143"/>
        <v>0</v>
      </c>
      <c r="PR134" s="1"/>
      <c r="PV134" s="26"/>
      <c r="PW134" s="26"/>
      <c r="PY134" s="26"/>
    </row>
    <row r="135" spans="2:441" s="4" customFormat="1" ht="16.5" customHeight="1" x14ac:dyDescent="0.25">
      <c r="B135" s="46" t="s">
        <v>343</v>
      </c>
      <c r="C135" s="986"/>
      <c r="D135" s="987"/>
      <c r="E135" s="308"/>
      <c r="F135" s="652">
        <v>1</v>
      </c>
      <c r="G135" s="309"/>
      <c r="H135" s="59"/>
      <c r="I135" s="57">
        <f>INT(ROUND(F135,2)*(IF(RIGHT(G135,1)="*",data!$J$11*H135+(IF(H135&gt;0, data!$K$11,0)),(IF(G135&gt;0,data!$J$11*RIGHT(G135,5)+data!$K$11,0)))))</f>
        <v>0</v>
      </c>
      <c r="J135" s="57">
        <f t="shared" si="144"/>
        <v>0</v>
      </c>
      <c r="K135" s="313"/>
      <c r="L135" s="314"/>
      <c r="M135" s="312"/>
      <c r="N135" s="57">
        <f>INT(ROUND(F135,2)*(IF(J135&gt;0,(IF(L135="ano",data!$J$6,0)),0)))</f>
        <v>0</v>
      </c>
      <c r="O135" s="61">
        <f t="shared" si="145"/>
        <v>0</v>
      </c>
      <c r="P135" s="63">
        <f t="shared" si="146"/>
        <v>0</v>
      </c>
      <c r="Q135" s="26"/>
      <c r="R135" s="288" t="str">
        <f t="shared" si="147"/>
        <v/>
      </c>
      <c r="S135" s="289" t="str">
        <f t="shared" si="148"/>
        <v/>
      </c>
      <c r="T135" s="65" t="s">
        <v>338</v>
      </c>
      <c r="U135" s="290" t="str">
        <f t="shared" si="149"/>
        <v/>
      </c>
      <c r="V135" s="4">
        <f t="shared" si="129"/>
        <v>0</v>
      </c>
      <c r="W135" s="26">
        <f t="shared" si="150"/>
        <v>0</v>
      </c>
      <c r="X135" s="26">
        <f>IF(OR(G135=data!$I$18,G135=data!$I$19,G135=data!$I$20,G135=data!$I$21,G135=data!$I$22,G135=data!$I$23,G135=data!$I$24,G135=data!$I$25,G135=data!$I$26,G135=data!$I$27,G135=data!$I$28,G135=data!$I$29,G135=data!$I$30,G135=data!$I$31,G135=data!$I$32,G135=data!$I$33,G135=data!$I$34,G135=data!$I$35,G135=data!$I$36,G135=data!$I$37,G135=data!$I$38,G135=data!$I$39,G135=data!$I$40,G135=data!$I$41,G135=data!$I$42,G135=data!$I$43,G135=data!$I$44),1,0)</f>
        <v>0</v>
      </c>
      <c r="Z135" s="176" t="s">
        <v>297</v>
      </c>
      <c r="AA135" s="10"/>
      <c r="AB135" s="10"/>
      <c r="AC135" s="168">
        <v>160</v>
      </c>
      <c r="AD135" s="328"/>
      <c r="AE135" s="223"/>
      <c r="AF135" s="168">
        <v>160</v>
      </c>
      <c r="AG135" s="328"/>
      <c r="AH135" s="223"/>
      <c r="AI135" s="168">
        <v>160</v>
      </c>
      <c r="AJ135" s="328"/>
      <c r="AK135" s="223"/>
      <c r="AL135" s="168">
        <v>160</v>
      </c>
      <c r="AM135" s="328"/>
      <c r="AN135" s="223"/>
      <c r="AO135" s="168">
        <v>160</v>
      </c>
      <c r="AP135" s="328"/>
      <c r="AQ135" s="223"/>
      <c r="AR135" s="168">
        <v>160</v>
      </c>
      <c r="AS135" s="328"/>
      <c r="AT135" s="223"/>
      <c r="AU135" s="168">
        <v>160</v>
      </c>
      <c r="AV135" s="328"/>
      <c r="AW135" s="223"/>
      <c r="AX135" s="168">
        <v>160</v>
      </c>
      <c r="AY135" s="328"/>
      <c r="AZ135" s="223"/>
      <c r="BA135" s="168">
        <v>160</v>
      </c>
      <c r="BB135" s="328"/>
      <c r="BC135" s="223"/>
      <c r="BD135" s="168">
        <v>160</v>
      </c>
      <c r="BE135" s="328"/>
      <c r="BF135" s="223"/>
      <c r="BG135" s="168">
        <v>160</v>
      </c>
      <c r="BH135" s="328"/>
      <c r="BI135" s="223"/>
      <c r="BJ135" s="168">
        <v>160</v>
      </c>
      <c r="BK135" s="328"/>
      <c r="BL135" s="223"/>
      <c r="BM135" s="226">
        <f t="shared" si="88"/>
        <v>0</v>
      </c>
      <c r="BN135" s="251">
        <f t="shared" si="89"/>
        <v>0</v>
      </c>
      <c r="BO135" s="226">
        <f t="shared" si="90"/>
        <v>0</v>
      </c>
      <c r="BP135" s="227">
        <f t="shared" si="91"/>
        <v>0</v>
      </c>
      <c r="BQ135" s="1"/>
      <c r="BR135" s="1"/>
      <c r="BS135" s="164">
        <v>160</v>
      </c>
      <c r="BT135" s="327"/>
      <c r="BU135" s="177"/>
      <c r="BV135" s="164">
        <v>160</v>
      </c>
      <c r="BW135" s="327"/>
      <c r="BX135" s="177"/>
      <c r="BY135" s="164">
        <v>160</v>
      </c>
      <c r="BZ135" s="327"/>
      <c r="CA135" s="177"/>
      <c r="CB135" s="164">
        <v>160</v>
      </c>
      <c r="CC135" s="327"/>
      <c r="CD135" s="177"/>
      <c r="CE135" s="164">
        <v>160</v>
      </c>
      <c r="CF135" s="327"/>
      <c r="CG135" s="177"/>
      <c r="CH135" s="164">
        <v>160</v>
      </c>
      <c r="CI135" s="327"/>
      <c r="CJ135" s="177"/>
      <c r="CK135" s="164">
        <v>160</v>
      </c>
      <c r="CL135" s="327"/>
      <c r="CM135" s="177"/>
      <c r="CN135" s="164">
        <v>160</v>
      </c>
      <c r="CO135" s="327"/>
      <c r="CP135" s="177"/>
      <c r="CQ135" s="164">
        <v>160</v>
      </c>
      <c r="CR135" s="327"/>
      <c r="CS135" s="177"/>
      <c r="CT135" s="164">
        <v>160</v>
      </c>
      <c r="CU135" s="327"/>
      <c r="CV135" s="177"/>
      <c r="CW135" s="164">
        <v>160</v>
      </c>
      <c r="CX135" s="327"/>
      <c r="CY135" s="177"/>
      <c r="CZ135" s="164">
        <v>160</v>
      </c>
      <c r="DA135" s="327"/>
      <c r="DB135" s="177"/>
      <c r="DC135" s="252">
        <f t="shared" si="92"/>
        <v>0</v>
      </c>
      <c r="DD135" s="251">
        <f t="shared" si="93"/>
        <v>0</v>
      </c>
      <c r="DE135" s="226">
        <f t="shared" si="94"/>
        <v>0</v>
      </c>
      <c r="DF135" s="227">
        <f t="shared" si="95"/>
        <v>0</v>
      </c>
      <c r="DG135" s="1"/>
      <c r="DH135" s="1"/>
      <c r="DI135" s="164">
        <v>160</v>
      </c>
      <c r="DJ135" s="340"/>
      <c r="DK135" s="169"/>
      <c r="DL135" s="195">
        <v>160</v>
      </c>
      <c r="DM135" s="328"/>
      <c r="DN135" s="169"/>
      <c r="DO135" s="195">
        <v>160</v>
      </c>
      <c r="DP135" s="328"/>
      <c r="DQ135" s="169"/>
      <c r="DR135" s="195">
        <v>160</v>
      </c>
      <c r="DS135" s="328"/>
      <c r="DT135" s="169"/>
      <c r="DU135" s="195">
        <v>160</v>
      </c>
      <c r="DV135" s="328"/>
      <c r="DW135" s="169"/>
      <c r="DX135" s="164">
        <v>160</v>
      </c>
      <c r="DY135" s="340"/>
      <c r="DZ135" s="169"/>
      <c r="EA135" s="195">
        <v>160</v>
      </c>
      <c r="EB135" s="328"/>
      <c r="EC135" s="169"/>
      <c r="ED135" s="195">
        <v>160</v>
      </c>
      <c r="EE135" s="328"/>
      <c r="EF135" s="169"/>
      <c r="EG135" s="195">
        <v>160</v>
      </c>
      <c r="EH135" s="328"/>
      <c r="EI135" s="169"/>
      <c r="EJ135" s="164">
        <v>160</v>
      </c>
      <c r="EK135" s="340"/>
      <c r="EL135" s="169"/>
      <c r="EM135" s="195">
        <v>160</v>
      </c>
      <c r="EN135" s="328"/>
      <c r="EO135" s="169"/>
      <c r="EP135" s="195">
        <v>160</v>
      </c>
      <c r="EQ135" s="328"/>
      <c r="ER135" s="169"/>
      <c r="ES135" s="252">
        <f t="shared" si="96"/>
        <v>0</v>
      </c>
      <c r="ET135" s="251">
        <f t="shared" si="97"/>
        <v>0</v>
      </c>
      <c r="EU135" s="226">
        <f t="shared" si="98"/>
        <v>0</v>
      </c>
      <c r="EV135" s="227">
        <f t="shared" si="99"/>
        <v>0</v>
      </c>
      <c r="EW135" s="1"/>
      <c r="EX135" s="1"/>
      <c r="EY135" s="346">
        <v>160</v>
      </c>
      <c r="EZ135" s="327"/>
      <c r="FA135" s="169"/>
      <c r="FB135" s="195">
        <v>160</v>
      </c>
      <c r="FC135" s="327"/>
      <c r="FD135" s="169"/>
      <c r="FE135" s="195">
        <v>160</v>
      </c>
      <c r="FF135" s="327"/>
      <c r="FG135" s="169"/>
      <c r="FH135" s="195">
        <v>160</v>
      </c>
      <c r="FI135" s="327"/>
      <c r="FJ135" s="169"/>
      <c r="FK135" s="164">
        <v>160</v>
      </c>
      <c r="FL135" s="340"/>
      <c r="FM135" s="169"/>
      <c r="FN135" s="195">
        <v>160</v>
      </c>
      <c r="FO135" s="327"/>
      <c r="FP135" s="169"/>
      <c r="FQ135" s="164">
        <v>160</v>
      </c>
      <c r="FR135" s="340"/>
      <c r="FS135" s="169"/>
      <c r="FT135" s="195">
        <v>160</v>
      </c>
      <c r="FU135" s="327"/>
      <c r="FV135" s="169"/>
      <c r="FW135" s="195">
        <v>160</v>
      </c>
      <c r="FX135" s="327"/>
      <c r="FY135" s="169"/>
      <c r="FZ135" s="164">
        <v>160</v>
      </c>
      <c r="GA135" s="340"/>
      <c r="GB135" s="169"/>
      <c r="GC135" s="195">
        <v>160</v>
      </c>
      <c r="GD135" s="327"/>
      <c r="GE135" s="169"/>
      <c r="GF135" s="195">
        <v>160</v>
      </c>
      <c r="GG135" s="327"/>
      <c r="GH135" s="169"/>
      <c r="GI135" s="252">
        <f t="shared" si="100"/>
        <v>0</v>
      </c>
      <c r="GJ135" s="251">
        <f t="shared" si="101"/>
        <v>0</v>
      </c>
      <c r="GK135" s="226">
        <f t="shared" si="102"/>
        <v>0</v>
      </c>
      <c r="GL135" s="227">
        <f t="shared" si="103"/>
        <v>0</v>
      </c>
      <c r="GM135" s="1"/>
      <c r="GN135" s="1"/>
      <c r="GO135" s="346">
        <v>160</v>
      </c>
      <c r="GP135" s="327"/>
      <c r="GQ135" s="169"/>
      <c r="GR135" s="195">
        <v>160</v>
      </c>
      <c r="GS135" s="327"/>
      <c r="GT135" s="169"/>
      <c r="GU135" s="195">
        <v>160</v>
      </c>
      <c r="GV135" s="327"/>
      <c r="GW135" s="169"/>
      <c r="GX135" s="195">
        <v>160</v>
      </c>
      <c r="GY135" s="327"/>
      <c r="GZ135" s="169"/>
      <c r="HA135" s="195">
        <v>160</v>
      </c>
      <c r="HB135" s="327"/>
      <c r="HC135" s="169"/>
      <c r="HD135" s="195">
        <v>160</v>
      </c>
      <c r="HE135" s="327"/>
      <c r="HF135" s="169"/>
      <c r="HG135" s="195">
        <v>160</v>
      </c>
      <c r="HH135" s="327"/>
      <c r="HI135" s="169"/>
      <c r="HJ135" s="195">
        <v>160</v>
      </c>
      <c r="HK135" s="327"/>
      <c r="HL135" s="169"/>
      <c r="HM135" s="195">
        <v>160</v>
      </c>
      <c r="HN135" s="327"/>
      <c r="HO135" s="169"/>
      <c r="HP135" s="195">
        <v>160</v>
      </c>
      <c r="HQ135" s="327"/>
      <c r="HR135" s="169"/>
      <c r="HS135" s="195">
        <v>160</v>
      </c>
      <c r="HT135" s="327"/>
      <c r="HU135" s="169"/>
      <c r="HV135" s="195">
        <v>160</v>
      </c>
      <c r="HW135" s="327"/>
      <c r="HX135" s="169"/>
      <c r="HY135" s="252">
        <f t="shared" si="104"/>
        <v>0</v>
      </c>
      <c r="HZ135" s="251">
        <f t="shared" si="105"/>
        <v>0</v>
      </c>
      <c r="IA135" s="226">
        <f t="shared" si="106"/>
        <v>0</v>
      </c>
      <c r="IB135" s="227">
        <f t="shared" si="107"/>
        <v>0</v>
      </c>
      <c r="IC135" s="1"/>
      <c r="ID135" s="1"/>
      <c r="IE135" s="346">
        <v>160</v>
      </c>
      <c r="IF135" s="327"/>
      <c r="IG135" s="169"/>
      <c r="IH135" s="195">
        <v>160</v>
      </c>
      <c r="II135" s="327"/>
      <c r="IJ135" s="169"/>
      <c r="IK135" s="164">
        <v>160</v>
      </c>
      <c r="IL135" s="340"/>
      <c r="IM135" s="169"/>
      <c r="IN135" s="164">
        <v>160</v>
      </c>
      <c r="IO135" s="340"/>
      <c r="IP135" s="169"/>
      <c r="IQ135" s="164">
        <v>160</v>
      </c>
      <c r="IR135" s="340"/>
      <c r="IS135" s="169"/>
      <c r="IT135" s="164">
        <v>160</v>
      </c>
      <c r="IU135" s="340"/>
      <c r="IV135" s="169"/>
      <c r="IW135" s="195">
        <v>160</v>
      </c>
      <c r="IX135" s="327"/>
      <c r="IY135" s="169"/>
      <c r="IZ135" s="164">
        <v>160</v>
      </c>
      <c r="JA135" s="340"/>
      <c r="JB135" s="169"/>
      <c r="JC135" s="164">
        <v>160</v>
      </c>
      <c r="JD135" s="340"/>
      <c r="JE135" s="169"/>
      <c r="JF135" s="164">
        <v>160</v>
      </c>
      <c r="JG135" s="340"/>
      <c r="JH135" s="169"/>
      <c r="JI135" s="164">
        <v>160</v>
      </c>
      <c r="JJ135" s="340"/>
      <c r="JK135" s="169"/>
      <c r="JL135" s="195">
        <v>160</v>
      </c>
      <c r="JM135" s="327"/>
      <c r="JN135" s="169"/>
      <c r="JO135" s="252">
        <f t="shared" si="108"/>
        <v>0</v>
      </c>
      <c r="JP135" s="251">
        <f t="shared" si="109"/>
        <v>0</v>
      </c>
      <c r="JQ135" s="226">
        <f t="shared" si="110"/>
        <v>0</v>
      </c>
      <c r="JR135" s="227">
        <f t="shared" si="111"/>
        <v>0</v>
      </c>
      <c r="JS135" s="1"/>
      <c r="JT135" s="1"/>
      <c r="JU135" s="164">
        <v>160</v>
      </c>
      <c r="JV135" s="340"/>
      <c r="JW135" s="169"/>
      <c r="JX135" s="164">
        <v>160</v>
      </c>
      <c r="JY135" s="340"/>
      <c r="JZ135" s="169"/>
      <c r="KA135" s="164">
        <v>160</v>
      </c>
      <c r="KB135" s="340"/>
      <c r="KC135" s="169"/>
      <c r="KD135" s="164">
        <v>160</v>
      </c>
      <c r="KE135" s="340"/>
      <c r="KF135" s="169"/>
      <c r="KG135" s="164">
        <v>160</v>
      </c>
      <c r="KH135" s="340"/>
      <c r="KI135" s="169"/>
      <c r="KJ135" s="164">
        <v>160</v>
      </c>
      <c r="KK135" s="340"/>
      <c r="KL135" s="169"/>
      <c r="KM135" s="164">
        <v>160</v>
      </c>
      <c r="KN135" s="340"/>
      <c r="KO135" s="169"/>
      <c r="KP135" s="164">
        <v>160</v>
      </c>
      <c r="KQ135" s="340"/>
      <c r="KR135" s="169"/>
      <c r="KS135" s="164">
        <v>160</v>
      </c>
      <c r="KT135" s="340"/>
      <c r="KU135" s="169"/>
      <c r="KV135" s="164">
        <v>160</v>
      </c>
      <c r="KW135" s="340"/>
      <c r="KX135" s="169"/>
      <c r="KY135" s="164">
        <v>160</v>
      </c>
      <c r="KZ135" s="340"/>
      <c r="LA135" s="169"/>
      <c r="LB135" s="164">
        <v>160</v>
      </c>
      <c r="LC135" s="340"/>
      <c r="LD135" s="169"/>
      <c r="LE135" s="252">
        <f t="shared" si="112"/>
        <v>0</v>
      </c>
      <c r="LF135" s="251">
        <f t="shared" si="113"/>
        <v>0</v>
      </c>
      <c r="LG135" s="226">
        <f t="shared" si="114"/>
        <v>0</v>
      </c>
      <c r="LH135" s="227">
        <f t="shared" si="115"/>
        <v>0</v>
      </c>
      <c r="LI135" s="1"/>
      <c r="LJ135" s="1"/>
      <c r="LK135" s="164">
        <v>160</v>
      </c>
      <c r="LL135" s="340"/>
      <c r="LM135" s="169"/>
      <c r="LN135" s="164">
        <v>160</v>
      </c>
      <c r="LO135" s="340"/>
      <c r="LP135" s="169"/>
      <c r="LQ135" s="164">
        <v>160</v>
      </c>
      <c r="LR135" s="340"/>
      <c r="LS135" s="169"/>
      <c r="LT135" s="164">
        <v>160</v>
      </c>
      <c r="LU135" s="340"/>
      <c r="LV135" s="169"/>
      <c r="LW135" s="164">
        <v>160</v>
      </c>
      <c r="LX135" s="340"/>
      <c r="LY135" s="169"/>
      <c r="LZ135" s="205">
        <v>160</v>
      </c>
      <c r="MA135" s="340"/>
      <c r="MB135" s="169"/>
      <c r="MC135" s="164">
        <v>160</v>
      </c>
      <c r="MD135" s="340"/>
      <c r="ME135" s="169"/>
      <c r="MF135" s="164">
        <v>160</v>
      </c>
      <c r="MG135" s="340"/>
      <c r="MH135" s="169"/>
      <c r="MI135" s="164">
        <v>160</v>
      </c>
      <c r="MJ135" s="340"/>
      <c r="MK135" s="169"/>
      <c r="ML135" s="164">
        <v>160</v>
      </c>
      <c r="MM135" s="340"/>
      <c r="MN135" s="169"/>
      <c r="MO135" s="205">
        <v>160</v>
      </c>
      <c r="MP135" s="340"/>
      <c r="MQ135" s="169"/>
      <c r="MR135" s="164">
        <v>160</v>
      </c>
      <c r="MS135" s="340"/>
      <c r="MT135" s="169"/>
      <c r="MU135" s="252">
        <f t="shared" si="116"/>
        <v>0</v>
      </c>
      <c r="MV135" s="251">
        <f t="shared" si="117"/>
        <v>0</v>
      </c>
      <c r="MW135" s="226">
        <f t="shared" si="118"/>
        <v>0</v>
      </c>
      <c r="MX135" s="227">
        <f t="shared" si="119"/>
        <v>0</v>
      </c>
      <c r="MY135" s="1"/>
      <c r="MZ135" s="1"/>
      <c r="NA135" s="346">
        <v>160</v>
      </c>
      <c r="NB135" s="327"/>
      <c r="NC135" s="169"/>
      <c r="ND135" s="164">
        <v>160</v>
      </c>
      <c r="NE135" s="340"/>
      <c r="NF135" s="169"/>
      <c r="NG135" s="195">
        <v>160</v>
      </c>
      <c r="NH135" s="327"/>
      <c r="NI135" s="169"/>
      <c r="NJ135" s="195">
        <v>160</v>
      </c>
      <c r="NK135" s="327"/>
      <c r="NL135" s="169"/>
      <c r="NM135" s="164">
        <v>160</v>
      </c>
      <c r="NN135" s="340"/>
      <c r="NO135" s="169"/>
      <c r="NP135" s="164">
        <v>160</v>
      </c>
      <c r="NQ135" s="340"/>
      <c r="NR135" s="169"/>
      <c r="NS135" s="164">
        <v>160</v>
      </c>
      <c r="NT135" s="340"/>
      <c r="NU135" s="169"/>
      <c r="NV135" s="195">
        <v>160</v>
      </c>
      <c r="NW135" s="327"/>
      <c r="NX135" s="169"/>
      <c r="NY135" s="195">
        <v>160</v>
      </c>
      <c r="NZ135" s="327"/>
      <c r="OA135" s="169"/>
      <c r="OB135" s="164">
        <v>160</v>
      </c>
      <c r="OC135" s="340"/>
      <c r="OD135" s="169"/>
      <c r="OE135" s="164">
        <v>160</v>
      </c>
      <c r="OF135" s="340"/>
      <c r="OG135" s="169"/>
      <c r="OH135" s="164">
        <v>160</v>
      </c>
      <c r="OI135" s="340"/>
      <c r="OJ135" s="169"/>
      <c r="OK135" s="252">
        <f t="shared" si="120"/>
        <v>0</v>
      </c>
      <c r="OL135" s="251">
        <f t="shared" si="121"/>
        <v>0</v>
      </c>
      <c r="OM135" s="226">
        <f t="shared" si="122"/>
        <v>0</v>
      </c>
      <c r="ON135" s="227">
        <f t="shared" si="123"/>
        <v>0</v>
      </c>
      <c r="OO135" s="1"/>
      <c r="OP135" s="1"/>
      <c r="OQ135" s="283" t="s">
        <v>297</v>
      </c>
      <c r="OR135" s="354">
        <v>160</v>
      </c>
      <c r="OS135" s="327"/>
      <c r="OT135" s="177"/>
      <c r="OU135" s="252">
        <f t="shared" si="124"/>
        <v>0</v>
      </c>
      <c r="OV135" s="227">
        <f t="shared" si="125"/>
        <v>0</v>
      </c>
      <c r="OW135" s="226">
        <f t="shared" si="126"/>
        <v>0</v>
      </c>
      <c r="OX135" s="251">
        <f t="shared" si="127"/>
        <v>0</v>
      </c>
      <c r="OY135" s="293"/>
      <c r="OZ135" s="1"/>
      <c r="PA135" s="1"/>
      <c r="PB135" s="228">
        <f t="shared" ref="PB135:PB166" si="151">BM135+DC135+ES135+GI135+HY135+JO135+LE135+MU135+OK135+OU135</f>
        <v>0</v>
      </c>
      <c r="PC135" s="255">
        <f t="shared" ref="PC135:PC166" si="152">BN135+DD135+ET135+GJ135+HZ135+JP135+LF135+MV135+OL135+OV135</f>
        <v>0</v>
      </c>
      <c r="PD135" s="226">
        <f t="shared" ref="PD135:PD166" si="153">E135-PB135</f>
        <v>0</v>
      </c>
      <c r="PE135" s="227">
        <f t="shared" ref="PE135:PE166" si="154">J135-PC135</f>
        <v>0</v>
      </c>
      <c r="PF135" s="230">
        <f t="shared" ref="PF135:PF166" si="155">BO135+DE135+EU135+GK135+IA135+JQ135+LG135+MW135+OM135+OW135</f>
        <v>0</v>
      </c>
      <c r="PG135" s="229">
        <f t="shared" ref="PG135:PG166" si="156">BP135+DF135+EV135+GL135+IB135+JR135+LH135+MX135+ON135+OX135</f>
        <v>0</v>
      </c>
      <c r="PH135" s="226">
        <f t="shared" ref="PH135:PH166" si="157">M135-PF135</f>
        <v>0</v>
      </c>
      <c r="PI135" s="251">
        <f t="shared" ref="PI135:PI166" si="158">O135-PG135</f>
        <v>0</v>
      </c>
      <c r="PJ135" s="412">
        <f t="shared" ref="PJ135:PJ166" si="159">IF(R135=1,IF(E135=PB135,1,0),0)</f>
        <v>0</v>
      </c>
      <c r="PK135" s="417">
        <f t="shared" ref="PK135:PK166" si="160">IF(R135=1,R135-PJ135,0)</f>
        <v>0</v>
      </c>
      <c r="PL135" s="412">
        <f t="shared" ref="PL135:PL166" si="161">IF(S135=1,IF(E135=PB135,1,0),0)</f>
        <v>0</v>
      </c>
      <c r="PM135" s="414">
        <f t="shared" ref="PM135:PM166" si="162">IF(S135=1,S135-PL135,0)</f>
        <v>0</v>
      </c>
      <c r="PN135" s="412" t="s">
        <v>338</v>
      </c>
      <c r="PO135" s="414" t="s">
        <v>338</v>
      </c>
      <c r="PP135" s="412">
        <f t="shared" ref="PP135:PP166" si="163">IF(U135=1,IF(Z135="Ano",1,0),0)</f>
        <v>0</v>
      </c>
      <c r="PQ135" s="414">
        <f t="shared" ref="PQ135:PQ166" si="164">IF(U135=1,U135-PP135,0)</f>
        <v>0</v>
      </c>
      <c r="PR135" s="1"/>
      <c r="PV135" s="26"/>
      <c r="PW135" s="26"/>
      <c r="PY135" s="26"/>
    </row>
    <row r="136" spans="2:441" s="4" customFormat="1" ht="15" hidden="1" customHeight="1" x14ac:dyDescent="0.25">
      <c r="B136" s="46"/>
      <c r="C136" s="982"/>
      <c r="D136" s="983"/>
      <c r="E136" s="583"/>
      <c r="F136" s="652"/>
      <c r="G136" s="584"/>
      <c r="H136" s="58"/>
      <c r="I136" s="57">
        <f>INT(ROUND(F136,2)*(IF(RIGHT(G136,1)="*",data!$J$11*H136+(IF(H136&gt;0, data!$K$11,0)),(IF(G136&gt;0,data!$J$11*RIGHT(G136,5)+data!$K$11,0)))))</f>
        <v>0</v>
      </c>
      <c r="J136" s="57">
        <f t="shared" si="144"/>
        <v>0</v>
      </c>
      <c r="K136" s="576"/>
      <c r="L136" s="550"/>
      <c r="M136" s="128"/>
      <c r="N136" s="57">
        <f>INT(ROUND(F136,2)*(IF(J136&gt;0,(IF(L136="ano",data!$J$6,0)),0)))</f>
        <v>0</v>
      </c>
      <c r="O136" s="61">
        <f t="shared" si="145"/>
        <v>0</v>
      </c>
      <c r="P136" s="63">
        <f t="shared" si="146"/>
        <v>0</v>
      </c>
      <c r="Q136" s="26"/>
      <c r="R136" s="288" t="str">
        <f t="shared" si="147"/>
        <v/>
      </c>
      <c r="S136" s="289" t="str">
        <f t="shared" si="148"/>
        <v/>
      </c>
      <c r="T136" s="65" t="s">
        <v>338</v>
      </c>
      <c r="U136" s="290" t="str">
        <f t="shared" si="149"/>
        <v/>
      </c>
      <c r="V136" s="4">
        <f t="shared" si="129"/>
        <v>0</v>
      </c>
      <c r="W136" s="26">
        <f t="shared" si="150"/>
        <v>0</v>
      </c>
      <c r="X136" s="26">
        <f>IF(OR(G136=data!$I$18,G136=data!$I$19,G136=data!$I$20,G136=data!$I$21,G136=data!$I$22,G136=data!$I$23,G136=data!$I$24,G136=data!$I$25,G136=data!$I$26,G136=data!$I$27,G136=data!$I$28,G136=data!$I$29,G136=data!$I$30,G136=data!$I$31,G136=data!$I$32,G136=data!$I$33,G136=data!$I$34,G136=data!$I$35,G136=data!$I$36,G136=data!$I$37,G136=data!$I$38,G136=data!$I$39,G136=data!$I$40,G136=data!$I$41,G136=data!$I$42,G136=data!$I$43,G136=data!$I$44),1,0)</f>
        <v>0</v>
      </c>
      <c r="Z136" s="173" t="s">
        <v>297</v>
      </c>
      <c r="AA136" s="10"/>
      <c r="AB136" s="10"/>
      <c r="AC136" s="560">
        <v>160</v>
      </c>
      <c r="AD136" s="561"/>
      <c r="AE136" s="562"/>
      <c r="AF136" s="560">
        <v>160</v>
      </c>
      <c r="AG136" s="561"/>
      <c r="AH136" s="562"/>
      <c r="AI136" s="560">
        <v>160</v>
      </c>
      <c r="AJ136" s="561"/>
      <c r="AK136" s="562"/>
      <c r="AL136" s="560">
        <v>160</v>
      </c>
      <c r="AM136" s="561"/>
      <c r="AN136" s="562"/>
      <c r="AO136" s="560">
        <v>160</v>
      </c>
      <c r="AP136" s="561"/>
      <c r="AQ136" s="562"/>
      <c r="AR136" s="560">
        <v>160</v>
      </c>
      <c r="AS136" s="561"/>
      <c r="AT136" s="562"/>
      <c r="AU136" s="560">
        <v>160</v>
      </c>
      <c r="AV136" s="561"/>
      <c r="AW136" s="562"/>
      <c r="AX136" s="560">
        <v>160</v>
      </c>
      <c r="AY136" s="561"/>
      <c r="AZ136" s="562"/>
      <c r="BA136" s="560">
        <v>160</v>
      </c>
      <c r="BB136" s="561"/>
      <c r="BC136" s="562"/>
      <c r="BD136" s="560">
        <v>160</v>
      </c>
      <c r="BE136" s="561"/>
      <c r="BF136" s="562"/>
      <c r="BG136" s="560">
        <v>160</v>
      </c>
      <c r="BH136" s="561"/>
      <c r="BI136" s="562"/>
      <c r="BJ136" s="560">
        <v>160</v>
      </c>
      <c r="BK136" s="561"/>
      <c r="BL136" s="562"/>
      <c r="BM136" s="226">
        <f t="shared" ref="BM136:BM199" si="165">FLOOR(IF($Z136="Ne",0,IF(IF(AD136="",0,((30/(AC136*$F136)*(AC136*$F136-AD136))/30))+IF(AG136="",0,((30/(AF136*$F136)*(AF136*$F136-AG136))/30))+IF(AJ136="",0,((30/(AI136*$F136)*(AI136*$F136-AJ136))/30))+IF(AM136="",0,((30/(AL136*$F136)*(AL136*$F136-AM136))/30))+IF(AP136="",0,((30/(AO136*$F136)*(AO136*$F136-AP136))/30))+IF(AS136="",0,((30/(AR136*$F136)*(AR136*$F136-AS136))/30))+IF(AV136="",0,((30/(AU136*$F136)*(AU136*$F136-AV136))/30))+IF(AY136="",0,((30/(AX136*$F136)*(AX136*$F136-AY136))/30))+IF(BB136="",0,((30/(BA136*$F136)*(BA136*$F136-BB136))/30))+IF(BE136="",0,((30/(BD136*$F136)*(BD136*$F136-BE136))/30))+IF(BH136="",0,((30/(BG136*$F136)*(BG136*$F136-BH136))/30))+IF(BK136="",0,((30/(BJ136*$F136)*(BJ136*$F136-BK136))/30))&gt;($E136-1),$E136-1,IF(AD136="",0,((30/(AC136*$F136)*(AC136*$F136-AD136))/30))+IF(AG136="",0,((30/(AF136*$F136)*(AF136*$F136-AG136))/30))+IF(AJ136="",0,((30/(AI136*$F136)*(AI136*$F136-AJ136))/30))+IF(AM136="",0,((30/(AL136*$F136)*(AL136*$F136-AM136))/30))+IF(AP136="",0,((30/(AO136*$F136)*(AO136*$F136-AP136))/30))+IF(AS136="",0,((30/(AR136*$F136)*(AR136*$F136-AS136))/30))+IF(AV136="",0,((30/(AU136*$F136)*(AU136*$F136-AV136))/30))+IF(AY136="",0,((30/(AX136*$F136)*(AX136*$F136-AY136))/30))+IF(BB136="",0,((30/(BA136*$F136)*(BA136*$F136-BB136))/30))+IF(BE136="",0,((30/(BD136*$F136)*(BD136*$F136-BE136))/30))+IF(BH136="",0,((30/(BG136*$F136)*(BG136*$F136-BH136))/30))+IF(BK136="",0,((30/(BJ136*$F136)*(BJ136*$F136-BK136))/30)))),0.01)</f>
        <v>0</v>
      </c>
      <c r="BN136" s="251">
        <f t="shared" ref="BN136:BN199" si="166">ROUND(BM136*$I136,2)</f>
        <v>0</v>
      </c>
      <c r="BO136" s="226">
        <f t="shared" ref="BO136:BO199" si="167">FLOOR(IF($Z136="Ne",0,IF(OR($M136=0,$M136=""),0,IF(IF(AE136="Ano",IF(AD136="",0,((30/(AC136*$F136)*(AC136*$F136-AD136))/30)),0)+IF(AH136="Ano",IF(AG136="",0,((30/(AF136*$F136)*(AF136*$F136-AG136))/30)),0)+IF(AK136="Ano",IF(AJ136="",0,((30/(AI136*$F136)*(AI136*$F136-AJ136))/30)),0)+IF(AN136="Ano",IF(AM136="",0,((30/(AL136*$F136)*(AL136*$F136-AM136))/30)),0)+IF(AQ136="Ano",IF(AP136="",0,((30/(AO136*$F136)*(AO136*$F136-AP136))/30)),0)+IF(AT136="Ano",IF(AS136="",0,((30/(AR136*$F136)*(AR136*$F136-AS136))/30)),0)+IF(AW136="Ano",IF(AV136="",0,((30/(AU136*$F136)*(AU136*$F136-AV136))/30)),0)+IF(AZ136="Ano",IF(AY136="",0,((30/(AX136*$F136)*(AX136*$F136-AY136))/30)),0)+IF(BC136="Ano",IF(BB136="",0,((30/(BA136*$F136)*(BA136*$F136-BB136))/30)),0)+IF(BF136="Ano",IF(BE136="",0,((30/(BD136*$F136)*(BD136*$F136-BE136))/30)),0)+IF(BI136="Ano",IF(BH136="",0,((30/(BG136*$F136)*(BG136*$F136-BH136))/30)),0)+IF(BL136="Ano",IF(BK136="",0,((30/(BJ136*$F136)*(BJ136*$F136-BK136))/30)),0)&gt;($M136-1),($M136-1),IF(AE136="Ano",IF(AD136="",0,((30/(AC136*$F136)*(AC136*$F136-AD136))/30)),0)+IF(AH136="Ano",IF(AG136="",0,((30/(AF136*$F136)*(AF136*$F136-AG136))/30)),0)+IF(AK136="Ano",IF(AJ136="",0,((30/(AI136*$F136)*(AI136*$F136-AJ136))/30)),0)+IF(AN136="Ano",IF(AM136="",0,((30/(AL136*$F136)*(AL136*$F136-AM136))/30)),0)+IF(AQ136="Ano",IF(AP136="",0,((30/(AO136*$F136)*(AO136*$F136-AP136))/30)),0)+IF(AT136="Ano",IF(AS136="",0,((30/(AR136*$F136)*(AR136*$F136-AS136))/30)),0)+IF(AW136="Ano",IF(AV136="",0,((30/(AU136*$F136)*(AU136*$F136-AV136))/30)),0)+IF(AZ136="Ano",IF(AY136="",0,((30/(AX136*$F136)*(AX136*$F136-AY136))/30)),0)+IF(BC136="Ano",IF(BB136="",0,((30/(BA136*$F136)*(BA136*$F136-BB136))/30)),0)+IF(BF136="Ano",IF(BE136="",0,((30/(BD136*$F136)*(BD136*$F136-BE136))/30)),0)+IF(BI136="Ano",IF(BH136="",0,((30/(BG136*$F136)*(BG136*$F136-BH136))/30)),0)+IF(BL136="Ano",IF(BK136="",0,((30/(BJ136*$F136)*(BJ136*$F136-BK136))/30)),0)))),0.01)</f>
        <v>0</v>
      </c>
      <c r="BP136" s="227">
        <f t="shared" ref="BP136:BP199" si="168">ROUND(BO136*$N136,2)</f>
        <v>0</v>
      </c>
      <c r="BQ136" s="1"/>
      <c r="BR136" s="1"/>
      <c r="BS136" s="174">
        <v>160</v>
      </c>
      <c r="BT136" s="573"/>
      <c r="BU136" s="175"/>
      <c r="BV136" s="174">
        <v>160</v>
      </c>
      <c r="BW136" s="573"/>
      <c r="BX136" s="175"/>
      <c r="BY136" s="174">
        <v>160</v>
      </c>
      <c r="BZ136" s="573"/>
      <c r="CA136" s="175"/>
      <c r="CB136" s="174">
        <v>160</v>
      </c>
      <c r="CC136" s="573"/>
      <c r="CD136" s="175"/>
      <c r="CE136" s="174">
        <v>160</v>
      </c>
      <c r="CF136" s="573"/>
      <c r="CG136" s="175"/>
      <c r="CH136" s="174">
        <v>160</v>
      </c>
      <c r="CI136" s="573"/>
      <c r="CJ136" s="175"/>
      <c r="CK136" s="174">
        <v>160</v>
      </c>
      <c r="CL136" s="573"/>
      <c r="CM136" s="175"/>
      <c r="CN136" s="174">
        <v>160</v>
      </c>
      <c r="CO136" s="573"/>
      <c r="CP136" s="175"/>
      <c r="CQ136" s="174">
        <v>160</v>
      </c>
      <c r="CR136" s="573"/>
      <c r="CS136" s="175"/>
      <c r="CT136" s="174">
        <v>160</v>
      </c>
      <c r="CU136" s="573"/>
      <c r="CV136" s="175"/>
      <c r="CW136" s="174">
        <v>160</v>
      </c>
      <c r="CX136" s="573"/>
      <c r="CY136" s="175"/>
      <c r="CZ136" s="174">
        <v>160</v>
      </c>
      <c r="DA136" s="573"/>
      <c r="DB136" s="175"/>
      <c r="DC136" s="252">
        <f t="shared" ref="DC136:DC199" si="169">FLOOR(IF($Z136="Ne",0,IF(IF(BT136="",0,((30/(BS136*$F136)*(BS136*$F136-BT136))/30))+IF(BW136="",0,((30/(BV136*$F136)*(BV136*$F136-BW136))/30))+IF(BZ136="",0,((30/(BY136*$F136)*(BY136*$F136-BZ136))/30))+IF(CC136="",0,((30/(CB136*$F136)*(CB136*$F136-CC136))/30))+IF(CF136="",0,((30/(CE136*$F136)*(CE136*$F136-CF136))/30))+IF(CI136="",0,((30/(CH136*$F136)*(CH136*$F136-CI136))/30))+IF(CL136="",0,((30/(CK136*$F136)*(CK136*$F136-CL136))/30))+IF(CO136="",0,((30/(CN136*$F136)*(CN136*$F136-CO136))/30))+IF(CR136="",0,((30/(CQ136*$F136)*(CQ136*$F136-CR136))/30))+IF(CU136="",0,((30/(CT136*$F136)*(CT136*$F136-CU136))/30))+IF(CX136="",0,((30/(CW136*$F136)*(CW136*$F136-CX136))/30))+IF(DA136="",0,((30/(CZ136*$F136)*(CZ136*$F136-DA136))/30))&gt;($E136-1-$BM136),$E136-1-$BM136,IF(BT136="",0,((30/(BS136*$F136)*(BS136*$F136-BT136))/30))+IF(BW136="",0,((30/(BV136*$F136)*(BV136*$F136-BW136))/30))+IF(BZ136="",0,((30/(BY136*$F136)*(BY136*$F136-BZ136))/30))+IF(CC136="",0,((30/(CB136*$F136)*(CB136*$F136-CC136))/30))+IF(CF136="",0,((30/(CE136*$F136)*(CE136*$F136-CF136))/30))+IF(CI136="",0,((30/(CH136*$F136)*(CH136*$F136-CI136))/30))+IF(CL136="",0,((30/(CK136*$F136)*(CK136*$F136-CL136))/30))+IF(CO136="",0,((30/(CN136*$F136)*(CN136*$F136-CO136))/30))+IF(CR136="",0,((30/(CQ136*$F136)*(CQ136*$F136-CR136))/30))+IF(CU136="",0,((30/(CT136*$F136)*(CT136*$F136-CU136))/30))+IF(CX136="",0,((30/(CW136*$F136)*(CW136*$F136-CX136))/30))+IF(DA136="",0,((30/(CZ136*$F136)*(CZ136*$F136-DA136))/30)))),0.01)</f>
        <v>0</v>
      </c>
      <c r="DD136" s="251">
        <f t="shared" ref="DD136:DD199" si="170">ROUND(DC136*$I136,2)</f>
        <v>0</v>
      </c>
      <c r="DE136" s="226">
        <f t="shared" ref="DE136:DE199" si="171">FLOOR(IF($Z136="Ne",0,IF(OR($M136=0,$M136=""),0,IF(IF(BU136="Ano",IF(BT136="",0,((30/(BS136*$F136)*(BS136*$F136-BT136))/30)),0)+IF(BX136="Ano",IF(BW136="",0,((30/(BV136*$F136)*(BV136*$F136-BW136))/30)),0)+IF(CA136="Ano",IF(BZ136="",0,((30/(BY136*$F136)*(BY136*$F136-BZ136))/30)),0)+IF(CD136="Ano",IF(CC136="",0,((30/(CB136*$F136)*(CB136*$F136-CC136))/30)),0)+IF(CG136="Ano",IF(CF136="",0,((30/(CE136*$F136)*(CE136*$F136-CF136))/30)),0)+IF(CJ136="Ano",IF(CI136="",0,((30/(CH136*$F136)*(CH136*$F136-CI136))/30)),0)+IF(CM136="Ano",IF(CL136="",0,((30/(CK136*$F136)*(CK136*$F136-CL136))/30)),0)+IF(CP136="Ano",IF(CO136="",0,((30/(CN136*$F136)*(CN136*$F136-CO136))/30)),0)+IF(CS136="Ano",IF(CR136="",0,((30/(CQ136*$F136)*(CQ136*$F136-CR136))/30)),0)+IF(CV136="Ano",IF(CU136="",0,((30/(CT136*$F136)*(CT136*$F136-CU136))/30)),0)+IF(CY136="Ano",IF(CX136="",0,((30/(CW136*$F136)*(CW136*$F136-CX136))/30)),0)+IF(DB136="Ano",IF(DA136="",0,((30/(CZ136*$F136)*(CZ136*$F136-DA136))/30)),0)&gt;($M136-1-$BO136),($M136-1-$BO136),IF(BU136="Ano",IF(BT136="",0,((30/(BS136*$F136)*(BS136*$F136-BT136))/30)),0)+IF(BX136="Ano",IF(BW136="",0,((30/(BV136*$F136)*(BV136*$F136-BW136))/30)),0)+IF(CA136="Ano",IF(BZ136="",0,((30/(BY136*$F136)*(BY136*$F136-BZ136))/30)),0)+IF(CD136="Ano",IF(CC136="",0,((30/(CB136*$F136)*(CB136*$F136-CC136))/30)),0)+IF(CG136="Ano",IF(CF136="",0,((30/(CE136*$F136)*(CE136*$F136-CF136))/30)),0)+IF(CJ136="Ano",IF(CI136="",0,((30/(CH136*$F136)*(CH136*$F136-CI136))/30)),0)+IF(CM136="Ano",IF(CL136="",0,((30/(CK136*$F136)*(CK136*$F136-CL136))/30)),0)+IF(CP136="Ano",IF(CO136="",0,((30/(CN136*$F136)*(CN136*$F136-CO136))/30)),0)+IF(CS136="Ano",IF(CR136="",0,((30/(CQ136*$F136)*(CQ136*$F136-CR136))/30)),0)+IF(CV136="Ano",IF(CU136="",0,((30/(CT136*$F136)*(CT136*$F136-CU136))/30)),0)+IF(CY136="Ano",IF(CX136="",0,((30/(CW136*$F136)*(CW136*$F136-CX136))/30)),0)+IF(DB136="Ano",IF(DA136="",0,((30/(CZ136*$F136)*(CZ136*$F136-DA136))/30)),0)))),0.01)</f>
        <v>0</v>
      </c>
      <c r="DF136" s="227">
        <f t="shared" ref="DF136:DF199" si="172">ROUND(DE136*$N136,2)</f>
        <v>0</v>
      </c>
      <c r="DG136" s="1"/>
      <c r="DH136" s="1"/>
      <c r="DI136" s="174">
        <v>160</v>
      </c>
      <c r="DJ136" s="566"/>
      <c r="DK136" s="567"/>
      <c r="DL136" s="201">
        <v>160</v>
      </c>
      <c r="DM136" s="561"/>
      <c r="DN136" s="567"/>
      <c r="DO136" s="201">
        <v>160</v>
      </c>
      <c r="DP136" s="561"/>
      <c r="DQ136" s="567"/>
      <c r="DR136" s="201">
        <v>160</v>
      </c>
      <c r="DS136" s="561"/>
      <c r="DT136" s="567"/>
      <c r="DU136" s="201">
        <v>160</v>
      </c>
      <c r="DV136" s="561"/>
      <c r="DW136" s="567"/>
      <c r="DX136" s="174">
        <v>160</v>
      </c>
      <c r="DY136" s="566"/>
      <c r="DZ136" s="567"/>
      <c r="EA136" s="201">
        <v>160</v>
      </c>
      <c r="EB136" s="561"/>
      <c r="EC136" s="567"/>
      <c r="ED136" s="201">
        <v>160</v>
      </c>
      <c r="EE136" s="561"/>
      <c r="EF136" s="567"/>
      <c r="EG136" s="201">
        <v>160</v>
      </c>
      <c r="EH136" s="561"/>
      <c r="EI136" s="567"/>
      <c r="EJ136" s="174">
        <v>160</v>
      </c>
      <c r="EK136" s="566"/>
      <c r="EL136" s="567"/>
      <c r="EM136" s="201">
        <v>160</v>
      </c>
      <c r="EN136" s="561"/>
      <c r="EO136" s="567"/>
      <c r="EP136" s="201">
        <v>160</v>
      </c>
      <c r="EQ136" s="561"/>
      <c r="ER136" s="567"/>
      <c r="ES136" s="252">
        <f t="shared" ref="ES136:ES199" si="173">FLOOR(IF($Z136="Ne",0,IF(IF(DJ136="",0,((30/(DI136*$F136)*(DI136*$F136-DJ136))/30))+IF(DM136="",0,((30/(DL136*$F136)*(DL136*$F136-DM136))/30))+IF(DP136="",0,((30/(DO136*$F136)*(DO136*$F136-DP136))/30))+IF(DS136="",0,((30/(DR136*$F136)*(DR136*$F136-DS136))/30))+IF(DV136="",0,((30/(DU136*$F136)*(DU136*$F136-DV136))/30))+IF(DY136="",0,((30/(DX136*$F136)*(DX136*$F136-DY136))/30))+IF(EB136="",0,((30/(EA136*$F136)*(EA136*$F136-EB136))/30))+IF(EE136="",0,((30/(ED136*$F136)*(ED136*$F136-EE136))/30))+IF(EH136="",0,((30/(EG136*$F136)*(EG136*$F136-EH136))/30))+IF(EK136="",0,((30/(EJ136*$F136)*(EJ136*$F136-EK136))/30))+IF(EN136="",0,((30/(EM136*$F136)*(EM136*$F136-EN136))/30))+IF(EQ136="",0,((30/(EP136*$F136)*(EP136*$F136-EQ136))/30))&gt;($E136-1-$BM136-$DC136),$E136-1-$BM136-$DC136,IF(DJ136="",0,((30/(DI136*$F136)*(DI136*$F136-DJ136))/30))+IF(DM136="",0,((30/(DL136*$F136)*(DL136*$F136-DM136))/30))+IF(DP136="",0,((30/(DO136*$F136)*(DO136*$F136-DP136))/30))+IF(DS136="",0,((30/(DR136*$F136)*(DR136*$F136-DS136))/30))+IF(DV136="",0,((30/(DU136*$F136)*(DU136*$F136-DV136))/30))+IF(DY136="",0,((30/(DX136*$F136)*(DX136*$F136-DY136))/30))+IF(EB136="",0,((30/(EA136*$F136)*(EA136*$F136-EB136))/30))+IF(EE136="",0,((30/(ED136*$F136)*(ED136*$F136-EE136))/30))+IF(EH136="",0,((30/(EG136*$F136)*(EG136*$F136-EH136))/30))+IF(EK136="",0,((30/(EJ136*$F136)*(EJ136*$F136-EK136))/30))+IF(EN136="",0,((30/(EM136*$F136)*(EM136*$F136-EN136))/30))+IF(EQ136="",0,((30/(EP136*$F136)*(EP136*$F136-EQ136))/30)))),0.01)</f>
        <v>0</v>
      </c>
      <c r="ET136" s="251">
        <f t="shared" ref="ET136:ET199" si="174">ROUND(ES136*$I136,2)</f>
        <v>0</v>
      </c>
      <c r="EU136" s="226">
        <f t="shared" ref="EU136:EU199" si="175">FLOOR(IF($Z136="Ne",0,IF(OR($M136=0,$M136=""),0,IF(IF(DK136="Ano",IF(DJ136="",0,((30/(DI136*$F136)*(DI136*$F136-DJ136))/30)),0)+IF(DN136="Ano",IF(DM136="",0,((30/(DL136*$F136)*(DL136*$F136-DM136))/30)),0)+IF(DQ136="Ano",IF(DP136="",0,((30/(DO136*$F136)*(DO136*$F136-DP136))/30)),0)+IF(DT136="Ano",IF(DS136="",0,((30/(DR136*$F136)*(DR136*$F136-DS136))/30)),0)+IF(DW136="Ano",IF(DV136="",0,((30/(DU136*$F136)*(DU136*$F136-DV136))/30)),0)+IF(DZ136="Ano",IF(DY136="",0,((30/(DX136*$F136)*(DX136*$F136-DY136))/30)),0)+IF(EC136="Ano",IF(EB136="",0,((30/(EA136*$F136)*(EA136*$F136-EB136))/30)),0)+IF(EF136="Ano",IF(EE136="",0,((30/(ED136*$F136)*(ED136*$F136-EE136))/30)),0)+IF(EI136="Ano",IF(EH136="",0,((30/(EG136*$F136)*(EG136*$F136-EH136))/30)),0)+IF(EL136="Ano",IF(EK136="",0,((30/(EJ136*$F136)*(EJ136*$F136-EK136))/30)),0)+IF(EO136="Ano",IF(EN136="",0,((30/(EM136*$F136)*(EM136*$F136-EN136))/30)),0)+IF(ER136="Ano",IF(EQ136="",0,((30/(EP136*$F136)*(EP136*$F136-EQ136))/30)),0)&gt;($M136-1-$BO136-$DE136),($M136-1-$BO136-$DE136),IF(DK136="Ano",IF(DJ136="",0,((30/(DI136*$F136)*(DI136*$F136-DJ136))/30)),0)+IF(DN136="Ano",IF(DM136="",0,((30/(DL136*$F136)*(DL136*$F136-DM136))/30)),0)+IF(DQ136="Ano",IF(DP136="",0,((30/(DO136*$F136)*(DO136*$F136-DP136))/30)),0)+IF(DT136="Ano",IF(DS136="",0,((30/(DR136*$F136)*(DR136*$F136-DS136))/30)),0)+IF(DW136="Ano",IF(DV136="",0,((30/(DU136*$F136)*(DU136*$F136-DV136))/30)),0)+IF(DZ136="Ano",IF(DY136="",0,((30/(DX136*$F136)*(DX136*$F136-DY136))/30)),0)+IF(EC136="Ano",IF(EB136="",0,((30/(EA136*$F136)*(EA136*$F136-EB136))/30)),0)+IF(EF136="Ano",IF(EE136="",0,((30/(ED136*$F136)*(ED136*$F136-EE136))/30)),0)+IF(EI136="Ano",IF(EH136="",0,((30/(EG136*$F136)*(EG136*$F136-EH136))/30)),0)+IF(EL136="Ano",IF(EK136="",0,((30/(EJ136*$F136)*(EJ136*$F136-EK136))/30)),0)+IF(EO136="Ano",IF(EN136="",0,((30/(EM136*$F136)*(EM136*$F136-EN136))/30)),0)+IF(ER136="Ano",IF(EQ136="",0,((30/(EP136*$F136)*(EP136*$F136-EQ136))/30)),0)))),0.01)</f>
        <v>0</v>
      </c>
      <c r="EV136" s="227">
        <f t="shared" ref="EV136:EV199" si="176">ROUND(EU136*$N136,2)</f>
        <v>0</v>
      </c>
      <c r="EW136" s="1"/>
      <c r="EX136" s="1"/>
      <c r="EY136" s="568">
        <v>160</v>
      </c>
      <c r="EZ136" s="573"/>
      <c r="FA136" s="567"/>
      <c r="FB136" s="201">
        <v>160</v>
      </c>
      <c r="FC136" s="573"/>
      <c r="FD136" s="567"/>
      <c r="FE136" s="201">
        <v>160</v>
      </c>
      <c r="FF136" s="573"/>
      <c r="FG136" s="567"/>
      <c r="FH136" s="201">
        <v>160</v>
      </c>
      <c r="FI136" s="573"/>
      <c r="FJ136" s="567"/>
      <c r="FK136" s="174">
        <v>160</v>
      </c>
      <c r="FL136" s="566"/>
      <c r="FM136" s="567"/>
      <c r="FN136" s="201">
        <v>160</v>
      </c>
      <c r="FO136" s="573"/>
      <c r="FP136" s="567"/>
      <c r="FQ136" s="174">
        <v>160</v>
      </c>
      <c r="FR136" s="566"/>
      <c r="FS136" s="567"/>
      <c r="FT136" s="201">
        <v>160</v>
      </c>
      <c r="FU136" s="573"/>
      <c r="FV136" s="567"/>
      <c r="FW136" s="201">
        <v>160</v>
      </c>
      <c r="FX136" s="573"/>
      <c r="FY136" s="567"/>
      <c r="FZ136" s="174">
        <v>160</v>
      </c>
      <c r="GA136" s="566"/>
      <c r="GB136" s="567"/>
      <c r="GC136" s="201">
        <v>160</v>
      </c>
      <c r="GD136" s="573"/>
      <c r="GE136" s="567"/>
      <c r="GF136" s="201">
        <v>160</v>
      </c>
      <c r="GG136" s="573"/>
      <c r="GH136" s="567"/>
      <c r="GI136" s="252">
        <f t="shared" ref="GI136:GI199" si="177">FLOOR(IF($Z136="Ne",0,IF(IF(EZ136="",0,((30/(EY136*$F136)*(EY136*$F136-EZ136))/30))+IF(FC136="",0,((30/(FB136*$F136)*(FB136*$F136-FC136))/30))+IF(FF136="",0,((30/(FE136*$F136)*(FE136*$F136-FF136))/30))+IF(FI136="",0,((30/(FH136*$F136)*(FH136*$F136-FI136))/30))+IF(FL136="",0,((30/(FK136*$F136)*(FK136*$F136-FL136))/30))+IF(FO136="",0,((30/(FN136*$F136)*(FN136*$F136-FO136))/30))+IF(FR136="",0,((30/(FQ136*$F136)*(FQ136*$F136-FR136))/30))+IF(FU136="",0,((30/(FT136*$F136)*(FT136*$F136-FU136))/30))+IF(FX136="",0,((30/(FW136*$F136)*(FW136*$F136-FX136))/30))+IF(GA136="",0,((30/(FZ136*$F136)*(FZ136*$F136-GA136))/30))+IF(GD136="",0,((30/(GC136*$F136)*(GC136*$F136-GD136))/30))+IF(GG136="",0,((30/(GF136*$F136)*(GF136*$F136-GG136))/30))&gt;($E136-1-$BM136-$DC136-$ES136),$E136-1-$BM136-$DC136-$ES136,IF(EZ136="",0,((30/(EY136*$F136)*(EY136*$F136-EZ136))/30))+IF(FC136="",0,((30/(FB136*$F136)*(FB136*$F136-FC136))/30))+IF(FF136="",0,((30/(FE136*$F136)*(FE136*$F136-FF136))/30))+IF(FI136="",0,((30/(FH136*$F136)*(FH136*$F136-FI136))/30))+IF(FL136="",0,((30/(FK136*$F136)*(FK136*$F136-FL136))/30))+IF(FO136="",0,((30/(FN136*$F136)*(FN136*$F136-FO136))/30))+IF(FR136="",0,((30/(FQ136*$F136)*(FQ136*$F136-FR136))/30))+IF(FU136="",0,((30/(FT136*$F136)*(FT136*$F136-FU136))/30))+IF(FX136="",0,((30/(FW136*$F136)*(FW136*$F136-FX136))/30))+IF(GA136="",0,((30/(FZ136*$F136)*(FZ136*$F136-GA136))/30))+IF(GD136="",0,((30/(GC136*$F136)*(GC136*$F136-GD136))/30))+IF(GG136="",0,((30/(GF136*$F136)*(GF136*$F136-GG136))/30)))),0.01)</f>
        <v>0</v>
      </c>
      <c r="GJ136" s="251">
        <f t="shared" ref="GJ136:GJ199" si="178">ROUND(GI136*$I136,2)</f>
        <v>0</v>
      </c>
      <c r="GK136" s="226">
        <f t="shared" ref="GK136:GK199" si="179">FLOOR(IF($Z136="Ne",0,IF(OR($M136=0,$M136=""),0,IF(IF(FA136="Ano",IF(EZ136="",0,((30/(EY136*$F136)*(EY136*$F136-EZ136))/30)),0)+IF(FD136="Ano",IF(FC136="",0,((30/(FB136*$F136)*(FB136*$F136-FC136))/30)),0)+IF(FG136="Ano",IF(FF136="",0,((30/(FE136*$F136)*(FE136*$F136-FF136))/30)),0)+IF(FJ136="Ano",IF(FI136="",0,((30/(FH136*$F136)*(FH136*$F136-FI136))/30)),0)+IF(FM136="Ano",IF(FL136="",0,((30/(FK136*$F136)*(FK136*$F136-FL136))/30)),0)+IF(FP136="Ano",IF(FO136="",0,((30/(FN136*$F136)*(FN136*$F136-FO136))/30)),0)+IF(FS136="Ano",IF(FR136="",0,((30/(FQ136*$F136)*(FQ136*$F136-FR136))/30)),0)+IF(FV136="Ano",IF(FU136="",0,((30/(FT136*$F136)*(FT136*$F136-FU136))/30)),0)+IF(FY136="Ano",IF(FX136="",0,((30/(FW136*$F136)*(FW136*$F136-FX136))/30)),0)+IF(GB136="Ano",IF(GA136="",0,((30/(FZ136*$F136)*(FZ136*$F136-GA136))/30)),0)+IF(GE136="Ano",IF(GD136="",0,((30/(GC136*$F136)*(GC136*$F136-GD136))/30)),0)+IF(GH136="Ano",IF(GG136="",0,((30/(GF136*$F136)*(GF136*$F136-GG136))/30)),0)&gt;($M136-1-$BO136-$DE136-$EU136),($M136-1-$BO136-$DE136-$EU136),IF(FA136="Ano",IF(EZ136="",0,((30/(EY136*$F136)*(EY136*$F136-EZ136))/30)),0)+IF(FD136="Ano",IF(FC136="",0,((30/(FB136*$F136)*(FB136*$F136-FC136))/30)),0)+IF(FG136="Ano",IF(FF136="",0,((30/(FE136*$F136)*(FE136*$F136-FF136))/30)),0)+IF(FJ136="Ano",IF(FI136="",0,((30/(FH136*$F136)*(FH136*$F136-FI136))/30)),0)+IF(FM136="Ano",IF(FL136="",0,((30/(FK136*$F136)*(FK136*$F136-FL136))/30)),0)+IF(FP136="Ano",IF(FO136="",0,((30/(FN136*$F136)*(FN136*$F136-FO136))/30)),0)+IF(FS136="Ano",IF(FR136="",0,((30/(FQ136*$F136)*(FQ136*$F136-FR136))/30)),0)+IF(FV136="Ano",IF(FU136="",0,((30/(FT136*$F136)*(FT136*$F136-FU136))/30)),0)+IF(FY136="Ano",IF(FX136="",0,((30/(FW136*$F136)*(FW136*$F136-FX136))/30)),0)+IF(GB136="Ano",IF(GA136="",0,((30/(FZ136*$F136)*(FZ136*$F136-GA136))/30)),0)+IF(GE136="Ano",IF(GD136="",0,((30/(GC136*$F136)*(GC136*$F136-GD136))/30)),0)+IF(GH136="Ano",IF(GG136="",0,((30/(GF136*$F136)*(GF136*$F136-GG136))/30)),0)))),0.01)</f>
        <v>0</v>
      </c>
      <c r="GL136" s="227">
        <f t="shared" ref="GL136:GL199" si="180">ROUND(GK136*$N136,2)</f>
        <v>0</v>
      </c>
      <c r="GM136" s="1"/>
      <c r="GN136" s="1"/>
      <c r="GO136" s="568">
        <v>160</v>
      </c>
      <c r="GP136" s="573"/>
      <c r="GQ136" s="567"/>
      <c r="GR136" s="201">
        <v>160</v>
      </c>
      <c r="GS136" s="573"/>
      <c r="GT136" s="567"/>
      <c r="GU136" s="201">
        <v>160</v>
      </c>
      <c r="GV136" s="573"/>
      <c r="GW136" s="567"/>
      <c r="GX136" s="201">
        <v>160</v>
      </c>
      <c r="GY136" s="573"/>
      <c r="GZ136" s="567"/>
      <c r="HA136" s="201">
        <v>160</v>
      </c>
      <c r="HB136" s="573"/>
      <c r="HC136" s="567"/>
      <c r="HD136" s="201">
        <v>160</v>
      </c>
      <c r="HE136" s="573"/>
      <c r="HF136" s="567"/>
      <c r="HG136" s="201">
        <v>160</v>
      </c>
      <c r="HH136" s="573"/>
      <c r="HI136" s="567"/>
      <c r="HJ136" s="201">
        <v>160</v>
      </c>
      <c r="HK136" s="573"/>
      <c r="HL136" s="567"/>
      <c r="HM136" s="201">
        <v>160</v>
      </c>
      <c r="HN136" s="573"/>
      <c r="HO136" s="567"/>
      <c r="HP136" s="201">
        <v>160</v>
      </c>
      <c r="HQ136" s="573"/>
      <c r="HR136" s="567"/>
      <c r="HS136" s="201">
        <v>160</v>
      </c>
      <c r="HT136" s="573"/>
      <c r="HU136" s="567"/>
      <c r="HV136" s="201">
        <v>160</v>
      </c>
      <c r="HW136" s="573"/>
      <c r="HX136" s="567"/>
      <c r="HY136" s="252">
        <f t="shared" ref="HY136:HY199" si="181">FLOOR(IF($Z136="Ne",0,IF(IF(GP136="",0,((30/(GO136*$F136)*(GO136*$F136-GP136))/30))+IF(GS136="",0,((30/(GR136*$F136)*(GR136*$F136-GS136))/30))+IF(GV136="",0,((30/(GU136*$F136)*(GU136*$F136-GV136))/30))+IF(GY136="",0,((30/(GX136*$F136)*(GX136*$F136-GY136))/30))+IF(HB136="",0,((30/(HA136*$F136)*(HA136*$F136-HB136))/30))+IF(HE136="",0,((30/(HD136*$F136)*(HD136*$F136-HE136))/30))+IF(HH136="",0,((30/(HG136*$F136)*(HG136*$F136-HH136))/30))+IF(HK136="",0,((30/(HJ136*$F136)*(HJ136*$F136-HK136))/30))+IF(HN136="",0,((30/(HM136*$F136)*(HM136*$F136-HN136))/30))+IF(HQ136="",0,((30/(HP136*$F136)*(HP136*$F136-HQ136))/30))+IF(HT136="",0,((30/(HS136*$F136)*(HS136*$F136-HT136))/30))+IF(HW136="",0,((30/(HV136*$F136)*(HV136*$F136-HW136))/30))&gt;($E136-1-$BM136-$DC136-$ES136-$GI136),$E136-1-$BM136-$DC136-$ES136-$GI136,IF(GP136="",0,((30/(GO136*$F136)*(GO136*$F136-GP136))/30))+IF(GS136="",0,((30/(GR136*$F136)*(GR136*$F136-GS136))/30))+IF(GV136="",0,((30/(GU136*$F136)*(GU136*$F136-GV136))/30))+IF(GY136="",0,((30/(GX136*$F136)*(GX136*$F136-GY136))/30))+IF(HB136="",0,((30/(HA136*$F136)*(HA136*$F136-HB136))/30))+IF(HE136="",0,((30/(HD136*$F136)*(HD136*$F136-HE136))/30))+IF(HH136="",0,((30/(HG136*$F136)*(HG136*$F136-HH136))/30))+IF(HK136="",0,((30/(HJ136*$F136)*(HJ136*$F136-HK136))/30))+IF(HN136="",0,((30/(HM136*$F136)*(HM136*$F136-HN136))/30))+IF(HQ136="",0,((30/(HP136*$F136)*(HP136*$F136-HQ136))/30))+IF(HT136="",0,((30/(HS136*$F136)*(HS136*$F136-HT136))/30))+IF(HW136="",0,((30/(HV136*$F136)*(HV136*$F136-HW136))/30)))),0.01)</f>
        <v>0</v>
      </c>
      <c r="HZ136" s="251">
        <f t="shared" ref="HZ136:HZ199" si="182">ROUND(HY136*$I136,2)</f>
        <v>0</v>
      </c>
      <c r="IA136" s="226">
        <f t="shared" ref="IA136:IA199" si="183">FLOOR(IF($Z136="Ne",0,IF(OR($M136=0,$M136=""),0,IF(IF(GQ136="Ano",IF(GP136="",0,((30/(GO136*$F136)*(GO136*$F136-GP136))/30)),0)+IF(GT136="Ano",IF(GS136="",0,((30/(GR136*$F136)*(GR136*$F136-GS136))/30)),0)+IF(GW136="Ano",IF(GV136="",0,((30/(GU136*$F136)*(GU136*$F136-GV136))/30)),0)+IF(GZ136="Ano",IF(GY136="",0,((30/(GX136*$F136)*(GX136*$F136-GY136))/30)),0)+IF(HC136="Ano",IF(HB136="",0,((30/(HA136*$F136)*(HA136*$F136-HB136))/30)),0)+IF(HF136="Ano",IF(HE136="",0,((30/(HD136*$F136)*(HD136*$F136-HE136))/30)),0)+IF(HI136="Ano",IF(HH136="",0,((30/(HG136*$F136)*(HG136*$F136-HH136))/30)),0)+IF(HL136="Ano",IF(HK136="",0,((30/(HJ136*$F136)*(HJ136*$F136-HK136))/30)),0)+IF(HO136="Ano",IF(HN136="",0,((30/(HM136*$F136)*(HM136*$F136-HN136))/30)),0)+IF(HR136="Ano",IF(HQ136="",0,((30/(HP136*$F136)*(HP136*$F136-HQ136))/30)),0)+IF(HU136="Ano",IF(HT136="",0,((30/(HS136*$F136)*(HS136*$F136-HT136))/30)),0)+IF(HX136="Ano",IF(HW136="",0,((30/(HV136*$F136)*(HV136*$F136-HW136))/30)),0)&gt;($M136-1-$BO136-$DE136-$EU136-$GK136),($M136-1-$BO136-$DE136-$EU136-$GK136),IF(GQ136="Ano",IF(GP136="",0,((30/(GO136*$F136)*(GO136*$F136-GP136))/30)),0)+IF(GT136="Ano",IF(GS136="",0,((30/(GR136*$F136)*(GR136*$F136-GS136))/30)),0)+IF(GW136="Ano",IF(GV136="",0,((30/(GU136*$F136)*(GU136*$F136-GV136))/30)),0)+IF(GZ136="Ano",IF(GY136="",0,((30/(GX136*$F136)*(GX136*$F136-GY136))/30)),0)+IF(HC136="Ano",IF(HB136="",0,((30/(HA136*$F136)*(HA136*$F136-HB136))/30)),0)+IF(HF136="Ano",IF(HE136="",0,((30/(HD136*$F136)*(HD136*$F136-HE136))/30)),0)+IF(HI136="Ano",IF(HH136="",0,((30/(HG136*$F136)*(HG136*$F136-HH136))/30)),0)+IF(HL136="Ano",IF(HK136="",0,((30/(HJ136*$F136)*(HJ136*$F136-HK136))/30)),0)+IF(HO136="Ano",IF(HN136="",0,((30/(HM136*$F136)*(HM136*$F136-HN136))/30)),0)+IF(HR136="Ano",IF(HQ136="",0,((30/(HP136*$F136)*(HP136*$F136-HQ136))/30)),0)+IF(HU136="Ano",IF(HT136="",0,((30/(HS136*$F136)*(HS136*$F136-HT136))/30)),0)+IF(HX136="Ano",IF(HW136="",0,((30/(HV136*$F136)*(HV136*$F136-HW136))/30)),0)))),0.01)</f>
        <v>0</v>
      </c>
      <c r="IB136" s="227">
        <f t="shared" ref="IB136:IB199" si="184">ROUND(IA136*$N136,2)</f>
        <v>0</v>
      </c>
      <c r="IC136" s="1"/>
      <c r="ID136" s="1"/>
      <c r="IE136" s="568">
        <v>160</v>
      </c>
      <c r="IF136" s="573"/>
      <c r="IG136" s="567"/>
      <c r="IH136" s="201">
        <v>160</v>
      </c>
      <c r="II136" s="573"/>
      <c r="IJ136" s="567"/>
      <c r="IK136" s="174">
        <v>160</v>
      </c>
      <c r="IL136" s="566"/>
      <c r="IM136" s="567"/>
      <c r="IN136" s="174">
        <v>160</v>
      </c>
      <c r="IO136" s="566"/>
      <c r="IP136" s="567"/>
      <c r="IQ136" s="174">
        <v>160</v>
      </c>
      <c r="IR136" s="566"/>
      <c r="IS136" s="567"/>
      <c r="IT136" s="174">
        <v>160</v>
      </c>
      <c r="IU136" s="566"/>
      <c r="IV136" s="567"/>
      <c r="IW136" s="201">
        <v>160</v>
      </c>
      <c r="IX136" s="573"/>
      <c r="IY136" s="567"/>
      <c r="IZ136" s="174">
        <v>160</v>
      </c>
      <c r="JA136" s="566"/>
      <c r="JB136" s="567"/>
      <c r="JC136" s="174">
        <v>160</v>
      </c>
      <c r="JD136" s="566"/>
      <c r="JE136" s="567"/>
      <c r="JF136" s="174">
        <v>160</v>
      </c>
      <c r="JG136" s="566"/>
      <c r="JH136" s="567"/>
      <c r="JI136" s="174">
        <v>160</v>
      </c>
      <c r="JJ136" s="566"/>
      <c r="JK136" s="567"/>
      <c r="JL136" s="201">
        <v>160</v>
      </c>
      <c r="JM136" s="573"/>
      <c r="JN136" s="567"/>
      <c r="JO136" s="252">
        <f t="shared" ref="JO136:JO199" si="185">FLOOR(IF($Z136="Ne",0,IF(IF(IF136="",0,((30/(IE136*$F136)*(IE136*$F136-IF136))/30))+IF(II136="",0,((30/(IH136*$F136)*(IH136*$F136-II136))/30))+IF(IL136="",0,((30/(IK136*$F136)*(IK136*$F136-IL136))/30))+IF(IO136="",0,((30/(IN136*$F136)*(IN136*$F136-IO136))/30))+IF(IR136="",0,((30/(IQ136*$F136)*(IQ136*$F136-IR136))/30))+IF(IU136="",0,((30/(IT136*$F136)*(IT136*$F136-IU136))/30))+IF(IX136="",0,((30/(IW136*$F136)*(IW136*$F136-IX136))/30))+IF(JA136="",0,((30/(IZ136*$F136)*(IZ136*$F136-JA136))/30))+IF(JD136="",0,((30/(JC136*$F136)*(JC136*$F136-JD136))/30))+IF(JG136="",0,((30/(JF136*$F136)*(JF136*$F136-JG136))/30))+IF(JJ136="",0,((30/(JI136*$F136)*(JI136*$F136-JJ136))/30))+IF(JM136="",0,((30/(JL136*$F136)*(JL136*$F136-JM136))/30))&gt;($E136-1-$BM136-$DC136-$ES136-$GI136-$HY136),$E136-1-$BM136-$DC136-$ES136-$GI136-$HY136,IF(IF136="",0,((30/(IE136*$F136)*(IE136*$F136-IF136))/30))+IF(II136="",0,((30/(IH136*$F136)*(IH136*$F136-II136))/30))+IF(IL136="",0,((30/(IK136*$F136)*(IK136*$F136-IL136))/30))+IF(IO136="",0,((30/(IN136*$F136)*(IN136*$F136-IO136))/30))+IF(IR136="",0,((30/(IQ136*$F136)*(IQ136*$F136-IR136))/30))+IF(IU136="",0,((30/(IT136*$F136)*(IT136*$F136-IU136))/30))+IF(IX136="",0,((30/(IW136*$F136)*(IW136*$F136-IX136))/30))+IF(JA136="",0,((30/(IZ136*$F136)*(IZ136*$F136-JA136))/30))+IF(JD136="",0,((30/(JC136*$F136)*(JC136*$F136-JD136))/30))+IF(JG136="",0,((30/(JF136*$F136)*(JF136*$F136-JG136))/30))+IF(JJ136="",0,((30/(JI136*$F136)*(JI136*$F136-JJ136))/30))+IF(JM136="",0,((30/(JL136*$F136)*(JL136*$F136-JM136))/30)))),0.01)</f>
        <v>0</v>
      </c>
      <c r="JP136" s="251">
        <f t="shared" ref="JP136:JP199" si="186">ROUND(JO136*$I136,2)</f>
        <v>0</v>
      </c>
      <c r="JQ136" s="226">
        <f t="shared" ref="JQ136:JQ199" si="187">FLOOR(IF($Z136="Ne",0,IF(OR($M136=0,$M136=""),0,IF(IF(IG136="Ano",IF(IF136="",0,((30/(IE136*$F136)*(IE136*$F136-IF136))/30)),0)+IF(IJ136="Ano",IF(II136="",0,((30/(IH136*$F136)*(IH136*$F136-II136))/30)),0)+IF(IM136="Ano",IF(IL136="",0,((30/(IK136*$F136)*(IK136*$F136-IL136))/30)),0)+IF(IP136="Ano",IF(IO136="",0,((30/(IN136*$F136)*(IN136*$F136-IO136))/30)),0)+IF(IS136="Ano",IF(IR136="",0,((30/(IQ136*$F136)*(IQ136*$F136-IR136))/30)),0)+IF(IV136="Ano",IF(IU136="",0,((30/(IT136*$F136)*(IT136*$F136-IU136))/30)),0)+IF(IY136="Ano",IF(IX136="",0,((30/(IW136*$F136)*(IW136*$F136-IX136))/30)),0)+IF(JB136="Ano",IF(JA136="",0,((30/(IZ136*$F136)*(IZ136*$F136-JA136))/30)),0)+IF(JE136="Ano",IF(JD136="",0,((30/(JC136*$F136)*(JC136*$F136-JD136))/30)),0)+IF(JH136="Ano",IF(JG136="",0,((30/(JF136*$F136)*(JF136*$F136-JG136))/30)),0)+IF(JK136="Ano",IF(JJ136="",0,((30/(JI136*$F136)*(JI136*$F136-JJ136))/30)),0)+IF(JN136="Ano",IF(JM136="",0,((30/(JL136*$F136)*(JL136*$F136-JM136))/30)),0)&gt;($M136-1-$BO136-$DE136-$EU136-$GK136-$IA136),($M136-1-$BO136-$DE136-$EU136-$GK136-$IA136),IF(IG136="Ano",IF(IF136="",0,((30/(IE136*$F136)*(IE136*$F136-IF136))/30)),0)+IF(IJ136="Ano",IF(II136="",0,((30/(IH136*$F136)*(IH136*$F136-II136))/30)),0)+IF(IM136="Ano",IF(IL136="",0,((30/(IK136*$F136)*(IK136*$F136-IL136))/30)),0)+IF(IP136="Ano",IF(IO136="",0,((30/(IN136*$F136)*(IN136*$F136-IO136))/30)),0)+IF(IS136="Ano",IF(IR136="",0,((30/(IQ136*$F136)*(IQ136*$F136-IR136))/30)),0)+IF(IV136="Ano",IF(IU136="",0,((30/(IT136*$F136)*(IT136*$F136-IU136))/30)),0)+IF(IY136="Ano",IF(IX136="",0,((30/(IW136*$F136)*(IW136*$F136-IX136))/30)),0)+IF(JB136="Ano",IF(JA136="",0,((30/(IZ136*$F136)*(IZ136*$F136-JA136))/30)),0)+IF(JE136="Ano",IF(JD136="",0,((30/(JC136*$F136)*(JC136*$F136-JD136))/30)),0)+IF(JH136="Ano",IF(JG136="",0,((30/(JF136*$F136)*(JF136*$F136-JG136))/30)),0)+IF(JK136="Ano",IF(JJ136="",0,((30/(JI136*$F136)*(JI136*$F136-JJ136))/30)),0)+IF(JN136="Ano",IF(JM136="",0,((30/(JL136*$F136)*(JL136*$F136-JM136))/30)),0)))),0.01)</f>
        <v>0</v>
      </c>
      <c r="JR136" s="227">
        <f t="shared" ref="JR136:JR199" si="188">ROUND(JQ136*$N136,2)</f>
        <v>0</v>
      </c>
      <c r="JS136" s="1"/>
      <c r="JT136" s="1"/>
      <c r="JU136" s="174">
        <v>160</v>
      </c>
      <c r="JV136" s="566"/>
      <c r="JW136" s="567"/>
      <c r="JX136" s="174">
        <v>160</v>
      </c>
      <c r="JY136" s="566"/>
      <c r="JZ136" s="567"/>
      <c r="KA136" s="174">
        <v>160</v>
      </c>
      <c r="KB136" s="566"/>
      <c r="KC136" s="567"/>
      <c r="KD136" s="174">
        <v>160</v>
      </c>
      <c r="KE136" s="566"/>
      <c r="KF136" s="567"/>
      <c r="KG136" s="174">
        <v>160</v>
      </c>
      <c r="KH136" s="566"/>
      <c r="KI136" s="567"/>
      <c r="KJ136" s="174">
        <v>160</v>
      </c>
      <c r="KK136" s="566"/>
      <c r="KL136" s="567"/>
      <c r="KM136" s="174">
        <v>160</v>
      </c>
      <c r="KN136" s="566"/>
      <c r="KO136" s="567"/>
      <c r="KP136" s="174">
        <v>160</v>
      </c>
      <c r="KQ136" s="566"/>
      <c r="KR136" s="567"/>
      <c r="KS136" s="174">
        <v>160</v>
      </c>
      <c r="KT136" s="566"/>
      <c r="KU136" s="567"/>
      <c r="KV136" s="174">
        <v>160</v>
      </c>
      <c r="KW136" s="566"/>
      <c r="KX136" s="567"/>
      <c r="KY136" s="174">
        <v>160</v>
      </c>
      <c r="KZ136" s="566"/>
      <c r="LA136" s="567"/>
      <c r="LB136" s="174">
        <v>160</v>
      </c>
      <c r="LC136" s="566"/>
      <c r="LD136" s="567"/>
      <c r="LE136" s="252">
        <f t="shared" ref="LE136:LE199" si="189">FLOOR(IF($Z136="Ne",0,IF(IF(JV136="",0,((30/(JU136*$F136)*(JU136*$F136-JV136))/30))+IF(JY136="",0,((30/(JX136*$F136)*(JX136*$F136-JY136))/30))+IF(KB136="",0,((30/(KA136*$F136)*(KA136*$F136-KB136))/30))+IF(KE136="",0,((30/(KD136*$F136)*(KD136*$F136-KE136))/30))+IF(KH136="",0,((30/(KG136*$F136)*(KG136*$F136-KH136))/30))+IF(KK136="",0,((30/(KJ136*$F136)*(KJ136*$F136-KK136))/30))+IF(KN136="",0,((30/(KM136*$F136)*(KM136*$F136-KN136))/30))+IF(KQ136="",0,((30/(KP136*$F136)*(KP136*$F136-KQ136))/30))+IF(KT136="",0,((30/(KS136*$F136)*(KS136*$F136-KT136))/30))+IF(KW136="",0,((30/(KV136*$F136)*(KV136*$F136-KW136))/30))+IF(KZ136="",0,((30/(KY136*$F136)*(KY136*$F136-KZ136))/30))+IF(LC136="",0,((30/(LB136*$F136)*(LB136*$F136-LC136))/30))&gt;($E136-1-$BM136-$DC136-$ES136-$GI136-$HY136-$JO136),$E136-1-$BM136-$DC136-$ES136-$GI136-$HY136-$JO136,IF(JV136="",0,((30/(JU136*$F136)*(JU136*$F136-JV136))/30))+IF(JY136="",0,((30/(JX136*$F136)*(JX136*$F136-JY136))/30))+IF(KB136="",0,((30/(KA136*$F136)*(KA136*$F136-KB136))/30))+IF(KE136="",0,((30/(KD136*$F136)*(KD136*$F136-KE136))/30))+IF(KH136="",0,((30/(KG136*$F136)*(KG136*$F136-KH136))/30))+IF(KK136="",0,((30/(KJ136*$F136)*(KJ136*$F136-KK136))/30))+IF(KN136="",0,((30/(KM136*$F136)*(KM136*$F136-KN136))/30))+IF(KQ136="",0,((30/(KP136*$F136)*(KP136*$F136-KQ136))/30))+IF(KT136="",0,((30/(KS136*$F136)*(KS136*$F136-KT136))/30))+IF(KW136="",0,((30/(KV136*$F136)*(KV136*$F136-KW136))/30))+IF(KZ136="",0,((30/(KY136*$F136)*(KY136*$F136-KZ136))/30))+IF(LC136="",0,((30/(LB136*$F136)*(LB136*$F136-LC136))/30)))),0.01)</f>
        <v>0</v>
      </c>
      <c r="LF136" s="251">
        <f t="shared" ref="LF136:LF199" si="190">ROUND(LE136*$I136,2)</f>
        <v>0</v>
      </c>
      <c r="LG136" s="226">
        <f t="shared" ref="LG136:LG199" si="191">FLOOR(IF($Z136="Ne",0,IF(OR($M136=0,$M136=""),0,IF(IF(JW136="Ano",IF(JV136="",0,((30/(JU136*$F136)*(JU136*$F136-JV136))/30)),0)+IF(JZ136="Ano",IF(JY136="",0,((30/(JX136*$F136)*(JX136*$F136-JY136))/30)),0)+IF(KC136="Ano",IF(KB136="",0,((30/(KA136*$F136)*(KA136*$F136-KB136))/30)),0)+IF(KF136="Ano",IF(KE136="",0,((30/(KD136*$F136)*(KD136*$F136-KE136))/30)),0)+IF(KI136="Ano",IF(KH136="",0,((30/(KG136*$F136)*(KG136*$F136-KH136))/30)),0)+IF(KL136="Ano",IF(KK136="",0,((30/(KJ136*$F136)*(KJ136*$F136-KK136))/30)),0)+IF(KO136="Ano",IF(KN136="",0,((30/(KM136*$F136)*(KM136*$F136-KN136))/30)),0)+IF(KR136="Ano",IF(KQ136="",0,((30/(KP136*$F136)*(KP136*$F136-KQ136))/30)),0)+IF(KU136="Ano",IF(KT136="",0,((30/(KS136*$F136)*(KS136*$F136-KT136))/30)),0)+IF(KX136="Ano",IF(KW136="",0,((30/(KV136*$F136)*(KV136*$F136-KW136))/30)),0)+IF(LA136="Ano",IF(KZ136="",0,((30/(KY136*$F136)*(KY136*$F136-KZ136))/30)),0)+IF(LD136="Ano",IF(LC136="",0,((30/(LB136*$F136)*(LB136*$F136-LC136))/30)),0)&gt;($M136-1-$BO136-$DE136-$EU136-$GK136-$IA136-$JQ136),($M136-1-$BO136-$DE136-$EU136-$GK136-$IA136-$JQ136),IF(JW136="Ano",IF(JV136="",0,((30/(JU136*$F136)*(JU136*$F136-JV136))/30)),0)+IF(JZ136="Ano",IF(JY136="",0,((30/(JX136*$F136)*(JX136*$F136-JY136))/30)),0)+IF(KC136="Ano",IF(KB136="",0,((30/(KA136*$F136)*(KA136*$F136-KB136))/30)),0)+IF(KF136="Ano",IF(KE136="",0,((30/(KD136*$F136)*(KD136*$F136-KE136))/30)),0)+IF(KI136="Ano",IF(KH136="",0,((30/(KG136*$F136)*(KG136*$F136-KH136))/30)),0)+IF(KL136="Ano",IF(KK136="",0,((30/(KJ136*$F136)*(KJ136*$F136-KK136))/30)),0)+IF(KO136="Ano",IF(KN136="",0,((30/(KM136*$F136)*(KM136*$F136-KN136))/30)),0)+IF(KR136="Ano",IF(KQ136="",0,((30/(KP136*$F136)*(KP136*$F136-KQ136))/30)),0)+IF(KU136="Ano",IF(KT136="",0,((30/(KS136*$F136)*(KS136*$F136-KT136))/30)),0)+IF(KX136="Ano",IF(KW136="",0,((30/(KV136*$F136)*(KV136*$F136-KW136))/30)),0)+IF(LA136="Ano",IF(KZ136="",0,((30/(KY136*$F136)*(KY136*$F136-KZ136))/30)),0)+IF(LD136="Ano",IF(LC136="",0,((30/(LB136*$F136)*(LB136*$F136-LC136))/30)),0)))),0.01)</f>
        <v>0</v>
      </c>
      <c r="LH136" s="227">
        <f t="shared" ref="LH136:LH199" si="192">ROUND(LG136*$N136,2)</f>
        <v>0</v>
      </c>
      <c r="LI136" s="1"/>
      <c r="LJ136" s="1"/>
      <c r="LK136" s="174">
        <v>160</v>
      </c>
      <c r="LL136" s="566"/>
      <c r="LM136" s="567"/>
      <c r="LN136" s="174">
        <v>160</v>
      </c>
      <c r="LO136" s="566"/>
      <c r="LP136" s="567"/>
      <c r="LQ136" s="174">
        <v>160</v>
      </c>
      <c r="LR136" s="566"/>
      <c r="LS136" s="567"/>
      <c r="LT136" s="174">
        <v>160</v>
      </c>
      <c r="LU136" s="566"/>
      <c r="LV136" s="567"/>
      <c r="LW136" s="174">
        <v>160</v>
      </c>
      <c r="LX136" s="566"/>
      <c r="LY136" s="567"/>
      <c r="LZ136" s="551">
        <v>160</v>
      </c>
      <c r="MA136" s="566"/>
      <c r="MB136" s="567"/>
      <c r="MC136" s="174">
        <v>160</v>
      </c>
      <c r="MD136" s="566"/>
      <c r="ME136" s="567"/>
      <c r="MF136" s="174">
        <v>160</v>
      </c>
      <c r="MG136" s="566"/>
      <c r="MH136" s="567"/>
      <c r="MI136" s="174">
        <v>160</v>
      </c>
      <c r="MJ136" s="566"/>
      <c r="MK136" s="567"/>
      <c r="ML136" s="174">
        <v>160</v>
      </c>
      <c r="MM136" s="566"/>
      <c r="MN136" s="567"/>
      <c r="MO136" s="551">
        <v>160</v>
      </c>
      <c r="MP136" s="566"/>
      <c r="MQ136" s="567"/>
      <c r="MR136" s="174">
        <v>160</v>
      </c>
      <c r="MS136" s="566"/>
      <c r="MT136" s="567"/>
      <c r="MU136" s="252">
        <f t="shared" ref="MU136:MU199" si="193">FLOOR(IF($Z136="Ne",0,IF(IF(LL136="",0,((30/(LK136*$F136)*(LK136*$F136-LL136))/30))+IF(LO136="",0,((30/(LN136*$F136)*(LN136*$F136-LO136))/30))+IF(LR136="",0,((30/(LQ136*$F136)*(LQ136*$F136-LR136))/30))+IF(LU136="",0,((30/(LT136*$F136)*(LT136*$F136-LU136))/30))+IF(LX136="",0,((30/(LW136*$F136)*(LW136*$F136-LX136))/30))+IF(MA136="",0,((30/(LZ136*$F136)*(LZ136*$F136-MA136))/30))+IF(MD136="",0,((30/(MC136*$F136)*(MC136*$F136-MD136))/30))+IF(MG136="",0,((30/(MF136*$F136)*(MF136*$F136-MG136))/30))+IF(MJ136="",0,((30/(MI136*$F136)*(MI136*$F136-MJ136))/30))+IF(MM136="",0,((30/(ML136*$F136)*(ML136*$F136-MM136))/30))+IF(MP136="",0,((30/(MO136*$F136)*(MO136*$F136-MP136))/30))+IF(MS136="",0,((30/(MR136*$F136)*(MR136*$F136-MS136))/30))&gt;($E136-1-$BM136-$DC136-$ES136-$GI136-$HY136-$JO136-$LE136),$E136-1-$BM136-$DC136-$ES136-$GI136-$HY136-$JO136-$LE136,IF(LL136="",0,((30/(LK136*$F136)*(LK136*$F136-LL136))/30))+IF(LO136="",0,((30/(LN136*$F136)*(LN136*$F136-LO136))/30))+IF(LR136="",0,((30/(LQ136*$F136)*(LQ136*$F136-LR136))/30))+IF(LU136="",0,((30/(LT136*$F136)*(LT136*$F136-LU136))/30))+IF(LX136="",0,((30/(LW136*$F136)*(LW136*$F136-LX136))/30))+IF(MA136="",0,((30/(LZ136*$F136)*(LZ136*$F136-MA136))/30))+IF(MD136="",0,((30/(MC136*$F136)*(MC136*$F136-MD136))/30))+IF(MG136="",0,((30/(MF136*$F136)*(MF136*$F136-MG136))/30))+IF(MJ136="",0,((30/(MI136*$F136)*(MI136*$F136-MJ136))/30))+IF(MM136="",0,((30/(ML136*$F136)*(ML136*$F136-MM136))/30))+IF(MP136="",0,((30/(MO136*$F136)*(MO136*$F136-MP136))/30))+IF(MS136="",0,((30/(MR136*$F136)*(MR136*$F136-MS136))/30)))),0.01)</f>
        <v>0</v>
      </c>
      <c r="MV136" s="251">
        <f t="shared" ref="MV136:MV199" si="194">ROUND(MU136*$I136,2)</f>
        <v>0</v>
      </c>
      <c r="MW136" s="226">
        <f t="shared" ref="MW136:MW199" si="195">FLOOR(IF($Z136="Ne",0,IF(OR($M136=0,$M136=""),0,IF(IF(LM136="Ano",IF(LL136="",0,((30/(LK136*$F136)*(LK136*$F136-LL136))/30)),0)+IF(LP136="Ano",IF(LO136="",0,((30/(LN136*$F136)*(LN136*$F136-LO136))/30)),0)+IF(LS136="Ano",IF(LR136="",0,((30/(LQ136*$F136)*(LQ136*$F136-LR136))/30)),0)+IF(LV136="Ano",IF(LU136="",0,((30/(LT136*$F136)*(LT136*$F136-LU136))/30)),0)+IF(LY136="Ano",IF(LX136="",0,((30/(LW136*$F136)*(LW136*$F136-LX136))/30)),0)+IF(MB136="Ano",IF(MA136="",0,((30/(LZ136*$F136)*(LZ136*$F136-MA136))/30)),0)+IF(ME136="Ano",IF(MD136="",0,((30/(MC136*$F136)*(MC136*$F136-MD136))/30)),0)+IF(MH136="Ano",IF(MG136="",0,((30/(MF136*$F136)*(MF136*$F136-MG136))/30)),0)+IF(MK136="Ano",IF(MJ136="",0,((30/(MI136*$F136)*(MI136*$F136-MJ136))/30)),0)+IF(MN136="Ano",IF(MM136="",0,((30/(ML136*$F136)*(ML136*$F136-MM136))/30)),0)+IF(MQ136="Ano",IF(MP136="",0,((30/(MO136*$F136)*(MO136*$F136-MP136))/30)),0)+IF(MT136="Ano",IF(MS136="",0,((30/(MR136*$F136)*(MR136*$F136-MS136))/30)),0)&gt;($M136-1-$BO136-$DE136-$EU136-$GK136-$IA136-$JQ136-$LG136),($M136-1-$BO136-$DE136-$EU136-$GK136-$IA136-$JQ136-$LG136),IF(LM136="Ano",IF(LL136="",0,((30/(LK136*$F136)*(LK136*$F136-LL136))/30)),0)+IF(LP136="Ano",IF(LO136="",0,((30/(LN136*$F136)*(LN136*$F136-LO136))/30)),0)+IF(LS136="Ano",IF(LR136="",0,((30/(LQ136*$F136)*(LQ136*$F136-LR136))/30)),0)+IF(LV136="Ano",IF(LU136="",0,((30/(LT136*$F136)*(LT136*$F136-LU136))/30)),0)+IF(LY136="Ano",IF(LX136="",0,((30/(LW136*$F136)*(LW136*$F136-LX136))/30)),0)+IF(MB136="Ano",IF(MA136="",0,((30/(LZ136*$F136)*(LZ136*$F136-MA136))/30)),0)+IF(ME136="Ano",IF(MD136="",0,((30/(MC136*$F136)*(MC136*$F136-MD136))/30)),0)+IF(MH136="Ano",IF(MG136="",0,((30/(MF136*$F136)*(MF136*$F136-MG136))/30)),0)+IF(MK136="Ano",IF(MJ136="",0,((30/(MI136*$F136)*(MI136*$F136-MJ136))/30)),0)+IF(MN136="Ano",IF(MM136="",0,((30/(ML136*$F136)*(ML136*$F136-MM136))/30)),0)+IF(MQ136="Ano",IF(MP136="",0,((30/(MO136*$F136)*(MO136*$F136-MP136))/30)),0)+IF(MT136="Ano",IF(MS136="",0,((30/(MR136*$F136)*(MR136*$F136-MS136))/30)),0)))),0.01)</f>
        <v>0</v>
      </c>
      <c r="MX136" s="227">
        <f t="shared" ref="MX136:MX199" si="196">ROUND(MW136*$N136,2)</f>
        <v>0</v>
      </c>
      <c r="MY136" s="1"/>
      <c r="MZ136" s="1"/>
      <c r="NA136" s="568">
        <v>160</v>
      </c>
      <c r="NB136" s="573"/>
      <c r="NC136" s="567"/>
      <c r="ND136" s="174">
        <v>160</v>
      </c>
      <c r="NE136" s="566"/>
      <c r="NF136" s="567"/>
      <c r="NG136" s="201">
        <v>160</v>
      </c>
      <c r="NH136" s="573"/>
      <c r="NI136" s="567"/>
      <c r="NJ136" s="201">
        <v>160</v>
      </c>
      <c r="NK136" s="573"/>
      <c r="NL136" s="567"/>
      <c r="NM136" s="174">
        <v>160</v>
      </c>
      <c r="NN136" s="566"/>
      <c r="NO136" s="567"/>
      <c r="NP136" s="174">
        <v>160</v>
      </c>
      <c r="NQ136" s="566"/>
      <c r="NR136" s="567"/>
      <c r="NS136" s="174">
        <v>160</v>
      </c>
      <c r="NT136" s="566"/>
      <c r="NU136" s="567"/>
      <c r="NV136" s="201">
        <v>160</v>
      </c>
      <c r="NW136" s="573"/>
      <c r="NX136" s="567"/>
      <c r="NY136" s="201">
        <v>160</v>
      </c>
      <c r="NZ136" s="573"/>
      <c r="OA136" s="567"/>
      <c r="OB136" s="174">
        <v>160</v>
      </c>
      <c r="OC136" s="566"/>
      <c r="OD136" s="567"/>
      <c r="OE136" s="174">
        <v>160</v>
      </c>
      <c r="OF136" s="566"/>
      <c r="OG136" s="567"/>
      <c r="OH136" s="174">
        <v>160</v>
      </c>
      <c r="OI136" s="566"/>
      <c r="OJ136" s="567"/>
      <c r="OK136" s="252">
        <f t="shared" ref="OK136:OK199" si="197">FLOOR(IF($Z136="Ne",0,IF(IF(NB136="",0,((30/(NA136*$F136)*(NA136*$F136-NB136))/30))+IF(NE136="",0,((30/(ND136*$F136)*(ND136*$F136-NE136))/30))+IF(NH136="",0,((30/(NG136*$F136)*(NG136*$F136-NH136))/30))+IF(NK136="",0,((30/(NJ136*$F136)*(NJ136*$F136-NK136))/30))+IF(NN136="",0,((30/(NM136*$F136)*(NM136*$F136-NN136))/30))+IF(NQ136="",0,((30/(NP136*$F136)*(NP136*$F136-NQ136))/30))+IF(NT136="",0,((30/(NS136*$F136)*(NS136*$F136-NT136))/30))+IF(NW136="",0,((30/(NV136*$F136)*(NV136*$F136-NW136))/30))+IF(NZ136="",0,((30/(NY136*$F136)*(NY136*$F136-NZ136))/30))+IF(OC136="",0,((30/(OB136*$F136)*(OB136*$F136-OC136))/30))+IF(OF136="",0,((30/(OE136*$F136)*(OE136*$F136-OF136))/30))+IF(OI136="",0,((30/(OH136*$F136)*(OH136*$F136-OI136))/30))&gt;($E136-1-$BM136-$DC136-$ES136-$GI136-$HY136-$JO136-$LE136-$MU136),$E136-1-$BM136-$DC136-$ES136-$GI136-$HY136-$JO136-$LE136-$MU136,IF(NB136="",0,((30/(NA136*$F136)*(NA136*$F136-NB136))/30))+IF(NE136="",0,((30/(ND136*$F136)*(ND136*$F136-NE136))/30))+IF(NH136="",0,((30/(NG136*$F136)*(NG136*$F136-NH136))/30))+IF(NK136="",0,((30/(NJ136*$F136)*(NJ136*$F136-NK136))/30))+IF(NN136="",0,((30/(NM136*$F136)*(NM136*$F136-NN136))/30))+IF(NQ136="",0,((30/(NP136*$F136)*(NP136*$F136-NQ136))/30))+IF(NT136="",0,((30/(NS136*$F136)*(NS136*$F136-NT136))/30))+IF(NW136="",0,((30/(NV136*$F136)*(NV136*$F136-NW136))/30))+IF(NZ136="",0,((30/(NY136*$F136)*(NY136*$F136-NZ136))/30))+IF(OC136="",0,((30/(OB136*$F136)*(OB136*$F136-OC136))/30))+IF(OF136="",0,((30/(OE136*$F136)*(OE136*$F136-OF136))/30))+IF(OI136="",0,((30/(OH136*$F136)*(OH136*$F136-OI136))/30)))),0.01)</f>
        <v>0</v>
      </c>
      <c r="OL136" s="251">
        <f t="shared" ref="OL136:OL199" si="198">ROUND(OK136*$I136,2)</f>
        <v>0</v>
      </c>
      <c r="OM136" s="226">
        <f t="shared" ref="OM136:OM199" si="199">FLOOR(IF($Z136="Ne",0,IF(OR($M136=0,$M136=""),0,IF(IF(NC136="Ano",IF(NB136="",0,((30/(NA136*$F136)*(NA136*$F136-NB136))/30)),0)+IF(NF136="Ano",IF(NE136="",0,((30/(ND136*$F136)*(ND136*$F136-NE136))/30)),0)+IF(NI136="Ano",IF(NH136="",0,((30/(NG136*$F136)*(NG136*$F136-NH136))/30)),0)+IF(NL136="Ano",IF(NK136="",0,((30/(NJ136*$F136)*(NJ136*$F136-NK136))/30)),0)+IF(NO136="Ano",IF(NN136="",0,((30/(NM136*$F136)*(NM136*$F136-NN136))/30)),0)+IF(NR136="Ano",IF(NQ136="",0,((30/(NP136*$F136)*(NP136*$F136-NQ136))/30)),0)+IF(NU136="Ano",IF(NT136="",0,((30/(NS136*$F136)*(NS136*$F136-NT136))/30)),0)+IF(NX136="Ano",IF(NW136="",0,((30/(NV136*$F136)*(NV136*$F136-NW136))/30)),0)+IF(OA136="Ano",IF(NZ136="",0,((30/(NY136*$F136)*(NY136*$F136-NZ136))/30)),0)+IF(OD136="Ano",IF(OC136="",0,((30/(OB136*$F136)*(OB136*$F136-OC136))/30)),0)+IF(OG136="Ano",IF(OF136="",0,((30/(OE136*$F136)*(OE136*$F136-OF136))/30)),0)+IF(OJ136="Ano",IF(OI136="",0,((30/(OH136*$F136)*(OH136*$F136-OI136))/30)),0)&gt;($M136-1-$BO136-$DE136-$EU136-$GK136-$IA136-$JQ136-$LG136-$MW136),($M136-1-$BO136-$DE136-$EU136-$GK136-$IA136-$JQ136-$LG136-$MW136),IF(NC136="Ano",IF(NB136="",0,((30/(NA136*$F136)*(NA136*$F136-NB136))/30)),0)+IF(NF136="Ano",IF(NE136="",0,((30/(ND136*$F136)*(ND136*$F136-NE136))/30)),0)+IF(NI136="Ano",IF(NH136="",0,((30/(NG136*$F136)*(NG136*$F136-NH136))/30)),0)+IF(NL136="Ano",IF(NK136="",0,((30/(NJ136*$F136)*(NJ136*$F136-NK136))/30)),0)+IF(NO136="Ano",IF(NN136="",0,((30/(NM136*$F136)*(NM136*$F136-NN136))/30)),0)+IF(NR136="Ano",IF(NQ136="",0,((30/(NP136*$F136)*(NP136*$F136-NQ136))/30)),0)+IF(NU136="Ano",IF(NT136="",0,((30/(NS136*$F136)*(NS136*$F136-NT136))/30)),0)+IF(NX136="Ano",IF(NW136="",0,((30/(NV136*$F136)*(NV136*$F136-NW136))/30)),0)+IF(OA136="Ano",IF(NZ136="",0,((30/(NY136*$F136)*(NY136*$F136-NZ136))/30)),0)+IF(OD136="Ano",IF(OC136="",0,((30/(OB136*$F136)*(OB136*$F136-OC136))/30)),0)+IF(OG136="Ano",IF(OF136="",0,((30/(OE136*$F136)*(OE136*$F136-OF136))/30)),0)+IF(OJ136="Ano",IF(OI136="",0,((30/(OH136*$F136)*(OH136*$F136-OI136))/30)),0)))),0.01)</f>
        <v>0</v>
      </c>
      <c r="ON136" s="227">
        <f t="shared" ref="ON136:ON199" si="200">ROUND(OM136*$N136,2)</f>
        <v>0</v>
      </c>
      <c r="OO136" s="1"/>
      <c r="OP136" s="1"/>
      <c r="OQ136" s="571" t="s">
        <v>297</v>
      </c>
      <c r="OR136" s="577">
        <v>160</v>
      </c>
      <c r="OS136" s="573"/>
      <c r="OT136" s="175"/>
      <c r="OU136" s="252">
        <f t="shared" ref="OU136:OU199" si="201">FLOOR(IF($OQ136="Ne",0,IF(OS136="",0,((30/(OR136*F136)*(OR136*F136-OS136))/30))),0.01)</f>
        <v>0</v>
      </c>
      <c r="OV136" s="227">
        <f t="shared" ref="OV136:OV199" si="202">ROUND(OU136*I136,2)</f>
        <v>0</v>
      </c>
      <c r="OW136" s="226">
        <f t="shared" ref="OW136:OW199" si="203">FLOOR(IF(OR($M136=0,$M136=""),0,IF(OQ136="Ano",IF(OT136="Ano",OU136,0),0)),0.01)</f>
        <v>0</v>
      </c>
      <c r="OX136" s="251">
        <f t="shared" ref="OX136:OX199" si="204">ROUND(OW136*N136,2)</f>
        <v>0</v>
      </c>
      <c r="OY136" s="574"/>
      <c r="OZ136" s="1"/>
      <c r="PA136" s="1"/>
      <c r="PB136" s="228">
        <f t="shared" si="151"/>
        <v>0</v>
      </c>
      <c r="PC136" s="255">
        <f t="shared" si="152"/>
        <v>0</v>
      </c>
      <c r="PD136" s="226">
        <f t="shared" si="153"/>
        <v>0</v>
      </c>
      <c r="PE136" s="227">
        <f t="shared" si="154"/>
        <v>0</v>
      </c>
      <c r="PF136" s="230">
        <f t="shared" si="155"/>
        <v>0</v>
      </c>
      <c r="PG136" s="229">
        <f t="shared" si="156"/>
        <v>0</v>
      </c>
      <c r="PH136" s="226">
        <f t="shared" si="157"/>
        <v>0</v>
      </c>
      <c r="PI136" s="251">
        <f t="shared" si="158"/>
        <v>0</v>
      </c>
      <c r="PJ136" s="412">
        <f t="shared" si="159"/>
        <v>0</v>
      </c>
      <c r="PK136" s="417">
        <f t="shared" si="160"/>
        <v>0</v>
      </c>
      <c r="PL136" s="412">
        <f t="shared" si="161"/>
        <v>0</v>
      </c>
      <c r="PM136" s="414">
        <f t="shared" si="162"/>
        <v>0</v>
      </c>
      <c r="PN136" s="412" t="s">
        <v>338</v>
      </c>
      <c r="PO136" s="414" t="s">
        <v>338</v>
      </c>
      <c r="PP136" s="412">
        <f t="shared" si="163"/>
        <v>0</v>
      </c>
      <c r="PQ136" s="414">
        <f t="shared" si="164"/>
        <v>0</v>
      </c>
      <c r="PR136" s="1"/>
      <c r="PV136" s="26"/>
      <c r="PW136" s="26"/>
      <c r="PY136" s="26"/>
    </row>
    <row r="137" spans="2:441" s="4" customFormat="1" ht="16.5" customHeight="1" x14ac:dyDescent="0.25">
      <c r="B137" s="46" t="s">
        <v>344</v>
      </c>
      <c r="C137" s="986"/>
      <c r="D137" s="987"/>
      <c r="E137" s="308"/>
      <c r="F137" s="652">
        <v>1</v>
      </c>
      <c r="G137" s="309"/>
      <c r="H137" s="59"/>
      <c r="I137" s="57">
        <f>INT(ROUND(F137,2)*(IF(RIGHT(G137,1)="*",data!$J$11*H137+(IF(H137&gt;0, data!$K$11,0)),(IF(G137&gt;0,data!$J$11*RIGHT(G137,5)+data!$K$11,0)))))</f>
        <v>0</v>
      </c>
      <c r="J137" s="57">
        <f t="shared" si="144"/>
        <v>0</v>
      </c>
      <c r="K137" s="313"/>
      <c r="L137" s="314"/>
      <c r="M137" s="312"/>
      <c r="N137" s="57">
        <f>INT(ROUND(F137,2)*(IF(J137&gt;0,(IF(L137="ano",data!$J$6,0)),0)))</f>
        <v>0</v>
      </c>
      <c r="O137" s="61">
        <f t="shared" si="145"/>
        <v>0</v>
      </c>
      <c r="P137" s="63">
        <f t="shared" si="146"/>
        <v>0</v>
      </c>
      <c r="Q137" s="26"/>
      <c r="R137" s="288" t="str">
        <f t="shared" si="147"/>
        <v/>
      </c>
      <c r="S137" s="289" t="str">
        <f t="shared" si="148"/>
        <v/>
      </c>
      <c r="T137" s="65" t="s">
        <v>338</v>
      </c>
      <c r="U137" s="290" t="str">
        <f t="shared" si="149"/>
        <v/>
      </c>
      <c r="V137" s="4">
        <f t="shared" si="129"/>
        <v>0</v>
      </c>
      <c r="W137" s="26">
        <f t="shared" si="150"/>
        <v>0</v>
      </c>
      <c r="X137" s="26">
        <f>IF(OR(G137=data!$I$18,G137=data!$I$19,G137=data!$I$20,G137=data!$I$21,G137=data!$I$22,G137=data!$I$23,G137=data!$I$24,G137=data!$I$25,G137=data!$I$26,G137=data!$I$27,G137=data!$I$28,G137=data!$I$29,G137=data!$I$30,G137=data!$I$31,G137=data!$I$32,G137=data!$I$33,G137=data!$I$34,G137=data!$I$35,G137=data!$I$36,G137=data!$I$37,G137=data!$I$38,G137=data!$I$39,G137=data!$I$40,G137=data!$I$41,G137=data!$I$42,G137=data!$I$43,G137=data!$I$44),1,0)</f>
        <v>0</v>
      </c>
      <c r="Z137" s="176" t="s">
        <v>297</v>
      </c>
      <c r="AA137" s="10"/>
      <c r="AB137" s="10"/>
      <c r="AC137" s="168">
        <v>160</v>
      </c>
      <c r="AD137" s="328"/>
      <c r="AE137" s="223"/>
      <c r="AF137" s="168">
        <v>160</v>
      </c>
      <c r="AG137" s="328"/>
      <c r="AH137" s="223"/>
      <c r="AI137" s="168">
        <v>160</v>
      </c>
      <c r="AJ137" s="328"/>
      <c r="AK137" s="223"/>
      <c r="AL137" s="168">
        <v>160</v>
      </c>
      <c r="AM137" s="328"/>
      <c r="AN137" s="223"/>
      <c r="AO137" s="168">
        <v>160</v>
      </c>
      <c r="AP137" s="328"/>
      <c r="AQ137" s="223"/>
      <c r="AR137" s="168">
        <v>160</v>
      </c>
      <c r="AS137" s="328"/>
      <c r="AT137" s="223"/>
      <c r="AU137" s="168">
        <v>160</v>
      </c>
      <c r="AV137" s="328"/>
      <c r="AW137" s="223"/>
      <c r="AX137" s="168">
        <v>160</v>
      </c>
      <c r="AY137" s="328"/>
      <c r="AZ137" s="223"/>
      <c r="BA137" s="168">
        <v>160</v>
      </c>
      <c r="BB137" s="328"/>
      <c r="BC137" s="223"/>
      <c r="BD137" s="168">
        <v>160</v>
      </c>
      <c r="BE137" s="328"/>
      <c r="BF137" s="223"/>
      <c r="BG137" s="168">
        <v>160</v>
      </c>
      <c r="BH137" s="328"/>
      <c r="BI137" s="223"/>
      <c r="BJ137" s="168">
        <v>160</v>
      </c>
      <c r="BK137" s="328"/>
      <c r="BL137" s="223"/>
      <c r="BM137" s="226">
        <f t="shared" si="165"/>
        <v>0</v>
      </c>
      <c r="BN137" s="251">
        <f t="shared" si="166"/>
        <v>0</v>
      </c>
      <c r="BO137" s="226">
        <f t="shared" si="167"/>
        <v>0</v>
      </c>
      <c r="BP137" s="227">
        <f t="shared" si="168"/>
        <v>0</v>
      </c>
      <c r="BQ137" s="1"/>
      <c r="BR137" s="1"/>
      <c r="BS137" s="164">
        <v>160</v>
      </c>
      <c r="BT137" s="327"/>
      <c r="BU137" s="177"/>
      <c r="BV137" s="164">
        <v>160</v>
      </c>
      <c r="BW137" s="327"/>
      <c r="BX137" s="177"/>
      <c r="BY137" s="164">
        <v>160</v>
      </c>
      <c r="BZ137" s="327"/>
      <c r="CA137" s="177"/>
      <c r="CB137" s="164">
        <v>160</v>
      </c>
      <c r="CC137" s="327"/>
      <c r="CD137" s="177"/>
      <c r="CE137" s="164">
        <v>160</v>
      </c>
      <c r="CF137" s="327"/>
      <c r="CG137" s="177"/>
      <c r="CH137" s="164">
        <v>160</v>
      </c>
      <c r="CI137" s="327"/>
      <c r="CJ137" s="177"/>
      <c r="CK137" s="164">
        <v>160</v>
      </c>
      <c r="CL137" s="327"/>
      <c r="CM137" s="177"/>
      <c r="CN137" s="164">
        <v>160</v>
      </c>
      <c r="CO137" s="327"/>
      <c r="CP137" s="177"/>
      <c r="CQ137" s="164">
        <v>160</v>
      </c>
      <c r="CR137" s="327"/>
      <c r="CS137" s="177"/>
      <c r="CT137" s="164">
        <v>160</v>
      </c>
      <c r="CU137" s="327"/>
      <c r="CV137" s="177"/>
      <c r="CW137" s="164">
        <v>160</v>
      </c>
      <c r="CX137" s="327"/>
      <c r="CY137" s="177"/>
      <c r="CZ137" s="164">
        <v>160</v>
      </c>
      <c r="DA137" s="327"/>
      <c r="DB137" s="177"/>
      <c r="DC137" s="252">
        <f t="shared" si="169"/>
        <v>0</v>
      </c>
      <c r="DD137" s="251">
        <f t="shared" si="170"/>
        <v>0</v>
      </c>
      <c r="DE137" s="226">
        <f t="shared" si="171"/>
        <v>0</v>
      </c>
      <c r="DF137" s="227">
        <f t="shared" si="172"/>
        <v>0</v>
      </c>
      <c r="DG137" s="1"/>
      <c r="DH137" s="1"/>
      <c r="DI137" s="164">
        <v>160</v>
      </c>
      <c r="DJ137" s="340"/>
      <c r="DK137" s="169"/>
      <c r="DL137" s="195">
        <v>160</v>
      </c>
      <c r="DM137" s="328"/>
      <c r="DN137" s="169"/>
      <c r="DO137" s="195">
        <v>160</v>
      </c>
      <c r="DP137" s="328"/>
      <c r="DQ137" s="169"/>
      <c r="DR137" s="195">
        <v>160</v>
      </c>
      <c r="DS137" s="328"/>
      <c r="DT137" s="169"/>
      <c r="DU137" s="195">
        <v>160</v>
      </c>
      <c r="DV137" s="328"/>
      <c r="DW137" s="169"/>
      <c r="DX137" s="164">
        <v>160</v>
      </c>
      <c r="DY137" s="340"/>
      <c r="DZ137" s="169"/>
      <c r="EA137" s="195">
        <v>160</v>
      </c>
      <c r="EB137" s="328"/>
      <c r="EC137" s="169"/>
      <c r="ED137" s="195">
        <v>160</v>
      </c>
      <c r="EE137" s="328"/>
      <c r="EF137" s="169"/>
      <c r="EG137" s="195">
        <v>160</v>
      </c>
      <c r="EH137" s="328"/>
      <c r="EI137" s="169"/>
      <c r="EJ137" s="164">
        <v>160</v>
      </c>
      <c r="EK137" s="340"/>
      <c r="EL137" s="169"/>
      <c r="EM137" s="195">
        <v>160</v>
      </c>
      <c r="EN137" s="328"/>
      <c r="EO137" s="169"/>
      <c r="EP137" s="195">
        <v>160</v>
      </c>
      <c r="EQ137" s="328"/>
      <c r="ER137" s="169"/>
      <c r="ES137" s="252">
        <f t="shared" si="173"/>
        <v>0</v>
      </c>
      <c r="ET137" s="251">
        <f t="shared" si="174"/>
        <v>0</v>
      </c>
      <c r="EU137" s="226">
        <f t="shared" si="175"/>
        <v>0</v>
      </c>
      <c r="EV137" s="227">
        <f t="shared" si="176"/>
        <v>0</v>
      </c>
      <c r="EW137" s="1"/>
      <c r="EX137" s="1"/>
      <c r="EY137" s="346">
        <v>160</v>
      </c>
      <c r="EZ137" s="327"/>
      <c r="FA137" s="169"/>
      <c r="FB137" s="195">
        <v>160</v>
      </c>
      <c r="FC137" s="327"/>
      <c r="FD137" s="169"/>
      <c r="FE137" s="195">
        <v>160</v>
      </c>
      <c r="FF137" s="327"/>
      <c r="FG137" s="169"/>
      <c r="FH137" s="195">
        <v>160</v>
      </c>
      <c r="FI137" s="327"/>
      <c r="FJ137" s="169"/>
      <c r="FK137" s="164">
        <v>160</v>
      </c>
      <c r="FL137" s="340"/>
      <c r="FM137" s="169"/>
      <c r="FN137" s="195">
        <v>160</v>
      </c>
      <c r="FO137" s="327"/>
      <c r="FP137" s="169"/>
      <c r="FQ137" s="164">
        <v>160</v>
      </c>
      <c r="FR137" s="340"/>
      <c r="FS137" s="169"/>
      <c r="FT137" s="195">
        <v>160</v>
      </c>
      <c r="FU137" s="327"/>
      <c r="FV137" s="169"/>
      <c r="FW137" s="195">
        <v>160</v>
      </c>
      <c r="FX137" s="327"/>
      <c r="FY137" s="169"/>
      <c r="FZ137" s="164">
        <v>160</v>
      </c>
      <c r="GA137" s="340"/>
      <c r="GB137" s="169"/>
      <c r="GC137" s="195">
        <v>160</v>
      </c>
      <c r="GD137" s="327"/>
      <c r="GE137" s="169"/>
      <c r="GF137" s="195">
        <v>160</v>
      </c>
      <c r="GG137" s="327"/>
      <c r="GH137" s="169"/>
      <c r="GI137" s="252">
        <f t="shared" si="177"/>
        <v>0</v>
      </c>
      <c r="GJ137" s="251">
        <f t="shared" si="178"/>
        <v>0</v>
      </c>
      <c r="GK137" s="226">
        <f t="shared" si="179"/>
        <v>0</v>
      </c>
      <c r="GL137" s="227">
        <f t="shared" si="180"/>
        <v>0</v>
      </c>
      <c r="GM137" s="1"/>
      <c r="GN137" s="1"/>
      <c r="GO137" s="346">
        <v>160</v>
      </c>
      <c r="GP137" s="327"/>
      <c r="GQ137" s="169"/>
      <c r="GR137" s="195">
        <v>160</v>
      </c>
      <c r="GS137" s="327"/>
      <c r="GT137" s="169"/>
      <c r="GU137" s="195">
        <v>160</v>
      </c>
      <c r="GV137" s="327"/>
      <c r="GW137" s="169"/>
      <c r="GX137" s="195">
        <v>160</v>
      </c>
      <c r="GY137" s="327"/>
      <c r="GZ137" s="169"/>
      <c r="HA137" s="195">
        <v>160</v>
      </c>
      <c r="HB137" s="327"/>
      <c r="HC137" s="169"/>
      <c r="HD137" s="195">
        <v>160</v>
      </c>
      <c r="HE137" s="327"/>
      <c r="HF137" s="169"/>
      <c r="HG137" s="195">
        <v>160</v>
      </c>
      <c r="HH137" s="327"/>
      <c r="HI137" s="169"/>
      <c r="HJ137" s="195">
        <v>160</v>
      </c>
      <c r="HK137" s="327"/>
      <c r="HL137" s="169"/>
      <c r="HM137" s="195">
        <v>160</v>
      </c>
      <c r="HN137" s="327"/>
      <c r="HO137" s="169"/>
      <c r="HP137" s="195">
        <v>160</v>
      </c>
      <c r="HQ137" s="327"/>
      <c r="HR137" s="169"/>
      <c r="HS137" s="195">
        <v>160</v>
      </c>
      <c r="HT137" s="327"/>
      <c r="HU137" s="169"/>
      <c r="HV137" s="195">
        <v>160</v>
      </c>
      <c r="HW137" s="327"/>
      <c r="HX137" s="169"/>
      <c r="HY137" s="252">
        <f t="shared" si="181"/>
        <v>0</v>
      </c>
      <c r="HZ137" s="251">
        <f t="shared" si="182"/>
        <v>0</v>
      </c>
      <c r="IA137" s="226">
        <f t="shared" si="183"/>
        <v>0</v>
      </c>
      <c r="IB137" s="227">
        <f t="shared" si="184"/>
        <v>0</v>
      </c>
      <c r="IC137" s="1"/>
      <c r="ID137" s="1"/>
      <c r="IE137" s="346">
        <v>160</v>
      </c>
      <c r="IF137" s="327"/>
      <c r="IG137" s="169"/>
      <c r="IH137" s="195">
        <v>160</v>
      </c>
      <c r="II137" s="327"/>
      <c r="IJ137" s="169"/>
      <c r="IK137" s="164">
        <v>160</v>
      </c>
      <c r="IL137" s="340"/>
      <c r="IM137" s="169"/>
      <c r="IN137" s="164">
        <v>160</v>
      </c>
      <c r="IO137" s="340"/>
      <c r="IP137" s="169"/>
      <c r="IQ137" s="164">
        <v>160</v>
      </c>
      <c r="IR137" s="340"/>
      <c r="IS137" s="169"/>
      <c r="IT137" s="164">
        <v>160</v>
      </c>
      <c r="IU137" s="340"/>
      <c r="IV137" s="169"/>
      <c r="IW137" s="195">
        <v>160</v>
      </c>
      <c r="IX137" s="327"/>
      <c r="IY137" s="169"/>
      <c r="IZ137" s="164">
        <v>160</v>
      </c>
      <c r="JA137" s="340"/>
      <c r="JB137" s="169"/>
      <c r="JC137" s="164">
        <v>160</v>
      </c>
      <c r="JD137" s="340"/>
      <c r="JE137" s="169"/>
      <c r="JF137" s="164">
        <v>160</v>
      </c>
      <c r="JG137" s="340"/>
      <c r="JH137" s="169"/>
      <c r="JI137" s="164">
        <v>160</v>
      </c>
      <c r="JJ137" s="340"/>
      <c r="JK137" s="169"/>
      <c r="JL137" s="195">
        <v>160</v>
      </c>
      <c r="JM137" s="327"/>
      <c r="JN137" s="169"/>
      <c r="JO137" s="252">
        <f t="shared" si="185"/>
        <v>0</v>
      </c>
      <c r="JP137" s="251">
        <f t="shared" si="186"/>
        <v>0</v>
      </c>
      <c r="JQ137" s="226">
        <f t="shared" si="187"/>
        <v>0</v>
      </c>
      <c r="JR137" s="227">
        <f t="shared" si="188"/>
        <v>0</v>
      </c>
      <c r="JS137" s="1"/>
      <c r="JT137" s="1"/>
      <c r="JU137" s="164">
        <v>160</v>
      </c>
      <c r="JV137" s="340"/>
      <c r="JW137" s="169"/>
      <c r="JX137" s="164">
        <v>160</v>
      </c>
      <c r="JY137" s="340"/>
      <c r="JZ137" s="169"/>
      <c r="KA137" s="164">
        <v>160</v>
      </c>
      <c r="KB137" s="340"/>
      <c r="KC137" s="169"/>
      <c r="KD137" s="164">
        <v>160</v>
      </c>
      <c r="KE137" s="340"/>
      <c r="KF137" s="169"/>
      <c r="KG137" s="164">
        <v>160</v>
      </c>
      <c r="KH137" s="340"/>
      <c r="KI137" s="169"/>
      <c r="KJ137" s="164">
        <v>160</v>
      </c>
      <c r="KK137" s="340"/>
      <c r="KL137" s="169"/>
      <c r="KM137" s="164">
        <v>160</v>
      </c>
      <c r="KN137" s="340"/>
      <c r="KO137" s="169"/>
      <c r="KP137" s="164">
        <v>160</v>
      </c>
      <c r="KQ137" s="340"/>
      <c r="KR137" s="169"/>
      <c r="KS137" s="164">
        <v>160</v>
      </c>
      <c r="KT137" s="340"/>
      <c r="KU137" s="169"/>
      <c r="KV137" s="164">
        <v>160</v>
      </c>
      <c r="KW137" s="340"/>
      <c r="KX137" s="169"/>
      <c r="KY137" s="164">
        <v>160</v>
      </c>
      <c r="KZ137" s="340"/>
      <c r="LA137" s="169"/>
      <c r="LB137" s="164">
        <v>160</v>
      </c>
      <c r="LC137" s="340"/>
      <c r="LD137" s="169"/>
      <c r="LE137" s="252">
        <f t="shared" si="189"/>
        <v>0</v>
      </c>
      <c r="LF137" s="251">
        <f t="shared" si="190"/>
        <v>0</v>
      </c>
      <c r="LG137" s="226">
        <f t="shared" si="191"/>
        <v>0</v>
      </c>
      <c r="LH137" s="227">
        <f t="shared" si="192"/>
        <v>0</v>
      </c>
      <c r="LI137" s="1"/>
      <c r="LJ137" s="1"/>
      <c r="LK137" s="164">
        <v>160</v>
      </c>
      <c r="LL137" s="340"/>
      <c r="LM137" s="169"/>
      <c r="LN137" s="164">
        <v>160</v>
      </c>
      <c r="LO137" s="340"/>
      <c r="LP137" s="169"/>
      <c r="LQ137" s="164">
        <v>160</v>
      </c>
      <c r="LR137" s="340"/>
      <c r="LS137" s="169"/>
      <c r="LT137" s="164">
        <v>160</v>
      </c>
      <c r="LU137" s="340"/>
      <c r="LV137" s="169"/>
      <c r="LW137" s="164">
        <v>160</v>
      </c>
      <c r="LX137" s="340"/>
      <c r="LY137" s="169"/>
      <c r="LZ137" s="205">
        <v>160</v>
      </c>
      <c r="MA137" s="340"/>
      <c r="MB137" s="169"/>
      <c r="MC137" s="164">
        <v>160</v>
      </c>
      <c r="MD137" s="340"/>
      <c r="ME137" s="169"/>
      <c r="MF137" s="164">
        <v>160</v>
      </c>
      <c r="MG137" s="340"/>
      <c r="MH137" s="169"/>
      <c r="MI137" s="164">
        <v>160</v>
      </c>
      <c r="MJ137" s="340"/>
      <c r="MK137" s="169"/>
      <c r="ML137" s="164">
        <v>160</v>
      </c>
      <c r="MM137" s="340"/>
      <c r="MN137" s="169"/>
      <c r="MO137" s="205">
        <v>160</v>
      </c>
      <c r="MP137" s="340"/>
      <c r="MQ137" s="169"/>
      <c r="MR137" s="164">
        <v>160</v>
      </c>
      <c r="MS137" s="340"/>
      <c r="MT137" s="169"/>
      <c r="MU137" s="252">
        <f t="shared" si="193"/>
        <v>0</v>
      </c>
      <c r="MV137" s="251">
        <f t="shared" si="194"/>
        <v>0</v>
      </c>
      <c r="MW137" s="226">
        <f t="shared" si="195"/>
        <v>0</v>
      </c>
      <c r="MX137" s="227">
        <f t="shared" si="196"/>
        <v>0</v>
      </c>
      <c r="MY137" s="1"/>
      <c r="MZ137" s="1"/>
      <c r="NA137" s="346">
        <v>160</v>
      </c>
      <c r="NB137" s="327"/>
      <c r="NC137" s="169"/>
      <c r="ND137" s="164">
        <v>160</v>
      </c>
      <c r="NE137" s="340"/>
      <c r="NF137" s="169"/>
      <c r="NG137" s="195">
        <v>160</v>
      </c>
      <c r="NH137" s="327"/>
      <c r="NI137" s="169"/>
      <c r="NJ137" s="195">
        <v>160</v>
      </c>
      <c r="NK137" s="327"/>
      <c r="NL137" s="169"/>
      <c r="NM137" s="164">
        <v>160</v>
      </c>
      <c r="NN137" s="340"/>
      <c r="NO137" s="169"/>
      <c r="NP137" s="164">
        <v>160</v>
      </c>
      <c r="NQ137" s="340"/>
      <c r="NR137" s="169"/>
      <c r="NS137" s="164">
        <v>160</v>
      </c>
      <c r="NT137" s="340"/>
      <c r="NU137" s="169"/>
      <c r="NV137" s="195">
        <v>160</v>
      </c>
      <c r="NW137" s="327"/>
      <c r="NX137" s="169"/>
      <c r="NY137" s="195">
        <v>160</v>
      </c>
      <c r="NZ137" s="327"/>
      <c r="OA137" s="169"/>
      <c r="OB137" s="164">
        <v>160</v>
      </c>
      <c r="OC137" s="340"/>
      <c r="OD137" s="169"/>
      <c r="OE137" s="164">
        <v>160</v>
      </c>
      <c r="OF137" s="340"/>
      <c r="OG137" s="169"/>
      <c r="OH137" s="164">
        <v>160</v>
      </c>
      <c r="OI137" s="340"/>
      <c r="OJ137" s="169"/>
      <c r="OK137" s="252">
        <f t="shared" si="197"/>
        <v>0</v>
      </c>
      <c r="OL137" s="251">
        <f t="shared" si="198"/>
        <v>0</v>
      </c>
      <c r="OM137" s="226">
        <f t="shared" si="199"/>
        <v>0</v>
      </c>
      <c r="ON137" s="227">
        <f t="shared" si="200"/>
        <v>0</v>
      </c>
      <c r="OO137" s="1"/>
      <c r="OP137" s="1"/>
      <c r="OQ137" s="283" t="s">
        <v>297</v>
      </c>
      <c r="OR137" s="354">
        <v>160</v>
      </c>
      <c r="OS137" s="327"/>
      <c r="OT137" s="177"/>
      <c r="OU137" s="252">
        <f t="shared" si="201"/>
        <v>0</v>
      </c>
      <c r="OV137" s="227">
        <f t="shared" si="202"/>
        <v>0</v>
      </c>
      <c r="OW137" s="226">
        <f t="shared" si="203"/>
        <v>0</v>
      </c>
      <c r="OX137" s="251">
        <f t="shared" si="204"/>
        <v>0</v>
      </c>
      <c r="OY137" s="293"/>
      <c r="OZ137" s="1"/>
      <c r="PA137" s="1"/>
      <c r="PB137" s="228">
        <f t="shared" si="151"/>
        <v>0</v>
      </c>
      <c r="PC137" s="255">
        <f t="shared" si="152"/>
        <v>0</v>
      </c>
      <c r="PD137" s="226">
        <f t="shared" si="153"/>
        <v>0</v>
      </c>
      <c r="PE137" s="227">
        <f t="shared" si="154"/>
        <v>0</v>
      </c>
      <c r="PF137" s="230">
        <f t="shared" si="155"/>
        <v>0</v>
      </c>
      <c r="PG137" s="229">
        <f t="shared" si="156"/>
        <v>0</v>
      </c>
      <c r="PH137" s="226">
        <f t="shared" si="157"/>
        <v>0</v>
      </c>
      <c r="PI137" s="251">
        <f t="shared" si="158"/>
        <v>0</v>
      </c>
      <c r="PJ137" s="412">
        <f t="shared" si="159"/>
        <v>0</v>
      </c>
      <c r="PK137" s="417">
        <f t="shared" si="160"/>
        <v>0</v>
      </c>
      <c r="PL137" s="412">
        <f t="shared" si="161"/>
        <v>0</v>
      </c>
      <c r="PM137" s="414">
        <f t="shared" si="162"/>
        <v>0</v>
      </c>
      <c r="PN137" s="412" t="s">
        <v>338</v>
      </c>
      <c r="PO137" s="414" t="s">
        <v>338</v>
      </c>
      <c r="PP137" s="412">
        <f t="shared" si="163"/>
        <v>0</v>
      </c>
      <c r="PQ137" s="414">
        <f t="shared" si="164"/>
        <v>0</v>
      </c>
      <c r="PR137" s="1"/>
      <c r="PV137" s="26"/>
      <c r="PW137" s="26"/>
      <c r="PY137" s="26"/>
    </row>
    <row r="138" spans="2:441" s="4" customFormat="1" ht="15" hidden="1" customHeight="1" x14ac:dyDescent="0.25">
      <c r="B138" s="46"/>
      <c r="C138" s="982"/>
      <c r="D138" s="983"/>
      <c r="E138" s="583"/>
      <c r="F138" s="652"/>
      <c r="G138" s="584"/>
      <c r="H138" s="58"/>
      <c r="I138" s="57">
        <f>INT(ROUND(F138,2)*(IF(RIGHT(G138,1)="*",data!$J$11*H138+(IF(H138&gt;0, data!$K$11,0)),(IF(G138&gt;0,data!$J$11*RIGHT(G138,5)+data!$K$11,0)))))</f>
        <v>0</v>
      </c>
      <c r="J138" s="57">
        <f t="shared" si="144"/>
        <v>0</v>
      </c>
      <c r="K138" s="576"/>
      <c r="L138" s="550"/>
      <c r="M138" s="128"/>
      <c r="N138" s="57">
        <f>INT(ROUND(F138,2)*(IF(J138&gt;0,(IF(L138="ano",data!$J$6,0)),0)))</f>
        <v>0</v>
      </c>
      <c r="O138" s="61">
        <f t="shared" si="145"/>
        <v>0</v>
      </c>
      <c r="P138" s="63">
        <f t="shared" si="146"/>
        <v>0</v>
      </c>
      <c r="Q138" s="26"/>
      <c r="R138" s="288" t="str">
        <f t="shared" si="147"/>
        <v/>
      </c>
      <c r="S138" s="289" t="str">
        <f t="shared" si="148"/>
        <v/>
      </c>
      <c r="T138" s="65" t="s">
        <v>338</v>
      </c>
      <c r="U138" s="290" t="str">
        <f t="shared" si="149"/>
        <v/>
      </c>
      <c r="V138" s="4">
        <f t="shared" si="129"/>
        <v>0</v>
      </c>
      <c r="W138" s="26">
        <f t="shared" si="150"/>
        <v>0</v>
      </c>
      <c r="X138" s="26">
        <f>IF(OR(G138=data!$I$18,G138=data!$I$19,G138=data!$I$20,G138=data!$I$21,G138=data!$I$22,G138=data!$I$23,G138=data!$I$24,G138=data!$I$25,G138=data!$I$26,G138=data!$I$27,G138=data!$I$28,G138=data!$I$29,G138=data!$I$30,G138=data!$I$31,G138=data!$I$32,G138=data!$I$33,G138=data!$I$34,G138=data!$I$35,G138=data!$I$36,G138=data!$I$37,G138=data!$I$38,G138=data!$I$39,G138=data!$I$40,G138=data!$I$41,G138=data!$I$42,G138=data!$I$43,G138=data!$I$44),1,0)</f>
        <v>0</v>
      </c>
      <c r="Z138" s="173" t="s">
        <v>297</v>
      </c>
      <c r="AA138" s="10"/>
      <c r="AB138" s="10"/>
      <c r="AC138" s="560">
        <v>160</v>
      </c>
      <c r="AD138" s="561"/>
      <c r="AE138" s="562"/>
      <c r="AF138" s="560">
        <v>160</v>
      </c>
      <c r="AG138" s="561"/>
      <c r="AH138" s="562"/>
      <c r="AI138" s="560">
        <v>160</v>
      </c>
      <c r="AJ138" s="561"/>
      <c r="AK138" s="562"/>
      <c r="AL138" s="560">
        <v>160</v>
      </c>
      <c r="AM138" s="561"/>
      <c r="AN138" s="562"/>
      <c r="AO138" s="560">
        <v>160</v>
      </c>
      <c r="AP138" s="561"/>
      <c r="AQ138" s="562"/>
      <c r="AR138" s="560">
        <v>160</v>
      </c>
      <c r="AS138" s="561"/>
      <c r="AT138" s="562"/>
      <c r="AU138" s="560">
        <v>160</v>
      </c>
      <c r="AV138" s="561"/>
      <c r="AW138" s="562"/>
      <c r="AX138" s="560">
        <v>160</v>
      </c>
      <c r="AY138" s="561"/>
      <c r="AZ138" s="562"/>
      <c r="BA138" s="560">
        <v>160</v>
      </c>
      <c r="BB138" s="561"/>
      <c r="BC138" s="562"/>
      <c r="BD138" s="560">
        <v>160</v>
      </c>
      <c r="BE138" s="561"/>
      <c r="BF138" s="562"/>
      <c r="BG138" s="560">
        <v>160</v>
      </c>
      <c r="BH138" s="561"/>
      <c r="BI138" s="562"/>
      <c r="BJ138" s="560">
        <v>160</v>
      </c>
      <c r="BK138" s="561"/>
      <c r="BL138" s="562"/>
      <c r="BM138" s="226">
        <f t="shared" si="165"/>
        <v>0</v>
      </c>
      <c r="BN138" s="251">
        <f t="shared" si="166"/>
        <v>0</v>
      </c>
      <c r="BO138" s="226">
        <f t="shared" si="167"/>
        <v>0</v>
      </c>
      <c r="BP138" s="227">
        <f t="shared" si="168"/>
        <v>0</v>
      </c>
      <c r="BQ138" s="1"/>
      <c r="BR138" s="1"/>
      <c r="BS138" s="174">
        <v>160</v>
      </c>
      <c r="BT138" s="573"/>
      <c r="BU138" s="175"/>
      <c r="BV138" s="174">
        <v>160</v>
      </c>
      <c r="BW138" s="573"/>
      <c r="BX138" s="175"/>
      <c r="BY138" s="174">
        <v>160</v>
      </c>
      <c r="BZ138" s="573"/>
      <c r="CA138" s="175"/>
      <c r="CB138" s="174">
        <v>160</v>
      </c>
      <c r="CC138" s="573"/>
      <c r="CD138" s="175"/>
      <c r="CE138" s="174">
        <v>160</v>
      </c>
      <c r="CF138" s="573"/>
      <c r="CG138" s="175"/>
      <c r="CH138" s="174">
        <v>160</v>
      </c>
      <c r="CI138" s="573"/>
      <c r="CJ138" s="175"/>
      <c r="CK138" s="174">
        <v>160</v>
      </c>
      <c r="CL138" s="573"/>
      <c r="CM138" s="175"/>
      <c r="CN138" s="174">
        <v>160</v>
      </c>
      <c r="CO138" s="573"/>
      <c r="CP138" s="175"/>
      <c r="CQ138" s="174">
        <v>160</v>
      </c>
      <c r="CR138" s="573"/>
      <c r="CS138" s="175"/>
      <c r="CT138" s="174">
        <v>160</v>
      </c>
      <c r="CU138" s="573"/>
      <c r="CV138" s="175"/>
      <c r="CW138" s="174">
        <v>160</v>
      </c>
      <c r="CX138" s="573"/>
      <c r="CY138" s="175"/>
      <c r="CZ138" s="174">
        <v>160</v>
      </c>
      <c r="DA138" s="573"/>
      <c r="DB138" s="175"/>
      <c r="DC138" s="252">
        <f t="shared" si="169"/>
        <v>0</v>
      </c>
      <c r="DD138" s="251">
        <f t="shared" si="170"/>
        <v>0</v>
      </c>
      <c r="DE138" s="226">
        <f t="shared" si="171"/>
        <v>0</v>
      </c>
      <c r="DF138" s="227">
        <f t="shared" si="172"/>
        <v>0</v>
      </c>
      <c r="DG138" s="1"/>
      <c r="DH138" s="1"/>
      <c r="DI138" s="174">
        <v>160</v>
      </c>
      <c r="DJ138" s="566"/>
      <c r="DK138" s="567"/>
      <c r="DL138" s="201">
        <v>160</v>
      </c>
      <c r="DM138" s="561"/>
      <c r="DN138" s="567"/>
      <c r="DO138" s="201">
        <v>160</v>
      </c>
      <c r="DP138" s="561"/>
      <c r="DQ138" s="567"/>
      <c r="DR138" s="201">
        <v>160</v>
      </c>
      <c r="DS138" s="561"/>
      <c r="DT138" s="567"/>
      <c r="DU138" s="201">
        <v>160</v>
      </c>
      <c r="DV138" s="561"/>
      <c r="DW138" s="567"/>
      <c r="DX138" s="174">
        <v>160</v>
      </c>
      <c r="DY138" s="566"/>
      <c r="DZ138" s="567"/>
      <c r="EA138" s="201">
        <v>160</v>
      </c>
      <c r="EB138" s="561"/>
      <c r="EC138" s="567"/>
      <c r="ED138" s="201">
        <v>160</v>
      </c>
      <c r="EE138" s="561"/>
      <c r="EF138" s="567"/>
      <c r="EG138" s="201">
        <v>160</v>
      </c>
      <c r="EH138" s="561"/>
      <c r="EI138" s="567"/>
      <c r="EJ138" s="174">
        <v>160</v>
      </c>
      <c r="EK138" s="566"/>
      <c r="EL138" s="567"/>
      <c r="EM138" s="201">
        <v>160</v>
      </c>
      <c r="EN138" s="561"/>
      <c r="EO138" s="567"/>
      <c r="EP138" s="201">
        <v>160</v>
      </c>
      <c r="EQ138" s="561"/>
      <c r="ER138" s="567"/>
      <c r="ES138" s="252">
        <f t="shared" si="173"/>
        <v>0</v>
      </c>
      <c r="ET138" s="251">
        <f t="shared" si="174"/>
        <v>0</v>
      </c>
      <c r="EU138" s="226">
        <f t="shared" si="175"/>
        <v>0</v>
      </c>
      <c r="EV138" s="227">
        <f t="shared" si="176"/>
        <v>0</v>
      </c>
      <c r="EW138" s="1"/>
      <c r="EX138" s="1"/>
      <c r="EY138" s="568">
        <v>160</v>
      </c>
      <c r="EZ138" s="573"/>
      <c r="FA138" s="567"/>
      <c r="FB138" s="201">
        <v>160</v>
      </c>
      <c r="FC138" s="573"/>
      <c r="FD138" s="567"/>
      <c r="FE138" s="201">
        <v>160</v>
      </c>
      <c r="FF138" s="573"/>
      <c r="FG138" s="567"/>
      <c r="FH138" s="201">
        <v>160</v>
      </c>
      <c r="FI138" s="573"/>
      <c r="FJ138" s="567"/>
      <c r="FK138" s="174">
        <v>160</v>
      </c>
      <c r="FL138" s="566"/>
      <c r="FM138" s="567"/>
      <c r="FN138" s="201">
        <v>160</v>
      </c>
      <c r="FO138" s="573"/>
      <c r="FP138" s="567"/>
      <c r="FQ138" s="174">
        <v>160</v>
      </c>
      <c r="FR138" s="566"/>
      <c r="FS138" s="567"/>
      <c r="FT138" s="201">
        <v>160</v>
      </c>
      <c r="FU138" s="573"/>
      <c r="FV138" s="567"/>
      <c r="FW138" s="201">
        <v>160</v>
      </c>
      <c r="FX138" s="573"/>
      <c r="FY138" s="567"/>
      <c r="FZ138" s="174">
        <v>160</v>
      </c>
      <c r="GA138" s="566"/>
      <c r="GB138" s="567"/>
      <c r="GC138" s="201">
        <v>160</v>
      </c>
      <c r="GD138" s="573"/>
      <c r="GE138" s="567"/>
      <c r="GF138" s="201">
        <v>160</v>
      </c>
      <c r="GG138" s="573"/>
      <c r="GH138" s="567"/>
      <c r="GI138" s="252">
        <f t="shared" si="177"/>
        <v>0</v>
      </c>
      <c r="GJ138" s="251">
        <f t="shared" si="178"/>
        <v>0</v>
      </c>
      <c r="GK138" s="226">
        <f t="shared" si="179"/>
        <v>0</v>
      </c>
      <c r="GL138" s="227">
        <f t="shared" si="180"/>
        <v>0</v>
      </c>
      <c r="GM138" s="1"/>
      <c r="GN138" s="1"/>
      <c r="GO138" s="568">
        <v>160</v>
      </c>
      <c r="GP138" s="573"/>
      <c r="GQ138" s="567"/>
      <c r="GR138" s="201">
        <v>160</v>
      </c>
      <c r="GS138" s="573"/>
      <c r="GT138" s="567"/>
      <c r="GU138" s="201">
        <v>160</v>
      </c>
      <c r="GV138" s="573"/>
      <c r="GW138" s="567"/>
      <c r="GX138" s="201">
        <v>160</v>
      </c>
      <c r="GY138" s="573"/>
      <c r="GZ138" s="567"/>
      <c r="HA138" s="201">
        <v>160</v>
      </c>
      <c r="HB138" s="573"/>
      <c r="HC138" s="567"/>
      <c r="HD138" s="201">
        <v>160</v>
      </c>
      <c r="HE138" s="573"/>
      <c r="HF138" s="567"/>
      <c r="HG138" s="201">
        <v>160</v>
      </c>
      <c r="HH138" s="573"/>
      <c r="HI138" s="567"/>
      <c r="HJ138" s="201">
        <v>160</v>
      </c>
      <c r="HK138" s="573"/>
      <c r="HL138" s="567"/>
      <c r="HM138" s="201">
        <v>160</v>
      </c>
      <c r="HN138" s="573"/>
      <c r="HO138" s="567"/>
      <c r="HP138" s="201">
        <v>160</v>
      </c>
      <c r="HQ138" s="573"/>
      <c r="HR138" s="567"/>
      <c r="HS138" s="201">
        <v>160</v>
      </c>
      <c r="HT138" s="573"/>
      <c r="HU138" s="567"/>
      <c r="HV138" s="201">
        <v>160</v>
      </c>
      <c r="HW138" s="573"/>
      <c r="HX138" s="567"/>
      <c r="HY138" s="252">
        <f t="shared" si="181"/>
        <v>0</v>
      </c>
      <c r="HZ138" s="251">
        <f t="shared" si="182"/>
        <v>0</v>
      </c>
      <c r="IA138" s="226">
        <f t="shared" si="183"/>
        <v>0</v>
      </c>
      <c r="IB138" s="227">
        <f t="shared" si="184"/>
        <v>0</v>
      </c>
      <c r="IC138" s="1"/>
      <c r="ID138" s="1"/>
      <c r="IE138" s="568">
        <v>160</v>
      </c>
      <c r="IF138" s="573"/>
      <c r="IG138" s="567"/>
      <c r="IH138" s="201">
        <v>160</v>
      </c>
      <c r="II138" s="573"/>
      <c r="IJ138" s="567"/>
      <c r="IK138" s="174">
        <v>160</v>
      </c>
      <c r="IL138" s="566"/>
      <c r="IM138" s="567"/>
      <c r="IN138" s="174">
        <v>160</v>
      </c>
      <c r="IO138" s="566"/>
      <c r="IP138" s="567"/>
      <c r="IQ138" s="174">
        <v>160</v>
      </c>
      <c r="IR138" s="566"/>
      <c r="IS138" s="567"/>
      <c r="IT138" s="174">
        <v>160</v>
      </c>
      <c r="IU138" s="566"/>
      <c r="IV138" s="567"/>
      <c r="IW138" s="201">
        <v>160</v>
      </c>
      <c r="IX138" s="573"/>
      <c r="IY138" s="567"/>
      <c r="IZ138" s="174">
        <v>160</v>
      </c>
      <c r="JA138" s="566"/>
      <c r="JB138" s="567"/>
      <c r="JC138" s="174">
        <v>160</v>
      </c>
      <c r="JD138" s="566"/>
      <c r="JE138" s="567"/>
      <c r="JF138" s="174">
        <v>160</v>
      </c>
      <c r="JG138" s="566"/>
      <c r="JH138" s="567"/>
      <c r="JI138" s="174">
        <v>160</v>
      </c>
      <c r="JJ138" s="566"/>
      <c r="JK138" s="567"/>
      <c r="JL138" s="201">
        <v>160</v>
      </c>
      <c r="JM138" s="573"/>
      <c r="JN138" s="567"/>
      <c r="JO138" s="252">
        <f t="shared" si="185"/>
        <v>0</v>
      </c>
      <c r="JP138" s="251">
        <f t="shared" si="186"/>
        <v>0</v>
      </c>
      <c r="JQ138" s="226">
        <f t="shared" si="187"/>
        <v>0</v>
      </c>
      <c r="JR138" s="227">
        <f t="shared" si="188"/>
        <v>0</v>
      </c>
      <c r="JS138" s="1"/>
      <c r="JT138" s="1"/>
      <c r="JU138" s="174">
        <v>160</v>
      </c>
      <c r="JV138" s="566"/>
      <c r="JW138" s="567"/>
      <c r="JX138" s="174">
        <v>160</v>
      </c>
      <c r="JY138" s="566"/>
      <c r="JZ138" s="567"/>
      <c r="KA138" s="174">
        <v>160</v>
      </c>
      <c r="KB138" s="566"/>
      <c r="KC138" s="567"/>
      <c r="KD138" s="174">
        <v>160</v>
      </c>
      <c r="KE138" s="566"/>
      <c r="KF138" s="567"/>
      <c r="KG138" s="174">
        <v>160</v>
      </c>
      <c r="KH138" s="566"/>
      <c r="KI138" s="567"/>
      <c r="KJ138" s="174">
        <v>160</v>
      </c>
      <c r="KK138" s="566"/>
      <c r="KL138" s="567"/>
      <c r="KM138" s="174">
        <v>160</v>
      </c>
      <c r="KN138" s="566"/>
      <c r="KO138" s="567"/>
      <c r="KP138" s="174">
        <v>160</v>
      </c>
      <c r="KQ138" s="566"/>
      <c r="KR138" s="567"/>
      <c r="KS138" s="174">
        <v>160</v>
      </c>
      <c r="KT138" s="566"/>
      <c r="KU138" s="567"/>
      <c r="KV138" s="174">
        <v>160</v>
      </c>
      <c r="KW138" s="566"/>
      <c r="KX138" s="567"/>
      <c r="KY138" s="174">
        <v>160</v>
      </c>
      <c r="KZ138" s="566"/>
      <c r="LA138" s="567"/>
      <c r="LB138" s="174">
        <v>160</v>
      </c>
      <c r="LC138" s="566"/>
      <c r="LD138" s="567"/>
      <c r="LE138" s="252">
        <f t="shared" si="189"/>
        <v>0</v>
      </c>
      <c r="LF138" s="251">
        <f t="shared" si="190"/>
        <v>0</v>
      </c>
      <c r="LG138" s="226">
        <f t="shared" si="191"/>
        <v>0</v>
      </c>
      <c r="LH138" s="227">
        <f t="shared" si="192"/>
        <v>0</v>
      </c>
      <c r="LI138" s="1"/>
      <c r="LJ138" s="1"/>
      <c r="LK138" s="174">
        <v>160</v>
      </c>
      <c r="LL138" s="566"/>
      <c r="LM138" s="567"/>
      <c r="LN138" s="174">
        <v>160</v>
      </c>
      <c r="LO138" s="566"/>
      <c r="LP138" s="567"/>
      <c r="LQ138" s="174">
        <v>160</v>
      </c>
      <c r="LR138" s="566"/>
      <c r="LS138" s="567"/>
      <c r="LT138" s="174">
        <v>160</v>
      </c>
      <c r="LU138" s="566"/>
      <c r="LV138" s="567"/>
      <c r="LW138" s="174">
        <v>160</v>
      </c>
      <c r="LX138" s="566"/>
      <c r="LY138" s="567"/>
      <c r="LZ138" s="551">
        <v>160</v>
      </c>
      <c r="MA138" s="566"/>
      <c r="MB138" s="567"/>
      <c r="MC138" s="174">
        <v>160</v>
      </c>
      <c r="MD138" s="566"/>
      <c r="ME138" s="567"/>
      <c r="MF138" s="174">
        <v>160</v>
      </c>
      <c r="MG138" s="566"/>
      <c r="MH138" s="567"/>
      <c r="MI138" s="174">
        <v>160</v>
      </c>
      <c r="MJ138" s="566"/>
      <c r="MK138" s="567"/>
      <c r="ML138" s="174">
        <v>160</v>
      </c>
      <c r="MM138" s="566"/>
      <c r="MN138" s="567"/>
      <c r="MO138" s="551">
        <v>160</v>
      </c>
      <c r="MP138" s="566"/>
      <c r="MQ138" s="567"/>
      <c r="MR138" s="174">
        <v>160</v>
      </c>
      <c r="MS138" s="566"/>
      <c r="MT138" s="567"/>
      <c r="MU138" s="252">
        <f t="shared" si="193"/>
        <v>0</v>
      </c>
      <c r="MV138" s="251">
        <f t="shared" si="194"/>
        <v>0</v>
      </c>
      <c r="MW138" s="226">
        <f t="shared" si="195"/>
        <v>0</v>
      </c>
      <c r="MX138" s="227">
        <f t="shared" si="196"/>
        <v>0</v>
      </c>
      <c r="MY138" s="1"/>
      <c r="MZ138" s="1"/>
      <c r="NA138" s="568">
        <v>160</v>
      </c>
      <c r="NB138" s="573"/>
      <c r="NC138" s="567"/>
      <c r="ND138" s="174">
        <v>160</v>
      </c>
      <c r="NE138" s="566"/>
      <c r="NF138" s="567"/>
      <c r="NG138" s="201">
        <v>160</v>
      </c>
      <c r="NH138" s="573"/>
      <c r="NI138" s="567"/>
      <c r="NJ138" s="201">
        <v>160</v>
      </c>
      <c r="NK138" s="573"/>
      <c r="NL138" s="567"/>
      <c r="NM138" s="174">
        <v>160</v>
      </c>
      <c r="NN138" s="566"/>
      <c r="NO138" s="567"/>
      <c r="NP138" s="174">
        <v>160</v>
      </c>
      <c r="NQ138" s="566"/>
      <c r="NR138" s="567"/>
      <c r="NS138" s="174">
        <v>160</v>
      </c>
      <c r="NT138" s="566"/>
      <c r="NU138" s="567"/>
      <c r="NV138" s="201">
        <v>160</v>
      </c>
      <c r="NW138" s="573"/>
      <c r="NX138" s="567"/>
      <c r="NY138" s="201">
        <v>160</v>
      </c>
      <c r="NZ138" s="573"/>
      <c r="OA138" s="567"/>
      <c r="OB138" s="174">
        <v>160</v>
      </c>
      <c r="OC138" s="566"/>
      <c r="OD138" s="567"/>
      <c r="OE138" s="174">
        <v>160</v>
      </c>
      <c r="OF138" s="566"/>
      <c r="OG138" s="567"/>
      <c r="OH138" s="174">
        <v>160</v>
      </c>
      <c r="OI138" s="566"/>
      <c r="OJ138" s="567"/>
      <c r="OK138" s="252">
        <f t="shared" si="197"/>
        <v>0</v>
      </c>
      <c r="OL138" s="251">
        <f t="shared" si="198"/>
        <v>0</v>
      </c>
      <c r="OM138" s="226">
        <f t="shared" si="199"/>
        <v>0</v>
      </c>
      <c r="ON138" s="227">
        <f t="shared" si="200"/>
        <v>0</v>
      </c>
      <c r="OO138" s="1"/>
      <c r="OP138" s="1"/>
      <c r="OQ138" s="571" t="s">
        <v>297</v>
      </c>
      <c r="OR138" s="577">
        <v>160</v>
      </c>
      <c r="OS138" s="573"/>
      <c r="OT138" s="175"/>
      <c r="OU138" s="252">
        <f t="shared" si="201"/>
        <v>0</v>
      </c>
      <c r="OV138" s="227">
        <f t="shared" si="202"/>
        <v>0</v>
      </c>
      <c r="OW138" s="226">
        <f t="shared" si="203"/>
        <v>0</v>
      </c>
      <c r="OX138" s="251">
        <f t="shared" si="204"/>
        <v>0</v>
      </c>
      <c r="OY138" s="574"/>
      <c r="OZ138" s="1"/>
      <c r="PA138" s="1"/>
      <c r="PB138" s="228">
        <f t="shared" si="151"/>
        <v>0</v>
      </c>
      <c r="PC138" s="255">
        <f t="shared" si="152"/>
        <v>0</v>
      </c>
      <c r="PD138" s="226">
        <f t="shared" si="153"/>
        <v>0</v>
      </c>
      <c r="PE138" s="227">
        <f t="shared" si="154"/>
        <v>0</v>
      </c>
      <c r="PF138" s="230">
        <f t="shared" si="155"/>
        <v>0</v>
      </c>
      <c r="PG138" s="229">
        <f t="shared" si="156"/>
        <v>0</v>
      </c>
      <c r="PH138" s="226">
        <f t="shared" si="157"/>
        <v>0</v>
      </c>
      <c r="PI138" s="251">
        <f t="shared" si="158"/>
        <v>0</v>
      </c>
      <c r="PJ138" s="412">
        <f t="shared" si="159"/>
        <v>0</v>
      </c>
      <c r="PK138" s="417">
        <f t="shared" si="160"/>
        <v>0</v>
      </c>
      <c r="PL138" s="412">
        <f t="shared" si="161"/>
        <v>0</v>
      </c>
      <c r="PM138" s="414">
        <f t="shared" si="162"/>
        <v>0</v>
      </c>
      <c r="PN138" s="412" t="s">
        <v>338</v>
      </c>
      <c r="PO138" s="414" t="s">
        <v>338</v>
      </c>
      <c r="PP138" s="412">
        <f t="shared" si="163"/>
        <v>0</v>
      </c>
      <c r="PQ138" s="414">
        <f t="shared" si="164"/>
        <v>0</v>
      </c>
      <c r="PR138" s="1"/>
      <c r="PV138" s="26"/>
      <c r="PW138" s="26"/>
      <c r="PY138" s="26"/>
    </row>
    <row r="139" spans="2:441" s="4" customFormat="1" ht="16.5" customHeight="1" x14ac:dyDescent="0.25">
      <c r="B139" s="46" t="s">
        <v>345</v>
      </c>
      <c r="C139" s="986"/>
      <c r="D139" s="987"/>
      <c r="E139" s="308"/>
      <c r="F139" s="652">
        <v>1</v>
      </c>
      <c r="G139" s="309"/>
      <c r="H139" s="59"/>
      <c r="I139" s="57">
        <f>INT(ROUND(F139,2)*(IF(RIGHT(G139,1)="*",data!$J$11*H139+(IF(H139&gt;0, data!$K$11,0)),(IF(G139&gt;0,data!$J$11*RIGHT(G139,5)+data!$K$11,0)))))</f>
        <v>0</v>
      </c>
      <c r="J139" s="57">
        <f t="shared" si="144"/>
        <v>0</v>
      </c>
      <c r="K139" s="313"/>
      <c r="L139" s="314"/>
      <c r="M139" s="312"/>
      <c r="N139" s="57">
        <f>INT(ROUND(F139,2)*(IF(J139&gt;0,(IF(L139="ano",data!$J$6,0)),0)))</f>
        <v>0</v>
      </c>
      <c r="O139" s="61">
        <f t="shared" si="145"/>
        <v>0</v>
      </c>
      <c r="P139" s="63">
        <f t="shared" si="146"/>
        <v>0</v>
      </c>
      <c r="Q139" s="26"/>
      <c r="R139" s="288" t="str">
        <f t="shared" si="147"/>
        <v/>
      </c>
      <c r="S139" s="289" t="str">
        <f t="shared" si="148"/>
        <v/>
      </c>
      <c r="T139" s="65" t="s">
        <v>338</v>
      </c>
      <c r="U139" s="290" t="str">
        <f t="shared" si="149"/>
        <v/>
      </c>
      <c r="V139" s="4">
        <f t="shared" si="129"/>
        <v>0</v>
      </c>
      <c r="W139" s="26">
        <f t="shared" si="150"/>
        <v>0</v>
      </c>
      <c r="X139" s="26">
        <f>IF(OR(G139=data!$I$18,G139=data!$I$19,G139=data!$I$20,G139=data!$I$21,G139=data!$I$22,G139=data!$I$23,G139=data!$I$24,G139=data!$I$25,G139=data!$I$26,G139=data!$I$27,G139=data!$I$28,G139=data!$I$29,G139=data!$I$30,G139=data!$I$31,G139=data!$I$32,G139=data!$I$33,G139=data!$I$34,G139=data!$I$35,G139=data!$I$36,G139=data!$I$37,G139=data!$I$38,G139=data!$I$39,G139=data!$I$40,G139=data!$I$41,G139=data!$I$42,G139=data!$I$43,G139=data!$I$44),1,0)</f>
        <v>0</v>
      </c>
      <c r="Z139" s="176" t="s">
        <v>297</v>
      </c>
      <c r="AA139" s="10"/>
      <c r="AB139" s="10"/>
      <c r="AC139" s="168">
        <v>160</v>
      </c>
      <c r="AD139" s="328"/>
      <c r="AE139" s="223"/>
      <c r="AF139" s="168">
        <v>160</v>
      </c>
      <c r="AG139" s="328"/>
      <c r="AH139" s="223"/>
      <c r="AI139" s="168">
        <v>160</v>
      </c>
      <c r="AJ139" s="328"/>
      <c r="AK139" s="223"/>
      <c r="AL139" s="168">
        <v>160</v>
      </c>
      <c r="AM139" s="328"/>
      <c r="AN139" s="223"/>
      <c r="AO139" s="168">
        <v>160</v>
      </c>
      <c r="AP139" s="328"/>
      <c r="AQ139" s="223"/>
      <c r="AR139" s="168">
        <v>160</v>
      </c>
      <c r="AS139" s="328"/>
      <c r="AT139" s="223"/>
      <c r="AU139" s="168">
        <v>160</v>
      </c>
      <c r="AV139" s="328"/>
      <c r="AW139" s="223"/>
      <c r="AX139" s="168">
        <v>160</v>
      </c>
      <c r="AY139" s="328"/>
      <c r="AZ139" s="223"/>
      <c r="BA139" s="168">
        <v>160</v>
      </c>
      <c r="BB139" s="328"/>
      <c r="BC139" s="223"/>
      <c r="BD139" s="168">
        <v>160</v>
      </c>
      <c r="BE139" s="328"/>
      <c r="BF139" s="223"/>
      <c r="BG139" s="168">
        <v>160</v>
      </c>
      <c r="BH139" s="328"/>
      <c r="BI139" s="223"/>
      <c r="BJ139" s="168">
        <v>160</v>
      </c>
      <c r="BK139" s="328"/>
      <c r="BL139" s="223"/>
      <c r="BM139" s="226">
        <f t="shared" si="165"/>
        <v>0</v>
      </c>
      <c r="BN139" s="251">
        <f t="shared" si="166"/>
        <v>0</v>
      </c>
      <c r="BO139" s="226">
        <f t="shared" si="167"/>
        <v>0</v>
      </c>
      <c r="BP139" s="227">
        <f t="shared" si="168"/>
        <v>0</v>
      </c>
      <c r="BQ139" s="1"/>
      <c r="BR139" s="1"/>
      <c r="BS139" s="164">
        <v>160</v>
      </c>
      <c r="BT139" s="327"/>
      <c r="BU139" s="177"/>
      <c r="BV139" s="164">
        <v>160</v>
      </c>
      <c r="BW139" s="327"/>
      <c r="BX139" s="177"/>
      <c r="BY139" s="164">
        <v>160</v>
      </c>
      <c r="BZ139" s="327"/>
      <c r="CA139" s="177"/>
      <c r="CB139" s="164">
        <v>160</v>
      </c>
      <c r="CC139" s="327"/>
      <c r="CD139" s="177"/>
      <c r="CE139" s="164">
        <v>160</v>
      </c>
      <c r="CF139" s="327"/>
      <c r="CG139" s="177"/>
      <c r="CH139" s="164">
        <v>160</v>
      </c>
      <c r="CI139" s="327"/>
      <c r="CJ139" s="177"/>
      <c r="CK139" s="164">
        <v>160</v>
      </c>
      <c r="CL139" s="327"/>
      <c r="CM139" s="177"/>
      <c r="CN139" s="164">
        <v>160</v>
      </c>
      <c r="CO139" s="327"/>
      <c r="CP139" s="177"/>
      <c r="CQ139" s="164">
        <v>160</v>
      </c>
      <c r="CR139" s="327"/>
      <c r="CS139" s="177"/>
      <c r="CT139" s="164">
        <v>160</v>
      </c>
      <c r="CU139" s="327"/>
      <c r="CV139" s="177"/>
      <c r="CW139" s="164">
        <v>160</v>
      </c>
      <c r="CX139" s="327"/>
      <c r="CY139" s="177"/>
      <c r="CZ139" s="164">
        <v>160</v>
      </c>
      <c r="DA139" s="327"/>
      <c r="DB139" s="177"/>
      <c r="DC139" s="252">
        <f t="shared" si="169"/>
        <v>0</v>
      </c>
      <c r="DD139" s="251">
        <f t="shared" si="170"/>
        <v>0</v>
      </c>
      <c r="DE139" s="226">
        <f t="shared" si="171"/>
        <v>0</v>
      </c>
      <c r="DF139" s="227">
        <f t="shared" si="172"/>
        <v>0</v>
      </c>
      <c r="DG139" s="1"/>
      <c r="DH139" s="1"/>
      <c r="DI139" s="164">
        <v>160</v>
      </c>
      <c r="DJ139" s="340"/>
      <c r="DK139" s="169"/>
      <c r="DL139" s="195">
        <v>160</v>
      </c>
      <c r="DM139" s="328"/>
      <c r="DN139" s="169"/>
      <c r="DO139" s="195">
        <v>160</v>
      </c>
      <c r="DP139" s="328"/>
      <c r="DQ139" s="169"/>
      <c r="DR139" s="195">
        <v>160</v>
      </c>
      <c r="DS139" s="328"/>
      <c r="DT139" s="169"/>
      <c r="DU139" s="195">
        <v>160</v>
      </c>
      <c r="DV139" s="328"/>
      <c r="DW139" s="169"/>
      <c r="DX139" s="164">
        <v>160</v>
      </c>
      <c r="DY139" s="340"/>
      <c r="DZ139" s="169"/>
      <c r="EA139" s="195">
        <v>160</v>
      </c>
      <c r="EB139" s="328"/>
      <c r="EC139" s="169"/>
      <c r="ED139" s="195">
        <v>160</v>
      </c>
      <c r="EE139" s="328"/>
      <c r="EF139" s="169"/>
      <c r="EG139" s="195">
        <v>160</v>
      </c>
      <c r="EH139" s="328"/>
      <c r="EI139" s="169"/>
      <c r="EJ139" s="164">
        <v>160</v>
      </c>
      <c r="EK139" s="340"/>
      <c r="EL139" s="169"/>
      <c r="EM139" s="195">
        <v>160</v>
      </c>
      <c r="EN139" s="328"/>
      <c r="EO139" s="169"/>
      <c r="EP139" s="195">
        <v>160</v>
      </c>
      <c r="EQ139" s="328"/>
      <c r="ER139" s="169"/>
      <c r="ES139" s="252">
        <f t="shared" si="173"/>
        <v>0</v>
      </c>
      <c r="ET139" s="251">
        <f t="shared" si="174"/>
        <v>0</v>
      </c>
      <c r="EU139" s="226">
        <f t="shared" si="175"/>
        <v>0</v>
      </c>
      <c r="EV139" s="227">
        <f t="shared" si="176"/>
        <v>0</v>
      </c>
      <c r="EW139" s="1"/>
      <c r="EX139" s="1"/>
      <c r="EY139" s="346">
        <v>160</v>
      </c>
      <c r="EZ139" s="327"/>
      <c r="FA139" s="169"/>
      <c r="FB139" s="195">
        <v>160</v>
      </c>
      <c r="FC139" s="327"/>
      <c r="FD139" s="169"/>
      <c r="FE139" s="195">
        <v>160</v>
      </c>
      <c r="FF139" s="327"/>
      <c r="FG139" s="169"/>
      <c r="FH139" s="195">
        <v>160</v>
      </c>
      <c r="FI139" s="327"/>
      <c r="FJ139" s="169"/>
      <c r="FK139" s="164">
        <v>160</v>
      </c>
      <c r="FL139" s="340"/>
      <c r="FM139" s="169"/>
      <c r="FN139" s="195">
        <v>160</v>
      </c>
      <c r="FO139" s="327"/>
      <c r="FP139" s="169"/>
      <c r="FQ139" s="164">
        <v>160</v>
      </c>
      <c r="FR139" s="340"/>
      <c r="FS139" s="169"/>
      <c r="FT139" s="195">
        <v>160</v>
      </c>
      <c r="FU139" s="327"/>
      <c r="FV139" s="169"/>
      <c r="FW139" s="195">
        <v>160</v>
      </c>
      <c r="FX139" s="327"/>
      <c r="FY139" s="169"/>
      <c r="FZ139" s="164">
        <v>160</v>
      </c>
      <c r="GA139" s="340"/>
      <c r="GB139" s="169"/>
      <c r="GC139" s="195">
        <v>160</v>
      </c>
      <c r="GD139" s="327"/>
      <c r="GE139" s="169"/>
      <c r="GF139" s="195">
        <v>160</v>
      </c>
      <c r="GG139" s="327"/>
      <c r="GH139" s="169"/>
      <c r="GI139" s="252">
        <f t="shared" si="177"/>
        <v>0</v>
      </c>
      <c r="GJ139" s="251">
        <f t="shared" si="178"/>
        <v>0</v>
      </c>
      <c r="GK139" s="226">
        <f t="shared" si="179"/>
        <v>0</v>
      </c>
      <c r="GL139" s="227">
        <f t="shared" si="180"/>
        <v>0</v>
      </c>
      <c r="GM139" s="1"/>
      <c r="GN139" s="1"/>
      <c r="GO139" s="346">
        <v>160</v>
      </c>
      <c r="GP139" s="327"/>
      <c r="GQ139" s="169"/>
      <c r="GR139" s="195">
        <v>160</v>
      </c>
      <c r="GS139" s="327"/>
      <c r="GT139" s="169"/>
      <c r="GU139" s="195">
        <v>160</v>
      </c>
      <c r="GV139" s="327"/>
      <c r="GW139" s="169"/>
      <c r="GX139" s="195">
        <v>160</v>
      </c>
      <c r="GY139" s="327"/>
      <c r="GZ139" s="169"/>
      <c r="HA139" s="195">
        <v>160</v>
      </c>
      <c r="HB139" s="327"/>
      <c r="HC139" s="169"/>
      <c r="HD139" s="195">
        <v>160</v>
      </c>
      <c r="HE139" s="327"/>
      <c r="HF139" s="169"/>
      <c r="HG139" s="195">
        <v>160</v>
      </c>
      <c r="HH139" s="327"/>
      <c r="HI139" s="169"/>
      <c r="HJ139" s="195">
        <v>160</v>
      </c>
      <c r="HK139" s="327"/>
      <c r="HL139" s="169"/>
      <c r="HM139" s="195">
        <v>160</v>
      </c>
      <c r="HN139" s="327"/>
      <c r="HO139" s="169"/>
      <c r="HP139" s="195">
        <v>160</v>
      </c>
      <c r="HQ139" s="327"/>
      <c r="HR139" s="169"/>
      <c r="HS139" s="195">
        <v>160</v>
      </c>
      <c r="HT139" s="327"/>
      <c r="HU139" s="169"/>
      <c r="HV139" s="195">
        <v>160</v>
      </c>
      <c r="HW139" s="327"/>
      <c r="HX139" s="169"/>
      <c r="HY139" s="252">
        <f t="shared" si="181"/>
        <v>0</v>
      </c>
      <c r="HZ139" s="251">
        <f t="shared" si="182"/>
        <v>0</v>
      </c>
      <c r="IA139" s="226">
        <f t="shared" si="183"/>
        <v>0</v>
      </c>
      <c r="IB139" s="227">
        <f t="shared" si="184"/>
        <v>0</v>
      </c>
      <c r="IC139" s="1"/>
      <c r="ID139" s="1"/>
      <c r="IE139" s="346">
        <v>160</v>
      </c>
      <c r="IF139" s="327"/>
      <c r="IG139" s="169"/>
      <c r="IH139" s="195">
        <v>160</v>
      </c>
      <c r="II139" s="327"/>
      <c r="IJ139" s="169"/>
      <c r="IK139" s="164">
        <v>160</v>
      </c>
      <c r="IL139" s="340"/>
      <c r="IM139" s="169"/>
      <c r="IN139" s="164">
        <v>160</v>
      </c>
      <c r="IO139" s="340"/>
      <c r="IP139" s="169"/>
      <c r="IQ139" s="164">
        <v>160</v>
      </c>
      <c r="IR139" s="340"/>
      <c r="IS139" s="169"/>
      <c r="IT139" s="164">
        <v>160</v>
      </c>
      <c r="IU139" s="340"/>
      <c r="IV139" s="169"/>
      <c r="IW139" s="195">
        <v>160</v>
      </c>
      <c r="IX139" s="327"/>
      <c r="IY139" s="169"/>
      <c r="IZ139" s="164">
        <v>160</v>
      </c>
      <c r="JA139" s="340"/>
      <c r="JB139" s="169"/>
      <c r="JC139" s="164">
        <v>160</v>
      </c>
      <c r="JD139" s="340"/>
      <c r="JE139" s="169"/>
      <c r="JF139" s="164">
        <v>160</v>
      </c>
      <c r="JG139" s="340"/>
      <c r="JH139" s="169"/>
      <c r="JI139" s="164">
        <v>160</v>
      </c>
      <c r="JJ139" s="340"/>
      <c r="JK139" s="169"/>
      <c r="JL139" s="195">
        <v>160</v>
      </c>
      <c r="JM139" s="327"/>
      <c r="JN139" s="169"/>
      <c r="JO139" s="252">
        <f t="shared" si="185"/>
        <v>0</v>
      </c>
      <c r="JP139" s="251">
        <f t="shared" si="186"/>
        <v>0</v>
      </c>
      <c r="JQ139" s="226">
        <f t="shared" si="187"/>
        <v>0</v>
      </c>
      <c r="JR139" s="227">
        <f t="shared" si="188"/>
        <v>0</v>
      </c>
      <c r="JS139" s="1"/>
      <c r="JT139" s="1"/>
      <c r="JU139" s="164">
        <v>160</v>
      </c>
      <c r="JV139" s="340"/>
      <c r="JW139" s="169"/>
      <c r="JX139" s="164">
        <v>160</v>
      </c>
      <c r="JY139" s="340"/>
      <c r="JZ139" s="169"/>
      <c r="KA139" s="164">
        <v>160</v>
      </c>
      <c r="KB139" s="340"/>
      <c r="KC139" s="169"/>
      <c r="KD139" s="164">
        <v>160</v>
      </c>
      <c r="KE139" s="340"/>
      <c r="KF139" s="169"/>
      <c r="KG139" s="164">
        <v>160</v>
      </c>
      <c r="KH139" s="340"/>
      <c r="KI139" s="169"/>
      <c r="KJ139" s="164">
        <v>160</v>
      </c>
      <c r="KK139" s="340"/>
      <c r="KL139" s="169"/>
      <c r="KM139" s="164">
        <v>160</v>
      </c>
      <c r="KN139" s="340"/>
      <c r="KO139" s="169"/>
      <c r="KP139" s="164">
        <v>160</v>
      </c>
      <c r="KQ139" s="340"/>
      <c r="KR139" s="169"/>
      <c r="KS139" s="164">
        <v>160</v>
      </c>
      <c r="KT139" s="340"/>
      <c r="KU139" s="169"/>
      <c r="KV139" s="164">
        <v>160</v>
      </c>
      <c r="KW139" s="340"/>
      <c r="KX139" s="169"/>
      <c r="KY139" s="164">
        <v>160</v>
      </c>
      <c r="KZ139" s="340"/>
      <c r="LA139" s="169"/>
      <c r="LB139" s="164">
        <v>160</v>
      </c>
      <c r="LC139" s="340"/>
      <c r="LD139" s="169"/>
      <c r="LE139" s="252">
        <f t="shared" si="189"/>
        <v>0</v>
      </c>
      <c r="LF139" s="251">
        <f t="shared" si="190"/>
        <v>0</v>
      </c>
      <c r="LG139" s="226">
        <f t="shared" si="191"/>
        <v>0</v>
      </c>
      <c r="LH139" s="227">
        <f t="shared" si="192"/>
        <v>0</v>
      </c>
      <c r="LI139" s="1"/>
      <c r="LJ139" s="1"/>
      <c r="LK139" s="164">
        <v>160</v>
      </c>
      <c r="LL139" s="340"/>
      <c r="LM139" s="169"/>
      <c r="LN139" s="164">
        <v>160</v>
      </c>
      <c r="LO139" s="340"/>
      <c r="LP139" s="169"/>
      <c r="LQ139" s="164">
        <v>160</v>
      </c>
      <c r="LR139" s="340"/>
      <c r="LS139" s="169"/>
      <c r="LT139" s="164">
        <v>160</v>
      </c>
      <c r="LU139" s="340"/>
      <c r="LV139" s="169"/>
      <c r="LW139" s="164">
        <v>160</v>
      </c>
      <c r="LX139" s="340"/>
      <c r="LY139" s="169"/>
      <c r="LZ139" s="205">
        <v>160</v>
      </c>
      <c r="MA139" s="340"/>
      <c r="MB139" s="169"/>
      <c r="MC139" s="164">
        <v>160</v>
      </c>
      <c r="MD139" s="340"/>
      <c r="ME139" s="169"/>
      <c r="MF139" s="164">
        <v>160</v>
      </c>
      <c r="MG139" s="340"/>
      <c r="MH139" s="169"/>
      <c r="MI139" s="164">
        <v>160</v>
      </c>
      <c r="MJ139" s="340"/>
      <c r="MK139" s="169"/>
      <c r="ML139" s="164">
        <v>160</v>
      </c>
      <c r="MM139" s="340"/>
      <c r="MN139" s="169"/>
      <c r="MO139" s="205">
        <v>160</v>
      </c>
      <c r="MP139" s="340"/>
      <c r="MQ139" s="169"/>
      <c r="MR139" s="164">
        <v>160</v>
      </c>
      <c r="MS139" s="340"/>
      <c r="MT139" s="169"/>
      <c r="MU139" s="252">
        <f t="shared" si="193"/>
        <v>0</v>
      </c>
      <c r="MV139" s="251">
        <f t="shared" si="194"/>
        <v>0</v>
      </c>
      <c r="MW139" s="226">
        <f t="shared" si="195"/>
        <v>0</v>
      </c>
      <c r="MX139" s="227">
        <f t="shared" si="196"/>
        <v>0</v>
      </c>
      <c r="MY139" s="1"/>
      <c r="MZ139" s="1"/>
      <c r="NA139" s="346">
        <v>160</v>
      </c>
      <c r="NB139" s="327"/>
      <c r="NC139" s="169"/>
      <c r="ND139" s="164">
        <v>160</v>
      </c>
      <c r="NE139" s="340"/>
      <c r="NF139" s="169"/>
      <c r="NG139" s="195">
        <v>160</v>
      </c>
      <c r="NH139" s="327"/>
      <c r="NI139" s="169"/>
      <c r="NJ139" s="195">
        <v>160</v>
      </c>
      <c r="NK139" s="327"/>
      <c r="NL139" s="169"/>
      <c r="NM139" s="164">
        <v>160</v>
      </c>
      <c r="NN139" s="340"/>
      <c r="NO139" s="169"/>
      <c r="NP139" s="164">
        <v>160</v>
      </c>
      <c r="NQ139" s="340"/>
      <c r="NR139" s="169"/>
      <c r="NS139" s="164">
        <v>160</v>
      </c>
      <c r="NT139" s="340"/>
      <c r="NU139" s="169"/>
      <c r="NV139" s="195">
        <v>160</v>
      </c>
      <c r="NW139" s="327"/>
      <c r="NX139" s="169"/>
      <c r="NY139" s="195">
        <v>160</v>
      </c>
      <c r="NZ139" s="327"/>
      <c r="OA139" s="169"/>
      <c r="OB139" s="164">
        <v>160</v>
      </c>
      <c r="OC139" s="340"/>
      <c r="OD139" s="169"/>
      <c r="OE139" s="164">
        <v>160</v>
      </c>
      <c r="OF139" s="340"/>
      <c r="OG139" s="169"/>
      <c r="OH139" s="164">
        <v>160</v>
      </c>
      <c r="OI139" s="340"/>
      <c r="OJ139" s="169"/>
      <c r="OK139" s="252">
        <f t="shared" si="197"/>
        <v>0</v>
      </c>
      <c r="OL139" s="251">
        <f t="shared" si="198"/>
        <v>0</v>
      </c>
      <c r="OM139" s="226">
        <f t="shared" si="199"/>
        <v>0</v>
      </c>
      <c r="ON139" s="227">
        <f t="shared" si="200"/>
        <v>0</v>
      </c>
      <c r="OO139" s="1"/>
      <c r="OP139" s="1"/>
      <c r="OQ139" s="283" t="s">
        <v>297</v>
      </c>
      <c r="OR139" s="354">
        <v>160</v>
      </c>
      <c r="OS139" s="327"/>
      <c r="OT139" s="177"/>
      <c r="OU139" s="252">
        <f t="shared" si="201"/>
        <v>0</v>
      </c>
      <c r="OV139" s="227">
        <f t="shared" si="202"/>
        <v>0</v>
      </c>
      <c r="OW139" s="226">
        <f t="shared" si="203"/>
        <v>0</v>
      </c>
      <c r="OX139" s="251">
        <f t="shared" si="204"/>
        <v>0</v>
      </c>
      <c r="OY139" s="293"/>
      <c r="OZ139" s="1"/>
      <c r="PA139" s="1"/>
      <c r="PB139" s="228">
        <f t="shared" si="151"/>
        <v>0</v>
      </c>
      <c r="PC139" s="255">
        <f t="shared" si="152"/>
        <v>0</v>
      </c>
      <c r="PD139" s="226">
        <f t="shared" si="153"/>
        <v>0</v>
      </c>
      <c r="PE139" s="227">
        <f t="shared" si="154"/>
        <v>0</v>
      </c>
      <c r="PF139" s="230">
        <f t="shared" si="155"/>
        <v>0</v>
      </c>
      <c r="PG139" s="229">
        <f t="shared" si="156"/>
        <v>0</v>
      </c>
      <c r="PH139" s="226">
        <f t="shared" si="157"/>
        <v>0</v>
      </c>
      <c r="PI139" s="251">
        <f t="shared" si="158"/>
        <v>0</v>
      </c>
      <c r="PJ139" s="412">
        <f t="shared" si="159"/>
        <v>0</v>
      </c>
      <c r="PK139" s="417">
        <f t="shared" si="160"/>
        <v>0</v>
      </c>
      <c r="PL139" s="412">
        <f t="shared" si="161"/>
        <v>0</v>
      </c>
      <c r="PM139" s="414">
        <f t="shared" si="162"/>
        <v>0</v>
      </c>
      <c r="PN139" s="412" t="s">
        <v>338</v>
      </c>
      <c r="PO139" s="414" t="s">
        <v>338</v>
      </c>
      <c r="PP139" s="412">
        <f t="shared" si="163"/>
        <v>0</v>
      </c>
      <c r="PQ139" s="414">
        <f t="shared" si="164"/>
        <v>0</v>
      </c>
      <c r="PR139" s="1"/>
      <c r="PV139" s="26"/>
      <c r="PW139" s="26"/>
      <c r="PY139" s="26"/>
    </row>
    <row r="140" spans="2:441" s="4" customFormat="1" ht="15" hidden="1" customHeight="1" x14ac:dyDescent="0.25">
      <c r="B140" s="46"/>
      <c r="C140" s="982"/>
      <c r="D140" s="983"/>
      <c r="E140" s="583"/>
      <c r="F140" s="652"/>
      <c r="G140" s="584"/>
      <c r="H140" s="58"/>
      <c r="I140" s="57">
        <f>INT(ROUND(F140,2)*(IF(RIGHT(G140,1)="*",data!$J$11*H140+(IF(H140&gt;0, data!$K$11,0)),(IF(G140&gt;0,data!$J$11*RIGHT(G140,5)+data!$K$11,0)))))</f>
        <v>0</v>
      </c>
      <c r="J140" s="57">
        <f t="shared" si="144"/>
        <v>0</v>
      </c>
      <c r="K140" s="576"/>
      <c r="L140" s="550"/>
      <c r="M140" s="128"/>
      <c r="N140" s="57">
        <f>INT(ROUND(F140,2)*(IF(J140&gt;0,(IF(L140="ano",data!$J$6,0)),0)))</f>
        <v>0</v>
      </c>
      <c r="O140" s="61">
        <f t="shared" si="145"/>
        <v>0</v>
      </c>
      <c r="P140" s="63">
        <f t="shared" si="146"/>
        <v>0</v>
      </c>
      <c r="Q140" s="26"/>
      <c r="R140" s="288" t="str">
        <f t="shared" si="147"/>
        <v/>
      </c>
      <c r="S140" s="289" t="str">
        <f t="shared" si="148"/>
        <v/>
      </c>
      <c r="T140" s="65" t="s">
        <v>338</v>
      </c>
      <c r="U140" s="290" t="str">
        <f t="shared" si="149"/>
        <v/>
      </c>
      <c r="V140" s="4">
        <f t="shared" si="129"/>
        <v>0</v>
      </c>
      <c r="W140" s="26">
        <f t="shared" si="150"/>
        <v>0</v>
      </c>
      <c r="X140" s="26">
        <f>IF(OR(G140=data!$I$18,G140=data!$I$19,G140=data!$I$20,G140=data!$I$21,G140=data!$I$22,G140=data!$I$23,G140=data!$I$24,G140=data!$I$25,G140=data!$I$26,G140=data!$I$27,G140=data!$I$28,G140=data!$I$29,G140=data!$I$30,G140=data!$I$31,G140=data!$I$32,G140=data!$I$33,G140=data!$I$34,G140=data!$I$35,G140=data!$I$36,G140=data!$I$37,G140=data!$I$38,G140=data!$I$39,G140=data!$I$40,G140=data!$I$41,G140=data!$I$42,G140=data!$I$43,G140=data!$I$44),1,0)</f>
        <v>0</v>
      </c>
      <c r="Z140" s="173" t="s">
        <v>297</v>
      </c>
      <c r="AA140" s="10"/>
      <c r="AB140" s="10"/>
      <c r="AC140" s="560">
        <v>160</v>
      </c>
      <c r="AD140" s="561"/>
      <c r="AE140" s="562"/>
      <c r="AF140" s="560">
        <v>160</v>
      </c>
      <c r="AG140" s="561"/>
      <c r="AH140" s="562"/>
      <c r="AI140" s="560">
        <v>160</v>
      </c>
      <c r="AJ140" s="561"/>
      <c r="AK140" s="562"/>
      <c r="AL140" s="560">
        <v>160</v>
      </c>
      <c r="AM140" s="561"/>
      <c r="AN140" s="562"/>
      <c r="AO140" s="560">
        <v>160</v>
      </c>
      <c r="AP140" s="561"/>
      <c r="AQ140" s="562"/>
      <c r="AR140" s="560">
        <v>160</v>
      </c>
      <c r="AS140" s="561"/>
      <c r="AT140" s="562"/>
      <c r="AU140" s="560">
        <v>160</v>
      </c>
      <c r="AV140" s="561"/>
      <c r="AW140" s="562"/>
      <c r="AX140" s="560">
        <v>160</v>
      </c>
      <c r="AY140" s="561"/>
      <c r="AZ140" s="562"/>
      <c r="BA140" s="560">
        <v>160</v>
      </c>
      <c r="BB140" s="561"/>
      <c r="BC140" s="562"/>
      <c r="BD140" s="560">
        <v>160</v>
      </c>
      <c r="BE140" s="561"/>
      <c r="BF140" s="562"/>
      <c r="BG140" s="560">
        <v>160</v>
      </c>
      <c r="BH140" s="561"/>
      <c r="BI140" s="562"/>
      <c r="BJ140" s="560">
        <v>160</v>
      </c>
      <c r="BK140" s="561"/>
      <c r="BL140" s="562"/>
      <c r="BM140" s="226">
        <f t="shared" si="165"/>
        <v>0</v>
      </c>
      <c r="BN140" s="251">
        <f t="shared" si="166"/>
        <v>0</v>
      </c>
      <c r="BO140" s="226">
        <f t="shared" si="167"/>
        <v>0</v>
      </c>
      <c r="BP140" s="227">
        <f t="shared" si="168"/>
        <v>0</v>
      </c>
      <c r="BQ140" s="1"/>
      <c r="BR140" s="1"/>
      <c r="BS140" s="174">
        <v>160</v>
      </c>
      <c r="BT140" s="573"/>
      <c r="BU140" s="175"/>
      <c r="BV140" s="174">
        <v>160</v>
      </c>
      <c r="BW140" s="573"/>
      <c r="BX140" s="175"/>
      <c r="BY140" s="174">
        <v>160</v>
      </c>
      <c r="BZ140" s="573"/>
      <c r="CA140" s="175"/>
      <c r="CB140" s="174">
        <v>160</v>
      </c>
      <c r="CC140" s="573"/>
      <c r="CD140" s="175"/>
      <c r="CE140" s="174">
        <v>160</v>
      </c>
      <c r="CF140" s="573"/>
      <c r="CG140" s="175"/>
      <c r="CH140" s="174">
        <v>160</v>
      </c>
      <c r="CI140" s="573"/>
      <c r="CJ140" s="175"/>
      <c r="CK140" s="174">
        <v>160</v>
      </c>
      <c r="CL140" s="573"/>
      <c r="CM140" s="175"/>
      <c r="CN140" s="174">
        <v>160</v>
      </c>
      <c r="CO140" s="573"/>
      <c r="CP140" s="175"/>
      <c r="CQ140" s="174">
        <v>160</v>
      </c>
      <c r="CR140" s="573"/>
      <c r="CS140" s="175"/>
      <c r="CT140" s="174">
        <v>160</v>
      </c>
      <c r="CU140" s="573"/>
      <c r="CV140" s="175"/>
      <c r="CW140" s="174">
        <v>160</v>
      </c>
      <c r="CX140" s="573"/>
      <c r="CY140" s="175"/>
      <c r="CZ140" s="174">
        <v>160</v>
      </c>
      <c r="DA140" s="573"/>
      <c r="DB140" s="175"/>
      <c r="DC140" s="252">
        <f t="shared" si="169"/>
        <v>0</v>
      </c>
      <c r="DD140" s="251">
        <f t="shared" si="170"/>
        <v>0</v>
      </c>
      <c r="DE140" s="226">
        <f t="shared" si="171"/>
        <v>0</v>
      </c>
      <c r="DF140" s="227">
        <f t="shared" si="172"/>
        <v>0</v>
      </c>
      <c r="DG140" s="1"/>
      <c r="DH140" s="1"/>
      <c r="DI140" s="174">
        <v>160</v>
      </c>
      <c r="DJ140" s="566"/>
      <c r="DK140" s="567"/>
      <c r="DL140" s="201">
        <v>160</v>
      </c>
      <c r="DM140" s="561"/>
      <c r="DN140" s="567"/>
      <c r="DO140" s="201">
        <v>160</v>
      </c>
      <c r="DP140" s="561"/>
      <c r="DQ140" s="567"/>
      <c r="DR140" s="201">
        <v>160</v>
      </c>
      <c r="DS140" s="561"/>
      <c r="DT140" s="567"/>
      <c r="DU140" s="201">
        <v>160</v>
      </c>
      <c r="DV140" s="561"/>
      <c r="DW140" s="567"/>
      <c r="DX140" s="174">
        <v>160</v>
      </c>
      <c r="DY140" s="566"/>
      <c r="DZ140" s="567"/>
      <c r="EA140" s="201">
        <v>160</v>
      </c>
      <c r="EB140" s="561"/>
      <c r="EC140" s="567"/>
      <c r="ED140" s="201">
        <v>160</v>
      </c>
      <c r="EE140" s="561"/>
      <c r="EF140" s="567"/>
      <c r="EG140" s="201">
        <v>160</v>
      </c>
      <c r="EH140" s="561"/>
      <c r="EI140" s="567"/>
      <c r="EJ140" s="174">
        <v>160</v>
      </c>
      <c r="EK140" s="566"/>
      <c r="EL140" s="567"/>
      <c r="EM140" s="201">
        <v>160</v>
      </c>
      <c r="EN140" s="561"/>
      <c r="EO140" s="567"/>
      <c r="EP140" s="201">
        <v>160</v>
      </c>
      <c r="EQ140" s="561"/>
      <c r="ER140" s="567"/>
      <c r="ES140" s="252">
        <f t="shared" si="173"/>
        <v>0</v>
      </c>
      <c r="ET140" s="251">
        <f t="shared" si="174"/>
        <v>0</v>
      </c>
      <c r="EU140" s="226">
        <f t="shared" si="175"/>
        <v>0</v>
      </c>
      <c r="EV140" s="227">
        <f t="shared" si="176"/>
        <v>0</v>
      </c>
      <c r="EW140" s="1"/>
      <c r="EX140" s="1"/>
      <c r="EY140" s="568">
        <v>160</v>
      </c>
      <c r="EZ140" s="573"/>
      <c r="FA140" s="567"/>
      <c r="FB140" s="201">
        <v>160</v>
      </c>
      <c r="FC140" s="573"/>
      <c r="FD140" s="567"/>
      <c r="FE140" s="201">
        <v>160</v>
      </c>
      <c r="FF140" s="573"/>
      <c r="FG140" s="567"/>
      <c r="FH140" s="201">
        <v>160</v>
      </c>
      <c r="FI140" s="573"/>
      <c r="FJ140" s="567"/>
      <c r="FK140" s="174">
        <v>160</v>
      </c>
      <c r="FL140" s="566"/>
      <c r="FM140" s="567"/>
      <c r="FN140" s="201">
        <v>160</v>
      </c>
      <c r="FO140" s="573"/>
      <c r="FP140" s="567"/>
      <c r="FQ140" s="174">
        <v>160</v>
      </c>
      <c r="FR140" s="566"/>
      <c r="FS140" s="567"/>
      <c r="FT140" s="201">
        <v>160</v>
      </c>
      <c r="FU140" s="573"/>
      <c r="FV140" s="567"/>
      <c r="FW140" s="201">
        <v>160</v>
      </c>
      <c r="FX140" s="573"/>
      <c r="FY140" s="567"/>
      <c r="FZ140" s="174">
        <v>160</v>
      </c>
      <c r="GA140" s="566"/>
      <c r="GB140" s="567"/>
      <c r="GC140" s="201">
        <v>160</v>
      </c>
      <c r="GD140" s="573"/>
      <c r="GE140" s="567"/>
      <c r="GF140" s="201">
        <v>160</v>
      </c>
      <c r="GG140" s="573"/>
      <c r="GH140" s="567"/>
      <c r="GI140" s="252">
        <f t="shared" si="177"/>
        <v>0</v>
      </c>
      <c r="GJ140" s="251">
        <f t="shared" si="178"/>
        <v>0</v>
      </c>
      <c r="GK140" s="226">
        <f t="shared" si="179"/>
        <v>0</v>
      </c>
      <c r="GL140" s="227">
        <f t="shared" si="180"/>
        <v>0</v>
      </c>
      <c r="GM140" s="1"/>
      <c r="GN140" s="1"/>
      <c r="GO140" s="568">
        <v>160</v>
      </c>
      <c r="GP140" s="573"/>
      <c r="GQ140" s="567"/>
      <c r="GR140" s="201">
        <v>160</v>
      </c>
      <c r="GS140" s="573"/>
      <c r="GT140" s="567"/>
      <c r="GU140" s="201">
        <v>160</v>
      </c>
      <c r="GV140" s="573"/>
      <c r="GW140" s="567"/>
      <c r="GX140" s="201">
        <v>160</v>
      </c>
      <c r="GY140" s="573"/>
      <c r="GZ140" s="567"/>
      <c r="HA140" s="201">
        <v>160</v>
      </c>
      <c r="HB140" s="573"/>
      <c r="HC140" s="567"/>
      <c r="HD140" s="201">
        <v>160</v>
      </c>
      <c r="HE140" s="573"/>
      <c r="HF140" s="567"/>
      <c r="HG140" s="201">
        <v>160</v>
      </c>
      <c r="HH140" s="573"/>
      <c r="HI140" s="567"/>
      <c r="HJ140" s="201">
        <v>160</v>
      </c>
      <c r="HK140" s="573"/>
      <c r="HL140" s="567"/>
      <c r="HM140" s="201">
        <v>160</v>
      </c>
      <c r="HN140" s="573"/>
      <c r="HO140" s="567"/>
      <c r="HP140" s="201">
        <v>160</v>
      </c>
      <c r="HQ140" s="573"/>
      <c r="HR140" s="567"/>
      <c r="HS140" s="201">
        <v>160</v>
      </c>
      <c r="HT140" s="573"/>
      <c r="HU140" s="567"/>
      <c r="HV140" s="201">
        <v>160</v>
      </c>
      <c r="HW140" s="573"/>
      <c r="HX140" s="567"/>
      <c r="HY140" s="252">
        <f t="shared" si="181"/>
        <v>0</v>
      </c>
      <c r="HZ140" s="251">
        <f t="shared" si="182"/>
        <v>0</v>
      </c>
      <c r="IA140" s="226">
        <f t="shared" si="183"/>
        <v>0</v>
      </c>
      <c r="IB140" s="227">
        <f t="shared" si="184"/>
        <v>0</v>
      </c>
      <c r="IC140" s="1"/>
      <c r="ID140" s="1"/>
      <c r="IE140" s="568">
        <v>160</v>
      </c>
      <c r="IF140" s="573"/>
      <c r="IG140" s="567"/>
      <c r="IH140" s="201">
        <v>160</v>
      </c>
      <c r="II140" s="573"/>
      <c r="IJ140" s="567"/>
      <c r="IK140" s="174">
        <v>160</v>
      </c>
      <c r="IL140" s="566"/>
      <c r="IM140" s="567"/>
      <c r="IN140" s="174">
        <v>160</v>
      </c>
      <c r="IO140" s="566"/>
      <c r="IP140" s="567"/>
      <c r="IQ140" s="174">
        <v>160</v>
      </c>
      <c r="IR140" s="566"/>
      <c r="IS140" s="567"/>
      <c r="IT140" s="174">
        <v>160</v>
      </c>
      <c r="IU140" s="566"/>
      <c r="IV140" s="567"/>
      <c r="IW140" s="201">
        <v>160</v>
      </c>
      <c r="IX140" s="573"/>
      <c r="IY140" s="567"/>
      <c r="IZ140" s="174">
        <v>160</v>
      </c>
      <c r="JA140" s="566"/>
      <c r="JB140" s="567"/>
      <c r="JC140" s="174">
        <v>160</v>
      </c>
      <c r="JD140" s="566"/>
      <c r="JE140" s="567"/>
      <c r="JF140" s="174">
        <v>160</v>
      </c>
      <c r="JG140" s="566"/>
      <c r="JH140" s="567"/>
      <c r="JI140" s="174">
        <v>160</v>
      </c>
      <c r="JJ140" s="566"/>
      <c r="JK140" s="567"/>
      <c r="JL140" s="201">
        <v>160</v>
      </c>
      <c r="JM140" s="573"/>
      <c r="JN140" s="567"/>
      <c r="JO140" s="252">
        <f t="shared" si="185"/>
        <v>0</v>
      </c>
      <c r="JP140" s="251">
        <f t="shared" si="186"/>
        <v>0</v>
      </c>
      <c r="JQ140" s="226">
        <f t="shared" si="187"/>
        <v>0</v>
      </c>
      <c r="JR140" s="227">
        <f t="shared" si="188"/>
        <v>0</v>
      </c>
      <c r="JS140" s="1"/>
      <c r="JT140" s="1"/>
      <c r="JU140" s="174">
        <v>160</v>
      </c>
      <c r="JV140" s="566"/>
      <c r="JW140" s="567"/>
      <c r="JX140" s="174">
        <v>160</v>
      </c>
      <c r="JY140" s="566"/>
      <c r="JZ140" s="567"/>
      <c r="KA140" s="174">
        <v>160</v>
      </c>
      <c r="KB140" s="566"/>
      <c r="KC140" s="567"/>
      <c r="KD140" s="174">
        <v>160</v>
      </c>
      <c r="KE140" s="566"/>
      <c r="KF140" s="567"/>
      <c r="KG140" s="174">
        <v>160</v>
      </c>
      <c r="KH140" s="566"/>
      <c r="KI140" s="567"/>
      <c r="KJ140" s="174">
        <v>160</v>
      </c>
      <c r="KK140" s="566"/>
      <c r="KL140" s="567"/>
      <c r="KM140" s="174">
        <v>160</v>
      </c>
      <c r="KN140" s="566"/>
      <c r="KO140" s="567"/>
      <c r="KP140" s="174">
        <v>160</v>
      </c>
      <c r="KQ140" s="566"/>
      <c r="KR140" s="567"/>
      <c r="KS140" s="174">
        <v>160</v>
      </c>
      <c r="KT140" s="566"/>
      <c r="KU140" s="567"/>
      <c r="KV140" s="174">
        <v>160</v>
      </c>
      <c r="KW140" s="566"/>
      <c r="KX140" s="567"/>
      <c r="KY140" s="174">
        <v>160</v>
      </c>
      <c r="KZ140" s="566"/>
      <c r="LA140" s="567"/>
      <c r="LB140" s="174">
        <v>160</v>
      </c>
      <c r="LC140" s="566"/>
      <c r="LD140" s="567"/>
      <c r="LE140" s="252">
        <f t="shared" si="189"/>
        <v>0</v>
      </c>
      <c r="LF140" s="251">
        <f t="shared" si="190"/>
        <v>0</v>
      </c>
      <c r="LG140" s="226">
        <f t="shared" si="191"/>
        <v>0</v>
      </c>
      <c r="LH140" s="227">
        <f t="shared" si="192"/>
        <v>0</v>
      </c>
      <c r="LI140" s="1"/>
      <c r="LJ140" s="1"/>
      <c r="LK140" s="174">
        <v>160</v>
      </c>
      <c r="LL140" s="566"/>
      <c r="LM140" s="567"/>
      <c r="LN140" s="174">
        <v>160</v>
      </c>
      <c r="LO140" s="566"/>
      <c r="LP140" s="567"/>
      <c r="LQ140" s="174">
        <v>160</v>
      </c>
      <c r="LR140" s="566"/>
      <c r="LS140" s="567"/>
      <c r="LT140" s="174">
        <v>160</v>
      </c>
      <c r="LU140" s="566"/>
      <c r="LV140" s="567"/>
      <c r="LW140" s="174">
        <v>160</v>
      </c>
      <c r="LX140" s="566"/>
      <c r="LY140" s="567"/>
      <c r="LZ140" s="551">
        <v>160</v>
      </c>
      <c r="MA140" s="566"/>
      <c r="MB140" s="567"/>
      <c r="MC140" s="174">
        <v>160</v>
      </c>
      <c r="MD140" s="566"/>
      <c r="ME140" s="567"/>
      <c r="MF140" s="174">
        <v>160</v>
      </c>
      <c r="MG140" s="566"/>
      <c r="MH140" s="567"/>
      <c r="MI140" s="174">
        <v>160</v>
      </c>
      <c r="MJ140" s="566"/>
      <c r="MK140" s="567"/>
      <c r="ML140" s="174">
        <v>160</v>
      </c>
      <c r="MM140" s="566"/>
      <c r="MN140" s="567"/>
      <c r="MO140" s="551">
        <v>160</v>
      </c>
      <c r="MP140" s="566"/>
      <c r="MQ140" s="567"/>
      <c r="MR140" s="174">
        <v>160</v>
      </c>
      <c r="MS140" s="566"/>
      <c r="MT140" s="567"/>
      <c r="MU140" s="252">
        <f t="shared" si="193"/>
        <v>0</v>
      </c>
      <c r="MV140" s="251">
        <f t="shared" si="194"/>
        <v>0</v>
      </c>
      <c r="MW140" s="226">
        <f t="shared" si="195"/>
        <v>0</v>
      </c>
      <c r="MX140" s="227">
        <f t="shared" si="196"/>
        <v>0</v>
      </c>
      <c r="MY140" s="1"/>
      <c r="MZ140" s="1"/>
      <c r="NA140" s="568">
        <v>160</v>
      </c>
      <c r="NB140" s="573"/>
      <c r="NC140" s="567"/>
      <c r="ND140" s="174">
        <v>160</v>
      </c>
      <c r="NE140" s="566"/>
      <c r="NF140" s="567"/>
      <c r="NG140" s="201">
        <v>160</v>
      </c>
      <c r="NH140" s="573"/>
      <c r="NI140" s="567"/>
      <c r="NJ140" s="201">
        <v>160</v>
      </c>
      <c r="NK140" s="573"/>
      <c r="NL140" s="567"/>
      <c r="NM140" s="174">
        <v>160</v>
      </c>
      <c r="NN140" s="566"/>
      <c r="NO140" s="567"/>
      <c r="NP140" s="174">
        <v>160</v>
      </c>
      <c r="NQ140" s="566"/>
      <c r="NR140" s="567"/>
      <c r="NS140" s="174">
        <v>160</v>
      </c>
      <c r="NT140" s="566"/>
      <c r="NU140" s="567"/>
      <c r="NV140" s="201">
        <v>160</v>
      </c>
      <c r="NW140" s="573"/>
      <c r="NX140" s="567"/>
      <c r="NY140" s="201">
        <v>160</v>
      </c>
      <c r="NZ140" s="573"/>
      <c r="OA140" s="567"/>
      <c r="OB140" s="174">
        <v>160</v>
      </c>
      <c r="OC140" s="566"/>
      <c r="OD140" s="567"/>
      <c r="OE140" s="174">
        <v>160</v>
      </c>
      <c r="OF140" s="566"/>
      <c r="OG140" s="567"/>
      <c r="OH140" s="174">
        <v>160</v>
      </c>
      <c r="OI140" s="566"/>
      <c r="OJ140" s="567"/>
      <c r="OK140" s="252">
        <f t="shared" si="197"/>
        <v>0</v>
      </c>
      <c r="OL140" s="251">
        <f t="shared" si="198"/>
        <v>0</v>
      </c>
      <c r="OM140" s="226">
        <f t="shared" si="199"/>
        <v>0</v>
      </c>
      <c r="ON140" s="227">
        <f t="shared" si="200"/>
        <v>0</v>
      </c>
      <c r="OO140" s="1"/>
      <c r="OP140" s="1"/>
      <c r="OQ140" s="571" t="s">
        <v>297</v>
      </c>
      <c r="OR140" s="577">
        <v>160</v>
      </c>
      <c r="OS140" s="573"/>
      <c r="OT140" s="175"/>
      <c r="OU140" s="252">
        <f t="shared" si="201"/>
        <v>0</v>
      </c>
      <c r="OV140" s="227">
        <f t="shared" si="202"/>
        <v>0</v>
      </c>
      <c r="OW140" s="226">
        <f t="shared" si="203"/>
        <v>0</v>
      </c>
      <c r="OX140" s="251">
        <f t="shared" si="204"/>
        <v>0</v>
      </c>
      <c r="OY140" s="574"/>
      <c r="OZ140" s="1"/>
      <c r="PA140" s="1"/>
      <c r="PB140" s="228">
        <f t="shared" si="151"/>
        <v>0</v>
      </c>
      <c r="PC140" s="255">
        <f t="shared" si="152"/>
        <v>0</v>
      </c>
      <c r="PD140" s="226">
        <f t="shared" si="153"/>
        <v>0</v>
      </c>
      <c r="PE140" s="227">
        <f t="shared" si="154"/>
        <v>0</v>
      </c>
      <c r="PF140" s="230">
        <f t="shared" si="155"/>
        <v>0</v>
      </c>
      <c r="PG140" s="229">
        <f t="shared" si="156"/>
        <v>0</v>
      </c>
      <c r="PH140" s="226">
        <f t="shared" si="157"/>
        <v>0</v>
      </c>
      <c r="PI140" s="251">
        <f t="shared" si="158"/>
        <v>0</v>
      </c>
      <c r="PJ140" s="412">
        <f t="shared" si="159"/>
        <v>0</v>
      </c>
      <c r="PK140" s="417">
        <f t="shared" si="160"/>
        <v>0</v>
      </c>
      <c r="PL140" s="412">
        <f t="shared" si="161"/>
        <v>0</v>
      </c>
      <c r="PM140" s="414">
        <f t="shared" si="162"/>
        <v>0</v>
      </c>
      <c r="PN140" s="412" t="s">
        <v>338</v>
      </c>
      <c r="PO140" s="414" t="s">
        <v>338</v>
      </c>
      <c r="PP140" s="412">
        <f t="shared" si="163"/>
        <v>0</v>
      </c>
      <c r="PQ140" s="414">
        <f t="shared" si="164"/>
        <v>0</v>
      </c>
      <c r="PR140" s="1"/>
      <c r="PV140" s="26"/>
      <c r="PW140" s="26"/>
      <c r="PY140" s="26"/>
    </row>
    <row r="141" spans="2:441" s="4" customFormat="1" ht="16.5" customHeight="1" x14ac:dyDescent="0.25">
      <c r="B141" s="46" t="s">
        <v>346</v>
      </c>
      <c r="C141" s="986"/>
      <c r="D141" s="987"/>
      <c r="E141" s="308"/>
      <c r="F141" s="652">
        <v>1</v>
      </c>
      <c r="G141" s="309"/>
      <c r="H141" s="59"/>
      <c r="I141" s="57">
        <f>INT(ROUND(F141,2)*(IF(RIGHT(G141,1)="*",data!$J$11*H141+(IF(H141&gt;0, data!$K$11,0)),(IF(G141&gt;0,data!$J$11*RIGHT(G141,5)+data!$K$11,0)))))</f>
        <v>0</v>
      </c>
      <c r="J141" s="57">
        <f t="shared" si="144"/>
        <v>0</v>
      </c>
      <c r="K141" s="313"/>
      <c r="L141" s="314"/>
      <c r="M141" s="312"/>
      <c r="N141" s="57">
        <f>INT(ROUND(F141,2)*(IF(J141&gt;0,(IF(L141="ano",data!$J$6,0)),0)))</f>
        <v>0</v>
      </c>
      <c r="O141" s="61">
        <f t="shared" si="145"/>
        <v>0</v>
      </c>
      <c r="P141" s="63">
        <f t="shared" si="146"/>
        <v>0</v>
      </c>
      <c r="Q141" s="26"/>
      <c r="R141" s="288" t="str">
        <f t="shared" si="147"/>
        <v/>
      </c>
      <c r="S141" s="289" t="str">
        <f t="shared" si="148"/>
        <v/>
      </c>
      <c r="T141" s="65" t="s">
        <v>338</v>
      </c>
      <c r="U141" s="290" t="str">
        <f t="shared" si="149"/>
        <v/>
      </c>
      <c r="V141" s="4">
        <f t="shared" si="129"/>
        <v>0</v>
      </c>
      <c r="W141" s="26">
        <f t="shared" si="150"/>
        <v>0</v>
      </c>
      <c r="X141" s="26">
        <f>IF(OR(G141=data!$I$18,G141=data!$I$19,G141=data!$I$20,G141=data!$I$21,G141=data!$I$22,G141=data!$I$23,G141=data!$I$24,G141=data!$I$25,G141=data!$I$26,G141=data!$I$27,G141=data!$I$28,G141=data!$I$29,G141=data!$I$30,G141=data!$I$31,G141=data!$I$32,G141=data!$I$33,G141=data!$I$34,G141=data!$I$35,G141=data!$I$36,G141=data!$I$37,G141=data!$I$38,G141=data!$I$39,G141=data!$I$40,G141=data!$I$41,G141=data!$I$42,G141=data!$I$43,G141=data!$I$44),1,0)</f>
        <v>0</v>
      </c>
      <c r="Z141" s="176" t="s">
        <v>297</v>
      </c>
      <c r="AA141" s="10"/>
      <c r="AB141" s="10"/>
      <c r="AC141" s="168">
        <v>160</v>
      </c>
      <c r="AD141" s="328"/>
      <c r="AE141" s="223"/>
      <c r="AF141" s="168">
        <v>160</v>
      </c>
      <c r="AG141" s="328"/>
      <c r="AH141" s="223"/>
      <c r="AI141" s="168">
        <v>160</v>
      </c>
      <c r="AJ141" s="328"/>
      <c r="AK141" s="223"/>
      <c r="AL141" s="168">
        <v>160</v>
      </c>
      <c r="AM141" s="328"/>
      <c r="AN141" s="223"/>
      <c r="AO141" s="168">
        <v>160</v>
      </c>
      <c r="AP141" s="328"/>
      <c r="AQ141" s="223"/>
      <c r="AR141" s="168">
        <v>160</v>
      </c>
      <c r="AS141" s="328"/>
      <c r="AT141" s="223"/>
      <c r="AU141" s="168">
        <v>160</v>
      </c>
      <c r="AV141" s="328"/>
      <c r="AW141" s="223"/>
      <c r="AX141" s="168">
        <v>160</v>
      </c>
      <c r="AY141" s="328"/>
      <c r="AZ141" s="223"/>
      <c r="BA141" s="168">
        <v>160</v>
      </c>
      <c r="BB141" s="328"/>
      <c r="BC141" s="223"/>
      <c r="BD141" s="168">
        <v>160</v>
      </c>
      <c r="BE141" s="328"/>
      <c r="BF141" s="223"/>
      <c r="BG141" s="168">
        <v>160</v>
      </c>
      <c r="BH141" s="328"/>
      <c r="BI141" s="223"/>
      <c r="BJ141" s="168">
        <v>160</v>
      </c>
      <c r="BK141" s="328"/>
      <c r="BL141" s="223"/>
      <c r="BM141" s="226">
        <f t="shared" si="165"/>
        <v>0</v>
      </c>
      <c r="BN141" s="251">
        <f t="shared" si="166"/>
        <v>0</v>
      </c>
      <c r="BO141" s="226">
        <f t="shared" si="167"/>
        <v>0</v>
      </c>
      <c r="BP141" s="227">
        <f t="shared" si="168"/>
        <v>0</v>
      </c>
      <c r="BQ141" s="1"/>
      <c r="BR141" s="1"/>
      <c r="BS141" s="164">
        <v>160</v>
      </c>
      <c r="BT141" s="327"/>
      <c r="BU141" s="177"/>
      <c r="BV141" s="164">
        <v>160</v>
      </c>
      <c r="BW141" s="327"/>
      <c r="BX141" s="177"/>
      <c r="BY141" s="164">
        <v>160</v>
      </c>
      <c r="BZ141" s="327"/>
      <c r="CA141" s="177"/>
      <c r="CB141" s="164">
        <v>160</v>
      </c>
      <c r="CC141" s="327"/>
      <c r="CD141" s="177"/>
      <c r="CE141" s="164">
        <v>160</v>
      </c>
      <c r="CF141" s="327"/>
      <c r="CG141" s="177"/>
      <c r="CH141" s="164">
        <v>160</v>
      </c>
      <c r="CI141" s="327"/>
      <c r="CJ141" s="177"/>
      <c r="CK141" s="164">
        <v>160</v>
      </c>
      <c r="CL141" s="327"/>
      <c r="CM141" s="177"/>
      <c r="CN141" s="164">
        <v>160</v>
      </c>
      <c r="CO141" s="327"/>
      <c r="CP141" s="177"/>
      <c r="CQ141" s="164">
        <v>160</v>
      </c>
      <c r="CR141" s="327"/>
      <c r="CS141" s="177"/>
      <c r="CT141" s="164">
        <v>160</v>
      </c>
      <c r="CU141" s="327"/>
      <c r="CV141" s="177"/>
      <c r="CW141" s="164">
        <v>160</v>
      </c>
      <c r="CX141" s="327"/>
      <c r="CY141" s="177"/>
      <c r="CZ141" s="164">
        <v>160</v>
      </c>
      <c r="DA141" s="327"/>
      <c r="DB141" s="177"/>
      <c r="DC141" s="252">
        <f t="shared" si="169"/>
        <v>0</v>
      </c>
      <c r="DD141" s="251">
        <f t="shared" si="170"/>
        <v>0</v>
      </c>
      <c r="DE141" s="226">
        <f t="shared" si="171"/>
        <v>0</v>
      </c>
      <c r="DF141" s="227">
        <f t="shared" si="172"/>
        <v>0</v>
      </c>
      <c r="DG141" s="1"/>
      <c r="DH141" s="1"/>
      <c r="DI141" s="164">
        <v>160</v>
      </c>
      <c r="DJ141" s="340"/>
      <c r="DK141" s="169"/>
      <c r="DL141" s="195">
        <v>160</v>
      </c>
      <c r="DM141" s="328"/>
      <c r="DN141" s="169"/>
      <c r="DO141" s="195">
        <v>160</v>
      </c>
      <c r="DP141" s="328"/>
      <c r="DQ141" s="169"/>
      <c r="DR141" s="195">
        <v>160</v>
      </c>
      <c r="DS141" s="328"/>
      <c r="DT141" s="169"/>
      <c r="DU141" s="195">
        <v>160</v>
      </c>
      <c r="DV141" s="328"/>
      <c r="DW141" s="169"/>
      <c r="DX141" s="164">
        <v>160</v>
      </c>
      <c r="DY141" s="340"/>
      <c r="DZ141" s="169"/>
      <c r="EA141" s="195">
        <v>160</v>
      </c>
      <c r="EB141" s="328"/>
      <c r="EC141" s="169"/>
      <c r="ED141" s="195">
        <v>160</v>
      </c>
      <c r="EE141" s="328"/>
      <c r="EF141" s="169"/>
      <c r="EG141" s="195">
        <v>160</v>
      </c>
      <c r="EH141" s="328"/>
      <c r="EI141" s="169"/>
      <c r="EJ141" s="164">
        <v>160</v>
      </c>
      <c r="EK141" s="340"/>
      <c r="EL141" s="169"/>
      <c r="EM141" s="195">
        <v>160</v>
      </c>
      <c r="EN141" s="328"/>
      <c r="EO141" s="169"/>
      <c r="EP141" s="195">
        <v>160</v>
      </c>
      <c r="EQ141" s="328"/>
      <c r="ER141" s="169"/>
      <c r="ES141" s="252">
        <f t="shared" si="173"/>
        <v>0</v>
      </c>
      <c r="ET141" s="251">
        <f t="shared" si="174"/>
        <v>0</v>
      </c>
      <c r="EU141" s="226">
        <f t="shared" si="175"/>
        <v>0</v>
      </c>
      <c r="EV141" s="227">
        <f t="shared" si="176"/>
        <v>0</v>
      </c>
      <c r="EW141" s="1"/>
      <c r="EX141" s="1"/>
      <c r="EY141" s="346">
        <v>160</v>
      </c>
      <c r="EZ141" s="327"/>
      <c r="FA141" s="169"/>
      <c r="FB141" s="195">
        <v>160</v>
      </c>
      <c r="FC141" s="327"/>
      <c r="FD141" s="169"/>
      <c r="FE141" s="195">
        <v>160</v>
      </c>
      <c r="FF141" s="327"/>
      <c r="FG141" s="169"/>
      <c r="FH141" s="195">
        <v>160</v>
      </c>
      <c r="FI141" s="327"/>
      <c r="FJ141" s="169"/>
      <c r="FK141" s="164">
        <v>160</v>
      </c>
      <c r="FL141" s="340"/>
      <c r="FM141" s="169"/>
      <c r="FN141" s="195">
        <v>160</v>
      </c>
      <c r="FO141" s="327"/>
      <c r="FP141" s="169"/>
      <c r="FQ141" s="164">
        <v>160</v>
      </c>
      <c r="FR141" s="340"/>
      <c r="FS141" s="169"/>
      <c r="FT141" s="195">
        <v>160</v>
      </c>
      <c r="FU141" s="327"/>
      <c r="FV141" s="169"/>
      <c r="FW141" s="195">
        <v>160</v>
      </c>
      <c r="FX141" s="327"/>
      <c r="FY141" s="169"/>
      <c r="FZ141" s="164">
        <v>160</v>
      </c>
      <c r="GA141" s="340"/>
      <c r="GB141" s="169"/>
      <c r="GC141" s="195">
        <v>160</v>
      </c>
      <c r="GD141" s="327"/>
      <c r="GE141" s="169"/>
      <c r="GF141" s="195">
        <v>160</v>
      </c>
      <c r="GG141" s="327"/>
      <c r="GH141" s="169"/>
      <c r="GI141" s="252">
        <f t="shared" si="177"/>
        <v>0</v>
      </c>
      <c r="GJ141" s="251">
        <f t="shared" si="178"/>
        <v>0</v>
      </c>
      <c r="GK141" s="226">
        <f t="shared" si="179"/>
        <v>0</v>
      </c>
      <c r="GL141" s="227">
        <f t="shared" si="180"/>
        <v>0</v>
      </c>
      <c r="GM141" s="1"/>
      <c r="GN141" s="1"/>
      <c r="GO141" s="346">
        <v>160</v>
      </c>
      <c r="GP141" s="327"/>
      <c r="GQ141" s="169"/>
      <c r="GR141" s="195">
        <v>160</v>
      </c>
      <c r="GS141" s="327"/>
      <c r="GT141" s="169"/>
      <c r="GU141" s="195">
        <v>160</v>
      </c>
      <c r="GV141" s="327"/>
      <c r="GW141" s="169"/>
      <c r="GX141" s="195">
        <v>160</v>
      </c>
      <c r="GY141" s="327"/>
      <c r="GZ141" s="169"/>
      <c r="HA141" s="195">
        <v>160</v>
      </c>
      <c r="HB141" s="327"/>
      <c r="HC141" s="169"/>
      <c r="HD141" s="195">
        <v>160</v>
      </c>
      <c r="HE141" s="327"/>
      <c r="HF141" s="169"/>
      <c r="HG141" s="195">
        <v>160</v>
      </c>
      <c r="HH141" s="327"/>
      <c r="HI141" s="169"/>
      <c r="HJ141" s="195">
        <v>160</v>
      </c>
      <c r="HK141" s="327"/>
      <c r="HL141" s="169"/>
      <c r="HM141" s="195">
        <v>160</v>
      </c>
      <c r="HN141" s="327"/>
      <c r="HO141" s="169"/>
      <c r="HP141" s="195">
        <v>160</v>
      </c>
      <c r="HQ141" s="327"/>
      <c r="HR141" s="169"/>
      <c r="HS141" s="195">
        <v>160</v>
      </c>
      <c r="HT141" s="327"/>
      <c r="HU141" s="169"/>
      <c r="HV141" s="195">
        <v>160</v>
      </c>
      <c r="HW141" s="327"/>
      <c r="HX141" s="169"/>
      <c r="HY141" s="252">
        <f t="shared" si="181"/>
        <v>0</v>
      </c>
      <c r="HZ141" s="251">
        <f t="shared" si="182"/>
        <v>0</v>
      </c>
      <c r="IA141" s="226">
        <f t="shared" si="183"/>
        <v>0</v>
      </c>
      <c r="IB141" s="227">
        <f t="shared" si="184"/>
        <v>0</v>
      </c>
      <c r="IC141" s="1"/>
      <c r="ID141" s="1"/>
      <c r="IE141" s="346">
        <v>160</v>
      </c>
      <c r="IF141" s="327"/>
      <c r="IG141" s="169"/>
      <c r="IH141" s="195">
        <v>160</v>
      </c>
      <c r="II141" s="327"/>
      <c r="IJ141" s="169"/>
      <c r="IK141" s="164">
        <v>160</v>
      </c>
      <c r="IL141" s="340"/>
      <c r="IM141" s="169"/>
      <c r="IN141" s="164">
        <v>160</v>
      </c>
      <c r="IO141" s="340"/>
      <c r="IP141" s="169"/>
      <c r="IQ141" s="164">
        <v>160</v>
      </c>
      <c r="IR141" s="340"/>
      <c r="IS141" s="169"/>
      <c r="IT141" s="164">
        <v>160</v>
      </c>
      <c r="IU141" s="340"/>
      <c r="IV141" s="169"/>
      <c r="IW141" s="195">
        <v>160</v>
      </c>
      <c r="IX141" s="327"/>
      <c r="IY141" s="169"/>
      <c r="IZ141" s="164">
        <v>160</v>
      </c>
      <c r="JA141" s="340"/>
      <c r="JB141" s="169"/>
      <c r="JC141" s="164">
        <v>160</v>
      </c>
      <c r="JD141" s="340"/>
      <c r="JE141" s="169"/>
      <c r="JF141" s="164">
        <v>160</v>
      </c>
      <c r="JG141" s="340"/>
      <c r="JH141" s="169"/>
      <c r="JI141" s="164">
        <v>160</v>
      </c>
      <c r="JJ141" s="340"/>
      <c r="JK141" s="169"/>
      <c r="JL141" s="195">
        <v>160</v>
      </c>
      <c r="JM141" s="327"/>
      <c r="JN141" s="169"/>
      <c r="JO141" s="252">
        <f t="shared" si="185"/>
        <v>0</v>
      </c>
      <c r="JP141" s="251">
        <f t="shared" si="186"/>
        <v>0</v>
      </c>
      <c r="JQ141" s="226">
        <f t="shared" si="187"/>
        <v>0</v>
      </c>
      <c r="JR141" s="227">
        <f t="shared" si="188"/>
        <v>0</v>
      </c>
      <c r="JS141" s="1"/>
      <c r="JT141" s="1"/>
      <c r="JU141" s="164">
        <v>160</v>
      </c>
      <c r="JV141" s="340"/>
      <c r="JW141" s="169"/>
      <c r="JX141" s="164">
        <v>160</v>
      </c>
      <c r="JY141" s="340"/>
      <c r="JZ141" s="169"/>
      <c r="KA141" s="164">
        <v>160</v>
      </c>
      <c r="KB141" s="340"/>
      <c r="KC141" s="169"/>
      <c r="KD141" s="164">
        <v>160</v>
      </c>
      <c r="KE141" s="340"/>
      <c r="KF141" s="169"/>
      <c r="KG141" s="164">
        <v>160</v>
      </c>
      <c r="KH141" s="340"/>
      <c r="KI141" s="169"/>
      <c r="KJ141" s="164">
        <v>160</v>
      </c>
      <c r="KK141" s="340"/>
      <c r="KL141" s="169"/>
      <c r="KM141" s="164">
        <v>160</v>
      </c>
      <c r="KN141" s="340"/>
      <c r="KO141" s="169"/>
      <c r="KP141" s="164">
        <v>160</v>
      </c>
      <c r="KQ141" s="340"/>
      <c r="KR141" s="169"/>
      <c r="KS141" s="164">
        <v>160</v>
      </c>
      <c r="KT141" s="340"/>
      <c r="KU141" s="169"/>
      <c r="KV141" s="164">
        <v>160</v>
      </c>
      <c r="KW141" s="340"/>
      <c r="KX141" s="169"/>
      <c r="KY141" s="164">
        <v>160</v>
      </c>
      <c r="KZ141" s="340"/>
      <c r="LA141" s="169"/>
      <c r="LB141" s="164">
        <v>160</v>
      </c>
      <c r="LC141" s="340"/>
      <c r="LD141" s="169"/>
      <c r="LE141" s="252">
        <f t="shared" si="189"/>
        <v>0</v>
      </c>
      <c r="LF141" s="251">
        <f t="shared" si="190"/>
        <v>0</v>
      </c>
      <c r="LG141" s="226">
        <f t="shared" si="191"/>
        <v>0</v>
      </c>
      <c r="LH141" s="227">
        <f t="shared" si="192"/>
        <v>0</v>
      </c>
      <c r="LI141" s="1"/>
      <c r="LJ141" s="1"/>
      <c r="LK141" s="164">
        <v>160</v>
      </c>
      <c r="LL141" s="340"/>
      <c r="LM141" s="169"/>
      <c r="LN141" s="164">
        <v>160</v>
      </c>
      <c r="LO141" s="340"/>
      <c r="LP141" s="169"/>
      <c r="LQ141" s="164">
        <v>160</v>
      </c>
      <c r="LR141" s="340"/>
      <c r="LS141" s="169"/>
      <c r="LT141" s="164">
        <v>160</v>
      </c>
      <c r="LU141" s="340"/>
      <c r="LV141" s="169"/>
      <c r="LW141" s="164">
        <v>160</v>
      </c>
      <c r="LX141" s="340"/>
      <c r="LY141" s="169"/>
      <c r="LZ141" s="205">
        <v>160</v>
      </c>
      <c r="MA141" s="340"/>
      <c r="MB141" s="169"/>
      <c r="MC141" s="164">
        <v>160</v>
      </c>
      <c r="MD141" s="340"/>
      <c r="ME141" s="169"/>
      <c r="MF141" s="164">
        <v>160</v>
      </c>
      <c r="MG141" s="340"/>
      <c r="MH141" s="169"/>
      <c r="MI141" s="164">
        <v>160</v>
      </c>
      <c r="MJ141" s="340"/>
      <c r="MK141" s="169"/>
      <c r="ML141" s="164">
        <v>160</v>
      </c>
      <c r="MM141" s="340"/>
      <c r="MN141" s="169"/>
      <c r="MO141" s="205">
        <v>160</v>
      </c>
      <c r="MP141" s="340"/>
      <c r="MQ141" s="169"/>
      <c r="MR141" s="164">
        <v>160</v>
      </c>
      <c r="MS141" s="340"/>
      <c r="MT141" s="169"/>
      <c r="MU141" s="252">
        <f t="shared" si="193"/>
        <v>0</v>
      </c>
      <c r="MV141" s="251">
        <f t="shared" si="194"/>
        <v>0</v>
      </c>
      <c r="MW141" s="226">
        <f t="shared" si="195"/>
        <v>0</v>
      </c>
      <c r="MX141" s="227">
        <f t="shared" si="196"/>
        <v>0</v>
      </c>
      <c r="MY141" s="1"/>
      <c r="MZ141" s="1"/>
      <c r="NA141" s="346">
        <v>160</v>
      </c>
      <c r="NB141" s="327"/>
      <c r="NC141" s="169"/>
      <c r="ND141" s="164">
        <v>160</v>
      </c>
      <c r="NE141" s="340"/>
      <c r="NF141" s="169"/>
      <c r="NG141" s="195">
        <v>160</v>
      </c>
      <c r="NH141" s="327"/>
      <c r="NI141" s="169"/>
      <c r="NJ141" s="195">
        <v>160</v>
      </c>
      <c r="NK141" s="327"/>
      <c r="NL141" s="169"/>
      <c r="NM141" s="164">
        <v>160</v>
      </c>
      <c r="NN141" s="340"/>
      <c r="NO141" s="169"/>
      <c r="NP141" s="164">
        <v>160</v>
      </c>
      <c r="NQ141" s="340"/>
      <c r="NR141" s="169"/>
      <c r="NS141" s="164">
        <v>160</v>
      </c>
      <c r="NT141" s="340"/>
      <c r="NU141" s="169"/>
      <c r="NV141" s="195">
        <v>160</v>
      </c>
      <c r="NW141" s="327"/>
      <c r="NX141" s="169"/>
      <c r="NY141" s="195">
        <v>160</v>
      </c>
      <c r="NZ141" s="327"/>
      <c r="OA141" s="169"/>
      <c r="OB141" s="164">
        <v>160</v>
      </c>
      <c r="OC141" s="340"/>
      <c r="OD141" s="169"/>
      <c r="OE141" s="164">
        <v>160</v>
      </c>
      <c r="OF141" s="340"/>
      <c r="OG141" s="169"/>
      <c r="OH141" s="164">
        <v>160</v>
      </c>
      <c r="OI141" s="340"/>
      <c r="OJ141" s="169"/>
      <c r="OK141" s="252">
        <f t="shared" si="197"/>
        <v>0</v>
      </c>
      <c r="OL141" s="251">
        <f t="shared" si="198"/>
        <v>0</v>
      </c>
      <c r="OM141" s="226">
        <f t="shared" si="199"/>
        <v>0</v>
      </c>
      <c r="ON141" s="227">
        <f t="shared" si="200"/>
        <v>0</v>
      </c>
      <c r="OO141" s="1"/>
      <c r="OP141" s="1"/>
      <c r="OQ141" s="283" t="s">
        <v>297</v>
      </c>
      <c r="OR141" s="354">
        <v>160</v>
      </c>
      <c r="OS141" s="327"/>
      <c r="OT141" s="177"/>
      <c r="OU141" s="252">
        <f t="shared" si="201"/>
        <v>0</v>
      </c>
      <c r="OV141" s="227">
        <f t="shared" si="202"/>
        <v>0</v>
      </c>
      <c r="OW141" s="226">
        <f t="shared" si="203"/>
        <v>0</v>
      </c>
      <c r="OX141" s="251">
        <f t="shared" si="204"/>
        <v>0</v>
      </c>
      <c r="OY141" s="293"/>
      <c r="OZ141" s="1"/>
      <c r="PA141" s="1"/>
      <c r="PB141" s="228">
        <f t="shared" si="151"/>
        <v>0</v>
      </c>
      <c r="PC141" s="255">
        <f t="shared" si="152"/>
        <v>0</v>
      </c>
      <c r="PD141" s="226">
        <f t="shared" si="153"/>
        <v>0</v>
      </c>
      <c r="PE141" s="227">
        <f t="shared" si="154"/>
        <v>0</v>
      </c>
      <c r="PF141" s="230">
        <f t="shared" si="155"/>
        <v>0</v>
      </c>
      <c r="PG141" s="229">
        <f t="shared" si="156"/>
        <v>0</v>
      </c>
      <c r="PH141" s="226">
        <f t="shared" si="157"/>
        <v>0</v>
      </c>
      <c r="PI141" s="251">
        <f t="shared" si="158"/>
        <v>0</v>
      </c>
      <c r="PJ141" s="412">
        <f t="shared" si="159"/>
        <v>0</v>
      </c>
      <c r="PK141" s="417">
        <f t="shared" si="160"/>
        <v>0</v>
      </c>
      <c r="PL141" s="412">
        <f t="shared" si="161"/>
        <v>0</v>
      </c>
      <c r="PM141" s="414">
        <f t="shared" si="162"/>
        <v>0</v>
      </c>
      <c r="PN141" s="412" t="s">
        <v>338</v>
      </c>
      <c r="PO141" s="414" t="s">
        <v>338</v>
      </c>
      <c r="PP141" s="412">
        <f t="shared" si="163"/>
        <v>0</v>
      </c>
      <c r="PQ141" s="414">
        <f t="shared" si="164"/>
        <v>0</v>
      </c>
      <c r="PR141" s="1"/>
      <c r="PV141" s="26"/>
      <c r="PW141" s="26"/>
      <c r="PY141" s="26"/>
    </row>
    <row r="142" spans="2:441" s="4" customFormat="1" ht="15" hidden="1" customHeight="1" x14ac:dyDescent="0.25">
      <c r="B142" s="46"/>
      <c r="C142" s="982"/>
      <c r="D142" s="983"/>
      <c r="E142" s="583"/>
      <c r="F142" s="652"/>
      <c r="G142" s="584"/>
      <c r="H142" s="58"/>
      <c r="I142" s="57">
        <f>INT(ROUND(F142,2)*(IF(RIGHT(G142,1)="*",data!$J$11*H142+(IF(H142&gt;0, data!$K$11,0)),(IF(G142&gt;0,data!$J$11*RIGHT(G142,5)+data!$K$11,0)))))</f>
        <v>0</v>
      </c>
      <c r="J142" s="57">
        <f t="shared" si="144"/>
        <v>0</v>
      </c>
      <c r="K142" s="576"/>
      <c r="L142" s="550"/>
      <c r="M142" s="128"/>
      <c r="N142" s="57">
        <f>INT(ROUND(F142,2)*(IF(J142&gt;0,(IF(L142="ano",data!$J$6,0)),0)))</f>
        <v>0</v>
      </c>
      <c r="O142" s="61">
        <f t="shared" si="145"/>
        <v>0</v>
      </c>
      <c r="P142" s="63">
        <f t="shared" si="146"/>
        <v>0</v>
      </c>
      <c r="Q142" s="26"/>
      <c r="R142" s="288" t="str">
        <f t="shared" si="147"/>
        <v/>
      </c>
      <c r="S142" s="289" t="str">
        <f t="shared" si="148"/>
        <v/>
      </c>
      <c r="T142" s="65" t="s">
        <v>338</v>
      </c>
      <c r="U142" s="290" t="str">
        <f t="shared" si="149"/>
        <v/>
      </c>
      <c r="V142" s="4">
        <f t="shared" si="129"/>
        <v>0</v>
      </c>
      <c r="W142" s="26">
        <f t="shared" si="150"/>
        <v>0</v>
      </c>
      <c r="X142" s="26">
        <f>IF(OR(G142=data!$I$18,G142=data!$I$19,G142=data!$I$20,G142=data!$I$21,G142=data!$I$22,G142=data!$I$23,G142=data!$I$24,G142=data!$I$25,G142=data!$I$26,G142=data!$I$27,G142=data!$I$28,G142=data!$I$29,G142=data!$I$30,G142=data!$I$31,G142=data!$I$32,G142=data!$I$33,G142=data!$I$34,G142=data!$I$35,G142=data!$I$36,G142=data!$I$37,G142=data!$I$38,G142=data!$I$39,G142=data!$I$40,G142=data!$I$41,G142=data!$I$42,G142=data!$I$43,G142=data!$I$44),1,0)</f>
        <v>0</v>
      </c>
      <c r="Z142" s="173" t="s">
        <v>297</v>
      </c>
      <c r="AA142" s="10"/>
      <c r="AB142" s="10"/>
      <c r="AC142" s="560">
        <v>160</v>
      </c>
      <c r="AD142" s="561"/>
      <c r="AE142" s="562"/>
      <c r="AF142" s="560">
        <v>160</v>
      </c>
      <c r="AG142" s="561"/>
      <c r="AH142" s="562"/>
      <c r="AI142" s="560">
        <v>160</v>
      </c>
      <c r="AJ142" s="561"/>
      <c r="AK142" s="562"/>
      <c r="AL142" s="560">
        <v>160</v>
      </c>
      <c r="AM142" s="561"/>
      <c r="AN142" s="562"/>
      <c r="AO142" s="560">
        <v>160</v>
      </c>
      <c r="AP142" s="561"/>
      <c r="AQ142" s="562"/>
      <c r="AR142" s="560">
        <v>160</v>
      </c>
      <c r="AS142" s="561"/>
      <c r="AT142" s="562"/>
      <c r="AU142" s="560">
        <v>160</v>
      </c>
      <c r="AV142" s="561"/>
      <c r="AW142" s="562"/>
      <c r="AX142" s="560">
        <v>160</v>
      </c>
      <c r="AY142" s="561"/>
      <c r="AZ142" s="562"/>
      <c r="BA142" s="560">
        <v>160</v>
      </c>
      <c r="BB142" s="561"/>
      <c r="BC142" s="562"/>
      <c r="BD142" s="560">
        <v>160</v>
      </c>
      <c r="BE142" s="561"/>
      <c r="BF142" s="562"/>
      <c r="BG142" s="560">
        <v>160</v>
      </c>
      <c r="BH142" s="561"/>
      <c r="BI142" s="562"/>
      <c r="BJ142" s="560">
        <v>160</v>
      </c>
      <c r="BK142" s="561"/>
      <c r="BL142" s="562"/>
      <c r="BM142" s="226">
        <f t="shared" si="165"/>
        <v>0</v>
      </c>
      <c r="BN142" s="251">
        <f t="shared" si="166"/>
        <v>0</v>
      </c>
      <c r="BO142" s="226">
        <f t="shared" si="167"/>
        <v>0</v>
      </c>
      <c r="BP142" s="227">
        <f t="shared" si="168"/>
        <v>0</v>
      </c>
      <c r="BQ142" s="1"/>
      <c r="BR142" s="1"/>
      <c r="BS142" s="174">
        <v>160</v>
      </c>
      <c r="BT142" s="573"/>
      <c r="BU142" s="175"/>
      <c r="BV142" s="174">
        <v>160</v>
      </c>
      <c r="BW142" s="573"/>
      <c r="BX142" s="175"/>
      <c r="BY142" s="174">
        <v>160</v>
      </c>
      <c r="BZ142" s="573"/>
      <c r="CA142" s="175"/>
      <c r="CB142" s="174">
        <v>160</v>
      </c>
      <c r="CC142" s="573"/>
      <c r="CD142" s="175"/>
      <c r="CE142" s="174">
        <v>160</v>
      </c>
      <c r="CF142" s="573"/>
      <c r="CG142" s="175"/>
      <c r="CH142" s="174">
        <v>160</v>
      </c>
      <c r="CI142" s="573"/>
      <c r="CJ142" s="175"/>
      <c r="CK142" s="174">
        <v>160</v>
      </c>
      <c r="CL142" s="573"/>
      <c r="CM142" s="175"/>
      <c r="CN142" s="174">
        <v>160</v>
      </c>
      <c r="CO142" s="573"/>
      <c r="CP142" s="175"/>
      <c r="CQ142" s="174">
        <v>160</v>
      </c>
      <c r="CR142" s="573"/>
      <c r="CS142" s="175"/>
      <c r="CT142" s="174">
        <v>160</v>
      </c>
      <c r="CU142" s="573"/>
      <c r="CV142" s="175"/>
      <c r="CW142" s="174">
        <v>160</v>
      </c>
      <c r="CX142" s="573"/>
      <c r="CY142" s="175"/>
      <c r="CZ142" s="174">
        <v>160</v>
      </c>
      <c r="DA142" s="573"/>
      <c r="DB142" s="175"/>
      <c r="DC142" s="252">
        <f t="shared" si="169"/>
        <v>0</v>
      </c>
      <c r="DD142" s="251">
        <f t="shared" si="170"/>
        <v>0</v>
      </c>
      <c r="DE142" s="226">
        <f t="shared" si="171"/>
        <v>0</v>
      </c>
      <c r="DF142" s="227">
        <f t="shared" si="172"/>
        <v>0</v>
      </c>
      <c r="DG142" s="1"/>
      <c r="DH142" s="1"/>
      <c r="DI142" s="174">
        <v>160</v>
      </c>
      <c r="DJ142" s="566"/>
      <c r="DK142" s="567"/>
      <c r="DL142" s="201">
        <v>160</v>
      </c>
      <c r="DM142" s="561"/>
      <c r="DN142" s="567"/>
      <c r="DO142" s="201">
        <v>160</v>
      </c>
      <c r="DP142" s="561"/>
      <c r="DQ142" s="567"/>
      <c r="DR142" s="201">
        <v>160</v>
      </c>
      <c r="DS142" s="561"/>
      <c r="DT142" s="567"/>
      <c r="DU142" s="201">
        <v>160</v>
      </c>
      <c r="DV142" s="561"/>
      <c r="DW142" s="567"/>
      <c r="DX142" s="174">
        <v>160</v>
      </c>
      <c r="DY142" s="566"/>
      <c r="DZ142" s="567"/>
      <c r="EA142" s="201">
        <v>160</v>
      </c>
      <c r="EB142" s="561"/>
      <c r="EC142" s="567"/>
      <c r="ED142" s="201">
        <v>160</v>
      </c>
      <c r="EE142" s="561"/>
      <c r="EF142" s="567"/>
      <c r="EG142" s="201">
        <v>160</v>
      </c>
      <c r="EH142" s="561"/>
      <c r="EI142" s="567"/>
      <c r="EJ142" s="174">
        <v>160</v>
      </c>
      <c r="EK142" s="566"/>
      <c r="EL142" s="567"/>
      <c r="EM142" s="201">
        <v>160</v>
      </c>
      <c r="EN142" s="561"/>
      <c r="EO142" s="567"/>
      <c r="EP142" s="201">
        <v>160</v>
      </c>
      <c r="EQ142" s="561"/>
      <c r="ER142" s="567"/>
      <c r="ES142" s="252">
        <f t="shared" si="173"/>
        <v>0</v>
      </c>
      <c r="ET142" s="251">
        <f t="shared" si="174"/>
        <v>0</v>
      </c>
      <c r="EU142" s="226">
        <f t="shared" si="175"/>
        <v>0</v>
      </c>
      <c r="EV142" s="227">
        <f t="shared" si="176"/>
        <v>0</v>
      </c>
      <c r="EW142" s="1"/>
      <c r="EX142" s="1"/>
      <c r="EY142" s="568">
        <v>160</v>
      </c>
      <c r="EZ142" s="573"/>
      <c r="FA142" s="567"/>
      <c r="FB142" s="201">
        <v>160</v>
      </c>
      <c r="FC142" s="573"/>
      <c r="FD142" s="567"/>
      <c r="FE142" s="201">
        <v>160</v>
      </c>
      <c r="FF142" s="573"/>
      <c r="FG142" s="567"/>
      <c r="FH142" s="201">
        <v>160</v>
      </c>
      <c r="FI142" s="573"/>
      <c r="FJ142" s="567"/>
      <c r="FK142" s="174">
        <v>160</v>
      </c>
      <c r="FL142" s="566"/>
      <c r="FM142" s="567"/>
      <c r="FN142" s="201">
        <v>160</v>
      </c>
      <c r="FO142" s="573"/>
      <c r="FP142" s="567"/>
      <c r="FQ142" s="174">
        <v>160</v>
      </c>
      <c r="FR142" s="566"/>
      <c r="FS142" s="567"/>
      <c r="FT142" s="201">
        <v>160</v>
      </c>
      <c r="FU142" s="573"/>
      <c r="FV142" s="567"/>
      <c r="FW142" s="201">
        <v>160</v>
      </c>
      <c r="FX142" s="573"/>
      <c r="FY142" s="567"/>
      <c r="FZ142" s="174">
        <v>160</v>
      </c>
      <c r="GA142" s="566"/>
      <c r="GB142" s="567"/>
      <c r="GC142" s="201">
        <v>160</v>
      </c>
      <c r="GD142" s="573"/>
      <c r="GE142" s="567"/>
      <c r="GF142" s="201">
        <v>160</v>
      </c>
      <c r="GG142" s="573"/>
      <c r="GH142" s="567"/>
      <c r="GI142" s="252">
        <f t="shared" si="177"/>
        <v>0</v>
      </c>
      <c r="GJ142" s="251">
        <f t="shared" si="178"/>
        <v>0</v>
      </c>
      <c r="GK142" s="226">
        <f t="shared" si="179"/>
        <v>0</v>
      </c>
      <c r="GL142" s="227">
        <f t="shared" si="180"/>
        <v>0</v>
      </c>
      <c r="GM142" s="1"/>
      <c r="GN142" s="1"/>
      <c r="GO142" s="568">
        <v>160</v>
      </c>
      <c r="GP142" s="573"/>
      <c r="GQ142" s="567"/>
      <c r="GR142" s="201">
        <v>160</v>
      </c>
      <c r="GS142" s="573"/>
      <c r="GT142" s="567"/>
      <c r="GU142" s="201">
        <v>160</v>
      </c>
      <c r="GV142" s="573"/>
      <c r="GW142" s="567"/>
      <c r="GX142" s="201">
        <v>160</v>
      </c>
      <c r="GY142" s="573"/>
      <c r="GZ142" s="567"/>
      <c r="HA142" s="201">
        <v>160</v>
      </c>
      <c r="HB142" s="573"/>
      <c r="HC142" s="567"/>
      <c r="HD142" s="201">
        <v>160</v>
      </c>
      <c r="HE142" s="573"/>
      <c r="HF142" s="567"/>
      <c r="HG142" s="201">
        <v>160</v>
      </c>
      <c r="HH142" s="573"/>
      <c r="HI142" s="567"/>
      <c r="HJ142" s="201">
        <v>160</v>
      </c>
      <c r="HK142" s="573"/>
      <c r="HL142" s="567"/>
      <c r="HM142" s="201">
        <v>160</v>
      </c>
      <c r="HN142" s="573"/>
      <c r="HO142" s="567"/>
      <c r="HP142" s="201">
        <v>160</v>
      </c>
      <c r="HQ142" s="573"/>
      <c r="HR142" s="567"/>
      <c r="HS142" s="201">
        <v>160</v>
      </c>
      <c r="HT142" s="573"/>
      <c r="HU142" s="567"/>
      <c r="HV142" s="201">
        <v>160</v>
      </c>
      <c r="HW142" s="573"/>
      <c r="HX142" s="567"/>
      <c r="HY142" s="252">
        <f t="shared" si="181"/>
        <v>0</v>
      </c>
      <c r="HZ142" s="251">
        <f t="shared" si="182"/>
        <v>0</v>
      </c>
      <c r="IA142" s="226">
        <f t="shared" si="183"/>
        <v>0</v>
      </c>
      <c r="IB142" s="227">
        <f t="shared" si="184"/>
        <v>0</v>
      </c>
      <c r="IC142" s="1"/>
      <c r="ID142" s="1"/>
      <c r="IE142" s="568">
        <v>160</v>
      </c>
      <c r="IF142" s="573"/>
      <c r="IG142" s="567"/>
      <c r="IH142" s="201">
        <v>160</v>
      </c>
      <c r="II142" s="573"/>
      <c r="IJ142" s="567"/>
      <c r="IK142" s="174">
        <v>160</v>
      </c>
      <c r="IL142" s="566"/>
      <c r="IM142" s="567"/>
      <c r="IN142" s="174">
        <v>160</v>
      </c>
      <c r="IO142" s="566"/>
      <c r="IP142" s="567"/>
      <c r="IQ142" s="174">
        <v>160</v>
      </c>
      <c r="IR142" s="566"/>
      <c r="IS142" s="567"/>
      <c r="IT142" s="174">
        <v>160</v>
      </c>
      <c r="IU142" s="566"/>
      <c r="IV142" s="567"/>
      <c r="IW142" s="201">
        <v>160</v>
      </c>
      <c r="IX142" s="573"/>
      <c r="IY142" s="567"/>
      <c r="IZ142" s="174">
        <v>160</v>
      </c>
      <c r="JA142" s="566"/>
      <c r="JB142" s="567"/>
      <c r="JC142" s="174">
        <v>160</v>
      </c>
      <c r="JD142" s="566"/>
      <c r="JE142" s="567"/>
      <c r="JF142" s="174">
        <v>160</v>
      </c>
      <c r="JG142" s="566"/>
      <c r="JH142" s="567"/>
      <c r="JI142" s="174">
        <v>160</v>
      </c>
      <c r="JJ142" s="566"/>
      <c r="JK142" s="567"/>
      <c r="JL142" s="201">
        <v>160</v>
      </c>
      <c r="JM142" s="573"/>
      <c r="JN142" s="567"/>
      <c r="JO142" s="252">
        <f t="shared" si="185"/>
        <v>0</v>
      </c>
      <c r="JP142" s="251">
        <f t="shared" si="186"/>
        <v>0</v>
      </c>
      <c r="JQ142" s="226">
        <f t="shared" si="187"/>
        <v>0</v>
      </c>
      <c r="JR142" s="227">
        <f t="shared" si="188"/>
        <v>0</v>
      </c>
      <c r="JS142" s="1"/>
      <c r="JT142" s="1"/>
      <c r="JU142" s="174">
        <v>160</v>
      </c>
      <c r="JV142" s="566"/>
      <c r="JW142" s="567"/>
      <c r="JX142" s="174">
        <v>160</v>
      </c>
      <c r="JY142" s="566"/>
      <c r="JZ142" s="567"/>
      <c r="KA142" s="174">
        <v>160</v>
      </c>
      <c r="KB142" s="566"/>
      <c r="KC142" s="567"/>
      <c r="KD142" s="174">
        <v>160</v>
      </c>
      <c r="KE142" s="566"/>
      <c r="KF142" s="567"/>
      <c r="KG142" s="174">
        <v>160</v>
      </c>
      <c r="KH142" s="566"/>
      <c r="KI142" s="567"/>
      <c r="KJ142" s="174">
        <v>160</v>
      </c>
      <c r="KK142" s="566"/>
      <c r="KL142" s="567"/>
      <c r="KM142" s="174">
        <v>160</v>
      </c>
      <c r="KN142" s="566"/>
      <c r="KO142" s="567"/>
      <c r="KP142" s="174">
        <v>160</v>
      </c>
      <c r="KQ142" s="566"/>
      <c r="KR142" s="567"/>
      <c r="KS142" s="174">
        <v>160</v>
      </c>
      <c r="KT142" s="566"/>
      <c r="KU142" s="567"/>
      <c r="KV142" s="174">
        <v>160</v>
      </c>
      <c r="KW142" s="566"/>
      <c r="KX142" s="567"/>
      <c r="KY142" s="174">
        <v>160</v>
      </c>
      <c r="KZ142" s="566"/>
      <c r="LA142" s="567"/>
      <c r="LB142" s="174">
        <v>160</v>
      </c>
      <c r="LC142" s="566"/>
      <c r="LD142" s="567"/>
      <c r="LE142" s="252">
        <f t="shared" si="189"/>
        <v>0</v>
      </c>
      <c r="LF142" s="251">
        <f t="shared" si="190"/>
        <v>0</v>
      </c>
      <c r="LG142" s="226">
        <f t="shared" si="191"/>
        <v>0</v>
      </c>
      <c r="LH142" s="227">
        <f t="shared" si="192"/>
        <v>0</v>
      </c>
      <c r="LI142" s="1"/>
      <c r="LJ142" s="1"/>
      <c r="LK142" s="174">
        <v>160</v>
      </c>
      <c r="LL142" s="566"/>
      <c r="LM142" s="567"/>
      <c r="LN142" s="174">
        <v>160</v>
      </c>
      <c r="LO142" s="566"/>
      <c r="LP142" s="567"/>
      <c r="LQ142" s="174">
        <v>160</v>
      </c>
      <c r="LR142" s="566"/>
      <c r="LS142" s="567"/>
      <c r="LT142" s="174">
        <v>160</v>
      </c>
      <c r="LU142" s="566"/>
      <c r="LV142" s="567"/>
      <c r="LW142" s="174">
        <v>160</v>
      </c>
      <c r="LX142" s="566"/>
      <c r="LY142" s="567"/>
      <c r="LZ142" s="551">
        <v>160</v>
      </c>
      <c r="MA142" s="566"/>
      <c r="MB142" s="567"/>
      <c r="MC142" s="174">
        <v>160</v>
      </c>
      <c r="MD142" s="566"/>
      <c r="ME142" s="567"/>
      <c r="MF142" s="174">
        <v>160</v>
      </c>
      <c r="MG142" s="566"/>
      <c r="MH142" s="567"/>
      <c r="MI142" s="174">
        <v>160</v>
      </c>
      <c r="MJ142" s="566"/>
      <c r="MK142" s="567"/>
      <c r="ML142" s="174">
        <v>160</v>
      </c>
      <c r="MM142" s="566"/>
      <c r="MN142" s="567"/>
      <c r="MO142" s="551">
        <v>160</v>
      </c>
      <c r="MP142" s="566"/>
      <c r="MQ142" s="567"/>
      <c r="MR142" s="174">
        <v>160</v>
      </c>
      <c r="MS142" s="566"/>
      <c r="MT142" s="567"/>
      <c r="MU142" s="252">
        <f t="shared" si="193"/>
        <v>0</v>
      </c>
      <c r="MV142" s="251">
        <f t="shared" si="194"/>
        <v>0</v>
      </c>
      <c r="MW142" s="226">
        <f t="shared" si="195"/>
        <v>0</v>
      </c>
      <c r="MX142" s="227">
        <f t="shared" si="196"/>
        <v>0</v>
      </c>
      <c r="MY142" s="1"/>
      <c r="MZ142" s="1"/>
      <c r="NA142" s="568">
        <v>160</v>
      </c>
      <c r="NB142" s="573"/>
      <c r="NC142" s="567"/>
      <c r="ND142" s="174">
        <v>160</v>
      </c>
      <c r="NE142" s="566"/>
      <c r="NF142" s="567"/>
      <c r="NG142" s="201">
        <v>160</v>
      </c>
      <c r="NH142" s="573"/>
      <c r="NI142" s="567"/>
      <c r="NJ142" s="201">
        <v>160</v>
      </c>
      <c r="NK142" s="573"/>
      <c r="NL142" s="567"/>
      <c r="NM142" s="174">
        <v>160</v>
      </c>
      <c r="NN142" s="566"/>
      <c r="NO142" s="567"/>
      <c r="NP142" s="174">
        <v>160</v>
      </c>
      <c r="NQ142" s="566"/>
      <c r="NR142" s="567"/>
      <c r="NS142" s="174">
        <v>160</v>
      </c>
      <c r="NT142" s="566"/>
      <c r="NU142" s="567"/>
      <c r="NV142" s="201">
        <v>160</v>
      </c>
      <c r="NW142" s="573"/>
      <c r="NX142" s="567"/>
      <c r="NY142" s="201">
        <v>160</v>
      </c>
      <c r="NZ142" s="573"/>
      <c r="OA142" s="567"/>
      <c r="OB142" s="174">
        <v>160</v>
      </c>
      <c r="OC142" s="566"/>
      <c r="OD142" s="567"/>
      <c r="OE142" s="174">
        <v>160</v>
      </c>
      <c r="OF142" s="566"/>
      <c r="OG142" s="567"/>
      <c r="OH142" s="174">
        <v>160</v>
      </c>
      <c r="OI142" s="566"/>
      <c r="OJ142" s="567"/>
      <c r="OK142" s="252">
        <f t="shared" si="197"/>
        <v>0</v>
      </c>
      <c r="OL142" s="251">
        <f t="shared" si="198"/>
        <v>0</v>
      </c>
      <c r="OM142" s="226">
        <f t="shared" si="199"/>
        <v>0</v>
      </c>
      <c r="ON142" s="227">
        <f t="shared" si="200"/>
        <v>0</v>
      </c>
      <c r="OO142" s="1"/>
      <c r="OP142" s="1"/>
      <c r="OQ142" s="571" t="s">
        <v>297</v>
      </c>
      <c r="OR142" s="577">
        <v>160</v>
      </c>
      <c r="OS142" s="573"/>
      <c r="OT142" s="175"/>
      <c r="OU142" s="252">
        <f t="shared" si="201"/>
        <v>0</v>
      </c>
      <c r="OV142" s="227">
        <f t="shared" si="202"/>
        <v>0</v>
      </c>
      <c r="OW142" s="226">
        <f t="shared" si="203"/>
        <v>0</v>
      </c>
      <c r="OX142" s="251">
        <f t="shared" si="204"/>
        <v>0</v>
      </c>
      <c r="OY142" s="574"/>
      <c r="OZ142" s="1"/>
      <c r="PA142" s="1"/>
      <c r="PB142" s="228">
        <f t="shared" si="151"/>
        <v>0</v>
      </c>
      <c r="PC142" s="255">
        <f t="shared" si="152"/>
        <v>0</v>
      </c>
      <c r="PD142" s="226">
        <f t="shared" si="153"/>
        <v>0</v>
      </c>
      <c r="PE142" s="227">
        <f t="shared" si="154"/>
        <v>0</v>
      </c>
      <c r="PF142" s="230">
        <f t="shared" si="155"/>
        <v>0</v>
      </c>
      <c r="PG142" s="229">
        <f t="shared" si="156"/>
        <v>0</v>
      </c>
      <c r="PH142" s="226">
        <f t="shared" si="157"/>
        <v>0</v>
      </c>
      <c r="PI142" s="251">
        <f t="shared" si="158"/>
        <v>0</v>
      </c>
      <c r="PJ142" s="412">
        <f t="shared" si="159"/>
        <v>0</v>
      </c>
      <c r="PK142" s="417">
        <f t="shared" si="160"/>
        <v>0</v>
      </c>
      <c r="PL142" s="412">
        <f t="shared" si="161"/>
        <v>0</v>
      </c>
      <c r="PM142" s="414">
        <f t="shared" si="162"/>
        <v>0</v>
      </c>
      <c r="PN142" s="412" t="s">
        <v>338</v>
      </c>
      <c r="PO142" s="414" t="s">
        <v>338</v>
      </c>
      <c r="PP142" s="412">
        <f t="shared" si="163"/>
        <v>0</v>
      </c>
      <c r="PQ142" s="414">
        <f t="shared" si="164"/>
        <v>0</v>
      </c>
      <c r="PR142" s="1"/>
      <c r="PV142" s="26"/>
      <c r="PW142" s="26"/>
      <c r="PY142" s="26"/>
    </row>
    <row r="143" spans="2:441" s="4" customFormat="1" ht="16.5" customHeight="1" x14ac:dyDescent="0.25">
      <c r="B143" s="46" t="s">
        <v>347</v>
      </c>
      <c r="C143" s="986"/>
      <c r="D143" s="987"/>
      <c r="E143" s="308"/>
      <c r="F143" s="652">
        <v>1</v>
      </c>
      <c r="G143" s="309"/>
      <c r="H143" s="59"/>
      <c r="I143" s="57">
        <f>INT(ROUND(F143,2)*(IF(RIGHT(G143,1)="*",data!$J$11*H143+(IF(H143&gt;0, data!$K$11,0)),(IF(G143&gt;0,data!$J$11*RIGHT(G143,5)+data!$K$11,0)))))</f>
        <v>0</v>
      </c>
      <c r="J143" s="57">
        <f t="shared" si="144"/>
        <v>0</v>
      </c>
      <c r="K143" s="313"/>
      <c r="L143" s="314"/>
      <c r="M143" s="312"/>
      <c r="N143" s="57">
        <f>INT(ROUND(F143,2)*(IF(J143&gt;0,(IF(L143="ano",data!$J$6,0)),0)))</f>
        <v>0</v>
      </c>
      <c r="O143" s="61">
        <f t="shared" si="145"/>
        <v>0</v>
      </c>
      <c r="P143" s="63">
        <f t="shared" si="146"/>
        <v>0</v>
      </c>
      <c r="Q143" s="26"/>
      <c r="R143" s="288" t="str">
        <f t="shared" si="147"/>
        <v/>
      </c>
      <c r="S143" s="289" t="str">
        <f t="shared" si="148"/>
        <v/>
      </c>
      <c r="T143" s="65" t="s">
        <v>338</v>
      </c>
      <c r="U143" s="290" t="str">
        <f t="shared" si="149"/>
        <v/>
      </c>
      <c r="V143" s="4">
        <f t="shared" si="129"/>
        <v>0</v>
      </c>
      <c r="W143" s="26">
        <f t="shared" si="150"/>
        <v>0</v>
      </c>
      <c r="X143" s="26">
        <f>IF(OR(G143=data!$I$18,G143=data!$I$19,G143=data!$I$20,G143=data!$I$21,G143=data!$I$22,G143=data!$I$23,G143=data!$I$24,G143=data!$I$25,G143=data!$I$26,G143=data!$I$27,G143=data!$I$28,G143=data!$I$29,G143=data!$I$30,G143=data!$I$31,G143=data!$I$32,G143=data!$I$33,G143=data!$I$34,G143=data!$I$35,G143=data!$I$36,G143=data!$I$37,G143=data!$I$38,G143=data!$I$39,G143=data!$I$40,G143=data!$I$41,G143=data!$I$42,G143=data!$I$43,G143=data!$I$44),1,0)</f>
        <v>0</v>
      </c>
      <c r="Z143" s="176" t="s">
        <v>297</v>
      </c>
      <c r="AA143" s="10"/>
      <c r="AB143" s="10"/>
      <c r="AC143" s="168">
        <v>160</v>
      </c>
      <c r="AD143" s="328"/>
      <c r="AE143" s="223"/>
      <c r="AF143" s="168">
        <v>160</v>
      </c>
      <c r="AG143" s="328"/>
      <c r="AH143" s="223"/>
      <c r="AI143" s="168">
        <v>160</v>
      </c>
      <c r="AJ143" s="328"/>
      <c r="AK143" s="223"/>
      <c r="AL143" s="168">
        <v>160</v>
      </c>
      <c r="AM143" s="328"/>
      <c r="AN143" s="223"/>
      <c r="AO143" s="168">
        <v>160</v>
      </c>
      <c r="AP143" s="328"/>
      <c r="AQ143" s="223"/>
      <c r="AR143" s="168">
        <v>160</v>
      </c>
      <c r="AS143" s="328"/>
      <c r="AT143" s="223"/>
      <c r="AU143" s="168">
        <v>160</v>
      </c>
      <c r="AV143" s="328"/>
      <c r="AW143" s="223"/>
      <c r="AX143" s="168">
        <v>160</v>
      </c>
      <c r="AY143" s="328"/>
      <c r="AZ143" s="223"/>
      <c r="BA143" s="168">
        <v>160</v>
      </c>
      <c r="BB143" s="328"/>
      <c r="BC143" s="223"/>
      <c r="BD143" s="168">
        <v>160</v>
      </c>
      <c r="BE143" s="328"/>
      <c r="BF143" s="223"/>
      <c r="BG143" s="168">
        <v>160</v>
      </c>
      <c r="BH143" s="328"/>
      <c r="BI143" s="223"/>
      <c r="BJ143" s="168">
        <v>160</v>
      </c>
      <c r="BK143" s="328"/>
      <c r="BL143" s="223"/>
      <c r="BM143" s="226">
        <f t="shared" si="165"/>
        <v>0</v>
      </c>
      <c r="BN143" s="251">
        <f t="shared" si="166"/>
        <v>0</v>
      </c>
      <c r="BO143" s="226">
        <f t="shared" si="167"/>
        <v>0</v>
      </c>
      <c r="BP143" s="227">
        <f t="shared" si="168"/>
        <v>0</v>
      </c>
      <c r="BQ143" s="1"/>
      <c r="BR143" s="1"/>
      <c r="BS143" s="164">
        <v>160</v>
      </c>
      <c r="BT143" s="327"/>
      <c r="BU143" s="177"/>
      <c r="BV143" s="164">
        <v>160</v>
      </c>
      <c r="BW143" s="327"/>
      <c r="BX143" s="177"/>
      <c r="BY143" s="164">
        <v>160</v>
      </c>
      <c r="BZ143" s="327"/>
      <c r="CA143" s="177"/>
      <c r="CB143" s="164">
        <v>160</v>
      </c>
      <c r="CC143" s="327"/>
      <c r="CD143" s="177"/>
      <c r="CE143" s="164">
        <v>160</v>
      </c>
      <c r="CF143" s="327"/>
      <c r="CG143" s="177"/>
      <c r="CH143" s="164">
        <v>160</v>
      </c>
      <c r="CI143" s="327"/>
      <c r="CJ143" s="177"/>
      <c r="CK143" s="164">
        <v>160</v>
      </c>
      <c r="CL143" s="327"/>
      <c r="CM143" s="177"/>
      <c r="CN143" s="164">
        <v>160</v>
      </c>
      <c r="CO143" s="327"/>
      <c r="CP143" s="177"/>
      <c r="CQ143" s="164">
        <v>160</v>
      </c>
      <c r="CR143" s="327"/>
      <c r="CS143" s="177"/>
      <c r="CT143" s="164">
        <v>160</v>
      </c>
      <c r="CU143" s="327"/>
      <c r="CV143" s="177"/>
      <c r="CW143" s="164">
        <v>160</v>
      </c>
      <c r="CX143" s="327"/>
      <c r="CY143" s="177"/>
      <c r="CZ143" s="164">
        <v>160</v>
      </c>
      <c r="DA143" s="327"/>
      <c r="DB143" s="177"/>
      <c r="DC143" s="252">
        <f t="shared" si="169"/>
        <v>0</v>
      </c>
      <c r="DD143" s="251">
        <f t="shared" si="170"/>
        <v>0</v>
      </c>
      <c r="DE143" s="226">
        <f t="shared" si="171"/>
        <v>0</v>
      </c>
      <c r="DF143" s="227">
        <f t="shared" si="172"/>
        <v>0</v>
      </c>
      <c r="DG143" s="1"/>
      <c r="DH143" s="1"/>
      <c r="DI143" s="164">
        <v>160</v>
      </c>
      <c r="DJ143" s="340"/>
      <c r="DK143" s="169"/>
      <c r="DL143" s="195">
        <v>160</v>
      </c>
      <c r="DM143" s="328"/>
      <c r="DN143" s="169"/>
      <c r="DO143" s="195">
        <v>160</v>
      </c>
      <c r="DP143" s="328"/>
      <c r="DQ143" s="169"/>
      <c r="DR143" s="195">
        <v>160</v>
      </c>
      <c r="DS143" s="328"/>
      <c r="DT143" s="169"/>
      <c r="DU143" s="195">
        <v>160</v>
      </c>
      <c r="DV143" s="328"/>
      <c r="DW143" s="169"/>
      <c r="DX143" s="164">
        <v>160</v>
      </c>
      <c r="DY143" s="340"/>
      <c r="DZ143" s="169"/>
      <c r="EA143" s="195">
        <v>160</v>
      </c>
      <c r="EB143" s="328"/>
      <c r="EC143" s="169"/>
      <c r="ED143" s="195">
        <v>160</v>
      </c>
      <c r="EE143" s="328"/>
      <c r="EF143" s="169"/>
      <c r="EG143" s="195">
        <v>160</v>
      </c>
      <c r="EH143" s="328"/>
      <c r="EI143" s="169"/>
      <c r="EJ143" s="164">
        <v>160</v>
      </c>
      <c r="EK143" s="340"/>
      <c r="EL143" s="169"/>
      <c r="EM143" s="195">
        <v>160</v>
      </c>
      <c r="EN143" s="328"/>
      <c r="EO143" s="169"/>
      <c r="EP143" s="195">
        <v>160</v>
      </c>
      <c r="EQ143" s="328"/>
      <c r="ER143" s="169"/>
      <c r="ES143" s="252">
        <f t="shared" si="173"/>
        <v>0</v>
      </c>
      <c r="ET143" s="251">
        <f t="shared" si="174"/>
        <v>0</v>
      </c>
      <c r="EU143" s="226">
        <f t="shared" si="175"/>
        <v>0</v>
      </c>
      <c r="EV143" s="227">
        <f t="shared" si="176"/>
        <v>0</v>
      </c>
      <c r="EW143" s="1"/>
      <c r="EX143" s="1"/>
      <c r="EY143" s="346">
        <v>160</v>
      </c>
      <c r="EZ143" s="327"/>
      <c r="FA143" s="169"/>
      <c r="FB143" s="195">
        <v>160</v>
      </c>
      <c r="FC143" s="327"/>
      <c r="FD143" s="169"/>
      <c r="FE143" s="195">
        <v>160</v>
      </c>
      <c r="FF143" s="327"/>
      <c r="FG143" s="169"/>
      <c r="FH143" s="195">
        <v>160</v>
      </c>
      <c r="FI143" s="327"/>
      <c r="FJ143" s="169"/>
      <c r="FK143" s="164">
        <v>160</v>
      </c>
      <c r="FL143" s="340"/>
      <c r="FM143" s="169"/>
      <c r="FN143" s="195">
        <v>160</v>
      </c>
      <c r="FO143" s="327"/>
      <c r="FP143" s="169"/>
      <c r="FQ143" s="164">
        <v>160</v>
      </c>
      <c r="FR143" s="340"/>
      <c r="FS143" s="169"/>
      <c r="FT143" s="195">
        <v>160</v>
      </c>
      <c r="FU143" s="327"/>
      <c r="FV143" s="169"/>
      <c r="FW143" s="195">
        <v>160</v>
      </c>
      <c r="FX143" s="327"/>
      <c r="FY143" s="169"/>
      <c r="FZ143" s="164">
        <v>160</v>
      </c>
      <c r="GA143" s="340"/>
      <c r="GB143" s="169"/>
      <c r="GC143" s="195">
        <v>160</v>
      </c>
      <c r="GD143" s="327"/>
      <c r="GE143" s="169"/>
      <c r="GF143" s="195">
        <v>160</v>
      </c>
      <c r="GG143" s="327"/>
      <c r="GH143" s="169"/>
      <c r="GI143" s="252">
        <f t="shared" si="177"/>
        <v>0</v>
      </c>
      <c r="GJ143" s="251">
        <f t="shared" si="178"/>
        <v>0</v>
      </c>
      <c r="GK143" s="226">
        <f t="shared" si="179"/>
        <v>0</v>
      </c>
      <c r="GL143" s="227">
        <f t="shared" si="180"/>
        <v>0</v>
      </c>
      <c r="GM143" s="1"/>
      <c r="GN143" s="1"/>
      <c r="GO143" s="346">
        <v>160</v>
      </c>
      <c r="GP143" s="327"/>
      <c r="GQ143" s="169"/>
      <c r="GR143" s="195">
        <v>160</v>
      </c>
      <c r="GS143" s="327"/>
      <c r="GT143" s="169"/>
      <c r="GU143" s="195">
        <v>160</v>
      </c>
      <c r="GV143" s="327"/>
      <c r="GW143" s="169"/>
      <c r="GX143" s="195">
        <v>160</v>
      </c>
      <c r="GY143" s="327"/>
      <c r="GZ143" s="169"/>
      <c r="HA143" s="195">
        <v>160</v>
      </c>
      <c r="HB143" s="327"/>
      <c r="HC143" s="169"/>
      <c r="HD143" s="195">
        <v>160</v>
      </c>
      <c r="HE143" s="327"/>
      <c r="HF143" s="169"/>
      <c r="HG143" s="195">
        <v>160</v>
      </c>
      <c r="HH143" s="327"/>
      <c r="HI143" s="169"/>
      <c r="HJ143" s="195">
        <v>160</v>
      </c>
      <c r="HK143" s="327"/>
      <c r="HL143" s="169"/>
      <c r="HM143" s="195">
        <v>160</v>
      </c>
      <c r="HN143" s="327"/>
      <c r="HO143" s="169"/>
      <c r="HP143" s="195">
        <v>160</v>
      </c>
      <c r="HQ143" s="327"/>
      <c r="HR143" s="169"/>
      <c r="HS143" s="195">
        <v>160</v>
      </c>
      <c r="HT143" s="327"/>
      <c r="HU143" s="169"/>
      <c r="HV143" s="195">
        <v>160</v>
      </c>
      <c r="HW143" s="327"/>
      <c r="HX143" s="169"/>
      <c r="HY143" s="252">
        <f t="shared" si="181"/>
        <v>0</v>
      </c>
      <c r="HZ143" s="251">
        <f t="shared" si="182"/>
        <v>0</v>
      </c>
      <c r="IA143" s="226">
        <f t="shared" si="183"/>
        <v>0</v>
      </c>
      <c r="IB143" s="227">
        <f t="shared" si="184"/>
        <v>0</v>
      </c>
      <c r="IC143" s="1"/>
      <c r="ID143" s="1"/>
      <c r="IE143" s="346">
        <v>160</v>
      </c>
      <c r="IF143" s="327"/>
      <c r="IG143" s="169"/>
      <c r="IH143" s="195">
        <v>160</v>
      </c>
      <c r="II143" s="327"/>
      <c r="IJ143" s="169"/>
      <c r="IK143" s="164">
        <v>160</v>
      </c>
      <c r="IL143" s="340"/>
      <c r="IM143" s="169"/>
      <c r="IN143" s="164">
        <v>160</v>
      </c>
      <c r="IO143" s="340"/>
      <c r="IP143" s="169"/>
      <c r="IQ143" s="164">
        <v>160</v>
      </c>
      <c r="IR143" s="340"/>
      <c r="IS143" s="169"/>
      <c r="IT143" s="164">
        <v>160</v>
      </c>
      <c r="IU143" s="340"/>
      <c r="IV143" s="169"/>
      <c r="IW143" s="195">
        <v>160</v>
      </c>
      <c r="IX143" s="327"/>
      <c r="IY143" s="169"/>
      <c r="IZ143" s="164">
        <v>160</v>
      </c>
      <c r="JA143" s="340"/>
      <c r="JB143" s="169"/>
      <c r="JC143" s="164">
        <v>160</v>
      </c>
      <c r="JD143" s="340"/>
      <c r="JE143" s="169"/>
      <c r="JF143" s="164">
        <v>160</v>
      </c>
      <c r="JG143" s="340"/>
      <c r="JH143" s="169"/>
      <c r="JI143" s="164">
        <v>160</v>
      </c>
      <c r="JJ143" s="340"/>
      <c r="JK143" s="169"/>
      <c r="JL143" s="195">
        <v>160</v>
      </c>
      <c r="JM143" s="327"/>
      <c r="JN143" s="169"/>
      <c r="JO143" s="252">
        <f t="shared" si="185"/>
        <v>0</v>
      </c>
      <c r="JP143" s="251">
        <f t="shared" si="186"/>
        <v>0</v>
      </c>
      <c r="JQ143" s="226">
        <f t="shared" si="187"/>
        <v>0</v>
      </c>
      <c r="JR143" s="227">
        <f t="shared" si="188"/>
        <v>0</v>
      </c>
      <c r="JS143" s="1"/>
      <c r="JT143" s="1"/>
      <c r="JU143" s="164">
        <v>160</v>
      </c>
      <c r="JV143" s="340"/>
      <c r="JW143" s="169"/>
      <c r="JX143" s="164">
        <v>160</v>
      </c>
      <c r="JY143" s="340"/>
      <c r="JZ143" s="169"/>
      <c r="KA143" s="164">
        <v>160</v>
      </c>
      <c r="KB143" s="340"/>
      <c r="KC143" s="169"/>
      <c r="KD143" s="164">
        <v>160</v>
      </c>
      <c r="KE143" s="340"/>
      <c r="KF143" s="169"/>
      <c r="KG143" s="164">
        <v>160</v>
      </c>
      <c r="KH143" s="340"/>
      <c r="KI143" s="169"/>
      <c r="KJ143" s="164">
        <v>160</v>
      </c>
      <c r="KK143" s="340"/>
      <c r="KL143" s="169"/>
      <c r="KM143" s="164">
        <v>160</v>
      </c>
      <c r="KN143" s="340"/>
      <c r="KO143" s="169"/>
      <c r="KP143" s="164">
        <v>160</v>
      </c>
      <c r="KQ143" s="340"/>
      <c r="KR143" s="169"/>
      <c r="KS143" s="164">
        <v>160</v>
      </c>
      <c r="KT143" s="340"/>
      <c r="KU143" s="169"/>
      <c r="KV143" s="164">
        <v>160</v>
      </c>
      <c r="KW143" s="340"/>
      <c r="KX143" s="169"/>
      <c r="KY143" s="164">
        <v>160</v>
      </c>
      <c r="KZ143" s="340"/>
      <c r="LA143" s="169"/>
      <c r="LB143" s="164">
        <v>160</v>
      </c>
      <c r="LC143" s="340"/>
      <c r="LD143" s="169"/>
      <c r="LE143" s="252">
        <f t="shared" si="189"/>
        <v>0</v>
      </c>
      <c r="LF143" s="251">
        <f t="shared" si="190"/>
        <v>0</v>
      </c>
      <c r="LG143" s="226">
        <f t="shared" si="191"/>
        <v>0</v>
      </c>
      <c r="LH143" s="227">
        <f t="shared" si="192"/>
        <v>0</v>
      </c>
      <c r="LI143" s="1"/>
      <c r="LJ143" s="1"/>
      <c r="LK143" s="164">
        <v>160</v>
      </c>
      <c r="LL143" s="340"/>
      <c r="LM143" s="169"/>
      <c r="LN143" s="164">
        <v>160</v>
      </c>
      <c r="LO143" s="340"/>
      <c r="LP143" s="169"/>
      <c r="LQ143" s="164">
        <v>160</v>
      </c>
      <c r="LR143" s="340"/>
      <c r="LS143" s="169"/>
      <c r="LT143" s="164">
        <v>160</v>
      </c>
      <c r="LU143" s="340"/>
      <c r="LV143" s="169"/>
      <c r="LW143" s="164">
        <v>160</v>
      </c>
      <c r="LX143" s="340"/>
      <c r="LY143" s="169"/>
      <c r="LZ143" s="205">
        <v>160</v>
      </c>
      <c r="MA143" s="340"/>
      <c r="MB143" s="169"/>
      <c r="MC143" s="164">
        <v>160</v>
      </c>
      <c r="MD143" s="340"/>
      <c r="ME143" s="169"/>
      <c r="MF143" s="164">
        <v>160</v>
      </c>
      <c r="MG143" s="340"/>
      <c r="MH143" s="169"/>
      <c r="MI143" s="164">
        <v>160</v>
      </c>
      <c r="MJ143" s="340"/>
      <c r="MK143" s="169"/>
      <c r="ML143" s="164">
        <v>160</v>
      </c>
      <c r="MM143" s="340"/>
      <c r="MN143" s="169"/>
      <c r="MO143" s="205">
        <v>160</v>
      </c>
      <c r="MP143" s="340"/>
      <c r="MQ143" s="169"/>
      <c r="MR143" s="164">
        <v>160</v>
      </c>
      <c r="MS143" s="340"/>
      <c r="MT143" s="169"/>
      <c r="MU143" s="252">
        <f t="shared" si="193"/>
        <v>0</v>
      </c>
      <c r="MV143" s="251">
        <f t="shared" si="194"/>
        <v>0</v>
      </c>
      <c r="MW143" s="226">
        <f t="shared" si="195"/>
        <v>0</v>
      </c>
      <c r="MX143" s="227">
        <f t="shared" si="196"/>
        <v>0</v>
      </c>
      <c r="MY143" s="1"/>
      <c r="MZ143" s="1"/>
      <c r="NA143" s="346">
        <v>160</v>
      </c>
      <c r="NB143" s="327"/>
      <c r="NC143" s="169"/>
      <c r="ND143" s="164">
        <v>160</v>
      </c>
      <c r="NE143" s="340"/>
      <c r="NF143" s="169"/>
      <c r="NG143" s="195">
        <v>160</v>
      </c>
      <c r="NH143" s="327"/>
      <c r="NI143" s="169"/>
      <c r="NJ143" s="195">
        <v>160</v>
      </c>
      <c r="NK143" s="327"/>
      <c r="NL143" s="169"/>
      <c r="NM143" s="164">
        <v>160</v>
      </c>
      <c r="NN143" s="340"/>
      <c r="NO143" s="169"/>
      <c r="NP143" s="164">
        <v>160</v>
      </c>
      <c r="NQ143" s="340"/>
      <c r="NR143" s="169"/>
      <c r="NS143" s="164">
        <v>160</v>
      </c>
      <c r="NT143" s="340"/>
      <c r="NU143" s="169"/>
      <c r="NV143" s="195">
        <v>160</v>
      </c>
      <c r="NW143" s="327"/>
      <c r="NX143" s="169"/>
      <c r="NY143" s="195">
        <v>160</v>
      </c>
      <c r="NZ143" s="327"/>
      <c r="OA143" s="169"/>
      <c r="OB143" s="164">
        <v>160</v>
      </c>
      <c r="OC143" s="340"/>
      <c r="OD143" s="169"/>
      <c r="OE143" s="164">
        <v>160</v>
      </c>
      <c r="OF143" s="340"/>
      <c r="OG143" s="169"/>
      <c r="OH143" s="164">
        <v>160</v>
      </c>
      <c r="OI143" s="340"/>
      <c r="OJ143" s="169"/>
      <c r="OK143" s="252">
        <f t="shared" si="197"/>
        <v>0</v>
      </c>
      <c r="OL143" s="251">
        <f t="shared" si="198"/>
        <v>0</v>
      </c>
      <c r="OM143" s="226">
        <f t="shared" si="199"/>
        <v>0</v>
      </c>
      <c r="ON143" s="227">
        <f t="shared" si="200"/>
        <v>0</v>
      </c>
      <c r="OO143" s="1"/>
      <c r="OP143" s="1"/>
      <c r="OQ143" s="283" t="s">
        <v>297</v>
      </c>
      <c r="OR143" s="354">
        <v>160</v>
      </c>
      <c r="OS143" s="327"/>
      <c r="OT143" s="177"/>
      <c r="OU143" s="252">
        <f t="shared" si="201"/>
        <v>0</v>
      </c>
      <c r="OV143" s="227">
        <f t="shared" si="202"/>
        <v>0</v>
      </c>
      <c r="OW143" s="226">
        <f t="shared" si="203"/>
        <v>0</v>
      </c>
      <c r="OX143" s="251">
        <f t="shared" si="204"/>
        <v>0</v>
      </c>
      <c r="OY143" s="293"/>
      <c r="OZ143" s="1"/>
      <c r="PA143" s="1"/>
      <c r="PB143" s="228">
        <f t="shared" si="151"/>
        <v>0</v>
      </c>
      <c r="PC143" s="255">
        <f t="shared" si="152"/>
        <v>0</v>
      </c>
      <c r="PD143" s="226">
        <f t="shared" si="153"/>
        <v>0</v>
      </c>
      <c r="PE143" s="227">
        <f t="shared" si="154"/>
        <v>0</v>
      </c>
      <c r="PF143" s="230">
        <f t="shared" si="155"/>
        <v>0</v>
      </c>
      <c r="PG143" s="229">
        <f t="shared" si="156"/>
        <v>0</v>
      </c>
      <c r="PH143" s="226">
        <f t="shared" si="157"/>
        <v>0</v>
      </c>
      <c r="PI143" s="251">
        <f t="shared" si="158"/>
        <v>0</v>
      </c>
      <c r="PJ143" s="412">
        <f t="shared" si="159"/>
        <v>0</v>
      </c>
      <c r="PK143" s="417">
        <f t="shared" si="160"/>
        <v>0</v>
      </c>
      <c r="PL143" s="412">
        <f t="shared" si="161"/>
        <v>0</v>
      </c>
      <c r="PM143" s="414">
        <f t="shared" si="162"/>
        <v>0</v>
      </c>
      <c r="PN143" s="412" t="s">
        <v>338</v>
      </c>
      <c r="PO143" s="414" t="s">
        <v>338</v>
      </c>
      <c r="PP143" s="412">
        <f t="shared" si="163"/>
        <v>0</v>
      </c>
      <c r="PQ143" s="414">
        <f t="shared" si="164"/>
        <v>0</v>
      </c>
      <c r="PR143" s="1"/>
      <c r="PV143" s="26"/>
      <c r="PW143" s="26"/>
      <c r="PY143" s="26"/>
    </row>
    <row r="144" spans="2:441" s="4" customFormat="1" ht="15" hidden="1" customHeight="1" x14ac:dyDescent="0.25">
      <c r="B144" s="46"/>
      <c r="C144" s="982"/>
      <c r="D144" s="983"/>
      <c r="E144" s="583"/>
      <c r="F144" s="652"/>
      <c r="G144" s="584"/>
      <c r="H144" s="58"/>
      <c r="I144" s="57">
        <f>INT(ROUND(F144,2)*(IF(RIGHT(G144,1)="*",data!$J$11*H144+(IF(H144&gt;0, data!$K$11,0)),(IF(G144&gt;0,data!$J$11*RIGHT(G144,5)+data!$K$11,0)))))</f>
        <v>0</v>
      </c>
      <c r="J144" s="57">
        <f t="shared" si="144"/>
        <v>0</v>
      </c>
      <c r="K144" s="576"/>
      <c r="L144" s="550"/>
      <c r="M144" s="128"/>
      <c r="N144" s="57">
        <f>INT(ROUND(F144,2)*(IF(J144&gt;0,(IF(L144="ano",data!$J$6,0)),0)))</f>
        <v>0</v>
      </c>
      <c r="O144" s="61">
        <f t="shared" si="145"/>
        <v>0</v>
      </c>
      <c r="P144" s="63">
        <f t="shared" si="146"/>
        <v>0</v>
      </c>
      <c r="Q144" s="26"/>
      <c r="R144" s="288" t="str">
        <f t="shared" si="147"/>
        <v/>
      </c>
      <c r="S144" s="289" t="str">
        <f t="shared" si="148"/>
        <v/>
      </c>
      <c r="T144" s="65" t="s">
        <v>338</v>
      </c>
      <c r="U144" s="290" t="str">
        <f t="shared" si="149"/>
        <v/>
      </c>
      <c r="V144" s="4">
        <f t="shared" si="129"/>
        <v>0</v>
      </c>
      <c r="W144" s="26">
        <f t="shared" si="150"/>
        <v>0</v>
      </c>
      <c r="X144" s="26">
        <f>IF(OR(G144=data!$I$18,G144=data!$I$19,G144=data!$I$20,G144=data!$I$21,G144=data!$I$22,G144=data!$I$23,G144=data!$I$24,G144=data!$I$25,G144=data!$I$26,G144=data!$I$27,G144=data!$I$28,G144=data!$I$29,G144=data!$I$30,G144=data!$I$31,G144=data!$I$32,G144=data!$I$33,G144=data!$I$34,G144=data!$I$35,G144=data!$I$36,G144=data!$I$37,G144=data!$I$38,G144=data!$I$39,G144=data!$I$40,G144=data!$I$41,G144=data!$I$42,G144=data!$I$43,G144=data!$I$44),1,0)</f>
        <v>0</v>
      </c>
      <c r="Z144" s="173" t="s">
        <v>297</v>
      </c>
      <c r="AA144" s="10"/>
      <c r="AB144" s="10"/>
      <c r="AC144" s="560">
        <v>160</v>
      </c>
      <c r="AD144" s="561"/>
      <c r="AE144" s="562"/>
      <c r="AF144" s="560">
        <v>160</v>
      </c>
      <c r="AG144" s="561"/>
      <c r="AH144" s="562"/>
      <c r="AI144" s="560">
        <v>160</v>
      </c>
      <c r="AJ144" s="561"/>
      <c r="AK144" s="562"/>
      <c r="AL144" s="560">
        <v>160</v>
      </c>
      <c r="AM144" s="561"/>
      <c r="AN144" s="562"/>
      <c r="AO144" s="560">
        <v>160</v>
      </c>
      <c r="AP144" s="561"/>
      <c r="AQ144" s="562"/>
      <c r="AR144" s="560">
        <v>160</v>
      </c>
      <c r="AS144" s="561"/>
      <c r="AT144" s="562"/>
      <c r="AU144" s="560">
        <v>160</v>
      </c>
      <c r="AV144" s="561"/>
      <c r="AW144" s="562"/>
      <c r="AX144" s="560">
        <v>160</v>
      </c>
      <c r="AY144" s="561"/>
      <c r="AZ144" s="562"/>
      <c r="BA144" s="560">
        <v>160</v>
      </c>
      <c r="BB144" s="561"/>
      <c r="BC144" s="562"/>
      <c r="BD144" s="560">
        <v>160</v>
      </c>
      <c r="BE144" s="561"/>
      <c r="BF144" s="562"/>
      <c r="BG144" s="560">
        <v>160</v>
      </c>
      <c r="BH144" s="561"/>
      <c r="BI144" s="562"/>
      <c r="BJ144" s="560">
        <v>160</v>
      </c>
      <c r="BK144" s="561"/>
      <c r="BL144" s="562"/>
      <c r="BM144" s="226">
        <f t="shared" si="165"/>
        <v>0</v>
      </c>
      <c r="BN144" s="251">
        <f t="shared" si="166"/>
        <v>0</v>
      </c>
      <c r="BO144" s="226">
        <f t="shared" si="167"/>
        <v>0</v>
      </c>
      <c r="BP144" s="227">
        <f t="shared" si="168"/>
        <v>0</v>
      </c>
      <c r="BQ144" s="1"/>
      <c r="BR144" s="1"/>
      <c r="BS144" s="174">
        <v>160</v>
      </c>
      <c r="BT144" s="573"/>
      <c r="BU144" s="175"/>
      <c r="BV144" s="174">
        <v>160</v>
      </c>
      <c r="BW144" s="573"/>
      <c r="BX144" s="175"/>
      <c r="BY144" s="174">
        <v>160</v>
      </c>
      <c r="BZ144" s="573"/>
      <c r="CA144" s="175"/>
      <c r="CB144" s="174">
        <v>160</v>
      </c>
      <c r="CC144" s="573"/>
      <c r="CD144" s="175"/>
      <c r="CE144" s="174">
        <v>160</v>
      </c>
      <c r="CF144" s="573"/>
      <c r="CG144" s="175"/>
      <c r="CH144" s="174">
        <v>160</v>
      </c>
      <c r="CI144" s="573"/>
      <c r="CJ144" s="175"/>
      <c r="CK144" s="174">
        <v>160</v>
      </c>
      <c r="CL144" s="573"/>
      <c r="CM144" s="175"/>
      <c r="CN144" s="174">
        <v>160</v>
      </c>
      <c r="CO144" s="573"/>
      <c r="CP144" s="175"/>
      <c r="CQ144" s="174">
        <v>160</v>
      </c>
      <c r="CR144" s="573"/>
      <c r="CS144" s="175"/>
      <c r="CT144" s="174">
        <v>160</v>
      </c>
      <c r="CU144" s="573"/>
      <c r="CV144" s="175"/>
      <c r="CW144" s="174">
        <v>160</v>
      </c>
      <c r="CX144" s="573"/>
      <c r="CY144" s="175"/>
      <c r="CZ144" s="174">
        <v>160</v>
      </c>
      <c r="DA144" s="573"/>
      <c r="DB144" s="175"/>
      <c r="DC144" s="252">
        <f t="shared" si="169"/>
        <v>0</v>
      </c>
      <c r="DD144" s="251">
        <f t="shared" si="170"/>
        <v>0</v>
      </c>
      <c r="DE144" s="226">
        <f t="shared" si="171"/>
        <v>0</v>
      </c>
      <c r="DF144" s="227">
        <f t="shared" si="172"/>
        <v>0</v>
      </c>
      <c r="DG144" s="1"/>
      <c r="DH144" s="1"/>
      <c r="DI144" s="174">
        <v>160</v>
      </c>
      <c r="DJ144" s="566"/>
      <c r="DK144" s="567"/>
      <c r="DL144" s="201">
        <v>160</v>
      </c>
      <c r="DM144" s="561"/>
      <c r="DN144" s="567"/>
      <c r="DO144" s="201">
        <v>160</v>
      </c>
      <c r="DP144" s="561"/>
      <c r="DQ144" s="567"/>
      <c r="DR144" s="201">
        <v>160</v>
      </c>
      <c r="DS144" s="561"/>
      <c r="DT144" s="567"/>
      <c r="DU144" s="201">
        <v>160</v>
      </c>
      <c r="DV144" s="561"/>
      <c r="DW144" s="567"/>
      <c r="DX144" s="174">
        <v>160</v>
      </c>
      <c r="DY144" s="566"/>
      <c r="DZ144" s="567"/>
      <c r="EA144" s="201">
        <v>160</v>
      </c>
      <c r="EB144" s="561"/>
      <c r="EC144" s="567"/>
      <c r="ED144" s="201">
        <v>160</v>
      </c>
      <c r="EE144" s="561"/>
      <c r="EF144" s="567"/>
      <c r="EG144" s="201">
        <v>160</v>
      </c>
      <c r="EH144" s="561"/>
      <c r="EI144" s="567"/>
      <c r="EJ144" s="174">
        <v>160</v>
      </c>
      <c r="EK144" s="566"/>
      <c r="EL144" s="567"/>
      <c r="EM144" s="201">
        <v>160</v>
      </c>
      <c r="EN144" s="561"/>
      <c r="EO144" s="567"/>
      <c r="EP144" s="201">
        <v>160</v>
      </c>
      <c r="EQ144" s="561"/>
      <c r="ER144" s="567"/>
      <c r="ES144" s="252">
        <f t="shared" si="173"/>
        <v>0</v>
      </c>
      <c r="ET144" s="251">
        <f t="shared" si="174"/>
        <v>0</v>
      </c>
      <c r="EU144" s="226">
        <f t="shared" si="175"/>
        <v>0</v>
      </c>
      <c r="EV144" s="227">
        <f t="shared" si="176"/>
        <v>0</v>
      </c>
      <c r="EW144" s="1"/>
      <c r="EX144" s="1"/>
      <c r="EY144" s="568">
        <v>160</v>
      </c>
      <c r="EZ144" s="573"/>
      <c r="FA144" s="567"/>
      <c r="FB144" s="201">
        <v>160</v>
      </c>
      <c r="FC144" s="573"/>
      <c r="FD144" s="567"/>
      <c r="FE144" s="201">
        <v>160</v>
      </c>
      <c r="FF144" s="573"/>
      <c r="FG144" s="567"/>
      <c r="FH144" s="201">
        <v>160</v>
      </c>
      <c r="FI144" s="573"/>
      <c r="FJ144" s="567"/>
      <c r="FK144" s="174">
        <v>160</v>
      </c>
      <c r="FL144" s="566"/>
      <c r="FM144" s="567"/>
      <c r="FN144" s="201">
        <v>160</v>
      </c>
      <c r="FO144" s="573"/>
      <c r="FP144" s="567"/>
      <c r="FQ144" s="174">
        <v>160</v>
      </c>
      <c r="FR144" s="566"/>
      <c r="FS144" s="567"/>
      <c r="FT144" s="201">
        <v>160</v>
      </c>
      <c r="FU144" s="573"/>
      <c r="FV144" s="567"/>
      <c r="FW144" s="201">
        <v>160</v>
      </c>
      <c r="FX144" s="573"/>
      <c r="FY144" s="567"/>
      <c r="FZ144" s="174">
        <v>160</v>
      </c>
      <c r="GA144" s="566"/>
      <c r="GB144" s="567"/>
      <c r="GC144" s="201">
        <v>160</v>
      </c>
      <c r="GD144" s="573"/>
      <c r="GE144" s="567"/>
      <c r="GF144" s="201">
        <v>160</v>
      </c>
      <c r="GG144" s="573"/>
      <c r="GH144" s="567"/>
      <c r="GI144" s="252">
        <f t="shared" si="177"/>
        <v>0</v>
      </c>
      <c r="GJ144" s="251">
        <f t="shared" si="178"/>
        <v>0</v>
      </c>
      <c r="GK144" s="226">
        <f t="shared" si="179"/>
        <v>0</v>
      </c>
      <c r="GL144" s="227">
        <f t="shared" si="180"/>
        <v>0</v>
      </c>
      <c r="GM144" s="1"/>
      <c r="GN144" s="1"/>
      <c r="GO144" s="568">
        <v>160</v>
      </c>
      <c r="GP144" s="573"/>
      <c r="GQ144" s="567"/>
      <c r="GR144" s="201">
        <v>160</v>
      </c>
      <c r="GS144" s="573"/>
      <c r="GT144" s="567"/>
      <c r="GU144" s="201">
        <v>160</v>
      </c>
      <c r="GV144" s="573"/>
      <c r="GW144" s="567"/>
      <c r="GX144" s="201">
        <v>160</v>
      </c>
      <c r="GY144" s="573"/>
      <c r="GZ144" s="567"/>
      <c r="HA144" s="201">
        <v>160</v>
      </c>
      <c r="HB144" s="573"/>
      <c r="HC144" s="567"/>
      <c r="HD144" s="201">
        <v>160</v>
      </c>
      <c r="HE144" s="573"/>
      <c r="HF144" s="567"/>
      <c r="HG144" s="201">
        <v>160</v>
      </c>
      <c r="HH144" s="573"/>
      <c r="HI144" s="567"/>
      <c r="HJ144" s="201">
        <v>160</v>
      </c>
      <c r="HK144" s="573"/>
      <c r="HL144" s="567"/>
      <c r="HM144" s="201">
        <v>160</v>
      </c>
      <c r="HN144" s="573"/>
      <c r="HO144" s="567"/>
      <c r="HP144" s="201">
        <v>160</v>
      </c>
      <c r="HQ144" s="573"/>
      <c r="HR144" s="567"/>
      <c r="HS144" s="201">
        <v>160</v>
      </c>
      <c r="HT144" s="573"/>
      <c r="HU144" s="567"/>
      <c r="HV144" s="201">
        <v>160</v>
      </c>
      <c r="HW144" s="573"/>
      <c r="HX144" s="567"/>
      <c r="HY144" s="252">
        <f t="shared" si="181"/>
        <v>0</v>
      </c>
      <c r="HZ144" s="251">
        <f t="shared" si="182"/>
        <v>0</v>
      </c>
      <c r="IA144" s="226">
        <f t="shared" si="183"/>
        <v>0</v>
      </c>
      <c r="IB144" s="227">
        <f t="shared" si="184"/>
        <v>0</v>
      </c>
      <c r="IC144" s="1"/>
      <c r="ID144" s="1"/>
      <c r="IE144" s="568">
        <v>160</v>
      </c>
      <c r="IF144" s="573"/>
      <c r="IG144" s="567"/>
      <c r="IH144" s="201">
        <v>160</v>
      </c>
      <c r="II144" s="573"/>
      <c r="IJ144" s="567"/>
      <c r="IK144" s="174">
        <v>160</v>
      </c>
      <c r="IL144" s="566"/>
      <c r="IM144" s="567"/>
      <c r="IN144" s="174">
        <v>160</v>
      </c>
      <c r="IO144" s="566"/>
      <c r="IP144" s="567"/>
      <c r="IQ144" s="174">
        <v>160</v>
      </c>
      <c r="IR144" s="566"/>
      <c r="IS144" s="567"/>
      <c r="IT144" s="174">
        <v>160</v>
      </c>
      <c r="IU144" s="566"/>
      <c r="IV144" s="567"/>
      <c r="IW144" s="201">
        <v>160</v>
      </c>
      <c r="IX144" s="573"/>
      <c r="IY144" s="567"/>
      <c r="IZ144" s="174">
        <v>160</v>
      </c>
      <c r="JA144" s="566"/>
      <c r="JB144" s="567"/>
      <c r="JC144" s="174">
        <v>160</v>
      </c>
      <c r="JD144" s="566"/>
      <c r="JE144" s="567"/>
      <c r="JF144" s="174">
        <v>160</v>
      </c>
      <c r="JG144" s="566"/>
      <c r="JH144" s="567"/>
      <c r="JI144" s="174">
        <v>160</v>
      </c>
      <c r="JJ144" s="566"/>
      <c r="JK144" s="567"/>
      <c r="JL144" s="201">
        <v>160</v>
      </c>
      <c r="JM144" s="573"/>
      <c r="JN144" s="567"/>
      <c r="JO144" s="252">
        <f t="shared" si="185"/>
        <v>0</v>
      </c>
      <c r="JP144" s="251">
        <f t="shared" si="186"/>
        <v>0</v>
      </c>
      <c r="JQ144" s="226">
        <f t="shared" si="187"/>
        <v>0</v>
      </c>
      <c r="JR144" s="227">
        <f t="shared" si="188"/>
        <v>0</v>
      </c>
      <c r="JS144" s="1"/>
      <c r="JT144" s="1"/>
      <c r="JU144" s="174">
        <v>160</v>
      </c>
      <c r="JV144" s="566"/>
      <c r="JW144" s="567"/>
      <c r="JX144" s="174">
        <v>160</v>
      </c>
      <c r="JY144" s="566"/>
      <c r="JZ144" s="567"/>
      <c r="KA144" s="174">
        <v>160</v>
      </c>
      <c r="KB144" s="566"/>
      <c r="KC144" s="567"/>
      <c r="KD144" s="174">
        <v>160</v>
      </c>
      <c r="KE144" s="566"/>
      <c r="KF144" s="567"/>
      <c r="KG144" s="174">
        <v>160</v>
      </c>
      <c r="KH144" s="566"/>
      <c r="KI144" s="567"/>
      <c r="KJ144" s="174">
        <v>160</v>
      </c>
      <c r="KK144" s="566"/>
      <c r="KL144" s="567"/>
      <c r="KM144" s="174">
        <v>160</v>
      </c>
      <c r="KN144" s="566"/>
      <c r="KO144" s="567"/>
      <c r="KP144" s="174">
        <v>160</v>
      </c>
      <c r="KQ144" s="566"/>
      <c r="KR144" s="567"/>
      <c r="KS144" s="174">
        <v>160</v>
      </c>
      <c r="KT144" s="566"/>
      <c r="KU144" s="567"/>
      <c r="KV144" s="174">
        <v>160</v>
      </c>
      <c r="KW144" s="566"/>
      <c r="KX144" s="567"/>
      <c r="KY144" s="174">
        <v>160</v>
      </c>
      <c r="KZ144" s="566"/>
      <c r="LA144" s="567"/>
      <c r="LB144" s="174">
        <v>160</v>
      </c>
      <c r="LC144" s="566"/>
      <c r="LD144" s="567"/>
      <c r="LE144" s="252">
        <f t="shared" si="189"/>
        <v>0</v>
      </c>
      <c r="LF144" s="251">
        <f t="shared" si="190"/>
        <v>0</v>
      </c>
      <c r="LG144" s="226">
        <f t="shared" si="191"/>
        <v>0</v>
      </c>
      <c r="LH144" s="227">
        <f t="shared" si="192"/>
        <v>0</v>
      </c>
      <c r="LI144" s="1"/>
      <c r="LJ144" s="1"/>
      <c r="LK144" s="174">
        <v>160</v>
      </c>
      <c r="LL144" s="566"/>
      <c r="LM144" s="567"/>
      <c r="LN144" s="174">
        <v>160</v>
      </c>
      <c r="LO144" s="566"/>
      <c r="LP144" s="567"/>
      <c r="LQ144" s="174">
        <v>160</v>
      </c>
      <c r="LR144" s="566"/>
      <c r="LS144" s="567"/>
      <c r="LT144" s="174">
        <v>160</v>
      </c>
      <c r="LU144" s="566"/>
      <c r="LV144" s="567"/>
      <c r="LW144" s="174">
        <v>160</v>
      </c>
      <c r="LX144" s="566"/>
      <c r="LY144" s="567"/>
      <c r="LZ144" s="551">
        <v>160</v>
      </c>
      <c r="MA144" s="566"/>
      <c r="MB144" s="567"/>
      <c r="MC144" s="174">
        <v>160</v>
      </c>
      <c r="MD144" s="566"/>
      <c r="ME144" s="567"/>
      <c r="MF144" s="174">
        <v>160</v>
      </c>
      <c r="MG144" s="566"/>
      <c r="MH144" s="567"/>
      <c r="MI144" s="174">
        <v>160</v>
      </c>
      <c r="MJ144" s="566"/>
      <c r="MK144" s="567"/>
      <c r="ML144" s="174">
        <v>160</v>
      </c>
      <c r="MM144" s="566"/>
      <c r="MN144" s="567"/>
      <c r="MO144" s="551">
        <v>160</v>
      </c>
      <c r="MP144" s="566"/>
      <c r="MQ144" s="567"/>
      <c r="MR144" s="174">
        <v>160</v>
      </c>
      <c r="MS144" s="566"/>
      <c r="MT144" s="567"/>
      <c r="MU144" s="252">
        <f t="shared" si="193"/>
        <v>0</v>
      </c>
      <c r="MV144" s="251">
        <f t="shared" si="194"/>
        <v>0</v>
      </c>
      <c r="MW144" s="226">
        <f t="shared" si="195"/>
        <v>0</v>
      </c>
      <c r="MX144" s="227">
        <f t="shared" si="196"/>
        <v>0</v>
      </c>
      <c r="MY144" s="1"/>
      <c r="MZ144" s="1"/>
      <c r="NA144" s="568">
        <v>160</v>
      </c>
      <c r="NB144" s="573"/>
      <c r="NC144" s="567"/>
      <c r="ND144" s="174">
        <v>160</v>
      </c>
      <c r="NE144" s="566"/>
      <c r="NF144" s="567"/>
      <c r="NG144" s="201">
        <v>160</v>
      </c>
      <c r="NH144" s="573"/>
      <c r="NI144" s="567"/>
      <c r="NJ144" s="201">
        <v>160</v>
      </c>
      <c r="NK144" s="573"/>
      <c r="NL144" s="567"/>
      <c r="NM144" s="174">
        <v>160</v>
      </c>
      <c r="NN144" s="566"/>
      <c r="NO144" s="567"/>
      <c r="NP144" s="174">
        <v>160</v>
      </c>
      <c r="NQ144" s="566"/>
      <c r="NR144" s="567"/>
      <c r="NS144" s="174">
        <v>160</v>
      </c>
      <c r="NT144" s="566"/>
      <c r="NU144" s="567"/>
      <c r="NV144" s="201">
        <v>160</v>
      </c>
      <c r="NW144" s="573"/>
      <c r="NX144" s="567"/>
      <c r="NY144" s="201">
        <v>160</v>
      </c>
      <c r="NZ144" s="573"/>
      <c r="OA144" s="567"/>
      <c r="OB144" s="174">
        <v>160</v>
      </c>
      <c r="OC144" s="566"/>
      <c r="OD144" s="567"/>
      <c r="OE144" s="174">
        <v>160</v>
      </c>
      <c r="OF144" s="566"/>
      <c r="OG144" s="567"/>
      <c r="OH144" s="174">
        <v>160</v>
      </c>
      <c r="OI144" s="566"/>
      <c r="OJ144" s="567"/>
      <c r="OK144" s="252">
        <f t="shared" si="197"/>
        <v>0</v>
      </c>
      <c r="OL144" s="251">
        <f t="shared" si="198"/>
        <v>0</v>
      </c>
      <c r="OM144" s="226">
        <f t="shared" si="199"/>
        <v>0</v>
      </c>
      <c r="ON144" s="227">
        <f t="shared" si="200"/>
        <v>0</v>
      </c>
      <c r="OO144" s="1"/>
      <c r="OP144" s="1"/>
      <c r="OQ144" s="571" t="s">
        <v>297</v>
      </c>
      <c r="OR144" s="577">
        <v>160</v>
      </c>
      <c r="OS144" s="573"/>
      <c r="OT144" s="175"/>
      <c r="OU144" s="252">
        <f t="shared" si="201"/>
        <v>0</v>
      </c>
      <c r="OV144" s="227">
        <f t="shared" si="202"/>
        <v>0</v>
      </c>
      <c r="OW144" s="226">
        <f t="shared" si="203"/>
        <v>0</v>
      </c>
      <c r="OX144" s="251">
        <f t="shared" si="204"/>
        <v>0</v>
      </c>
      <c r="OY144" s="574"/>
      <c r="OZ144" s="1"/>
      <c r="PA144" s="1"/>
      <c r="PB144" s="228">
        <f t="shared" si="151"/>
        <v>0</v>
      </c>
      <c r="PC144" s="255">
        <f t="shared" si="152"/>
        <v>0</v>
      </c>
      <c r="PD144" s="226">
        <f t="shared" si="153"/>
        <v>0</v>
      </c>
      <c r="PE144" s="227">
        <f t="shared" si="154"/>
        <v>0</v>
      </c>
      <c r="PF144" s="230">
        <f t="shared" si="155"/>
        <v>0</v>
      </c>
      <c r="PG144" s="229">
        <f t="shared" si="156"/>
        <v>0</v>
      </c>
      <c r="PH144" s="226">
        <f t="shared" si="157"/>
        <v>0</v>
      </c>
      <c r="PI144" s="251">
        <f t="shared" si="158"/>
        <v>0</v>
      </c>
      <c r="PJ144" s="412">
        <f t="shared" si="159"/>
        <v>0</v>
      </c>
      <c r="PK144" s="417">
        <f t="shared" si="160"/>
        <v>0</v>
      </c>
      <c r="PL144" s="412">
        <f t="shared" si="161"/>
        <v>0</v>
      </c>
      <c r="PM144" s="414">
        <f t="shared" si="162"/>
        <v>0</v>
      </c>
      <c r="PN144" s="412" t="s">
        <v>338</v>
      </c>
      <c r="PO144" s="414" t="s">
        <v>338</v>
      </c>
      <c r="PP144" s="412">
        <f t="shared" si="163"/>
        <v>0</v>
      </c>
      <c r="PQ144" s="414">
        <f t="shared" si="164"/>
        <v>0</v>
      </c>
      <c r="PR144" s="1"/>
      <c r="PV144" s="26"/>
      <c r="PW144" s="26"/>
      <c r="PY144" s="26"/>
    </row>
    <row r="145" spans="2:441" s="4" customFormat="1" ht="16.5" customHeight="1" x14ac:dyDescent="0.25">
      <c r="B145" s="46" t="s">
        <v>348</v>
      </c>
      <c r="C145" s="986"/>
      <c r="D145" s="987"/>
      <c r="E145" s="308"/>
      <c r="F145" s="652">
        <v>1</v>
      </c>
      <c r="G145" s="309"/>
      <c r="H145" s="59"/>
      <c r="I145" s="57">
        <f>INT(ROUND(F145,2)*(IF(RIGHT(G145,1)="*",data!$J$11*H145+(IF(H145&gt;0, data!$K$11,0)),(IF(G145&gt;0,data!$J$11*RIGHT(G145,5)+data!$K$11,0)))))</f>
        <v>0</v>
      </c>
      <c r="J145" s="57">
        <f t="shared" si="144"/>
        <v>0</v>
      </c>
      <c r="K145" s="313"/>
      <c r="L145" s="314"/>
      <c r="M145" s="312"/>
      <c r="N145" s="57">
        <f>INT(ROUND(F145,2)*(IF(J145&gt;0,(IF(L145="ano",data!$J$6,0)),0)))</f>
        <v>0</v>
      </c>
      <c r="O145" s="61">
        <f t="shared" si="145"/>
        <v>0</v>
      </c>
      <c r="P145" s="63">
        <f t="shared" si="146"/>
        <v>0</v>
      </c>
      <c r="Q145" s="26"/>
      <c r="R145" s="288" t="str">
        <f t="shared" si="147"/>
        <v/>
      </c>
      <c r="S145" s="289" t="str">
        <f t="shared" si="148"/>
        <v/>
      </c>
      <c r="T145" s="65" t="s">
        <v>338</v>
      </c>
      <c r="U145" s="290" t="str">
        <f t="shared" si="149"/>
        <v/>
      </c>
      <c r="V145" s="4">
        <f t="shared" si="129"/>
        <v>0</v>
      </c>
      <c r="W145" s="26">
        <f t="shared" si="150"/>
        <v>0</v>
      </c>
      <c r="X145" s="26">
        <f>IF(OR(G145=data!$I$18,G145=data!$I$19,G145=data!$I$20,G145=data!$I$21,G145=data!$I$22,G145=data!$I$23,G145=data!$I$24,G145=data!$I$25,G145=data!$I$26,G145=data!$I$27,G145=data!$I$28,G145=data!$I$29,G145=data!$I$30,G145=data!$I$31,G145=data!$I$32,G145=data!$I$33,G145=data!$I$34,G145=data!$I$35,G145=data!$I$36,G145=data!$I$37,G145=data!$I$38,G145=data!$I$39,G145=data!$I$40,G145=data!$I$41,G145=data!$I$42,G145=data!$I$43,G145=data!$I$44),1,0)</f>
        <v>0</v>
      </c>
      <c r="Z145" s="176" t="s">
        <v>297</v>
      </c>
      <c r="AA145" s="10"/>
      <c r="AB145" s="10"/>
      <c r="AC145" s="168">
        <v>160</v>
      </c>
      <c r="AD145" s="328"/>
      <c r="AE145" s="223"/>
      <c r="AF145" s="168">
        <v>160</v>
      </c>
      <c r="AG145" s="328"/>
      <c r="AH145" s="223"/>
      <c r="AI145" s="168">
        <v>160</v>
      </c>
      <c r="AJ145" s="328"/>
      <c r="AK145" s="223"/>
      <c r="AL145" s="168">
        <v>160</v>
      </c>
      <c r="AM145" s="328"/>
      <c r="AN145" s="223"/>
      <c r="AO145" s="168">
        <v>160</v>
      </c>
      <c r="AP145" s="328"/>
      <c r="AQ145" s="223"/>
      <c r="AR145" s="168">
        <v>160</v>
      </c>
      <c r="AS145" s="328"/>
      <c r="AT145" s="223"/>
      <c r="AU145" s="168">
        <v>160</v>
      </c>
      <c r="AV145" s="328"/>
      <c r="AW145" s="223"/>
      <c r="AX145" s="168">
        <v>160</v>
      </c>
      <c r="AY145" s="328"/>
      <c r="AZ145" s="223"/>
      <c r="BA145" s="168">
        <v>160</v>
      </c>
      <c r="BB145" s="328"/>
      <c r="BC145" s="223"/>
      <c r="BD145" s="168">
        <v>160</v>
      </c>
      <c r="BE145" s="328"/>
      <c r="BF145" s="223"/>
      <c r="BG145" s="168">
        <v>160</v>
      </c>
      <c r="BH145" s="328"/>
      <c r="BI145" s="223"/>
      <c r="BJ145" s="168">
        <v>160</v>
      </c>
      <c r="BK145" s="328"/>
      <c r="BL145" s="223"/>
      <c r="BM145" s="226">
        <f t="shared" si="165"/>
        <v>0</v>
      </c>
      <c r="BN145" s="251">
        <f t="shared" si="166"/>
        <v>0</v>
      </c>
      <c r="BO145" s="226">
        <f t="shared" si="167"/>
        <v>0</v>
      </c>
      <c r="BP145" s="227">
        <f t="shared" si="168"/>
        <v>0</v>
      </c>
      <c r="BQ145" s="1"/>
      <c r="BR145" s="1"/>
      <c r="BS145" s="164">
        <v>160</v>
      </c>
      <c r="BT145" s="327"/>
      <c r="BU145" s="177"/>
      <c r="BV145" s="164">
        <v>160</v>
      </c>
      <c r="BW145" s="327"/>
      <c r="BX145" s="177"/>
      <c r="BY145" s="164">
        <v>160</v>
      </c>
      <c r="BZ145" s="327"/>
      <c r="CA145" s="177"/>
      <c r="CB145" s="164">
        <v>160</v>
      </c>
      <c r="CC145" s="327"/>
      <c r="CD145" s="177"/>
      <c r="CE145" s="164">
        <v>160</v>
      </c>
      <c r="CF145" s="327"/>
      <c r="CG145" s="177"/>
      <c r="CH145" s="164">
        <v>160</v>
      </c>
      <c r="CI145" s="327"/>
      <c r="CJ145" s="177"/>
      <c r="CK145" s="164">
        <v>160</v>
      </c>
      <c r="CL145" s="327"/>
      <c r="CM145" s="177"/>
      <c r="CN145" s="164">
        <v>160</v>
      </c>
      <c r="CO145" s="327"/>
      <c r="CP145" s="177"/>
      <c r="CQ145" s="164">
        <v>160</v>
      </c>
      <c r="CR145" s="327"/>
      <c r="CS145" s="177"/>
      <c r="CT145" s="164">
        <v>160</v>
      </c>
      <c r="CU145" s="327"/>
      <c r="CV145" s="177"/>
      <c r="CW145" s="164">
        <v>160</v>
      </c>
      <c r="CX145" s="327"/>
      <c r="CY145" s="177"/>
      <c r="CZ145" s="164">
        <v>160</v>
      </c>
      <c r="DA145" s="327"/>
      <c r="DB145" s="177"/>
      <c r="DC145" s="252">
        <f t="shared" si="169"/>
        <v>0</v>
      </c>
      <c r="DD145" s="251">
        <f t="shared" si="170"/>
        <v>0</v>
      </c>
      <c r="DE145" s="226">
        <f t="shared" si="171"/>
        <v>0</v>
      </c>
      <c r="DF145" s="227">
        <f t="shared" si="172"/>
        <v>0</v>
      </c>
      <c r="DG145" s="1"/>
      <c r="DH145" s="1"/>
      <c r="DI145" s="164">
        <v>160</v>
      </c>
      <c r="DJ145" s="340"/>
      <c r="DK145" s="169"/>
      <c r="DL145" s="195">
        <v>160</v>
      </c>
      <c r="DM145" s="328"/>
      <c r="DN145" s="169"/>
      <c r="DO145" s="195">
        <v>160</v>
      </c>
      <c r="DP145" s="328"/>
      <c r="DQ145" s="169"/>
      <c r="DR145" s="195">
        <v>160</v>
      </c>
      <c r="DS145" s="328"/>
      <c r="DT145" s="169"/>
      <c r="DU145" s="195">
        <v>160</v>
      </c>
      <c r="DV145" s="328"/>
      <c r="DW145" s="169"/>
      <c r="DX145" s="164">
        <v>160</v>
      </c>
      <c r="DY145" s="340"/>
      <c r="DZ145" s="169"/>
      <c r="EA145" s="195">
        <v>160</v>
      </c>
      <c r="EB145" s="328"/>
      <c r="EC145" s="169"/>
      <c r="ED145" s="195">
        <v>160</v>
      </c>
      <c r="EE145" s="328"/>
      <c r="EF145" s="169"/>
      <c r="EG145" s="195">
        <v>160</v>
      </c>
      <c r="EH145" s="328"/>
      <c r="EI145" s="169"/>
      <c r="EJ145" s="164">
        <v>160</v>
      </c>
      <c r="EK145" s="340"/>
      <c r="EL145" s="169"/>
      <c r="EM145" s="195">
        <v>160</v>
      </c>
      <c r="EN145" s="328"/>
      <c r="EO145" s="169"/>
      <c r="EP145" s="195">
        <v>160</v>
      </c>
      <c r="EQ145" s="328"/>
      <c r="ER145" s="169"/>
      <c r="ES145" s="252">
        <f t="shared" si="173"/>
        <v>0</v>
      </c>
      <c r="ET145" s="251">
        <f t="shared" si="174"/>
        <v>0</v>
      </c>
      <c r="EU145" s="226">
        <f t="shared" si="175"/>
        <v>0</v>
      </c>
      <c r="EV145" s="227">
        <f t="shared" si="176"/>
        <v>0</v>
      </c>
      <c r="EW145" s="1"/>
      <c r="EX145" s="1"/>
      <c r="EY145" s="346">
        <v>160</v>
      </c>
      <c r="EZ145" s="327"/>
      <c r="FA145" s="169"/>
      <c r="FB145" s="195">
        <v>160</v>
      </c>
      <c r="FC145" s="327"/>
      <c r="FD145" s="169"/>
      <c r="FE145" s="195">
        <v>160</v>
      </c>
      <c r="FF145" s="327"/>
      <c r="FG145" s="169"/>
      <c r="FH145" s="195">
        <v>160</v>
      </c>
      <c r="FI145" s="327"/>
      <c r="FJ145" s="169"/>
      <c r="FK145" s="164">
        <v>160</v>
      </c>
      <c r="FL145" s="340"/>
      <c r="FM145" s="169"/>
      <c r="FN145" s="195">
        <v>160</v>
      </c>
      <c r="FO145" s="327"/>
      <c r="FP145" s="169"/>
      <c r="FQ145" s="164">
        <v>160</v>
      </c>
      <c r="FR145" s="340"/>
      <c r="FS145" s="169"/>
      <c r="FT145" s="195">
        <v>160</v>
      </c>
      <c r="FU145" s="327"/>
      <c r="FV145" s="169"/>
      <c r="FW145" s="195">
        <v>160</v>
      </c>
      <c r="FX145" s="327"/>
      <c r="FY145" s="169"/>
      <c r="FZ145" s="164">
        <v>160</v>
      </c>
      <c r="GA145" s="340"/>
      <c r="GB145" s="169"/>
      <c r="GC145" s="195">
        <v>160</v>
      </c>
      <c r="GD145" s="327"/>
      <c r="GE145" s="169"/>
      <c r="GF145" s="195">
        <v>160</v>
      </c>
      <c r="GG145" s="327"/>
      <c r="GH145" s="169"/>
      <c r="GI145" s="252">
        <f t="shared" si="177"/>
        <v>0</v>
      </c>
      <c r="GJ145" s="251">
        <f t="shared" si="178"/>
        <v>0</v>
      </c>
      <c r="GK145" s="226">
        <f t="shared" si="179"/>
        <v>0</v>
      </c>
      <c r="GL145" s="227">
        <f t="shared" si="180"/>
        <v>0</v>
      </c>
      <c r="GM145" s="1"/>
      <c r="GN145" s="1"/>
      <c r="GO145" s="346">
        <v>160</v>
      </c>
      <c r="GP145" s="327"/>
      <c r="GQ145" s="169"/>
      <c r="GR145" s="195">
        <v>160</v>
      </c>
      <c r="GS145" s="327"/>
      <c r="GT145" s="169"/>
      <c r="GU145" s="195">
        <v>160</v>
      </c>
      <c r="GV145" s="327"/>
      <c r="GW145" s="169"/>
      <c r="GX145" s="195">
        <v>160</v>
      </c>
      <c r="GY145" s="327"/>
      <c r="GZ145" s="169"/>
      <c r="HA145" s="195">
        <v>160</v>
      </c>
      <c r="HB145" s="327"/>
      <c r="HC145" s="169"/>
      <c r="HD145" s="195">
        <v>160</v>
      </c>
      <c r="HE145" s="327"/>
      <c r="HF145" s="169"/>
      <c r="HG145" s="195">
        <v>160</v>
      </c>
      <c r="HH145" s="327"/>
      <c r="HI145" s="169"/>
      <c r="HJ145" s="195">
        <v>160</v>
      </c>
      <c r="HK145" s="327"/>
      <c r="HL145" s="169"/>
      <c r="HM145" s="195">
        <v>160</v>
      </c>
      <c r="HN145" s="327"/>
      <c r="HO145" s="169"/>
      <c r="HP145" s="195">
        <v>160</v>
      </c>
      <c r="HQ145" s="327"/>
      <c r="HR145" s="169"/>
      <c r="HS145" s="195">
        <v>160</v>
      </c>
      <c r="HT145" s="327"/>
      <c r="HU145" s="169"/>
      <c r="HV145" s="195">
        <v>160</v>
      </c>
      <c r="HW145" s="327"/>
      <c r="HX145" s="169"/>
      <c r="HY145" s="252">
        <f t="shared" si="181"/>
        <v>0</v>
      </c>
      <c r="HZ145" s="251">
        <f t="shared" si="182"/>
        <v>0</v>
      </c>
      <c r="IA145" s="226">
        <f t="shared" si="183"/>
        <v>0</v>
      </c>
      <c r="IB145" s="227">
        <f t="shared" si="184"/>
        <v>0</v>
      </c>
      <c r="IC145" s="1"/>
      <c r="ID145" s="1"/>
      <c r="IE145" s="346">
        <v>160</v>
      </c>
      <c r="IF145" s="327"/>
      <c r="IG145" s="169"/>
      <c r="IH145" s="195">
        <v>160</v>
      </c>
      <c r="II145" s="327"/>
      <c r="IJ145" s="169"/>
      <c r="IK145" s="164">
        <v>160</v>
      </c>
      <c r="IL145" s="340"/>
      <c r="IM145" s="169"/>
      <c r="IN145" s="164">
        <v>160</v>
      </c>
      <c r="IO145" s="340"/>
      <c r="IP145" s="169"/>
      <c r="IQ145" s="164">
        <v>160</v>
      </c>
      <c r="IR145" s="340"/>
      <c r="IS145" s="169"/>
      <c r="IT145" s="164">
        <v>160</v>
      </c>
      <c r="IU145" s="340"/>
      <c r="IV145" s="169"/>
      <c r="IW145" s="195">
        <v>160</v>
      </c>
      <c r="IX145" s="327"/>
      <c r="IY145" s="169"/>
      <c r="IZ145" s="164">
        <v>160</v>
      </c>
      <c r="JA145" s="340"/>
      <c r="JB145" s="169"/>
      <c r="JC145" s="164">
        <v>160</v>
      </c>
      <c r="JD145" s="340"/>
      <c r="JE145" s="169"/>
      <c r="JF145" s="164">
        <v>160</v>
      </c>
      <c r="JG145" s="340"/>
      <c r="JH145" s="169"/>
      <c r="JI145" s="164">
        <v>160</v>
      </c>
      <c r="JJ145" s="340"/>
      <c r="JK145" s="169"/>
      <c r="JL145" s="195">
        <v>160</v>
      </c>
      <c r="JM145" s="327"/>
      <c r="JN145" s="169"/>
      <c r="JO145" s="252">
        <f t="shared" si="185"/>
        <v>0</v>
      </c>
      <c r="JP145" s="251">
        <f t="shared" si="186"/>
        <v>0</v>
      </c>
      <c r="JQ145" s="226">
        <f t="shared" si="187"/>
        <v>0</v>
      </c>
      <c r="JR145" s="227">
        <f t="shared" si="188"/>
        <v>0</v>
      </c>
      <c r="JS145" s="1"/>
      <c r="JT145" s="1"/>
      <c r="JU145" s="164">
        <v>160</v>
      </c>
      <c r="JV145" s="340"/>
      <c r="JW145" s="169"/>
      <c r="JX145" s="164">
        <v>160</v>
      </c>
      <c r="JY145" s="340"/>
      <c r="JZ145" s="169"/>
      <c r="KA145" s="164">
        <v>160</v>
      </c>
      <c r="KB145" s="340"/>
      <c r="KC145" s="169"/>
      <c r="KD145" s="164">
        <v>160</v>
      </c>
      <c r="KE145" s="340"/>
      <c r="KF145" s="169"/>
      <c r="KG145" s="164">
        <v>160</v>
      </c>
      <c r="KH145" s="340"/>
      <c r="KI145" s="169"/>
      <c r="KJ145" s="164">
        <v>160</v>
      </c>
      <c r="KK145" s="340"/>
      <c r="KL145" s="169"/>
      <c r="KM145" s="164">
        <v>160</v>
      </c>
      <c r="KN145" s="340"/>
      <c r="KO145" s="169"/>
      <c r="KP145" s="164">
        <v>160</v>
      </c>
      <c r="KQ145" s="340"/>
      <c r="KR145" s="169"/>
      <c r="KS145" s="164">
        <v>160</v>
      </c>
      <c r="KT145" s="340"/>
      <c r="KU145" s="169"/>
      <c r="KV145" s="164">
        <v>160</v>
      </c>
      <c r="KW145" s="340"/>
      <c r="KX145" s="169"/>
      <c r="KY145" s="164">
        <v>160</v>
      </c>
      <c r="KZ145" s="340"/>
      <c r="LA145" s="169"/>
      <c r="LB145" s="164">
        <v>160</v>
      </c>
      <c r="LC145" s="340"/>
      <c r="LD145" s="169"/>
      <c r="LE145" s="252">
        <f t="shared" si="189"/>
        <v>0</v>
      </c>
      <c r="LF145" s="251">
        <f t="shared" si="190"/>
        <v>0</v>
      </c>
      <c r="LG145" s="226">
        <f t="shared" si="191"/>
        <v>0</v>
      </c>
      <c r="LH145" s="227">
        <f t="shared" si="192"/>
        <v>0</v>
      </c>
      <c r="LI145" s="1"/>
      <c r="LJ145" s="1"/>
      <c r="LK145" s="164">
        <v>160</v>
      </c>
      <c r="LL145" s="340"/>
      <c r="LM145" s="169"/>
      <c r="LN145" s="164">
        <v>160</v>
      </c>
      <c r="LO145" s="340"/>
      <c r="LP145" s="169"/>
      <c r="LQ145" s="164">
        <v>160</v>
      </c>
      <c r="LR145" s="340"/>
      <c r="LS145" s="169"/>
      <c r="LT145" s="164">
        <v>160</v>
      </c>
      <c r="LU145" s="340"/>
      <c r="LV145" s="169"/>
      <c r="LW145" s="164">
        <v>160</v>
      </c>
      <c r="LX145" s="340"/>
      <c r="LY145" s="169"/>
      <c r="LZ145" s="205">
        <v>160</v>
      </c>
      <c r="MA145" s="340"/>
      <c r="MB145" s="169"/>
      <c r="MC145" s="164">
        <v>160</v>
      </c>
      <c r="MD145" s="340"/>
      <c r="ME145" s="169"/>
      <c r="MF145" s="164">
        <v>160</v>
      </c>
      <c r="MG145" s="340"/>
      <c r="MH145" s="169"/>
      <c r="MI145" s="164">
        <v>160</v>
      </c>
      <c r="MJ145" s="340"/>
      <c r="MK145" s="169"/>
      <c r="ML145" s="164">
        <v>160</v>
      </c>
      <c r="MM145" s="340"/>
      <c r="MN145" s="169"/>
      <c r="MO145" s="205">
        <v>160</v>
      </c>
      <c r="MP145" s="340"/>
      <c r="MQ145" s="169"/>
      <c r="MR145" s="164">
        <v>160</v>
      </c>
      <c r="MS145" s="340"/>
      <c r="MT145" s="169"/>
      <c r="MU145" s="252">
        <f t="shared" si="193"/>
        <v>0</v>
      </c>
      <c r="MV145" s="251">
        <f t="shared" si="194"/>
        <v>0</v>
      </c>
      <c r="MW145" s="226">
        <f t="shared" si="195"/>
        <v>0</v>
      </c>
      <c r="MX145" s="227">
        <f t="shared" si="196"/>
        <v>0</v>
      </c>
      <c r="MY145" s="1"/>
      <c r="MZ145" s="1"/>
      <c r="NA145" s="346">
        <v>160</v>
      </c>
      <c r="NB145" s="327"/>
      <c r="NC145" s="169"/>
      <c r="ND145" s="164">
        <v>160</v>
      </c>
      <c r="NE145" s="340"/>
      <c r="NF145" s="169"/>
      <c r="NG145" s="195">
        <v>160</v>
      </c>
      <c r="NH145" s="327"/>
      <c r="NI145" s="169"/>
      <c r="NJ145" s="195">
        <v>160</v>
      </c>
      <c r="NK145" s="327"/>
      <c r="NL145" s="169"/>
      <c r="NM145" s="164">
        <v>160</v>
      </c>
      <c r="NN145" s="340"/>
      <c r="NO145" s="169"/>
      <c r="NP145" s="164">
        <v>160</v>
      </c>
      <c r="NQ145" s="340"/>
      <c r="NR145" s="169"/>
      <c r="NS145" s="164">
        <v>160</v>
      </c>
      <c r="NT145" s="340"/>
      <c r="NU145" s="169"/>
      <c r="NV145" s="195">
        <v>160</v>
      </c>
      <c r="NW145" s="327"/>
      <c r="NX145" s="169"/>
      <c r="NY145" s="195">
        <v>160</v>
      </c>
      <c r="NZ145" s="327"/>
      <c r="OA145" s="169"/>
      <c r="OB145" s="164">
        <v>160</v>
      </c>
      <c r="OC145" s="340"/>
      <c r="OD145" s="169"/>
      <c r="OE145" s="164">
        <v>160</v>
      </c>
      <c r="OF145" s="340"/>
      <c r="OG145" s="169"/>
      <c r="OH145" s="164">
        <v>160</v>
      </c>
      <c r="OI145" s="340"/>
      <c r="OJ145" s="169"/>
      <c r="OK145" s="252">
        <f t="shared" si="197"/>
        <v>0</v>
      </c>
      <c r="OL145" s="251">
        <f t="shared" si="198"/>
        <v>0</v>
      </c>
      <c r="OM145" s="226">
        <f t="shared" si="199"/>
        <v>0</v>
      </c>
      <c r="ON145" s="227">
        <f t="shared" si="200"/>
        <v>0</v>
      </c>
      <c r="OO145" s="1"/>
      <c r="OP145" s="1"/>
      <c r="OQ145" s="283" t="s">
        <v>297</v>
      </c>
      <c r="OR145" s="354">
        <v>160</v>
      </c>
      <c r="OS145" s="327"/>
      <c r="OT145" s="177"/>
      <c r="OU145" s="252">
        <f t="shared" si="201"/>
        <v>0</v>
      </c>
      <c r="OV145" s="227">
        <f t="shared" si="202"/>
        <v>0</v>
      </c>
      <c r="OW145" s="226">
        <f t="shared" si="203"/>
        <v>0</v>
      </c>
      <c r="OX145" s="251">
        <f t="shared" si="204"/>
        <v>0</v>
      </c>
      <c r="OY145" s="293"/>
      <c r="OZ145" s="1"/>
      <c r="PA145" s="1"/>
      <c r="PB145" s="228">
        <f t="shared" si="151"/>
        <v>0</v>
      </c>
      <c r="PC145" s="255">
        <f t="shared" si="152"/>
        <v>0</v>
      </c>
      <c r="PD145" s="226">
        <f t="shared" si="153"/>
        <v>0</v>
      </c>
      <c r="PE145" s="227">
        <f t="shared" si="154"/>
        <v>0</v>
      </c>
      <c r="PF145" s="230">
        <f t="shared" si="155"/>
        <v>0</v>
      </c>
      <c r="PG145" s="229">
        <f t="shared" si="156"/>
        <v>0</v>
      </c>
      <c r="PH145" s="226">
        <f t="shared" si="157"/>
        <v>0</v>
      </c>
      <c r="PI145" s="251">
        <f t="shared" si="158"/>
        <v>0</v>
      </c>
      <c r="PJ145" s="412">
        <f t="shared" si="159"/>
        <v>0</v>
      </c>
      <c r="PK145" s="417">
        <f t="shared" si="160"/>
        <v>0</v>
      </c>
      <c r="PL145" s="412">
        <f t="shared" si="161"/>
        <v>0</v>
      </c>
      <c r="PM145" s="414">
        <f t="shared" si="162"/>
        <v>0</v>
      </c>
      <c r="PN145" s="412" t="s">
        <v>338</v>
      </c>
      <c r="PO145" s="414" t="s">
        <v>338</v>
      </c>
      <c r="PP145" s="412">
        <f t="shared" si="163"/>
        <v>0</v>
      </c>
      <c r="PQ145" s="414">
        <f t="shared" si="164"/>
        <v>0</v>
      </c>
      <c r="PR145" s="1"/>
      <c r="PV145" s="26"/>
      <c r="PW145" s="26"/>
      <c r="PY145" s="26"/>
    </row>
    <row r="146" spans="2:441" s="4" customFormat="1" ht="15" hidden="1" customHeight="1" x14ac:dyDescent="0.25">
      <c r="B146" s="46"/>
      <c r="C146" s="982"/>
      <c r="D146" s="983"/>
      <c r="E146" s="583"/>
      <c r="F146" s="652"/>
      <c r="G146" s="584"/>
      <c r="H146" s="58"/>
      <c r="I146" s="57">
        <f>INT(ROUND(F146,2)*(IF(RIGHT(G146,1)="*",data!$J$11*H146+(IF(H146&gt;0, data!$K$11,0)),(IF(G146&gt;0,data!$J$11*RIGHT(G146,5)+data!$K$11,0)))))</f>
        <v>0</v>
      </c>
      <c r="J146" s="57">
        <f t="shared" si="144"/>
        <v>0</v>
      </c>
      <c r="K146" s="576"/>
      <c r="L146" s="550"/>
      <c r="M146" s="128"/>
      <c r="N146" s="57">
        <f>INT(ROUND(F146,2)*(IF(J146&gt;0,(IF(L146="ano",data!$J$6,0)),0)))</f>
        <v>0</v>
      </c>
      <c r="O146" s="61">
        <f t="shared" si="145"/>
        <v>0</v>
      </c>
      <c r="P146" s="63">
        <f t="shared" si="146"/>
        <v>0</v>
      </c>
      <c r="Q146" s="26"/>
      <c r="R146" s="288" t="str">
        <f t="shared" si="147"/>
        <v/>
      </c>
      <c r="S146" s="289" t="str">
        <f t="shared" si="148"/>
        <v/>
      </c>
      <c r="T146" s="65" t="s">
        <v>338</v>
      </c>
      <c r="U146" s="290" t="str">
        <f t="shared" si="149"/>
        <v/>
      </c>
      <c r="V146" s="4">
        <f t="shared" si="129"/>
        <v>0</v>
      </c>
      <c r="W146" s="26">
        <f t="shared" si="150"/>
        <v>0</v>
      </c>
      <c r="X146" s="26">
        <f>IF(OR(G146=data!$I$18,G146=data!$I$19,G146=data!$I$20,G146=data!$I$21,G146=data!$I$22,G146=data!$I$23,G146=data!$I$24,G146=data!$I$25,G146=data!$I$26,G146=data!$I$27,G146=data!$I$28,G146=data!$I$29,G146=data!$I$30,G146=data!$I$31,G146=data!$I$32,G146=data!$I$33,G146=data!$I$34,G146=data!$I$35,G146=data!$I$36,G146=data!$I$37,G146=data!$I$38,G146=data!$I$39,G146=data!$I$40,G146=data!$I$41,G146=data!$I$42,G146=data!$I$43,G146=data!$I$44),1,0)</f>
        <v>0</v>
      </c>
      <c r="Z146" s="173" t="s">
        <v>297</v>
      </c>
      <c r="AA146" s="10"/>
      <c r="AB146" s="10"/>
      <c r="AC146" s="560">
        <v>160</v>
      </c>
      <c r="AD146" s="561"/>
      <c r="AE146" s="562"/>
      <c r="AF146" s="560">
        <v>160</v>
      </c>
      <c r="AG146" s="561"/>
      <c r="AH146" s="562"/>
      <c r="AI146" s="560">
        <v>160</v>
      </c>
      <c r="AJ146" s="561"/>
      <c r="AK146" s="562"/>
      <c r="AL146" s="560">
        <v>160</v>
      </c>
      <c r="AM146" s="561"/>
      <c r="AN146" s="562"/>
      <c r="AO146" s="560">
        <v>160</v>
      </c>
      <c r="AP146" s="561"/>
      <c r="AQ146" s="562"/>
      <c r="AR146" s="560">
        <v>160</v>
      </c>
      <c r="AS146" s="561"/>
      <c r="AT146" s="562"/>
      <c r="AU146" s="560">
        <v>160</v>
      </c>
      <c r="AV146" s="561"/>
      <c r="AW146" s="562"/>
      <c r="AX146" s="560">
        <v>160</v>
      </c>
      <c r="AY146" s="561"/>
      <c r="AZ146" s="562"/>
      <c r="BA146" s="560">
        <v>160</v>
      </c>
      <c r="BB146" s="561"/>
      <c r="BC146" s="562"/>
      <c r="BD146" s="560">
        <v>160</v>
      </c>
      <c r="BE146" s="561"/>
      <c r="BF146" s="562"/>
      <c r="BG146" s="560">
        <v>160</v>
      </c>
      <c r="BH146" s="561"/>
      <c r="BI146" s="562"/>
      <c r="BJ146" s="560">
        <v>160</v>
      </c>
      <c r="BK146" s="561"/>
      <c r="BL146" s="562"/>
      <c r="BM146" s="226">
        <f t="shared" si="165"/>
        <v>0</v>
      </c>
      <c r="BN146" s="251">
        <f t="shared" si="166"/>
        <v>0</v>
      </c>
      <c r="BO146" s="226">
        <f t="shared" si="167"/>
        <v>0</v>
      </c>
      <c r="BP146" s="227">
        <f t="shared" si="168"/>
        <v>0</v>
      </c>
      <c r="BQ146" s="1"/>
      <c r="BR146" s="1"/>
      <c r="BS146" s="174">
        <v>160</v>
      </c>
      <c r="BT146" s="573"/>
      <c r="BU146" s="175"/>
      <c r="BV146" s="174">
        <v>160</v>
      </c>
      <c r="BW146" s="573"/>
      <c r="BX146" s="175"/>
      <c r="BY146" s="174">
        <v>160</v>
      </c>
      <c r="BZ146" s="573"/>
      <c r="CA146" s="175"/>
      <c r="CB146" s="174">
        <v>160</v>
      </c>
      <c r="CC146" s="573"/>
      <c r="CD146" s="175"/>
      <c r="CE146" s="174">
        <v>160</v>
      </c>
      <c r="CF146" s="573"/>
      <c r="CG146" s="175"/>
      <c r="CH146" s="174">
        <v>160</v>
      </c>
      <c r="CI146" s="573"/>
      <c r="CJ146" s="175"/>
      <c r="CK146" s="174">
        <v>160</v>
      </c>
      <c r="CL146" s="573"/>
      <c r="CM146" s="175"/>
      <c r="CN146" s="174">
        <v>160</v>
      </c>
      <c r="CO146" s="573"/>
      <c r="CP146" s="175"/>
      <c r="CQ146" s="174">
        <v>160</v>
      </c>
      <c r="CR146" s="573"/>
      <c r="CS146" s="175"/>
      <c r="CT146" s="174">
        <v>160</v>
      </c>
      <c r="CU146" s="573"/>
      <c r="CV146" s="175"/>
      <c r="CW146" s="174">
        <v>160</v>
      </c>
      <c r="CX146" s="573"/>
      <c r="CY146" s="175"/>
      <c r="CZ146" s="174">
        <v>160</v>
      </c>
      <c r="DA146" s="573"/>
      <c r="DB146" s="175"/>
      <c r="DC146" s="252">
        <f t="shared" si="169"/>
        <v>0</v>
      </c>
      <c r="DD146" s="251">
        <f t="shared" si="170"/>
        <v>0</v>
      </c>
      <c r="DE146" s="226">
        <f t="shared" si="171"/>
        <v>0</v>
      </c>
      <c r="DF146" s="227">
        <f t="shared" si="172"/>
        <v>0</v>
      </c>
      <c r="DG146" s="1"/>
      <c r="DH146" s="1"/>
      <c r="DI146" s="174">
        <v>160</v>
      </c>
      <c r="DJ146" s="566"/>
      <c r="DK146" s="567"/>
      <c r="DL146" s="201">
        <v>160</v>
      </c>
      <c r="DM146" s="561"/>
      <c r="DN146" s="567"/>
      <c r="DO146" s="201">
        <v>160</v>
      </c>
      <c r="DP146" s="561"/>
      <c r="DQ146" s="567"/>
      <c r="DR146" s="201">
        <v>160</v>
      </c>
      <c r="DS146" s="561"/>
      <c r="DT146" s="567"/>
      <c r="DU146" s="201">
        <v>160</v>
      </c>
      <c r="DV146" s="561"/>
      <c r="DW146" s="567"/>
      <c r="DX146" s="174">
        <v>160</v>
      </c>
      <c r="DY146" s="566"/>
      <c r="DZ146" s="567"/>
      <c r="EA146" s="201">
        <v>160</v>
      </c>
      <c r="EB146" s="561"/>
      <c r="EC146" s="567"/>
      <c r="ED146" s="201">
        <v>160</v>
      </c>
      <c r="EE146" s="561"/>
      <c r="EF146" s="567"/>
      <c r="EG146" s="201">
        <v>160</v>
      </c>
      <c r="EH146" s="561"/>
      <c r="EI146" s="567"/>
      <c r="EJ146" s="174">
        <v>160</v>
      </c>
      <c r="EK146" s="566"/>
      <c r="EL146" s="567"/>
      <c r="EM146" s="201">
        <v>160</v>
      </c>
      <c r="EN146" s="561"/>
      <c r="EO146" s="567"/>
      <c r="EP146" s="201">
        <v>160</v>
      </c>
      <c r="EQ146" s="561"/>
      <c r="ER146" s="567"/>
      <c r="ES146" s="252">
        <f t="shared" si="173"/>
        <v>0</v>
      </c>
      <c r="ET146" s="251">
        <f t="shared" si="174"/>
        <v>0</v>
      </c>
      <c r="EU146" s="226">
        <f t="shared" si="175"/>
        <v>0</v>
      </c>
      <c r="EV146" s="227">
        <f t="shared" si="176"/>
        <v>0</v>
      </c>
      <c r="EW146" s="1"/>
      <c r="EX146" s="1"/>
      <c r="EY146" s="568">
        <v>160</v>
      </c>
      <c r="EZ146" s="573"/>
      <c r="FA146" s="567"/>
      <c r="FB146" s="201">
        <v>160</v>
      </c>
      <c r="FC146" s="573"/>
      <c r="FD146" s="567"/>
      <c r="FE146" s="201">
        <v>160</v>
      </c>
      <c r="FF146" s="573"/>
      <c r="FG146" s="567"/>
      <c r="FH146" s="201">
        <v>160</v>
      </c>
      <c r="FI146" s="573"/>
      <c r="FJ146" s="567"/>
      <c r="FK146" s="174">
        <v>160</v>
      </c>
      <c r="FL146" s="566"/>
      <c r="FM146" s="567"/>
      <c r="FN146" s="201">
        <v>160</v>
      </c>
      <c r="FO146" s="573"/>
      <c r="FP146" s="567"/>
      <c r="FQ146" s="174">
        <v>160</v>
      </c>
      <c r="FR146" s="566"/>
      <c r="FS146" s="567"/>
      <c r="FT146" s="201">
        <v>160</v>
      </c>
      <c r="FU146" s="573"/>
      <c r="FV146" s="567"/>
      <c r="FW146" s="201">
        <v>160</v>
      </c>
      <c r="FX146" s="573"/>
      <c r="FY146" s="567"/>
      <c r="FZ146" s="174">
        <v>160</v>
      </c>
      <c r="GA146" s="566"/>
      <c r="GB146" s="567"/>
      <c r="GC146" s="201">
        <v>160</v>
      </c>
      <c r="GD146" s="573"/>
      <c r="GE146" s="567"/>
      <c r="GF146" s="201">
        <v>160</v>
      </c>
      <c r="GG146" s="573"/>
      <c r="GH146" s="567"/>
      <c r="GI146" s="252">
        <f t="shared" si="177"/>
        <v>0</v>
      </c>
      <c r="GJ146" s="251">
        <f t="shared" si="178"/>
        <v>0</v>
      </c>
      <c r="GK146" s="226">
        <f t="shared" si="179"/>
        <v>0</v>
      </c>
      <c r="GL146" s="227">
        <f t="shared" si="180"/>
        <v>0</v>
      </c>
      <c r="GM146" s="1"/>
      <c r="GN146" s="1"/>
      <c r="GO146" s="568">
        <v>160</v>
      </c>
      <c r="GP146" s="573"/>
      <c r="GQ146" s="567"/>
      <c r="GR146" s="201">
        <v>160</v>
      </c>
      <c r="GS146" s="573"/>
      <c r="GT146" s="567"/>
      <c r="GU146" s="201">
        <v>160</v>
      </c>
      <c r="GV146" s="573"/>
      <c r="GW146" s="567"/>
      <c r="GX146" s="201">
        <v>160</v>
      </c>
      <c r="GY146" s="573"/>
      <c r="GZ146" s="567"/>
      <c r="HA146" s="201">
        <v>160</v>
      </c>
      <c r="HB146" s="573"/>
      <c r="HC146" s="567"/>
      <c r="HD146" s="201">
        <v>160</v>
      </c>
      <c r="HE146" s="573"/>
      <c r="HF146" s="567"/>
      <c r="HG146" s="201">
        <v>160</v>
      </c>
      <c r="HH146" s="573"/>
      <c r="HI146" s="567"/>
      <c r="HJ146" s="201">
        <v>160</v>
      </c>
      <c r="HK146" s="573"/>
      <c r="HL146" s="567"/>
      <c r="HM146" s="201">
        <v>160</v>
      </c>
      <c r="HN146" s="573"/>
      <c r="HO146" s="567"/>
      <c r="HP146" s="201">
        <v>160</v>
      </c>
      <c r="HQ146" s="573"/>
      <c r="HR146" s="567"/>
      <c r="HS146" s="201">
        <v>160</v>
      </c>
      <c r="HT146" s="573"/>
      <c r="HU146" s="567"/>
      <c r="HV146" s="201">
        <v>160</v>
      </c>
      <c r="HW146" s="573"/>
      <c r="HX146" s="567"/>
      <c r="HY146" s="252">
        <f t="shared" si="181"/>
        <v>0</v>
      </c>
      <c r="HZ146" s="251">
        <f t="shared" si="182"/>
        <v>0</v>
      </c>
      <c r="IA146" s="226">
        <f t="shared" si="183"/>
        <v>0</v>
      </c>
      <c r="IB146" s="227">
        <f t="shared" si="184"/>
        <v>0</v>
      </c>
      <c r="IC146" s="1"/>
      <c r="ID146" s="1"/>
      <c r="IE146" s="568">
        <v>160</v>
      </c>
      <c r="IF146" s="573"/>
      <c r="IG146" s="567"/>
      <c r="IH146" s="201">
        <v>160</v>
      </c>
      <c r="II146" s="573"/>
      <c r="IJ146" s="567"/>
      <c r="IK146" s="174">
        <v>160</v>
      </c>
      <c r="IL146" s="566"/>
      <c r="IM146" s="567"/>
      <c r="IN146" s="174">
        <v>160</v>
      </c>
      <c r="IO146" s="566"/>
      <c r="IP146" s="567"/>
      <c r="IQ146" s="174">
        <v>160</v>
      </c>
      <c r="IR146" s="566"/>
      <c r="IS146" s="567"/>
      <c r="IT146" s="174">
        <v>160</v>
      </c>
      <c r="IU146" s="566"/>
      <c r="IV146" s="567"/>
      <c r="IW146" s="201">
        <v>160</v>
      </c>
      <c r="IX146" s="573"/>
      <c r="IY146" s="567"/>
      <c r="IZ146" s="174">
        <v>160</v>
      </c>
      <c r="JA146" s="566"/>
      <c r="JB146" s="567"/>
      <c r="JC146" s="174">
        <v>160</v>
      </c>
      <c r="JD146" s="566"/>
      <c r="JE146" s="567"/>
      <c r="JF146" s="174">
        <v>160</v>
      </c>
      <c r="JG146" s="566"/>
      <c r="JH146" s="567"/>
      <c r="JI146" s="174">
        <v>160</v>
      </c>
      <c r="JJ146" s="566"/>
      <c r="JK146" s="567"/>
      <c r="JL146" s="201">
        <v>160</v>
      </c>
      <c r="JM146" s="573"/>
      <c r="JN146" s="567"/>
      <c r="JO146" s="252">
        <f t="shared" si="185"/>
        <v>0</v>
      </c>
      <c r="JP146" s="251">
        <f t="shared" si="186"/>
        <v>0</v>
      </c>
      <c r="JQ146" s="226">
        <f t="shared" si="187"/>
        <v>0</v>
      </c>
      <c r="JR146" s="227">
        <f t="shared" si="188"/>
        <v>0</v>
      </c>
      <c r="JS146" s="1"/>
      <c r="JT146" s="1"/>
      <c r="JU146" s="174">
        <v>160</v>
      </c>
      <c r="JV146" s="566"/>
      <c r="JW146" s="567"/>
      <c r="JX146" s="174">
        <v>160</v>
      </c>
      <c r="JY146" s="566"/>
      <c r="JZ146" s="567"/>
      <c r="KA146" s="174">
        <v>160</v>
      </c>
      <c r="KB146" s="566"/>
      <c r="KC146" s="567"/>
      <c r="KD146" s="174">
        <v>160</v>
      </c>
      <c r="KE146" s="566"/>
      <c r="KF146" s="567"/>
      <c r="KG146" s="174">
        <v>160</v>
      </c>
      <c r="KH146" s="566"/>
      <c r="KI146" s="567"/>
      <c r="KJ146" s="174">
        <v>160</v>
      </c>
      <c r="KK146" s="566"/>
      <c r="KL146" s="567"/>
      <c r="KM146" s="174">
        <v>160</v>
      </c>
      <c r="KN146" s="566"/>
      <c r="KO146" s="567"/>
      <c r="KP146" s="174">
        <v>160</v>
      </c>
      <c r="KQ146" s="566"/>
      <c r="KR146" s="567"/>
      <c r="KS146" s="174">
        <v>160</v>
      </c>
      <c r="KT146" s="566"/>
      <c r="KU146" s="567"/>
      <c r="KV146" s="174">
        <v>160</v>
      </c>
      <c r="KW146" s="566"/>
      <c r="KX146" s="567"/>
      <c r="KY146" s="174">
        <v>160</v>
      </c>
      <c r="KZ146" s="566"/>
      <c r="LA146" s="567"/>
      <c r="LB146" s="174">
        <v>160</v>
      </c>
      <c r="LC146" s="566"/>
      <c r="LD146" s="567"/>
      <c r="LE146" s="252">
        <f t="shared" si="189"/>
        <v>0</v>
      </c>
      <c r="LF146" s="251">
        <f t="shared" si="190"/>
        <v>0</v>
      </c>
      <c r="LG146" s="226">
        <f t="shared" si="191"/>
        <v>0</v>
      </c>
      <c r="LH146" s="227">
        <f t="shared" si="192"/>
        <v>0</v>
      </c>
      <c r="LI146" s="1"/>
      <c r="LJ146" s="1"/>
      <c r="LK146" s="174">
        <v>160</v>
      </c>
      <c r="LL146" s="566"/>
      <c r="LM146" s="567"/>
      <c r="LN146" s="174">
        <v>160</v>
      </c>
      <c r="LO146" s="566"/>
      <c r="LP146" s="567"/>
      <c r="LQ146" s="174">
        <v>160</v>
      </c>
      <c r="LR146" s="566"/>
      <c r="LS146" s="567"/>
      <c r="LT146" s="174">
        <v>160</v>
      </c>
      <c r="LU146" s="566"/>
      <c r="LV146" s="567"/>
      <c r="LW146" s="174">
        <v>160</v>
      </c>
      <c r="LX146" s="566"/>
      <c r="LY146" s="567"/>
      <c r="LZ146" s="551">
        <v>160</v>
      </c>
      <c r="MA146" s="566"/>
      <c r="MB146" s="567"/>
      <c r="MC146" s="174">
        <v>160</v>
      </c>
      <c r="MD146" s="566"/>
      <c r="ME146" s="567"/>
      <c r="MF146" s="174">
        <v>160</v>
      </c>
      <c r="MG146" s="566"/>
      <c r="MH146" s="567"/>
      <c r="MI146" s="174">
        <v>160</v>
      </c>
      <c r="MJ146" s="566"/>
      <c r="MK146" s="567"/>
      <c r="ML146" s="174">
        <v>160</v>
      </c>
      <c r="MM146" s="566"/>
      <c r="MN146" s="567"/>
      <c r="MO146" s="551">
        <v>160</v>
      </c>
      <c r="MP146" s="566"/>
      <c r="MQ146" s="567"/>
      <c r="MR146" s="174">
        <v>160</v>
      </c>
      <c r="MS146" s="566"/>
      <c r="MT146" s="567"/>
      <c r="MU146" s="252">
        <f t="shared" si="193"/>
        <v>0</v>
      </c>
      <c r="MV146" s="251">
        <f t="shared" si="194"/>
        <v>0</v>
      </c>
      <c r="MW146" s="226">
        <f t="shared" si="195"/>
        <v>0</v>
      </c>
      <c r="MX146" s="227">
        <f t="shared" si="196"/>
        <v>0</v>
      </c>
      <c r="MY146" s="1"/>
      <c r="MZ146" s="1"/>
      <c r="NA146" s="568">
        <v>160</v>
      </c>
      <c r="NB146" s="573"/>
      <c r="NC146" s="567"/>
      <c r="ND146" s="174">
        <v>160</v>
      </c>
      <c r="NE146" s="566"/>
      <c r="NF146" s="567"/>
      <c r="NG146" s="201">
        <v>160</v>
      </c>
      <c r="NH146" s="573"/>
      <c r="NI146" s="567"/>
      <c r="NJ146" s="201">
        <v>160</v>
      </c>
      <c r="NK146" s="573"/>
      <c r="NL146" s="567"/>
      <c r="NM146" s="174">
        <v>160</v>
      </c>
      <c r="NN146" s="566"/>
      <c r="NO146" s="567"/>
      <c r="NP146" s="174">
        <v>160</v>
      </c>
      <c r="NQ146" s="566"/>
      <c r="NR146" s="567"/>
      <c r="NS146" s="174">
        <v>160</v>
      </c>
      <c r="NT146" s="566"/>
      <c r="NU146" s="567"/>
      <c r="NV146" s="201">
        <v>160</v>
      </c>
      <c r="NW146" s="573"/>
      <c r="NX146" s="567"/>
      <c r="NY146" s="201">
        <v>160</v>
      </c>
      <c r="NZ146" s="573"/>
      <c r="OA146" s="567"/>
      <c r="OB146" s="174">
        <v>160</v>
      </c>
      <c r="OC146" s="566"/>
      <c r="OD146" s="567"/>
      <c r="OE146" s="174">
        <v>160</v>
      </c>
      <c r="OF146" s="566"/>
      <c r="OG146" s="567"/>
      <c r="OH146" s="174">
        <v>160</v>
      </c>
      <c r="OI146" s="566"/>
      <c r="OJ146" s="567"/>
      <c r="OK146" s="252">
        <f t="shared" si="197"/>
        <v>0</v>
      </c>
      <c r="OL146" s="251">
        <f t="shared" si="198"/>
        <v>0</v>
      </c>
      <c r="OM146" s="226">
        <f t="shared" si="199"/>
        <v>0</v>
      </c>
      <c r="ON146" s="227">
        <f t="shared" si="200"/>
        <v>0</v>
      </c>
      <c r="OO146" s="1"/>
      <c r="OP146" s="1"/>
      <c r="OQ146" s="571" t="s">
        <v>297</v>
      </c>
      <c r="OR146" s="577">
        <v>160</v>
      </c>
      <c r="OS146" s="573"/>
      <c r="OT146" s="175"/>
      <c r="OU146" s="252">
        <f t="shared" si="201"/>
        <v>0</v>
      </c>
      <c r="OV146" s="227">
        <f t="shared" si="202"/>
        <v>0</v>
      </c>
      <c r="OW146" s="226">
        <f t="shared" si="203"/>
        <v>0</v>
      </c>
      <c r="OX146" s="251">
        <f t="shared" si="204"/>
        <v>0</v>
      </c>
      <c r="OY146" s="574"/>
      <c r="OZ146" s="1"/>
      <c r="PA146" s="1"/>
      <c r="PB146" s="228">
        <f t="shared" si="151"/>
        <v>0</v>
      </c>
      <c r="PC146" s="255">
        <f t="shared" si="152"/>
        <v>0</v>
      </c>
      <c r="PD146" s="226">
        <f t="shared" si="153"/>
        <v>0</v>
      </c>
      <c r="PE146" s="227">
        <f t="shared" si="154"/>
        <v>0</v>
      </c>
      <c r="PF146" s="230">
        <f t="shared" si="155"/>
        <v>0</v>
      </c>
      <c r="PG146" s="229">
        <f t="shared" si="156"/>
        <v>0</v>
      </c>
      <c r="PH146" s="226">
        <f t="shared" si="157"/>
        <v>0</v>
      </c>
      <c r="PI146" s="251">
        <f t="shared" si="158"/>
        <v>0</v>
      </c>
      <c r="PJ146" s="412">
        <f t="shared" si="159"/>
        <v>0</v>
      </c>
      <c r="PK146" s="417">
        <f t="shared" si="160"/>
        <v>0</v>
      </c>
      <c r="PL146" s="412">
        <f t="shared" si="161"/>
        <v>0</v>
      </c>
      <c r="PM146" s="414">
        <f t="shared" si="162"/>
        <v>0</v>
      </c>
      <c r="PN146" s="412" t="s">
        <v>338</v>
      </c>
      <c r="PO146" s="414" t="s">
        <v>338</v>
      </c>
      <c r="PP146" s="412">
        <f t="shared" si="163"/>
        <v>0</v>
      </c>
      <c r="PQ146" s="414">
        <f t="shared" si="164"/>
        <v>0</v>
      </c>
      <c r="PR146" s="1"/>
      <c r="PV146" s="26"/>
      <c r="PW146" s="26"/>
      <c r="PY146" s="26"/>
    </row>
    <row r="147" spans="2:441" s="4" customFormat="1" ht="16.5" customHeight="1" x14ac:dyDescent="0.25">
      <c r="B147" s="46" t="s">
        <v>349</v>
      </c>
      <c r="C147" s="986"/>
      <c r="D147" s="987"/>
      <c r="E147" s="308"/>
      <c r="F147" s="652">
        <v>1</v>
      </c>
      <c r="G147" s="309"/>
      <c r="H147" s="59"/>
      <c r="I147" s="57">
        <f>INT(ROUND(F147,2)*(IF(RIGHT(G147,1)="*",data!$J$11*H147+(IF(H147&gt;0, data!$K$11,0)),(IF(G147&gt;0,data!$J$11*RIGHT(G147,5)+data!$K$11,0)))))</f>
        <v>0</v>
      </c>
      <c r="J147" s="57">
        <f t="shared" si="144"/>
        <v>0</v>
      </c>
      <c r="K147" s="313"/>
      <c r="L147" s="314"/>
      <c r="M147" s="312"/>
      <c r="N147" s="57">
        <f>INT(ROUND(F147,2)*(IF(J147&gt;0,(IF(L147="ano",data!$J$6,0)),0)))</f>
        <v>0</v>
      </c>
      <c r="O147" s="61">
        <f t="shared" si="145"/>
        <v>0</v>
      </c>
      <c r="P147" s="63">
        <f t="shared" si="146"/>
        <v>0</v>
      </c>
      <c r="Q147" s="26"/>
      <c r="R147" s="288" t="str">
        <f t="shared" si="147"/>
        <v/>
      </c>
      <c r="S147" s="289" t="str">
        <f t="shared" si="148"/>
        <v/>
      </c>
      <c r="T147" s="65" t="s">
        <v>338</v>
      </c>
      <c r="U147" s="290" t="str">
        <f t="shared" si="149"/>
        <v/>
      </c>
      <c r="V147" s="4">
        <f t="shared" si="129"/>
        <v>0</v>
      </c>
      <c r="W147" s="26">
        <f t="shared" si="150"/>
        <v>0</v>
      </c>
      <c r="X147" s="26">
        <f>IF(OR(G147=data!$I$18,G147=data!$I$19,G147=data!$I$20,G147=data!$I$21,G147=data!$I$22,G147=data!$I$23,G147=data!$I$24,G147=data!$I$25,G147=data!$I$26,G147=data!$I$27,G147=data!$I$28,G147=data!$I$29,G147=data!$I$30,G147=data!$I$31,G147=data!$I$32,G147=data!$I$33,G147=data!$I$34,G147=data!$I$35,G147=data!$I$36,G147=data!$I$37,G147=data!$I$38,G147=data!$I$39,G147=data!$I$40,G147=data!$I$41,G147=data!$I$42,G147=data!$I$43,G147=data!$I$44),1,0)</f>
        <v>0</v>
      </c>
      <c r="Z147" s="176" t="s">
        <v>297</v>
      </c>
      <c r="AA147" s="10"/>
      <c r="AB147" s="10"/>
      <c r="AC147" s="168">
        <v>160</v>
      </c>
      <c r="AD147" s="328"/>
      <c r="AE147" s="223"/>
      <c r="AF147" s="168">
        <v>160</v>
      </c>
      <c r="AG147" s="328"/>
      <c r="AH147" s="223"/>
      <c r="AI147" s="168">
        <v>160</v>
      </c>
      <c r="AJ147" s="328"/>
      <c r="AK147" s="223"/>
      <c r="AL147" s="168">
        <v>160</v>
      </c>
      <c r="AM147" s="328"/>
      <c r="AN147" s="223"/>
      <c r="AO147" s="168">
        <v>160</v>
      </c>
      <c r="AP147" s="328"/>
      <c r="AQ147" s="223"/>
      <c r="AR147" s="168">
        <v>160</v>
      </c>
      <c r="AS147" s="328"/>
      <c r="AT147" s="223"/>
      <c r="AU147" s="168">
        <v>160</v>
      </c>
      <c r="AV147" s="328"/>
      <c r="AW147" s="223"/>
      <c r="AX147" s="168">
        <v>160</v>
      </c>
      <c r="AY147" s="328"/>
      <c r="AZ147" s="223"/>
      <c r="BA147" s="168">
        <v>160</v>
      </c>
      <c r="BB147" s="328"/>
      <c r="BC147" s="223"/>
      <c r="BD147" s="168">
        <v>160</v>
      </c>
      <c r="BE147" s="328"/>
      <c r="BF147" s="223"/>
      <c r="BG147" s="168">
        <v>160</v>
      </c>
      <c r="BH147" s="328"/>
      <c r="BI147" s="223"/>
      <c r="BJ147" s="168">
        <v>160</v>
      </c>
      <c r="BK147" s="328"/>
      <c r="BL147" s="223"/>
      <c r="BM147" s="226">
        <f t="shared" si="165"/>
        <v>0</v>
      </c>
      <c r="BN147" s="251">
        <f t="shared" si="166"/>
        <v>0</v>
      </c>
      <c r="BO147" s="226">
        <f t="shared" si="167"/>
        <v>0</v>
      </c>
      <c r="BP147" s="227">
        <f t="shared" si="168"/>
        <v>0</v>
      </c>
      <c r="BQ147" s="1"/>
      <c r="BR147" s="1"/>
      <c r="BS147" s="164">
        <v>160</v>
      </c>
      <c r="BT147" s="327"/>
      <c r="BU147" s="177"/>
      <c r="BV147" s="164">
        <v>160</v>
      </c>
      <c r="BW147" s="327"/>
      <c r="BX147" s="177"/>
      <c r="BY147" s="164">
        <v>160</v>
      </c>
      <c r="BZ147" s="327"/>
      <c r="CA147" s="177"/>
      <c r="CB147" s="164">
        <v>160</v>
      </c>
      <c r="CC147" s="327"/>
      <c r="CD147" s="177"/>
      <c r="CE147" s="164">
        <v>160</v>
      </c>
      <c r="CF147" s="327"/>
      <c r="CG147" s="177"/>
      <c r="CH147" s="164">
        <v>160</v>
      </c>
      <c r="CI147" s="327"/>
      <c r="CJ147" s="177"/>
      <c r="CK147" s="164">
        <v>160</v>
      </c>
      <c r="CL147" s="327"/>
      <c r="CM147" s="177"/>
      <c r="CN147" s="164">
        <v>160</v>
      </c>
      <c r="CO147" s="327"/>
      <c r="CP147" s="177"/>
      <c r="CQ147" s="164">
        <v>160</v>
      </c>
      <c r="CR147" s="327"/>
      <c r="CS147" s="177"/>
      <c r="CT147" s="164">
        <v>160</v>
      </c>
      <c r="CU147" s="327"/>
      <c r="CV147" s="177"/>
      <c r="CW147" s="164">
        <v>160</v>
      </c>
      <c r="CX147" s="327"/>
      <c r="CY147" s="177"/>
      <c r="CZ147" s="164">
        <v>160</v>
      </c>
      <c r="DA147" s="327"/>
      <c r="DB147" s="177"/>
      <c r="DC147" s="252">
        <f t="shared" si="169"/>
        <v>0</v>
      </c>
      <c r="DD147" s="251">
        <f t="shared" si="170"/>
        <v>0</v>
      </c>
      <c r="DE147" s="226">
        <f t="shared" si="171"/>
        <v>0</v>
      </c>
      <c r="DF147" s="227">
        <f t="shared" si="172"/>
        <v>0</v>
      </c>
      <c r="DG147" s="1"/>
      <c r="DH147" s="1"/>
      <c r="DI147" s="164">
        <v>160</v>
      </c>
      <c r="DJ147" s="340"/>
      <c r="DK147" s="169"/>
      <c r="DL147" s="195">
        <v>160</v>
      </c>
      <c r="DM147" s="328"/>
      <c r="DN147" s="169"/>
      <c r="DO147" s="195">
        <v>160</v>
      </c>
      <c r="DP147" s="328"/>
      <c r="DQ147" s="169"/>
      <c r="DR147" s="195">
        <v>160</v>
      </c>
      <c r="DS147" s="328"/>
      <c r="DT147" s="169"/>
      <c r="DU147" s="195">
        <v>160</v>
      </c>
      <c r="DV147" s="328"/>
      <c r="DW147" s="169"/>
      <c r="DX147" s="164">
        <v>160</v>
      </c>
      <c r="DY147" s="340"/>
      <c r="DZ147" s="169"/>
      <c r="EA147" s="195">
        <v>160</v>
      </c>
      <c r="EB147" s="328"/>
      <c r="EC147" s="169"/>
      <c r="ED147" s="195">
        <v>160</v>
      </c>
      <c r="EE147" s="328"/>
      <c r="EF147" s="169"/>
      <c r="EG147" s="195">
        <v>160</v>
      </c>
      <c r="EH147" s="328"/>
      <c r="EI147" s="169"/>
      <c r="EJ147" s="164">
        <v>160</v>
      </c>
      <c r="EK147" s="340"/>
      <c r="EL147" s="169"/>
      <c r="EM147" s="195">
        <v>160</v>
      </c>
      <c r="EN147" s="328"/>
      <c r="EO147" s="169"/>
      <c r="EP147" s="195">
        <v>160</v>
      </c>
      <c r="EQ147" s="328"/>
      <c r="ER147" s="169"/>
      <c r="ES147" s="252">
        <f t="shared" si="173"/>
        <v>0</v>
      </c>
      <c r="ET147" s="251">
        <f t="shared" si="174"/>
        <v>0</v>
      </c>
      <c r="EU147" s="226">
        <f t="shared" si="175"/>
        <v>0</v>
      </c>
      <c r="EV147" s="227">
        <f t="shared" si="176"/>
        <v>0</v>
      </c>
      <c r="EW147" s="1"/>
      <c r="EX147" s="1"/>
      <c r="EY147" s="346">
        <v>160</v>
      </c>
      <c r="EZ147" s="327"/>
      <c r="FA147" s="169"/>
      <c r="FB147" s="195">
        <v>160</v>
      </c>
      <c r="FC147" s="327"/>
      <c r="FD147" s="169"/>
      <c r="FE147" s="195">
        <v>160</v>
      </c>
      <c r="FF147" s="327"/>
      <c r="FG147" s="169"/>
      <c r="FH147" s="195">
        <v>160</v>
      </c>
      <c r="FI147" s="327"/>
      <c r="FJ147" s="169"/>
      <c r="FK147" s="164">
        <v>160</v>
      </c>
      <c r="FL147" s="340"/>
      <c r="FM147" s="169"/>
      <c r="FN147" s="195">
        <v>160</v>
      </c>
      <c r="FO147" s="327"/>
      <c r="FP147" s="169"/>
      <c r="FQ147" s="164">
        <v>160</v>
      </c>
      <c r="FR147" s="340"/>
      <c r="FS147" s="169"/>
      <c r="FT147" s="195">
        <v>160</v>
      </c>
      <c r="FU147" s="327"/>
      <c r="FV147" s="169"/>
      <c r="FW147" s="195">
        <v>160</v>
      </c>
      <c r="FX147" s="327"/>
      <c r="FY147" s="169"/>
      <c r="FZ147" s="164">
        <v>160</v>
      </c>
      <c r="GA147" s="340"/>
      <c r="GB147" s="169"/>
      <c r="GC147" s="195">
        <v>160</v>
      </c>
      <c r="GD147" s="327"/>
      <c r="GE147" s="169"/>
      <c r="GF147" s="195">
        <v>160</v>
      </c>
      <c r="GG147" s="327"/>
      <c r="GH147" s="169"/>
      <c r="GI147" s="252">
        <f t="shared" si="177"/>
        <v>0</v>
      </c>
      <c r="GJ147" s="251">
        <f t="shared" si="178"/>
        <v>0</v>
      </c>
      <c r="GK147" s="226">
        <f t="shared" si="179"/>
        <v>0</v>
      </c>
      <c r="GL147" s="227">
        <f t="shared" si="180"/>
        <v>0</v>
      </c>
      <c r="GM147" s="1"/>
      <c r="GN147" s="1"/>
      <c r="GO147" s="346">
        <v>160</v>
      </c>
      <c r="GP147" s="327"/>
      <c r="GQ147" s="169"/>
      <c r="GR147" s="195">
        <v>160</v>
      </c>
      <c r="GS147" s="327"/>
      <c r="GT147" s="169"/>
      <c r="GU147" s="195">
        <v>160</v>
      </c>
      <c r="GV147" s="327"/>
      <c r="GW147" s="169"/>
      <c r="GX147" s="195">
        <v>160</v>
      </c>
      <c r="GY147" s="327"/>
      <c r="GZ147" s="169"/>
      <c r="HA147" s="195">
        <v>160</v>
      </c>
      <c r="HB147" s="327"/>
      <c r="HC147" s="169"/>
      <c r="HD147" s="195">
        <v>160</v>
      </c>
      <c r="HE147" s="327"/>
      <c r="HF147" s="169"/>
      <c r="HG147" s="195">
        <v>160</v>
      </c>
      <c r="HH147" s="327"/>
      <c r="HI147" s="169"/>
      <c r="HJ147" s="195">
        <v>160</v>
      </c>
      <c r="HK147" s="327"/>
      <c r="HL147" s="169"/>
      <c r="HM147" s="195">
        <v>160</v>
      </c>
      <c r="HN147" s="327"/>
      <c r="HO147" s="169"/>
      <c r="HP147" s="195">
        <v>160</v>
      </c>
      <c r="HQ147" s="327"/>
      <c r="HR147" s="169"/>
      <c r="HS147" s="195">
        <v>160</v>
      </c>
      <c r="HT147" s="327"/>
      <c r="HU147" s="169"/>
      <c r="HV147" s="195">
        <v>160</v>
      </c>
      <c r="HW147" s="327"/>
      <c r="HX147" s="169"/>
      <c r="HY147" s="252">
        <f t="shared" si="181"/>
        <v>0</v>
      </c>
      <c r="HZ147" s="251">
        <f t="shared" si="182"/>
        <v>0</v>
      </c>
      <c r="IA147" s="226">
        <f t="shared" si="183"/>
        <v>0</v>
      </c>
      <c r="IB147" s="227">
        <f t="shared" si="184"/>
        <v>0</v>
      </c>
      <c r="IC147" s="1"/>
      <c r="ID147" s="1"/>
      <c r="IE147" s="346">
        <v>160</v>
      </c>
      <c r="IF147" s="327"/>
      <c r="IG147" s="169"/>
      <c r="IH147" s="195">
        <v>160</v>
      </c>
      <c r="II147" s="327"/>
      <c r="IJ147" s="169"/>
      <c r="IK147" s="164">
        <v>160</v>
      </c>
      <c r="IL147" s="340"/>
      <c r="IM147" s="169"/>
      <c r="IN147" s="164">
        <v>160</v>
      </c>
      <c r="IO147" s="340"/>
      <c r="IP147" s="169"/>
      <c r="IQ147" s="164">
        <v>160</v>
      </c>
      <c r="IR147" s="340"/>
      <c r="IS147" s="169"/>
      <c r="IT147" s="164">
        <v>160</v>
      </c>
      <c r="IU147" s="340"/>
      <c r="IV147" s="169"/>
      <c r="IW147" s="195">
        <v>160</v>
      </c>
      <c r="IX147" s="327"/>
      <c r="IY147" s="169"/>
      <c r="IZ147" s="164">
        <v>160</v>
      </c>
      <c r="JA147" s="340"/>
      <c r="JB147" s="169"/>
      <c r="JC147" s="164">
        <v>160</v>
      </c>
      <c r="JD147" s="340"/>
      <c r="JE147" s="169"/>
      <c r="JF147" s="164">
        <v>160</v>
      </c>
      <c r="JG147" s="340"/>
      <c r="JH147" s="169"/>
      <c r="JI147" s="164">
        <v>160</v>
      </c>
      <c r="JJ147" s="340"/>
      <c r="JK147" s="169"/>
      <c r="JL147" s="195">
        <v>160</v>
      </c>
      <c r="JM147" s="327"/>
      <c r="JN147" s="169"/>
      <c r="JO147" s="252">
        <f t="shared" si="185"/>
        <v>0</v>
      </c>
      <c r="JP147" s="251">
        <f t="shared" si="186"/>
        <v>0</v>
      </c>
      <c r="JQ147" s="226">
        <f t="shared" si="187"/>
        <v>0</v>
      </c>
      <c r="JR147" s="227">
        <f t="shared" si="188"/>
        <v>0</v>
      </c>
      <c r="JS147" s="1"/>
      <c r="JT147" s="1"/>
      <c r="JU147" s="164">
        <v>160</v>
      </c>
      <c r="JV147" s="340"/>
      <c r="JW147" s="169"/>
      <c r="JX147" s="164">
        <v>160</v>
      </c>
      <c r="JY147" s="340"/>
      <c r="JZ147" s="169"/>
      <c r="KA147" s="164">
        <v>160</v>
      </c>
      <c r="KB147" s="340"/>
      <c r="KC147" s="169"/>
      <c r="KD147" s="164">
        <v>160</v>
      </c>
      <c r="KE147" s="340"/>
      <c r="KF147" s="169"/>
      <c r="KG147" s="164">
        <v>160</v>
      </c>
      <c r="KH147" s="340"/>
      <c r="KI147" s="169"/>
      <c r="KJ147" s="164">
        <v>160</v>
      </c>
      <c r="KK147" s="340"/>
      <c r="KL147" s="169"/>
      <c r="KM147" s="164">
        <v>160</v>
      </c>
      <c r="KN147" s="340"/>
      <c r="KO147" s="169"/>
      <c r="KP147" s="164">
        <v>160</v>
      </c>
      <c r="KQ147" s="340"/>
      <c r="KR147" s="169"/>
      <c r="KS147" s="164">
        <v>160</v>
      </c>
      <c r="KT147" s="340"/>
      <c r="KU147" s="169"/>
      <c r="KV147" s="164">
        <v>160</v>
      </c>
      <c r="KW147" s="340"/>
      <c r="KX147" s="169"/>
      <c r="KY147" s="164">
        <v>160</v>
      </c>
      <c r="KZ147" s="340"/>
      <c r="LA147" s="169"/>
      <c r="LB147" s="164">
        <v>160</v>
      </c>
      <c r="LC147" s="340"/>
      <c r="LD147" s="169"/>
      <c r="LE147" s="252">
        <f t="shared" si="189"/>
        <v>0</v>
      </c>
      <c r="LF147" s="251">
        <f t="shared" si="190"/>
        <v>0</v>
      </c>
      <c r="LG147" s="226">
        <f t="shared" si="191"/>
        <v>0</v>
      </c>
      <c r="LH147" s="227">
        <f t="shared" si="192"/>
        <v>0</v>
      </c>
      <c r="LI147" s="1"/>
      <c r="LJ147" s="1"/>
      <c r="LK147" s="164">
        <v>160</v>
      </c>
      <c r="LL147" s="340"/>
      <c r="LM147" s="169"/>
      <c r="LN147" s="164">
        <v>160</v>
      </c>
      <c r="LO147" s="340"/>
      <c r="LP147" s="169"/>
      <c r="LQ147" s="164">
        <v>160</v>
      </c>
      <c r="LR147" s="340"/>
      <c r="LS147" s="169"/>
      <c r="LT147" s="164">
        <v>160</v>
      </c>
      <c r="LU147" s="340"/>
      <c r="LV147" s="169"/>
      <c r="LW147" s="164">
        <v>160</v>
      </c>
      <c r="LX147" s="340"/>
      <c r="LY147" s="169"/>
      <c r="LZ147" s="205">
        <v>160</v>
      </c>
      <c r="MA147" s="340"/>
      <c r="MB147" s="169"/>
      <c r="MC147" s="164">
        <v>160</v>
      </c>
      <c r="MD147" s="340"/>
      <c r="ME147" s="169"/>
      <c r="MF147" s="164">
        <v>160</v>
      </c>
      <c r="MG147" s="340"/>
      <c r="MH147" s="169"/>
      <c r="MI147" s="164">
        <v>160</v>
      </c>
      <c r="MJ147" s="340"/>
      <c r="MK147" s="169"/>
      <c r="ML147" s="164">
        <v>160</v>
      </c>
      <c r="MM147" s="340"/>
      <c r="MN147" s="169"/>
      <c r="MO147" s="205">
        <v>160</v>
      </c>
      <c r="MP147" s="340"/>
      <c r="MQ147" s="169"/>
      <c r="MR147" s="164">
        <v>160</v>
      </c>
      <c r="MS147" s="340"/>
      <c r="MT147" s="169"/>
      <c r="MU147" s="252">
        <f t="shared" si="193"/>
        <v>0</v>
      </c>
      <c r="MV147" s="251">
        <f t="shared" si="194"/>
        <v>0</v>
      </c>
      <c r="MW147" s="226">
        <f t="shared" si="195"/>
        <v>0</v>
      </c>
      <c r="MX147" s="227">
        <f t="shared" si="196"/>
        <v>0</v>
      </c>
      <c r="MY147" s="1"/>
      <c r="MZ147" s="1"/>
      <c r="NA147" s="346">
        <v>160</v>
      </c>
      <c r="NB147" s="327"/>
      <c r="NC147" s="169"/>
      <c r="ND147" s="164">
        <v>160</v>
      </c>
      <c r="NE147" s="340"/>
      <c r="NF147" s="169"/>
      <c r="NG147" s="195">
        <v>160</v>
      </c>
      <c r="NH147" s="327"/>
      <c r="NI147" s="169"/>
      <c r="NJ147" s="195">
        <v>160</v>
      </c>
      <c r="NK147" s="327"/>
      <c r="NL147" s="169"/>
      <c r="NM147" s="164">
        <v>160</v>
      </c>
      <c r="NN147" s="340"/>
      <c r="NO147" s="169"/>
      <c r="NP147" s="164">
        <v>160</v>
      </c>
      <c r="NQ147" s="340"/>
      <c r="NR147" s="169"/>
      <c r="NS147" s="164">
        <v>160</v>
      </c>
      <c r="NT147" s="340"/>
      <c r="NU147" s="169"/>
      <c r="NV147" s="195">
        <v>160</v>
      </c>
      <c r="NW147" s="327"/>
      <c r="NX147" s="169"/>
      <c r="NY147" s="195">
        <v>160</v>
      </c>
      <c r="NZ147" s="327"/>
      <c r="OA147" s="169"/>
      <c r="OB147" s="164">
        <v>160</v>
      </c>
      <c r="OC147" s="340"/>
      <c r="OD147" s="169"/>
      <c r="OE147" s="164">
        <v>160</v>
      </c>
      <c r="OF147" s="340"/>
      <c r="OG147" s="169"/>
      <c r="OH147" s="164">
        <v>160</v>
      </c>
      <c r="OI147" s="340"/>
      <c r="OJ147" s="169"/>
      <c r="OK147" s="252">
        <f t="shared" si="197"/>
        <v>0</v>
      </c>
      <c r="OL147" s="251">
        <f t="shared" si="198"/>
        <v>0</v>
      </c>
      <c r="OM147" s="226">
        <f t="shared" si="199"/>
        <v>0</v>
      </c>
      <c r="ON147" s="227">
        <f t="shared" si="200"/>
        <v>0</v>
      </c>
      <c r="OO147" s="1"/>
      <c r="OP147" s="1"/>
      <c r="OQ147" s="283" t="s">
        <v>297</v>
      </c>
      <c r="OR147" s="354">
        <v>160</v>
      </c>
      <c r="OS147" s="327"/>
      <c r="OT147" s="177"/>
      <c r="OU147" s="252">
        <f t="shared" si="201"/>
        <v>0</v>
      </c>
      <c r="OV147" s="227">
        <f t="shared" si="202"/>
        <v>0</v>
      </c>
      <c r="OW147" s="226">
        <f t="shared" si="203"/>
        <v>0</v>
      </c>
      <c r="OX147" s="251">
        <f t="shared" si="204"/>
        <v>0</v>
      </c>
      <c r="OY147" s="293"/>
      <c r="OZ147" s="1"/>
      <c r="PA147" s="1"/>
      <c r="PB147" s="228">
        <f t="shared" si="151"/>
        <v>0</v>
      </c>
      <c r="PC147" s="255">
        <f t="shared" si="152"/>
        <v>0</v>
      </c>
      <c r="PD147" s="226">
        <f t="shared" si="153"/>
        <v>0</v>
      </c>
      <c r="PE147" s="227">
        <f t="shared" si="154"/>
        <v>0</v>
      </c>
      <c r="PF147" s="230">
        <f t="shared" si="155"/>
        <v>0</v>
      </c>
      <c r="PG147" s="229">
        <f t="shared" si="156"/>
        <v>0</v>
      </c>
      <c r="PH147" s="226">
        <f t="shared" si="157"/>
        <v>0</v>
      </c>
      <c r="PI147" s="251">
        <f t="shared" si="158"/>
        <v>0</v>
      </c>
      <c r="PJ147" s="412">
        <f t="shared" si="159"/>
        <v>0</v>
      </c>
      <c r="PK147" s="417">
        <f t="shared" si="160"/>
        <v>0</v>
      </c>
      <c r="PL147" s="412">
        <f t="shared" si="161"/>
        <v>0</v>
      </c>
      <c r="PM147" s="414">
        <f t="shared" si="162"/>
        <v>0</v>
      </c>
      <c r="PN147" s="412" t="s">
        <v>338</v>
      </c>
      <c r="PO147" s="414" t="s">
        <v>338</v>
      </c>
      <c r="PP147" s="412">
        <f t="shared" si="163"/>
        <v>0</v>
      </c>
      <c r="PQ147" s="414">
        <f t="shared" si="164"/>
        <v>0</v>
      </c>
      <c r="PR147" s="1"/>
      <c r="PV147" s="26"/>
      <c r="PW147" s="26"/>
      <c r="PY147" s="26"/>
    </row>
    <row r="148" spans="2:441" s="4" customFormat="1" ht="15" hidden="1" customHeight="1" x14ac:dyDescent="0.25">
      <c r="B148" s="46"/>
      <c r="C148" s="982"/>
      <c r="D148" s="983"/>
      <c r="E148" s="583"/>
      <c r="F148" s="652"/>
      <c r="G148" s="584"/>
      <c r="H148" s="58"/>
      <c r="I148" s="57">
        <f>INT(ROUND(F148,2)*(IF(RIGHT(G148,1)="*",data!$J$11*H148+(IF(H148&gt;0, data!$K$11,0)),(IF(G148&gt;0,data!$J$11*RIGHT(G148,5)+data!$K$11,0)))))</f>
        <v>0</v>
      </c>
      <c r="J148" s="57">
        <f t="shared" si="144"/>
        <v>0</v>
      </c>
      <c r="K148" s="576"/>
      <c r="L148" s="550"/>
      <c r="M148" s="128"/>
      <c r="N148" s="57">
        <f>INT(ROUND(F148,2)*(IF(J148&gt;0,(IF(L148="ano",data!$J$6,0)),0)))</f>
        <v>0</v>
      </c>
      <c r="O148" s="61">
        <f t="shared" si="145"/>
        <v>0</v>
      </c>
      <c r="P148" s="63">
        <f t="shared" si="146"/>
        <v>0</v>
      </c>
      <c r="Q148" s="26"/>
      <c r="R148" s="288" t="str">
        <f t="shared" si="147"/>
        <v/>
      </c>
      <c r="S148" s="289" t="str">
        <f t="shared" si="148"/>
        <v/>
      </c>
      <c r="T148" s="65" t="s">
        <v>338</v>
      </c>
      <c r="U148" s="290" t="str">
        <f t="shared" si="149"/>
        <v/>
      </c>
      <c r="V148" s="4">
        <f t="shared" si="129"/>
        <v>0</v>
      </c>
      <c r="W148" s="26">
        <f t="shared" si="150"/>
        <v>0</v>
      </c>
      <c r="X148" s="26">
        <f>IF(OR(G148=data!$I$18,G148=data!$I$19,G148=data!$I$20,G148=data!$I$21,G148=data!$I$22,G148=data!$I$23,G148=data!$I$24,G148=data!$I$25,G148=data!$I$26,G148=data!$I$27,G148=data!$I$28,G148=data!$I$29,G148=data!$I$30,G148=data!$I$31,G148=data!$I$32,G148=data!$I$33,G148=data!$I$34,G148=data!$I$35,G148=data!$I$36,G148=data!$I$37,G148=data!$I$38,G148=data!$I$39,G148=data!$I$40,G148=data!$I$41,G148=data!$I$42,G148=data!$I$43,G148=data!$I$44),1,0)</f>
        <v>0</v>
      </c>
      <c r="Z148" s="173" t="s">
        <v>297</v>
      </c>
      <c r="AA148" s="10"/>
      <c r="AB148" s="10"/>
      <c r="AC148" s="560">
        <v>160</v>
      </c>
      <c r="AD148" s="561"/>
      <c r="AE148" s="562"/>
      <c r="AF148" s="560">
        <v>160</v>
      </c>
      <c r="AG148" s="561"/>
      <c r="AH148" s="562"/>
      <c r="AI148" s="560">
        <v>160</v>
      </c>
      <c r="AJ148" s="561"/>
      <c r="AK148" s="562"/>
      <c r="AL148" s="560">
        <v>160</v>
      </c>
      <c r="AM148" s="561"/>
      <c r="AN148" s="562"/>
      <c r="AO148" s="560">
        <v>160</v>
      </c>
      <c r="AP148" s="561"/>
      <c r="AQ148" s="562"/>
      <c r="AR148" s="560">
        <v>160</v>
      </c>
      <c r="AS148" s="561"/>
      <c r="AT148" s="562"/>
      <c r="AU148" s="560">
        <v>160</v>
      </c>
      <c r="AV148" s="561"/>
      <c r="AW148" s="562"/>
      <c r="AX148" s="560">
        <v>160</v>
      </c>
      <c r="AY148" s="561"/>
      <c r="AZ148" s="562"/>
      <c r="BA148" s="560">
        <v>160</v>
      </c>
      <c r="BB148" s="561"/>
      <c r="BC148" s="562"/>
      <c r="BD148" s="560">
        <v>160</v>
      </c>
      <c r="BE148" s="561"/>
      <c r="BF148" s="562"/>
      <c r="BG148" s="560">
        <v>160</v>
      </c>
      <c r="BH148" s="561"/>
      <c r="BI148" s="562"/>
      <c r="BJ148" s="560">
        <v>160</v>
      </c>
      <c r="BK148" s="561"/>
      <c r="BL148" s="562"/>
      <c r="BM148" s="226">
        <f t="shared" si="165"/>
        <v>0</v>
      </c>
      <c r="BN148" s="251">
        <f t="shared" si="166"/>
        <v>0</v>
      </c>
      <c r="BO148" s="226">
        <f t="shared" si="167"/>
        <v>0</v>
      </c>
      <c r="BP148" s="227">
        <f t="shared" si="168"/>
        <v>0</v>
      </c>
      <c r="BQ148" s="1"/>
      <c r="BR148" s="1"/>
      <c r="BS148" s="174">
        <v>160</v>
      </c>
      <c r="BT148" s="573"/>
      <c r="BU148" s="175"/>
      <c r="BV148" s="174">
        <v>160</v>
      </c>
      <c r="BW148" s="573"/>
      <c r="BX148" s="175"/>
      <c r="BY148" s="174">
        <v>160</v>
      </c>
      <c r="BZ148" s="573"/>
      <c r="CA148" s="175"/>
      <c r="CB148" s="174">
        <v>160</v>
      </c>
      <c r="CC148" s="573"/>
      <c r="CD148" s="175"/>
      <c r="CE148" s="174">
        <v>160</v>
      </c>
      <c r="CF148" s="573"/>
      <c r="CG148" s="175"/>
      <c r="CH148" s="174">
        <v>160</v>
      </c>
      <c r="CI148" s="573"/>
      <c r="CJ148" s="175"/>
      <c r="CK148" s="174">
        <v>160</v>
      </c>
      <c r="CL148" s="573"/>
      <c r="CM148" s="175"/>
      <c r="CN148" s="174">
        <v>160</v>
      </c>
      <c r="CO148" s="573"/>
      <c r="CP148" s="175"/>
      <c r="CQ148" s="174">
        <v>160</v>
      </c>
      <c r="CR148" s="573"/>
      <c r="CS148" s="175"/>
      <c r="CT148" s="174">
        <v>160</v>
      </c>
      <c r="CU148" s="573"/>
      <c r="CV148" s="175"/>
      <c r="CW148" s="174">
        <v>160</v>
      </c>
      <c r="CX148" s="573"/>
      <c r="CY148" s="175"/>
      <c r="CZ148" s="174">
        <v>160</v>
      </c>
      <c r="DA148" s="573"/>
      <c r="DB148" s="175"/>
      <c r="DC148" s="252">
        <f t="shared" si="169"/>
        <v>0</v>
      </c>
      <c r="DD148" s="251">
        <f t="shared" si="170"/>
        <v>0</v>
      </c>
      <c r="DE148" s="226">
        <f t="shared" si="171"/>
        <v>0</v>
      </c>
      <c r="DF148" s="227">
        <f t="shared" si="172"/>
        <v>0</v>
      </c>
      <c r="DG148" s="1"/>
      <c r="DH148" s="1"/>
      <c r="DI148" s="174">
        <v>160</v>
      </c>
      <c r="DJ148" s="566"/>
      <c r="DK148" s="567"/>
      <c r="DL148" s="201">
        <v>160</v>
      </c>
      <c r="DM148" s="561"/>
      <c r="DN148" s="567"/>
      <c r="DO148" s="201">
        <v>160</v>
      </c>
      <c r="DP148" s="561"/>
      <c r="DQ148" s="567"/>
      <c r="DR148" s="201">
        <v>160</v>
      </c>
      <c r="DS148" s="561"/>
      <c r="DT148" s="567"/>
      <c r="DU148" s="201">
        <v>160</v>
      </c>
      <c r="DV148" s="561"/>
      <c r="DW148" s="567"/>
      <c r="DX148" s="174">
        <v>160</v>
      </c>
      <c r="DY148" s="566"/>
      <c r="DZ148" s="567"/>
      <c r="EA148" s="201">
        <v>160</v>
      </c>
      <c r="EB148" s="561"/>
      <c r="EC148" s="567"/>
      <c r="ED148" s="201">
        <v>160</v>
      </c>
      <c r="EE148" s="561"/>
      <c r="EF148" s="567"/>
      <c r="EG148" s="201">
        <v>160</v>
      </c>
      <c r="EH148" s="561"/>
      <c r="EI148" s="567"/>
      <c r="EJ148" s="174">
        <v>160</v>
      </c>
      <c r="EK148" s="566"/>
      <c r="EL148" s="567"/>
      <c r="EM148" s="201">
        <v>160</v>
      </c>
      <c r="EN148" s="561"/>
      <c r="EO148" s="567"/>
      <c r="EP148" s="201">
        <v>160</v>
      </c>
      <c r="EQ148" s="561"/>
      <c r="ER148" s="567"/>
      <c r="ES148" s="252">
        <f t="shared" si="173"/>
        <v>0</v>
      </c>
      <c r="ET148" s="251">
        <f t="shared" si="174"/>
        <v>0</v>
      </c>
      <c r="EU148" s="226">
        <f t="shared" si="175"/>
        <v>0</v>
      </c>
      <c r="EV148" s="227">
        <f t="shared" si="176"/>
        <v>0</v>
      </c>
      <c r="EW148" s="1"/>
      <c r="EX148" s="1"/>
      <c r="EY148" s="568">
        <v>160</v>
      </c>
      <c r="EZ148" s="573"/>
      <c r="FA148" s="567"/>
      <c r="FB148" s="201">
        <v>160</v>
      </c>
      <c r="FC148" s="573"/>
      <c r="FD148" s="567"/>
      <c r="FE148" s="201">
        <v>160</v>
      </c>
      <c r="FF148" s="573"/>
      <c r="FG148" s="567"/>
      <c r="FH148" s="201">
        <v>160</v>
      </c>
      <c r="FI148" s="573"/>
      <c r="FJ148" s="567"/>
      <c r="FK148" s="174">
        <v>160</v>
      </c>
      <c r="FL148" s="566"/>
      <c r="FM148" s="567"/>
      <c r="FN148" s="201">
        <v>160</v>
      </c>
      <c r="FO148" s="573"/>
      <c r="FP148" s="567"/>
      <c r="FQ148" s="174">
        <v>160</v>
      </c>
      <c r="FR148" s="566"/>
      <c r="FS148" s="567"/>
      <c r="FT148" s="201">
        <v>160</v>
      </c>
      <c r="FU148" s="573"/>
      <c r="FV148" s="567"/>
      <c r="FW148" s="201">
        <v>160</v>
      </c>
      <c r="FX148" s="573"/>
      <c r="FY148" s="567"/>
      <c r="FZ148" s="174">
        <v>160</v>
      </c>
      <c r="GA148" s="566"/>
      <c r="GB148" s="567"/>
      <c r="GC148" s="201">
        <v>160</v>
      </c>
      <c r="GD148" s="573"/>
      <c r="GE148" s="567"/>
      <c r="GF148" s="201">
        <v>160</v>
      </c>
      <c r="GG148" s="573"/>
      <c r="GH148" s="567"/>
      <c r="GI148" s="252">
        <f t="shared" si="177"/>
        <v>0</v>
      </c>
      <c r="GJ148" s="251">
        <f t="shared" si="178"/>
        <v>0</v>
      </c>
      <c r="GK148" s="226">
        <f t="shared" si="179"/>
        <v>0</v>
      </c>
      <c r="GL148" s="227">
        <f t="shared" si="180"/>
        <v>0</v>
      </c>
      <c r="GM148" s="1"/>
      <c r="GN148" s="1"/>
      <c r="GO148" s="568">
        <v>160</v>
      </c>
      <c r="GP148" s="573"/>
      <c r="GQ148" s="567"/>
      <c r="GR148" s="201">
        <v>160</v>
      </c>
      <c r="GS148" s="573"/>
      <c r="GT148" s="567"/>
      <c r="GU148" s="201">
        <v>160</v>
      </c>
      <c r="GV148" s="573"/>
      <c r="GW148" s="567"/>
      <c r="GX148" s="201">
        <v>160</v>
      </c>
      <c r="GY148" s="573"/>
      <c r="GZ148" s="567"/>
      <c r="HA148" s="201">
        <v>160</v>
      </c>
      <c r="HB148" s="573"/>
      <c r="HC148" s="567"/>
      <c r="HD148" s="201">
        <v>160</v>
      </c>
      <c r="HE148" s="573"/>
      <c r="HF148" s="567"/>
      <c r="HG148" s="201">
        <v>160</v>
      </c>
      <c r="HH148" s="573"/>
      <c r="HI148" s="567"/>
      <c r="HJ148" s="201">
        <v>160</v>
      </c>
      <c r="HK148" s="573"/>
      <c r="HL148" s="567"/>
      <c r="HM148" s="201">
        <v>160</v>
      </c>
      <c r="HN148" s="573"/>
      <c r="HO148" s="567"/>
      <c r="HP148" s="201">
        <v>160</v>
      </c>
      <c r="HQ148" s="573"/>
      <c r="HR148" s="567"/>
      <c r="HS148" s="201">
        <v>160</v>
      </c>
      <c r="HT148" s="573"/>
      <c r="HU148" s="567"/>
      <c r="HV148" s="201">
        <v>160</v>
      </c>
      <c r="HW148" s="573"/>
      <c r="HX148" s="567"/>
      <c r="HY148" s="252">
        <f t="shared" si="181"/>
        <v>0</v>
      </c>
      <c r="HZ148" s="251">
        <f t="shared" si="182"/>
        <v>0</v>
      </c>
      <c r="IA148" s="226">
        <f t="shared" si="183"/>
        <v>0</v>
      </c>
      <c r="IB148" s="227">
        <f t="shared" si="184"/>
        <v>0</v>
      </c>
      <c r="IC148" s="1"/>
      <c r="ID148" s="1"/>
      <c r="IE148" s="568">
        <v>160</v>
      </c>
      <c r="IF148" s="573"/>
      <c r="IG148" s="567"/>
      <c r="IH148" s="201">
        <v>160</v>
      </c>
      <c r="II148" s="573"/>
      <c r="IJ148" s="567"/>
      <c r="IK148" s="174">
        <v>160</v>
      </c>
      <c r="IL148" s="566"/>
      <c r="IM148" s="567"/>
      <c r="IN148" s="174">
        <v>160</v>
      </c>
      <c r="IO148" s="566"/>
      <c r="IP148" s="567"/>
      <c r="IQ148" s="174">
        <v>160</v>
      </c>
      <c r="IR148" s="566"/>
      <c r="IS148" s="567"/>
      <c r="IT148" s="174">
        <v>160</v>
      </c>
      <c r="IU148" s="566"/>
      <c r="IV148" s="567"/>
      <c r="IW148" s="201">
        <v>160</v>
      </c>
      <c r="IX148" s="573"/>
      <c r="IY148" s="567"/>
      <c r="IZ148" s="174">
        <v>160</v>
      </c>
      <c r="JA148" s="566"/>
      <c r="JB148" s="567"/>
      <c r="JC148" s="174">
        <v>160</v>
      </c>
      <c r="JD148" s="566"/>
      <c r="JE148" s="567"/>
      <c r="JF148" s="174">
        <v>160</v>
      </c>
      <c r="JG148" s="566"/>
      <c r="JH148" s="567"/>
      <c r="JI148" s="174">
        <v>160</v>
      </c>
      <c r="JJ148" s="566"/>
      <c r="JK148" s="567"/>
      <c r="JL148" s="201">
        <v>160</v>
      </c>
      <c r="JM148" s="573"/>
      <c r="JN148" s="567"/>
      <c r="JO148" s="252">
        <f t="shared" si="185"/>
        <v>0</v>
      </c>
      <c r="JP148" s="251">
        <f t="shared" si="186"/>
        <v>0</v>
      </c>
      <c r="JQ148" s="226">
        <f t="shared" si="187"/>
        <v>0</v>
      </c>
      <c r="JR148" s="227">
        <f t="shared" si="188"/>
        <v>0</v>
      </c>
      <c r="JS148" s="1"/>
      <c r="JT148" s="1"/>
      <c r="JU148" s="174">
        <v>160</v>
      </c>
      <c r="JV148" s="566"/>
      <c r="JW148" s="567"/>
      <c r="JX148" s="174">
        <v>160</v>
      </c>
      <c r="JY148" s="566"/>
      <c r="JZ148" s="567"/>
      <c r="KA148" s="174">
        <v>160</v>
      </c>
      <c r="KB148" s="566"/>
      <c r="KC148" s="567"/>
      <c r="KD148" s="174">
        <v>160</v>
      </c>
      <c r="KE148" s="566"/>
      <c r="KF148" s="567"/>
      <c r="KG148" s="174">
        <v>160</v>
      </c>
      <c r="KH148" s="566"/>
      <c r="KI148" s="567"/>
      <c r="KJ148" s="174">
        <v>160</v>
      </c>
      <c r="KK148" s="566"/>
      <c r="KL148" s="567"/>
      <c r="KM148" s="174">
        <v>160</v>
      </c>
      <c r="KN148" s="566"/>
      <c r="KO148" s="567"/>
      <c r="KP148" s="174">
        <v>160</v>
      </c>
      <c r="KQ148" s="566"/>
      <c r="KR148" s="567"/>
      <c r="KS148" s="174">
        <v>160</v>
      </c>
      <c r="KT148" s="566"/>
      <c r="KU148" s="567"/>
      <c r="KV148" s="174">
        <v>160</v>
      </c>
      <c r="KW148" s="566"/>
      <c r="KX148" s="567"/>
      <c r="KY148" s="174">
        <v>160</v>
      </c>
      <c r="KZ148" s="566"/>
      <c r="LA148" s="567"/>
      <c r="LB148" s="174">
        <v>160</v>
      </c>
      <c r="LC148" s="566"/>
      <c r="LD148" s="567"/>
      <c r="LE148" s="252">
        <f t="shared" si="189"/>
        <v>0</v>
      </c>
      <c r="LF148" s="251">
        <f t="shared" si="190"/>
        <v>0</v>
      </c>
      <c r="LG148" s="226">
        <f t="shared" si="191"/>
        <v>0</v>
      </c>
      <c r="LH148" s="227">
        <f t="shared" si="192"/>
        <v>0</v>
      </c>
      <c r="LI148" s="1"/>
      <c r="LJ148" s="1"/>
      <c r="LK148" s="174">
        <v>160</v>
      </c>
      <c r="LL148" s="566"/>
      <c r="LM148" s="567"/>
      <c r="LN148" s="174">
        <v>160</v>
      </c>
      <c r="LO148" s="566"/>
      <c r="LP148" s="567"/>
      <c r="LQ148" s="174">
        <v>160</v>
      </c>
      <c r="LR148" s="566"/>
      <c r="LS148" s="567"/>
      <c r="LT148" s="174">
        <v>160</v>
      </c>
      <c r="LU148" s="566"/>
      <c r="LV148" s="567"/>
      <c r="LW148" s="174">
        <v>160</v>
      </c>
      <c r="LX148" s="566"/>
      <c r="LY148" s="567"/>
      <c r="LZ148" s="551">
        <v>160</v>
      </c>
      <c r="MA148" s="566"/>
      <c r="MB148" s="567"/>
      <c r="MC148" s="174">
        <v>160</v>
      </c>
      <c r="MD148" s="566"/>
      <c r="ME148" s="567"/>
      <c r="MF148" s="174">
        <v>160</v>
      </c>
      <c r="MG148" s="566"/>
      <c r="MH148" s="567"/>
      <c r="MI148" s="174">
        <v>160</v>
      </c>
      <c r="MJ148" s="566"/>
      <c r="MK148" s="567"/>
      <c r="ML148" s="174">
        <v>160</v>
      </c>
      <c r="MM148" s="566"/>
      <c r="MN148" s="567"/>
      <c r="MO148" s="551">
        <v>160</v>
      </c>
      <c r="MP148" s="566"/>
      <c r="MQ148" s="567"/>
      <c r="MR148" s="174">
        <v>160</v>
      </c>
      <c r="MS148" s="566"/>
      <c r="MT148" s="567"/>
      <c r="MU148" s="252">
        <f t="shared" si="193"/>
        <v>0</v>
      </c>
      <c r="MV148" s="251">
        <f t="shared" si="194"/>
        <v>0</v>
      </c>
      <c r="MW148" s="226">
        <f t="shared" si="195"/>
        <v>0</v>
      </c>
      <c r="MX148" s="227">
        <f t="shared" si="196"/>
        <v>0</v>
      </c>
      <c r="MY148" s="1"/>
      <c r="MZ148" s="1"/>
      <c r="NA148" s="568">
        <v>160</v>
      </c>
      <c r="NB148" s="573"/>
      <c r="NC148" s="567"/>
      <c r="ND148" s="174">
        <v>160</v>
      </c>
      <c r="NE148" s="566"/>
      <c r="NF148" s="567"/>
      <c r="NG148" s="201">
        <v>160</v>
      </c>
      <c r="NH148" s="573"/>
      <c r="NI148" s="567"/>
      <c r="NJ148" s="201">
        <v>160</v>
      </c>
      <c r="NK148" s="573"/>
      <c r="NL148" s="567"/>
      <c r="NM148" s="174">
        <v>160</v>
      </c>
      <c r="NN148" s="566"/>
      <c r="NO148" s="567"/>
      <c r="NP148" s="174">
        <v>160</v>
      </c>
      <c r="NQ148" s="566"/>
      <c r="NR148" s="567"/>
      <c r="NS148" s="174">
        <v>160</v>
      </c>
      <c r="NT148" s="566"/>
      <c r="NU148" s="567"/>
      <c r="NV148" s="201">
        <v>160</v>
      </c>
      <c r="NW148" s="573"/>
      <c r="NX148" s="567"/>
      <c r="NY148" s="201">
        <v>160</v>
      </c>
      <c r="NZ148" s="573"/>
      <c r="OA148" s="567"/>
      <c r="OB148" s="174">
        <v>160</v>
      </c>
      <c r="OC148" s="566"/>
      <c r="OD148" s="567"/>
      <c r="OE148" s="174">
        <v>160</v>
      </c>
      <c r="OF148" s="566"/>
      <c r="OG148" s="567"/>
      <c r="OH148" s="174">
        <v>160</v>
      </c>
      <c r="OI148" s="566"/>
      <c r="OJ148" s="567"/>
      <c r="OK148" s="252">
        <f t="shared" si="197"/>
        <v>0</v>
      </c>
      <c r="OL148" s="251">
        <f t="shared" si="198"/>
        <v>0</v>
      </c>
      <c r="OM148" s="226">
        <f t="shared" si="199"/>
        <v>0</v>
      </c>
      <c r="ON148" s="227">
        <f t="shared" si="200"/>
        <v>0</v>
      </c>
      <c r="OO148" s="1"/>
      <c r="OP148" s="1"/>
      <c r="OQ148" s="571" t="s">
        <v>297</v>
      </c>
      <c r="OR148" s="577">
        <v>160</v>
      </c>
      <c r="OS148" s="573"/>
      <c r="OT148" s="175"/>
      <c r="OU148" s="252">
        <f t="shared" si="201"/>
        <v>0</v>
      </c>
      <c r="OV148" s="227">
        <f t="shared" si="202"/>
        <v>0</v>
      </c>
      <c r="OW148" s="226">
        <f t="shared" si="203"/>
        <v>0</v>
      </c>
      <c r="OX148" s="251">
        <f t="shared" si="204"/>
        <v>0</v>
      </c>
      <c r="OY148" s="574"/>
      <c r="OZ148" s="1"/>
      <c r="PA148" s="1"/>
      <c r="PB148" s="228">
        <f t="shared" si="151"/>
        <v>0</v>
      </c>
      <c r="PC148" s="255">
        <f t="shared" si="152"/>
        <v>0</v>
      </c>
      <c r="PD148" s="226">
        <f t="shared" si="153"/>
        <v>0</v>
      </c>
      <c r="PE148" s="227">
        <f t="shared" si="154"/>
        <v>0</v>
      </c>
      <c r="PF148" s="230">
        <f t="shared" si="155"/>
        <v>0</v>
      </c>
      <c r="PG148" s="229">
        <f t="shared" si="156"/>
        <v>0</v>
      </c>
      <c r="PH148" s="226">
        <f t="shared" si="157"/>
        <v>0</v>
      </c>
      <c r="PI148" s="251">
        <f t="shared" si="158"/>
        <v>0</v>
      </c>
      <c r="PJ148" s="412">
        <f t="shared" si="159"/>
        <v>0</v>
      </c>
      <c r="PK148" s="417">
        <f t="shared" si="160"/>
        <v>0</v>
      </c>
      <c r="PL148" s="412">
        <f t="shared" si="161"/>
        <v>0</v>
      </c>
      <c r="PM148" s="414">
        <f t="shared" si="162"/>
        <v>0</v>
      </c>
      <c r="PN148" s="412" t="s">
        <v>338</v>
      </c>
      <c r="PO148" s="414" t="s">
        <v>338</v>
      </c>
      <c r="PP148" s="412">
        <f t="shared" si="163"/>
        <v>0</v>
      </c>
      <c r="PQ148" s="414">
        <f t="shared" si="164"/>
        <v>0</v>
      </c>
      <c r="PR148" s="1"/>
      <c r="PV148" s="26"/>
      <c r="PW148" s="26"/>
      <c r="PY148" s="26"/>
    </row>
    <row r="149" spans="2:441" s="4" customFormat="1" ht="16.5" customHeight="1" x14ac:dyDescent="0.25">
      <c r="B149" s="46" t="s">
        <v>350</v>
      </c>
      <c r="C149" s="986"/>
      <c r="D149" s="987"/>
      <c r="E149" s="308"/>
      <c r="F149" s="652">
        <v>1</v>
      </c>
      <c r="G149" s="309"/>
      <c r="H149" s="59"/>
      <c r="I149" s="57">
        <f>INT(ROUND(F149,2)*(IF(RIGHT(G149,1)="*",data!$J$11*H149+(IF(H149&gt;0, data!$K$11,0)),(IF(G149&gt;0,data!$J$11*RIGHT(G149,5)+data!$K$11,0)))))</f>
        <v>0</v>
      </c>
      <c r="J149" s="57">
        <f t="shared" si="144"/>
        <v>0</v>
      </c>
      <c r="K149" s="313"/>
      <c r="L149" s="314"/>
      <c r="M149" s="312"/>
      <c r="N149" s="57">
        <f>INT(ROUND(F149,2)*(IF(J149&gt;0,(IF(L149="ano",data!$J$6,0)),0)))</f>
        <v>0</v>
      </c>
      <c r="O149" s="61">
        <f t="shared" si="145"/>
        <v>0</v>
      </c>
      <c r="P149" s="63">
        <f t="shared" si="146"/>
        <v>0</v>
      </c>
      <c r="Q149" s="26"/>
      <c r="R149" s="288" t="str">
        <f t="shared" si="147"/>
        <v/>
      </c>
      <c r="S149" s="289" t="str">
        <f t="shared" si="148"/>
        <v/>
      </c>
      <c r="T149" s="65" t="s">
        <v>338</v>
      </c>
      <c r="U149" s="290" t="str">
        <f t="shared" si="149"/>
        <v/>
      </c>
      <c r="V149" s="4">
        <f t="shared" si="129"/>
        <v>0</v>
      </c>
      <c r="W149" s="26">
        <f t="shared" si="150"/>
        <v>0</v>
      </c>
      <c r="X149" s="26">
        <f>IF(OR(G149=data!$I$18,G149=data!$I$19,G149=data!$I$20,G149=data!$I$21,G149=data!$I$22,G149=data!$I$23,G149=data!$I$24,G149=data!$I$25,G149=data!$I$26,G149=data!$I$27,G149=data!$I$28,G149=data!$I$29,G149=data!$I$30,G149=data!$I$31,G149=data!$I$32,G149=data!$I$33,G149=data!$I$34,G149=data!$I$35,G149=data!$I$36,G149=data!$I$37,G149=data!$I$38,G149=data!$I$39,G149=data!$I$40,G149=data!$I$41,G149=data!$I$42,G149=data!$I$43,G149=data!$I$44),1,0)</f>
        <v>0</v>
      </c>
      <c r="Z149" s="176" t="s">
        <v>297</v>
      </c>
      <c r="AA149" s="10"/>
      <c r="AB149" s="10"/>
      <c r="AC149" s="168">
        <v>160</v>
      </c>
      <c r="AD149" s="328"/>
      <c r="AE149" s="223"/>
      <c r="AF149" s="168">
        <v>160</v>
      </c>
      <c r="AG149" s="328"/>
      <c r="AH149" s="223"/>
      <c r="AI149" s="168">
        <v>160</v>
      </c>
      <c r="AJ149" s="328"/>
      <c r="AK149" s="223"/>
      <c r="AL149" s="168">
        <v>160</v>
      </c>
      <c r="AM149" s="328"/>
      <c r="AN149" s="223"/>
      <c r="AO149" s="168">
        <v>160</v>
      </c>
      <c r="AP149" s="328"/>
      <c r="AQ149" s="223"/>
      <c r="AR149" s="168">
        <v>160</v>
      </c>
      <c r="AS149" s="328"/>
      <c r="AT149" s="223"/>
      <c r="AU149" s="168">
        <v>160</v>
      </c>
      <c r="AV149" s="328"/>
      <c r="AW149" s="223"/>
      <c r="AX149" s="168">
        <v>160</v>
      </c>
      <c r="AY149" s="328"/>
      <c r="AZ149" s="223"/>
      <c r="BA149" s="168">
        <v>160</v>
      </c>
      <c r="BB149" s="328"/>
      <c r="BC149" s="223"/>
      <c r="BD149" s="168">
        <v>160</v>
      </c>
      <c r="BE149" s="328"/>
      <c r="BF149" s="223"/>
      <c r="BG149" s="168">
        <v>160</v>
      </c>
      <c r="BH149" s="328"/>
      <c r="BI149" s="223"/>
      <c r="BJ149" s="168">
        <v>160</v>
      </c>
      <c r="BK149" s="328"/>
      <c r="BL149" s="223"/>
      <c r="BM149" s="226">
        <f t="shared" si="165"/>
        <v>0</v>
      </c>
      <c r="BN149" s="251">
        <f t="shared" si="166"/>
        <v>0</v>
      </c>
      <c r="BO149" s="226">
        <f t="shared" si="167"/>
        <v>0</v>
      </c>
      <c r="BP149" s="227">
        <f t="shared" si="168"/>
        <v>0</v>
      </c>
      <c r="BQ149" s="1"/>
      <c r="BR149" s="1"/>
      <c r="BS149" s="164">
        <v>160</v>
      </c>
      <c r="BT149" s="327"/>
      <c r="BU149" s="177"/>
      <c r="BV149" s="164">
        <v>160</v>
      </c>
      <c r="BW149" s="327"/>
      <c r="BX149" s="177"/>
      <c r="BY149" s="164">
        <v>160</v>
      </c>
      <c r="BZ149" s="327"/>
      <c r="CA149" s="177"/>
      <c r="CB149" s="164">
        <v>160</v>
      </c>
      <c r="CC149" s="327"/>
      <c r="CD149" s="177"/>
      <c r="CE149" s="164">
        <v>160</v>
      </c>
      <c r="CF149" s="327"/>
      <c r="CG149" s="177"/>
      <c r="CH149" s="164">
        <v>160</v>
      </c>
      <c r="CI149" s="327"/>
      <c r="CJ149" s="177"/>
      <c r="CK149" s="164">
        <v>160</v>
      </c>
      <c r="CL149" s="327"/>
      <c r="CM149" s="177"/>
      <c r="CN149" s="164">
        <v>160</v>
      </c>
      <c r="CO149" s="327"/>
      <c r="CP149" s="177"/>
      <c r="CQ149" s="164">
        <v>160</v>
      </c>
      <c r="CR149" s="327"/>
      <c r="CS149" s="177"/>
      <c r="CT149" s="164">
        <v>160</v>
      </c>
      <c r="CU149" s="327"/>
      <c r="CV149" s="177"/>
      <c r="CW149" s="164">
        <v>160</v>
      </c>
      <c r="CX149" s="327"/>
      <c r="CY149" s="177"/>
      <c r="CZ149" s="164">
        <v>160</v>
      </c>
      <c r="DA149" s="327"/>
      <c r="DB149" s="177"/>
      <c r="DC149" s="252">
        <f t="shared" si="169"/>
        <v>0</v>
      </c>
      <c r="DD149" s="251">
        <f t="shared" si="170"/>
        <v>0</v>
      </c>
      <c r="DE149" s="226">
        <f t="shared" si="171"/>
        <v>0</v>
      </c>
      <c r="DF149" s="227">
        <f t="shared" si="172"/>
        <v>0</v>
      </c>
      <c r="DG149" s="1"/>
      <c r="DH149" s="1"/>
      <c r="DI149" s="164">
        <v>160</v>
      </c>
      <c r="DJ149" s="340"/>
      <c r="DK149" s="169"/>
      <c r="DL149" s="195">
        <v>160</v>
      </c>
      <c r="DM149" s="328"/>
      <c r="DN149" s="169"/>
      <c r="DO149" s="195">
        <v>160</v>
      </c>
      <c r="DP149" s="328"/>
      <c r="DQ149" s="169"/>
      <c r="DR149" s="195">
        <v>160</v>
      </c>
      <c r="DS149" s="328"/>
      <c r="DT149" s="169"/>
      <c r="DU149" s="195">
        <v>160</v>
      </c>
      <c r="DV149" s="328"/>
      <c r="DW149" s="169"/>
      <c r="DX149" s="164">
        <v>160</v>
      </c>
      <c r="DY149" s="340"/>
      <c r="DZ149" s="169"/>
      <c r="EA149" s="195">
        <v>160</v>
      </c>
      <c r="EB149" s="328"/>
      <c r="EC149" s="169"/>
      <c r="ED149" s="195">
        <v>160</v>
      </c>
      <c r="EE149" s="328"/>
      <c r="EF149" s="169"/>
      <c r="EG149" s="195">
        <v>160</v>
      </c>
      <c r="EH149" s="328"/>
      <c r="EI149" s="169"/>
      <c r="EJ149" s="164">
        <v>160</v>
      </c>
      <c r="EK149" s="340"/>
      <c r="EL149" s="169"/>
      <c r="EM149" s="195">
        <v>160</v>
      </c>
      <c r="EN149" s="328"/>
      <c r="EO149" s="169"/>
      <c r="EP149" s="195">
        <v>160</v>
      </c>
      <c r="EQ149" s="328"/>
      <c r="ER149" s="169"/>
      <c r="ES149" s="252">
        <f t="shared" si="173"/>
        <v>0</v>
      </c>
      <c r="ET149" s="251">
        <f t="shared" si="174"/>
        <v>0</v>
      </c>
      <c r="EU149" s="226">
        <f t="shared" si="175"/>
        <v>0</v>
      </c>
      <c r="EV149" s="227">
        <f t="shared" si="176"/>
        <v>0</v>
      </c>
      <c r="EW149" s="1"/>
      <c r="EX149" s="1"/>
      <c r="EY149" s="346">
        <v>160</v>
      </c>
      <c r="EZ149" s="327"/>
      <c r="FA149" s="169"/>
      <c r="FB149" s="195">
        <v>160</v>
      </c>
      <c r="FC149" s="327"/>
      <c r="FD149" s="169"/>
      <c r="FE149" s="195">
        <v>160</v>
      </c>
      <c r="FF149" s="327"/>
      <c r="FG149" s="169"/>
      <c r="FH149" s="195">
        <v>160</v>
      </c>
      <c r="FI149" s="327"/>
      <c r="FJ149" s="169"/>
      <c r="FK149" s="164">
        <v>160</v>
      </c>
      <c r="FL149" s="340"/>
      <c r="FM149" s="169"/>
      <c r="FN149" s="195">
        <v>160</v>
      </c>
      <c r="FO149" s="327"/>
      <c r="FP149" s="169"/>
      <c r="FQ149" s="164">
        <v>160</v>
      </c>
      <c r="FR149" s="340"/>
      <c r="FS149" s="169"/>
      <c r="FT149" s="195">
        <v>160</v>
      </c>
      <c r="FU149" s="327"/>
      <c r="FV149" s="169"/>
      <c r="FW149" s="195">
        <v>160</v>
      </c>
      <c r="FX149" s="327"/>
      <c r="FY149" s="169"/>
      <c r="FZ149" s="164">
        <v>160</v>
      </c>
      <c r="GA149" s="340"/>
      <c r="GB149" s="169"/>
      <c r="GC149" s="195">
        <v>160</v>
      </c>
      <c r="GD149" s="327"/>
      <c r="GE149" s="169"/>
      <c r="GF149" s="195">
        <v>160</v>
      </c>
      <c r="GG149" s="327"/>
      <c r="GH149" s="169"/>
      <c r="GI149" s="252">
        <f t="shared" si="177"/>
        <v>0</v>
      </c>
      <c r="GJ149" s="251">
        <f t="shared" si="178"/>
        <v>0</v>
      </c>
      <c r="GK149" s="226">
        <f t="shared" si="179"/>
        <v>0</v>
      </c>
      <c r="GL149" s="227">
        <f t="shared" si="180"/>
        <v>0</v>
      </c>
      <c r="GM149" s="1"/>
      <c r="GN149" s="1"/>
      <c r="GO149" s="346">
        <v>160</v>
      </c>
      <c r="GP149" s="327"/>
      <c r="GQ149" s="169"/>
      <c r="GR149" s="195">
        <v>160</v>
      </c>
      <c r="GS149" s="327"/>
      <c r="GT149" s="169"/>
      <c r="GU149" s="195">
        <v>160</v>
      </c>
      <c r="GV149" s="327"/>
      <c r="GW149" s="169"/>
      <c r="GX149" s="195">
        <v>160</v>
      </c>
      <c r="GY149" s="327"/>
      <c r="GZ149" s="169"/>
      <c r="HA149" s="195">
        <v>160</v>
      </c>
      <c r="HB149" s="327"/>
      <c r="HC149" s="169"/>
      <c r="HD149" s="195">
        <v>160</v>
      </c>
      <c r="HE149" s="327"/>
      <c r="HF149" s="169"/>
      <c r="HG149" s="195">
        <v>160</v>
      </c>
      <c r="HH149" s="327"/>
      <c r="HI149" s="169"/>
      <c r="HJ149" s="195">
        <v>160</v>
      </c>
      <c r="HK149" s="327"/>
      <c r="HL149" s="169"/>
      <c r="HM149" s="195">
        <v>160</v>
      </c>
      <c r="HN149" s="327"/>
      <c r="HO149" s="169"/>
      <c r="HP149" s="195">
        <v>160</v>
      </c>
      <c r="HQ149" s="327"/>
      <c r="HR149" s="169"/>
      <c r="HS149" s="195">
        <v>160</v>
      </c>
      <c r="HT149" s="327"/>
      <c r="HU149" s="169"/>
      <c r="HV149" s="195">
        <v>160</v>
      </c>
      <c r="HW149" s="327"/>
      <c r="HX149" s="169"/>
      <c r="HY149" s="252">
        <f t="shared" si="181"/>
        <v>0</v>
      </c>
      <c r="HZ149" s="251">
        <f t="shared" si="182"/>
        <v>0</v>
      </c>
      <c r="IA149" s="226">
        <f t="shared" si="183"/>
        <v>0</v>
      </c>
      <c r="IB149" s="227">
        <f t="shared" si="184"/>
        <v>0</v>
      </c>
      <c r="IC149" s="1"/>
      <c r="ID149" s="1"/>
      <c r="IE149" s="346">
        <v>160</v>
      </c>
      <c r="IF149" s="327"/>
      <c r="IG149" s="169"/>
      <c r="IH149" s="195">
        <v>160</v>
      </c>
      <c r="II149" s="327"/>
      <c r="IJ149" s="169"/>
      <c r="IK149" s="164">
        <v>160</v>
      </c>
      <c r="IL149" s="340"/>
      <c r="IM149" s="169"/>
      <c r="IN149" s="164">
        <v>160</v>
      </c>
      <c r="IO149" s="340"/>
      <c r="IP149" s="169"/>
      <c r="IQ149" s="164">
        <v>160</v>
      </c>
      <c r="IR149" s="340"/>
      <c r="IS149" s="169"/>
      <c r="IT149" s="164">
        <v>160</v>
      </c>
      <c r="IU149" s="340"/>
      <c r="IV149" s="169"/>
      <c r="IW149" s="195">
        <v>160</v>
      </c>
      <c r="IX149" s="327"/>
      <c r="IY149" s="169"/>
      <c r="IZ149" s="164">
        <v>160</v>
      </c>
      <c r="JA149" s="340"/>
      <c r="JB149" s="169"/>
      <c r="JC149" s="164">
        <v>160</v>
      </c>
      <c r="JD149" s="340"/>
      <c r="JE149" s="169"/>
      <c r="JF149" s="164">
        <v>160</v>
      </c>
      <c r="JG149" s="340"/>
      <c r="JH149" s="169"/>
      <c r="JI149" s="164">
        <v>160</v>
      </c>
      <c r="JJ149" s="340"/>
      <c r="JK149" s="169"/>
      <c r="JL149" s="195">
        <v>160</v>
      </c>
      <c r="JM149" s="327"/>
      <c r="JN149" s="169"/>
      <c r="JO149" s="252">
        <f t="shared" si="185"/>
        <v>0</v>
      </c>
      <c r="JP149" s="251">
        <f t="shared" si="186"/>
        <v>0</v>
      </c>
      <c r="JQ149" s="226">
        <f t="shared" si="187"/>
        <v>0</v>
      </c>
      <c r="JR149" s="227">
        <f t="shared" si="188"/>
        <v>0</v>
      </c>
      <c r="JS149" s="1"/>
      <c r="JT149" s="1"/>
      <c r="JU149" s="164">
        <v>160</v>
      </c>
      <c r="JV149" s="340"/>
      <c r="JW149" s="169"/>
      <c r="JX149" s="164">
        <v>160</v>
      </c>
      <c r="JY149" s="340"/>
      <c r="JZ149" s="169"/>
      <c r="KA149" s="164">
        <v>160</v>
      </c>
      <c r="KB149" s="340"/>
      <c r="KC149" s="169"/>
      <c r="KD149" s="164">
        <v>160</v>
      </c>
      <c r="KE149" s="340"/>
      <c r="KF149" s="169"/>
      <c r="KG149" s="164">
        <v>160</v>
      </c>
      <c r="KH149" s="340"/>
      <c r="KI149" s="169"/>
      <c r="KJ149" s="164">
        <v>160</v>
      </c>
      <c r="KK149" s="340"/>
      <c r="KL149" s="169"/>
      <c r="KM149" s="164">
        <v>160</v>
      </c>
      <c r="KN149" s="340"/>
      <c r="KO149" s="169"/>
      <c r="KP149" s="164">
        <v>160</v>
      </c>
      <c r="KQ149" s="340"/>
      <c r="KR149" s="169"/>
      <c r="KS149" s="164">
        <v>160</v>
      </c>
      <c r="KT149" s="340"/>
      <c r="KU149" s="169"/>
      <c r="KV149" s="164">
        <v>160</v>
      </c>
      <c r="KW149" s="340"/>
      <c r="KX149" s="169"/>
      <c r="KY149" s="164">
        <v>160</v>
      </c>
      <c r="KZ149" s="340"/>
      <c r="LA149" s="169"/>
      <c r="LB149" s="164">
        <v>160</v>
      </c>
      <c r="LC149" s="340"/>
      <c r="LD149" s="169"/>
      <c r="LE149" s="252">
        <f t="shared" si="189"/>
        <v>0</v>
      </c>
      <c r="LF149" s="251">
        <f t="shared" si="190"/>
        <v>0</v>
      </c>
      <c r="LG149" s="226">
        <f t="shared" si="191"/>
        <v>0</v>
      </c>
      <c r="LH149" s="227">
        <f t="shared" si="192"/>
        <v>0</v>
      </c>
      <c r="LI149" s="1"/>
      <c r="LJ149" s="1"/>
      <c r="LK149" s="164">
        <v>160</v>
      </c>
      <c r="LL149" s="340"/>
      <c r="LM149" s="169"/>
      <c r="LN149" s="164">
        <v>160</v>
      </c>
      <c r="LO149" s="340"/>
      <c r="LP149" s="169"/>
      <c r="LQ149" s="164">
        <v>160</v>
      </c>
      <c r="LR149" s="340"/>
      <c r="LS149" s="169"/>
      <c r="LT149" s="164">
        <v>160</v>
      </c>
      <c r="LU149" s="340"/>
      <c r="LV149" s="169"/>
      <c r="LW149" s="164">
        <v>160</v>
      </c>
      <c r="LX149" s="340"/>
      <c r="LY149" s="169"/>
      <c r="LZ149" s="205">
        <v>160</v>
      </c>
      <c r="MA149" s="340"/>
      <c r="MB149" s="169"/>
      <c r="MC149" s="164">
        <v>160</v>
      </c>
      <c r="MD149" s="340"/>
      <c r="ME149" s="169"/>
      <c r="MF149" s="164">
        <v>160</v>
      </c>
      <c r="MG149" s="340"/>
      <c r="MH149" s="169"/>
      <c r="MI149" s="164">
        <v>160</v>
      </c>
      <c r="MJ149" s="340"/>
      <c r="MK149" s="169"/>
      <c r="ML149" s="164">
        <v>160</v>
      </c>
      <c r="MM149" s="340"/>
      <c r="MN149" s="169"/>
      <c r="MO149" s="205">
        <v>160</v>
      </c>
      <c r="MP149" s="340"/>
      <c r="MQ149" s="169"/>
      <c r="MR149" s="164">
        <v>160</v>
      </c>
      <c r="MS149" s="340"/>
      <c r="MT149" s="169"/>
      <c r="MU149" s="252">
        <f t="shared" si="193"/>
        <v>0</v>
      </c>
      <c r="MV149" s="251">
        <f t="shared" si="194"/>
        <v>0</v>
      </c>
      <c r="MW149" s="226">
        <f t="shared" si="195"/>
        <v>0</v>
      </c>
      <c r="MX149" s="227">
        <f t="shared" si="196"/>
        <v>0</v>
      </c>
      <c r="MY149" s="1"/>
      <c r="MZ149" s="1"/>
      <c r="NA149" s="346">
        <v>160</v>
      </c>
      <c r="NB149" s="327"/>
      <c r="NC149" s="169"/>
      <c r="ND149" s="164">
        <v>160</v>
      </c>
      <c r="NE149" s="340"/>
      <c r="NF149" s="169"/>
      <c r="NG149" s="195">
        <v>160</v>
      </c>
      <c r="NH149" s="327"/>
      <c r="NI149" s="169"/>
      <c r="NJ149" s="195">
        <v>160</v>
      </c>
      <c r="NK149" s="327"/>
      <c r="NL149" s="169"/>
      <c r="NM149" s="164">
        <v>160</v>
      </c>
      <c r="NN149" s="340"/>
      <c r="NO149" s="169"/>
      <c r="NP149" s="164">
        <v>160</v>
      </c>
      <c r="NQ149" s="340"/>
      <c r="NR149" s="169"/>
      <c r="NS149" s="164">
        <v>160</v>
      </c>
      <c r="NT149" s="340"/>
      <c r="NU149" s="169"/>
      <c r="NV149" s="195">
        <v>160</v>
      </c>
      <c r="NW149" s="327"/>
      <c r="NX149" s="169"/>
      <c r="NY149" s="195">
        <v>160</v>
      </c>
      <c r="NZ149" s="327"/>
      <c r="OA149" s="169"/>
      <c r="OB149" s="164">
        <v>160</v>
      </c>
      <c r="OC149" s="340"/>
      <c r="OD149" s="169"/>
      <c r="OE149" s="164">
        <v>160</v>
      </c>
      <c r="OF149" s="340"/>
      <c r="OG149" s="169"/>
      <c r="OH149" s="164">
        <v>160</v>
      </c>
      <c r="OI149" s="340"/>
      <c r="OJ149" s="169"/>
      <c r="OK149" s="252">
        <f t="shared" si="197"/>
        <v>0</v>
      </c>
      <c r="OL149" s="251">
        <f t="shared" si="198"/>
        <v>0</v>
      </c>
      <c r="OM149" s="226">
        <f t="shared" si="199"/>
        <v>0</v>
      </c>
      <c r="ON149" s="227">
        <f t="shared" si="200"/>
        <v>0</v>
      </c>
      <c r="OO149" s="1"/>
      <c r="OP149" s="1"/>
      <c r="OQ149" s="283" t="s">
        <v>297</v>
      </c>
      <c r="OR149" s="354">
        <v>160</v>
      </c>
      <c r="OS149" s="327"/>
      <c r="OT149" s="177"/>
      <c r="OU149" s="252">
        <f t="shared" si="201"/>
        <v>0</v>
      </c>
      <c r="OV149" s="227">
        <f t="shared" si="202"/>
        <v>0</v>
      </c>
      <c r="OW149" s="226">
        <f t="shared" si="203"/>
        <v>0</v>
      </c>
      <c r="OX149" s="251">
        <f t="shared" si="204"/>
        <v>0</v>
      </c>
      <c r="OY149" s="293"/>
      <c r="OZ149" s="1"/>
      <c r="PA149" s="1"/>
      <c r="PB149" s="228">
        <f t="shared" si="151"/>
        <v>0</v>
      </c>
      <c r="PC149" s="255">
        <f t="shared" si="152"/>
        <v>0</v>
      </c>
      <c r="PD149" s="226">
        <f t="shared" si="153"/>
        <v>0</v>
      </c>
      <c r="PE149" s="227">
        <f t="shared" si="154"/>
        <v>0</v>
      </c>
      <c r="PF149" s="230">
        <f t="shared" si="155"/>
        <v>0</v>
      </c>
      <c r="PG149" s="229">
        <f t="shared" si="156"/>
        <v>0</v>
      </c>
      <c r="PH149" s="226">
        <f t="shared" si="157"/>
        <v>0</v>
      </c>
      <c r="PI149" s="251">
        <f t="shared" si="158"/>
        <v>0</v>
      </c>
      <c r="PJ149" s="412">
        <f t="shared" si="159"/>
        <v>0</v>
      </c>
      <c r="PK149" s="417">
        <f t="shared" si="160"/>
        <v>0</v>
      </c>
      <c r="PL149" s="412">
        <f t="shared" si="161"/>
        <v>0</v>
      </c>
      <c r="PM149" s="414">
        <f t="shared" si="162"/>
        <v>0</v>
      </c>
      <c r="PN149" s="412" t="s">
        <v>338</v>
      </c>
      <c r="PO149" s="414" t="s">
        <v>338</v>
      </c>
      <c r="PP149" s="412">
        <f t="shared" si="163"/>
        <v>0</v>
      </c>
      <c r="PQ149" s="414">
        <f t="shared" si="164"/>
        <v>0</v>
      </c>
      <c r="PR149" s="1"/>
      <c r="PV149" s="26"/>
      <c r="PW149" s="26"/>
      <c r="PY149" s="26"/>
    </row>
    <row r="150" spans="2:441" s="4" customFormat="1" ht="15" hidden="1" customHeight="1" x14ac:dyDescent="0.25">
      <c r="B150" s="46"/>
      <c r="C150" s="982"/>
      <c r="D150" s="983"/>
      <c r="E150" s="583"/>
      <c r="F150" s="652"/>
      <c r="G150" s="584"/>
      <c r="H150" s="58"/>
      <c r="I150" s="57">
        <f>INT(ROUND(F150,2)*(IF(RIGHT(G150,1)="*",data!$J$11*H150+(IF(H150&gt;0, data!$K$11,0)),(IF(G150&gt;0,data!$J$11*RIGHT(G150,5)+data!$K$11,0)))))</f>
        <v>0</v>
      </c>
      <c r="J150" s="57">
        <f t="shared" si="144"/>
        <v>0</v>
      </c>
      <c r="K150" s="576"/>
      <c r="L150" s="550"/>
      <c r="M150" s="128"/>
      <c r="N150" s="57">
        <f>INT(ROUND(F150,2)*(IF(J150&gt;0,(IF(L150="ano",data!$J$6,0)),0)))</f>
        <v>0</v>
      </c>
      <c r="O150" s="61">
        <f t="shared" si="145"/>
        <v>0</v>
      </c>
      <c r="P150" s="63">
        <f t="shared" si="146"/>
        <v>0</v>
      </c>
      <c r="Q150" s="26"/>
      <c r="R150" s="288" t="str">
        <f t="shared" si="147"/>
        <v/>
      </c>
      <c r="S150" s="289" t="str">
        <f t="shared" si="148"/>
        <v/>
      </c>
      <c r="T150" s="65" t="s">
        <v>338</v>
      </c>
      <c r="U150" s="290" t="str">
        <f t="shared" si="149"/>
        <v/>
      </c>
      <c r="V150" s="4">
        <f t="shared" si="129"/>
        <v>0</v>
      </c>
      <c r="W150" s="26">
        <f t="shared" si="150"/>
        <v>0</v>
      </c>
      <c r="X150" s="26">
        <f>IF(OR(G150=data!$I$18,G150=data!$I$19,G150=data!$I$20,G150=data!$I$21,G150=data!$I$22,G150=data!$I$23,G150=data!$I$24,G150=data!$I$25,G150=data!$I$26,G150=data!$I$27,G150=data!$I$28,G150=data!$I$29,G150=data!$I$30,G150=data!$I$31,G150=data!$I$32,G150=data!$I$33,G150=data!$I$34,G150=data!$I$35,G150=data!$I$36,G150=data!$I$37,G150=data!$I$38,G150=data!$I$39,G150=data!$I$40,G150=data!$I$41,G150=data!$I$42,G150=data!$I$43,G150=data!$I$44),1,0)</f>
        <v>0</v>
      </c>
      <c r="Z150" s="173" t="s">
        <v>297</v>
      </c>
      <c r="AA150" s="10"/>
      <c r="AB150" s="10"/>
      <c r="AC150" s="560">
        <v>160</v>
      </c>
      <c r="AD150" s="561"/>
      <c r="AE150" s="562"/>
      <c r="AF150" s="560">
        <v>160</v>
      </c>
      <c r="AG150" s="561"/>
      <c r="AH150" s="562"/>
      <c r="AI150" s="560">
        <v>160</v>
      </c>
      <c r="AJ150" s="561"/>
      <c r="AK150" s="562"/>
      <c r="AL150" s="560">
        <v>160</v>
      </c>
      <c r="AM150" s="561"/>
      <c r="AN150" s="562"/>
      <c r="AO150" s="560">
        <v>160</v>
      </c>
      <c r="AP150" s="561"/>
      <c r="AQ150" s="562"/>
      <c r="AR150" s="560">
        <v>160</v>
      </c>
      <c r="AS150" s="561"/>
      <c r="AT150" s="562"/>
      <c r="AU150" s="560">
        <v>160</v>
      </c>
      <c r="AV150" s="561"/>
      <c r="AW150" s="562"/>
      <c r="AX150" s="560">
        <v>160</v>
      </c>
      <c r="AY150" s="561"/>
      <c r="AZ150" s="562"/>
      <c r="BA150" s="560">
        <v>160</v>
      </c>
      <c r="BB150" s="561"/>
      <c r="BC150" s="562"/>
      <c r="BD150" s="560">
        <v>160</v>
      </c>
      <c r="BE150" s="561"/>
      <c r="BF150" s="562"/>
      <c r="BG150" s="560">
        <v>160</v>
      </c>
      <c r="BH150" s="561"/>
      <c r="BI150" s="562"/>
      <c r="BJ150" s="560">
        <v>160</v>
      </c>
      <c r="BK150" s="561"/>
      <c r="BL150" s="562"/>
      <c r="BM150" s="226">
        <f t="shared" si="165"/>
        <v>0</v>
      </c>
      <c r="BN150" s="251">
        <f t="shared" si="166"/>
        <v>0</v>
      </c>
      <c r="BO150" s="226">
        <f t="shared" si="167"/>
        <v>0</v>
      </c>
      <c r="BP150" s="227">
        <f t="shared" si="168"/>
        <v>0</v>
      </c>
      <c r="BQ150" s="1"/>
      <c r="BR150" s="1"/>
      <c r="BS150" s="174">
        <v>160</v>
      </c>
      <c r="BT150" s="573"/>
      <c r="BU150" s="175"/>
      <c r="BV150" s="174">
        <v>160</v>
      </c>
      <c r="BW150" s="573"/>
      <c r="BX150" s="175"/>
      <c r="BY150" s="174">
        <v>160</v>
      </c>
      <c r="BZ150" s="573"/>
      <c r="CA150" s="175"/>
      <c r="CB150" s="174">
        <v>160</v>
      </c>
      <c r="CC150" s="573"/>
      <c r="CD150" s="175"/>
      <c r="CE150" s="174">
        <v>160</v>
      </c>
      <c r="CF150" s="573"/>
      <c r="CG150" s="175"/>
      <c r="CH150" s="174">
        <v>160</v>
      </c>
      <c r="CI150" s="573"/>
      <c r="CJ150" s="175"/>
      <c r="CK150" s="174">
        <v>160</v>
      </c>
      <c r="CL150" s="573"/>
      <c r="CM150" s="175"/>
      <c r="CN150" s="174">
        <v>160</v>
      </c>
      <c r="CO150" s="573"/>
      <c r="CP150" s="175"/>
      <c r="CQ150" s="174">
        <v>160</v>
      </c>
      <c r="CR150" s="573"/>
      <c r="CS150" s="175"/>
      <c r="CT150" s="174">
        <v>160</v>
      </c>
      <c r="CU150" s="573"/>
      <c r="CV150" s="175"/>
      <c r="CW150" s="174">
        <v>160</v>
      </c>
      <c r="CX150" s="573"/>
      <c r="CY150" s="175"/>
      <c r="CZ150" s="174">
        <v>160</v>
      </c>
      <c r="DA150" s="573"/>
      <c r="DB150" s="175"/>
      <c r="DC150" s="252">
        <f t="shared" si="169"/>
        <v>0</v>
      </c>
      <c r="DD150" s="251">
        <f t="shared" si="170"/>
        <v>0</v>
      </c>
      <c r="DE150" s="226">
        <f t="shared" si="171"/>
        <v>0</v>
      </c>
      <c r="DF150" s="227">
        <f t="shared" si="172"/>
        <v>0</v>
      </c>
      <c r="DG150" s="1"/>
      <c r="DH150" s="1"/>
      <c r="DI150" s="174">
        <v>160</v>
      </c>
      <c r="DJ150" s="566"/>
      <c r="DK150" s="567"/>
      <c r="DL150" s="201">
        <v>160</v>
      </c>
      <c r="DM150" s="561"/>
      <c r="DN150" s="567"/>
      <c r="DO150" s="201">
        <v>160</v>
      </c>
      <c r="DP150" s="561"/>
      <c r="DQ150" s="567"/>
      <c r="DR150" s="201">
        <v>160</v>
      </c>
      <c r="DS150" s="561"/>
      <c r="DT150" s="567"/>
      <c r="DU150" s="201">
        <v>160</v>
      </c>
      <c r="DV150" s="561"/>
      <c r="DW150" s="567"/>
      <c r="DX150" s="174">
        <v>160</v>
      </c>
      <c r="DY150" s="566"/>
      <c r="DZ150" s="567"/>
      <c r="EA150" s="201">
        <v>160</v>
      </c>
      <c r="EB150" s="561"/>
      <c r="EC150" s="567"/>
      <c r="ED150" s="201">
        <v>160</v>
      </c>
      <c r="EE150" s="561"/>
      <c r="EF150" s="567"/>
      <c r="EG150" s="201">
        <v>160</v>
      </c>
      <c r="EH150" s="561"/>
      <c r="EI150" s="567"/>
      <c r="EJ150" s="174">
        <v>160</v>
      </c>
      <c r="EK150" s="566"/>
      <c r="EL150" s="567"/>
      <c r="EM150" s="201">
        <v>160</v>
      </c>
      <c r="EN150" s="561"/>
      <c r="EO150" s="567"/>
      <c r="EP150" s="201">
        <v>160</v>
      </c>
      <c r="EQ150" s="561"/>
      <c r="ER150" s="567"/>
      <c r="ES150" s="252">
        <f t="shared" si="173"/>
        <v>0</v>
      </c>
      <c r="ET150" s="251">
        <f t="shared" si="174"/>
        <v>0</v>
      </c>
      <c r="EU150" s="226">
        <f t="shared" si="175"/>
        <v>0</v>
      </c>
      <c r="EV150" s="227">
        <f t="shared" si="176"/>
        <v>0</v>
      </c>
      <c r="EW150" s="1"/>
      <c r="EX150" s="1"/>
      <c r="EY150" s="568">
        <v>160</v>
      </c>
      <c r="EZ150" s="573"/>
      <c r="FA150" s="567"/>
      <c r="FB150" s="201">
        <v>160</v>
      </c>
      <c r="FC150" s="573"/>
      <c r="FD150" s="567"/>
      <c r="FE150" s="201">
        <v>160</v>
      </c>
      <c r="FF150" s="573"/>
      <c r="FG150" s="567"/>
      <c r="FH150" s="201">
        <v>160</v>
      </c>
      <c r="FI150" s="573"/>
      <c r="FJ150" s="567"/>
      <c r="FK150" s="174">
        <v>160</v>
      </c>
      <c r="FL150" s="566"/>
      <c r="FM150" s="567"/>
      <c r="FN150" s="201">
        <v>160</v>
      </c>
      <c r="FO150" s="573"/>
      <c r="FP150" s="567"/>
      <c r="FQ150" s="174">
        <v>160</v>
      </c>
      <c r="FR150" s="566"/>
      <c r="FS150" s="567"/>
      <c r="FT150" s="201">
        <v>160</v>
      </c>
      <c r="FU150" s="573"/>
      <c r="FV150" s="567"/>
      <c r="FW150" s="201">
        <v>160</v>
      </c>
      <c r="FX150" s="573"/>
      <c r="FY150" s="567"/>
      <c r="FZ150" s="174">
        <v>160</v>
      </c>
      <c r="GA150" s="566"/>
      <c r="GB150" s="567"/>
      <c r="GC150" s="201">
        <v>160</v>
      </c>
      <c r="GD150" s="573"/>
      <c r="GE150" s="567"/>
      <c r="GF150" s="201">
        <v>160</v>
      </c>
      <c r="GG150" s="573"/>
      <c r="GH150" s="567"/>
      <c r="GI150" s="252">
        <f t="shared" si="177"/>
        <v>0</v>
      </c>
      <c r="GJ150" s="251">
        <f t="shared" si="178"/>
        <v>0</v>
      </c>
      <c r="GK150" s="226">
        <f t="shared" si="179"/>
        <v>0</v>
      </c>
      <c r="GL150" s="227">
        <f t="shared" si="180"/>
        <v>0</v>
      </c>
      <c r="GM150" s="1"/>
      <c r="GN150" s="1"/>
      <c r="GO150" s="568">
        <v>160</v>
      </c>
      <c r="GP150" s="573"/>
      <c r="GQ150" s="567"/>
      <c r="GR150" s="201">
        <v>160</v>
      </c>
      <c r="GS150" s="573"/>
      <c r="GT150" s="567"/>
      <c r="GU150" s="201">
        <v>160</v>
      </c>
      <c r="GV150" s="573"/>
      <c r="GW150" s="567"/>
      <c r="GX150" s="201">
        <v>160</v>
      </c>
      <c r="GY150" s="573"/>
      <c r="GZ150" s="567"/>
      <c r="HA150" s="201">
        <v>160</v>
      </c>
      <c r="HB150" s="573"/>
      <c r="HC150" s="567"/>
      <c r="HD150" s="201">
        <v>160</v>
      </c>
      <c r="HE150" s="573"/>
      <c r="HF150" s="567"/>
      <c r="HG150" s="201">
        <v>160</v>
      </c>
      <c r="HH150" s="573"/>
      <c r="HI150" s="567"/>
      <c r="HJ150" s="201">
        <v>160</v>
      </c>
      <c r="HK150" s="573"/>
      <c r="HL150" s="567"/>
      <c r="HM150" s="201">
        <v>160</v>
      </c>
      <c r="HN150" s="573"/>
      <c r="HO150" s="567"/>
      <c r="HP150" s="201">
        <v>160</v>
      </c>
      <c r="HQ150" s="573"/>
      <c r="HR150" s="567"/>
      <c r="HS150" s="201">
        <v>160</v>
      </c>
      <c r="HT150" s="573"/>
      <c r="HU150" s="567"/>
      <c r="HV150" s="201">
        <v>160</v>
      </c>
      <c r="HW150" s="573"/>
      <c r="HX150" s="567"/>
      <c r="HY150" s="252">
        <f t="shared" si="181"/>
        <v>0</v>
      </c>
      <c r="HZ150" s="251">
        <f t="shared" si="182"/>
        <v>0</v>
      </c>
      <c r="IA150" s="226">
        <f t="shared" si="183"/>
        <v>0</v>
      </c>
      <c r="IB150" s="227">
        <f t="shared" si="184"/>
        <v>0</v>
      </c>
      <c r="IC150" s="1"/>
      <c r="ID150" s="1"/>
      <c r="IE150" s="568">
        <v>160</v>
      </c>
      <c r="IF150" s="573"/>
      <c r="IG150" s="567"/>
      <c r="IH150" s="201">
        <v>160</v>
      </c>
      <c r="II150" s="573"/>
      <c r="IJ150" s="567"/>
      <c r="IK150" s="174">
        <v>160</v>
      </c>
      <c r="IL150" s="566"/>
      <c r="IM150" s="567"/>
      <c r="IN150" s="174">
        <v>160</v>
      </c>
      <c r="IO150" s="566"/>
      <c r="IP150" s="567"/>
      <c r="IQ150" s="174">
        <v>160</v>
      </c>
      <c r="IR150" s="566"/>
      <c r="IS150" s="567"/>
      <c r="IT150" s="174">
        <v>160</v>
      </c>
      <c r="IU150" s="566"/>
      <c r="IV150" s="567"/>
      <c r="IW150" s="201">
        <v>160</v>
      </c>
      <c r="IX150" s="573"/>
      <c r="IY150" s="567"/>
      <c r="IZ150" s="174">
        <v>160</v>
      </c>
      <c r="JA150" s="566"/>
      <c r="JB150" s="567"/>
      <c r="JC150" s="174">
        <v>160</v>
      </c>
      <c r="JD150" s="566"/>
      <c r="JE150" s="567"/>
      <c r="JF150" s="174">
        <v>160</v>
      </c>
      <c r="JG150" s="566"/>
      <c r="JH150" s="567"/>
      <c r="JI150" s="174">
        <v>160</v>
      </c>
      <c r="JJ150" s="566"/>
      <c r="JK150" s="567"/>
      <c r="JL150" s="201">
        <v>160</v>
      </c>
      <c r="JM150" s="573"/>
      <c r="JN150" s="567"/>
      <c r="JO150" s="252">
        <f t="shared" si="185"/>
        <v>0</v>
      </c>
      <c r="JP150" s="251">
        <f t="shared" si="186"/>
        <v>0</v>
      </c>
      <c r="JQ150" s="226">
        <f t="shared" si="187"/>
        <v>0</v>
      </c>
      <c r="JR150" s="227">
        <f t="shared" si="188"/>
        <v>0</v>
      </c>
      <c r="JS150" s="1"/>
      <c r="JT150" s="1"/>
      <c r="JU150" s="174">
        <v>160</v>
      </c>
      <c r="JV150" s="566"/>
      <c r="JW150" s="567"/>
      <c r="JX150" s="174">
        <v>160</v>
      </c>
      <c r="JY150" s="566"/>
      <c r="JZ150" s="567"/>
      <c r="KA150" s="174">
        <v>160</v>
      </c>
      <c r="KB150" s="566"/>
      <c r="KC150" s="567"/>
      <c r="KD150" s="174">
        <v>160</v>
      </c>
      <c r="KE150" s="566"/>
      <c r="KF150" s="567"/>
      <c r="KG150" s="174">
        <v>160</v>
      </c>
      <c r="KH150" s="566"/>
      <c r="KI150" s="567"/>
      <c r="KJ150" s="174">
        <v>160</v>
      </c>
      <c r="KK150" s="566"/>
      <c r="KL150" s="567"/>
      <c r="KM150" s="174">
        <v>160</v>
      </c>
      <c r="KN150" s="566"/>
      <c r="KO150" s="567"/>
      <c r="KP150" s="174">
        <v>160</v>
      </c>
      <c r="KQ150" s="566"/>
      <c r="KR150" s="567"/>
      <c r="KS150" s="174">
        <v>160</v>
      </c>
      <c r="KT150" s="566"/>
      <c r="KU150" s="567"/>
      <c r="KV150" s="174">
        <v>160</v>
      </c>
      <c r="KW150" s="566"/>
      <c r="KX150" s="567"/>
      <c r="KY150" s="174">
        <v>160</v>
      </c>
      <c r="KZ150" s="566"/>
      <c r="LA150" s="567"/>
      <c r="LB150" s="174">
        <v>160</v>
      </c>
      <c r="LC150" s="566"/>
      <c r="LD150" s="567"/>
      <c r="LE150" s="252">
        <f t="shared" si="189"/>
        <v>0</v>
      </c>
      <c r="LF150" s="251">
        <f t="shared" si="190"/>
        <v>0</v>
      </c>
      <c r="LG150" s="226">
        <f t="shared" si="191"/>
        <v>0</v>
      </c>
      <c r="LH150" s="227">
        <f t="shared" si="192"/>
        <v>0</v>
      </c>
      <c r="LI150" s="1"/>
      <c r="LJ150" s="1"/>
      <c r="LK150" s="174">
        <v>160</v>
      </c>
      <c r="LL150" s="566"/>
      <c r="LM150" s="567"/>
      <c r="LN150" s="174">
        <v>160</v>
      </c>
      <c r="LO150" s="566"/>
      <c r="LP150" s="567"/>
      <c r="LQ150" s="174">
        <v>160</v>
      </c>
      <c r="LR150" s="566"/>
      <c r="LS150" s="567"/>
      <c r="LT150" s="174">
        <v>160</v>
      </c>
      <c r="LU150" s="566"/>
      <c r="LV150" s="567"/>
      <c r="LW150" s="174">
        <v>160</v>
      </c>
      <c r="LX150" s="566"/>
      <c r="LY150" s="567"/>
      <c r="LZ150" s="551">
        <v>160</v>
      </c>
      <c r="MA150" s="566"/>
      <c r="MB150" s="567"/>
      <c r="MC150" s="174">
        <v>160</v>
      </c>
      <c r="MD150" s="566"/>
      <c r="ME150" s="567"/>
      <c r="MF150" s="174">
        <v>160</v>
      </c>
      <c r="MG150" s="566"/>
      <c r="MH150" s="567"/>
      <c r="MI150" s="174">
        <v>160</v>
      </c>
      <c r="MJ150" s="566"/>
      <c r="MK150" s="567"/>
      <c r="ML150" s="174">
        <v>160</v>
      </c>
      <c r="MM150" s="566"/>
      <c r="MN150" s="567"/>
      <c r="MO150" s="551">
        <v>160</v>
      </c>
      <c r="MP150" s="566"/>
      <c r="MQ150" s="567"/>
      <c r="MR150" s="174">
        <v>160</v>
      </c>
      <c r="MS150" s="566"/>
      <c r="MT150" s="567"/>
      <c r="MU150" s="252">
        <f t="shared" si="193"/>
        <v>0</v>
      </c>
      <c r="MV150" s="251">
        <f t="shared" si="194"/>
        <v>0</v>
      </c>
      <c r="MW150" s="226">
        <f t="shared" si="195"/>
        <v>0</v>
      </c>
      <c r="MX150" s="227">
        <f t="shared" si="196"/>
        <v>0</v>
      </c>
      <c r="MY150" s="1"/>
      <c r="MZ150" s="1"/>
      <c r="NA150" s="568">
        <v>160</v>
      </c>
      <c r="NB150" s="573"/>
      <c r="NC150" s="567"/>
      <c r="ND150" s="174">
        <v>160</v>
      </c>
      <c r="NE150" s="566"/>
      <c r="NF150" s="567"/>
      <c r="NG150" s="201">
        <v>160</v>
      </c>
      <c r="NH150" s="573"/>
      <c r="NI150" s="567"/>
      <c r="NJ150" s="201">
        <v>160</v>
      </c>
      <c r="NK150" s="573"/>
      <c r="NL150" s="567"/>
      <c r="NM150" s="174">
        <v>160</v>
      </c>
      <c r="NN150" s="566"/>
      <c r="NO150" s="567"/>
      <c r="NP150" s="174">
        <v>160</v>
      </c>
      <c r="NQ150" s="566"/>
      <c r="NR150" s="567"/>
      <c r="NS150" s="174">
        <v>160</v>
      </c>
      <c r="NT150" s="566"/>
      <c r="NU150" s="567"/>
      <c r="NV150" s="201">
        <v>160</v>
      </c>
      <c r="NW150" s="573"/>
      <c r="NX150" s="567"/>
      <c r="NY150" s="201">
        <v>160</v>
      </c>
      <c r="NZ150" s="573"/>
      <c r="OA150" s="567"/>
      <c r="OB150" s="174">
        <v>160</v>
      </c>
      <c r="OC150" s="566"/>
      <c r="OD150" s="567"/>
      <c r="OE150" s="174">
        <v>160</v>
      </c>
      <c r="OF150" s="566"/>
      <c r="OG150" s="567"/>
      <c r="OH150" s="174">
        <v>160</v>
      </c>
      <c r="OI150" s="566"/>
      <c r="OJ150" s="567"/>
      <c r="OK150" s="252">
        <f t="shared" si="197"/>
        <v>0</v>
      </c>
      <c r="OL150" s="251">
        <f t="shared" si="198"/>
        <v>0</v>
      </c>
      <c r="OM150" s="226">
        <f t="shared" si="199"/>
        <v>0</v>
      </c>
      <c r="ON150" s="227">
        <f t="shared" si="200"/>
        <v>0</v>
      </c>
      <c r="OO150" s="1"/>
      <c r="OP150" s="1"/>
      <c r="OQ150" s="571" t="s">
        <v>297</v>
      </c>
      <c r="OR150" s="577">
        <v>160</v>
      </c>
      <c r="OS150" s="573"/>
      <c r="OT150" s="175"/>
      <c r="OU150" s="252">
        <f t="shared" si="201"/>
        <v>0</v>
      </c>
      <c r="OV150" s="227">
        <f t="shared" si="202"/>
        <v>0</v>
      </c>
      <c r="OW150" s="226">
        <f t="shared" si="203"/>
        <v>0</v>
      </c>
      <c r="OX150" s="251">
        <f t="shared" si="204"/>
        <v>0</v>
      </c>
      <c r="OY150" s="574"/>
      <c r="OZ150" s="1"/>
      <c r="PA150" s="1"/>
      <c r="PB150" s="228">
        <f t="shared" si="151"/>
        <v>0</v>
      </c>
      <c r="PC150" s="255">
        <f t="shared" si="152"/>
        <v>0</v>
      </c>
      <c r="PD150" s="226">
        <f t="shared" si="153"/>
        <v>0</v>
      </c>
      <c r="PE150" s="227">
        <f t="shared" si="154"/>
        <v>0</v>
      </c>
      <c r="PF150" s="230">
        <f t="shared" si="155"/>
        <v>0</v>
      </c>
      <c r="PG150" s="229">
        <f t="shared" si="156"/>
        <v>0</v>
      </c>
      <c r="PH150" s="226">
        <f t="shared" si="157"/>
        <v>0</v>
      </c>
      <c r="PI150" s="251">
        <f t="shared" si="158"/>
        <v>0</v>
      </c>
      <c r="PJ150" s="412">
        <f t="shared" si="159"/>
        <v>0</v>
      </c>
      <c r="PK150" s="417">
        <f t="shared" si="160"/>
        <v>0</v>
      </c>
      <c r="PL150" s="412">
        <f t="shared" si="161"/>
        <v>0</v>
      </c>
      <c r="PM150" s="414">
        <f t="shared" si="162"/>
        <v>0</v>
      </c>
      <c r="PN150" s="412" t="s">
        <v>338</v>
      </c>
      <c r="PO150" s="414" t="s">
        <v>338</v>
      </c>
      <c r="PP150" s="412">
        <f t="shared" si="163"/>
        <v>0</v>
      </c>
      <c r="PQ150" s="414">
        <f t="shared" si="164"/>
        <v>0</v>
      </c>
      <c r="PR150" s="1"/>
      <c r="PV150" s="26"/>
      <c r="PW150" s="26"/>
      <c r="PY150" s="26"/>
    </row>
    <row r="151" spans="2:441" s="4" customFormat="1" ht="16.5" customHeight="1" x14ac:dyDescent="0.25">
      <c r="B151" s="46" t="s">
        <v>351</v>
      </c>
      <c r="C151" s="986"/>
      <c r="D151" s="987"/>
      <c r="E151" s="308"/>
      <c r="F151" s="652">
        <v>1</v>
      </c>
      <c r="G151" s="309"/>
      <c r="H151" s="59"/>
      <c r="I151" s="57">
        <f>INT(ROUND(F151,2)*(IF(RIGHT(G151,1)="*",data!$J$11*H151+(IF(H151&gt;0, data!$K$11,0)),(IF(G151&gt;0,data!$J$11*RIGHT(G151,5)+data!$K$11,0)))))</f>
        <v>0</v>
      </c>
      <c r="J151" s="57">
        <f t="shared" si="144"/>
        <v>0</v>
      </c>
      <c r="K151" s="313"/>
      <c r="L151" s="314"/>
      <c r="M151" s="312"/>
      <c r="N151" s="57">
        <f>INT(ROUND(F151,2)*(IF(J151&gt;0,(IF(L151="ano",data!$J$6,0)),0)))</f>
        <v>0</v>
      </c>
      <c r="O151" s="61">
        <f t="shared" si="145"/>
        <v>0</v>
      </c>
      <c r="P151" s="63">
        <f t="shared" si="146"/>
        <v>0</v>
      </c>
      <c r="Q151" s="26"/>
      <c r="R151" s="288" t="str">
        <f t="shared" si="147"/>
        <v/>
      </c>
      <c r="S151" s="289" t="str">
        <f t="shared" si="148"/>
        <v/>
      </c>
      <c r="T151" s="65" t="s">
        <v>338</v>
      </c>
      <c r="U151" s="290" t="str">
        <f t="shared" si="149"/>
        <v/>
      </c>
      <c r="V151" s="4">
        <f t="shared" si="129"/>
        <v>0</v>
      </c>
      <c r="W151" s="26">
        <f t="shared" si="150"/>
        <v>0</v>
      </c>
      <c r="X151" s="26">
        <f>IF(OR(G151=data!$I$18,G151=data!$I$19,G151=data!$I$20,G151=data!$I$21,G151=data!$I$22,G151=data!$I$23,G151=data!$I$24,G151=data!$I$25,G151=data!$I$26,G151=data!$I$27,G151=data!$I$28,G151=data!$I$29,G151=data!$I$30,G151=data!$I$31,G151=data!$I$32,G151=data!$I$33,G151=data!$I$34,G151=data!$I$35,G151=data!$I$36,G151=data!$I$37,G151=data!$I$38,G151=data!$I$39,G151=data!$I$40,G151=data!$I$41,G151=data!$I$42,G151=data!$I$43,G151=data!$I$44),1,0)</f>
        <v>0</v>
      </c>
      <c r="Z151" s="176" t="s">
        <v>297</v>
      </c>
      <c r="AA151" s="10"/>
      <c r="AB151" s="10"/>
      <c r="AC151" s="168">
        <v>160</v>
      </c>
      <c r="AD151" s="328"/>
      <c r="AE151" s="223"/>
      <c r="AF151" s="168">
        <v>160</v>
      </c>
      <c r="AG151" s="328"/>
      <c r="AH151" s="223"/>
      <c r="AI151" s="168">
        <v>160</v>
      </c>
      <c r="AJ151" s="328"/>
      <c r="AK151" s="223"/>
      <c r="AL151" s="168">
        <v>160</v>
      </c>
      <c r="AM151" s="328"/>
      <c r="AN151" s="223"/>
      <c r="AO151" s="168">
        <v>160</v>
      </c>
      <c r="AP151" s="328"/>
      <c r="AQ151" s="223"/>
      <c r="AR151" s="168">
        <v>160</v>
      </c>
      <c r="AS151" s="328"/>
      <c r="AT151" s="223"/>
      <c r="AU151" s="168">
        <v>160</v>
      </c>
      <c r="AV151" s="328"/>
      <c r="AW151" s="223"/>
      <c r="AX151" s="168">
        <v>160</v>
      </c>
      <c r="AY151" s="328"/>
      <c r="AZ151" s="223"/>
      <c r="BA151" s="168">
        <v>160</v>
      </c>
      <c r="BB151" s="328"/>
      <c r="BC151" s="223"/>
      <c r="BD151" s="168">
        <v>160</v>
      </c>
      <c r="BE151" s="328"/>
      <c r="BF151" s="223"/>
      <c r="BG151" s="168">
        <v>160</v>
      </c>
      <c r="BH151" s="328"/>
      <c r="BI151" s="223"/>
      <c r="BJ151" s="168">
        <v>160</v>
      </c>
      <c r="BK151" s="328"/>
      <c r="BL151" s="223"/>
      <c r="BM151" s="226">
        <f t="shared" si="165"/>
        <v>0</v>
      </c>
      <c r="BN151" s="251">
        <f t="shared" si="166"/>
        <v>0</v>
      </c>
      <c r="BO151" s="226">
        <f t="shared" si="167"/>
        <v>0</v>
      </c>
      <c r="BP151" s="227">
        <f t="shared" si="168"/>
        <v>0</v>
      </c>
      <c r="BQ151" s="1"/>
      <c r="BR151" s="1"/>
      <c r="BS151" s="164">
        <v>160</v>
      </c>
      <c r="BT151" s="327"/>
      <c r="BU151" s="177"/>
      <c r="BV151" s="164">
        <v>160</v>
      </c>
      <c r="BW151" s="327"/>
      <c r="BX151" s="177"/>
      <c r="BY151" s="164">
        <v>160</v>
      </c>
      <c r="BZ151" s="327"/>
      <c r="CA151" s="177"/>
      <c r="CB151" s="164">
        <v>160</v>
      </c>
      <c r="CC151" s="327"/>
      <c r="CD151" s="177"/>
      <c r="CE151" s="164">
        <v>160</v>
      </c>
      <c r="CF151" s="327"/>
      <c r="CG151" s="177"/>
      <c r="CH151" s="164">
        <v>160</v>
      </c>
      <c r="CI151" s="327"/>
      <c r="CJ151" s="177"/>
      <c r="CK151" s="164">
        <v>160</v>
      </c>
      <c r="CL151" s="327"/>
      <c r="CM151" s="177"/>
      <c r="CN151" s="164">
        <v>160</v>
      </c>
      <c r="CO151" s="327"/>
      <c r="CP151" s="177"/>
      <c r="CQ151" s="164">
        <v>160</v>
      </c>
      <c r="CR151" s="327"/>
      <c r="CS151" s="177"/>
      <c r="CT151" s="164">
        <v>160</v>
      </c>
      <c r="CU151" s="327"/>
      <c r="CV151" s="177"/>
      <c r="CW151" s="164">
        <v>160</v>
      </c>
      <c r="CX151" s="327"/>
      <c r="CY151" s="177"/>
      <c r="CZ151" s="164">
        <v>160</v>
      </c>
      <c r="DA151" s="327"/>
      <c r="DB151" s="177"/>
      <c r="DC151" s="252">
        <f t="shared" si="169"/>
        <v>0</v>
      </c>
      <c r="DD151" s="251">
        <f t="shared" si="170"/>
        <v>0</v>
      </c>
      <c r="DE151" s="226">
        <f t="shared" si="171"/>
        <v>0</v>
      </c>
      <c r="DF151" s="227">
        <f t="shared" si="172"/>
        <v>0</v>
      </c>
      <c r="DG151" s="1"/>
      <c r="DH151" s="1"/>
      <c r="DI151" s="164">
        <v>160</v>
      </c>
      <c r="DJ151" s="340"/>
      <c r="DK151" s="169"/>
      <c r="DL151" s="195">
        <v>160</v>
      </c>
      <c r="DM151" s="328"/>
      <c r="DN151" s="169"/>
      <c r="DO151" s="195">
        <v>160</v>
      </c>
      <c r="DP151" s="328"/>
      <c r="DQ151" s="169"/>
      <c r="DR151" s="195">
        <v>160</v>
      </c>
      <c r="DS151" s="328"/>
      <c r="DT151" s="169"/>
      <c r="DU151" s="195">
        <v>160</v>
      </c>
      <c r="DV151" s="328"/>
      <c r="DW151" s="169"/>
      <c r="DX151" s="164">
        <v>160</v>
      </c>
      <c r="DY151" s="340"/>
      <c r="DZ151" s="169"/>
      <c r="EA151" s="195">
        <v>160</v>
      </c>
      <c r="EB151" s="328"/>
      <c r="EC151" s="169"/>
      <c r="ED151" s="195">
        <v>160</v>
      </c>
      <c r="EE151" s="328"/>
      <c r="EF151" s="169"/>
      <c r="EG151" s="195">
        <v>160</v>
      </c>
      <c r="EH151" s="328"/>
      <c r="EI151" s="169"/>
      <c r="EJ151" s="164">
        <v>160</v>
      </c>
      <c r="EK151" s="340"/>
      <c r="EL151" s="169"/>
      <c r="EM151" s="195">
        <v>160</v>
      </c>
      <c r="EN151" s="328"/>
      <c r="EO151" s="169"/>
      <c r="EP151" s="195">
        <v>160</v>
      </c>
      <c r="EQ151" s="328"/>
      <c r="ER151" s="169"/>
      <c r="ES151" s="252">
        <f t="shared" si="173"/>
        <v>0</v>
      </c>
      <c r="ET151" s="251">
        <f t="shared" si="174"/>
        <v>0</v>
      </c>
      <c r="EU151" s="226">
        <f t="shared" si="175"/>
        <v>0</v>
      </c>
      <c r="EV151" s="227">
        <f t="shared" si="176"/>
        <v>0</v>
      </c>
      <c r="EW151" s="1"/>
      <c r="EX151" s="1"/>
      <c r="EY151" s="346">
        <v>160</v>
      </c>
      <c r="EZ151" s="327"/>
      <c r="FA151" s="169"/>
      <c r="FB151" s="195">
        <v>160</v>
      </c>
      <c r="FC151" s="327"/>
      <c r="FD151" s="169"/>
      <c r="FE151" s="195">
        <v>160</v>
      </c>
      <c r="FF151" s="327"/>
      <c r="FG151" s="169"/>
      <c r="FH151" s="195">
        <v>160</v>
      </c>
      <c r="FI151" s="327"/>
      <c r="FJ151" s="169"/>
      <c r="FK151" s="164">
        <v>160</v>
      </c>
      <c r="FL151" s="340"/>
      <c r="FM151" s="169"/>
      <c r="FN151" s="195">
        <v>160</v>
      </c>
      <c r="FO151" s="327"/>
      <c r="FP151" s="169"/>
      <c r="FQ151" s="164">
        <v>160</v>
      </c>
      <c r="FR151" s="340"/>
      <c r="FS151" s="169"/>
      <c r="FT151" s="195">
        <v>160</v>
      </c>
      <c r="FU151" s="327"/>
      <c r="FV151" s="169"/>
      <c r="FW151" s="195">
        <v>160</v>
      </c>
      <c r="FX151" s="327"/>
      <c r="FY151" s="169"/>
      <c r="FZ151" s="164">
        <v>160</v>
      </c>
      <c r="GA151" s="340"/>
      <c r="GB151" s="169"/>
      <c r="GC151" s="195">
        <v>160</v>
      </c>
      <c r="GD151" s="327"/>
      <c r="GE151" s="169"/>
      <c r="GF151" s="195">
        <v>160</v>
      </c>
      <c r="GG151" s="327"/>
      <c r="GH151" s="169"/>
      <c r="GI151" s="252">
        <f t="shared" si="177"/>
        <v>0</v>
      </c>
      <c r="GJ151" s="251">
        <f t="shared" si="178"/>
        <v>0</v>
      </c>
      <c r="GK151" s="226">
        <f t="shared" si="179"/>
        <v>0</v>
      </c>
      <c r="GL151" s="227">
        <f t="shared" si="180"/>
        <v>0</v>
      </c>
      <c r="GM151" s="1"/>
      <c r="GN151" s="1"/>
      <c r="GO151" s="346">
        <v>160</v>
      </c>
      <c r="GP151" s="327"/>
      <c r="GQ151" s="169"/>
      <c r="GR151" s="195">
        <v>160</v>
      </c>
      <c r="GS151" s="327"/>
      <c r="GT151" s="169"/>
      <c r="GU151" s="195">
        <v>160</v>
      </c>
      <c r="GV151" s="327"/>
      <c r="GW151" s="169"/>
      <c r="GX151" s="195">
        <v>160</v>
      </c>
      <c r="GY151" s="327"/>
      <c r="GZ151" s="169"/>
      <c r="HA151" s="195">
        <v>160</v>
      </c>
      <c r="HB151" s="327"/>
      <c r="HC151" s="169"/>
      <c r="HD151" s="195">
        <v>160</v>
      </c>
      <c r="HE151" s="327"/>
      <c r="HF151" s="169"/>
      <c r="HG151" s="195">
        <v>160</v>
      </c>
      <c r="HH151" s="327"/>
      <c r="HI151" s="169"/>
      <c r="HJ151" s="195">
        <v>160</v>
      </c>
      <c r="HK151" s="327"/>
      <c r="HL151" s="169"/>
      <c r="HM151" s="195">
        <v>160</v>
      </c>
      <c r="HN151" s="327"/>
      <c r="HO151" s="169"/>
      <c r="HP151" s="195">
        <v>160</v>
      </c>
      <c r="HQ151" s="327"/>
      <c r="HR151" s="169"/>
      <c r="HS151" s="195">
        <v>160</v>
      </c>
      <c r="HT151" s="327"/>
      <c r="HU151" s="169"/>
      <c r="HV151" s="195">
        <v>160</v>
      </c>
      <c r="HW151" s="327"/>
      <c r="HX151" s="169"/>
      <c r="HY151" s="252">
        <f t="shared" si="181"/>
        <v>0</v>
      </c>
      <c r="HZ151" s="251">
        <f t="shared" si="182"/>
        <v>0</v>
      </c>
      <c r="IA151" s="226">
        <f t="shared" si="183"/>
        <v>0</v>
      </c>
      <c r="IB151" s="227">
        <f t="shared" si="184"/>
        <v>0</v>
      </c>
      <c r="IC151" s="1"/>
      <c r="ID151" s="1"/>
      <c r="IE151" s="346">
        <v>160</v>
      </c>
      <c r="IF151" s="327"/>
      <c r="IG151" s="169"/>
      <c r="IH151" s="195">
        <v>160</v>
      </c>
      <c r="II151" s="327"/>
      <c r="IJ151" s="169"/>
      <c r="IK151" s="164">
        <v>160</v>
      </c>
      <c r="IL151" s="340"/>
      <c r="IM151" s="169"/>
      <c r="IN151" s="164">
        <v>160</v>
      </c>
      <c r="IO151" s="340"/>
      <c r="IP151" s="169"/>
      <c r="IQ151" s="164">
        <v>160</v>
      </c>
      <c r="IR151" s="340"/>
      <c r="IS151" s="169"/>
      <c r="IT151" s="164">
        <v>160</v>
      </c>
      <c r="IU151" s="340"/>
      <c r="IV151" s="169"/>
      <c r="IW151" s="195">
        <v>160</v>
      </c>
      <c r="IX151" s="327"/>
      <c r="IY151" s="169"/>
      <c r="IZ151" s="164">
        <v>160</v>
      </c>
      <c r="JA151" s="340"/>
      <c r="JB151" s="169"/>
      <c r="JC151" s="164">
        <v>160</v>
      </c>
      <c r="JD151" s="340"/>
      <c r="JE151" s="169"/>
      <c r="JF151" s="164">
        <v>160</v>
      </c>
      <c r="JG151" s="340"/>
      <c r="JH151" s="169"/>
      <c r="JI151" s="164">
        <v>160</v>
      </c>
      <c r="JJ151" s="340"/>
      <c r="JK151" s="169"/>
      <c r="JL151" s="195">
        <v>160</v>
      </c>
      <c r="JM151" s="327"/>
      <c r="JN151" s="169"/>
      <c r="JO151" s="252">
        <f t="shared" si="185"/>
        <v>0</v>
      </c>
      <c r="JP151" s="251">
        <f t="shared" si="186"/>
        <v>0</v>
      </c>
      <c r="JQ151" s="226">
        <f t="shared" si="187"/>
        <v>0</v>
      </c>
      <c r="JR151" s="227">
        <f t="shared" si="188"/>
        <v>0</v>
      </c>
      <c r="JS151" s="1"/>
      <c r="JT151" s="1"/>
      <c r="JU151" s="164">
        <v>160</v>
      </c>
      <c r="JV151" s="340"/>
      <c r="JW151" s="169"/>
      <c r="JX151" s="164">
        <v>160</v>
      </c>
      <c r="JY151" s="340"/>
      <c r="JZ151" s="169"/>
      <c r="KA151" s="164">
        <v>160</v>
      </c>
      <c r="KB151" s="340"/>
      <c r="KC151" s="169"/>
      <c r="KD151" s="164">
        <v>160</v>
      </c>
      <c r="KE151" s="340"/>
      <c r="KF151" s="169"/>
      <c r="KG151" s="164">
        <v>160</v>
      </c>
      <c r="KH151" s="340"/>
      <c r="KI151" s="169"/>
      <c r="KJ151" s="164">
        <v>160</v>
      </c>
      <c r="KK151" s="340"/>
      <c r="KL151" s="169"/>
      <c r="KM151" s="164">
        <v>160</v>
      </c>
      <c r="KN151" s="340"/>
      <c r="KO151" s="169"/>
      <c r="KP151" s="164">
        <v>160</v>
      </c>
      <c r="KQ151" s="340"/>
      <c r="KR151" s="169"/>
      <c r="KS151" s="164">
        <v>160</v>
      </c>
      <c r="KT151" s="340"/>
      <c r="KU151" s="169"/>
      <c r="KV151" s="164">
        <v>160</v>
      </c>
      <c r="KW151" s="340"/>
      <c r="KX151" s="169"/>
      <c r="KY151" s="164">
        <v>160</v>
      </c>
      <c r="KZ151" s="340"/>
      <c r="LA151" s="169"/>
      <c r="LB151" s="164">
        <v>160</v>
      </c>
      <c r="LC151" s="340"/>
      <c r="LD151" s="169"/>
      <c r="LE151" s="252">
        <f t="shared" si="189"/>
        <v>0</v>
      </c>
      <c r="LF151" s="251">
        <f t="shared" si="190"/>
        <v>0</v>
      </c>
      <c r="LG151" s="226">
        <f t="shared" si="191"/>
        <v>0</v>
      </c>
      <c r="LH151" s="227">
        <f t="shared" si="192"/>
        <v>0</v>
      </c>
      <c r="LI151" s="1"/>
      <c r="LJ151" s="1"/>
      <c r="LK151" s="164">
        <v>160</v>
      </c>
      <c r="LL151" s="340"/>
      <c r="LM151" s="169"/>
      <c r="LN151" s="164">
        <v>160</v>
      </c>
      <c r="LO151" s="340"/>
      <c r="LP151" s="169"/>
      <c r="LQ151" s="164">
        <v>160</v>
      </c>
      <c r="LR151" s="340"/>
      <c r="LS151" s="169"/>
      <c r="LT151" s="164">
        <v>160</v>
      </c>
      <c r="LU151" s="340"/>
      <c r="LV151" s="169"/>
      <c r="LW151" s="164">
        <v>160</v>
      </c>
      <c r="LX151" s="340"/>
      <c r="LY151" s="169"/>
      <c r="LZ151" s="205">
        <v>160</v>
      </c>
      <c r="MA151" s="340"/>
      <c r="MB151" s="169"/>
      <c r="MC151" s="164">
        <v>160</v>
      </c>
      <c r="MD151" s="340"/>
      <c r="ME151" s="169"/>
      <c r="MF151" s="164">
        <v>160</v>
      </c>
      <c r="MG151" s="340"/>
      <c r="MH151" s="169"/>
      <c r="MI151" s="164">
        <v>160</v>
      </c>
      <c r="MJ151" s="340"/>
      <c r="MK151" s="169"/>
      <c r="ML151" s="164">
        <v>160</v>
      </c>
      <c r="MM151" s="340"/>
      <c r="MN151" s="169"/>
      <c r="MO151" s="205">
        <v>160</v>
      </c>
      <c r="MP151" s="340"/>
      <c r="MQ151" s="169"/>
      <c r="MR151" s="164">
        <v>160</v>
      </c>
      <c r="MS151" s="340"/>
      <c r="MT151" s="169"/>
      <c r="MU151" s="252">
        <f t="shared" si="193"/>
        <v>0</v>
      </c>
      <c r="MV151" s="251">
        <f t="shared" si="194"/>
        <v>0</v>
      </c>
      <c r="MW151" s="226">
        <f t="shared" si="195"/>
        <v>0</v>
      </c>
      <c r="MX151" s="227">
        <f t="shared" si="196"/>
        <v>0</v>
      </c>
      <c r="MY151" s="1"/>
      <c r="MZ151" s="1"/>
      <c r="NA151" s="346">
        <v>160</v>
      </c>
      <c r="NB151" s="327"/>
      <c r="NC151" s="169"/>
      <c r="ND151" s="164">
        <v>160</v>
      </c>
      <c r="NE151" s="340"/>
      <c r="NF151" s="169"/>
      <c r="NG151" s="195">
        <v>160</v>
      </c>
      <c r="NH151" s="327"/>
      <c r="NI151" s="169"/>
      <c r="NJ151" s="195">
        <v>160</v>
      </c>
      <c r="NK151" s="327"/>
      <c r="NL151" s="169"/>
      <c r="NM151" s="164">
        <v>160</v>
      </c>
      <c r="NN151" s="340"/>
      <c r="NO151" s="169"/>
      <c r="NP151" s="164">
        <v>160</v>
      </c>
      <c r="NQ151" s="340"/>
      <c r="NR151" s="169"/>
      <c r="NS151" s="164">
        <v>160</v>
      </c>
      <c r="NT151" s="340"/>
      <c r="NU151" s="169"/>
      <c r="NV151" s="195">
        <v>160</v>
      </c>
      <c r="NW151" s="327"/>
      <c r="NX151" s="169"/>
      <c r="NY151" s="195">
        <v>160</v>
      </c>
      <c r="NZ151" s="327"/>
      <c r="OA151" s="169"/>
      <c r="OB151" s="164">
        <v>160</v>
      </c>
      <c r="OC151" s="340"/>
      <c r="OD151" s="169"/>
      <c r="OE151" s="164">
        <v>160</v>
      </c>
      <c r="OF151" s="340"/>
      <c r="OG151" s="169"/>
      <c r="OH151" s="164">
        <v>160</v>
      </c>
      <c r="OI151" s="340"/>
      <c r="OJ151" s="169"/>
      <c r="OK151" s="252">
        <f t="shared" si="197"/>
        <v>0</v>
      </c>
      <c r="OL151" s="251">
        <f t="shared" si="198"/>
        <v>0</v>
      </c>
      <c r="OM151" s="226">
        <f t="shared" si="199"/>
        <v>0</v>
      </c>
      <c r="ON151" s="227">
        <f t="shared" si="200"/>
        <v>0</v>
      </c>
      <c r="OO151" s="1"/>
      <c r="OP151" s="1"/>
      <c r="OQ151" s="283" t="s">
        <v>297</v>
      </c>
      <c r="OR151" s="354">
        <v>160</v>
      </c>
      <c r="OS151" s="327"/>
      <c r="OT151" s="177"/>
      <c r="OU151" s="252">
        <f t="shared" si="201"/>
        <v>0</v>
      </c>
      <c r="OV151" s="227">
        <f t="shared" si="202"/>
        <v>0</v>
      </c>
      <c r="OW151" s="226">
        <f t="shared" si="203"/>
        <v>0</v>
      </c>
      <c r="OX151" s="251">
        <f t="shared" si="204"/>
        <v>0</v>
      </c>
      <c r="OY151" s="293"/>
      <c r="OZ151" s="1"/>
      <c r="PA151" s="1"/>
      <c r="PB151" s="228">
        <f t="shared" si="151"/>
        <v>0</v>
      </c>
      <c r="PC151" s="255">
        <f t="shared" si="152"/>
        <v>0</v>
      </c>
      <c r="PD151" s="226">
        <f t="shared" si="153"/>
        <v>0</v>
      </c>
      <c r="PE151" s="227">
        <f t="shared" si="154"/>
        <v>0</v>
      </c>
      <c r="PF151" s="230">
        <f t="shared" si="155"/>
        <v>0</v>
      </c>
      <c r="PG151" s="229">
        <f t="shared" si="156"/>
        <v>0</v>
      </c>
      <c r="PH151" s="226">
        <f t="shared" si="157"/>
        <v>0</v>
      </c>
      <c r="PI151" s="251">
        <f t="shared" si="158"/>
        <v>0</v>
      </c>
      <c r="PJ151" s="412">
        <f t="shared" si="159"/>
        <v>0</v>
      </c>
      <c r="PK151" s="417">
        <f t="shared" si="160"/>
        <v>0</v>
      </c>
      <c r="PL151" s="412">
        <f t="shared" si="161"/>
        <v>0</v>
      </c>
      <c r="PM151" s="414">
        <f t="shared" si="162"/>
        <v>0</v>
      </c>
      <c r="PN151" s="412" t="s">
        <v>338</v>
      </c>
      <c r="PO151" s="414" t="s">
        <v>338</v>
      </c>
      <c r="PP151" s="412">
        <f t="shared" si="163"/>
        <v>0</v>
      </c>
      <c r="PQ151" s="414">
        <f t="shared" si="164"/>
        <v>0</v>
      </c>
      <c r="PR151" s="1"/>
      <c r="PV151" s="26"/>
      <c r="PW151" s="26"/>
      <c r="PY151" s="26"/>
    </row>
    <row r="152" spans="2:441" s="4" customFormat="1" ht="15" hidden="1" customHeight="1" x14ac:dyDescent="0.25">
      <c r="B152" s="46"/>
      <c r="C152" s="982"/>
      <c r="D152" s="983"/>
      <c r="E152" s="583"/>
      <c r="F152" s="652"/>
      <c r="G152" s="584"/>
      <c r="H152" s="58"/>
      <c r="I152" s="57">
        <f>INT(ROUND(F152,2)*(IF(RIGHT(G152,1)="*",data!$J$11*H152+(IF(H152&gt;0, data!$K$11,0)),(IF(G152&gt;0,data!$J$11*RIGHT(G152,5)+data!$K$11,0)))))</f>
        <v>0</v>
      </c>
      <c r="J152" s="57">
        <f t="shared" si="144"/>
        <v>0</v>
      </c>
      <c r="K152" s="576"/>
      <c r="L152" s="550"/>
      <c r="M152" s="128"/>
      <c r="N152" s="57">
        <f>INT(ROUND(F152,2)*(IF(J152&gt;0,(IF(L152="ano",data!$J$6,0)),0)))</f>
        <v>0</v>
      </c>
      <c r="O152" s="61">
        <f t="shared" si="145"/>
        <v>0</v>
      </c>
      <c r="P152" s="63">
        <f t="shared" si="146"/>
        <v>0</v>
      </c>
      <c r="Q152" s="26"/>
      <c r="R152" s="288" t="str">
        <f t="shared" si="147"/>
        <v/>
      </c>
      <c r="S152" s="289" t="str">
        <f t="shared" si="148"/>
        <v/>
      </c>
      <c r="T152" s="65" t="s">
        <v>338</v>
      </c>
      <c r="U152" s="290" t="str">
        <f t="shared" si="149"/>
        <v/>
      </c>
      <c r="V152" s="4">
        <f t="shared" si="129"/>
        <v>0</v>
      </c>
      <c r="W152" s="26">
        <f t="shared" si="150"/>
        <v>0</v>
      </c>
      <c r="X152" s="26">
        <f>IF(OR(G152=data!$I$18,G152=data!$I$19,G152=data!$I$20,G152=data!$I$21,G152=data!$I$22,G152=data!$I$23,G152=data!$I$24,G152=data!$I$25,G152=data!$I$26,G152=data!$I$27,G152=data!$I$28,G152=data!$I$29,G152=data!$I$30,G152=data!$I$31,G152=data!$I$32,G152=data!$I$33,G152=data!$I$34,G152=data!$I$35,G152=data!$I$36,G152=data!$I$37,G152=data!$I$38,G152=data!$I$39,G152=data!$I$40,G152=data!$I$41,G152=data!$I$42,G152=data!$I$43,G152=data!$I$44),1,0)</f>
        <v>0</v>
      </c>
      <c r="Z152" s="173" t="s">
        <v>297</v>
      </c>
      <c r="AA152" s="10"/>
      <c r="AB152" s="10"/>
      <c r="AC152" s="560">
        <v>160</v>
      </c>
      <c r="AD152" s="561"/>
      <c r="AE152" s="562"/>
      <c r="AF152" s="560">
        <v>160</v>
      </c>
      <c r="AG152" s="561"/>
      <c r="AH152" s="562"/>
      <c r="AI152" s="560">
        <v>160</v>
      </c>
      <c r="AJ152" s="561"/>
      <c r="AK152" s="562"/>
      <c r="AL152" s="560">
        <v>160</v>
      </c>
      <c r="AM152" s="561"/>
      <c r="AN152" s="562"/>
      <c r="AO152" s="560">
        <v>160</v>
      </c>
      <c r="AP152" s="561"/>
      <c r="AQ152" s="562"/>
      <c r="AR152" s="560">
        <v>160</v>
      </c>
      <c r="AS152" s="561"/>
      <c r="AT152" s="562"/>
      <c r="AU152" s="560">
        <v>160</v>
      </c>
      <c r="AV152" s="561"/>
      <c r="AW152" s="562"/>
      <c r="AX152" s="560">
        <v>160</v>
      </c>
      <c r="AY152" s="561"/>
      <c r="AZ152" s="562"/>
      <c r="BA152" s="560">
        <v>160</v>
      </c>
      <c r="BB152" s="561"/>
      <c r="BC152" s="562"/>
      <c r="BD152" s="560">
        <v>160</v>
      </c>
      <c r="BE152" s="561"/>
      <c r="BF152" s="562"/>
      <c r="BG152" s="560">
        <v>160</v>
      </c>
      <c r="BH152" s="561"/>
      <c r="BI152" s="562"/>
      <c r="BJ152" s="560">
        <v>160</v>
      </c>
      <c r="BK152" s="561"/>
      <c r="BL152" s="562"/>
      <c r="BM152" s="226">
        <f t="shared" si="165"/>
        <v>0</v>
      </c>
      <c r="BN152" s="251">
        <f t="shared" si="166"/>
        <v>0</v>
      </c>
      <c r="BO152" s="226">
        <f t="shared" si="167"/>
        <v>0</v>
      </c>
      <c r="BP152" s="227">
        <f t="shared" si="168"/>
        <v>0</v>
      </c>
      <c r="BQ152" s="1"/>
      <c r="BR152" s="1"/>
      <c r="BS152" s="174">
        <v>160</v>
      </c>
      <c r="BT152" s="573"/>
      <c r="BU152" s="175"/>
      <c r="BV152" s="174">
        <v>160</v>
      </c>
      <c r="BW152" s="573"/>
      <c r="BX152" s="175"/>
      <c r="BY152" s="174">
        <v>160</v>
      </c>
      <c r="BZ152" s="573"/>
      <c r="CA152" s="175"/>
      <c r="CB152" s="174">
        <v>160</v>
      </c>
      <c r="CC152" s="573"/>
      <c r="CD152" s="175"/>
      <c r="CE152" s="174">
        <v>160</v>
      </c>
      <c r="CF152" s="573"/>
      <c r="CG152" s="175"/>
      <c r="CH152" s="174">
        <v>160</v>
      </c>
      <c r="CI152" s="573"/>
      <c r="CJ152" s="175"/>
      <c r="CK152" s="174">
        <v>160</v>
      </c>
      <c r="CL152" s="573"/>
      <c r="CM152" s="175"/>
      <c r="CN152" s="174">
        <v>160</v>
      </c>
      <c r="CO152" s="573"/>
      <c r="CP152" s="175"/>
      <c r="CQ152" s="174">
        <v>160</v>
      </c>
      <c r="CR152" s="573"/>
      <c r="CS152" s="175"/>
      <c r="CT152" s="174">
        <v>160</v>
      </c>
      <c r="CU152" s="573"/>
      <c r="CV152" s="175"/>
      <c r="CW152" s="174">
        <v>160</v>
      </c>
      <c r="CX152" s="573"/>
      <c r="CY152" s="175"/>
      <c r="CZ152" s="174">
        <v>160</v>
      </c>
      <c r="DA152" s="573"/>
      <c r="DB152" s="175"/>
      <c r="DC152" s="252">
        <f t="shared" si="169"/>
        <v>0</v>
      </c>
      <c r="DD152" s="251">
        <f t="shared" si="170"/>
        <v>0</v>
      </c>
      <c r="DE152" s="226">
        <f t="shared" si="171"/>
        <v>0</v>
      </c>
      <c r="DF152" s="227">
        <f t="shared" si="172"/>
        <v>0</v>
      </c>
      <c r="DG152" s="1"/>
      <c r="DH152" s="1"/>
      <c r="DI152" s="174">
        <v>160</v>
      </c>
      <c r="DJ152" s="566"/>
      <c r="DK152" s="567"/>
      <c r="DL152" s="201">
        <v>160</v>
      </c>
      <c r="DM152" s="561"/>
      <c r="DN152" s="567"/>
      <c r="DO152" s="201">
        <v>160</v>
      </c>
      <c r="DP152" s="561"/>
      <c r="DQ152" s="567"/>
      <c r="DR152" s="201">
        <v>160</v>
      </c>
      <c r="DS152" s="561"/>
      <c r="DT152" s="567"/>
      <c r="DU152" s="201">
        <v>160</v>
      </c>
      <c r="DV152" s="561"/>
      <c r="DW152" s="567"/>
      <c r="DX152" s="174">
        <v>160</v>
      </c>
      <c r="DY152" s="566"/>
      <c r="DZ152" s="567"/>
      <c r="EA152" s="201">
        <v>160</v>
      </c>
      <c r="EB152" s="561"/>
      <c r="EC152" s="567"/>
      <c r="ED152" s="201">
        <v>160</v>
      </c>
      <c r="EE152" s="561"/>
      <c r="EF152" s="567"/>
      <c r="EG152" s="201">
        <v>160</v>
      </c>
      <c r="EH152" s="561"/>
      <c r="EI152" s="567"/>
      <c r="EJ152" s="174">
        <v>160</v>
      </c>
      <c r="EK152" s="566"/>
      <c r="EL152" s="567"/>
      <c r="EM152" s="201">
        <v>160</v>
      </c>
      <c r="EN152" s="561"/>
      <c r="EO152" s="567"/>
      <c r="EP152" s="201">
        <v>160</v>
      </c>
      <c r="EQ152" s="561"/>
      <c r="ER152" s="567"/>
      <c r="ES152" s="252">
        <f t="shared" si="173"/>
        <v>0</v>
      </c>
      <c r="ET152" s="251">
        <f t="shared" si="174"/>
        <v>0</v>
      </c>
      <c r="EU152" s="226">
        <f t="shared" si="175"/>
        <v>0</v>
      </c>
      <c r="EV152" s="227">
        <f t="shared" si="176"/>
        <v>0</v>
      </c>
      <c r="EW152" s="1"/>
      <c r="EX152" s="1"/>
      <c r="EY152" s="568">
        <v>160</v>
      </c>
      <c r="EZ152" s="573"/>
      <c r="FA152" s="567"/>
      <c r="FB152" s="201">
        <v>160</v>
      </c>
      <c r="FC152" s="573"/>
      <c r="FD152" s="567"/>
      <c r="FE152" s="201">
        <v>160</v>
      </c>
      <c r="FF152" s="573"/>
      <c r="FG152" s="567"/>
      <c r="FH152" s="201">
        <v>160</v>
      </c>
      <c r="FI152" s="573"/>
      <c r="FJ152" s="567"/>
      <c r="FK152" s="174">
        <v>160</v>
      </c>
      <c r="FL152" s="566"/>
      <c r="FM152" s="567"/>
      <c r="FN152" s="201">
        <v>160</v>
      </c>
      <c r="FO152" s="573"/>
      <c r="FP152" s="567"/>
      <c r="FQ152" s="174">
        <v>160</v>
      </c>
      <c r="FR152" s="566"/>
      <c r="FS152" s="567"/>
      <c r="FT152" s="201">
        <v>160</v>
      </c>
      <c r="FU152" s="573"/>
      <c r="FV152" s="567"/>
      <c r="FW152" s="201">
        <v>160</v>
      </c>
      <c r="FX152" s="573"/>
      <c r="FY152" s="567"/>
      <c r="FZ152" s="174">
        <v>160</v>
      </c>
      <c r="GA152" s="566"/>
      <c r="GB152" s="567"/>
      <c r="GC152" s="201">
        <v>160</v>
      </c>
      <c r="GD152" s="573"/>
      <c r="GE152" s="567"/>
      <c r="GF152" s="201">
        <v>160</v>
      </c>
      <c r="GG152" s="573"/>
      <c r="GH152" s="567"/>
      <c r="GI152" s="252">
        <f t="shared" si="177"/>
        <v>0</v>
      </c>
      <c r="GJ152" s="251">
        <f t="shared" si="178"/>
        <v>0</v>
      </c>
      <c r="GK152" s="226">
        <f t="shared" si="179"/>
        <v>0</v>
      </c>
      <c r="GL152" s="227">
        <f t="shared" si="180"/>
        <v>0</v>
      </c>
      <c r="GM152" s="1"/>
      <c r="GN152" s="1"/>
      <c r="GO152" s="568">
        <v>160</v>
      </c>
      <c r="GP152" s="573"/>
      <c r="GQ152" s="567"/>
      <c r="GR152" s="201">
        <v>160</v>
      </c>
      <c r="GS152" s="573"/>
      <c r="GT152" s="567"/>
      <c r="GU152" s="201">
        <v>160</v>
      </c>
      <c r="GV152" s="573"/>
      <c r="GW152" s="567"/>
      <c r="GX152" s="201">
        <v>160</v>
      </c>
      <c r="GY152" s="573"/>
      <c r="GZ152" s="567"/>
      <c r="HA152" s="201">
        <v>160</v>
      </c>
      <c r="HB152" s="573"/>
      <c r="HC152" s="567"/>
      <c r="HD152" s="201">
        <v>160</v>
      </c>
      <c r="HE152" s="573"/>
      <c r="HF152" s="567"/>
      <c r="HG152" s="201">
        <v>160</v>
      </c>
      <c r="HH152" s="573"/>
      <c r="HI152" s="567"/>
      <c r="HJ152" s="201">
        <v>160</v>
      </c>
      <c r="HK152" s="573"/>
      <c r="HL152" s="567"/>
      <c r="HM152" s="201">
        <v>160</v>
      </c>
      <c r="HN152" s="573"/>
      <c r="HO152" s="567"/>
      <c r="HP152" s="201">
        <v>160</v>
      </c>
      <c r="HQ152" s="573"/>
      <c r="HR152" s="567"/>
      <c r="HS152" s="201">
        <v>160</v>
      </c>
      <c r="HT152" s="573"/>
      <c r="HU152" s="567"/>
      <c r="HV152" s="201">
        <v>160</v>
      </c>
      <c r="HW152" s="573"/>
      <c r="HX152" s="567"/>
      <c r="HY152" s="252">
        <f t="shared" si="181"/>
        <v>0</v>
      </c>
      <c r="HZ152" s="251">
        <f t="shared" si="182"/>
        <v>0</v>
      </c>
      <c r="IA152" s="226">
        <f t="shared" si="183"/>
        <v>0</v>
      </c>
      <c r="IB152" s="227">
        <f t="shared" si="184"/>
        <v>0</v>
      </c>
      <c r="IC152" s="1"/>
      <c r="ID152" s="1"/>
      <c r="IE152" s="568">
        <v>160</v>
      </c>
      <c r="IF152" s="573"/>
      <c r="IG152" s="567"/>
      <c r="IH152" s="201">
        <v>160</v>
      </c>
      <c r="II152" s="573"/>
      <c r="IJ152" s="567"/>
      <c r="IK152" s="174">
        <v>160</v>
      </c>
      <c r="IL152" s="566"/>
      <c r="IM152" s="567"/>
      <c r="IN152" s="174">
        <v>160</v>
      </c>
      <c r="IO152" s="566"/>
      <c r="IP152" s="567"/>
      <c r="IQ152" s="174">
        <v>160</v>
      </c>
      <c r="IR152" s="566"/>
      <c r="IS152" s="567"/>
      <c r="IT152" s="174">
        <v>160</v>
      </c>
      <c r="IU152" s="566"/>
      <c r="IV152" s="567"/>
      <c r="IW152" s="201">
        <v>160</v>
      </c>
      <c r="IX152" s="573"/>
      <c r="IY152" s="567"/>
      <c r="IZ152" s="174">
        <v>160</v>
      </c>
      <c r="JA152" s="566"/>
      <c r="JB152" s="567"/>
      <c r="JC152" s="174">
        <v>160</v>
      </c>
      <c r="JD152" s="566"/>
      <c r="JE152" s="567"/>
      <c r="JF152" s="174">
        <v>160</v>
      </c>
      <c r="JG152" s="566"/>
      <c r="JH152" s="567"/>
      <c r="JI152" s="174">
        <v>160</v>
      </c>
      <c r="JJ152" s="566"/>
      <c r="JK152" s="567"/>
      <c r="JL152" s="201">
        <v>160</v>
      </c>
      <c r="JM152" s="573"/>
      <c r="JN152" s="567"/>
      <c r="JO152" s="252">
        <f t="shared" si="185"/>
        <v>0</v>
      </c>
      <c r="JP152" s="251">
        <f t="shared" si="186"/>
        <v>0</v>
      </c>
      <c r="JQ152" s="226">
        <f t="shared" si="187"/>
        <v>0</v>
      </c>
      <c r="JR152" s="227">
        <f t="shared" si="188"/>
        <v>0</v>
      </c>
      <c r="JS152" s="1"/>
      <c r="JT152" s="1"/>
      <c r="JU152" s="174">
        <v>160</v>
      </c>
      <c r="JV152" s="566"/>
      <c r="JW152" s="567"/>
      <c r="JX152" s="174">
        <v>160</v>
      </c>
      <c r="JY152" s="566"/>
      <c r="JZ152" s="567"/>
      <c r="KA152" s="174">
        <v>160</v>
      </c>
      <c r="KB152" s="566"/>
      <c r="KC152" s="567"/>
      <c r="KD152" s="174">
        <v>160</v>
      </c>
      <c r="KE152" s="566"/>
      <c r="KF152" s="567"/>
      <c r="KG152" s="174">
        <v>160</v>
      </c>
      <c r="KH152" s="566"/>
      <c r="KI152" s="567"/>
      <c r="KJ152" s="174">
        <v>160</v>
      </c>
      <c r="KK152" s="566"/>
      <c r="KL152" s="567"/>
      <c r="KM152" s="174">
        <v>160</v>
      </c>
      <c r="KN152" s="566"/>
      <c r="KO152" s="567"/>
      <c r="KP152" s="174">
        <v>160</v>
      </c>
      <c r="KQ152" s="566"/>
      <c r="KR152" s="567"/>
      <c r="KS152" s="174">
        <v>160</v>
      </c>
      <c r="KT152" s="566"/>
      <c r="KU152" s="567"/>
      <c r="KV152" s="174">
        <v>160</v>
      </c>
      <c r="KW152" s="566"/>
      <c r="KX152" s="567"/>
      <c r="KY152" s="174">
        <v>160</v>
      </c>
      <c r="KZ152" s="566"/>
      <c r="LA152" s="567"/>
      <c r="LB152" s="174">
        <v>160</v>
      </c>
      <c r="LC152" s="566"/>
      <c r="LD152" s="567"/>
      <c r="LE152" s="252">
        <f t="shared" si="189"/>
        <v>0</v>
      </c>
      <c r="LF152" s="251">
        <f t="shared" si="190"/>
        <v>0</v>
      </c>
      <c r="LG152" s="226">
        <f t="shared" si="191"/>
        <v>0</v>
      </c>
      <c r="LH152" s="227">
        <f t="shared" si="192"/>
        <v>0</v>
      </c>
      <c r="LI152" s="1"/>
      <c r="LJ152" s="1"/>
      <c r="LK152" s="174">
        <v>160</v>
      </c>
      <c r="LL152" s="566"/>
      <c r="LM152" s="567"/>
      <c r="LN152" s="174">
        <v>160</v>
      </c>
      <c r="LO152" s="566"/>
      <c r="LP152" s="567"/>
      <c r="LQ152" s="174">
        <v>160</v>
      </c>
      <c r="LR152" s="566"/>
      <c r="LS152" s="567"/>
      <c r="LT152" s="174">
        <v>160</v>
      </c>
      <c r="LU152" s="566"/>
      <c r="LV152" s="567"/>
      <c r="LW152" s="174">
        <v>160</v>
      </c>
      <c r="LX152" s="566"/>
      <c r="LY152" s="567"/>
      <c r="LZ152" s="551">
        <v>160</v>
      </c>
      <c r="MA152" s="566"/>
      <c r="MB152" s="567"/>
      <c r="MC152" s="174">
        <v>160</v>
      </c>
      <c r="MD152" s="566"/>
      <c r="ME152" s="567"/>
      <c r="MF152" s="174">
        <v>160</v>
      </c>
      <c r="MG152" s="566"/>
      <c r="MH152" s="567"/>
      <c r="MI152" s="174">
        <v>160</v>
      </c>
      <c r="MJ152" s="566"/>
      <c r="MK152" s="567"/>
      <c r="ML152" s="174">
        <v>160</v>
      </c>
      <c r="MM152" s="566"/>
      <c r="MN152" s="567"/>
      <c r="MO152" s="551">
        <v>160</v>
      </c>
      <c r="MP152" s="566"/>
      <c r="MQ152" s="567"/>
      <c r="MR152" s="174">
        <v>160</v>
      </c>
      <c r="MS152" s="566"/>
      <c r="MT152" s="567"/>
      <c r="MU152" s="252">
        <f t="shared" si="193"/>
        <v>0</v>
      </c>
      <c r="MV152" s="251">
        <f t="shared" si="194"/>
        <v>0</v>
      </c>
      <c r="MW152" s="226">
        <f t="shared" si="195"/>
        <v>0</v>
      </c>
      <c r="MX152" s="227">
        <f t="shared" si="196"/>
        <v>0</v>
      </c>
      <c r="MY152" s="1"/>
      <c r="MZ152" s="1"/>
      <c r="NA152" s="568">
        <v>160</v>
      </c>
      <c r="NB152" s="573"/>
      <c r="NC152" s="567"/>
      <c r="ND152" s="174">
        <v>160</v>
      </c>
      <c r="NE152" s="566"/>
      <c r="NF152" s="567"/>
      <c r="NG152" s="201">
        <v>160</v>
      </c>
      <c r="NH152" s="573"/>
      <c r="NI152" s="567"/>
      <c r="NJ152" s="201">
        <v>160</v>
      </c>
      <c r="NK152" s="573"/>
      <c r="NL152" s="567"/>
      <c r="NM152" s="174">
        <v>160</v>
      </c>
      <c r="NN152" s="566"/>
      <c r="NO152" s="567"/>
      <c r="NP152" s="174">
        <v>160</v>
      </c>
      <c r="NQ152" s="566"/>
      <c r="NR152" s="567"/>
      <c r="NS152" s="174">
        <v>160</v>
      </c>
      <c r="NT152" s="566"/>
      <c r="NU152" s="567"/>
      <c r="NV152" s="201">
        <v>160</v>
      </c>
      <c r="NW152" s="573"/>
      <c r="NX152" s="567"/>
      <c r="NY152" s="201">
        <v>160</v>
      </c>
      <c r="NZ152" s="573"/>
      <c r="OA152" s="567"/>
      <c r="OB152" s="174">
        <v>160</v>
      </c>
      <c r="OC152" s="566"/>
      <c r="OD152" s="567"/>
      <c r="OE152" s="174">
        <v>160</v>
      </c>
      <c r="OF152" s="566"/>
      <c r="OG152" s="567"/>
      <c r="OH152" s="174">
        <v>160</v>
      </c>
      <c r="OI152" s="566"/>
      <c r="OJ152" s="567"/>
      <c r="OK152" s="252">
        <f t="shared" si="197"/>
        <v>0</v>
      </c>
      <c r="OL152" s="251">
        <f t="shared" si="198"/>
        <v>0</v>
      </c>
      <c r="OM152" s="226">
        <f t="shared" si="199"/>
        <v>0</v>
      </c>
      <c r="ON152" s="227">
        <f t="shared" si="200"/>
        <v>0</v>
      </c>
      <c r="OO152" s="1"/>
      <c r="OP152" s="1"/>
      <c r="OQ152" s="571" t="s">
        <v>297</v>
      </c>
      <c r="OR152" s="577">
        <v>160</v>
      </c>
      <c r="OS152" s="573"/>
      <c r="OT152" s="175"/>
      <c r="OU152" s="252">
        <f t="shared" si="201"/>
        <v>0</v>
      </c>
      <c r="OV152" s="227">
        <f t="shared" si="202"/>
        <v>0</v>
      </c>
      <c r="OW152" s="226">
        <f t="shared" si="203"/>
        <v>0</v>
      </c>
      <c r="OX152" s="251">
        <f t="shared" si="204"/>
        <v>0</v>
      </c>
      <c r="OY152" s="574"/>
      <c r="OZ152" s="1"/>
      <c r="PA152" s="1"/>
      <c r="PB152" s="228">
        <f t="shared" si="151"/>
        <v>0</v>
      </c>
      <c r="PC152" s="255">
        <f t="shared" si="152"/>
        <v>0</v>
      </c>
      <c r="PD152" s="226">
        <f t="shared" si="153"/>
        <v>0</v>
      </c>
      <c r="PE152" s="227">
        <f t="shared" si="154"/>
        <v>0</v>
      </c>
      <c r="PF152" s="230">
        <f t="shared" si="155"/>
        <v>0</v>
      </c>
      <c r="PG152" s="229">
        <f t="shared" si="156"/>
        <v>0</v>
      </c>
      <c r="PH152" s="226">
        <f t="shared" si="157"/>
        <v>0</v>
      </c>
      <c r="PI152" s="251">
        <f t="shared" si="158"/>
        <v>0</v>
      </c>
      <c r="PJ152" s="412">
        <f t="shared" si="159"/>
        <v>0</v>
      </c>
      <c r="PK152" s="417">
        <f t="shared" si="160"/>
        <v>0</v>
      </c>
      <c r="PL152" s="412">
        <f t="shared" si="161"/>
        <v>0</v>
      </c>
      <c r="PM152" s="414">
        <f t="shared" si="162"/>
        <v>0</v>
      </c>
      <c r="PN152" s="412" t="s">
        <v>338</v>
      </c>
      <c r="PO152" s="414" t="s">
        <v>338</v>
      </c>
      <c r="PP152" s="412">
        <f t="shared" si="163"/>
        <v>0</v>
      </c>
      <c r="PQ152" s="414">
        <f t="shared" si="164"/>
        <v>0</v>
      </c>
      <c r="PR152" s="1"/>
      <c r="PV152" s="26"/>
      <c r="PW152" s="26"/>
      <c r="PY152" s="26"/>
    </row>
    <row r="153" spans="2:441" s="4" customFormat="1" ht="16.5" customHeight="1" x14ac:dyDescent="0.25">
      <c r="B153" s="46" t="s">
        <v>352</v>
      </c>
      <c r="C153" s="986"/>
      <c r="D153" s="987"/>
      <c r="E153" s="308"/>
      <c r="F153" s="652">
        <v>1</v>
      </c>
      <c r="G153" s="309"/>
      <c r="H153" s="59"/>
      <c r="I153" s="57">
        <f>INT(ROUND(F153,2)*(IF(RIGHT(G153,1)="*",data!$J$11*H153+(IF(H153&gt;0, data!$K$11,0)),(IF(G153&gt;0,data!$J$11*RIGHT(G153,5)+data!$K$11,0)))))</f>
        <v>0</v>
      </c>
      <c r="J153" s="57">
        <f t="shared" si="144"/>
        <v>0</v>
      </c>
      <c r="K153" s="313"/>
      <c r="L153" s="314"/>
      <c r="M153" s="312"/>
      <c r="N153" s="57">
        <f>INT(ROUND(F153,2)*(IF(J153&gt;0,(IF(L153="ano",data!$J$6,0)),0)))</f>
        <v>0</v>
      </c>
      <c r="O153" s="61">
        <f t="shared" si="145"/>
        <v>0</v>
      </c>
      <c r="P153" s="63">
        <f t="shared" si="146"/>
        <v>0</v>
      </c>
      <c r="Q153" s="26"/>
      <c r="R153" s="288" t="str">
        <f t="shared" si="147"/>
        <v/>
      </c>
      <c r="S153" s="289" t="str">
        <f t="shared" si="148"/>
        <v/>
      </c>
      <c r="T153" s="65" t="s">
        <v>338</v>
      </c>
      <c r="U153" s="290" t="str">
        <f t="shared" si="149"/>
        <v/>
      </c>
      <c r="V153" s="4">
        <f t="shared" si="129"/>
        <v>0</v>
      </c>
      <c r="W153" s="26">
        <f t="shared" si="150"/>
        <v>0</v>
      </c>
      <c r="X153" s="26">
        <f>IF(OR(G153=data!$I$18,G153=data!$I$19,G153=data!$I$20,G153=data!$I$21,G153=data!$I$22,G153=data!$I$23,G153=data!$I$24,G153=data!$I$25,G153=data!$I$26,G153=data!$I$27,G153=data!$I$28,G153=data!$I$29,G153=data!$I$30,G153=data!$I$31,G153=data!$I$32,G153=data!$I$33,G153=data!$I$34,G153=data!$I$35,G153=data!$I$36,G153=data!$I$37,G153=data!$I$38,G153=data!$I$39,G153=data!$I$40,G153=data!$I$41,G153=data!$I$42,G153=data!$I$43,G153=data!$I$44),1,0)</f>
        <v>0</v>
      </c>
      <c r="Z153" s="176" t="s">
        <v>297</v>
      </c>
      <c r="AA153" s="10"/>
      <c r="AB153" s="10"/>
      <c r="AC153" s="168">
        <v>160</v>
      </c>
      <c r="AD153" s="328"/>
      <c r="AE153" s="223"/>
      <c r="AF153" s="168">
        <v>160</v>
      </c>
      <c r="AG153" s="328"/>
      <c r="AH153" s="223"/>
      <c r="AI153" s="168">
        <v>160</v>
      </c>
      <c r="AJ153" s="328"/>
      <c r="AK153" s="223"/>
      <c r="AL153" s="168">
        <v>160</v>
      </c>
      <c r="AM153" s="328"/>
      <c r="AN153" s="223"/>
      <c r="AO153" s="168">
        <v>160</v>
      </c>
      <c r="AP153" s="328"/>
      <c r="AQ153" s="223"/>
      <c r="AR153" s="168">
        <v>160</v>
      </c>
      <c r="AS153" s="328"/>
      <c r="AT153" s="223"/>
      <c r="AU153" s="168">
        <v>160</v>
      </c>
      <c r="AV153" s="328"/>
      <c r="AW153" s="223"/>
      <c r="AX153" s="168">
        <v>160</v>
      </c>
      <c r="AY153" s="328"/>
      <c r="AZ153" s="223"/>
      <c r="BA153" s="168">
        <v>160</v>
      </c>
      <c r="BB153" s="328"/>
      <c r="BC153" s="223"/>
      <c r="BD153" s="168">
        <v>160</v>
      </c>
      <c r="BE153" s="328"/>
      <c r="BF153" s="223"/>
      <c r="BG153" s="168">
        <v>160</v>
      </c>
      <c r="BH153" s="328"/>
      <c r="BI153" s="223"/>
      <c r="BJ153" s="168">
        <v>160</v>
      </c>
      <c r="BK153" s="328"/>
      <c r="BL153" s="223"/>
      <c r="BM153" s="226">
        <f t="shared" si="165"/>
        <v>0</v>
      </c>
      <c r="BN153" s="251">
        <f t="shared" si="166"/>
        <v>0</v>
      </c>
      <c r="BO153" s="226">
        <f t="shared" si="167"/>
        <v>0</v>
      </c>
      <c r="BP153" s="227">
        <f t="shared" si="168"/>
        <v>0</v>
      </c>
      <c r="BQ153" s="1"/>
      <c r="BR153" s="1"/>
      <c r="BS153" s="164">
        <v>160</v>
      </c>
      <c r="BT153" s="327"/>
      <c r="BU153" s="177"/>
      <c r="BV153" s="164">
        <v>160</v>
      </c>
      <c r="BW153" s="327"/>
      <c r="BX153" s="177"/>
      <c r="BY153" s="164">
        <v>160</v>
      </c>
      <c r="BZ153" s="327"/>
      <c r="CA153" s="177"/>
      <c r="CB153" s="164">
        <v>160</v>
      </c>
      <c r="CC153" s="327"/>
      <c r="CD153" s="177"/>
      <c r="CE153" s="164">
        <v>160</v>
      </c>
      <c r="CF153" s="327"/>
      <c r="CG153" s="177"/>
      <c r="CH153" s="164">
        <v>160</v>
      </c>
      <c r="CI153" s="327"/>
      <c r="CJ153" s="177"/>
      <c r="CK153" s="164">
        <v>160</v>
      </c>
      <c r="CL153" s="327"/>
      <c r="CM153" s="177"/>
      <c r="CN153" s="164">
        <v>160</v>
      </c>
      <c r="CO153" s="327"/>
      <c r="CP153" s="177"/>
      <c r="CQ153" s="164">
        <v>160</v>
      </c>
      <c r="CR153" s="327"/>
      <c r="CS153" s="177"/>
      <c r="CT153" s="164">
        <v>160</v>
      </c>
      <c r="CU153" s="327"/>
      <c r="CV153" s="177"/>
      <c r="CW153" s="164">
        <v>160</v>
      </c>
      <c r="CX153" s="327"/>
      <c r="CY153" s="177"/>
      <c r="CZ153" s="164">
        <v>160</v>
      </c>
      <c r="DA153" s="327"/>
      <c r="DB153" s="177"/>
      <c r="DC153" s="252">
        <f t="shared" si="169"/>
        <v>0</v>
      </c>
      <c r="DD153" s="251">
        <f t="shared" si="170"/>
        <v>0</v>
      </c>
      <c r="DE153" s="226">
        <f t="shared" si="171"/>
        <v>0</v>
      </c>
      <c r="DF153" s="227">
        <f t="shared" si="172"/>
        <v>0</v>
      </c>
      <c r="DG153" s="1"/>
      <c r="DH153" s="1"/>
      <c r="DI153" s="164">
        <v>160</v>
      </c>
      <c r="DJ153" s="340"/>
      <c r="DK153" s="169"/>
      <c r="DL153" s="195">
        <v>160</v>
      </c>
      <c r="DM153" s="328"/>
      <c r="DN153" s="169"/>
      <c r="DO153" s="195">
        <v>160</v>
      </c>
      <c r="DP153" s="328"/>
      <c r="DQ153" s="169"/>
      <c r="DR153" s="195">
        <v>160</v>
      </c>
      <c r="DS153" s="328"/>
      <c r="DT153" s="169"/>
      <c r="DU153" s="195">
        <v>160</v>
      </c>
      <c r="DV153" s="328"/>
      <c r="DW153" s="169"/>
      <c r="DX153" s="164">
        <v>160</v>
      </c>
      <c r="DY153" s="340"/>
      <c r="DZ153" s="169"/>
      <c r="EA153" s="195">
        <v>160</v>
      </c>
      <c r="EB153" s="328"/>
      <c r="EC153" s="169"/>
      <c r="ED153" s="195">
        <v>160</v>
      </c>
      <c r="EE153" s="328"/>
      <c r="EF153" s="169"/>
      <c r="EG153" s="195">
        <v>160</v>
      </c>
      <c r="EH153" s="328"/>
      <c r="EI153" s="169"/>
      <c r="EJ153" s="164">
        <v>160</v>
      </c>
      <c r="EK153" s="340"/>
      <c r="EL153" s="169"/>
      <c r="EM153" s="195">
        <v>160</v>
      </c>
      <c r="EN153" s="328"/>
      <c r="EO153" s="169"/>
      <c r="EP153" s="195">
        <v>160</v>
      </c>
      <c r="EQ153" s="328"/>
      <c r="ER153" s="169"/>
      <c r="ES153" s="252">
        <f t="shared" si="173"/>
        <v>0</v>
      </c>
      <c r="ET153" s="251">
        <f t="shared" si="174"/>
        <v>0</v>
      </c>
      <c r="EU153" s="226">
        <f t="shared" si="175"/>
        <v>0</v>
      </c>
      <c r="EV153" s="227">
        <f t="shared" si="176"/>
        <v>0</v>
      </c>
      <c r="EW153" s="1"/>
      <c r="EX153" s="1"/>
      <c r="EY153" s="346">
        <v>160</v>
      </c>
      <c r="EZ153" s="327"/>
      <c r="FA153" s="169"/>
      <c r="FB153" s="195">
        <v>160</v>
      </c>
      <c r="FC153" s="327"/>
      <c r="FD153" s="169"/>
      <c r="FE153" s="195">
        <v>160</v>
      </c>
      <c r="FF153" s="327"/>
      <c r="FG153" s="169"/>
      <c r="FH153" s="195">
        <v>160</v>
      </c>
      <c r="FI153" s="327"/>
      <c r="FJ153" s="169"/>
      <c r="FK153" s="164">
        <v>160</v>
      </c>
      <c r="FL153" s="340"/>
      <c r="FM153" s="169"/>
      <c r="FN153" s="195">
        <v>160</v>
      </c>
      <c r="FO153" s="327"/>
      <c r="FP153" s="169"/>
      <c r="FQ153" s="164">
        <v>160</v>
      </c>
      <c r="FR153" s="340"/>
      <c r="FS153" s="169"/>
      <c r="FT153" s="195">
        <v>160</v>
      </c>
      <c r="FU153" s="327"/>
      <c r="FV153" s="169"/>
      <c r="FW153" s="195">
        <v>160</v>
      </c>
      <c r="FX153" s="327"/>
      <c r="FY153" s="169"/>
      <c r="FZ153" s="164">
        <v>160</v>
      </c>
      <c r="GA153" s="340"/>
      <c r="GB153" s="169"/>
      <c r="GC153" s="195">
        <v>160</v>
      </c>
      <c r="GD153" s="327"/>
      <c r="GE153" s="169"/>
      <c r="GF153" s="195">
        <v>160</v>
      </c>
      <c r="GG153" s="327"/>
      <c r="GH153" s="169"/>
      <c r="GI153" s="252">
        <f t="shared" si="177"/>
        <v>0</v>
      </c>
      <c r="GJ153" s="251">
        <f t="shared" si="178"/>
        <v>0</v>
      </c>
      <c r="GK153" s="226">
        <f t="shared" si="179"/>
        <v>0</v>
      </c>
      <c r="GL153" s="227">
        <f t="shared" si="180"/>
        <v>0</v>
      </c>
      <c r="GM153" s="1"/>
      <c r="GN153" s="1"/>
      <c r="GO153" s="346">
        <v>160</v>
      </c>
      <c r="GP153" s="327"/>
      <c r="GQ153" s="169"/>
      <c r="GR153" s="195">
        <v>160</v>
      </c>
      <c r="GS153" s="327"/>
      <c r="GT153" s="169"/>
      <c r="GU153" s="195">
        <v>160</v>
      </c>
      <c r="GV153" s="327"/>
      <c r="GW153" s="169"/>
      <c r="GX153" s="195">
        <v>160</v>
      </c>
      <c r="GY153" s="327"/>
      <c r="GZ153" s="169"/>
      <c r="HA153" s="195">
        <v>160</v>
      </c>
      <c r="HB153" s="327"/>
      <c r="HC153" s="169"/>
      <c r="HD153" s="195">
        <v>160</v>
      </c>
      <c r="HE153" s="327"/>
      <c r="HF153" s="169"/>
      <c r="HG153" s="195">
        <v>160</v>
      </c>
      <c r="HH153" s="327"/>
      <c r="HI153" s="169"/>
      <c r="HJ153" s="195">
        <v>160</v>
      </c>
      <c r="HK153" s="327"/>
      <c r="HL153" s="169"/>
      <c r="HM153" s="195">
        <v>160</v>
      </c>
      <c r="HN153" s="327"/>
      <c r="HO153" s="169"/>
      <c r="HP153" s="195">
        <v>160</v>
      </c>
      <c r="HQ153" s="327"/>
      <c r="HR153" s="169"/>
      <c r="HS153" s="195">
        <v>160</v>
      </c>
      <c r="HT153" s="327"/>
      <c r="HU153" s="169"/>
      <c r="HV153" s="195">
        <v>160</v>
      </c>
      <c r="HW153" s="327"/>
      <c r="HX153" s="169"/>
      <c r="HY153" s="252">
        <f t="shared" si="181"/>
        <v>0</v>
      </c>
      <c r="HZ153" s="251">
        <f t="shared" si="182"/>
        <v>0</v>
      </c>
      <c r="IA153" s="226">
        <f t="shared" si="183"/>
        <v>0</v>
      </c>
      <c r="IB153" s="227">
        <f t="shared" si="184"/>
        <v>0</v>
      </c>
      <c r="IC153" s="1"/>
      <c r="ID153" s="1"/>
      <c r="IE153" s="346">
        <v>160</v>
      </c>
      <c r="IF153" s="327"/>
      <c r="IG153" s="169"/>
      <c r="IH153" s="195">
        <v>160</v>
      </c>
      <c r="II153" s="327"/>
      <c r="IJ153" s="169"/>
      <c r="IK153" s="164">
        <v>160</v>
      </c>
      <c r="IL153" s="340"/>
      <c r="IM153" s="169"/>
      <c r="IN153" s="164">
        <v>160</v>
      </c>
      <c r="IO153" s="340"/>
      <c r="IP153" s="169"/>
      <c r="IQ153" s="164">
        <v>160</v>
      </c>
      <c r="IR153" s="340"/>
      <c r="IS153" s="169"/>
      <c r="IT153" s="164">
        <v>160</v>
      </c>
      <c r="IU153" s="340"/>
      <c r="IV153" s="169"/>
      <c r="IW153" s="195">
        <v>160</v>
      </c>
      <c r="IX153" s="327"/>
      <c r="IY153" s="169"/>
      <c r="IZ153" s="164">
        <v>160</v>
      </c>
      <c r="JA153" s="340"/>
      <c r="JB153" s="169"/>
      <c r="JC153" s="164">
        <v>160</v>
      </c>
      <c r="JD153" s="340"/>
      <c r="JE153" s="169"/>
      <c r="JF153" s="164">
        <v>160</v>
      </c>
      <c r="JG153" s="340"/>
      <c r="JH153" s="169"/>
      <c r="JI153" s="164">
        <v>160</v>
      </c>
      <c r="JJ153" s="340"/>
      <c r="JK153" s="169"/>
      <c r="JL153" s="195">
        <v>160</v>
      </c>
      <c r="JM153" s="327"/>
      <c r="JN153" s="169"/>
      <c r="JO153" s="252">
        <f t="shared" si="185"/>
        <v>0</v>
      </c>
      <c r="JP153" s="251">
        <f t="shared" si="186"/>
        <v>0</v>
      </c>
      <c r="JQ153" s="226">
        <f t="shared" si="187"/>
        <v>0</v>
      </c>
      <c r="JR153" s="227">
        <f t="shared" si="188"/>
        <v>0</v>
      </c>
      <c r="JS153" s="1"/>
      <c r="JT153" s="1"/>
      <c r="JU153" s="164">
        <v>160</v>
      </c>
      <c r="JV153" s="340"/>
      <c r="JW153" s="169"/>
      <c r="JX153" s="164">
        <v>160</v>
      </c>
      <c r="JY153" s="340"/>
      <c r="JZ153" s="169"/>
      <c r="KA153" s="164">
        <v>160</v>
      </c>
      <c r="KB153" s="340"/>
      <c r="KC153" s="169"/>
      <c r="KD153" s="164">
        <v>160</v>
      </c>
      <c r="KE153" s="340"/>
      <c r="KF153" s="169"/>
      <c r="KG153" s="164">
        <v>160</v>
      </c>
      <c r="KH153" s="340"/>
      <c r="KI153" s="169"/>
      <c r="KJ153" s="164">
        <v>160</v>
      </c>
      <c r="KK153" s="340"/>
      <c r="KL153" s="169"/>
      <c r="KM153" s="164">
        <v>160</v>
      </c>
      <c r="KN153" s="340"/>
      <c r="KO153" s="169"/>
      <c r="KP153" s="164">
        <v>160</v>
      </c>
      <c r="KQ153" s="340"/>
      <c r="KR153" s="169"/>
      <c r="KS153" s="164">
        <v>160</v>
      </c>
      <c r="KT153" s="340"/>
      <c r="KU153" s="169"/>
      <c r="KV153" s="164">
        <v>160</v>
      </c>
      <c r="KW153" s="340"/>
      <c r="KX153" s="169"/>
      <c r="KY153" s="164">
        <v>160</v>
      </c>
      <c r="KZ153" s="340"/>
      <c r="LA153" s="169"/>
      <c r="LB153" s="164">
        <v>160</v>
      </c>
      <c r="LC153" s="340"/>
      <c r="LD153" s="169"/>
      <c r="LE153" s="252">
        <f t="shared" si="189"/>
        <v>0</v>
      </c>
      <c r="LF153" s="251">
        <f t="shared" si="190"/>
        <v>0</v>
      </c>
      <c r="LG153" s="226">
        <f t="shared" si="191"/>
        <v>0</v>
      </c>
      <c r="LH153" s="227">
        <f t="shared" si="192"/>
        <v>0</v>
      </c>
      <c r="LI153" s="1"/>
      <c r="LJ153" s="1"/>
      <c r="LK153" s="164">
        <v>160</v>
      </c>
      <c r="LL153" s="340"/>
      <c r="LM153" s="169"/>
      <c r="LN153" s="164">
        <v>160</v>
      </c>
      <c r="LO153" s="340"/>
      <c r="LP153" s="169"/>
      <c r="LQ153" s="164">
        <v>160</v>
      </c>
      <c r="LR153" s="340"/>
      <c r="LS153" s="169"/>
      <c r="LT153" s="164">
        <v>160</v>
      </c>
      <c r="LU153" s="340"/>
      <c r="LV153" s="169"/>
      <c r="LW153" s="164">
        <v>160</v>
      </c>
      <c r="LX153" s="340"/>
      <c r="LY153" s="169"/>
      <c r="LZ153" s="205">
        <v>160</v>
      </c>
      <c r="MA153" s="340"/>
      <c r="MB153" s="169"/>
      <c r="MC153" s="164">
        <v>160</v>
      </c>
      <c r="MD153" s="340"/>
      <c r="ME153" s="169"/>
      <c r="MF153" s="164">
        <v>160</v>
      </c>
      <c r="MG153" s="340"/>
      <c r="MH153" s="169"/>
      <c r="MI153" s="164">
        <v>160</v>
      </c>
      <c r="MJ153" s="340"/>
      <c r="MK153" s="169"/>
      <c r="ML153" s="164">
        <v>160</v>
      </c>
      <c r="MM153" s="340"/>
      <c r="MN153" s="169"/>
      <c r="MO153" s="205">
        <v>160</v>
      </c>
      <c r="MP153" s="340"/>
      <c r="MQ153" s="169"/>
      <c r="MR153" s="164">
        <v>160</v>
      </c>
      <c r="MS153" s="340"/>
      <c r="MT153" s="169"/>
      <c r="MU153" s="252">
        <f t="shared" si="193"/>
        <v>0</v>
      </c>
      <c r="MV153" s="251">
        <f t="shared" si="194"/>
        <v>0</v>
      </c>
      <c r="MW153" s="226">
        <f t="shared" si="195"/>
        <v>0</v>
      </c>
      <c r="MX153" s="227">
        <f t="shared" si="196"/>
        <v>0</v>
      </c>
      <c r="MY153" s="1"/>
      <c r="MZ153" s="1"/>
      <c r="NA153" s="346">
        <v>160</v>
      </c>
      <c r="NB153" s="327"/>
      <c r="NC153" s="169"/>
      <c r="ND153" s="164">
        <v>160</v>
      </c>
      <c r="NE153" s="340"/>
      <c r="NF153" s="169"/>
      <c r="NG153" s="195">
        <v>160</v>
      </c>
      <c r="NH153" s="327"/>
      <c r="NI153" s="169"/>
      <c r="NJ153" s="195">
        <v>160</v>
      </c>
      <c r="NK153" s="327"/>
      <c r="NL153" s="169"/>
      <c r="NM153" s="164">
        <v>160</v>
      </c>
      <c r="NN153" s="340"/>
      <c r="NO153" s="169"/>
      <c r="NP153" s="164">
        <v>160</v>
      </c>
      <c r="NQ153" s="340"/>
      <c r="NR153" s="169"/>
      <c r="NS153" s="164">
        <v>160</v>
      </c>
      <c r="NT153" s="340"/>
      <c r="NU153" s="169"/>
      <c r="NV153" s="195">
        <v>160</v>
      </c>
      <c r="NW153" s="327"/>
      <c r="NX153" s="169"/>
      <c r="NY153" s="195">
        <v>160</v>
      </c>
      <c r="NZ153" s="327"/>
      <c r="OA153" s="169"/>
      <c r="OB153" s="164">
        <v>160</v>
      </c>
      <c r="OC153" s="340"/>
      <c r="OD153" s="169"/>
      <c r="OE153" s="164">
        <v>160</v>
      </c>
      <c r="OF153" s="340"/>
      <c r="OG153" s="169"/>
      <c r="OH153" s="164">
        <v>160</v>
      </c>
      <c r="OI153" s="340"/>
      <c r="OJ153" s="169"/>
      <c r="OK153" s="252">
        <f t="shared" si="197"/>
        <v>0</v>
      </c>
      <c r="OL153" s="251">
        <f t="shared" si="198"/>
        <v>0</v>
      </c>
      <c r="OM153" s="226">
        <f t="shared" si="199"/>
        <v>0</v>
      </c>
      <c r="ON153" s="227">
        <f t="shared" si="200"/>
        <v>0</v>
      </c>
      <c r="OO153" s="1"/>
      <c r="OP153" s="1"/>
      <c r="OQ153" s="283" t="s">
        <v>297</v>
      </c>
      <c r="OR153" s="354">
        <v>160</v>
      </c>
      <c r="OS153" s="327"/>
      <c r="OT153" s="177"/>
      <c r="OU153" s="252">
        <f t="shared" si="201"/>
        <v>0</v>
      </c>
      <c r="OV153" s="227">
        <f t="shared" si="202"/>
        <v>0</v>
      </c>
      <c r="OW153" s="226">
        <f t="shared" si="203"/>
        <v>0</v>
      </c>
      <c r="OX153" s="251">
        <f t="shared" si="204"/>
        <v>0</v>
      </c>
      <c r="OY153" s="293"/>
      <c r="OZ153" s="1"/>
      <c r="PA153" s="1"/>
      <c r="PB153" s="228">
        <f t="shared" si="151"/>
        <v>0</v>
      </c>
      <c r="PC153" s="255">
        <f t="shared" si="152"/>
        <v>0</v>
      </c>
      <c r="PD153" s="226">
        <f t="shared" si="153"/>
        <v>0</v>
      </c>
      <c r="PE153" s="227">
        <f t="shared" si="154"/>
        <v>0</v>
      </c>
      <c r="PF153" s="230">
        <f t="shared" si="155"/>
        <v>0</v>
      </c>
      <c r="PG153" s="229">
        <f t="shared" si="156"/>
        <v>0</v>
      </c>
      <c r="PH153" s="226">
        <f t="shared" si="157"/>
        <v>0</v>
      </c>
      <c r="PI153" s="251">
        <f t="shared" si="158"/>
        <v>0</v>
      </c>
      <c r="PJ153" s="412">
        <f t="shared" si="159"/>
        <v>0</v>
      </c>
      <c r="PK153" s="417">
        <f t="shared" si="160"/>
        <v>0</v>
      </c>
      <c r="PL153" s="412">
        <f t="shared" si="161"/>
        <v>0</v>
      </c>
      <c r="PM153" s="414">
        <f t="shared" si="162"/>
        <v>0</v>
      </c>
      <c r="PN153" s="412" t="s">
        <v>338</v>
      </c>
      <c r="PO153" s="414" t="s">
        <v>338</v>
      </c>
      <c r="PP153" s="412">
        <f t="shared" si="163"/>
        <v>0</v>
      </c>
      <c r="PQ153" s="414">
        <f t="shared" si="164"/>
        <v>0</v>
      </c>
      <c r="PR153" s="1"/>
      <c r="PV153" s="26"/>
      <c r="PW153" s="26"/>
      <c r="PY153" s="26"/>
    </row>
    <row r="154" spans="2:441" s="4" customFormat="1" ht="15" hidden="1" customHeight="1" x14ac:dyDescent="0.25">
      <c r="B154" s="46"/>
      <c r="C154" s="982"/>
      <c r="D154" s="983"/>
      <c r="E154" s="583"/>
      <c r="F154" s="652"/>
      <c r="G154" s="584"/>
      <c r="H154" s="58"/>
      <c r="I154" s="57">
        <f>INT(ROUND(F154,2)*(IF(RIGHT(G154,1)="*",data!$J$11*H154+(IF(H154&gt;0, data!$K$11,0)),(IF(G154&gt;0,data!$J$11*RIGHT(G154,5)+data!$K$11,0)))))</f>
        <v>0</v>
      </c>
      <c r="J154" s="57">
        <f t="shared" si="144"/>
        <v>0</v>
      </c>
      <c r="K154" s="576"/>
      <c r="L154" s="550"/>
      <c r="M154" s="128"/>
      <c r="N154" s="57">
        <f>INT(ROUND(F154,2)*(IF(J154&gt;0,(IF(L154="ano",data!$J$6,0)),0)))</f>
        <v>0</v>
      </c>
      <c r="O154" s="61">
        <f t="shared" si="145"/>
        <v>0</v>
      </c>
      <c r="P154" s="63">
        <f t="shared" si="146"/>
        <v>0</v>
      </c>
      <c r="Q154" s="26"/>
      <c r="R154" s="288" t="str">
        <f t="shared" si="147"/>
        <v/>
      </c>
      <c r="S154" s="289" t="str">
        <f t="shared" si="148"/>
        <v/>
      </c>
      <c r="T154" s="65" t="s">
        <v>338</v>
      </c>
      <c r="U154" s="290" t="str">
        <f t="shared" si="149"/>
        <v/>
      </c>
      <c r="V154" s="4">
        <f t="shared" si="129"/>
        <v>0</v>
      </c>
      <c r="W154" s="26">
        <f t="shared" si="150"/>
        <v>0</v>
      </c>
      <c r="X154" s="26">
        <f>IF(OR(G154=data!$I$18,G154=data!$I$19,G154=data!$I$20,G154=data!$I$21,G154=data!$I$22,G154=data!$I$23,G154=data!$I$24,G154=data!$I$25,G154=data!$I$26,G154=data!$I$27,G154=data!$I$28,G154=data!$I$29,G154=data!$I$30,G154=data!$I$31,G154=data!$I$32,G154=data!$I$33,G154=data!$I$34,G154=data!$I$35,G154=data!$I$36,G154=data!$I$37,G154=data!$I$38,G154=data!$I$39,G154=data!$I$40,G154=data!$I$41,G154=data!$I$42,G154=data!$I$43,G154=data!$I$44),1,0)</f>
        <v>0</v>
      </c>
      <c r="Z154" s="173" t="s">
        <v>297</v>
      </c>
      <c r="AA154" s="10"/>
      <c r="AB154" s="10"/>
      <c r="AC154" s="560">
        <v>160</v>
      </c>
      <c r="AD154" s="561"/>
      <c r="AE154" s="562"/>
      <c r="AF154" s="560">
        <v>160</v>
      </c>
      <c r="AG154" s="561"/>
      <c r="AH154" s="562"/>
      <c r="AI154" s="560">
        <v>160</v>
      </c>
      <c r="AJ154" s="561"/>
      <c r="AK154" s="562"/>
      <c r="AL154" s="560">
        <v>160</v>
      </c>
      <c r="AM154" s="561"/>
      <c r="AN154" s="562"/>
      <c r="AO154" s="560">
        <v>160</v>
      </c>
      <c r="AP154" s="561"/>
      <c r="AQ154" s="562"/>
      <c r="AR154" s="560">
        <v>160</v>
      </c>
      <c r="AS154" s="561"/>
      <c r="AT154" s="562"/>
      <c r="AU154" s="560">
        <v>160</v>
      </c>
      <c r="AV154" s="561"/>
      <c r="AW154" s="562"/>
      <c r="AX154" s="560">
        <v>160</v>
      </c>
      <c r="AY154" s="561"/>
      <c r="AZ154" s="562"/>
      <c r="BA154" s="560">
        <v>160</v>
      </c>
      <c r="BB154" s="561"/>
      <c r="BC154" s="562"/>
      <c r="BD154" s="560">
        <v>160</v>
      </c>
      <c r="BE154" s="561"/>
      <c r="BF154" s="562"/>
      <c r="BG154" s="560">
        <v>160</v>
      </c>
      <c r="BH154" s="561"/>
      <c r="BI154" s="562"/>
      <c r="BJ154" s="560">
        <v>160</v>
      </c>
      <c r="BK154" s="561"/>
      <c r="BL154" s="562"/>
      <c r="BM154" s="226">
        <f t="shared" si="165"/>
        <v>0</v>
      </c>
      <c r="BN154" s="251">
        <f t="shared" si="166"/>
        <v>0</v>
      </c>
      <c r="BO154" s="226">
        <f t="shared" si="167"/>
        <v>0</v>
      </c>
      <c r="BP154" s="227">
        <f t="shared" si="168"/>
        <v>0</v>
      </c>
      <c r="BQ154" s="1"/>
      <c r="BR154" s="1"/>
      <c r="BS154" s="174">
        <v>160</v>
      </c>
      <c r="BT154" s="573"/>
      <c r="BU154" s="175"/>
      <c r="BV154" s="174">
        <v>160</v>
      </c>
      <c r="BW154" s="573"/>
      <c r="BX154" s="175"/>
      <c r="BY154" s="174">
        <v>160</v>
      </c>
      <c r="BZ154" s="573"/>
      <c r="CA154" s="175"/>
      <c r="CB154" s="174">
        <v>160</v>
      </c>
      <c r="CC154" s="573"/>
      <c r="CD154" s="175"/>
      <c r="CE154" s="174">
        <v>160</v>
      </c>
      <c r="CF154" s="573"/>
      <c r="CG154" s="175"/>
      <c r="CH154" s="174">
        <v>160</v>
      </c>
      <c r="CI154" s="573"/>
      <c r="CJ154" s="175"/>
      <c r="CK154" s="174">
        <v>160</v>
      </c>
      <c r="CL154" s="573"/>
      <c r="CM154" s="175"/>
      <c r="CN154" s="174">
        <v>160</v>
      </c>
      <c r="CO154" s="573"/>
      <c r="CP154" s="175"/>
      <c r="CQ154" s="174">
        <v>160</v>
      </c>
      <c r="CR154" s="573"/>
      <c r="CS154" s="175"/>
      <c r="CT154" s="174">
        <v>160</v>
      </c>
      <c r="CU154" s="573"/>
      <c r="CV154" s="175"/>
      <c r="CW154" s="174">
        <v>160</v>
      </c>
      <c r="CX154" s="573"/>
      <c r="CY154" s="175"/>
      <c r="CZ154" s="174">
        <v>160</v>
      </c>
      <c r="DA154" s="573"/>
      <c r="DB154" s="175"/>
      <c r="DC154" s="252">
        <f t="shared" si="169"/>
        <v>0</v>
      </c>
      <c r="DD154" s="251">
        <f t="shared" si="170"/>
        <v>0</v>
      </c>
      <c r="DE154" s="226">
        <f t="shared" si="171"/>
        <v>0</v>
      </c>
      <c r="DF154" s="227">
        <f t="shared" si="172"/>
        <v>0</v>
      </c>
      <c r="DG154" s="1"/>
      <c r="DH154" s="1"/>
      <c r="DI154" s="174">
        <v>160</v>
      </c>
      <c r="DJ154" s="566"/>
      <c r="DK154" s="567"/>
      <c r="DL154" s="201">
        <v>160</v>
      </c>
      <c r="DM154" s="561"/>
      <c r="DN154" s="567"/>
      <c r="DO154" s="201">
        <v>160</v>
      </c>
      <c r="DP154" s="561"/>
      <c r="DQ154" s="567"/>
      <c r="DR154" s="201">
        <v>160</v>
      </c>
      <c r="DS154" s="561"/>
      <c r="DT154" s="567"/>
      <c r="DU154" s="201">
        <v>160</v>
      </c>
      <c r="DV154" s="561"/>
      <c r="DW154" s="567"/>
      <c r="DX154" s="174">
        <v>160</v>
      </c>
      <c r="DY154" s="566"/>
      <c r="DZ154" s="567"/>
      <c r="EA154" s="201">
        <v>160</v>
      </c>
      <c r="EB154" s="561"/>
      <c r="EC154" s="567"/>
      <c r="ED154" s="201">
        <v>160</v>
      </c>
      <c r="EE154" s="561"/>
      <c r="EF154" s="567"/>
      <c r="EG154" s="201">
        <v>160</v>
      </c>
      <c r="EH154" s="561"/>
      <c r="EI154" s="567"/>
      <c r="EJ154" s="174">
        <v>160</v>
      </c>
      <c r="EK154" s="566"/>
      <c r="EL154" s="567"/>
      <c r="EM154" s="201">
        <v>160</v>
      </c>
      <c r="EN154" s="561"/>
      <c r="EO154" s="567"/>
      <c r="EP154" s="201">
        <v>160</v>
      </c>
      <c r="EQ154" s="561"/>
      <c r="ER154" s="567"/>
      <c r="ES154" s="252">
        <f t="shared" si="173"/>
        <v>0</v>
      </c>
      <c r="ET154" s="251">
        <f t="shared" si="174"/>
        <v>0</v>
      </c>
      <c r="EU154" s="226">
        <f t="shared" si="175"/>
        <v>0</v>
      </c>
      <c r="EV154" s="227">
        <f t="shared" si="176"/>
        <v>0</v>
      </c>
      <c r="EW154" s="1"/>
      <c r="EX154" s="1"/>
      <c r="EY154" s="568">
        <v>160</v>
      </c>
      <c r="EZ154" s="573"/>
      <c r="FA154" s="567"/>
      <c r="FB154" s="201">
        <v>160</v>
      </c>
      <c r="FC154" s="573"/>
      <c r="FD154" s="567"/>
      <c r="FE154" s="201">
        <v>160</v>
      </c>
      <c r="FF154" s="573"/>
      <c r="FG154" s="567"/>
      <c r="FH154" s="201">
        <v>160</v>
      </c>
      <c r="FI154" s="573"/>
      <c r="FJ154" s="567"/>
      <c r="FK154" s="174">
        <v>160</v>
      </c>
      <c r="FL154" s="566"/>
      <c r="FM154" s="567"/>
      <c r="FN154" s="201">
        <v>160</v>
      </c>
      <c r="FO154" s="573"/>
      <c r="FP154" s="567"/>
      <c r="FQ154" s="174">
        <v>160</v>
      </c>
      <c r="FR154" s="566"/>
      <c r="FS154" s="567"/>
      <c r="FT154" s="201">
        <v>160</v>
      </c>
      <c r="FU154" s="573"/>
      <c r="FV154" s="567"/>
      <c r="FW154" s="201">
        <v>160</v>
      </c>
      <c r="FX154" s="573"/>
      <c r="FY154" s="567"/>
      <c r="FZ154" s="174">
        <v>160</v>
      </c>
      <c r="GA154" s="566"/>
      <c r="GB154" s="567"/>
      <c r="GC154" s="201">
        <v>160</v>
      </c>
      <c r="GD154" s="573"/>
      <c r="GE154" s="567"/>
      <c r="GF154" s="201">
        <v>160</v>
      </c>
      <c r="GG154" s="573"/>
      <c r="GH154" s="567"/>
      <c r="GI154" s="252">
        <f t="shared" si="177"/>
        <v>0</v>
      </c>
      <c r="GJ154" s="251">
        <f t="shared" si="178"/>
        <v>0</v>
      </c>
      <c r="GK154" s="226">
        <f t="shared" si="179"/>
        <v>0</v>
      </c>
      <c r="GL154" s="227">
        <f t="shared" si="180"/>
        <v>0</v>
      </c>
      <c r="GM154" s="1"/>
      <c r="GN154" s="1"/>
      <c r="GO154" s="568">
        <v>160</v>
      </c>
      <c r="GP154" s="573"/>
      <c r="GQ154" s="567"/>
      <c r="GR154" s="201">
        <v>160</v>
      </c>
      <c r="GS154" s="573"/>
      <c r="GT154" s="567"/>
      <c r="GU154" s="201">
        <v>160</v>
      </c>
      <c r="GV154" s="573"/>
      <c r="GW154" s="567"/>
      <c r="GX154" s="201">
        <v>160</v>
      </c>
      <c r="GY154" s="573"/>
      <c r="GZ154" s="567"/>
      <c r="HA154" s="201">
        <v>160</v>
      </c>
      <c r="HB154" s="573"/>
      <c r="HC154" s="567"/>
      <c r="HD154" s="201">
        <v>160</v>
      </c>
      <c r="HE154" s="573"/>
      <c r="HF154" s="567"/>
      <c r="HG154" s="201">
        <v>160</v>
      </c>
      <c r="HH154" s="573"/>
      <c r="HI154" s="567"/>
      <c r="HJ154" s="201">
        <v>160</v>
      </c>
      <c r="HK154" s="573"/>
      <c r="HL154" s="567"/>
      <c r="HM154" s="201">
        <v>160</v>
      </c>
      <c r="HN154" s="573"/>
      <c r="HO154" s="567"/>
      <c r="HP154" s="201">
        <v>160</v>
      </c>
      <c r="HQ154" s="573"/>
      <c r="HR154" s="567"/>
      <c r="HS154" s="201">
        <v>160</v>
      </c>
      <c r="HT154" s="573"/>
      <c r="HU154" s="567"/>
      <c r="HV154" s="201">
        <v>160</v>
      </c>
      <c r="HW154" s="573"/>
      <c r="HX154" s="567"/>
      <c r="HY154" s="252">
        <f t="shared" si="181"/>
        <v>0</v>
      </c>
      <c r="HZ154" s="251">
        <f t="shared" si="182"/>
        <v>0</v>
      </c>
      <c r="IA154" s="226">
        <f t="shared" si="183"/>
        <v>0</v>
      </c>
      <c r="IB154" s="227">
        <f t="shared" si="184"/>
        <v>0</v>
      </c>
      <c r="IC154" s="1"/>
      <c r="ID154" s="1"/>
      <c r="IE154" s="568">
        <v>160</v>
      </c>
      <c r="IF154" s="573"/>
      <c r="IG154" s="567"/>
      <c r="IH154" s="201">
        <v>160</v>
      </c>
      <c r="II154" s="573"/>
      <c r="IJ154" s="567"/>
      <c r="IK154" s="174">
        <v>160</v>
      </c>
      <c r="IL154" s="566"/>
      <c r="IM154" s="567"/>
      <c r="IN154" s="174">
        <v>160</v>
      </c>
      <c r="IO154" s="566"/>
      <c r="IP154" s="567"/>
      <c r="IQ154" s="174">
        <v>160</v>
      </c>
      <c r="IR154" s="566"/>
      <c r="IS154" s="567"/>
      <c r="IT154" s="174">
        <v>160</v>
      </c>
      <c r="IU154" s="566"/>
      <c r="IV154" s="567"/>
      <c r="IW154" s="201">
        <v>160</v>
      </c>
      <c r="IX154" s="573"/>
      <c r="IY154" s="567"/>
      <c r="IZ154" s="174">
        <v>160</v>
      </c>
      <c r="JA154" s="566"/>
      <c r="JB154" s="567"/>
      <c r="JC154" s="174">
        <v>160</v>
      </c>
      <c r="JD154" s="566"/>
      <c r="JE154" s="567"/>
      <c r="JF154" s="174">
        <v>160</v>
      </c>
      <c r="JG154" s="566"/>
      <c r="JH154" s="567"/>
      <c r="JI154" s="174">
        <v>160</v>
      </c>
      <c r="JJ154" s="566"/>
      <c r="JK154" s="567"/>
      <c r="JL154" s="201">
        <v>160</v>
      </c>
      <c r="JM154" s="573"/>
      <c r="JN154" s="567"/>
      <c r="JO154" s="252">
        <f t="shared" si="185"/>
        <v>0</v>
      </c>
      <c r="JP154" s="251">
        <f t="shared" si="186"/>
        <v>0</v>
      </c>
      <c r="JQ154" s="226">
        <f t="shared" si="187"/>
        <v>0</v>
      </c>
      <c r="JR154" s="227">
        <f t="shared" si="188"/>
        <v>0</v>
      </c>
      <c r="JS154" s="1"/>
      <c r="JT154" s="1"/>
      <c r="JU154" s="174">
        <v>160</v>
      </c>
      <c r="JV154" s="566"/>
      <c r="JW154" s="567"/>
      <c r="JX154" s="174">
        <v>160</v>
      </c>
      <c r="JY154" s="566"/>
      <c r="JZ154" s="567"/>
      <c r="KA154" s="174">
        <v>160</v>
      </c>
      <c r="KB154" s="566"/>
      <c r="KC154" s="567"/>
      <c r="KD154" s="174">
        <v>160</v>
      </c>
      <c r="KE154" s="566"/>
      <c r="KF154" s="567"/>
      <c r="KG154" s="174">
        <v>160</v>
      </c>
      <c r="KH154" s="566"/>
      <c r="KI154" s="567"/>
      <c r="KJ154" s="174">
        <v>160</v>
      </c>
      <c r="KK154" s="566"/>
      <c r="KL154" s="567"/>
      <c r="KM154" s="174">
        <v>160</v>
      </c>
      <c r="KN154" s="566"/>
      <c r="KO154" s="567"/>
      <c r="KP154" s="174">
        <v>160</v>
      </c>
      <c r="KQ154" s="566"/>
      <c r="KR154" s="567"/>
      <c r="KS154" s="174">
        <v>160</v>
      </c>
      <c r="KT154" s="566"/>
      <c r="KU154" s="567"/>
      <c r="KV154" s="174">
        <v>160</v>
      </c>
      <c r="KW154" s="566"/>
      <c r="KX154" s="567"/>
      <c r="KY154" s="174">
        <v>160</v>
      </c>
      <c r="KZ154" s="566"/>
      <c r="LA154" s="567"/>
      <c r="LB154" s="174">
        <v>160</v>
      </c>
      <c r="LC154" s="566"/>
      <c r="LD154" s="567"/>
      <c r="LE154" s="252">
        <f t="shared" si="189"/>
        <v>0</v>
      </c>
      <c r="LF154" s="251">
        <f t="shared" si="190"/>
        <v>0</v>
      </c>
      <c r="LG154" s="226">
        <f t="shared" si="191"/>
        <v>0</v>
      </c>
      <c r="LH154" s="227">
        <f t="shared" si="192"/>
        <v>0</v>
      </c>
      <c r="LI154" s="1"/>
      <c r="LJ154" s="1"/>
      <c r="LK154" s="174">
        <v>160</v>
      </c>
      <c r="LL154" s="566"/>
      <c r="LM154" s="567"/>
      <c r="LN154" s="174">
        <v>160</v>
      </c>
      <c r="LO154" s="566"/>
      <c r="LP154" s="567"/>
      <c r="LQ154" s="174">
        <v>160</v>
      </c>
      <c r="LR154" s="566"/>
      <c r="LS154" s="567"/>
      <c r="LT154" s="174">
        <v>160</v>
      </c>
      <c r="LU154" s="566"/>
      <c r="LV154" s="567"/>
      <c r="LW154" s="174">
        <v>160</v>
      </c>
      <c r="LX154" s="566"/>
      <c r="LY154" s="567"/>
      <c r="LZ154" s="551">
        <v>160</v>
      </c>
      <c r="MA154" s="566"/>
      <c r="MB154" s="567"/>
      <c r="MC154" s="174">
        <v>160</v>
      </c>
      <c r="MD154" s="566"/>
      <c r="ME154" s="567"/>
      <c r="MF154" s="174">
        <v>160</v>
      </c>
      <c r="MG154" s="566"/>
      <c r="MH154" s="567"/>
      <c r="MI154" s="174">
        <v>160</v>
      </c>
      <c r="MJ154" s="566"/>
      <c r="MK154" s="567"/>
      <c r="ML154" s="174">
        <v>160</v>
      </c>
      <c r="MM154" s="566"/>
      <c r="MN154" s="567"/>
      <c r="MO154" s="551">
        <v>160</v>
      </c>
      <c r="MP154" s="566"/>
      <c r="MQ154" s="567"/>
      <c r="MR154" s="174">
        <v>160</v>
      </c>
      <c r="MS154" s="566"/>
      <c r="MT154" s="567"/>
      <c r="MU154" s="252">
        <f t="shared" si="193"/>
        <v>0</v>
      </c>
      <c r="MV154" s="251">
        <f t="shared" si="194"/>
        <v>0</v>
      </c>
      <c r="MW154" s="226">
        <f t="shared" si="195"/>
        <v>0</v>
      </c>
      <c r="MX154" s="227">
        <f t="shared" si="196"/>
        <v>0</v>
      </c>
      <c r="MY154" s="1"/>
      <c r="MZ154" s="1"/>
      <c r="NA154" s="568">
        <v>160</v>
      </c>
      <c r="NB154" s="573"/>
      <c r="NC154" s="567"/>
      <c r="ND154" s="174">
        <v>160</v>
      </c>
      <c r="NE154" s="566"/>
      <c r="NF154" s="567"/>
      <c r="NG154" s="201">
        <v>160</v>
      </c>
      <c r="NH154" s="573"/>
      <c r="NI154" s="567"/>
      <c r="NJ154" s="201">
        <v>160</v>
      </c>
      <c r="NK154" s="573"/>
      <c r="NL154" s="567"/>
      <c r="NM154" s="174">
        <v>160</v>
      </c>
      <c r="NN154" s="566"/>
      <c r="NO154" s="567"/>
      <c r="NP154" s="174">
        <v>160</v>
      </c>
      <c r="NQ154" s="566"/>
      <c r="NR154" s="567"/>
      <c r="NS154" s="174">
        <v>160</v>
      </c>
      <c r="NT154" s="566"/>
      <c r="NU154" s="567"/>
      <c r="NV154" s="201">
        <v>160</v>
      </c>
      <c r="NW154" s="573"/>
      <c r="NX154" s="567"/>
      <c r="NY154" s="201">
        <v>160</v>
      </c>
      <c r="NZ154" s="573"/>
      <c r="OA154" s="567"/>
      <c r="OB154" s="174">
        <v>160</v>
      </c>
      <c r="OC154" s="566"/>
      <c r="OD154" s="567"/>
      <c r="OE154" s="174">
        <v>160</v>
      </c>
      <c r="OF154" s="566"/>
      <c r="OG154" s="567"/>
      <c r="OH154" s="174">
        <v>160</v>
      </c>
      <c r="OI154" s="566"/>
      <c r="OJ154" s="567"/>
      <c r="OK154" s="252">
        <f t="shared" si="197"/>
        <v>0</v>
      </c>
      <c r="OL154" s="251">
        <f t="shared" si="198"/>
        <v>0</v>
      </c>
      <c r="OM154" s="226">
        <f t="shared" si="199"/>
        <v>0</v>
      </c>
      <c r="ON154" s="227">
        <f t="shared" si="200"/>
        <v>0</v>
      </c>
      <c r="OO154" s="1"/>
      <c r="OP154" s="1"/>
      <c r="OQ154" s="571" t="s">
        <v>297</v>
      </c>
      <c r="OR154" s="577">
        <v>160</v>
      </c>
      <c r="OS154" s="573"/>
      <c r="OT154" s="175"/>
      <c r="OU154" s="252">
        <f t="shared" si="201"/>
        <v>0</v>
      </c>
      <c r="OV154" s="227">
        <f t="shared" si="202"/>
        <v>0</v>
      </c>
      <c r="OW154" s="226">
        <f t="shared" si="203"/>
        <v>0</v>
      </c>
      <c r="OX154" s="251">
        <f t="shared" si="204"/>
        <v>0</v>
      </c>
      <c r="OY154" s="574"/>
      <c r="OZ154" s="1"/>
      <c r="PA154" s="1"/>
      <c r="PB154" s="228">
        <f t="shared" si="151"/>
        <v>0</v>
      </c>
      <c r="PC154" s="255">
        <f t="shared" si="152"/>
        <v>0</v>
      </c>
      <c r="PD154" s="226">
        <f t="shared" si="153"/>
        <v>0</v>
      </c>
      <c r="PE154" s="227">
        <f t="shared" si="154"/>
        <v>0</v>
      </c>
      <c r="PF154" s="230">
        <f t="shared" si="155"/>
        <v>0</v>
      </c>
      <c r="PG154" s="229">
        <f t="shared" si="156"/>
        <v>0</v>
      </c>
      <c r="PH154" s="226">
        <f t="shared" si="157"/>
        <v>0</v>
      </c>
      <c r="PI154" s="251">
        <f t="shared" si="158"/>
        <v>0</v>
      </c>
      <c r="PJ154" s="412">
        <f t="shared" si="159"/>
        <v>0</v>
      </c>
      <c r="PK154" s="417">
        <f t="shared" si="160"/>
        <v>0</v>
      </c>
      <c r="PL154" s="412">
        <f t="shared" si="161"/>
        <v>0</v>
      </c>
      <c r="PM154" s="414">
        <f t="shared" si="162"/>
        <v>0</v>
      </c>
      <c r="PN154" s="412" t="s">
        <v>338</v>
      </c>
      <c r="PO154" s="414" t="s">
        <v>338</v>
      </c>
      <c r="PP154" s="412">
        <f t="shared" si="163"/>
        <v>0</v>
      </c>
      <c r="PQ154" s="414">
        <f t="shared" si="164"/>
        <v>0</v>
      </c>
      <c r="PR154" s="1"/>
      <c r="PV154" s="26"/>
      <c r="PW154" s="26"/>
      <c r="PY154" s="26"/>
    </row>
    <row r="155" spans="2:441" s="4" customFormat="1" ht="16.5" customHeight="1" x14ac:dyDescent="0.25">
      <c r="B155" s="46" t="s">
        <v>353</v>
      </c>
      <c r="C155" s="986"/>
      <c r="D155" s="987"/>
      <c r="E155" s="308"/>
      <c r="F155" s="652">
        <v>1</v>
      </c>
      <c r="G155" s="309"/>
      <c r="H155" s="59"/>
      <c r="I155" s="57">
        <f>INT(ROUND(F155,2)*(IF(RIGHT(G155,1)="*",data!$J$11*H155+(IF(H155&gt;0, data!$K$11,0)),(IF(G155&gt;0,data!$J$11*RIGHT(G155,5)+data!$K$11,0)))))</f>
        <v>0</v>
      </c>
      <c r="J155" s="57">
        <f t="shared" si="144"/>
        <v>0</v>
      </c>
      <c r="K155" s="313"/>
      <c r="L155" s="314"/>
      <c r="M155" s="312"/>
      <c r="N155" s="57">
        <f>INT(ROUND(F155,2)*(IF(J155&gt;0,(IF(L155="ano",data!$J$6,0)),0)))</f>
        <v>0</v>
      </c>
      <c r="O155" s="61">
        <f t="shared" si="145"/>
        <v>0</v>
      </c>
      <c r="P155" s="63">
        <f t="shared" si="146"/>
        <v>0</v>
      </c>
      <c r="Q155" s="26"/>
      <c r="R155" s="288" t="str">
        <f t="shared" si="147"/>
        <v/>
      </c>
      <c r="S155" s="289" t="str">
        <f t="shared" si="148"/>
        <v/>
      </c>
      <c r="T155" s="65" t="s">
        <v>338</v>
      </c>
      <c r="U155" s="290" t="str">
        <f t="shared" si="149"/>
        <v/>
      </c>
      <c r="V155" s="4">
        <f t="shared" si="129"/>
        <v>0</v>
      </c>
      <c r="W155" s="26">
        <f t="shared" si="150"/>
        <v>0</v>
      </c>
      <c r="X155" s="26">
        <f>IF(OR(G155=data!$I$18,G155=data!$I$19,G155=data!$I$20,G155=data!$I$21,G155=data!$I$22,G155=data!$I$23,G155=data!$I$24,G155=data!$I$25,G155=data!$I$26,G155=data!$I$27,G155=data!$I$28,G155=data!$I$29,G155=data!$I$30,G155=data!$I$31,G155=data!$I$32,G155=data!$I$33,G155=data!$I$34,G155=data!$I$35,G155=data!$I$36,G155=data!$I$37,G155=data!$I$38,G155=data!$I$39,G155=data!$I$40,G155=data!$I$41,G155=data!$I$42,G155=data!$I$43,G155=data!$I$44),1,0)</f>
        <v>0</v>
      </c>
      <c r="Z155" s="176" t="s">
        <v>297</v>
      </c>
      <c r="AA155" s="10"/>
      <c r="AB155" s="10"/>
      <c r="AC155" s="168">
        <v>160</v>
      </c>
      <c r="AD155" s="328"/>
      <c r="AE155" s="223"/>
      <c r="AF155" s="168">
        <v>160</v>
      </c>
      <c r="AG155" s="328"/>
      <c r="AH155" s="223"/>
      <c r="AI155" s="168">
        <v>160</v>
      </c>
      <c r="AJ155" s="328"/>
      <c r="AK155" s="223"/>
      <c r="AL155" s="168">
        <v>160</v>
      </c>
      <c r="AM155" s="328"/>
      <c r="AN155" s="223"/>
      <c r="AO155" s="168">
        <v>160</v>
      </c>
      <c r="AP155" s="328"/>
      <c r="AQ155" s="223"/>
      <c r="AR155" s="168">
        <v>160</v>
      </c>
      <c r="AS155" s="328"/>
      <c r="AT155" s="223"/>
      <c r="AU155" s="168">
        <v>160</v>
      </c>
      <c r="AV155" s="328"/>
      <c r="AW155" s="223"/>
      <c r="AX155" s="168">
        <v>160</v>
      </c>
      <c r="AY155" s="328"/>
      <c r="AZ155" s="223"/>
      <c r="BA155" s="168">
        <v>160</v>
      </c>
      <c r="BB155" s="328"/>
      <c r="BC155" s="223"/>
      <c r="BD155" s="168">
        <v>160</v>
      </c>
      <c r="BE155" s="328"/>
      <c r="BF155" s="223"/>
      <c r="BG155" s="168">
        <v>160</v>
      </c>
      <c r="BH155" s="328"/>
      <c r="BI155" s="223"/>
      <c r="BJ155" s="168">
        <v>160</v>
      </c>
      <c r="BK155" s="328"/>
      <c r="BL155" s="223"/>
      <c r="BM155" s="226">
        <f t="shared" si="165"/>
        <v>0</v>
      </c>
      <c r="BN155" s="251">
        <f t="shared" si="166"/>
        <v>0</v>
      </c>
      <c r="BO155" s="226">
        <f t="shared" si="167"/>
        <v>0</v>
      </c>
      <c r="BP155" s="227">
        <f t="shared" si="168"/>
        <v>0</v>
      </c>
      <c r="BQ155" s="1"/>
      <c r="BR155" s="1"/>
      <c r="BS155" s="164">
        <v>160</v>
      </c>
      <c r="BT155" s="327"/>
      <c r="BU155" s="177"/>
      <c r="BV155" s="164">
        <v>160</v>
      </c>
      <c r="BW155" s="327"/>
      <c r="BX155" s="177"/>
      <c r="BY155" s="164">
        <v>160</v>
      </c>
      <c r="BZ155" s="327"/>
      <c r="CA155" s="177"/>
      <c r="CB155" s="164">
        <v>160</v>
      </c>
      <c r="CC155" s="327"/>
      <c r="CD155" s="177"/>
      <c r="CE155" s="164">
        <v>160</v>
      </c>
      <c r="CF155" s="327"/>
      <c r="CG155" s="177"/>
      <c r="CH155" s="164">
        <v>160</v>
      </c>
      <c r="CI155" s="327"/>
      <c r="CJ155" s="177"/>
      <c r="CK155" s="164">
        <v>160</v>
      </c>
      <c r="CL155" s="327"/>
      <c r="CM155" s="177"/>
      <c r="CN155" s="164">
        <v>160</v>
      </c>
      <c r="CO155" s="327"/>
      <c r="CP155" s="177"/>
      <c r="CQ155" s="164">
        <v>160</v>
      </c>
      <c r="CR155" s="327"/>
      <c r="CS155" s="177"/>
      <c r="CT155" s="164">
        <v>160</v>
      </c>
      <c r="CU155" s="327"/>
      <c r="CV155" s="177"/>
      <c r="CW155" s="164">
        <v>160</v>
      </c>
      <c r="CX155" s="327"/>
      <c r="CY155" s="177"/>
      <c r="CZ155" s="164">
        <v>160</v>
      </c>
      <c r="DA155" s="327"/>
      <c r="DB155" s="177"/>
      <c r="DC155" s="252">
        <f t="shared" si="169"/>
        <v>0</v>
      </c>
      <c r="DD155" s="251">
        <f t="shared" si="170"/>
        <v>0</v>
      </c>
      <c r="DE155" s="226">
        <f t="shared" si="171"/>
        <v>0</v>
      </c>
      <c r="DF155" s="227">
        <f t="shared" si="172"/>
        <v>0</v>
      </c>
      <c r="DG155" s="1"/>
      <c r="DH155" s="1"/>
      <c r="DI155" s="164">
        <v>160</v>
      </c>
      <c r="DJ155" s="340"/>
      <c r="DK155" s="169"/>
      <c r="DL155" s="195">
        <v>160</v>
      </c>
      <c r="DM155" s="328"/>
      <c r="DN155" s="169"/>
      <c r="DO155" s="195">
        <v>160</v>
      </c>
      <c r="DP155" s="328"/>
      <c r="DQ155" s="169"/>
      <c r="DR155" s="195">
        <v>160</v>
      </c>
      <c r="DS155" s="328"/>
      <c r="DT155" s="169"/>
      <c r="DU155" s="195">
        <v>160</v>
      </c>
      <c r="DV155" s="328"/>
      <c r="DW155" s="169"/>
      <c r="DX155" s="164">
        <v>160</v>
      </c>
      <c r="DY155" s="340"/>
      <c r="DZ155" s="169"/>
      <c r="EA155" s="195">
        <v>160</v>
      </c>
      <c r="EB155" s="328"/>
      <c r="EC155" s="169"/>
      <c r="ED155" s="195">
        <v>160</v>
      </c>
      <c r="EE155" s="328"/>
      <c r="EF155" s="169"/>
      <c r="EG155" s="195">
        <v>160</v>
      </c>
      <c r="EH155" s="328"/>
      <c r="EI155" s="169"/>
      <c r="EJ155" s="164">
        <v>160</v>
      </c>
      <c r="EK155" s="340"/>
      <c r="EL155" s="169"/>
      <c r="EM155" s="195">
        <v>160</v>
      </c>
      <c r="EN155" s="328"/>
      <c r="EO155" s="169"/>
      <c r="EP155" s="195">
        <v>160</v>
      </c>
      <c r="EQ155" s="328"/>
      <c r="ER155" s="169"/>
      <c r="ES155" s="252">
        <f t="shared" si="173"/>
        <v>0</v>
      </c>
      <c r="ET155" s="251">
        <f t="shared" si="174"/>
        <v>0</v>
      </c>
      <c r="EU155" s="226">
        <f t="shared" si="175"/>
        <v>0</v>
      </c>
      <c r="EV155" s="227">
        <f t="shared" si="176"/>
        <v>0</v>
      </c>
      <c r="EW155" s="1"/>
      <c r="EX155" s="1"/>
      <c r="EY155" s="346">
        <v>160</v>
      </c>
      <c r="EZ155" s="327"/>
      <c r="FA155" s="169"/>
      <c r="FB155" s="195">
        <v>160</v>
      </c>
      <c r="FC155" s="327"/>
      <c r="FD155" s="169"/>
      <c r="FE155" s="195">
        <v>160</v>
      </c>
      <c r="FF155" s="327"/>
      <c r="FG155" s="169"/>
      <c r="FH155" s="195">
        <v>160</v>
      </c>
      <c r="FI155" s="327"/>
      <c r="FJ155" s="169"/>
      <c r="FK155" s="164">
        <v>160</v>
      </c>
      <c r="FL155" s="340"/>
      <c r="FM155" s="169"/>
      <c r="FN155" s="195">
        <v>160</v>
      </c>
      <c r="FO155" s="327"/>
      <c r="FP155" s="169"/>
      <c r="FQ155" s="164">
        <v>160</v>
      </c>
      <c r="FR155" s="340"/>
      <c r="FS155" s="169"/>
      <c r="FT155" s="195">
        <v>160</v>
      </c>
      <c r="FU155" s="327"/>
      <c r="FV155" s="169"/>
      <c r="FW155" s="195">
        <v>160</v>
      </c>
      <c r="FX155" s="327"/>
      <c r="FY155" s="169"/>
      <c r="FZ155" s="164">
        <v>160</v>
      </c>
      <c r="GA155" s="340"/>
      <c r="GB155" s="169"/>
      <c r="GC155" s="195">
        <v>160</v>
      </c>
      <c r="GD155" s="327"/>
      <c r="GE155" s="169"/>
      <c r="GF155" s="195">
        <v>160</v>
      </c>
      <c r="GG155" s="327"/>
      <c r="GH155" s="169"/>
      <c r="GI155" s="252">
        <f t="shared" si="177"/>
        <v>0</v>
      </c>
      <c r="GJ155" s="251">
        <f t="shared" si="178"/>
        <v>0</v>
      </c>
      <c r="GK155" s="226">
        <f t="shared" si="179"/>
        <v>0</v>
      </c>
      <c r="GL155" s="227">
        <f t="shared" si="180"/>
        <v>0</v>
      </c>
      <c r="GM155" s="1"/>
      <c r="GN155" s="1"/>
      <c r="GO155" s="346">
        <v>160</v>
      </c>
      <c r="GP155" s="327"/>
      <c r="GQ155" s="169"/>
      <c r="GR155" s="195">
        <v>160</v>
      </c>
      <c r="GS155" s="327"/>
      <c r="GT155" s="169"/>
      <c r="GU155" s="195">
        <v>160</v>
      </c>
      <c r="GV155" s="327"/>
      <c r="GW155" s="169"/>
      <c r="GX155" s="195">
        <v>160</v>
      </c>
      <c r="GY155" s="327"/>
      <c r="GZ155" s="169"/>
      <c r="HA155" s="195">
        <v>160</v>
      </c>
      <c r="HB155" s="327"/>
      <c r="HC155" s="169"/>
      <c r="HD155" s="195">
        <v>160</v>
      </c>
      <c r="HE155" s="327"/>
      <c r="HF155" s="169"/>
      <c r="HG155" s="195">
        <v>160</v>
      </c>
      <c r="HH155" s="327"/>
      <c r="HI155" s="169"/>
      <c r="HJ155" s="195">
        <v>160</v>
      </c>
      <c r="HK155" s="327"/>
      <c r="HL155" s="169"/>
      <c r="HM155" s="195">
        <v>160</v>
      </c>
      <c r="HN155" s="327"/>
      <c r="HO155" s="169"/>
      <c r="HP155" s="195">
        <v>160</v>
      </c>
      <c r="HQ155" s="327"/>
      <c r="HR155" s="169"/>
      <c r="HS155" s="195">
        <v>160</v>
      </c>
      <c r="HT155" s="327"/>
      <c r="HU155" s="169"/>
      <c r="HV155" s="195">
        <v>160</v>
      </c>
      <c r="HW155" s="327"/>
      <c r="HX155" s="169"/>
      <c r="HY155" s="252">
        <f t="shared" si="181"/>
        <v>0</v>
      </c>
      <c r="HZ155" s="251">
        <f t="shared" si="182"/>
        <v>0</v>
      </c>
      <c r="IA155" s="226">
        <f t="shared" si="183"/>
        <v>0</v>
      </c>
      <c r="IB155" s="227">
        <f t="shared" si="184"/>
        <v>0</v>
      </c>
      <c r="IC155" s="1"/>
      <c r="ID155" s="1"/>
      <c r="IE155" s="346">
        <v>160</v>
      </c>
      <c r="IF155" s="327"/>
      <c r="IG155" s="169"/>
      <c r="IH155" s="195">
        <v>160</v>
      </c>
      <c r="II155" s="327"/>
      <c r="IJ155" s="169"/>
      <c r="IK155" s="164">
        <v>160</v>
      </c>
      <c r="IL155" s="340"/>
      <c r="IM155" s="169"/>
      <c r="IN155" s="164">
        <v>160</v>
      </c>
      <c r="IO155" s="340"/>
      <c r="IP155" s="169"/>
      <c r="IQ155" s="164">
        <v>160</v>
      </c>
      <c r="IR155" s="340"/>
      <c r="IS155" s="169"/>
      <c r="IT155" s="164">
        <v>160</v>
      </c>
      <c r="IU155" s="340"/>
      <c r="IV155" s="169"/>
      <c r="IW155" s="195">
        <v>160</v>
      </c>
      <c r="IX155" s="327"/>
      <c r="IY155" s="169"/>
      <c r="IZ155" s="164">
        <v>160</v>
      </c>
      <c r="JA155" s="340"/>
      <c r="JB155" s="169"/>
      <c r="JC155" s="164">
        <v>160</v>
      </c>
      <c r="JD155" s="340"/>
      <c r="JE155" s="169"/>
      <c r="JF155" s="164">
        <v>160</v>
      </c>
      <c r="JG155" s="340"/>
      <c r="JH155" s="169"/>
      <c r="JI155" s="164">
        <v>160</v>
      </c>
      <c r="JJ155" s="340"/>
      <c r="JK155" s="169"/>
      <c r="JL155" s="195">
        <v>160</v>
      </c>
      <c r="JM155" s="327"/>
      <c r="JN155" s="169"/>
      <c r="JO155" s="252">
        <f t="shared" si="185"/>
        <v>0</v>
      </c>
      <c r="JP155" s="251">
        <f t="shared" si="186"/>
        <v>0</v>
      </c>
      <c r="JQ155" s="226">
        <f t="shared" si="187"/>
        <v>0</v>
      </c>
      <c r="JR155" s="227">
        <f t="shared" si="188"/>
        <v>0</v>
      </c>
      <c r="JS155" s="1"/>
      <c r="JT155" s="1"/>
      <c r="JU155" s="164">
        <v>160</v>
      </c>
      <c r="JV155" s="340"/>
      <c r="JW155" s="169"/>
      <c r="JX155" s="164">
        <v>160</v>
      </c>
      <c r="JY155" s="340"/>
      <c r="JZ155" s="169"/>
      <c r="KA155" s="164">
        <v>160</v>
      </c>
      <c r="KB155" s="340"/>
      <c r="KC155" s="169"/>
      <c r="KD155" s="164">
        <v>160</v>
      </c>
      <c r="KE155" s="340"/>
      <c r="KF155" s="169"/>
      <c r="KG155" s="164">
        <v>160</v>
      </c>
      <c r="KH155" s="340"/>
      <c r="KI155" s="169"/>
      <c r="KJ155" s="164">
        <v>160</v>
      </c>
      <c r="KK155" s="340"/>
      <c r="KL155" s="169"/>
      <c r="KM155" s="164">
        <v>160</v>
      </c>
      <c r="KN155" s="340"/>
      <c r="KO155" s="169"/>
      <c r="KP155" s="164">
        <v>160</v>
      </c>
      <c r="KQ155" s="340"/>
      <c r="KR155" s="169"/>
      <c r="KS155" s="164">
        <v>160</v>
      </c>
      <c r="KT155" s="340"/>
      <c r="KU155" s="169"/>
      <c r="KV155" s="164">
        <v>160</v>
      </c>
      <c r="KW155" s="340"/>
      <c r="KX155" s="169"/>
      <c r="KY155" s="164">
        <v>160</v>
      </c>
      <c r="KZ155" s="340"/>
      <c r="LA155" s="169"/>
      <c r="LB155" s="164">
        <v>160</v>
      </c>
      <c r="LC155" s="340"/>
      <c r="LD155" s="169"/>
      <c r="LE155" s="252">
        <f t="shared" si="189"/>
        <v>0</v>
      </c>
      <c r="LF155" s="251">
        <f t="shared" si="190"/>
        <v>0</v>
      </c>
      <c r="LG155" s="226">
        <f t="shared" si="191"/>
        <v>0</v>
      </c>
      <c r="LH155" s="227">
        <f t="shared" si="192"/>
        <v>0</v>
      </c>
      <c r="LI155" s="1"/>
      <c r="LJ155" s="1"/>
      <c r="LK155" s="164">
        <v>160</v>
      </c>
      <c r="LL155" s="340"/>
      <c r="LM155" s="169"/>
      <c r="LN155" s="164">
        <v>160</v>
      </c>
      <c r="LO155" s="340"/>
      <c r="LP155" s="169"/>
      <c r="LQ155" s="164">
        <v>160</v>
      </c>
      <c r="LR155" s="340"/>
      <c r="LS155" s="169"/>
      <c r="LT155" s="164">
        <v>160</v>
      </c>
      <c r="LU155" s="340"/>
      <c r="LV155" s="169"/>
      <c r="LW155" s="164">
        <v>160</v>
      </c>
      <c r="LX155" s="340"/>
      <c r="LY155" s="169"/>
      <c r="LZ155" s="205">
        <v>160</v>
      </c>
      <c r="MA155" s="340"/>
      <c r="MB155" s="169"/>
      <c r="MC155" s="164">
        <v>160</v>
      </c>
      <c r="MD155" s="340"/>
      <c r="ME155" s="169"/>
      <c r="MF155" s="164">
        <v>160</v>
      </c>
      <c r="MG155" s="340"/>
      <c r="MH155" s="169"/>
      <c r="MI155" s="164">
        <v>160</v>
      </c>
      <c r="MJ155" s="340"/>
      <c r="MK155" s="169"/>
      <c r="ML155" s="164">
        <v>160</v>
      </c>
      <c r="MM155" s="340"/>
      <c r="MN155" s="169"/>
      <c r="MO155" s="205">
        <v>160</v>
      </c>
      <c r="MP155" s="340"/>
      <c r="MQ155" s="169"/>
      <c r="MR155" s="164">
        <v>160</v>
      </c>
      <c r="MS155" s="340"/>
      <c r="MT155" s="169"/>
      <c r="MU155" s="252">
        <f t="shared" si="193"/>
        <v>0</v>
      </c>
      <c r="MV155" s="251">
        <f t="shared" si="194"/>
        <v>0</v>
      </c>
      <c r="MW155" s="226">
        <f t="shared" si="195"/>
        <v>0</v>
      </c>
      <c r="MX155" s="227">
        <f t="shared" si="196"/>
        <v>0</v>
      </c>
      <c r="MY155" s="1"/>
      <c r="MZ155" s="1"/>
      <c r="NA155" s="346">
        <v>160</v>
      </c>
      <c r="NB155" s="327"/>
      <c r="NC155" s="169"/>
      <c r="ND155" s="164">
        <v>160</v>
      </c>
      <c r="NE155" s="340"/>
      <c r="NF155" s="169"/>
      <c r="NG155" s="195">
        <v>160</v>
      </c>
      <c r="NH155" s="327"/>
      <c r="NI155" s="169"/>
      <c r="NJ155" s="195">
        <v>160</v>
      </c>
      <c r="NK155" s="327"/>
      <c r="NL155" s="169"/>
      <c r="NM155" s="164">
        <v>160</v>
      </c>
      <c r="NN155" s="340"/>
      <c r="NO155" s="169"/>
      <c r="NP155" s="164">
        <v>160</v>
      </c>
      <c r="NQ155" s="340"/>
      <c r="NR155" s="169"/>
      <c r="NS155" s="164">
        <v>160</v>
      </c>
      <c r="NT155" s="340"/>
      <c r="NU155" s="169"/>
      <c r="NV155" s="195">
        <v>160</v>
      </c>
      <c r="NW155" s="327"/>
      <c r="NX155" s="169"/>
      <c r="NY155" s="195">
        <v>160</v>
      </c>
      <c r="NZ155" s="327"/>
      <c r="OA155" s="169"/>
      <c r="OB155" s="164">
        <v>160</v>
      </c>
      <c r="OC155" s="340"/>
      <c r="OD155" s="169"/>
      <c r="OE155" s="164">
        <v>160</v>
      </c>
      <c r="OF155" s="340"/>
      <c r="OG155" s="169"/>
      <c r="OH155" s="164">
        <v>160</v>
      </c>
      <c r="OI155" s="340"/>
      <c r="OJ155" s="169"/>
      <c r="OK155" s="252">
        <f t="shared" si="197"/>
        <v>0</v>
      </c>
      <c r="OL155" s="251">
        <f t="shared" si="198"/>
        <v>0</v>
      </c>
      <c r="OM155" s="226">
        <f t="shared" si="199"/>
        <v>0</v>
      </c>
      <c r="ON155" s="227">
        <f t="shared" si="200"/>
        <v>0</v>
      </c>
      <c r="OO155" s="1"/>
      <c r="OP155" s="1"/>
      <c r="OQ155" s="283" t="s">
        <v>297</v>
      </c>
      <c r="OR155" s="354">
        <v>160</v>
      </c>
      <c r="OS155" s="327"/>
      <c r="OT155" s="177"/>
      <c r="OU155" s="252">
        <f t="shared" si="201"/>
        <v>0</v>
      </c>
      <c r="OV155" s="227">
        <f t="shared" si="202"/>
        <v>0</v>
      </c>
      <c r="OW155" s="226">
        <f t="shared" si="203"/>
        <v>0</v>
      </c>
      <c r="OX155" s="251">
        <f t="shared" si="204"/>
        <v>0</v>
      </c>
      <c r="OY155" s="293"/>
      <c r="OZ155" s="1"/>
      <c r="PA155" s="1"/>
      <c r="PB155" s="228">
        <f t="shared" si="151"/>
        <v>0</v>
      </c>
      <c r="PC155" s="255">
        <f t="shared" si="152"/>
        <v>0</v>
      </c>
      <c r="PD155" s="226">
        <f t="shared" si="153"/>
        <v>0</v>
      </c>
      <c r="PE155" s="227">
        <f t="shared" si="154"/>
        <v>0</v>
      </c>
      <c r="PF155" s="230">
        <f t="shared" si="155"/>
        <v>0</v>
      </c>
      <c r="PG155" s="229">
        <f t="shared" si="156"/>
        <v>0</v>
      </c>
      <c r="PH155" s="226">
        <f t="shared" si="157"/>
        <v>0</v>
      </c>
      <c r="PI155" s="251">
        <f t="shared" si="158"/>
        <v>0</v>
      </c>
      <c r="PJ155" s="412">
        <f t="shared" si="159"/>
        <v>0</v>
      </c>
      <c r="PK155" s="417">
        <f t="shared" si="160"/>
        <v>0</v>
      </c>
      <c r="PL155" s="412">
        <f t="shared" si="161"/>
        <v>0</v>
      </c>
      <c r="PM155" s="414">
        <f t="shared" si="162"/>
        <v>0</v>
      </c>
      <c r="PN155" s="412" t="s">
        <v>338</v>
      </c>
      <c r="PO155" s="414" t="s">
        <v>338</v>
      </c>
      <c r="PP155" s="412">
        <f t="shared" si="163"/>
        <v>0</v>
      </c>
      <c r="PQ155" s="414">
        <f t="shared" si="164"/>
        <v>0</v>
      </c>
      <c r="PR155" s="1"/>
      <c r="PV155" s="26"/>
      <c r="PW155" s="26"/>
      <c r="PY155" s="26"/>
    </row>
    <row r="156" spans="2:441" s="4" customFormat="1" ht="15" hidden="1" customHeight="1" x14ac:dyDescent="0.25">
      <c r="B156" s="46"/>
      <c r="C156" s="982"/>
      <c r="D156" s="983"/>
      <c r="E156" s="583"/>
      <c r="F156" s="652"/>
      <c r="G156" s="584"/>
      <c r="H156" s="58"/>
      <c r="I156" s="57">
        <f>INT(ROUND(F156,2)*(IF(RIGHT(G156,1)="*",data!$J$11*H156+(IF(H156&gt;0, data!$K$11,0)),(IF(G156&gt;0,data!$J$11*RIGHT(G156,5)+data!$K$11,0)))))</f>
        <v>0</v>
      </c>
      <c r="J156" s="57">
        <f t="shared" si="144"/>
        <v>0</v>
      </c>
      <c r="K156" s="576"/>
      <c r="L156" s="550"/>
      <c r="M156" s="128"/>
      <c r="N156" s="57">
        <f>INT(ROUND(F156,2)*(IF(J156&gt;0,(IF(L156="ano",data!$J$6,0)),0)))</f>
        <v>0</v>
      </c>
      <c r="O156" s="61">
        <f t="shared" si="145"/>
        <v>0</v>
      </c>
      <c r="P156" s="63">
        <f t="shared" si="146"/>
        <v>0</v>
      </c>
      <c r="Q156" s="26"/>
      <c r="R156" s="288" t="str">
        <f t="shared" si="147"/>
        <v/>
      </c>
      <c r="S156" s="289" t="str">
        <f t="shared" si="148"/>
        <v/>
      </c>
      <c r="T156" s="65" t="s">
        <v>338</v>
      </c>
      <c r="U156" s="290" t="str">
        <f t="shared" si="149"/>
        <v/>
      </c>
      <c r="V156" s="4">
        <f t="shared" si="129"/>
        <v>0</v>
      </c>
      <c r="W156" s="26">
        <f t="shared" si="150"/>
        <v>0</v>
      </c>
      <c r="X156" s="26">
        <f>IF(OR(G156=data!$I$18,G156=data!$I$19,G156=data!$I$20,G156=data!$I$21,G156=data!$I$22,G156=data!$I$23,G156=data!$I$24,G156=data!$I$25,G156=data!$I$26,G156=data!$I$27,G156=data!$I$28,G156=data!$I$29,G156=data!$I$30,G156=data!$I$31,G156=data!$I$32,G156=data!$I$33,G156=data!$I$34,G156=data!$I$35,G156=data!$I$36,G156=data!$I$37,G156=data!$I$38,G156=data!$I$39,G156=data!$I$40,G156=data!$I$41,G156=data!$I$42,G156=data!$I$43,G156=data!$I$44),1,0)</f>
        <v>0</v>
      </c>
      <c r="Z156" s="173" t="s">
        <v>297</v>
      </c>
      <c r="AA156" s="10"/>
      <c r="AB156" s="10"/>
      <c r="AC156" s="560">
        <v>160</v>
      </c>
      <c r="AD156" s="561"/>
      <c r="AE156" s="562"/>
      <c r="AF156" s="560">
        <v>160</v>
      </c>
      <c r="AG156" s="561"/>
      <c r="AH156" s="562"/>
      <c r="AI156" s="560">
        <v>160</v>
      </c>
      <c r="AJ156" s="561"/>
      <c r="AK156" s="562"/>
      <c r="AL156" s="560">
        <v>160</v>
      </c>
      <c r="AM156" s="561"/>
      <c r="AN156" s="562"/>
      <c r="AO156" s="560">
        <v>160</v>
      </c>
      <c r="AP156" s="561"/>
      <c r="AQ156" s="562"/>
      <c r="AR156" s="560">
        <v>160</v>
      </c>
      <c r="AS156" s="561"/>
      <c r="AT156" s="562"/>
      <c r="AU156" s="560">
        <v>160</v>
      </c>
      <c r="AV156" s="561"/>
      <c r="AW156" s="562"/>
      <c r="AX156" s="560">
        <v>160</v>
      </c>
      <c r="AY156" s="561"/>
      <c r="AZ156" s="562"/>
      <c r="BA156" s="560">
        <v>160</v>
      </c>
      <c r="BB156" s="561"/>
      <c r="BC156" s="562"/>
      <c r="BD156" s="560">
        <v>160</v>
      </c>
      <c r="BE156" s="561"/>
      <c r="BF156" s="562"/>
      <c r="BG156" s="560">
        <v>160</v>
      </c>
      <c r="BH156" s="561"/>
      <c r="BI156" s="562"/>
      <c r="BJ156" s="560">
        <v>160</v>
      </c>
      <c r="BK156" s="561"/>
      <c r="BL156" s="562"/>
      <c r="BM156" s="226">
        <f t="shared" si="165"/>
        <v>0</v>
      </c>
      <c r="BN156" s="251">
        <f t="shared" si="166"/>
        <v>0</v>
      </c>
      <c r="BO156" s="226">
        <f t="shared" si="167"/>
        <v>0</v>
      </c>
      <c r="BP156" s="227">
        <f t="shared" si="168"/>
        <v>0</v>
      </c>
      <c r="BQ156" s="1"/>
      <c r="BR156" s="1"/>
      <c r="BS156" s="174">
        <v>160</v>
      </c>
      <c r="BT156" s="573"/>
      <c r="BU156" s="175"/>
      <c r="BV156" s="174">
        <v>160</v>
      </c>
      <c r="BW156" s="573"/>
      <c r="BX156" s="175"/>
      <c r="BY156" s="174">
        <v>160</v>
      </c>
      <c r="BZ156" s="573"/>
      <c r="CA156" s="175"/>
      <c r="CB156" s="174">
        <v>160</v>
      </c>
      <c r="CC156" s="573"/>
      <c r="CD156" s="175"/>
      <c r="CE156" s="174">
        <v>160</v>
      </c>
      <c r="CF156" s="573"/>
      <c r="CG156" s="175"/>
      <c r="CH156" s="174">
        <v>160</v>
      </c>
      <c r="CI156" s="573"/>
      <c r="CJ156" s="175"/>
      <c r="CK156" s="174">
        <v>160</v>
      </c>
      <c r="CL156" s="573"/>
      <c r="CM156" s="175"/>
      <c r="CN156" s="174">
        <v>160</v>
      </c>
      <c r="CO156" s="573"/>
      <c r="CP156" s="175"/>
      <c r="CQ156" s="174">
        <v>160</v>
      </c>
      <c r="CR156" s="573"/>
      <c r="CS156" s="175"/>
      <c r="CT156" s="174">
        <v>160</v>
      </c>
      <c r="CU156" s="573"/>
      <c r="CV156" s="175"/>
      <c r="CW156" s="174">
        <v>160</v>
      </c>
      <c r="CX156" s="573"/>
      <c r="CY156" s="175"/>
      <c r="CZ156" s="174">
        <v>160</v>
      </c>
      <c r="DA156" s="573"/>
      <c r="DB156" s="175"/>
      <c r="DC156" s="252">
        <f t="shared" si="169"/>
        <v>0</v>
      </c>
      <c r="DD156" s="251">
        <f t="shared" si="170"/>
        <v>0</v>
      </c>
      <c r="DE156" s="226">
        <f t="shared" si="171"/>
        <v>0</v>
      </c>
      <c r="DF156" s="227">
        <f t="shared" si="172"/>
        <v>0</v>
      </c>
      <c r="DG156" s="1"/>
      <c r="DH156" s="1"/>
      <c r="DI156" s="174">
        <v>160</v>
      </c>
      <c r="DJ156" s="566"/>
      <c r="DK156" s="567"/>
      <c r="DL156" s="201">
        <v>160</v>
      </c>
      <c r="DM156" s="561"/>
      <c r="DN156" s="567"/>
      <c r="DO156" s="201">
        <v>160</v>
      </c>
      <c r="DP156" s="561"/>
      <c r="DQ156" s="567"/>
      <c r="DR156" s="201">
        <v>160</v>
      </c>
      <c r="DS156" s="561"/>
      <c r="DT156" s="567"/>
      <c r="DU156" s="201">
        <v>160</v>
      </c>
      <c r="DV156" s="561"/>
      <c r="DW156" s="567"/>
      <c r="DX156" s="174">
        <v>160</v>
      </c>
      <c r="DY156" s="566"/>
      <c r="DZ156" s="567"/>
      <c r="EA156" s="201">
        <v>160</v>
      </c>
      <c r="EB156" s="561"/>
      <c r="EC156" s="567"/>
      <c r="ED156" s="201">
        <v>160</v>
      </c>
      <c r="EE156" s="561"/>
      <c r="EF156" s="567"/>
      <c r="EG156" s="201">
        <v>160</v>
      </c>
      <c r="EH156" s="561"/>
      <c r="EI156" s="567"/>
      <c r="EJ156" s="174">
        <v>160</v>
      </c>
      <c r="EK156" s="566"/>
      <c r="EL156" s="567"/>
      <c r="EM156" s="201">
        <v>160</v>
      </c>
      <c r="EN156" s="561"/>
      <c r="EO156" s="567"/>
      <c r="EP156" s="201">
        <v>160</v>
      </c>
      <c r="EQ156" s="561"/>
      <c r="ER156" s="567"/>
      <c r="ES156" s="252">
        <f t="shared" si="173"/>
        <v>0</v>
      </c>
      <c r="ET156" s="251">
        <f t="shared" si="174"/>
        <v>0</v>
      </c>
      <c r="EU156" s="226">
        <f t="shared" si="175"/>
        <v>0</v>
      </c>
      <c r="EV156" s="227">
        <f t="shared" si="176"/>
        <v>0</v>
      </c>
      <c r="EW156" s="1"/>
      <c r="EX156" s="1"/>
      <c r="EY156" s="568">
        <v>160</v>
      </c>
      <c r="EZ156" s="573"/>
      <c r="FA156" s="567"/>
      <c r="FB156" s="201">
        <v>160</v>
      </c>
      <c r="FC156" s="573"/>
      <c r="FD156" s="567"/>
      <c r="FE156" s="201">
        <v>160</v>
      </c>
      <c r="FF156" s="573"/>
      <c r="FG156" s="567"/>
      <c r="FH156" s="201">
        <v>160</v>
      </c>
      <c r="FI156" s="573"/>
      <c r="FJ156" s="567"/>
      <c r="FK156" s="174">
        <v>160</v>
      </c>
      <c r="FL156" s="566"/>
      <c r="FM156" s="567"/>
      <c r="FN156" s="201">
        <v>160</v>
      </c>
      <c r="FO156" s="573"/>
      <c r="FP156" s="567"/>
      <c r="FQ156" s="174">
        <v>160</v>
      </c>
      <c r="FR156" s="566"/>
      <c r="FS156" s="567"/>
      <c r="FT156" s="201">
        <v>160</v>
      </c>
      <c r="FU156" s="573"/>
      <c r="FV156" s="567"/>
      <c r="FW156" s="201">
        <v>160</v>
      </c>
      <c r="FX156" s="573"/>
      <c r="FY156" s="567"/>
      <c r="FZ156" s="174">
        <v>160</v>
      </c>
      <c r="GA156" s="566"/>
      <c r="GB156" s="567"/>
      <c r="GC156" s="201">
        <v>160</v>
      </c>
      <c r="GD156" s="573"/>
      <c r="GE156" s="567"/>
      <c r="GF156" s="201">
        <v>160</v>
      </c>
      <c r="GG156" s="573"/>
      <c r="GH156" s="567"/>
      <c r="GI156" s="252">
        <f t="shared" si="177"/>
        <v>0</v>
      </c>
      <c r="GJ156" s="251">
        <f t="shared" si="178"/>
        <v>0</v>
      </c>
      <c r="GK156" s="226">
        <f t="shared" si="179"/>
        <v>0</v>
      </c>
      <c r="GL156" s="227">
        <f t="shared" si="180"/>
        <v>0</v>
      </c>
      <c r="GM156" s="1"/>
      <c r="GN156" s="1"/>
      <c r="GO156" s="568">
        <v>160</v>
      </c>
      <c r="GP156" s="573"/>
      <c r="GQ156" s="567"/>
      <c r="GR156" s="201">
        <v>160</v>
      </c>
      <c r="GS156" s="573"/>
      <c r="GT156" s="567"/>
      <c r="GU156" s="201">
        <v>160</v>
      </c>
      <c r="GV156" s="573"/>
      <c r="GW156" s="567"/>
      <c r="GX156" s="201">
        <v>160</v>
      </c>
      <c r="GY156" s="573"/>
      <c r="GZ156" s="567"/>
      <c r="HA156" s="201">
        <v>160</v>
      </c>
      <c r="HB156" s="573"/>
      <c r="HC156" s="567"/>
      <c r="HD156" s="201">
        <v>160</v>
      </c>
      <c r="HE156" s="573"/>
      <c r="HF156" s="567"/>
      <c r="HG156" s="201">
        <v>160</v>
      </c>
      <c r="HH156" s="573"/>
      <c r="HI156" s="567"/>
      <c r="HJ156" s="201">
        <v>160</v>
      </c>
      <c r="HK156" s="573"/>
      <c r="HL156" s="567"/>
      <c r="HM156" s="201">
        <v>160</v>
      </c>
      <c r="HN156" s="573"/>
      <c r="HO156" s="567"/>
      <c r="HP156" s="201">
        <v>160</v>
      </c>
      <c r="HQ156" s="573"/>
      <c r="HR156" s="567"/>
      <c r="HS156" s="201">
        <v>160</v>
      </c>
      <c r="HT156" s="573"/>
      <c r="HU156" s="567"/>
      <c r="HV156" s="201">
        <v>160</v>
      </c>
      <c r="HW156" s="573"/>
      <c r="HX156" s="567"/>
      <c r="HY156" s="252">
        <f t="shared" si="181"/>
        <v>0</v>
      </c>
      <c r="HZ156" s="251">
        <f t="shared" si="182"/>
        <v>0</v>
      </c>
      <c r="IA156" s="226">
        <f t="shared" si="183"/>
        <v>0</v>
      </c>
      <c r="IB156" s="227">
        <f t="shared" si="184"/>
        <v>0</v>
      </c>
      <c r="IC156" s="1"/>
      <c r="ID156" s="1"/>
      <c r="IE156" s="568">
        <v>160</v>
      </c>
      <c r="IF156" s="573"/>
      <c r="IG156" s="567"/>
      <c r="IH156" s="201">
        <v>160</v>
      </c>
      <c r="II156" s="573"/>
      <c r="IJ156" s="567"/>
      <c r="IK156" s="174">
        <v>160</v>
      </c>
      <c r="IL156" s="566"/>
      <c r="IM156" s="567"/>
      <c r="IN156" s="174">
        <v>160</v>
      </c>
      <c r="IO156" s="566"/>
      <c r="IP156" s="567"/>
      <c r="IQ156" s="174">
        <v>160</v>
      </c>
      <c r="IR156" s="566"/>
      <c r="IS156" s="567"/>
      <c r="IT156" s="174">
        <v>160</v>
      </c>
      <c r="IU156" s="566"/>
      <c r="IV156" s="567"/>
      <c r="IW156" s="201">
        <v>160</v>
      </c>
      <c r="IX156" s="573"/>
      <c r="IY156" s="567"/>
      <c r="IZ156" s="174">
        <v>160</v>
      </c>
      <c r="JA156" s="566"/>
      <c r="JB156" s="567"/>
      <c r="JC156" s="174">
        <v>160</v>
      </c>
      <c r="JD156" s="566"/>
      <c r="JE156" s="567"/>
      <c r="JF156" s="174">
        <v>160</v>
      </c>
      <c r="JG156" s="566"/>
      <c r="JH156" s="567"/>
      <c r="JI156" s="174">
        <v>160</v>
      </c>
      <c r="JJ156" s="566"/>
      <c r="JK156" s="567"/>
      <c r="JL156" s="201">
        <v>160</v>
      </c>
      <c r="JM156" s="573"/>
      <c r="JN156" s="567"/>
      <c r="JO156" s="252">
        <f t="shared" si="185"/>
        <v>0</v>
      </c>
      <c r="JP156" s="251">
        <f t="shared" si="186"/>
        <v>0</v>
      </c>
      <c r="JQ156" s="226">
        <f t="shared" si="187"/>
        <v>0</v>
      </c>
      <c r="JR156" s="227">
        <f t="shared" si="188"/>
        <v>0</v>
      </c>
      <c r="JS156" s="1"/>
      <c r="JT156" s="1"/>
      <c r="JU156" s="174">
        <v>160</v>
      </c>
      <c r="JV156" s="566"/>
      <c r="JW156" s="567"/>
      <c r="JX156" s="174">
        <v>160</v>
      </c>
      <c r="JY156" s="566"/>
      <c r="JZ156" s="567"/>
      <c r="KA156" s="174">
        <v>160</v>
      </c>
      <c r="KB156" s="566"/>
      <c r="KC156" s="567"/>
      <c r="KD156" s="174">
        <v>160</v>
      </c>
      <c r="KE156" s="566"/>
      <c r="KF156" s="567"/>
      <c r="KG156" s="174">
        <v>160</v>
      </c>
      <c r="KH156" s="566"/>
      <c r="KI156" s="567"/>
      <c r="KJ156" s="174">
        <v>160</v>
      </c>
      <c r="KK156" s="566"/>
      <c r="KL156" s="567"/>
      <c r="KM156" s="174">
        <v>160</v>
      </c>
      <c r="KN156" s="566"/>
      <c r="KO156" s="567"/>
      <c r="KP156" s="174">
        <v>160</v>
      </c>
      <c r="KQ156" s="566"/>
      <c r="KR156" s="567"/>
      <c r="KS156" s="174">
        <v>160</v>
      </c>
      <c r="KT156" s="566"/>
      <c r="KU156" s="567"/>
      <c r="KV156" s="174">
        <v>160</v>
      </c>
      <c r="KW156" s="566"/>
      <c r="KX156" s="567"/>
      <c r="KY156" s="174">
        <v>160</v>
      </c>
      <c r="KZ156" s="566"/>
      <c r="LA156" s="567"/>
      <c r="LB156" s="174">
        <v>160</v>
      </c>
      <c r="LC156" s="566"/>
      <c r="LD156" s="567"/>
      <c r="LE156" s="252">
        <f t="shared" si="189"/>
        <v>0</v>
      </c>
      <c r="LF156" s="251">
        <f t="shared" si="190"/>
        <v>0</v>
      </c>
      <c r="LG156" s="226">
        <f t="shared" si="191"/>
        <v>0</v>
      </c>
      <c r="LH156" s="227">
        <f t="shared" si="192"/>
        <v>0</v>
      </c>
      <c r="LI156" s="1"/>
      <c r="LJ156" s="1"/>
      <c r="LK156" s="174">
        <v>160</v>
      </c>
      <c r="LL156" s="566"/>
      <c r="LM156" s="567"/>
      <c r="LN156" s="174">
        <v>160</v>
      </c>
      <c r="LO156" s="566"/>
      <c r="LP156" s="567"/>
      <c r="LQ156" s="174">
        <v>160</v>
      </c>
      <c r="LR156" s="566"/>
      <c r="LS156" s="567"/>
      <c r="LT156" s="174">
        <v>160</v>
      </c>
      <c r="LU156" s="566"/>
      <c r="LV156" s="567"/>
      <c r="LW156" s="174">
        <v>160</v>
      </c>
      <c r="LX156" s="566"/>
      <c r="LY156" s="567"/>
      <c r="LZ156" s="551">
        <v>160</v>
      </c>
      <c r="MA156" s="566"/>
      <c r="MB156" s="567"/>
      <c r="MC156" s="174">
        <v>160</v>
      </c>
      <c r="MD156" s="566"/>
      <c r="ME156" s="567"/>
      <c r="MF156" s="174">
        <v>160</v>
      </c>
      <c r="MG156" s="566"/>
      <c r="MH156" s="567"/>
      <c r="MI156" s="174">
        <v>160</v>
      </c>
      <c r="MJ156" s="566"/>
      <c r="MK156" s="567"/>
      <c r="ML156" s="174">
        <v>160</v>
      </c>
      <c r="MM156" s="566"/>
      <c r="MN156" s="567"/>
      <c r="MO156" s="551">
        <v>160</v>
      </c>
      <c r="MP156" s="566"/>
      <c r="MQ156" s="567"/>
      <c r="MR156" s="174">
        <v>160</v>
      </c>
      <c r="MS156" s="566"/>
      <c r="MT156" s="567"/>
      <c r="MU156" s="252">
        <f t="shared" si="193"/>
        <v>0</v>
      </c>
      <c r="MV156" s="251">
        <f t="shared" si="194"/>
        <v>0</v>
      </c>
      <c r="MW156" s="226">
        <f t="shared" si="195"/>
        <v>0</v>
      </c>
      <c r="MX156" s="227">
        <f t="shared" si="196"/>
        <v>0</v>
      </c>
      <c r="MY156" s="1"/>
      <c r="MZ156" s="1"/>
      <c r="NA156" s="568">
        <v>160</v>
      </c>
      <c r="NB156" s="573"/>
      <c r="NC156" s="567"/>
      <c r="ND156" s="174">
        <v>160</v>
      </c>
      <c r="NE156" s="566"/>
      <c r="NF156" s="567"/>
      <c r="NG156" s="201">
        <v>160</v>
      </c>
      <c r="NH156" s="573"/>
      <c r="NI156" s="567"/>
      <c r="NJ156" s="201">
        <v>160</v>
      </c>
      <c r="NK156" s="573"/>
      <c r="NL156" s="567"/>
      <c r="NM156" s="174">
        <v>160</v>
      </c>
      <c r="NN156" s="566"/>
      <c r="NO156" s="567"/>
      <c r="NP156" s="174">
        <v>160</v>
      </c>
      <c r="NQ156" s="566"/>
      <c r="NR156" s="567"/>
      <c r="NS156" s="174">
        <v>160</v>
      </c>
      <c r="NT156" s="566"/>
      <c r="NU156" s="567"/>
      <c r="NV156" s="201">
        <v>160</v>
      </c>
      <c r="NW156" s="573"/>
      <c r="NX156" s="567"/>
      <c r="NY156" s="201">
        <v>160</v>
      </c>
      <c r="NZ156" s="573"/>
      <c r="OA156" s="567"/>
      <c r="OB156" s="174">
        <v>160</v>
      </c>
      <c r="OC156" s="566"/>
      <c r="OD156" s="567"/>
      <c r="OE156" s="174">
        <v>160</v>
      </c>
      <c r="OF156" s="566"/>
      <c r="OG156" s="567"/>
      <c r="OH156" s="174">
        <v>160</v>
      </c>
      <c r="OI156" s="566"/>
      <c r="OJ156" s="567"/>
      <c r="OK156" s="252">
        <f t="shared" si="197"/>
        <v>0</v>
      </c>
      <c r="OL156" s="251">
        <f t="shared" si="198"/>
        <v>0</v>
      </c>
      <c r="OM156" s="226">
        <f t="shared" si="199"/>
        <v>0</v>
      </c>
      <c r="ON156" s="227">
        <f t="shared" si="200"/>
        <v>0</v>
      </c>
      <c r="OO156" s="1"/>
      <c r="OP156" s="1"/>
      <c r="OQ156" s="571" t="s">
        <v>297</v>
      </c>
      <c r="OR156" s="577">
        <v>160</v>
      </c>
      <c r="OS156" s="573"/>
      <c r="OT156" s="175"/>
      <c r="OU156" s="252">
        <f t="shared" si="201"/>
        <v>0</v>
      </c>
      <c r="OV156" s="227">
        <f t="shared" si="202"/>
        <v>0</v>
      </c>
      <c r="OW156" s="226">
        <f t="shared" si="203"/>
        <v>0</v>
      </c>
      <c r="OX156" s="251">
        <f t="shared" si="204"/>
        <v>0</v>
      </c>
      <c r="OY156" s="574"/>
      <c r="OZ156" s="1"/>
      <c r="PA156" s="1"/>
      <c r="PB156" s="228">
        <f t="shared" si="151"/>
        <v>0</v>
      </c>
      <c r="PC156" s="255">
        <f t="shared" si="152"/>
        <v>0</v>
      </c>
      <c r="PD156" s="226">
        <f t="shared" si="153"/>
        <v>0</v>
      </c>
      <c r="PE156" s="227">
        <f t="shared" si="154"/>
        <v>0</v>
      </c>
      <c r="PF156" s="230">
        <f t="shared" si="155"/>
        <v>0</v>
      </c>
      <c r="PG156" s="229">
        <f t="shared" si="156"/>
        <v>0</v>
      </c>
      <c r="PH156" s="226">
        <f t="shared" si="157"/>
        <v>0</v>
      </c>
      <c r="PI156" s="251">
        <f t="shared" si="158"/>
        <v>0</v>
      </c>
      <c r="PJ156" s="412">
        <f t="shared" si="159"/>
        <v>0</v>
      </c>
      <c r="PK156" s="417">
        <f t="shared" si="160"/>
        <v>0</v>
      </c>
      <c r="PL156" s="412">
        <f t="shared" si="161"/>
        <v>0</v>
      </c>
      <c r="PM156" s="414">
        <f t="shared" si="162"/>
        <v>0</v>
      </c>
      <c r="PN156" s="412" t="s">
        <v>338</v>
      </c>
      <c r="PO156" s="414" t="s">
        <v>338</v>
      </c>
      <c r="PP156" s="412">
        <f t="shared" si="163"/>
        <v>0</v>
      </c>
      <c r="PQ156" s="414">
        <f t="shared" si="164"/>
        <v>0</v>
      </c>
      <c r="PR156" s="1"/>
      <c r="PV156" s="26"/>
      <c r="PW156" s="26"/>
      <c r="PY156" s="26"/>
    </row>
    <row r="157" spans="2:441" s="4" customFormat="1" ht="16.5" customHeight="1" x14ac:dyDescent="0.25">
      <c r="B157" s="46" t="s">
        <v>354</v>
      </c>
      <c r="C157" s="986"/>
      <c r="D157" s="987"/>
      <c r="E157" s="308"/>
      <c r="F157" s="652">
        <v>1</v>
      </c>
      <c r="G157" s="309"/>
      <c r="H157" s="59"/>
      <c r="I157" s="57">
        <f>INT(ROUND(F157,2)*(IF(RIGHT(G157,1)="*",data!$J$11*H157+(IF(H157&gt;0, data!$K$11,0)),(IF(G157&gt;0,data!$J$11*RIGHT(G157,5)+data!$K$11,0)))))</f>
        <v>0</v>
      </c>
      <c r="J157" s="57">
        <f t="shared" si="144"/>
        <v>0</v>
      </c>
      <c r="K157" s="313"/>
      <c r="L157" s="314"/>
      <c r="M157" s="312"/>
      <c r="N157" s="57">
        <f>INT(ROUND(F157,2)*(IF(J157&gt;0,(IF(L157="ano",data!$J$6,0)),0)))</f>
        <v>0</v>
      </c>
      <c r="O157" s="61">
        <f t="shared" si="145"/>
        <v>0</v>
      </c>
      <c r="P157" s="63">
        <f t="shared" si="146"/>
        <v>0</v>
      </c>
      <c r="Q157" s="26"/>
      <c r="R157" s="288" t="str">
        <f t="shared" si="147"/>
        <v/>
      </c>
      <c r="S157" s="289" t="str">
        <f t="shared" si="148"/>
        <v/>
      </c>
      <c r="T157" s="65" t="s">
        <v>338</v>
      </c>
      <c r="U157" s="290" t="str">
        <f t="shared" si="149"/>
        <v/>
      </c>
      <c r="V157" s="4">
        <f t="shared" si="129"/>
        <v>0</v>
      </c>
      <c r="W157" s="26">
        <f t="shared" si="150"/>
        <v>0</v>
      </c>
      <c r="X157" s="26">
        <f>IF(OR(G157=data!$I$18,G157=data!$I$19,G157=data!$I$20,G157=data!$I$21,G157=data!$I$22,G157=data!$I$23,G157=data!$I$24,G157=data!$I$25,G157=data!$I$26,G157=data!$I$27,G157=data!$I$28,G157=data!$I$29,G157=data!$I$30,G157=data!$I$31,G157=data!$I$32,G157=data!$I$33,G157=data!$I$34,G157=data!$I$35,G157=data!$I$36,G157=data!$I$37,G157=data!$I$38,G157=data!$I$39,G157=data!$I$40,G157=data!$I$41,G157=data!$I$42,G157=data!$I$43,G157=data!$I$44),1,0)</f>
        <v>0</v>
      </c>
      <c r="Z157" s="176" t="s">
        <v>297</v>
      </c>
      <c r="AA157" s="10"/>
      <c r="AB157" s="10"/>
      <c r="AC157" s="168">
        <v>160</v>
      </c>
      <c r="AD157" s="328"/>
      <c r="AE157" s="223"/>
      <c r="AF157" s="168">
        <v>160</v>
      </c>
      <c r="AG157" s="328"/>
      <c r="AH157" s="223"/>
      <c r="AI157" s="168">
        <v>160</v>
      </c>
      <c r="AJ157" s="328"/>
      <c r="AK157" s="223"/>
      <c r="AL157" s="168">
        <v>160</v>
      </c>
      <c r="AM157" s="328"/>
      <c r="AN157" s="223"/>
      <c r="AO157" s="168">
        <v>160</v>
      </c>
      <c r="AP157" s="328"/>
      <c r="AQ157" s="223"/>
      <c r="AR157" s="168">
        <v>160</v>
      </c>
      <c r="AS157" s="328"/>
      <c r="AT157" s="223"/>
      <c r="AU157" s="168">
        <v>160</v>
      </c>
      <c r="AV157" s="328"/>
      <c r="AW157" s="223"/>
      <c r="AX157" s="168">
        <v>160</v>
      </c>
      <c r="AY157" s="328"/>
      <c r="AZ157" s="223"/>
      <c r="BA157" s="168">
        <v>160</v>
      </c>
      <c r="BB157" s="328"/>
      <c r="BC157" s="223"/>
      <c r="BD157" s="168">
        <v>160</v>
      </c>
      <c r="BE157" s="328"/>
      <c r="BF157" s="223"/>
      <c r="BG157" s="168">
        <v>160</v>
      </c>
      <c r="BH157" s="328"/>
      <c r="BI157" s="223"/>
      <c r="BJ157" s="168">
        <v>160</v>
      </c>
      <c r="BK157" s="328"/>
      <c r="BL157" s="223"/>
      <c r="BM157" s="226">
        <f t="shared" si="165"/>
        <v>0</v>
      </c>
      <c r="BN157" s="251">
        <f t="shared" si="166"/>
        <v>0</v>
      </c>
      <c r="BO157" s="226">
        <f t="shared" si="167"/>
        <v>0</v>
      </c>
      <c r="BP157" s="227">
        <f t="shared" si="168"/>
        <v>0</v>
      </c>
      <c r="BQ157" s="1"/>
      <c r="BR157" s="1"/>
      <c r="BS157" s="164">
        <v>160</v>
      </c>
      <c r="BT157" s="327"/>
      <c r="BU157" s="177"/>
      <c r="BV157" s="164">
        <v>160</v>
      </c>
      <c r="BW157" s="327"/>
      <c r="BX157" s="177"/>
      <c r="BY157" s="164">
        <v>160</v>
      </c>
      <c r="BZ157" s="327"/>
      <c r="CA157" s="177"/>
      <c r="CB157" s="164">
        <v>160</v>
      </c>
      <c r="CC157" s="327"/>
      <c r="CD157" s="177"/>
      <c r="CE157" s="164">
        <v>160</v>
      </c>
      <c r="CF157" s="327"/>
      <c r="CG157" s="177"/>
      <c r="CH157" s="164">
        <v>160</v>
      </c>
      <c r="CI157" s="327"/>
      <c r="CJ157" s="177"/>
      <c r="CK157" s="164">
        <v>160</v>
      </c>
      <c r="CL157" s="327"/>
      <c r="CM157" s="177"/>
      <c r="CN157" s="164">
        <v>160</v>
      </c>
      <c r="CO157" s="327"/>
      <c r="CP157" s="177"/>
      <c r="CQ157" s="164">
        <v>160</v>
      </c>
      <c r="CR157" s="327"/>
      <c r="CS157" s="177"/>
      <c r="CT157" s="164">
        <v>160</v>
      </c>
      <c r="CU157" s="327"/>
      <c r="CV157" s="177"/>
      <c r="CW157" s="164">
        <v>160</v>
      </c>
      <c r="CX157" s="327"/>
      <c r="CY157" s="177"/>
      <c r="CZ157" s="164">
        <v>160</v>
      </c>
      <c r="DA157" s="327"/>
      <c r="DB157" s="177"/>
      <c r="DC157" s="252">
        <f t="shared" si="169"/>
        <v>0</v>
      </c>
      <c r="DD157" s="251">
        <f t="shared" si="170"/>
        <v>0</v>
      </c>
      <c r="DE157" s="226">
        <f t="shared" si="171"/>
        <v>0</v>
      </c>
      <c r="DF157" s="227">
        <f t="shared" si="172"/>
        <v>0</v>
      </c>
      <c r="DG157" s="1"/>
      <c r="DH157" s="1"/>
      <c r="DI157" s="164">
        <v>160</v>
      </c>
      <c r="DJ157" s="340"/>
      <c r="DK157" s="169"/>
      <c r="DL157" s="195">
        <v>160</v>
      </c>
      <c r="DM157" s="328"/>
      <c r="DN157" s="169"/>
      <c r="DO157" s="195">
        <v>160</v>
      </c>
      <c r="DP157" s="328"/>
      <c r="DQ157" s="169"/>
      <c r="DR157" s="195">
        <v>160</v>
      </c>
      <c r="DS157" s="328"/>
      <c r="DT157" s="169"/>
      <c r="DU157" s="195">
        <v>160</v>
      </c>
      <c r="DV157" s="328"/>
      <c r="DW157" s="169"/>
      <c r="DX157" s="164">
        <v>160</v>
      </c>
      <c r="DY157" s="340"/>
      <c r="DZ157" s="169"/>
      <c r="EA157" s="195">
        <v>160</v>
      </c>
      <c r="EB157" s="328"/>
      <c r="EC157" s="169"/>
      <c r="ED157" s="195">
        <v>160</v>
      </c>
      <c r="EE157" s="328"/>
      <c r="EF157" s="169"/>
      <c r="EG157" s="195">
        <v>160</v>
      </c>
      <c r="EH157" s="328"/>
      <c r="EI157" s="169"/>
      <c r="EJ157" s="164">
        <v>160</v>
      </c>
      <c r="EK157" s="340"/>
      <c r="EL157" s="169"/>
      <c r="EM157" s="195">
        <v>160</v>
      </c>
      <c r="EN157" s="328"/>
      <c r="EO157" s="169"/>
      <c r="EP157" s="195">
        <v>160</v>
      </c>
      <c r="EQ157" s="328"/>
      <c r="ER157" s="169"/>
      <c r="ES157" s="252">
        <f t="shared" si="173"/>
        <v>0</v>
      </c>
      <c r="ET157" s="251">
        <f t="shared" si="174"/>
        <v>0</v>
      </c>
      <c r="EU157" s="226">
        <f t="shared" si="175"/>
        <v>0</v>
      </c>
      <c r="EV157" s="227">
        <f t="shared" si="176"/>
        <v>0</v>
      </c>
      <c r="EW157" s="1"/>
      <c r="EX157" s="1"/>
      <c r="EY157" s="346">
        <v>160</v>
      </c>
      <c r="EZ157" s="327"/>
      <c r="FA157" s="169"/>
      <c r="FB157" s="195">
        <v>160</v>
      </c>
      <c r="FC157" s="327"/>
      <c r="FD157" s="169"/>
      <c r="FE157" s="195">
        <v>160</v>
      </c>
      <c r="FF157" s="327"/>
      <c r="FG157" s="169"/>
      <c r="FH157" s="195">
        <v>160</v>
      </c>
      <c r="FI157" s="327"/>
      <c r="FJ157" s="169"/>
      <c r="FK157" s="164">
        <v>160</v>
      </c>
      <c r="FL157" s="340"/>
      <c r="FM157" s="169"/>
      <c r="FN157" s="195">
        <v>160</v>
      </c>
      <c r="FO157" s="327"/>
      <c r="FP157" s="169"/>
      <c r="FQ157" s="164">
        <v>160</v>
      </c>
      <c r="FR157" s="340"/>
      <c r="FS157" s="169"/>
      <c r="FT157" s="195">
        <v>160</v>
      </c>
      <c r="FU157" s="327"/>
      <c r="FV157" s="169"/>
      <c r="FW157" s="195">
        <v>160</v>
      </c>
      <c r="FX157" s="327"/>
      <c r="FY157" s="169"/>
      <c r="FZ157" s="164">
        <v>160</v>
      </c>
      <c r="GA157" s="340"/>
      <c r="GB157" s="169"/>
      <c r="GC157" s="195">
        <v>160</v>
      </c>
      <c r="GD157" s="327"/>
      <c r="GE157" s="169"/>
      <c r="GF157" s="195">
        <v>160</v>
      </c>
      <c r="GG157" s="327"/>
      <c r="GH157" s="169"/>
      <c r="GI157" s="252">
        <f t="shared" si="177"/>
        <v>0</v>
      </c>
      <c r="GJ157" s="251">
        <f t="shared" si="178"/>
        <v>0</v>
      </c>
      <c r="GK157" s="226">
        <f t="shared" si="179"/>
        <v>0</v>
      </c>
      <c r="GL157" s="227">
        <f t="shared" si="180"/>
        <v>0</v>
      </c>
      <c r="GM157" s="1"/>
      <c r="GN157" s="1"/>
      <c r="GO157" s="346">
        <v>160</v>
      </c>
      <c r="GP157" s="327"/>
      <c r="GQ157" s="169"/>
      <c r="GR157" s="195">
        <v>160</v>
      </c>
      <c r="GS157" s="327"/>
      <c r="GT157" s="169"/>
      <c r="GU157" s="195">
        <v>160</v>
      </c>
      <c r="GV157" s="327"/>
      <c r="GW157" s="169"/>
      <c r="GX157" s="195">
        <v>160</v>
      </c>
      <c r="GY157" s="327"/>
      <c r="GZ157" s="169"/>
      <c r="HA157" s="195">
        <v>160</v>
      </c>
      <c r="HB157" s="327"/>
      <c r="HC157" s="169"/>
      <c r="HD157" s="195">
        <v>160</v>
      </c>
      <c r="HE157" s="327"/>
      <c r="HF157" s="169"/>
      <c r="HG157" s="195">
        <v>160</v>
      </c>
      <c r="HH157" s="327"/>
      <c r="HI157" s="169"/>
      <c r="HJ157" s="195">
        <v>160</v>
      </c>
      <c r="HK157" s="327"/>
      <c r="HL157" s="169"/>
      <c r="HM157" s="195">
        <v>160</v>
      </c>
      <c r="HN157" s="327"/>
      <c r="HO157" s="169"/>
      <c r="HP157" s="195">
        <v>160</v>
      </c>
      <c r="HQ157" s="327"/>
      <c r="HR157" s="169"/>
      <c r="HS157" s="195">
        <v>160</v>
      </c>
      <c r="HT157" s="327"/>
      <c r="HU157" s="169"/>
      <c r="HV157" s="195">
        <v>160</v>
      </c>
      <c r="HW157" s="327"/>
      <c r="HX157" s="169"/>
      <c r="HY157" s="252">
        <f t="shared" si="181"/>
        <v>0</v>
      </c>
      <c r="HZ157" s="251">
        <f t="shared" si="182"/>
        <v>0</v>
      </c>
      <c r="IA157" s="226">
        <f t="shared" si="183"/>
        <v>0</v>
      </c>
      <c r="IB157" s="227">
        <f t="shared" si="184"/>
        <v>0</v>
      </c>
      <c r="IC157" s="1"/>
      <c r="ID157" s="1"/>
      <c r="IE157" s="346">
        <v>160</v>
      </c>
      <c r="IF157" s="327"/>
      <c r="IG157" s="169"/>
      <c r="IH157" s="195">
        <v>160</v>
      </c>
      <c r="II157" s="327"/>
      <c r="IJ157" s="169"/>
      <c r="IK157" s="164">
        <v>160</v>
      </c>
      <c r="IL157" s="340"/>
      <c r="IM157" s="169"/>
      <c r="IN157" s="164">
        <v>160</v>
      </c>
      <c r="IO157" s="340"/>
      <c r="IP157" s="169"/>
      <c r="IQ157" s="164">
        <v>160</v>
      </c>
      <c r="IR157" s="340"/>
      <c r="IS157" s="169"/>
      <c r="IT157" s="164">
        <v>160</v>
      </c>
      <c r="IU157" s="340"/>
      <c r="IV157" s="169"/>
      <c r="IW157" s="195">
        <v>160</v>
      </c>
      <c r="IX157" s="327"/>
      <c r="IY157" s="169"/>
      <c r="IZ157" s="164">
        <v>160</v>
      </c>
      <c r="JA157" s="340"/>
      <c r="JB157" s="169"/>
      <c r="JC157" s="164">
        <v>160</v>
      </c>
      <c r="JD157" s="340"/>
      <c r="JE157" s="169"/>
      <c r="JF157" s="164">
        <v>160</v>
      </c>
      <c r="JG157" s="340"/>
      <c r="JH157" s="169"/>
      <c r="JI157" s="164">
        <v>160</v>
      </c>
      <c r="JJ157" s="340"/>
      <c r="JK157" s="169"/>
      <c r="JL157" s="195">
        <v>160</v>
      </c>
      <c r="JM157" s="327"/>
      <c r="JN157" s="169"/>
      <c r="JO157" s="252">
        <f t="shared" si="185"/>
        <v>0</v>
      </c>
      <c r="JP157" s="251">
        <f t="shared" si="186"/>
        <v>0</v>
      </c>
      <c r="JQ157" s="226">
        <f t="shared" si="187"/>
        <v>0</v>
      </c>
      <c r="JR157" s="227">
        <f t="shared" si="188"/>
        <v>0</v>
      </c>
      <c r="JS157" s="1"/>
      <c r="JT157" s="1"/>
      <c r="JU157" s="164">
        <v>160</v>
      </c>
      <c r="JV157" s="340"/>
      <c r="JW157" s="169"/>
      <c r="JX157" s="164">
        <v>160</v>
      </c>
      <c r="JY157" s="340"/>
      <c r="JZ157" s="169"/>
      <c r="KA157" s="164">
        <v>160</v>
      </c>
      <c r="KB157" s="340"/>
      <c r="KC157" s="169"/>
      <c r="KD157" s="164">
        <v>160</v>
      </c>
      <c r="KE157" s="340"/>
      <c r="KF157" s="169"/>
      <c r="KG157" s="164">
        <v>160</v>
      </c>
      <c r="KH157" s="340"/>
      <c r="KI157" s="169"/>
      <c r="KJ157" s="164">
        <v>160</v>
      </c>
      <c r="KK157" s="340"/>
      <c r="KL157" s="169"/>
      <c r="KM157" s="164">
        <v>160</v>
      </c>
      <c r="KN157" s="340"/>
      <c r="KO157" s="169"/>
      <c r="KP157" s="164">
        <v>160</v>
      </c>
      <c r="KQ157" s="340"/>
      <c r="KR157" s="169"/>
      <c r="KS157" s="164">
        <v>160</v>
      </c>
      <c r="KT157" s="340"/>
      <c r="KU157" s="169"/>
      <c r="KV157" s="164">
        <v>160</v>
      </c>
      <c r="KW157" s="340"/>
      <c r="KX157" s="169"/>
      <c r="KY157" s="164">
        <v>160</v>
      </c>
      <c r="KZ157" s="340"/>
      <c r="LA157" s="169"/>
      <c r="LB157" s="164">
        <v>160</v>
      </c>
      <c r="LC157" s="340"/>
      <c r="LD157" s="169"/>
      <c r="LE157" s="252">
        <f t="shared" si="189"/>
        <v>0</v>
      </c>
      <c r="LF157" s="251">
        <f t="shared" si="190"/>
        <v>0</v>
      </c>
      <c r="LG157" s="226">
        <f t="shared" si="191"/>
        <v>0</v>
      </c>
      <c r="LH157" s="227">
        <f t="shared" si="192"/>
        <v>0</v>
      </c>
      <c r="LI157" s="1"/>
      <c r="LJ157" s="1"/>
      <c r="LK157" s="164">
        <v>160</v>
      </c>
      <c r="LL157" s="340"/>
      <c r="LM157" s="169"/>
      <c r="LN157" s="164">
        <v>160</v>
      </c>
      <c r="LO157" s="340"/>
      <c r="LP157" s="169"/>
      <c r="LQ157" s="164">
        <v>160</v>
      </c>
      <c r="LR157" s="340"/>
      <c r="LS157" s="169"/>
      <c r="LT157" s="164">
        <v>160</v>
      </c>
      <c r="LU157" s="340"/>
      <c r="LV157" s="169"/>
      <c r="LW157" s="164">
        <v>160</v>
      </c>
      <c r="LX157" s="340"/>
      <c r="LY157" s="169"/>
      <c r="LZ157" s="205">
        <v>160</v>
      </c>
      <c r="MA157" s="340"/>
      <c r="MB157" s="169"/>
      <c r="MC157" s="164">
        <v>160</v>
      </c>
      <c r="MD157" s="340"/>
      <c r="ME157" s="169"/>
      <c r="MF157" s="164">
        <v>160</v>
      </c>
      <c r="MG157" s="340"/>
      <c r="MH157" s="169"/>
      <c r="MI157" s="164">
        <v>160</v>
      </c>
      <c r="MJ157" s="340"/>
      <c r="MK157" s="169"/>
      <c r="ML157" s="164">
        <v>160</v>
      </c>
      <c r="MM157" s="340"/>
      <c r="MN157" s="169"/>
      <c r="MO157" s="205">
        <v>160</v>
      </c>
      <c r="MP157" s="340"/>
      <c r="MQ157" s="169"/>
      <c r="MR157" s="164">
        <v>160</v>
      </c>
      <c r="MS157" s="340"/>
      <c r="MT157" s="169"/>
      <c r="MU157" s="252">
        <f t="shared" si="193"/>
        <v>0</v>
      </c>
      <c r="MV157" s="251">
        <f t="shared" si="194"/>
        <v>0</v>
      </c>
      <c r="MW157" s="226">
        <f t="shared" si="195"/>
        <v>0</v>
      </c>
      <c r="MX157" s="227">
        <f t="shared" si="196"/>
        <v>0</v>
      </c>
      <c r="MY157" s="1"/>
      <c r="MZ157" s="1"/>
      <c r="NA157" s="346">
        <v>160</v>
      </c>
      <c r="NB157" s="327"/>
      <c r="NC157" s="169"/>
      <c r="ND157" s="164">
        <v>160</v>
      </c>
      <c r="NE157" s="340"/>
      <c r="NF157" s="169"/>
      <c r="NG157" s="195">
        <v>160</v>
      </c>
      <c r="NH157" s="327"/>
      <c r="NI157" s="169"/>
      <c r="NJ157" s="195">
        <v>160</v>
      </c>
      <c r="NK157" s="327"/>
      <c r="NL157" s="169"/>
      <c r="NM157" s="164">
        <v>160</v>
      </c>
      <c r="NN157" s="340"/>
      <c r="NO157" s="169"/>
      <c r="NP157" s="164">
        <v>160</v>
      </c>
      <c r="NQ157" s="340"/>
      <c r="NR157" s="169"/>
      <c r="NS157" s="164">
        <v>160</v>
      </c>
      <c r="NT157" s="340"/>
      <c r="NU157" s="169"/>
      <c r="NV157" s="195">
        <v>160</v>
      </c>
      <c r="NW157" s="327"/>
      <c r="NX157" s="169"/>
      <c r="NY157" s="195">
        <v>160</v>
      </c>
      <c r="NZ157" s="327"/>
      <c r="OA157" s="169"/>
      <c r="OB157" s="164">
        <v>160</v>
      </c>
      <c r="OC157" s="340"/>
      <c r="OD157" s="169"/>
      <c r="OE157" s="164">
        <v>160</v>
      </c>
      <c r="OF157" s="340"/>
      <c r="OG157" s="169"/>
      <c r="OH157" s="164">
        <v>160</v>
      </c>
      <c r="OI157" s="340"/>
      <c r="OJ157" s="169"/>
      <c r="OK157" s="252">
        <f t="shared" si="197"/>
        <v>0</v>
      </c>
      <c r="OL157" s="251">
        <f t="shared" si="198"/>
        <v>0</v>
      </c>
      <c r="OM157" s="226">
        <f t="shared" si="199"/>
        <v>0</v>
      </c>
      <c r="ON157" s="227">
        <f t="shared" si="200"/>
        <v>0</v>
      </c>
      <c r="OO157" s="1"/>
      <c r="OP157" s="1"/>
      <c r="OQ157" s="283" t="s">
        <v>297</v>
      </c>
      <c r="OR157" s="354">
        <v>160</v>
      </c>
      <c r="OS157" s="327"/>
      <c r="OT157" s="177"/>
      <c r="OU157" s="252">
        <f t="shared" si="201"/>
        <v>0</v>
      </c>
      <c r="OV157" s="227">
        <f t="shared" si="202"/>
        <v>0</v>
      </c>
      <c r="OW157" s="226">
        <f t="shared" si="203"/>
        <v>0</v>
      </c>
      <c r="OX157" s="251">
        <f t="shared" si="204"/>
        <v>0</v>
      </c>
      <c r="OY157" s="293"/>
      <c r="OZ157" s="1"/>
      <c r="PA157" s="1"/>
      <c r="PB157" s="228">
        <f t="shared" si="151"/>
        <v>0</v>
      </c>
      <c r="PC157" s="255">
        <f t="shared" si="152"/>
        <v>0</v>
      </c>
      <c r="PD157" s="226">
        <f t="shared" si="153"/>
        <v>0</v>
      </c>
      <c r="PE157" s="227">
        <f t="shared" si="154"/>
        <v>0</v>
      </c>
      <c r="PF157" s="230">
        <f t="shared" si="155"/>
        <v>0</v>
      </c>
      <c r="PG157" s="229">
        <f t="shared" si="156"/>
        <v>0</v>
      </c>
      <c r="PH157" s="226">
        <f t="shared" si="157"/>
        <v>0</v>
      </c>
      <c r="PI157" s="251">
        <f t="shared" si="158"/>
        <v>0</v>
      </c>
      <c r="PJ157" s="412">
        <f t="shared" si="159"/>
        <v>0</v>
      </c>
      <c r="PK157" s="417">
        <f t="shared" si="160"/>
        <v>0</v>
      </c>
      <c r="PL157" s="412">
        <f t="shared" si="161"/>
        <v>0</v>
      </c>
      <c r="PM157" s="414">
        <f t="shared" si="162"/>
        <v>0</v>
      </c>
      <c r="PN157" s="412" t="s">
        <v>338</v>
      </c>
      <c r="PO157" s="414" t="s">
        <v>338</v>
      </c>
      <c r="PP157" s="412">
        <f t="shared" si="163"/>
        <v>0</v>
      </c>
      <c r="PQ157" s="414">
        <f t="shared" si="164"/>
        <v>0</v>
      </c>
      <c r="PR157" s="1"/>
      <c r="PV157" s="26"/>
      <c r="PW157" s="26"/>
      <c r="PY157" s="26"/>
    </row>
    <row r="158" spans="2:441" s="4" customFormat="1" ht="15" hidden="1" customHeight="1" x14ac:dyDescent="0.25">
      <c r="B158" s="46"/>
      <c r="C158" s="982"/>
      <c r="D158" s="983"/>
      <c r="E158" s="583"/>
      <c r="F158" s="652"/>
      <c r="G158" s="584"/>
      <c r="H158" s="58"/>
      <c r="I158" s="57">
        <f>INT(ROUND(F158,2)*(IF(RIGHT(G158,1)="*",data!$J$11*H158+(IF(H158&gt;0, data!$K$11,0)),(IF(G158&gt;0,data!$J$11*RIGHT(G158,5)+data!$K$11,0)))))</f>
        <v>0</v>
      </c>
      <c r="J158" s="57">
        <f t="shared" si="144"/>
        <v>0</v>
      </c>
      <c r="K158" s="576"/>
      <c r="L158" s="550"/>
      <c r="M158" s="128"/>
      <c r="N158" s="57">
        <f>INT(ROUND(F158,2)*(IF(J158&gt;0,(IF(L158="ano",data!$J$6,0)),0)))</f>
        <v>0</v>
      </c>
      <c r="O158" s="61">
        <f t="shared" si="145"/>
        <v>0</v>
      </c>
      <c r="P158" s="63">
        <f t="shared" si="146"/>
        <v>0</v>
      </c>
      <c r="Q158" s="26"/>
      <c r="R158" s="288" t="str">
        <f t="shared" si="147"/>
        <v/>
      </c>
      <c r="S158" s="289" t="str">
        <f t="shared" si="148"/>
        <v/>
      </c>
      <c r="T158" s="65" t="s">
        <v>338</v>
      </c>
      <c r="U158" s="290" t="str">
        <f t="shared" si="149"/>
        <v/>
      </c>
      <c r="V158" s="4">
        <f t="shared" si="129"/>
        <v>0</v>
      </c>
      <c r="W158" s="26">
        <f t="shared" si="150"/>
        <v>0</v>
      </c>
      <c r="X158" s="26">
        <f>IF(OR(G158=data!$I$18,G158=data!$I$19,G158=data!$I$20,G158=data!$I$21,G158=data!$I$22,G158=data!$I$23,G158=data!$I$24,G158=data!$I$25,G158=data!$I$26,G158=data!$I$27,G158=data!$I$28,G158=data!$I$29,G158=data!$I$30,G158=data!$I$31,G158=data!$I$32,G158=data!$I$33,G158=data!$I$34,G158=data!$I$35,G158=data!$I$36,G158=data!$I$37,G158=data!$I$38,G158=data!$I$39,G158=data!$I$40,G158=data!$I$41,G158=data!$I$42,G158=data!$I$43,G158=data!$I$44),1,0)</f>
        <v>0</v>
      </c>
      <c r="Z158" s="173" t="s">
        <v>297</v>
      </c>
      <c r="AA158" s="10"/>
      <c r="AB158" s="10"/>
      <c r="AC158" s="560">
        <v>160</v>
      </c>
      <c r="AD158" s="561"/>
      <c r="AE158" s="562"/>
      <c r="AF158" s="560">
        <v>160</v>
      </c>
      <c r="AG158" s="561"/>
      <c r="AH158" s="562"/>
      <c r="AI158" s="560">
        <v>160</v>
      </c>
      <c r="AJ158" s="561"/>
      <c r="AK158" s="562"/>
      <c r="AL158" s="560">
        <v>160</v>
      </c>
      <c r="AM158" s="561"/>
      <c r="AN158" s="562"/>
      <c r="AO158" s="560">
        <v>160</v>
      </c>
      <c r="AP158" s="561"/>
      <c r="AQ158" s="562"/>
      <c r="AR158" s="560">
        <v>160</v>
      </c>
      <c r="AS158" s="561"/>
      <c r="AT158" s="562"/>
      <c r="AU158" s="560">
        <v>160</v>
      </c>
      <c r="AV158" s="561"/>
      <c r="AW158" s="562"/>
      <c r="AX158" s="560">
        <v>160</v>
      </c>
      <c r="AY158" s="561"/>
      <c r="AZ158" s="562"/>
      <c r="BA158" s="560">
        <v>160</v>
      </c>
      <c r="BB158" s="561"/>
      <c r="BC158" s="562"/>
      <c r="BD158" s="560">
        <v>160</v>
      </c>
      <c r="BE158" s="561"/>
      <c r="BF158" s="562"/>
      <c r="BG158" s="560">
        <v>160</v>
      </c>
      <c r="BH158" s="561"/>
      <c r="BI158" s="562"/>
      <c r="BJ158" s="560">
        <v>160</v>
      </c>
      <c r="BK158" s="561"/>
      <c r="BL158" s="562"/>
      <c r="BM158" s="226">
        <f t="shared" si="165"/>
        <v>0</v>
      </c>
      <c r="BN158" s="251">
        <f t="shared" si="166"/>
        <v>0</v>
      </c>
      <c r="BO158" s="226">
        <f t="shared" si="167"/>
        <v>0</v>
      </c>
      <c r="BP158" s="227">
        <f t="shared" si="168"/>
        <v>0</v>
      </c>
      <c r="BQ158" s="1"/>
      <c r="BR158" s="1"/>
      <c r="BS158" s="174">
        <v>160</v>
      </c>
      <c r="BT158" s="573"/>
      <c r="BU158" s="175"/>
      <c r="BV158" s="174">
        <v>160</v>
      </c>
      <c r="BW158" s="573"/>
      <c r="BX158" s="175"/>
      <c r="BY158" s="174">
        <v>160</v>
      </c>
      <c r="BZ158" s="573"/>
      <c r="CA158" s="175"/>
      <c r="CB158" s="174">
        <v>160</v>
      </c>
      <c r="CC158" s="573"/>
      <c r="CD158" s="175"/>
      <c r="CE158" s="174">
        <v>160</v>
      </c>
      <c r="CF158" s="573"/>
      <c r="CG158" s="175"/>
      <c r="CH158" s="174">
        <v>160</v>
      </c>
      <c r="CI158" s="573"/>
      <c r="CJ158" s="175"/>
      <c r="CK158" s="174">
        <v>160</v>
      </c>
      <c r="CL158" s="573"/>
      <c r="CM158" s="175"/>
      <c r="CN158" s="174">
        <v>160</v>
      </c>
      <c r="CO158" s="573"/>
      <c r="CP158" s="175"/>
      <c r="CQ158" s="174">
        <v>160</v>
      </c>
      <c r="CR158" s="573"/>
      <c r="CS158" s="175"/>
      <c r="CT158" s="174">
        <v>160</v>
      </c>
      <c r="CU158" s="573"/>
      <c r="CV158" s="175"/>
      <c r="CW158" s="174">
        <v>160</v>
      </c>
      <c r="CX158" s="573"/>
      <c r="CY158" s="175"/>
      <c r="CZ158" s="174">
        <v>160</v>
      </c>
      <c r="DA158" s="573"/>
      <c r="DB158" s="175"/>
      <c r="DC158" s="252">
        <f t="shared" si="169"/>
        <v>0</v>
      </c>
      <c r="DD158" s="251">
        <f t="shared" si="170"/>
        <v>0</v>
      </c>
      <c r="DE158" s="226">
        <f t="shared" si="171"/>
        <v>0</v>
      </c>
      <c r="DF158" s="227">
        <f t="shared" si="172"/>
        <v>0</v>
      </c>
      <c r="DG158" s="1"/>
      <c r="DH158" s="1"/>
      <c r="DI158" s="174">
        <v>160</v>
      </c>
      <c r="DJ158" s="566"/>
      <c r="DK158" s="567"/>
      <c r="DL158" s="201">
        <v>160</v>
      </c>
      <c r="DM158" s="561"/>
      <c r="DN158" s="567"/>
      <c r="DO158" s="201">
        <v>160</v>
      </c>
      <c r="DP158" s="561"/>
      <c r="DQ158" s="567"/>
      <c r="DR158" s="201">
        <v>160</v>
      </c>
      <c r="DS158" s="561"/>
      <c r="DT158" s="567"/>
      <c r="DU158" s="201">
        <v>160</v>
      </c>
      <c r="DV158" s="561"/>
      <c r="DW158" s="567"/>
      <c r="DX158" s="174">
        <v>160</v>
      </c>
      <c r="DY158" s="566"/>
      <c r="DZ158" s="567"/>
      <c r="EA158" s="201">
        <v>160</v>
      </c>
      <c r="EB158" s="561"/>
      <c r="EC158" s="567"/>
      <c r="ED158" s="201">
        <v>160</v>
      </c>
      <c r="EE158" s="561"/>
      <c r="EF158" s="567"/>
      <c r="EG158" s="201">
        <v>160</v>
      </c>
      <c r="EH158" s="561"/>
      <c r="EI158" s="567"/>
      <c r="EJ158" s="174">
        <v>160</v>
      </c>
      <c r="EK158" s="566"/>
      <c r="EL158" s="567"/>
      <c r="EM158" s="201">
        <v>160</v>
      </c>
      <c r="EN158" s="561"/>
      <c r="EO158" s="567"/>
      <c r="EP158" s="201">
        <v>160</v>
      </c>
      <c r="EQ158" s="561"/>
      <c r="ER158" s="567"/>
      <c r="ES158" s="252">
        <f t="shared" si="173"/>
        <v>0</v>
      </c>
      <c r="ET158" s="251">
        <f t="shared" si="174"/>
        <v>0</v>
      </c>
      <c r="EU158" s="226">
        <f t="shared" si="175"/>
        <v>0</v>
      </c>
      <c r="EV158" s="227">
        <f t="shared" si="176"/>
        <v>0</v>
      </c>
      <c r="EW158" s="1"/>
      <c r="EX158" s="1"/>
      <c r="EY158" s="568">
        <v>160</v>
      </c>
      <c r="EZ158" s="573"/>
      <c r="FA158" s="567"/>
      <c r="FB158" s="201">
        <v>160</v>
      </c>
      <c r="FC158" s="573"/>
      <c r="FD158" s="567"/>
      <c r="FE158" s="201">
        <v>160</v>
      </c>
      <c r="FF158" s="573"/>
      <c r="FG158" s="567"/>
      <c r="FH158" s="201">
        <v>160</v>
      </c>
      <c r="FI158" s="573"/>
      <c r="FJ158" s="567"/>
      <c r="FK158" s="174">
        <v>160</v>
      </c>
      <c r="FL158" s="566"/>
      <c r="FM158" s="567"/>
      <c r="FN158" s="201">
        <v>160</v>
      </c>
      <c r="FO158" s="573"/>
      <c r="FP158" s="567"/>
      <c r="FQ158" s="174">
        <v>160</v>
      </c>
      <c r="FR158" s="566"/>
      <c r="FS158" s="567"/>
      <c r="FT158" s="201">
        <v>160</v>
      </c>
      <c r="FU158" s="573"/>
      <c r="FV158" s="567"/>
      <c r="FW158" s="201">
        <v>160</v>
      </c>
      <c r="FX158" s="573"/>
      <c r="FY158" s="567"/>
      <c r="FZ158" s="174">
        <v>160</v>
      </c>
      <c r="GA158" s="566"/>
      <c r="GB158" s="567"/>
      <c r="GC158" s="201">
        <v>160</v>
      </c>
      <c r="GD158" s="573"/>
      <c r="GE158" s="567"/>
      <c r="GF158" s="201">
        <v>160</v>
      </c>
      <c r="GG158" s="573"/>
      <c r="GH158" s="567"/>
      <c r="GI158" s="252">
        <f t="shared" si="177"/>
        <v>0</v>
      </c>
      <c r="GJ158" s="251">
        <f t="shared" si="178"/>
        <v>0</v>
      </c>
      <c r="GK158" s="226">
        <f t="shared" si="179"/>
        <v>0</v>
      </c>
      <c r="GL158" s="227">
        <f t="shared" si="180"/>
        <v>0</v>
      </c>
      <c r="GM158" s="1"/>
      <c r="GN158" s="1"/>
      <c r="GO158" s="568">
        <v>160</v>
      </c>
      <c r="GP158" s="573"/>
      <c r="GQ158" s="567"/>
      <c r="GR158" s="201">
        <v>160</v>
      </c>
      <c r="GS158" s="573"/>
      <c r="GT158" s="567"/>
      <c r="GU158" s="201">
        <v>160</v>
      </c>
      <c r="GV158" s="573"/>
      <c r="GW158" s="567"/>
      <c r="GX158" s="201">
        <v>160</v>
      </c>
      <c r="GY158" s="573"/>
      <c r="GZ158" s="567"/>
      <c r="HA158" s="201">
        <v>160</v>
      </c>
      <c r="HB158" s="573"/>
      <c r="HC158" s="567"/>
      <c r="HD158" s="201">
        <v>160</v>
      </c>
      <c r="HE158" s="573"/>
      <c r="HF158" s="567"/>
      <c r="HG158" s="201">
        <v>160</v>
      </c>
      <c r="HH158" s="573"/>
      <c r="HI158" s="567"/>
      <c r="HJ158" s="201">
        <v>160</v>
      </c>
      <c r="HK158" s="573"/>
      <c r="HL158" s="567"/>
      <c r="HM158" s="201">
        <v>160</v>
      </c>
      <c r="HN158" s="573"/>
      <c r="HO158" s="567"/>
      <c r="HP158" s="201">
        <v>160</v>
      </c>
      <c r="HQ158" s="573"/>
      <c r="HR158" s="567"/>
      <c r="HS158" s="201">
        <v>160</v>
      </c>
      <c r="HT158" s="573"/>
      <c r="HU158" s="567"/>
      <c r="HV158" s="201">
        <v>160</v>
      </c>
      <c r="HW158" s="573"/>
      <c r="HX158" s="567"/>
      <c r="HY158" s="252">
        <f t="shared" si="181"/>
        <v>0</v>
      </c>
      <c r="HZ158" s="251">
        <f t="shared" si="182"/>
        <v>0</v>
      </c>
      <c r="IA158" s="226">
        <f t="shared" si="183"/>
        <v>0</v>
      </c>
      <c r="IB158" s="227">
        <f t="shared" si="184"/>
        <v>0</v>
      </c>
      <c r="IC158" s="1"/>
      <c r="ID158" s="1"/>
      <c r="IE158" s="568">
        <v>160</v>
      </c>
      <c r="IF158" s="573"/>
      <c r="IG158" s="567"/>
      <c r="IH158" s="201">
        <v>160</v>
      </c>
      <c r="II158" s="573"/>
      <c r="IJ158" s="567"/>
      <c r="IK158" s="174">
        <v>160</v>
      </c>
      <c r="IL158" s="566"/>
      <c r="IM158" s="567"/>
      <c r="IN158" s="174">
        <v>160</v>
      </c>
      <c r="IO158" s="566"/>
      <c r="IP158" s="567"/>
      <c r="IQ158" s="174">
        <v>160</v>
      </c>
      <c r="IR158" s="566"/>
      <c r="IS158" s="567"/>
      <c r="IT158" s="174">
        <v>160</v>
      </c>
      <c r="IU158" s="566"/>
      <c r="IV158" s="567"/>
      <c r="IW158" s="201">
        <v>160</v>
      </c>
      <c r="IX158" s="573"/>
      <c r="IY158" s="567"/>
      <c r="IZ158" s="174">
        <v>160</v>
      </c>
      <c r="JA158" s="566"/>
      <c r="JB158" s="567"/>
      <c r="JC158" s="174">
        <v>160</v>
      </c>
      <c r="JD158" s="566"/>
      <c r="JE158" s="567"/>
      <c r="JF158" s="174">
        <v>160</v>
      </c>
      <c r="JG158" s="566"/>
      <c r="JH158" s="567"/>
      <c r="JI158" s="174">
        <v>160</v>
      </c>
      <c r="JJ158" s="566"/>
      <c r="JK158" s="567"/>
      <c r="JL158" s="201">
        <v>160</v>
      </c>
      <c r="JM158" s="573"/>
      <c r="JN158" s="567"/>
      <c r="JO158" s="252">
        <f t="shared" si="185"/>
        <v>0</v>
      </c>
      <c r="JP158" s="251">
        <f t="shared" si="186"/>
        <v>0</v>
      </c>
      <c r="JQ158" s="226">
        <f t="shared" si="187"/>
        <v>0</v>
      </c>
      <c r="JR158" s="227">
        <f t="shared" si="188"/>
        <v>0</v>
      </c>
      <c r="JS158" s="1"/>
      <c r="JT158" s="1"/>
      <c r="JU158" s="174">
        <v>160</v>
      </c>
      <c r="JV158" s="566"/>
      <c r="JW158" s="567"/>
      <c r="JX158" s="174">
        <v>160</v>
      </c>
      <c r="JY158" s="566"/>
      <c r="JZ158" s="567"/>
      <c r="KA158" s="174">
        <v>160</v>
      </c>
      <c r="KB158" s="566"/>
      <c r="KC158" s="567"/>
      <c r="KD158" s="174">
        <v>160</v>
      </c>
      <c r="KE158" s="566"/>
      <c r="KF158" s="567"/>
      <c r="KG158" s="174">
        <v>160</v>
      </c>
      <c r="KH158" s="566"/>
      <c r="KI158" s="567"/>
      <c r="KJ158" s="174">
        <v>160</v>
      </c>
      <c r="KK158" s="566"/>
      <c r="KL158" s="567"/>
      <c r="KM158" s="174">
        <v>160</v>
      </c>
      <c r="KN158" s="566"/>
      <c r="KO158" s="567"/>
      <c r="KP158" s="174">
        <v>160</v>
      </c>
      <c r="KQ158" s="566"/>
      <c r="KR158" s="567"/>
      <c r="KS158" s="174">
        <v>160</v>
      </c>
      <c r="KT158" s="566"/>
      <c r="KU158" s="567"/>
      <c r="KV158" s="174">
        <v>160</v>
      </c>
      <c r="KW158" s="566"/>
      <c r="KX158" s="567"/>
      <c r="KY158" s="174">
        <v>160</v>
      </c>
      <c r="KZ158" s="566"/>
      <c r="LA158" s="567"/>
      <c r="LB158" s="174">
        <v>160</v>
      </c>
      <c r="LC158" s="566"/>
      <c r="LD158" s="567"/>
      <c r="LE158" s="252">
        <f t="shared" si="189"/>
        <v>0</v>
      </c>
      <c r="LF158" s="251">
        <f t="shared" si="190"/>
        <v>0</v>
      </c>
      <c r="LG158" s="226">
        <f t="shared" si="191"/>
        <v>0</v>
      </c>
      <c r="LH158" s="227">
        <f t="shared" si="192"/>
        <v>0</v>
      </c>
      <c r="LI158" s="1"/>
      <c r="LJ158" s="1"/>
      <c r="LK158" s="174">
        <v>160</v>
      </c>
      <c r="LL158" s="566"/>
      <c r="LM158" s="567"/>
      <c r="LN158" s="174">
        <v>160</v>
      </c>
      <c r="LO158" s="566"/>
      <c r="LP158" s="567"/>
      <c r="LQ158" s="174">
        <v>160</v>
      </c>
      <c r="LR158" s="566"/>
      <c r="LS158" s="567"/>
      <c r="LT158" s="174">
        <v>160</v>
      </c>
      <c r="LU158" s="566"/>
      <c r="LV158" s="567"/>
      <c r="LW158" s="174">
        <v>160</v>
      </c>
      <c r="LX158" s="566"/>
      <c r="LY158" s="567"/>
      <c r="LZ158" s="551">
        <v>160</v>
      </c>
      <c r="MA158" s="566"/>
      <c r="MB158" s="567"/>
      <c r="MC158" s="174">
        <v>160</v>
      </c>
      <c r="MD158" s="566"/>
      <c r="ME158" s="567"/>
      <c r="MF158" s="174">
        <v>160</v>
      </c>
      <c r="MG158" s="566"/>
      <c r="MH158" s="567"/>
      <c r="MI158" s="174">
        <v>160</v>
      </c>
      <c r="MJ158" s="566"/>
      <c r="MK158" s="567"/>
      <c r="ML158" s="174">
        <v>160</v>
      </c>
      <c r="MM158" s="566"/>
      <c r="MN158" s="567"/>
      <c r="MO158" s="551">
        <v>160</v>
      </c>
      <c r="MP158" s="566"/>
      <c r="MQ158" s="567"/>
      <c r="MR158" s="174">
        <v>160</v>
      </c>
      <c r="MS158" s="566"/>
      <c r="MT158" s="567"/>
      <c r="MU158" s="252">
        <f t="shared" si="193"/>
        <v>0</v>
      </c>
      <c r="MV158" s="251">
        <f t="shared" si="194"/>
        <v>0</v>
      </c>
      <c r="MW158" s="226">
        <f t="shared" si="195"/>
        <v>0</v>
      </c>
      <c r="MX158" s="227">
        <f t="shared" si="196"/>
        <v>0</v>
      </c>
      <c r="MY158" s="1"/>
      <c r="MZ158" s="1"/>
      <c r="NA158" s="568">
        <v>160</v>
      </c>
      <c r="NB158" s="573"/>
      <c r="NC158" s="567"/>
      <c r="ND158" s="174">
        <v>160</v>
      </c>
      <c r="NE158" s="566"/>
      <c r="NF158" s="567"/>
      <c r="NG158" s="201">
        <v>160</v>
      </c>
      <c r="NH158" s="573"/>
      <c r="NI158" s="567"/>
      <c r="NJ158" s="201">
        <v>160</v>
      </c>
      <c r="NK158" s="573"/>
      <c r="NL158" s="567"/>
      <c r="NM158" s="174">
        <v>160</v>
      </c>
      <c r="NN158" s="566"/>
      <c r="NO158" s="567"/>
      <c r="NP158" s="174">
        <v>160</v>
      </c>
      <c r="NQ158" s="566"/>
      <c r="NR158" s="567"/>
      <c r="NS158" s="174">
        <v>160</v>
      </c>
      <c r="NT158" s="566"/>
      <c r="NU158" s="567"/>
      <c r="NV158" s="201">
        <v>160</v>
      </c>
      <c r="NW158" s="573"/>
      <c r="NX158" s="567"/>
      <c r="NY158" s="201">
        <v>160</v>
      </c>
      <c r="NZ158" s="573"/>
      <c r="OA158" s="567"/>
      <c r="OB158" s="174">
        <v>160</v>
      </c>
      <c r="OC158" s="566"/>
      <c r="OD158" s="567"/>
      <c r="OE158" s="174">
        <v>160</v>
      </c>
      <c r="OF158" s="566"/>
      <c r="OG158" s="567"/>
      <c r="OH158" s="174">
        <v>160</v>
      </c>
      <c r="OI158" s="566"/>
      <c r="OJ158" s="567"/>
      <c r="OK158" s="252">
        <f t="shared" si="197"/>
        <v>0</v>
      </c>
      <c r="OL158" s="251">
        <f t="shared" si="198"/>
        <v>0</v>
      </c>
      <c r="OM158" s="226">
        <f t="shared" si="199"/>
        <v>0</v>
      </c>
      <c r="ON158" s="227">
        <f t="shared" si="200"/>
        <v>0</v>
      </c>
      <c r="OO158" s="1"/>
      <c r="OP158" s="1"/>
      <c r="OQ158" s="571" t="s">
        <v>297</v>
      </c>
      <c r="OR158" s="577">
        <v>160</v>
      </c>
      <c r="OS158" s="573"/>
      <c r="OT158" s="175"/>
      <c r="OU158" s="252">
        <f t="shared" si="201"/>
        <v>0</v>
      </c>
      <c r="OV158" s="227">
        <f t="shared" si="202"/>
        <v>0</v>
      </c>
      <c r="OW158" s="226">
        <f t="shared" si="203"/>
        <v>0</v>
      </c>
      <c r="OX158" s="251">
        <f t="shared" si="204"/>
        <v>0</v>
      </c>
      <c r="OY158" s="574"/>
      <c r="OZ158" s="1"/>
      <c r="PA158" s="1"/>
      <c r="PB158" s="228">
        <f t="shared" si="151"/>
        <v>0</v>
      </c>
      <c r="PC158" s="255">
        <f t="shared" si="152"/>
        <v>0</v>
      </c>
      <c r="PD158" s="226">
        <f t="shared" si="153"/>
        <v>0</v>
      </c>
      <c r="PE158" s="227">
        <f t="shared" si="154"/>
        <v>0</v>
      </c>
      <c r="PF158" s="230">
        <f t="shared" si="155"/>
        <v>0</v>
      </c>
      <c r="PG158" s="229">
        <f t="shared" si="156"/>
        <v>0</v>
      </c>
      <c r="PH158" s="226">
        <f t="shared" si="157"/>
        <v>0</v>
      </c>
      <c r="PI158" s="251">
        <f t="shared" si="158"/>
        <v>0</v>
      </c>
      <c r="PJ158" s="412">
        <f t="shared" si="159"/>
        <v>0</v>
      </c>
      <c r="PK158" s="417">
        <f t="shared" si="160"/>
        <v>0</v>
      </c>
      <c r="PL158" s="412">
        <f t="shared" si="161"/>
        <v>0</v>
      </c>
      <c r="PM158" s="414">
        <f t="shared" si="162"/>
        <v>0</v>
      </c>
      <c r="PN158" s="412" t="s">
        <v>338</v>
      </c>
      <c r="PO158" s="414" t="s">
        <v>338</v>
      </c>
      <c r="PP158" s="412">
        <f t="shared" si="163"/>
        <v>0</v>
      </c>
      <c r="PQ158" s="414">
        <f t="shared" si="164"/>
        <v>0</v>
      </c>
      <c r="PR158" s="1"/>
      <c r="PV158" s="26"/>
      <c r="PW158" s="26"/>
      <c r="PY158" s="26"/>
    </row>
    <row r="159" spans="2:441" s="4" customFormat="1" ht="16.5" customHeight="1" x14ac:dyDescent="0.25">
      <c r="B159" s="46" t="s">
        <v>355</v>
      </c>
      <c r="C159" s="986"/>
      <c r="D159" s="987"/>
      <c r="E159" s="308"/>
      <c r="F159" s="652">
        <v>1</v>
      </c>
      <c r="G159" s="309"/>
      <c r="H159" s="59"/>
      <c r="I159" s="57">
        <f>INT(ROUND(F159,2)*(IF(RIGHT(G159,1)="*",data!$J$11*H159+(IF(H159&gt;0, data!$K$11,0)),(IF(G159&gt;0,data!$J$11*RIGHT(G159,5)+data!$K$11,0)))))</f>
        <v>0</v>
      </c>
      <c r="J159" s="57">
        <f t="shared" si="144"/>
        <v>0</v>
      </c>
      <c r="K159" s="313"/>
      <c r="L159" s="314"/>
      <c r="M159" s="312"/>
      <c r="N159" s="57">
        <f>INT(ROUND(F159,2)*(IF(J159&gt;0,(IF(L159="ano",data!$J$6,0)),0)))</f>
        <v>0</v>
      </c>
      <c r="O159" s="61">
        <f t="shared" si="145"/>
        <v>0</v>
      </c>
      <c r="P159" s="63">
        <f t="shared" si="146"/>
        <v>0</v>
      </c>
      <c r="Q159" s="26"/>
      <c r="R159" s="288" t="str">
        <f t="shared" si="147"/>
        <v/>
      </c>
      <c r="S159" s="289" t="str">
        <f t="shared" si="148"/>
        <v/>
      </c>
      <c r="T159" s="65" t="s">
        <v>338</v>
      </c>
      <c r="U159" s="290" t="str">
        <f t="shared" si="149"/>
        <v/>
      </c>
      <c r="V159" s="4">
        <f t="shared" si="129"/>
        <v>0</v>
      </c>
      <c r="W159" s="26">
        <f t="shared" si="150"/>
        <v>0</v>
      </c>
      <c r="X159" s="26">
        <f>IF(OR(G159=data!$I$18,G159=data!$I$19,G159=data!$I$20,G159=data!$I$21,G159=data!$I$22,G159=data!$I$23,G159=data!$I$24,G159=data!$I$25,G159=data!$I$26,G159=data!$I$27,G159=data!$I$28,G159=data!$I$29,G159=data!$I$30,G159=data!$I$31,G159=data!$I$32,G159=data!$I$33,G159=data!$I$34,G159=data!$I$35,G159=data!$I$36,G159=data!$I$37,G159=data!$I$38,G159=data!$I$39,G159=data!$I$40,G159=data!$I$41,G159=data!$I$42,G159=data!$I$43,G159=data!$I$44),1,0)</f>
        <v>0</v>
      </c>
      <c r="Z159" s="176" t="s">
        <v>297</v>
      </c>
      <c r="AA159" s="10"/>
      <c r="AB159" s="10"/>
      <c r="AC159" s="168">
        <v>160</v>
      </c>
      <c r="AD159" s="328"/>
      <c r="AE159" s="223"/>
      <c r="AF159" s="168">
        <v>160</v>
      </c>
      <c r="AG159" s="328"/>
      <c r="AH159" s="223"/>
      <c r="AI159" s="168">
        <v>160</v>
      </c>
      <c r="AJ159" s="328"/>
      <c r="AK159" s="223"/>
      <c r="AL159" s="168">
        <v>160</v>
      </c>
      <c r="AM159" s="328"/>
      <c r="AN159" s="223"/>
      <c r="AO159" s="168">
        <v>160</v>
      </c>
      <c r="AP159" s="328"/>
      <c r="AQ159" s="223"/>
      <c r="AR159" s="168">
        <v>160</v>
      </c>
      <c r="AS159" s="328"/>
      <c r="AT159" s="223"/>
      <c r="AU159" s="168">
        <v>160</v>
      </c>
      <c r="AV159" s="328"/>
      <c r="AW159" s="223"/>
      <c r="AX159" s="168">
        <v>160</v>
      </c>
      <c r="AY159" s="328"/>
      <c r="AZ159" s="223"/>
      <c r="BA159" s="168">
        <v>160</v>
      </c>
      <c r="BB159" s="328"/>
      <c r="BC159" s="223"/>
      <c r="BD159" s="168">
        <v>160</v>
      </c>
      <c r="BE159" s="328"/>
      <c r="BF159" s="223"/>
      <c r="BG159" s="168">
        <v>160</v>
      </c>
      <c r="BH159" s="328"/>
      <c r="BI159" s="223"/>
      <c r="BJ159" s="168">
        <v>160</v>
      </c>
      <c r="BK159" s="328"/>
      <c r="BL159" s="223"/>
      <c r="BM159" s="226">
        <f t="shared" si="165"/>
        <v>0</v>
      </c>
      <c r="BN159" s="251">
        <f t="shared" si="166"/>
        <v>0</v>
      </c>
      <c r="BO159" s="226">
        <f t="shared" si="167"/>
        <v>0</v>
      </c>
      <c r="BP159" s="227">
        <f t="shared" si="168"/>
        <v>0</v>
      </c>
      <c r="BQ159" s="1"/>
      <c r="BR159" s="1"/>
      <c r="BS159" s="164">
        <v>160</v>
      </c>
      <c r="BT159" s="327"/>
      <c r="BU159" s="177"/>
      <c r="BV159" s="164">
        <v>160</v>
      </c>
      <c r="BW159" s="327"/>
      <c r="BX159" s="177"/>
      <c r="BY159" s="164">
        <v>160</v>
      </c>
      <c r="BZ159" s="327"/>
      <c r="CA159" s="177"/>
      <c r="CB159" s="164">
        <v>160</v>
      </c>
      <c r="CC159" s="327"/>
      <c r="CD159" s="177"/>
      <c r="CE159" s="164">
        <v>160</v>
      </c>
      <c r="CF159" s="327"/>
      <c r="CG159" s="177"/>
      <c r="CH159" s="164">
        <v>160</v>
      </c>
      <c r="CI159" s="327"/>
      <c r="CJ159" s="177"/>
      <c r="CK159" s="164">
        <v>160</v>
      </c>
      <c r="CL159" s="327"/>
      <c r="CM159" s="177"/>
      <c r="CN159" s="164">
        <v>160</v>
      </c>
      <c r="CO159" s="327"/>
      <c r="CP159" s="177"/>
      <c r="CQ159" s="164">
        <v>160</v>
      </c>
      <c r="CR159" s="327"/>
      <c r="CS159" s="177"/>
      <c r="CT159" s="164">
        <v>160</v>
      </c>
      <c r="CU159" s="327"/>
      <c r="CV159" s="177"/>
      <c r="CW159" s="164">
        <v>160</v>
      </c>
      <c r="CX159" s="327"/>
      <c r="CY159" s="177"/>
      <c r="CZ159" s="164">
        <v>160</v>
      </c>
      <c r="DA159" s="327"/>
      <c r="DB159" s="177"/>
      <c r="DC159" s="252">
        <f t="shared" si="169"/>
        <v>0</v>
      </c>
      <c r="DD159" s="251">
        <f t="shared" si="170"/>
        <v>0</v>
      </c>
      <c r="DE159" s="226">
        <f t="shared" si="171"/>
        <v>0</v>
      </c>
      <c r="DF159" s="227">
        <f t="shared" si="172"/>
        <v>0</v>
      </c>
      <c r="DG159" s="1"/>
      <c r="DH159" s="1"/>
      <c r="DI159" s="164">
        <v>160</v>
      </c>
      <c r="DJ159" s="340"/>
      <c r="DK159" s="169"/>
      <c r="DL159" s="195">
        <v>160</v>
      </c>
      <c r="DM159" s="328"/>
      <c r="DN159" s="169"/>
      <c r="DO159" s="195">
        <v>160</v>
      </c>
      <c r="DP159" s="328"/>
      <c r="DQ159" s="169"/>
      <c r="DR159" s="195">
        <v>160</v>
      </c>
      <c r="DS159" s="328"/>
      <c r="DT159" s="169"/>
      <c r="DU159" s="195">
        <v>160</v>
      </c>
      <c r="DV159" s="328"/>
      <c r="DW159" s="169"/>
      <c r="DX159" s="164">
        <v>160</v>
      </c>
      <c r="DY159" s="340"/>
      <c r="DZ159" s="169"/>
      <c r="EA159" s="195">
        <v>160</v>
      </c>
      <c r="EB159" s="328"/>
      <c r="EC159" s="169"/>
      <c r="ED159" s="195">
        <v>160</v>
      </c>
      <c r="EE159" s="328"/>
      <c r="EF159" s="169"/>
      <c r="EG159" s="195">
        <v>160</v>
      </c>
      <c r="EH159" s="328"/>
      <c r="EI159" s="169"/>
      <c r="EJ159" s="164">
        <v>160</v>
      </c>
      <c r="EK159" s="340"/>
      <c r="EL159" s="169"/>
      <c r="EM159" s="195">
        <v>160</v>
      </c>
      <c r="EN159" s="328"/>
      <c r="EO159" s="169"/>
      <c r="EP159" s="195">
        <v>160</v>
      </c>
      <c r="EQ159" s="328"/>
      <c r="ER159" s="169"/>
      <c r="ES159" s="252">
        <f t="shared" si="173"/>
        <v>0</v>
      </c>
      <c r="ET159" s="251">
        <f t="shared" si="174"/>
        <v>0</v>
      </c>
      <c r="EU159" s="226">
        <f t="shared" si="175"/>
        <v>0</v>
      </c>
      <c r="EV159" s="227">
        <f t="shared" si="176"/>
        <v>0</v>
      </c>
      <c r="EW159" s="1"/>
      <c r="EX159" s="1"/>
      <c r="EY159" s="346">
        <v>160</v>
      </c>
      <c r="EZ159" s="327"/>
      <c r="FA159" s="169"/>
      <c r="FB159" s="195">
        <v>160</v>
      </c>
      <c r="FC159" s="327"/>
      <c r="FD159" s="169"/>
      <c r="FE159" s="195">
        <v>160</v>
      </c>
      <c r="FF159" s="327"/>
      <c r="FG159" s="169"/>
      <c r="FH159" s="195">
        <v>160</v>
      </c>
      <c r="FI159" s="327"/>
      <c r="FJ159" s="169"/>
      <c r="FK159" s="164">
        <v>160</v>
      </c>
      <c r="FL159" s="340"/>
      <c r="FM159" s="169"/>
      <c r="FN159" s="195">
        <v>160</v>
      </c>
      <c r="FO159" s="327"/>
      <c r="FP159" s="169"/>
      <c r="FQ159" s="164">
        <v>160</v>
      </c>
      <c r="FR159" s="340"/>
      <c r="FS159" s="169"/>
      <c r="FT159" s="195">
        <v>160</v>
      </c>
      <c r="FU159" s="327"/>
      <c r="FV159" s="169"/>
      <c r="FW159" s="195">
        <v>160</v>
      </c>
      <c r="FX159" s="327"/>
      <c r="FY159" s="169"/>
      <c r="FZ159" s="164">
        <v>160</v>
      </c>
      <c r="GA159" s="340"/>
      <c r="GB159" s="169"/>
      <c r="GC159" s="195">
        <v>160</v>
      </c>
      <c r="GD159" s="327"/>
      <c r="GE159" s="169"/>
      <c r="GF159" s="195">
        <v>160</v>
      </c>
      <c r="GG159" s="327"/>
      <c r="GH159" s="169"/>
      <c r="GI159" s="252">
        <f t="shared" si="177"/>
        <v>0</v>
      </c>
      <c r="GJ159" s="251">
        <f t="shared" si="178"/>
        <v>0</v>
      </c>
      <c r="GK159" s="226">
        <f t="shared" si="179"/>
        <v>0</v>
      </c>
      <c r="GL159" s="227">
        <f t="shared" si="180"/>
        <v>0</v>
      </c>
      <c r="GM159" s="1"/>
      <c r="GN159" s="1"/>
      <c r="GO159" s="346">
        <v>160</v>
      </c>
      <c r="GP159" s="327"/>
      <c r="GQ159" s="169"/>
      <c r="GR159" s="195">
        <v>160</v>
      </c>
      <c r="GS159" s="327"/>
      <c r="GT159" s="169"/>
      <c r="GU159" s="195">
        <v>160</v>
      </c>
      <c r="GV159" s="327"/>
      <c r="GW159" s="169"/>
      <c r="GX159" s="195">
        <v>160</v>
      </c>
      <c r="GY159" s="327"/>
      <c r="GZ159" s="169"/>
      <c r="HA159" s="195">
        <v>160</v>
      </c>
      <c r="HB159" s="327"/>
      <c r="HC159" s="169"/>
      <c r="HD159" s="195">
        <v>160</v>
      </c>
      <c r="HE159" s="327"/>
      <c r="HF159" s="169"/>
      <c r="HG159" s="195">
        <v>160</v>
      </c>
      <c r="HH159" s="327"/>
      <c r="HI159" s="169"/>
      <c r="HJ159" s="195">
        <v>160</v>
      </c>
      <c r="HK159" s="327"/>
      <c r="HL159" s="169"/>
      <c r="HM159" s="195">
        <v>160</v>
      </c>
      <c r="HN159" s="327"/>
      <c r="HO159" s="169"/>
      <c r="HP159" s="195">
        <v>160</v>
      </c>
      <c r="HQ159" s="327"/>
      <c r="HR159" s="169"/>
      <c r="HS159" s="195">
        <v>160</v>
      </c>
      <c r="HT159" s="327"/>
      <c r="HU159" s="169"/>
      <c r="HV159" s="195">
        <v>160</v>
      </c>
      <c r="HW159" s="327"/>
      <c r="HX159" s="169"/>
      <c r="HY159" s="252">
        <f t="shared" si="181"/>
        <v>0</v>
      </c>
      <c r="HZ159" s="251">
        <f t="shared" si="182"/>
        <v>0</v>
      </c>
      <c r="IA159" s="226">
        <f t="shared" si="183"/>
        <v>0</v>
      </c>
      <c r="IB159" s="227">
        <f t="shared" si="184"/>
        <v>0</v>
      </c>
      <c r="IC159" s="1"/>
      <c r="ID159" s="1"/>
      <c r="IE159" s="346">
        <v>160</v>
      </c>
      <c r="IF159" s="327"/>
      <c r="IG159" s="169"/>
      <c r="IH159" s="195">
        <v>160</v>
      </c>
      <c r="II159" s="327"/>
      <c r="IJ159" s="169"/>
      <c r="IK159" s="164">
        <v>160</v>
      </c>
      <c r="IL159" s="340"/>
      <c r="IM159" s="169"/>
      <c r="IN159" s="164">
        <v>160</v>
      </c>
      <c r="IO159" s="340"/>
      <c r="IP159" s="169"/>
      <c r="IQ159" s="164">
        <v>160</v>
      </c>
      <c r="IR159" s="340"/>
      <c r="IS159" s="169"/>
      <c r="IT159" s="164">
        <v>160</v>
      </c>
      <c r="IU159" s="340"/>
      <c r="IV159" s="169"/>
      <c r="IW159" s="195">
        <v>160</v>
      </c>
      <c r="IX159" s="327"/>
      <c r="IY159" s="169"/>
      <c r="IZ159" s="164">
        <v>160</v>
      </c>
      <c r="JA159" s="340"/>
      <c r="JB159" s="169"/>
      <c r="JC159" s="164">
        <v>160</v>
      </c>
      <c r="JD159" s="340"/>
      <c r="JE159" s="169"/>
      <c r="JF159" s="164">
        <v>160</v>
      </c>
      <c r="JG159" s="340"/>
      <c r="JH159" s="169"/>
      <c r="JI159" s="164">
        <v>160</v>
      </c>
      <c r="JJ159" s="340"/>
      <c r="JK159" s="169"/>
      <c r="JL159" s="195">
        <v>160</v>
      </c>
      <c r="JM159" s="327"/>
      <c r="JN159" s="169"/>
      <c r="JO159" s="252">
        <f t="shared" si="185"/>
        <v>0</v>
      </c>
      <c r="JP159" s="251">
        <f t="shared" si="186"/>
        <v>0</v>
      </c>
      <c r="JQ159" s="226">
        <f t="shared" si="187"/>
        <v>0</v>
      </c>
      <c r="JR159" s="227">
        <f t="shared" si="188"/>
        <v>0</v>
      </c>
      <c r="JS159" s="1"/>
      <c r="JT159" s="1"/>
      <c r="JU159" s="164">
        <v>160</v>
      </c>
      <c r="JV159" s="340"/>
      <c r="JW159" s="169"/>
      <c r="JX159" s="164">
        <v>160</v>
      </c>
      <c r="JY159" s="340"/>
      <c r="JZ159" s="169"/>
      <c r="KA159" s="164">
        <v>160</v>
      </c>
      <c r="KB159" s="340"/>
      <c r="KC159" s="169"/>
      <c r="KD159" s="164">
        <v>160</v>
      </c>
      <c r="KE159" s="340"/>
      <c r="KF159" s="169"/>
      <c r="KG159" s="164">
        <v>160</v>
      </c>
      <c r="KH159" s="340"/>
      <c r="KI159" s="169"/>
      <c r="KJ159" s="164">
        <v>160</v>
      </c>
      <c r="KK159" s="340"/>
      <c r="KL159" s="169"/>
      <c r="KM159" s="164">
        <v>160</v>
      </c>
      <c r="KN159" s="340"/>
      <c r="KO159" s="169"/>
      <c r="KP159" s="164">
        <v>160</v>
      </c>
      <c r="KQ159" s="340"/>
      <c r="KR159" s="169"/>
      <c r="KS159" s="164">
        <v>160</v>
      </c>
      <c r="KT159" s="340"/>
      <c r="KU159" s="169"/>
      <c r="KV159" s="164">
        <v>160</v>
      </c>
      <c r="KW159" s="340"/>
      <c r="KX159" s="169"/>
      <c r="KY159" s="164">
        <v>160</v>
      </c>
      <c r="KZ159" s="340"/>
      <c r="LA159" s="169"/>
      <c r="LB159" s="164">
        <v>160</v>
      </c>
      <c r="LC159" s="340"/>
      <c r="LD159" s="169"/>
      <c r="LE159" s="252">
        <f t="shared" si="189"/>
        <v>0</v>
      </c>
      <c r="LF159" s="251">
        <f t="shared" si="190"/>
        <v>0</v>
      </c>
      <c r="LG159" s="226">
        <f t="shared" si="191"/>
        <v>0</v>
      </c>
      <c r="LH159" s="227">
        <f t="shared" si="192"/>
        <v>0</v>
      </c>
      <c r="LI159" s="1"/>
      <c r="LJ159" s="1"/>
      <c r="LK159" s="164">
        <v>160</v>
      </c>
      <c r="LL159" s="340"/>
      <c r="LM159" s="169"/>
      <c r="LN159" s="164">
        <v>160</v>
      </c>
      <c r="LO159" s="340"/>
      <c r="LP159" s="169"/>
      <c r="LQ159" s="164">
        <v>160</v>
      </c>
      <c r="LR159" s="340"/>
      <c r="LS159" s="169"/>
      <c r="LT159" s="164">
        <v>160</v>
      </c>
      <c r="LU159" s="340"/>
      <c r="LV159" s="169"/>
      <c r="LW159" s="164">
        <v>160</v>
      </c>
      <c r="LX159" s="340"/>
      <c r="LY159" s="169"/>
      <c r="LZ159" s="205">
        <v>160</v>
      </c>
      <c r="MA159" s="340"/>
      <c r="MB159" s="169"/>
      <c r="MC159" s="164">
        <v>160</v>
      </c>
      <c r="MD159" s="340"/>
      <c r="ME159" s="169"/>
      <c r="MF159" s="164">
        <v>160</v>
      </c>
      <c r="MG159" s="340"/>
      <c r="MH159" s="169"/>
      <c r="MI159" s="164">
        <v>160</v>
      </c>
      <c r="MJ159" s="340"/>
      <c r="MK159" s="169"/>
      <c r="ML159" s="164">
        <v>160</v>
      </c>
      <c r="MM159" s="340"/>
      <c r="MN159" s="169"/>
      <c r="MO159" s="205">
        <v>160</v>
      </c>
      <c r="MP159" s="340"/>
      <c r="MQ159" s="169"/>
      <c r="MR159" s="164">
        <v>160</v>
      </c>
      <c r="MS159" s="340"/>
      <c r="MT159" s="169"/>
      <c r="MU159" s="252">
        <f t="shared" si="193"/>
        <v>0</v>
      </c>
      <c r="MV159" s="251">
        <f t="shared" si="194"/>
        <v>0</v>
      </c>
      <c r="MW159" s="226">
        <f t="shared" si="195"/>
        <v>0</v>
      </c>
      <c r="MX159" s="227">
        <f t="shared" si="196"/>
        <v>0</v>
      </c>
      <c r="MY159" s="1"/>
      <c r="MZ159" s="1"/>
      <c r="NA159" s="346">
        <v>160</v>
      </c>
      <c r="NB159" s="327"/>
      <c r="NC159" s="169"/>
      <c r="ND159" s="164">
        <v>160</v>
      </c>
      <c r="NE159" s="340"/>
      <c r="NF159" s="169"/>
      <c r="NG159" s="195">
        <v>160</v>
      </c>
      <c r="NH159" s="327"/>
      <c r="NI159" s="169"/>
      <c r="NJ159" s="195">
        <v>160</v>
      </c>
      <c r="NK159" s="327"/>
      <c r="NL159" s="169"/>
      <c r="NM159" s="164">
        <v>160</v>
      </c>
      <c r="NN159" s="340"/>
      <c r="NO159" s="169"/>
      <c r="NP159" s="164">
        <v>160</v>
      </c>
      <c r="NQ159" s="340"/>
      <c r="NR159" s="169"/>
      <c r="NS159" s="164">
        <v>160</v>
      </c>
      <c r="NT159" s="340"/>
      <c r="NU159" s="169"/>
      <c r="NV159" s="195">
        <v>160</v>
      </c>
      <c r="NW159" s="327"/>
      <c r="NX159" s="169"/>
      <c r="NY159" s="195">
        <v>160</v>
      </c>
      <c r="NZ159" s="327"/>
      <c r="OA159" s="169"/>
      <c r="OB159" s="164">
        <v>160</v>
      </c>
      <c r="OC159" s="340"/>
      <c r="OD159" s="169"/>
      <c r="OE159" s="164">
        <v>160</v>
      </c>
      <c r="OF159" s="340"/>
      <c r="OG159" s="169"/>
      <c r="OH159" s="164">
        <v>160</v>
      </c>
      <c r="OI159" s="340"/>
      <c r="OJ159" s="169"/>
      <c r="OK159" s="252">
        <f t="shared" si="197"/>
        <v>0</v>
      </c>
      <c r="OL159" s="251">
        <f t="shared" si="198"/>
        <v>0</v>
      </c>
      <c r="OM159" s="226">
        <f t="shared" si="199"/>
        <v>0</v>
      </c>
      <c r="ON159" s="227">
        <f t="shared" si="200"/>
        <v>0</v>
      </c>
      <c r="OO159" s="1"/>
      <c r="OP159" s="1"/>
      <c r="OQ159" s="283" t="s">
        <v>297</v>
      </c>
      <c r="OR159" s="354">
        <v>160</v>
      </c>
      <c r="OS159" s="327"/>
      <c r="OT159" s="177"/>
      <c r="OU159" s="252">
        <f t="shared" si="201"/>
        <v>0</v>
      </c>
      <c r="OV159" s="227">
        <f t="shared" si="202"/>
        <v>0</v>
      </c>
      <c r="OW159" s="226">
        <f t="shared" si="203"/>
        <v>0</v>
      </c>
      <c r="OX159" s="251">
        <f t="shared" si="204"/>
        <v>0</v>
      </c>
      <c r="OY159" s="293"/>
      <c r="OZ159" s="1"/>
      <c r="PA159" s="1"/>
      <c r="PB159" s="228">
        <f t="shared" si="151"/>
        <v>0</v>
      </c>
      <c r="PC159" s="255">
        <f t="shared" si="152"/>
        <v>0</v>
      </c>
      <c r="PD159" s="226">
        <f t="shared" si="153"/>
        <v>0</v>
      </c>
      <c r="PE159" s="227">
        <f t="shared" si="154"/>
        <v>0</v>
      </c>
      <c r="PF159" s="230">
        <f t="shared" si="155"/>
        <v>0</v>
      </c>
      <c r="PG159" s="229">
        <f t="shared" si="156"/>
        <v>0</v>
      </c>
      <c r="PH159" s="226">
        <f t="shared" si="157"/>
        <v>0</v>
      </c>
      <c r="PI159" s="251">
        <f t="shared" si="158"/>
        <v>0</v>
      </c>
      <c r="PJ159" s="412">
        <f t="shared" si="159"/>
        <v>0</v>
      </c>
      <c r="PK159" s="417">
        <f t="shared" si="160"/>
        <v>0</v>
      </c>
      <c r="PL159" s="412">
        <f t="shared" si="161"/>
        <v>0</v>
      </c>
      <c r="PM159" s="414">
        <f t="shared" si="162"/>
        <v>0</v>
      </c>
      <c r="PN159" s="412" t="s">
        <v>338</v>
      </c>
      <c r="PO159" s="414" t="s">
        <v>338</v>
      </c>
      <c r="PP159" s="412">
        <f t="shared" si="163"/>
        <v>0</v>
      </c>
      <c r="PQ159" s="414">
        <f t="shared" si="164"/>
        <v>0</v>
      </c>
      <c r="PR159" s="1"/>
      <c r="PV159" s="26"/>
      <c r="PW159" s="26"/>
      <c r="PY159" s="26"/>
    </row>
    <row r="160" spans="2:441" s="4" customFormat="1" ht="15" hidden="1" customHeight="1" x14ac:dyDescent="0.25">
      <c r="B160" s="46"/>
      <c r="C160" s="982"/>
      <c r="D160" s="983"/>
      <c r="E160" s="583"/>
      <c r="F160" s="652"/>
      <c r="G160" s="584"/>
      <c r="H160" s="58"/>
      <c r="I160" s="57">
        <f>INT(ROUND(F160,2)*(IF(RIGHT(G160,1)="*",data!$J$11*H160+(IF(H160&gt;0, data!$K$11,0)),(IF(G160&gt;0,data!$J$11*RIGHT(G160,5)+data!$K$11,0)))))</f>
        <v>0</v>
      </c>
      <c r="J160" s="57">
        <f t="shared" si="144"/>
        <v>0</v>
      </c>
      <c r="K160" s="576"/>
      <c r="L160" s="550"/>
      <c r="M160" s="128"/>
      <c r="N160" s="57">
        <f>INT(ROUND(F160,2)*(IF(J160&gt;0,(IF(L160="ano",data!$J$6,0)),0)))</f>
        <v>0</v>
      </c>
      <c r="O160" s="61">
        <f t="shared" si="145"/>
        <v>0</v>
      </c>
      <c r="P160" s="63">
        <f t="shared" si="146"/>
        <v>0</v>
      </c>
      <c r="Q160" s="26"/>
      <c r="R160" s="288" t="str">
        <f t="shared" si="147"/>
        <v/>
      </c>
      <c r="S160" s="289" t="str">
        <f t="shared" si="148"/>
        <v/>
      </c>
      <c r="T160" s="65" t="s">
        <v>338</v>
      </c>
      <c r="U160" s="290" t="str">
        <f t="shared" si="149"/>
        <v/>
      </c>
      <c r="V160" s="4">
        <f t="shared" si="129"/>
        <v>0</v>
      </c>
      <c r="W160" s="26">
        <f t="shared" si="150"/>
        <v>0</v>
      </c>
      <c r="X160" s="26">
        <f>IF(OR(G160=data!$I$18,G160=data!$I$19,G160=data!$I$20,G160=data!$I$21,G160=data!$I$22,G160=data!$I$23,G160=data!$I$24,G160=data!$I$25,G160=data!$I$26,G160=data!$I$27,G160=data!$I$28,G160=data!$I$29,G160=data!$I$30,G160=data!$I$31,G160=data!$I$32,G160=data!$I$33,G160=data!$I$34,G160=data!$I$35,G160=data!$I$36,G160=data!$I$37,G160=data!$I$38,G160=data!$I$39,G160=data!$I$40,G160=data!$I$41,G160=data!$I$42,G160=data!$I$43,G160=data!$I$44),1,0)</f>
        <v>0</v>
      </c>
      <c r="Z160" s="173" t="s">
        <v>297</v>
      </c>
      <c r="AA160" s="10"/>
      <c r="AB160" s="10"/>
      <c r="AC160" s="560">
        <v>160</v>
      </c>
      <c r="AD160" s="561"/>
      <c r="AE160" s="562"/>
      <c r="AF160" s="560">
        <v>160</v>
      </c>
      <c r="AG160" s="561"/>
      <c r="AH160" s="562"/>
      <c r="AI160" s="560">
        <v>160</v>
      </c>
      <c r="AJ160" s="561"/>
      <c r="AK160" s="562"/>
      <c r="AL160" s="560">
        <v>160</v>
      </c>
      <c r="AM160" s="561"/>
      <c r="AN160" s="562"/>
      <c r="AO160" s="560">
        <v>160</v>
      </c>
      <c r="AP160" s="561"/>
      <c r="AQ160" s="562"/>
      <c r="AR160" s="560">
        <v>160</v>
      </c>
      <c r="AS160" s="561"/>
      <c r="AT160" s="562"/>
      <c r="AU160" s="560">
        <v>160</v>
      </c>
      <c r="AV160" s="561"/>
      <c r="AW160" s="562"/>
      <c r="AX160" s="560">
        <v>160</v>
      </c>
      <c r="AY160" s="561"/>
      <c r="AZ160" s="562"/>
      <c r="BA160" s="560">
        <v>160</v>
      </c>
      <c r="BB160" s="561"/>
      <c r="BC160" s="562"/>
      <c r="BD160" s="560">
        <v>160</v>
      </c>
      <c r="BE160" s="561"/>
      <c r="BF160" s="562"/>
      <c r="BG160" s="560">
        <v>160</v>
      </c>
      <c r="BH160" s="561"/>
      <c r="BI160" s="562"/>
      <c r="BJ160" s="560">
        <v>160</v>
      </c>
      <c r="BK160" s="561"/>
      <c r="BL160" s="562"/>
      <c r="BM160" s="226">
        <f t="shared" si="165"/>
        <v>0</v>
      </c>
      <c r="BN160" s="251">
        <f t="shared" si="166"/>
        <v>0</v>
      </c>
      <c r="BO160" s="226">
        <f t="shared" si="167"/>
        <v>0</v>
      </c>
      <c r="BP160" s="227">
        <f t="shared" si="168"/>
        <v>0</v>
      </c>
      <c r="BQ160" s="1"/>
      <c r="BR160" s="1"/>
      <c r="BS160" s="174">
        <v>160</v>
      </c>
      <c r="BT160" s="573"/>
      <c r="BU160" s="175"/>
      <c r="BV160" s="174">
        <v>160</v>
      </c>
      <c r="BW160" s="573"/>
      <c r="BX160" s="175"/>
      <c r="BY160" s="174">
        <v>160</v>
      </c>
      <c r="BZ160" s="573"/>
      <c r="CA160" s="175"/>
      <c r="CB160" s="174">
        <v>160</v>
      </c>
      <c r="CC160" s="573"/>
      <c r="CD160" s="175"/>
      <c r="CE160" s="174">
        <v>160</v>
      </c>
      <c r="CF160" s="573"/>
      <c r="CG160" s="175"/>
      <c r="CH160" s="174">
        <v>160</v>
      </c>
      <c r="CI160" s="573"/>
      <c r="CJ160" s="175"/>
      <c r="CK160" s="174">
        <v>160</v>
      </c>
      <c r="CL160" s="573"/>
      <c r="CM160" s="175"/>
      <c r="CN160" s="174">
        <v>160</v>
      </c>
      <c r="CO160" s="573"/>
      <c r="CP160" s="175"/>
      <c r="CQ160" s="174">
        <v>160</v>
      </c>
      <c r="CR160" s="573"/>
      <c r="CS160" s="175"/>
      <c r="CT160" s="174">
        <v>160</v>
      </c>
      <c r="CU160" s="573"/>
      <c r="CV160" s="175"/>
      <c r="CW160" s="174">
        <v>160</v>
      </c>
      <c r="CX160" s="573"/>
      <c r="CY160" s="175"/>
      <c r="CZ160" s="174">
        <v>160</v>
      </c>
      <c r="DA160" s="573"/>
      <c r="DB160" s="175"/>
      <c r="DC160" s="252">
        <f t="shared" si="169"/>
        <v>0</v>
      </c>
      <c r="DD160" s="251">
        <f t="shared" si="170"/>
        <v>0</v>
      </c>
      <c r="DE160" s="226">
        <f t="shared" si="171"/>
        <v>0</v>
      </c>
      <c r="DF160" s="227">
        <f t="shared" si="172"/>
        <v>0</v>
      </c>
      <c r="DG160" s="1"/>
      <c r="DH160" s="1"/>
      <c r="DI160" s="174">
        <v>160</v>
      </c>
      <c r="DJ160" s="566"/>
      <c r="DK160" s="567"/>
      <c r="DL160" s="201">
        <v>160</v>
      </c>
      <c r="DM160" s="561"/>
      <c r="DN160" s="567"/>
      <c r="DO160" s="201">
        <v>160</v>
      </c>
      <c r="DP160" s="561"/>
      <c r="DQ160" s="567"/>
      <c r="DR160" s="201">
        <v>160</v>
      </c>
      <c r="DS160" s="561"/>
      <c r="DT160" s="567"/>
      <c r="DU160" s="201">
        <v>160</v>
      </c>
      <c r="DV160" s="561"/>
      <c r="DW160" s="567"/>
      <c r="DX160" s="174">
        <v>160</v>
      </c>
      <c r="DY160" s="566"/>
      <c r="DZ160" s="567"/>
      <c r="EA160" s="201">
        <v>160</v>
      </c>
      <c r="EB160" s="561"/>
      <c r="EC160" s="567"/>
      <c r="ED160" s="201">
        <v>160</v>
      </c>
      <c r="EE160" s="561"/>
      <c r="EF160" s="567"/>
      <c r="EG160" s="201">
        <v>160</v>
      </c>
      <c r="EH160" s="561"/>
      <c r="EI160" s="567"/>
      <c r="EJ160" s="174">
        <v>160</v>
      </c>
      <c r="EK160" s="566"/>
      <c r="EL160" s="567"/>
      <c r="EM160" s="201">
        <v>160</v>
      </c>
      <c r="EN160" s="561"/>
      <c r="EO160" s="567"/>
      <c r="EP160" s="201">
        <v>160</v>
      </c>
      <c r="EQ160" s="561"/>
      <c r="ER160" s="567"/>
      <c r="ES160" s="252">
        <f t="shared" si="173"/>
        <v>0</v>
      </c>
      <c r="ET160" s="251">
        <f t="shared" si="174"/>
        <v>0</v>
      </c>
      <c r="EU160" s="226">
        <f t="shared" si="175"/>
        <v>0</v>
      </c>
      <c r="EV160" s="227">
        <f t="shared" si="176"/>
        <v>0</v>
      </c>
      <c r="EW160" s="1"/>
      <c r="EX160" s="1"/>
      <c r="EY160" s="568">
        <v>160</v>
      </c>
      <c r="EZ160" s="573"/>
      <c r="FA160" s="567"/>
      <c r="FB160" s="201">
        <v>160</v>
      </c>
      <c r="FC160" s="573"/>
      <c r="FD160" s="567"/>
      <c r="FE160" s="201">
        <v>160</v>
      </c>
      <c r="FF160" s="573"/>
      <c r="FG160" s="567"/>
      <c r="FH160" s="201">
        <v>160</v>
      </c>
      <c r="FI160" s="573"/>
      <c r="FJ160" s="567"/>
      <c r="FK160" s="174">
        <v>160</v>
      </c>
      <c r="FL160" s="566"/>
      <c r="FM160" s="567"/>
      <c r="FN160" s="201">
        <v>160</v>
      </c>
      <c r="FO160" s="573"/>
      <c r="FP160" s="567"/>
      <c r="FQ160" s="174">
        <v>160</v>
      </c>
      <c r="FR160" s="566"/>
      <c r="FS160" s="567"/>
      <c r="FT160" s="201">
        <v>160</v>
      </c>
      <c r="FU160" s="573"/>
      <c r="FV160" s="567"/>
      <c r="FW160" s="201">
        <v>160</v>
      </c>
      <c r="FX160" s="573"/>
      <c r="FY160" s="567"/>
      <c r="FZ160" s="174">
        <v>160</v>
      </c>
      <c r="GA160" s="566"/>
      <c r="GB160" s="567"/>
      <c r="GC160" s="201">
        <v>160</v>
      </c>
      <c r="GD160" s="573"/>
      <c r="GE160" s="567"/>
      <c r="GF160" s="201">
        <v>160</v>
      </c>
      <c r="GG160" s="573"/>
      <c r="GH160" s="567"/>
      <c r="GI160" s="252">
        <f t="shared" si="177"/>
        <v>0</v>
      </c>
      <c r="GJ160" s="251">
        <f t="shared" si="178"/>
        <v>0</v>
      </c>
      <c r="GK160" s="226">
        <f t="shared" si="179"/>
        <v>0</v>
      </c>
      <c r="GL160" s="227">
        <f t="shared" si="180"/>
        <v>0</v>
      </c>
      <c r="GM160" s="1"/>
      <c r="GN160" s="1"/>
      <c r="GO160" s="568">
        <v>160</v>
      </c>
      <c r="GP160" s="573"/>
      <c r="GQ160" s="567"/>
      <c r="GR160" s="201">
        <v>160</v>
      </c>
      <c r="GS160" s="573"/>
      <c r="GT160" s="567"/>
      <c r="GU160" s="201">
        <v>160</v>
      </c>
      <c r="GV160" s="573"/>
      <c r="GW160" s="567"/>
      <c r="GX160" s="201">
        <v>160</v>
      </c>
      <c r="GY160" s="573"/>
      <c r="GZ160" s="567"/>
      <c r="HA160" s="201">
        <v>160</v>
      </c>
      <c r="HB160" s="573"/>
      <c r="HC160" s="567"/>
      <c r="HD160" s="201">
        <v>160</v>
      </c>
      <c r="HE160" s="573"/>
      <c r="HF160" s="567"/>
      <c r="HG160" s="201">
        <v>160</v>
      </c>
      <c r="HH160" s="573"/>
      <c r="HI160" s="567"/>
      <c r="HJ160" s="201">
        <v>160</v>
      </c>
      <c r="HK160" s="573"/>
      <c r="HL160" s="567"/>
      <c r="HM160" s="201">
        <v>160</v>
      </c>
      <c r="HN160" s="573"/>
      <c r="HO160" s="567"/>
      <c r="HP160" s="201">
        <v>160</v>
      </c>
      <c r="HQ160" s="573"/>
      <c r="HR160" s="567"/>
      <c r="HS160" s="201">
        <v>160</v>
      </c>
      <c r="HT160" s="573"/>
      <c r="HU160" s="567"/>
      <c r="HV160" s="201">
        <v>160</v>
      </c>
      <c r="HW160" s="573"/>
      <c r="HX160" s="567"/>
      <c r="HY160" s="252">
        <f t="shared" si="181"/>
        <v>0</v>
      </c>
      <c r="HZ160" s="251">
        <f t="shared" si="182"/>
        <v>0</v>
      </c>
      <c r="IA160" s="226">
        <f t="shared" si="183"/>
        <v>0</v>
      </c>
      <c r="IB160" s="227">
        <f t="shared" si="184"/>
        <v>0</v>
      </c>
      <c r="IC160" s="1"/>
      <c r="ID160" s="1"/>
      <c r="IE160" s="568">
        <v>160</v>
      </c>
      <c r="IF160" s="573"/>
      <c r="IG160" s="567"/>
      <c r="IH160" s="201">
        <v>160</v>
      </c>
      <c r="II160" s="573"/>
      <c r="IJ160" s="567"/>
      <c r="IK160" s="174">
        <v>160</v>
      </c>
      <c r="IL160" s="566"/>
      <c r="IM160" s="567"/>
      <c r="IN160" s="174">
        <v>160</v>
      </c>
      <c r="IO160" s="566"/>
      <c r="IP160" s="567"/>
      <c r="IQ160" s="174">
        <v>160</v>
      </c>
      <c r="IR160" s="566"/>
      <c r="IS160" s="567"/>
      <c r="IT160" s="174">
        <v>160</v>
      </c>
      <c r="IU160" s="566"/>
      <c r="IV160" s="567"/>
      <c r="IW160" s="201">
        <v>160</v>
      </c>
      <c r="IX160" s="573"/>
      <c r="IY160" s="567"/>
      <c r="IZ160" s="174">
        <v>160</v>
      </c>
      <c r="JA160" s="566"/>
      <c r="JB160" s="567"/>
      <c r="JC160" s="174">
        <v>160</v>
      </c>
      <c r="JD160" s="566"/>
      <c r="JE160" s="567"/>
      <c r="JF160" s="174">
        <v>160</v>
      </c>
      <c r="JG160" s="566"/>
      <c r="JH160" s="567"/>
      <c r="JI160" s="174">
        <v>160</v>
      </c>
      <c r="JJ160" s="566"/>
      <c r="JK160" s="567"/>
      <c r="JL160" s="201">
        <v>160</v>
      </c>
      <c r="JM160" s="573"/>
      <c r="JN160" s="567"/>
      <c r="JO160" s="252">
        <f t="shared" si="185"/>
        <v>0</v>
      </c>
      <c r="JP160" s="251">
        <f t="shared" si="186"/>
        <v>0</v>
      </c>
      <c r="JQ160" s="226">
        <f t="shared" si="187"/>
        <v>0</v>
      </c>
      <c r="JR160" s="227">
        <f t="shared" si="188"/>
        <v>0</v>
      </c>
      <c r="JS160" s="1"/>
      <c r="JT160" s="1"/>
      <c r="JU160" s="174">
        <v>160</v>
      </c>
      <c r="JV160" s="566"/>
      <c r="JW160" s="567"/>
      <c r="JX160" s="174">
        <v>160</v>
      </c>
      <c r="JY160" s="566"/>
      <c r="JZ160" s="567"/>
      <c r="KA160" s="174">
        <v>160</v>
      </c>
      <c r="KB160" s="566"/>
      <c r="KC160" s="567"/>
      <c r="KD160" s="174">
        <v>160</v>
      </c>
      <c r="KE160" s="566"/>
      <c r="KF160" s="567"/>
      <c r="KG160" s="174">
        <v>160</v>
      </c>
      <c r="KH160" s="566"/>
      <c r="KI160" s="567"/>
      <c r="KJ160" s="174">
        <v>160</v>
      </c>
      <c r="KK160" s="566"/>
      <c r="KL160" s="567"/>
      <c r="KM160" s="174">
        <v>160</v>
      </c>
      <c r="KN160" s="566"/>
      <c r="KO160" s="567"/>
      <c r="KP160" s="174">
        <v>160</v>
      </c>
      <c r="KQ160" s="566"/>
      <c r="KR160" s="567"/>
      <c r="KS160" s="174">
        <v>160</v>
      </c>
      <c r="KT160" s="566"/>
      <c r="KU160" s="567"/>
      <c r="KV160" s="174">
        <v>160</v>
      </c>
      <c r="KW160" s="566"/>
      <c r="KX160" s="567"/>
      <c r="KY160" s="174">
        <v>160</v>
      </c>
      <c r="KZ160" s="566"/>
      <c r="LA160" s="567"/>
      <c r="LB160" s="174">
        <v>160</v>
      </c>
      <c r="LC160" s="566"/>
      <c r="LD160" s="567"/>
      <c r="LE160" s="252">
        <f t="shared" si="189"/>
        <v>0</v>
      </c>
      <c r="LF160" s="251">
        <f t="shared" si="190"/>
        <v>0</v>
      </c>
      <c r="LG160" s="226">
        <f t="shared" si="191"/>
        <v>0</v>
      </c>
      <c r="LH160" s="227">
        <f t="shared" si="192"/>
        <v>0</v>
      </c>
      <c r="LI160" s="1"/>
      <c r="LJ160" s="1"/>
      <c r="LK160" s="174">
        <v>160</v>
      </c>
      <c r="LL160" s="566"/>
      <c r="LM160" s="567"/>
      <c r="LN160" s="174">
        <v>160</v>
      </c>
      <c r="LO160" s="566"/>
      <c r="LP160" s="567"/>
      <c r="LQ160" s="174">
        <v>160</v>
      </c>
      <c r="LR160" s="566"/>
      <c r="LS160" s="567"/>
      <c r="LT160" s="174">
        <v>160</v>
      </c>
      <c r="LU160" s="566"/>
      <c r="LV160" s="567"/>
      <c r="LW160" s="174">
        <v>160</v>
      </c>
      <c r="LX160" s="566"/>
      <c r="LY160" s="567"/>
      <c r="LZ160" s="551">
        <v>160</v>
      </c>
      <c r="MA160" s="566"/>
      <c r="MB160" s="567"/>
      <c r="MC160" s="174">
        <v>160</v>
      </c>
      <c r="MD160" s="566"/>
      <c r="ME160" s="567"/>
      <c r="MF160" s="174">
        <v>160</v>
      </c>
      <c r="MG160" s="566"/>
      <c r="MH160" s="567"/>
      <c r="MI160" s="174">
        <v>160</v>
      </c>
      <c r="MJ160" s="566"/>
      <c r="MK160" s="567"/>
      <c r="ML160" s="174">
        <v>160</v>
      </c>
      <c r="MM160" s="566"/>
      <c r="MN160" s="567"/>
      <c r="MO160" s="551">
        <v>160</v>
      </c>
      <c r="MP160" s="566"/>
      <c r="MQ160" s="567"/>
      <c r="MR160" s="174">
        <v>160</v>
      </c>
      <c r="MS160" s="566"/>
      <c r="MT160" s="567"/>
      <c r="MU160" s="252">
        <f t="shared" si="193"/>
        <v>0</v>
      </c>
      <c r="MV160" s="251">
        <f t="shared" si="194"/>
        <v>0</v>
      </c>
      <c r="MW160" s="226">
        <f t="shared" si="195"/>
        <v>0</v>
      </c>
      <c r="MX160" s="227">
        <f t="shared" si="196"/>
        <v>0</v>
      </c>
      <c r="MY160" s="1"/>
      <c r="MZ160" s="1"/>
      <c r="NA160" s="568">
        <v>160</v>
      </c>
      <c r="NB160" s="573"/>
      <c r="NC160" s="567"/>
      <c r="ND160" s="174">
        <v>160</v>
      </c>
      <c r="NE160" s="566"/>
      <c r="NF160" s="567"/>
      <c r="NG160" s="201">
        <v>160</v>
      </c>
      <c r="NH160" s="573"/>
      <c r="NI160" s="567"/>
      <c r="NJ160" s="201">
        <v>160</v>
      </c>
      <c r="NK160" s="573"/>
      <c r="NL160" s="567"/>
      <c r="NM160" s="174">
        <v>160</v>
      </c>
      <c r="NN160" s="566"/>
      <c r="NO160" s="567"/>
      <c r="NP160" s="174">
        <v>160</v>
      </c>
      <c r="NQ160" s="566"/>
      <c r="NR160" s="567"/>
      <c r="NS160" s="174">
        <v>160</v>
      </c>
      <c r="NT160" s="566"/>
      <c r="NU160" s="567"/>
      <c r="NV160" s="201">
        <v>160</v>
      </c>
      <c r="NW160" s="573"/>
      <c r="NX160" s="567"/>
      <c r="NY160" s="201">
        <v>160</v>
      </c>
      <c r="NZ160" s="573"/>
      <c r="OA160" s="567"/>
      <c r="OB160" s="174">
        <v>160</v>
      </c>
      <c r="OC160" s="566"/>
      <c r="OD160" s="567"/>
      <c r="OE160" s="174">
        <v>160</v>
      </c>
      <c r="OF160" s="566"/>
      <c r="OG160" s="567"/>
      <c r="OH160" s="174">
        <v>160</v>
      </c>
      <c r="OI160" s="566"/>
      <c r="OJ160" s="567"/>
      <c r="OK160" s="252">
        <f t="shared" si="197"/>
        <v>0</v>
      </c>
      <c r="OL160" s="251">
        <f t="shared" si="198"/>
        <v>0</v>
      </c>
      <c r="OM160" s="226">
        <f t="shared" si="199"/>
        <v>0</v>
      </c>
      <c r="ON160" s="227">
        <f t="shared" si="200"/>
        <v>0</v>
      </c>
      <c r="OO160" s="1"/>
      <c r="OP160" s="1"/>
      <c r="OQ160" s="571" t="s">
        <v>297</v>
      </c>
      <c r="OR160" s="577">
        <v>160</v>
      </c>
      <c r="OS160" s="573"/>
      <c r="OT160" s="175"/>
      <c r="OU160" s="252">
        <f t="shared" si="201"/>
        <v>0</v>
      </c>
      <c r="OV160" s="227">
        <f t="shared" si="202"/>
        <v>0</v>
      </c>
      <c r="OW160" s="226">
        <f t="shared" si="203"/>
        <v>0</v>
      </c>
      <c r="OX160" s="251">
        <f t="shared" si="204"/>
        <v>0</v>
      </c>
      <c r="OY160" s="574"/>
      <c r="OZ160" s="1"/>
      <c r="PA160" s="1"/>
      <c r="PB160" s="228">
        <f t="shared" si="151"/>
        <v>0</v>
      </c>
      <c r="PC160" s="255">
        <f t="shared" si="152"/>
        <v>0</v>
      </c>
      <c r="PD160" s="226">
        <f t="shared" si="153"/>
        <v>0</v>
      </c>
      <c r="PE160" s="227">
        <f t="shared" si="154"/>
        <v>0</v>
      </c>
      <c r="PF160" s="230">
        <f t="shared" si="155"/>
        <v>0</v>
      </c>
      <c r="PG160" s="229">
        <f t="shared" si="156"/>
        <v>0</v>
      </c>
      <c r="PH160" s="226">
        <f t="shared" si="157"/>
        <v>0</v>
      </c>
      <c r="PI160" s="251">
        <f t="shared" si="158"/>
        <v>0</v>
      </c>
      <c r="PJ160" s="412">
        <f t="shared" si="159"/>
        <v>0</v>
      </c>
      <c r="PK160" s="417">
        <f t="shared" si="160"/>
        <v>0</v>
      </c>
      <c r="PL160" s="412">
        <f t="shared" si="161"/>
        <v>0</v>
      </c>
      <c r="PM160" s="414">
        <f t="shared" si="162"/>
        <v>0</v>
      </c>
      <c r="PN160" s="412" t="s">
        <v>338</v>
      </c>
      <c r="PO160" s="414" t="s">
        <v>338</v>
      </c>
      <c r="PP160" s="412">
        <f t="shared" si="163"/>
        <v>0</v>
      </c>
      <c r="PQ160" s="414">
        <f t="shared" si="164"/>
        <v>0</v>
      </c>
      <c r="PR160" s="1"/>
      <c r="PV160" s="26"/>
      <c r="PW160" s="26"/>
      <c r="PY160" s="26"/>
    </row>
    <row r="161" spans="2:441" s="4" customFormat="1" ht="16.5" customHeight="1" x14ac:dyDescent="0.25">
      <c r="B161" s="46" t="s">
        <v>356</v>
      </c>
      <c r="C161" s="986"/>
      <c r="D161" s="987"/>
      <c r="E161" s="308"/>
      <c r="F161" s="652">
        <v>1</v>
      </c>
      <c r="G161" s="309"/>
      <c r="H161" s="59"/>
      <c r="I161" s="57">
        <f>INT(ROUND(F161,2)*(IF(RIGHT(G161,1)="*",data!$J$11*H161+(IF(H161&gt;0, data!$K$11,0)),(IF(G161&gt;0,data!$J$11*RIGHT(G161,5)+data!$K$11,0)))))</f>
        <v>0</v>
      </c>
      <c r="J161" s="57">
        <f t="shared" si="144"/>
        <v>0</v>
      </c>
      <c r="K161" s="313"/>
      <c r="L161" s="314"/>
      <c r="M161" s="312"/>
      <c r="N161" s="57">
        <f>INT(ROUND(F161,2)*(IF(J161&gt;0,(IF(L161="ano",data!$J$6,0)),0)))</f>
        <v>0</v>
      </c>
      <c r="O161" s="61">
        <f t="shared" si="145"/>
        <v>0</v>
      </c>
      <c r="P161" s="63">
        <f t="shared" si="146"/>
        <v>0</v>
      </c>
      <c r="Q161" s="26"/>
      <c r="R161" s="288" t="str">
        <f t="shared" si="147"/>
        <v/>
      </c>
      <c r="S161" s="289" t="str">
        <f t="shared" si="148"/>
        <v/>
      </c>
      <c r="T161" s="65" t="s">
        <v>338</v>
      </c>
      <c r="U161" s="290" t="str">
        <f t="shared" si="149"/>
        <v/>
      </c>
      <c r="V161" s="4">
        <f t="shared" si="129"/>
        <v>0</v>
      </c>
      <c r="W161" s="26">
        <f t="shared" si="150"/>
        <v>0</v>
      </c>
      <c r="X161" s="26">
        <f>IF(OR(G161=data!$I$18,G161=data!$I$19,G161=data!$I$20,G161=data!$I$21,G161=data!$I$22,G161=data!$I$23,G161=data!$I$24,G161=data!$I$25,G161=data!$I$26,G161=data!$I$27,G161=data!$I$28,G161=data!$I$29,G161=data!$I$30,G161=data!$I$31,G161=data!$I$32,G161=data!$I$33,G161=data!$I$34,G161=data!$I$35,G161=data!$I$36,G161=data!$I$37,G161=data!$I$38,G161=data!$I$39,G161=data!$I$40,G161=data!$I$41,G161=data!$I$42,G161=data!$I$43,G161=data!$I$44),1,0)</f>
        <v>0</v>
      </c>
      <c r="Z161" s="176" t="s">
        <v>297</v>
      </c>
      <c r="AA161" s="10"/>
      <c r="AB161" s="10"/>
      <c r="AC161" s="168">
        <v>160</v>
      </c>
      <c r="AD161" s="328"/>
      <c r="AE161" s="223"/>
      <c r="AF161" s="168">
        <v>160</v>
      </c>
      <c r="AG161" s="328"/>
      <c r="AH161" s="223"/>
      <c r="AI161" s="168">
        <v>160</v>
      </c>
      <c r="AJ161" s="328"/>
      <c r="AK161" s="223"/>
      <c r="AL161" s="168">
        <v>160</v>
      </c>
      <c r="AM161" s="328"/>
      <c r="AN161" s="223"/>
      <c r="AO161" s="168">
        <v>160</v>
      </c>
      <c r="AP161" s="328"/>
      <c r="AQ161" s="223"/>
      <c r="AR161" s="168">
        <v>160</v>
      </c>
      <c r="AS161" s="328"/>
      <c r="AT161" s="223"/>
      <c r="AU161" s="168">
        <v>160</v>
      </c>
      <c r="AV161" s="328"/>
      <c r="AW161" s="223"/>
      <c r="AX161" s="168">
        <v>160</v>
      </c>
      <c r="AY161" s="328"/>
      <c r="AZ161" s="223"/>
      <c r="BA161" s="168">
        <v>160</v>
      </c>
      <c r="BB161" s="328"/>
      <c r="BC161" s="223"/>
      <c r="BD161" s="168">
        <v>160</v>
      </c>
      <c r="BE161" s="328"/>
      <c r="BF161" s="223"/>
      <c r="BG161" s="168">
        <v>160</v>
      </c>
      <c r="BH161" s="328"/>
      <c r="BI161" s="223"/>
      <c r="BJ161" s="168">
        <v>160</v>
      </c>
      <c r="BK161" s="328"/>
      <c r="BL161" s="223"/>
      <c r="BM161" s="226">
        <f t="shared" si="165"/>
        <v>0</v>
      </c>
      <c r="BN161" s="251">
        <f t="shared" si="166"/>
        <v>0</v>
      </c>
      <c r="BO161" s="226">
        <f t="shared" si="167"/>
        <v>0</v>
      </c>
      <c r="BP161" s="227">
        <f t="shared" si="168"/>
        <v>0</v>
      </c>
      <c r="BQ161" s="1"/>
      <c r="BR161" s="1"/>
      <c r="BS161" s="164">
        <v>160</v>
      </c>
      <c r="BT161" s="327"/>
      <c r="BU161" s="177"/>
      <c r="BV161" s="164">
        <v>160</v>
      </c>
      <c r="BW161" s="327"/>
      <c r="BX161" s="177"/>
      <c r="BY161" s="164">
        <v>160</v>
      </c>
      <c r="BZ161" s="327"/>
      <c r="CA161" s="177"/>
      <c r="CB161" s="164">
        <v>160</v>
      </c>
      <c r="CC161" s="327"/>
      <c r="CD161" s="177"/>
      <c r="CE161" s="164">
        <v>160</v>
      </c>
      <c r="CF161" s="327"/>
      <c r="CG161" s="177"/>
      <c r="CH161" s="164">
        <v>160</v>
      </c>
      <c r="CI161" s="327"/>
      <c r="CJ161" s="177"/>
      <c r="CK161" s="164">
        <v>160</v>
      </c>
      <c r="CL161" s="327"/>
      <c r="CM161" s="177"/>
      <c r="CN161" s="164">
        <v>160</v>
      </c>
      <c r="CO161" s="327"/>
      <c r="CP161" s="177"/>
      <c r="CQ161" s="164">
        <v>160</v>
      </c>
      <c r="CR161" s="327"/>
      <c r="CS161" s="177"/>
      <c r="CT161" s="164">
        <v>160</v>
      </c>
      <c r="CU161" s="327"/>
      <c r="CV161" s="177"/>
      <c r="CW161" s="164">
        <v>160</v>
      </c>
      <c r="CX161" s="327"/>
      <c r="CY161" s="177"/>
      <c r="CZ161" s="164">
        <v>160</v>
      </c>
      <c r="DA161" s="327"/>
      <c r="DB161" s="177"/>
      <c r="DC161" s="252">
        <f t="shared" si="169"/>
        <v>0</v>
      </c>
      <c r="DD161" s="251">
        <f t="shared" si="170"/>
        <v>0</v>
      </c>
      <c r="DE161" s="226">
        <f t="shared" si="171"/>
        <v>0</v>
      </c>
      <c r="DF161" s="227">
        <f t="shared" si="172"/>
        <v>0</v>
      </c>
      <c r="DG161" s="1"/>
      <c r="DH161" s="1"/>
      <c r="DI161" s="164">
        <v>160</v>
      </c>
      <c r="DJ161" s="340"/>
      <c r="DK161" s="169"/>
      <c r="DL161" s="195">
        <v>160</v>
      </c>
      <c r="DM161" s="328"/>
      <c r="DN161" s="169"/>
      <c r="DO161" s="195">
        <v>160</v>
      </c>
      <c r="DP161" s="328"/>
      <c r="DQ161" s="169"/>
      <c r="DR161" s="195">
        <v>160</v>
      </c>
      <c r="DS161" s="328"/>
      <c r="DT161" s="169"/>
      <c r="DU161" s="195">
        <v>160</v>
      </c>
      <c r="DV161" s="328"/>
      <c r="DW161" s="169"/>
      <c r="DX161" s="164">
        <v>160</v>
      </c>
      <c r="DY161" s="340"/>
      <c r="DZ161" s="169"/>
      <c r="EA161" s="195">
        <v>160</v>
      </c>
      <c r="EB161" s="328"/>
      <c r="EC161" s="169"/>
      <c r="ED161" s="195">
        <v>160</v>
      </c>
      <c r="EE161" s="328"/>
      <c r="EF161" s="169"/>
      <c r="EG161" s="195">
        <v>160</v>
      </c>
      <c r="EH161" s="328"/>
      <c r="EI161" s="169"/>
      <c r="EJ161" s="164">
        <v>160</v>
      </c>
      <c r="EK161" s="340"/>
      <c r="EL161" s="169"/>
      <c r="EM161" s="195">
        <v>160</v>
      </c>
      <c r="EN161" s="328"/>
      <c r="EO161" s="169"/>
      <c r="EP161" s="195">
        <v>160</v>
      </c>
      <c r="EQ161" s="328"/>
      <c r="ER161" s="169"/>
      <c r="ES161" s="252">
        <f t="shared" si="173"/>
        <v>0</v>
      </c>
      <c r="ET161" s="251">
        <f t="shared" si="174"/>
        <v>0</v>
      </c>
      <c r="EU161" s="226">
        <f t="shared" si="175"/>
        <v>0</v>
      </c>
      <c r="EV161" s="227">
        <f t="shared" si="176"/>
        <v>0</v>
      </c>
      <c r="EW161" s="1"/>
      <c r="EX161" s="1"/>
      <c r="EY161" s="346">
        <v>160</v>
      </c>
      <c r="EZ161" s="327"/>
      <c r="FA161" s="169"/>
      <c r="FB161" s="195">
        <v>160</v>
      </c>
      <c r="FC161" s="327"/>
      <c r="FD161" s="169"/>
      <c r="FE161" s="195">
        <v>160</v>
      </c>
      <c r="FF161" s="327"/>
      <c r="FG161" s="169"/>
      <c r="FH161" s="195">
        <v>160</v>
      </c>
      <c r="FI161" s="327"/>
      <c r="FJ161" s="169"/>
      <c r="FK161" s="164">
        <v>160</v>
      </c>
      <c r="FL161" s="340"/>
      <c r="FM161" s="169"/>
      <c r="FN161" s="195">
        <v>160</v>
      </c>
      <c r="FO161" s="327"/>
      <c r="FP161" s="169"/>
      <c r="FQ161" s="164">
        <v>160</v>
      </c>
      <c r="FR161" s="340"/>
      <c r="FS161" s="169"/>
      <c r="FT161" s="195">
        <v>160</v>
      </c>
      <c r="FU161" s="327"/>
      <c r="FV161" s="169"/>
      <c r="FW161" s="195">
        <v>160</v>
      </c>
      <c r="FX161" s="327"/>
      <c r="FY161" s="169"/>
      <c r="FZ161" s="164">
        <v>160</v>
      </c>
      <c r="GA161" s="340"/>
      <c r="GB161" s="169"/>
      <c r="GC161" s="195">
        <v>160</v>
      </c>
      <c r="GD161" s="327"/>
      <c r="GE161" s="169"/>
      <c r="GF161" s="195">
        <v>160</v>
      </c>
      <c r="GG161" s="327"/>
      <c r="GH161" s="169"/>
      <c r="GI161" s="252">
        <f t="shared" si="177"/>
        <v>0</v>
      </c>
      <c r="GJ161" s="251">
        <f t="shared" si="178"/>
        <v>0</v>
      </c>
      <c r="GK161" s="226">
        <f t="shared" si="179"/>
        <v>0</v>
      </c>
      <c r="GL161" s="227">
        <f t="shared" si="180"/>
        <v>0</v>
      </c>
      <c r="GM161" s="1"/>
      <c r="GN161" s="1"/>
      <c r="GO161" s="346">
        <v>160</v>
      </c>
      <c r="GP161" s="327"/>
      <c r="GQ161" s="169"/>
      <c r="GR161" s="195">
        <v>160</v>
      </c>
      <c r="GS161" s="327"/>
      <c r="GT161" s="169"/>
      <c r="GU161" s="195">
        <v>160</v>
      </c>
      <c r="GV161" s="327"/>
      <c r="GW161" s="169"/>
      <c r="GX161" s="195">
        <v>160</v>
      </c>
      <c r="GY161" s="327"/>
      <c r="GZ161" s="169"/>
      <c r="HA161" s="195">
        <v>160</v>
      </c>
      <c r="HB161" s="327"/>
      <c r="HC161" s="169"/>
      <c r="HD161" s="195">
        <v>160</v>
      </c>
      <c r="HE161" s="327"/>
      <c r="HF161" s="169"/>
      <c r="HG161" s="195">
        <v>160</v>
      </c>
      <c r="HH161" s="327"/>
      <c r="HI161" s="169"/>
      <c r="HJ161" s="195">
        <v>160</v>
      </c>
      <c r="HK161" s="327"/>
      <c r="HL161" s="169"/>
      <c r="HM161" s="195">
        <v>160</v>
      </c>
      <c r="HN161" s="327"/>
      <c r="HO161" s="169"/>
      <c r="HP161" s="195">
        <v>160</v>
      </c>
      <c r="HQ161" s="327"/>
      <c r="HR161" s="169"/>
      <c r="HS161" s="195">
        <v>160</v>
      </c>
      <c r="HT161" s="327"/>
      <c r="HU161" s="169"/>
      <c r="HV161" s="195">
        <v>160</v>
      </c>
      <c r="HW161" s="327"/>
      <c r="HX161" s="169"/>
      <c r="HY161" s="252">
        <f t="shared" si="181"/>
        <v>0</v>
      </c>
      <c r="HZ161" s="251">
        <f t="shared" si="182"/>
        <v>0</v>
      </c>
      <c r="IA161" s="226">
        <f t="shared" si="183"/>
        <v>0</v>
      </c>
      <c r="IB161" s="227">
        <f t="shared" si="184"/>
        <v>0</v>
      </c>
      <c r="IC161" s="1"/>
      <c r="ID161" s="1"/>
      <c r="IE161" s="346">
        <v>160</v>
      </c>
      <c r="IF161" s="327"/>
      <c r="IG161" s="169"/>
      <c r="IH161" s="195">
        <v>160</v>
      </c>
      <c r="II161" s="327"/>
      <c r="IJ161" s="169"/>
      <c r="IK161" s="164">
        <v>160</v>
      </c>
      <c r="IL161" s="340"/>
      <c r="IM161" s="169"/>
      <c r="IN161" s="164">
        <v>160</v>
      </c>
      <c r="IO161" s="340"/>
      <c r="IP161" s="169"/>
      <c r="IQ161" s="164">
        <v>160</v>
      </c>
      <c r="IR161" s="340"/>
      <c r="IS161" s="169"/>
      <c r="IT161" s="164">
        <v>160</v>
      </c>
      <c r="IU161" s="340"/>
      <c r="IV161" s="169"/>
      <c r="IW161" s="195">
        <v>160</v>
      </c>
      <c r="IX161" s="327"/>
      <c r="IY161" s="169"/>
      <c r="IZ161" s="164">
        <v>160</v>
      </c>
      <c r="JA161" s="340"/>
      <c r="JB161" s="169"/>
      <c r="JC161" s="164">
        <v>160</v>
      </c>
      <c r="JD161" s="340"/>
      <c r="JE161" s="169"/>
      <c r="JF161" s="164">
        <v>160</v>
      </c>
      <c r="JG161" s="340"/>
      <c r="JH161" s="169"/>
      <c r="JI161" s="164">
        <v>160</v>
      </c>
      <c r="JJ161" s="340"/>
      <c r="JK161" s="169"/>
      <c r="JL161" s="195">
        <v>160</v>
      </c>
      <c r="JM161" s="327"/>
      <c r="JN161" s="169"/>
      <c r="JO161" s="252">
        <f t="shared" si="185"/>
        <v>0</v>
      </c>
      <c r="JP161" s="251">
        <f t="shared" si="186"/>
        <v>0</v>
      </c>
      <c r="JQ161" s="226">
        <f t="shared" si="187"/>
        <v>0</v>
      </c>
      <c r="JR161" s="227">
        <f t="shared" si="188"/>
        <v>0</v>
      </c>
      <c r="JS161" s="1"/>
      <c r="JT161" s="1"/>
      <c r="JU161" s="164">
        <v>160</v>
      </c>
      <c r="JV161" s="340"/>
      <c r="JW161" s="169"/>
      <c r="JX161" s="164">
        <v>160</v>
      </c>
      <c r="JY161" s="340"/>
      <c r="JZ161" s="169"/>
      <c r="KA161" s="164">
        <v>160</v>
      </c>
      <c r="KB161" s="340"/>
      <c r="KC161" s="169"/>
      <c r="KD161" s="164">
        <v>160</v>
      </c>
      <c r="KE161" s="340"/>
      <c r="KF161" s="169"/>
      <c r="KG161" s="164">
        <v>160</v>
      </c>
      <c r="KH161" s="340"/>
      <c r="KI161" s="169"/>
      <c r="KJ161" s="164">
        <v>160</v>
      </c>
      <c r="KK161" s="340"/>
      <c r="KL161" s="169"/>
      <c r="KM161" s="164">
        <v>160</v>
      </c>
      <c r="KN161" s="340"/>
      <c r="KO161" s="169"/>
      <c r="KP161" s="164">
        <v>160</v>
      </c>
      <c r="KQ161" s="340"/>
      <c r="KR161" s="169"/>
      <c r="KS161" s="164">
        <v>160</v>
      </c>
      <c r="KT161" s="340"/>
      <c r="KU161" s="169"/>
      <c r="KV161" s="164">
        <v>160</v>
      </c>
      <c r="KW161" s="340"/>
      <c r="KX161" s="169"/>
      <c r="KY161" s="164">
        <v>160</v>
      </c>
      <c r="KZ161" s="340"/>
      <c r="LA161" s="169"/>
      <c r="LB161" s="164">
        <v>160</v>
      </c>
      <c r="LC161" s="340"/>
      <c r="LD161" s="169"/>
      <c r="LE161" s="252">
        <f t="shared" si="189"/>
        <v>0</v>
      </c>
      <c r="LF161" s="251">
        <f t="shared" si="190"/>
        <v>0</v>
      </c>
      <c r="LG161" s="226">
        <f t="shared" si="191"/>
        <v>0</v>
      </c>
      <c r="LH161" s="227">
        <f t="shared" si="192"/>
        <v>0</v>
      </c>
      <c r="LI161" s="1"/>
      <c r="LJ161" s="1"/>
      <c r="LK161" s="164">
        <v>160</v>
      </c>
      <c r="LL161" s="340"/>
      <c r="LM161" s="169"/>
      <c r="LN161" s="164">
        <v>160</v>
      </c>
      <c r="LO161" s="340"/>
      <c r="LP161" s="169"/>
      <c r="LQ161" s="164">
        <v>160</v>
      </c>
      <c r="LR161" s="340"/>
      <c r="LS161" s="169"/>
      <c r="LT161" s="164">
        <v>160</v>
      </c>
      <c r="LU161" s="340"/>
      <c r="LV161" s="169"/>
      <c r="LW161" s="164">
        <v>160</v>
      </c>
      <c r="LX161" s="340"/>
      <c r="LY161" s="169"/>
      <c r="LZ161" s="205">
        <v>160</v>
      </c>
      <c r="MA161" s="340"/>
      <c r="MB161" s="169"/>
      <c r="MC161" s="164">
        <v>160</v>
      </c>
      <c r="MD161" s="340"/>
      <c r="ME161" s="169"/>
      <c r="MF161" s="164">
        <v>160</v>
      </c>
      <c r="MG161" s="340"/>
      <c r="MH161" s="169"/>
      <c r="MI161" s="164">
        <v>160</v>
      </c>
      <c r="MJ161" s="340"/>
      <c r="MK161" s="169"/>
      <c r="ML161" s="164">
        <v>160</v>
      </c>
      <c r="MM161" s="340"/>
      <c r="MN161" s="169"/>
      <c r="MO161" s="205">
        <v>160</v>
      </c>
      <c r="MP161" s="340"/>
      <c r="MQ161" s="169"/>
      <c r="MR161" s="164">
        <v>160</v>
      </c>
      <c r="MS161" s="340"/>
      <c r="MT161" s="169"/>
      <c r="MU161" s="252">
        <f t="shared" si="193"/>
        <v>0</v>
      </c>
      <c r="MV161" s="251">
        <f t="shared" si="194"/>
        <v>0</v>
      </c>
      <c r="MW161" s="226">
        <f t="shared" si="195"/>
        <v>0</v>
      </c>
      <c r="MX161" s="227">
        <f t="shared" si="196"/>
        <v>0</v>
      </c>
      <c r="MY161" s="1"/>
      <c r="MZ161" s="1"/>
      <c r="NA161" s="346">
        <v>160</v>
      </c>
      <c r="NB161" s="327"/>
      <c r="NC161" s="169"/>
      <c r="ND161" s="164">
        <v>160</v>
      </c>
      <c r="NE161" s="340"/>
      <c r="NF161" s="169"/>
      <c r="NG161" s="195">
        <v>160</v>
      </c>
      <c r="NH161" s="327"/>
      <c r="NI161" s="169"/>
      <c r="NJ161" s="195">
        <v>160</v>
      </c>
      <c r="NK161" s="327"/>
      <c r="NL161" s="169"/>
      <c r="NM161" s="164">
        <v>160</v>
      </c>
      <c r="NN161" s="340"/>
      <c r="NO161" s="169"/>
      <c r="NP161" s="164">
        <v>160</v>
      </c>
      <c r="NQ161" s="340"/>
      <c r="NR161" s="169"/>
      <c r="NS161" s="164">
        <v>160</v>
      </c>
      <c r="NT161" s="340"/>
      <c r="NU161" s="169"/>
      <c r="NV161" s="195">
        <v>160</v>
      </c>
      <c r="NW161" s="327"/>
      <c r="NX161" s="169"/>
      <c r="NY161" s="195">
        <v>160</v>
      </c>
      <c r="NZ161" s="327"/>
      <c r="OA161" s="169"/>
      <c r="OB161" s="164">
        <v>160</v>
      </c>
      <c r="OC161" s="340"/>
      <c r="OD161" s="169"/>
      <c r="OE161" s="164">
        <v>160</v>
      </c>
      <c r="OF161" s="340"/>
      <c r="OG161" s="169"/>
      <c r="OH161" s="164">
        <v>160</v>
      </c>
      <c r="OI161" s="340"/>
      <c r="OJ161" s="169"/>
      <c r="OK161" s="252">
        <f t="shared" si="197"/>
        <v>0</v>
      </c>
      <c r="OL161" s="251">
        <f t="shared" si="198"/>
        <v>0</v>
      </c>
      <c r="OM161" s="226">
        <f t="shared" si="199"/>
        <v>0</v>
      </c>
      <c r="ON161" s="227">
        <f t="shared" si="200"/>
        <v>0</v>
      </c>
      <c r="OO161" s="1"/>
      <c r="OP161" s="1"/>
      <c r="OQ161" s="283" t="s">
        <v>297</v>
      </c>
      <c r="OR161" s="354">
        <v>160</v>
      </c>
      <c r="OS161" s="327"/>
      <c r="OT161" s="177"/>
      <c r="OU161" s="252">
        <f t="shared" si="201"/>
        <v>0</v>
      </c>
      <c r="OV161" s="227">
        <f t="shared" si="202"/>
        <v>0</v>
      </c>
      <c r="OW161" s="226">
        <f t="shared" si="203"/>
        <v>0</v>
      </c>
      <c r="OX161" s="251">
        <f t="shared" si="204"/>
        <v>0</v>
      </c>
      <c r="OY161" s="293"/>
      <c r="OZ161" s="1"/>
      <c r="PA161" s="1"/>
      <c r="PB161" s="228">
        <f t="shared" si="151"/>
        <v>0</v>
      </c>
      <c r="PC161" s="255">
        <f t="shared" si="152"/>
        <v>0</v>
      </c>
      <c r="PD161" s="226">
        <f t="shared" si="153"/>
        <v>0</v>
      </c>
      <c r="PE161" s="227">
        <f t="shared" si="154"/>
        <v>0</v>
      </c>
      <c r="PF161" s="230">
        <f t="shared" si="155"/>
        <v>0</v>
      </c>
      <c r="PG161" s="229">
        <f t="shared" si="156"/>
        <v>0</v>
      </c>
      <c r="PH161" s="226">
        <f t="shared" si="157"/>
        <v>0</v>
      </c>
      <c r="PI161" s="251">
        <f t="shared" si="158"/>
        <v>0</v>
      </c>
      <c r="PJ161" s="412">
        <f t="shared" si="159"/>
        <v>0</v>
      </c>
      <c r="PK161" s="417">
        <f t="shared" si="160"/>
        <v>0</v>
      </c>
      <c r="PL161" s="412">
        <f t="shared" si="161"/>
        <v>0</v>
      </c>
      <c r="PM161" s="414">
        <f t="shared" si="162"/>
        <v>0</v>
      </c>
      <c r="PN161" s="412" t="s">
        <v>338</v>
      </c>
      <c r="PO161" s="414" t="s">
        <v>338</v>
      </c>
      <c r="PP161" s="412">
        <f t="shared" si="163"/>
        <v>0</v>
      </c>
      <c r="PQ161" s="414">
        <f t="shared" si="164"/>
        <v>0</v>
      </c>
      <c r="PR161" s="1"/>
      <c r="PV161" s="26"/>
      <c r="PW161" s="26"/>
      <c r="PY161" s="26"/>
    </row>
    <row r="162" spans="2:441" s="4" customFormat="1" ht="15" hidden="1" customHeight="1" x14ac:dyDescent="0.25">
      <c r="B162" s="46"/>
      <c r="C162" s="982"/>
      <c r="D162" s="983"/>
      <c r="E162" s="583"/>
      <c r="F162" s="652"/>
      <c r="G162" s="584"/>
      <c r="H162" s="58"/>
      <c r="I162" s="57">
        <f>INT(ROUND(F162,2)*(IF(RIGHT(G162,1)="*",data!$J$11*H162+(IF(H162&gt;0, data!$K$11,0)),(IF(G162&gt;0,data!$J$11*RIGHT(G162,5)+data!$K$11,0)))))</f>
        <v>0</v>
      </c>
      <c r="J162" s="57">
        <f t="shared" si="144"/>
        <v>0</v>
      </c>
      <c r="K162" s="576"/>
      <c r="L162" s="550"/>
      <c r="M162" s="128"/>
      <c r="N162" s="57">
        <f>INT(ROUND(F162,2)*(IF(J162&gt;0,(IF(L162="ano",data!$J$6,0)),0)))</f>
        <v>0</v>
      </c>
      <c r="O162" s="61">
        <f t="shared" si="145"/>
        <v>0</v>
      </c>
      <c r="P162" s="63">
        <f t="shared" si="146"/>
        <v>0</v>
      </c>
      <c r="Q162" s="26"/>
      <c r="R162" s="288" t="str">
        <f t="shared" si="147"/>
        <v/>
      </c>
      <c r="S162" s="289" t="str">
        <f t="shared" si="148"/>
        <v/>
      </c>
      <c r="T162" s="65" t="s">
        <v>338</v>
      </c>
      <c r="U162" s="290" t="str">
        <f t="shared" si="149"/>
        <v/>
      </c>
      <c r="V162" s="4">
        <f t="shared" si="129"/>
        <v>0</v>
      </c>
      <c r="W162" s="26">
        <f t="shared" si="150"/>
        <v>0</v>
      </c>
      <c r="X162" s="26">
        <f>IF(OR(G162=data!$I$18,G162=data!$I$19,G162=data!$I$20,G162=data!$I$21,G162=data!$I$22,G162=data!$I$23,G162=data!$I$24,G162=data!$I$25,G162=data!$I$26,G162=data!$I$27,G162=data!$I$28,G162=data!$I$29,G162=data!$I$30,G162=data!$I$31,G162=data!$I$32,G162=data!$I$33,G162=data!$I$34,G162=data!$I$35,G162=data!$I$36,G162=data!$I$37,G162=data!$I$38,G162=data!$I$39,G162=data!$I$40,G162=data!$I$41,G162=data!$I$42,G162=data!$I$43,G162=data!$I$44),1,0)</f>
        <v>0</v>
      </c>
      <c r="Z162" s="173" t="s">
        <v>297</v>
      </c>
      <c r="AA162" s="10"/>
      <c r="AB162" s="10"/>
      <c r="AC162" s="560">
        <v>160</v>
      </c>
      <c r="AD162" s="561"/>
      <c r="AE162" s="562"/>
      <c r="AF162" s="560">
        <v>160</v>
      </c>
      <c r="AG162" s="561"/>
      <c r="AH162" s="562"/>
      <c r="AI162" s="560">
        <v>160</v>
      </c>
      <c r="AJ162" s="561"/>
      <c r="AK162" s="562"/>
      <c r="AL162" s="560">
        <v>160</v>
      </c>
      <c r="AM162" s="561"/>
      <c r="AN162" s="562"/>
      <c r="AO162" s="560">
        <v>160</v>
      </c>
      <c r="AP162" s="561"/>
      <c r="AQ162" s="562"/>
      <c r="AR162" s="560">
        <v>160</v>
      </c>
      <c r="AS162" s="561"/>
      <c r="AT162" s="562"/>
      <c r="AU162" s="560">
        <v>160</v>
      </c>
      <c r="AV162" s="561"/>
      <c r="AW162" s="562"/>
      <c r="AX162" s="560">
        <v>160</v>
      </c>
      <c r="AY162" s="561"/>
      <c r="AZ162" s="562"/>
      <c r="BA162" s="560">
        <v>160</v>
      </c>
      <c r="BB162" s="561"/>
      <c r="BC162" s="562"/>
      <c r="BD162" s="560">
        <v>160</v>
      </c>
      <c r="BE162" s="561"/>
      <c r="BF162" s="562"/>
      <c r="BG162" s="560">
        <v>160</v>
      </c>
      <c r="BH162" s="561"/>
      <c r="BI162" s="562"/>
      <c r="BJ162" s="560">
        <v>160</v>
      </c>
      <c r="BK162" s="561"/>
      <c r="BL162" s="562"/>
      <c r="BM162" s="226">
        <f t="shared" si="165"/>
        <v>0</v>
      </c>
      <c r="BN162" s="251">
        <f t="shared" si="166"/>
        <v>0</v>
      </c>
      <c r="BO162" s="226">
        <f t="shared" si="167"/>
        <v>0</v>
      </c>
      <c r="BP162" s="227">
        <f t="shared" si="168"/>
        <v>0</v>
      </c>
      <c r="BQ162" s="1"/>
      <c r="BR162" s="1"/>
      <c r="BS162" s="174">
        <v>160</v>
      </c>
      <c r="BT162" s="573"/>
      <c r="BU162" s="175"/>
      <c r="BV162" s="174">
        <v>160</v>
      </c>
      <c r="BW162" s="573"/>
      <c r="BX162" s="175"/>
      <c r="BY162" s="174">
        <v>160</v>
      </c>
      <c r="BZ162" s="573"/>
      <c r="CA162" s="175"/>
      <c r="CB162" s="174">
        <v>160</v>
      </c>
      <c r="CC162" s="573"/>
      <c r="CD162" s="175"/>
      <c r="CE162" s="174">
        <v>160</v>
      </c>
      <c r="CF162" s="573"/>
      <c r="CG162" s="175"/>
      <c r="CH162" s="174">
        <v>160</v>
      </c>
      <c r="CI162" s="573"/>
      <c r="CJ162" s="175"/>
      <c r="CK162" s="174">
        <v>160</v>
      </c>
      <c r="CL162" s="573"/>
      <c r="CM162" s="175"/>
      <c r="CN162" s="174">
        <v>160</v>
      </c>
      <c r="CO162" s="573"/>
      <c r="CP162" s="175"/>
      <c r="CQ162" s="174">
        <v>160</v>
      </c>
      <c r="CR162" s="573"/>
      <c r="CS162" s="175"/>
      <c r="CT162" s="174">
        <v>160</v>
      </c>
      <c r="CU162" s="573"/>
      <c r="CV162" s="175"/>
      <c r="CW162" s="174">
        <v>160</v>
      </c>
      <c r="CX162" s="573"/>
      <c r="CY162" s="175"/>
      <c r="CZ162" s="174">
        <v>160</v>
      </c>
      <c r="DA162" s="573"/>
      <c r="DB162" s="175"/>
      <c r="DC162" s="252">
        <f t="shared" si="169"/>
        <v>0</v>
      </c>
      <c r="DD162" s="251">
        <f t="shared" si="170"/>
        <v>0</v>
      </c>
      <c r="DE162" s="226">
        <f t="shared" si="171"/>
        <v>0</v>
      </c>
      <c r="DF162" s="227">
        <f t="shared" si="172"/>
        <v>0</v>
      </c>
      <c r="DG162" s="1"/>
      <c r="DH162" s="1"/>
      <c r="DI162" s="174">
        <v>160</v>
      </c>
      <c r="DJ162" s="566"/>
      <c r="DK162" s="567"/>
      <c r="DL162" s="201">
        <v>160</v>
      </c>
      <c r="DM162" s="561"/>
      <c r="DN162" s="567"/>
      <c r="DO162" s="201">
        <v>160</v>
      </c>
      <c r="DP162" s="561"/>
      <c r="DQ162" s="567"/>
      <c r="DR162" s="201">
        <v>160</v>
      </c>
      <c r="DS162" s="561"/>
      <c r="DT162" s="567"/>
      <c r="DU162" s="201">
        <v>160</v>
      </c>
      <c r="DV162" s="561"/>
      <c r="DW162" s="567"/>
      <c r="DX162" s="174">
        <v>160</v>
      </c>
      <c r="DY162" s="566"/>
      <c r="DZ162" s="567"/>
      <c r="EA162" s="201">
        <v>160</v>
      </c>
      <c r="EB162" s="561"/>
      <c r="EC162" s="567"/>
      <c r="ED162" s="201">
        <v>160</v>
      </c>
      <c r="EE162" s="561"/>
      <c r="EF162" s="567"/>
      <c r="EG162" s="201">
        <v>160</v>
      </c>
      <c r="EH162" s="561"/>
      <c r="EI162" s="567"/>
      <c r="EJ162" s="174">
        <v>160</v>
      </c>
      <c r="EK162" s="566"/>
      <c r="EL162" s="567"/>
      <c r="EM162" s="201">
        <v>160</v>
      </c>
      <c r="EN162" s="561"/>
      <c r="EO162" s="567"/>
      <c r="EP162" s="201">
        <v>160</v>
      </c>
      <c r="EQ162" s="561"/>
      <c r="ER162" s="567"/>
      <c r="ES162" s="252">
        <f t="shared" si="173"/>
        <v>0</v>
      </c>
      <c r="ET162" s="251">
        <f t="shared" si="174"/>
        <v>0</v>
      </c>
      <c r="EU162" s="226">
        <f t="shared" si="175"/>
        <v>0</v>
      </c>
      <c r="EV162" s="227">
        <f t="shared" si="176"/>
        <v>0</v>
      </c>
      <c r="EW162" s="1"/>
      <c r="EX162" s="1"/>
      <c r="EY162" s="568">
        <v>160</v>
      </c>
      <c r="EZ162" s="573"/>
      <c r="FA162" s="567"/>
      <c r="FB162" s="201">
        <v>160</v>
      </c>
      <c r="FC162" s="573"/>
      <c r="FD162" s="567"/>
      <c r="FE162" s="201">
        <v>160</v>
      </c>
      <c r="FF162" s="573"/>
      <c r="FG162" s="567"/>
      <c r="FH162" s="201">
        <v>160</v>
      </c>
      <c r="FI162" s="573"/>
      <c r="FJ162" s="567"/>
      <c r="FK162" s="174">
        <v>160</v>
      </c>
      <c r="FL162" s="566"/>
      <c r="FM162" s="567"/>
      <c r="FN162" s="201">
        <v>160</v>
      </c>
      <c r="FO162" s="573"/>
      <c r="FP162" s="567"/>
      <c r="FQ162" s="174">
        <v>160</v>
      </c>
      <c r="FR162" s="566"/>
      <c r="FS162" s="567"/>
      <c r="FT162" s="201">
        <v>160</v>
      </c>
      <c r="FU162" s="573"/>
      <c r="FV162" s="567"/>
      <c r="FW162" s="201">
        <v>160</v>
      </c>
      <c r="FX162" s="573"/>
      <c r="FY162" s="567"/>
      <c r="FZ162" s="174">
        <v>160</v>
      </c>
      <c r="GA162" s="566"/>
      <c r="GB162" s="567"/>
      <c r="GC162" s="201">
        <v>160</v>
      </c>
      <c r="GD162" s="573"/>
      <c r="GE162" s="567"/>
      <c r="GF162" s="201">
        <v>160</v>
      </c>
      <c r="GG162" s="573"/>
      <c r="GH162" s="567"/>
      <c r="GI162" s="252">
        <f t="shared" si="177"/>
        <v>0</v>
      </c>
      <c r="GJ162" s="251">
        <f t="shared" si="178"/>
        <v>0</v>
      </c>
      <c r="GK162" s="226">
        <f t="shared" si="179"/>
        <v>0</v>
      </c>
      <c r="GL162" s="227">
        <f t="shared" si="180"/>
        <v>0</v>
      </c>
      <c r="GM162" s="1"/>
      <c r="GN162" s="1"/>
      <c r="GO162" s="568">
        <v>160</v>
      </c>
      <c r="GP162" s="573"/>
      <c r="GQ162" s="567"/>
      <c r="GR162" s="201">
        <v>160</v>
      </c>
      <c r="GS162" s="573"/>
      <c r="GT162" s="567"/>
      <c r="GU162" s="201">
        <v>160</v>
      </c>
      <c r="GV162" s="573"/>
      <c r="GW162" s="567"/>
      <c r="GX162" s="201">
        <v>160</v>
      </c>
      <c r="GY162" s="573"/>
      <c r="GZ162" s="567"/>
      <c r="HA162" s="201">
        <v>160</v>
      </c>
      <c r="HB162" s="573"/>
      <c r="HC162" s="567"/>
      <c r="HD162" s="201">
        <v>160</v>
      </c>
      <c r="HE162" s="573"/>
      <c r="HF162" s="567"/>
      <c r="HG162" s="201">
        <v>160</v>
      </c>
      <c r="HH162" s="573"/>
      <c r="HI162" s="567"/>
      <c r="HJ162" s="201">
        <v>160</v>
      </c>
      <c r="HK162" s="573"/>
      <c r="HL162" s="567"/>
      <c r="HM162" s="201">
        <v>160</v>
      </c>
      <c r="HN162" s="573"/>
      <c r="HO162" s="567"/>
      <c r="HP162" s="201">
        <v>160</v>
      </c>
      <c r="HQ162" s="573"/>
      <c r="HR162" s="567"/>
      <c r="HS162" s="201">
        <v>160</v>
      </c>
      <c r="HT162" s="573"/>
      <c r="HU162" s="567"/>
      <c r="HV162" s="201">
        <v>160</v>
      </c>
      <c r="HW162" s="573"/>
      <c r="HX162" s="567"/>
      <c r="HY162" s="252">
        <f t="shared" si="181"/>
        <v>0</v>
      </c>
      <c r="HZ162" s="251">
        <f t="shared" si="182"/>
        <v>0</v>
      </c>
      <c r="IA162" s="226">
        <f t="shared" si="183"/>
        <v>0</v>
      </c>
      <c r="IB162" s="227">
        <f t="shared" si="184"/>
        <v>0</v>
      </c>
      <c r="IC162" s="1"/>
      <c r="ID162" s="1"/>
      <c r="IE162" s="568">
        <v>160</v>
      </c>
      <c r="IF162" s="573"/>
      <c r="IG162" s="567"/>
      <c r="IH162" s="201">
        <v>160</v>
      </c>
      <c r="II162" s="573"/>
      <c r="IJ162" s="567"/>
      <c r="IK162" s="174">
        <v>160</v>
      </c>
      <c r="IL162" s="566"/>
      <c r="IM162" s="567"/>
      <c r="IN162" s="174">
        <v>160</v>
      </c>
      <c r="IO162" s="566"/>
      <c r="IP162" s="567"/>
      <c r="IQ162" s="174">
        <v>160</v>
      </c>
      <c r="IR162" s="566"/>
      <c r="IS162" s="567"/>
      <c r="IT162" s="174">
        <v>160</v>
      </c>
      <c r="IU162" s="566"/>
      <c r="IV162" s="567"/>
      <c r="IW162" s="201">
        <v>160</v>
      </c>
      <c r="IX162" s="573"/>
      <c r="IY162" s="567"/>
      <c r="IZ162" s="174">
        <v>160</v>
      </c>
      <c r="JA162" s="566"/>
      <c r="JB162" s="567"/>
      <c r="JC162" s="174">
        <v>160</v>
      </c>
      <c r="JD162" s="566"/>
      <c r="JE162" s="567"/>
      <c r="JF162" s="174">
        <v>160</v>
      </c>
      <c r="JG162" s="566"/>
      <c r="JH162" s="567"/>
      <c r="JI162" s="174">
        <v>160</v>
      </c>
      <c r="JJ162" s="566"/>
      <c r="JK162" s="567"/>
      <c r="JL162" s="201">
        <v>160</v>
      </c>
      <c r="JM162" s="573"/>
      <c r="JN162" s="567"/>
      <c r="JO162" s="252">
        <f t="shared" si="185"/>
        <v>0</v>
      </c>
      <c r="JP162" s="251">
        <f t="shared" si="186"/>
        <v>0</v>
      </c>
      <c r="JQ162" s="226">
        <f t="shared" si="187"/>
        <v>0</v>
      </c>
      <c r="JR162" s="227">
        <f t="shared" si="188"/>
        <v>0</v>
      </c>
      <c r="JS162" s="1"/>
      <c r="JT162" s="1"/>
      <c r="JU162" s="174">
        <v>160</v>
      </c>
      <c r="JV162" s="566"/>
      <c r="JW162" s="567"/>
      <c r="JX162" s="174">
        <v>160</v>
      </c>
      <c r="JY162" s="566"/>
      <c r="JZ162" s="567"/>
      <c r="KA162" s="174">
        <v>160</v>
      </c>
      <c r="KB162" s="566"/>
      <c r="KC162" s="567"/>
      <c r="KD162" s="174">
        <v>160</v>
      </c>
      <c r="KE162" s="566"/>
      <c r="KF162" s="567"/>
      <c r="KG162" s="174">
        <v>160</v>
      </c>
      <c r="KH162" s="566"/>
      <c r="KI162" s="567"/>
      <c r="KJ162" s="174">
        <v>160</v>
      </c>
      <c r="KK162" s="566"/>
      <c r="KL162" s="567"/>
      <c r="KM162" s="174">
        <v>160</v>
      </c>
      <c r="KN162" s="566"/>
      <c r="KO162" s="567"/>
      <c r="KP162" s="174">
        <v>160</v>
      </c>
      <c r="KQ162" s="566"/>
      <c r="KR162" s="567"/>
      <c r="KS162" s="174">
        <v>160</v>
      </c>
      <c r="KT162" s="566"/>
      <c r="KU162" s="567"/>
      <c r="KV162" s="174">
        <v>160</v>
      </c>
      <c r="KW162" s="566"/>
      <c r="KX162" s="567"/>
      <c r="KY162" s="174">
        <v>160</v>
      </c>
      <c r="KZ162" s="566"/>
      <c r="LA162" s="567"/>
      <c r="LB162" s="174">
        <v>160</v>
      </c>
      <c r="LC162" s="566"/>
      <c r="LD162" s="567"/>
      <c r="LE162" s="252">
        <f t="shared" si="189"/>
        <v>0</v>
      </c>
      <c r="LF162" s="251">
        <f t="shared" si="190"/>
        <v>0</v>
      </c>
      <c r="LG162" s="226">
        <f t="shared" si="191"/>
        <v>0</v>
      </c>
      <c r="LH162" s="227">
        <f t="shared" si="192"/>
        <v>0</v>
      </c>
      <c r="LI162" s="1"/>
      <c r="LJ162" s="1"/>
      <c r="LK162" s="174">
        <v>160</v>
      </c>
      <c r="LL162" s="566"/>
      <c r="LM162" s="567"/>
      <c r="LN162" s="174">
        <v>160</v>
      </c>
      <c r="LO162" s="566"/>
      <c r="LP162" s="567"/>
      <c r="LQ162" s="174">
        <v>160</v>
      </c>
      <c r="LR162" s="566"/>
      <c r="LS162" s="567"/>
      <c r="LT162" s="174">
        <v>160</v>
      </c>
      <c r="LU162" s="566"/>
      <c r="LV162" s="567"/>
      <c r="LW162" s="174">
        <v>160</v>
      </c>
      <c r="LX162" s="566"/>
      <c r="LY162" s="567"/>
      <c r="LZ162" s="551">
        <v>160</v>
      </c>
      <c r="MA162" s="566"/>
      <c r="MB162" s="567"/>
      <c r="MC162" s="174">
        <v>160</v>
      </c>
      <c r="MD162" s="566"/>
      <c r="ME162" s="567"/>
      <c r="MF162" s="174">
        <v>160</v>
      </c>
      <c r="MG162" s="566"/>
      <c r="MH162" s="567"/>
      <c r="MI162" s="174">
        <v>160</v>
      </c>
      <c r="MJ162" s="566"/>
      <c r="MK162" s="567"/>
      <c r="ML162" s="174">
        <v>160</v>
      </c>
      <c r="MM162" s="566"/>
      <c r="MN162" s="567"/>
      <c r="MO162" s="551">
        <v>160</v>
      </c>
      <c r="MP162" s="566"/>
      <c r="MQ162" s="567"/>
      <c r="MR162" s="174">
        <v>160</v>
      </c>
      <c r="MS162" s="566"/>
      <c r="MT162" s="567"/>
      <c r="MU162" s="252">
        <f t="shared" si="193"/>
        <v>0</v>
      </c>
      <c r="MV162" s="251">
        <f t="shared" si="194"/>
        <v>0</v>
      </c>
      <c r="MW162" s="226">
        <f t="shared" si="195"/>
        <v>0</v>
      </c>
      <c r="MX162" s="227">
        <f t="shared" si="196"/>
        <v>0</v>
      </c>
      <c r="MY162" s="1"/>
      <c r="MZ162" s="1"/>
      <c r="NA162" s="568">
        <v>160</v>
      </c>
      <c r="NB162" s="573"/>
      <c r="NC162" s="567"/>
      <c r="ND162" s="174">
        <v>160</v>
      </c>
      <c r="NE162" s="566"/>
      <c r="NF162" s="567"/>
      <c r="NG162" s="201">
        <v>160</v>
      </c>
      <c r="NH162" s="573"/>
      <c r="NI162" s="567"/>
      <c r="NJ162" s="201">
        <v>160</v>
      </c>
      <c r="NK162" s="573"/>
      <c r="NL162" s="567"/>
      <c r="NM162" s="174">
        <v>160</v>
      </c>
      <c r="NN162" s="566"/>
      <c r="NO162" s="567"/>
      <c r="NP162" s="174">
        <v>160</v>
      </c>
      <c r="NQ162" s="566"/>
      <c r="NR162" s="567"/>
      <c r="NS162" s="174">
        <v>160</v>
      </c>
      <c r="NT162" s="566"/>
      <c r="NU162" s="567"/>
      <c r="NV162" s="201">
        <v>160</v>
      </c>
      <c r="NW162" s="573"/>
      <c r="NX162" s="567"/>
      <c r="NY162" s="201">
        <v>160</v>
      </c>
      <c r="NZ162" s="573"/>
      <c r="OA162" s="567"/>
      <c r="OB162" s="174">
        <v>160</v>
      </c>
      <c r="OC162" s="566"/>
      <c r="OD162" s="567"/>
      <c r="OE162" s="174">
        <v>160</v>
      </c>
      <c r="OF162" s="566"/>
      <c r="OG162" s="567"/>
      <c r="OH162" s="174">
        <v>160</v>
      </c>
      <c r="OI162" s="566"/>
      <c r="OJ162" s="567"/>
      <c r="OK162" s="252">
        <f t="shared" si="197"/>
        <v>0</v>
      </c>
      <c r="OL162" s="251">
        <f t="shared" si="198"/>
        <v>0</v>
      </c>
      <c r="OM162" s="226">
        <f t="shared" si="199"/>
        <v>0</v>
      </c>
      <c r="ON162" s="227">
        <f t="shared" si="200"/>
        <v>0</v>
      </c>
      <c r="OO162" s="1"/>
      <c r="OP162" s="1"/>
      <c r="OQ162" s="571" t="s">
        <v>297</v>
      </c>
      <c r="OR162" s="577">
        <v>160</v>
      </c>
      <c r="OS162" s="573"/>
      <c r="OT162" s="175"/>
      <c r="OU162" s="252">
        <f t="shared" si="201"/>
        <v>0</v>
      </c>
      <c r="OV162" s="227">
        <f t="shared" si="202"/>
        <v>0</v>
      </c>
      <c r="OW162" s="226">
        <f t="shared" si="203"/>
        <v>0</v>
      </c>
      <c r="OX162" s="251">
        <f t="shared" si="204"/>
        <v>0</v>
      </c>
      <c r="OY162" s="574"/>
      <c r="OZ162" s="1"/>
      <c r="PA162" s="1"/>
      <c r="PB162" s="228">
        <f t="shared" si="151"/>
        <v>0</v>
      </c>
      <c r="PC162" s="255">
        <f t="shared" si="152"/>
        <v>0</v>
      </c>
      <c r="PD162" s="226">
        <f t="shared" si="153"/>
        <v>0</v>
      </c>
      <c r="PE162" s="227">
        <f t="shared" si="154"/>
        <v>0</v>
      </c>
      <c r="PF162" s="230">
        <f t="shared" si="155"/>
        <v>0</v>
      </c>
      <c r="PG162" s="229">
        <f t="shared" si="156"/>
        <v>0</v>
      </c>
      <c r="PH162" s="226">
        <f t="shared" si="157"/>
        <v>0</v>
      </c>
      <c r="PI162" s="251">
        <f t="shared" si="158"/>
        <v>0</v>
      </c>
      <c r="PJ162" s="412">
        <f t="shared" si="159"/>
        <v>0</v>
      </c>
      <c r="PK162" s="417">
        <f t="shared" si="160"/>
        <v>0</v>
      </c>
      <c r="PL162" s="412">
        <f t="shared" si="161"/>
        <v>0</v>
      </c>
      <c r="PM162" s="414">
        <f t="shared" si="162"/>
        <v>0</v>
      </c>
      <c r="PN162" s="412" t="s">
        <v>338</v>
      </c>
      <c r="PO162" s="414" t="s">
        <v>338</v>
      </c>
      <c r="PP162" s="412">
        <f t="shared" si="163"/>
        <v>0</v>
      </c>
      <c r="PQ162" s="414">
        <f t="shared" si="164"/>
        <v>0</v>
      </c>
      <c r="PR162" s="1"/>
      <c r="PV162" s="26"/>
      <c r="PW162" s="26"/>
      <c r="PY162" s="26"/>
    </row>
    <row r="163" spans="2:441" s="4" customFormat="1" ht="16.5" customHeight="1" x14ac:dyDescent="0.25">
      <c r="B163" s="46" t="s">
        <v>357</v>
      </c>
      <c r="C163" s="986"/>
      <c r="D163" s="987"/>
      <c r="E163" s="308"/>
      <c r="F163" s="652">
        <v>1</v>
      </c>
      <c r="G163" s="309"/>
      <c r="H163" s="59"/>
      <c r="I163" s="57">
        <f>INT(ROUND(F163,2)*(IF(RIGHT(G163,1)="*",data!$J$11*H163+(IF(H163&gt;0, data!$K$11,0)),(IF(G163&gt;0,data!$J$11*RIGHT(G163,5)+data!$K$11,0)))))</f>
        <v>0</v>
      </c>
      <c r="J163" s="57">
        <f t="shared" si="144"/>
        <v>0</v>
      </c>
      <c r="K163" s="313"/>
      <c r="L163" s="314"/>
      <c r="M163" s="312"/>
      <c r="N163" s="57">
        <f>INT(ROUND(F163,2)*(IF(J163&gt;0,(IF(L163="ano",data!$J$6,0)),0)))</f>
        <v>0</v>
      </c>
      <c r="O163" s="61">
        <f t="shared" si="145"/>
        <v>0</v>
      </c>
      <c r="P163" s="63">
        <f t="shared" si="146"/>
        <v>0</v>
      </c>
      <c r="Q163" s="26"/>
      <c r="R163" s="288" t="str">
        <f t="shared" si="147"/>
        <v/>
      </c>
      <c r="S163" s="289" t="str">
        <f t="shared" si="148"/>
        <v/>
      </c>
      <c r="T163" s="65" t="s">
        <v>338</v>
      </c>
      <c r="U163" s="290" t="str">
        <f t="shared" si="149"/>
        <v/>
      </c>
      <c r="V163" s="4">
        <f t="shared" si="129"/>
        <v>0</v>
      </c>
      <c r="W163" s="26">
        <f t="shared" si="150"/>
        <v>0</v>
      </c>
      <c r="X163" s="26">
        <f>IF(OR(G163=data!$I$18,G163=data!$I$19,G163=data!$I$20,G163=data!$I$21,G163=data!$I$22,G163=data!$I$23,G163=data!$I$24,G163=data!$I$25,G163=data!$I$26,G163=data!$I$27,G163=data!$I$28,G163=data!$I$29,G163=data!$I$30,G163=data!$I$31,G163=data!$I$32,G163=data!$I$33,G163=data!$I$34,G163=data!$I$35,G163=data!$I$36,G163=data!$I$37,G163=data!$I$38,G163=data!$I$39,G163=data!$I$40,G163=data!$I$41,G163=data!$I$42,G163=data!$I$43,G163=data!$I$44),1,0)</f>
        <v>0</v>
      </c>
      <c r="Z163" s="176" t="s">
        <v>297</v>
      </c>
      <c r="AA163" s="10"/>
      <c r="AB163" s="10"/>
      <c r="AC163" s="168">
        <v>160</v>
      </c>
      <c r="AD163" s="328"/>
      <c r="AE163" s="223"/>
      <c r="AF163" s="168">
        <v>160</v>
      </c>
      <c r="AG163" s="328"/>
      <c r="AH163" s="223"/>
      <c r="AI163" s="168">
        <v>160</v>
      </c>
      <c r="AJ163" s="328"/>
      <c r="AK163" s="223"/>
      <c r="AL163" s="168">
        <v>160</v>
      </c>
      <c r="AM163" s="328"/>
      <c r="AN163" s="223"/>
      <c r="AO163" s="168">
        <v>160</v>
      </c>
      <c r="AP163" s="328"/>
      <c r="AQ163" s="223"/>
      <c r="AR163" s="168">
        <v>160</v>
      </c>
      <c r="AS163" s="328"/>
      <c r="AT163" s="223"/>
      <c r="AU163" s="168">
        <v>160</v>
      </c>
      <c r="AV163" s="328"/>
      <c r="AW163" s="223"/>
      <c r="AX163" s="168">
        <v>160</v>
      </c>
      <c r="AY163" s="328"/>
      <c r="AZ163" s="223"/>
      <c r="BA163" s="168">
        <v>160</v>
      </c>
      <c r="BB163" s="328"/>
      <c r="BC163" s="223"/>
      <c r="BD163" s="168">
        <v>160</v>
      </c>
      <c r="BE163" s="328"/>
      <c r="BF163" s="223"/>
      <c r="BG163" s="168">
        <v>160</v>
      </c>
      <c r="BH163" s="328"/>
      <c r="BI163" s="223"/>
      <c r="BJ163" s="168">
        <v>160</v>
      </c>
      <c r="BK163" s="328"/>
      <c r="BL163" s="223"/>
      <c r="BM163" s="226">
        <f t="shared" si="165"/>
        <v>0</v>
      </c>
      <c r="BN163" s="251">
        <f t="shared" si="166"/>
        <v>0</v>
      </c>
      <c r="BO163" s="226">
        <f t="shared" si="167"/>
        <v>0</v>
      </c>
      <c r="BP163" s="227">
        <f t="shared" si="168"/>
        <v>0</v>
      </c>
      <c r="BQ163" s="1"/>
      <c r="BR163" s="1"/>
      <c r="BS163" s="164">
        <v>160</v>
      </c>
      <c r="BT163" s="327"/>
      <c r="BU163" s="177"/>
      <c r="BV163" s="164">
        <v>160</v>
      </c>
      <c r="BW163" s="327"/>
      <c r="BX163" s="177"/>
      <c r="BY163" s="164">
        <v>160</v>
      </c>
      <c r="BZ163" s="327"/>
      <c r="CA163" s="177"/>
      <c r="CB163" s="164">
        <v>160</v>
      </c>
      <c r="CC163" s="327"/>
      <c r="CD163" s="177"/>
      <c r="CE163" s="164">
        <v>160</v>
      </c>
      <c r="CF163" s="327"/>
      <c r="CG163" s="177"/>
      <c r="CH163" s="164">
        <v>160</v>
      </c>
      <c r="CI163" s="327"/>
      <c r="CJ163" s="177"/>
      <c r="CK163" s="164">
        <v>160</v>
      </c>
      <c r="CL163" s="327"/>
      <c r="CM163" s="177"/>
      <c r="CN163" s="164">
        <v>160</v>
      </c>
      <c r="CO163" s="327"/>
      <c r="CP163" s="177"/>
      <c r="CQ163" s="164">
        <v>160</v>
      </c>
      <c r="CR163" s="327"/>
      <c r="CS163" s="177"/>
      <c r="CT163" s="164">
        <v>160</v>
      </c>
      <c r="CU163" s="327"/>
      <c r="CV163" s="177"/>
      <c r="CW163" s="164">
        <v>160</v>
      </c>
      <c r="CX163" s="327"/>
      <c r="CY163" s="177"/>
      <c r="CZ163" s="164">
        <v>160</v>
      </c>
      <c r="DA163" s="327"/>
      <c r="DB163" s="177"/>
      <c r="DC163" s="252">
        <f t="shared" si="169"/>
        <v>0</v>
      </c>
      <c r="DD163" s="251">
        <f t="shared" si="170"/>
        <v>0</v>
      </c>
      <c r="DE163" s="226">
        <f t="shared" si="171"/>
        <v>0</v>
      </c>
      <c r="DF163" s="227">
        <f t="shared" si="172"/>
        <v>0</v>
      </c>
      <c r="DG163" s="1"/>
      <c r="DH163" s="1"/>
      <c r="DI163" s="164">
        <v>160</v>
      </c>
      <c r="DJ163" s="340"/>
      <c r="DK163" s="169"/>
      <c r="DL163" s="195">
        <v>160</v>
      </c>
      <c r="DM163" s="328"/>
      <c r="DN163" s="169"/>
      <c r="DO163" s="195">
        <v>160</v>
      </c>
      <c r="DP163" s="328"/>
      <c r="DQ163" s="169"/>
      <c r="DR163" s="195">
        <v>160</v>
      </c>
      <c r="DS163" s="328"/>
      <c r="DT163" s="169"/>
      <c r="DU163" s="195">
        <v>160</v>
      </c>
      <c r="DV163" s="328"/>
      <c r="DW163" s="169"/>
      <c r="DX163" s="164">
        <v>160</v>
      </c>
      <c r="DY163" s="340"/>
      <c r="DZ163" s="169"/>
      <c r="EA163" s="195">
        <v>160</v>
      </c>
      <c r="EB163" s="328"/>
      <c r="EC163" s="169"/>
      <c r="ED163" s="195">
        <v>160</v>
      </c>
      <c r="EE163" s="328"/>
      <c r="EF163" s="169"/>
      <c r="EG163" s="195">
        <v>160</v>
      </c>
      <c r="EH163" s="328"/>
      <c r="EI163" s="169"/>
      <c r="EJ163" s="164">
        <v>160</v>
      </c>
      <c r="EK163" s="340"/>
      <c r="EL163" s="169"/>
      <c r="EM163" s="195">
        <v>160</v>
      </c>
      <c r="EN163" s="328"/>
      <c r="EO163" s="169"/>
      <c r="EP163" s="195">
        <v>160</v>
      </c>
      <c r="EQ163" s="328"/>
      <c r="ER163" s="169"/>
      <c r="ES163" s="252">
        <f t="shared" si="173"/>
        <v>0</v>
      </c>
      <c r="ET163" s="251">
        <f t="shared" si="174"/>
        <v>0</v>
      </c>
      <c r="EU163" s="226">
        <f t="shared" si="175"/>
        <v>0</v>
      </c>
      <c r="EV163" s="227">
        <f t="shared" si="176"/>
        <v>0</v>
      </c>
      <c r="EW163" s="1"/>
      <c r="EX163" s="1"/>
      <c r="EY163" s="346">
        <v>160</v>
      </c>
      <c r="EZ163" s="327"/>
      <c r="FA163" s="169"/>
      <c r="FB163" s="195">
        <v>160</v>
      </c>
      <c r="FC163" s="327"/>
      <c r="FD163" s="169"/>
      <c r="FE163" s="195">
        <v>160</v>
      </c>
      <c r="FF163" s="327"/>
      <c r="FG163" s="169"/>
      <c r="FH163" s="195">
        <v>160</v>
      </c>
      <c r="FI163" s="327"/>
      <c r="FJ163" s="169"/>
      <c r="FK163" s="164">
        <v>160</v>
      </c>
      <c r="FL163" s="340"/>
      <c r="FM163" s="169"/>
      <c r="FN163" s="195">
        <v>160</v>
      </c>
      <c r="FO163" s="327"/>
      <c r="FP163" s="169"/>
      <c r="FQ163" s="164">
        <v>160</v>
      </c>
      <c r="FR163" s="340"/>
      <c r="FS163" s="169"/>
      <c r="FT163" s="195">
        <v>160</v>
      </c>
      <c r="FU163" s="327"/>
      <c r="FV163" s="169"/>
      <c r="FW163" s="195">
        <v>160</v>
      </c>
      <c r="FX163" s="327"/>
      <c r="FY163" s="169"/>
      <c r="FZ163" s="164">
        <v>160</v>
      </c>
      <c r="GA163" s="340"/>
      <c r="GB163" s="169"/>
      <c r="GC163" s="195">
        <v>160</v>
      </c>
      <c r="GD163" s="327"/>
      <c r="GE163" s="169"/>
      <c r="GF163" s="195">
        <v>160</v>
      </c>
      <c r="GG163" s="327"/>
      <c r="GH163" s="169"/>
      <c r="GI163" s="252">
        <f t="shared" si="177"/>
        <v>0</v>
      </c>
      <c r="GJ163" s="251">
        <f t="shared" si="178"/>
        <v>0</v>
      </c>
      <c r="GK163" s="226">
        <f t="shared" si="179"/>
        <v>0</v>
      </c>
      <c r="GL163" s="227">
        <f t="shared" si="180"/>
        <v>0</v>
      </c>
      <c r="GM163" s="1"/>
      <c r="GN163" s="1"/>
      <c r="GO163" s="346">
        <v>160</v>
      </c>
      <c r="GP163" s="327"/>
      <c r="GQ163" s="169"/>
      <c r="GR163" s="195">
        <v>160</v>
      </c>
      <c r="GS163" s="327"/>
      <c r="GT163" s="169"/>
      <c r="GU163" s="195">
        <v>160</v>
      </c>
      <c r="GV163" s="327"/>
      <c r="GW163" s="169"/>
      <c r="GX163" s="195">
        <v>160</v>
      </c>
      <c r="GY163" s="327"/>
      <c r="GZ163" s="169"/>
      <c r="HA163" s="195">
        <v>160</v>
      </c>
      <c r="HB163" s="327"/>
      <c r="HC163" s="169"/>
      <c r="HD163" s="195">
        <v>160</v>
      </c>
      <c r="HE163" s="327"/>
      <c r="HF163" s="169"/>
      <c r="HG163" s="195">
        <v>160</v>
      </c>
      <c r="HH163" s="327"/>
      <c r="HI163" s="169"/>
      <c r="HJ163" s="195">
        <v>160</v>
      </c>
      <c r="HK163" s="327"/>
      <c r="HL163" s="169"/>
      <c r="HM163" s="195">
        <v>160</v>
      </c>
      <c r="HN163" s="327"/>
      <c r="HO163" s="169"/>
      <c r="HP163" s="195">
        <v>160</v>
      </c>
      <c r="HQ163" s="327"/>
      <c r="HR163" s="169"/>
      <c r="HS163" s="195">
        <v>160</v>
      </c>
      <c r="HT163" s="327"/>
      <c r="HU163" s="169"/>
      <c r="HV163" s="195">
        <v>160</v>
      </c>
      <c r="HW163" s="327"/>
      <c r="HX163" s="169"/>
      <c r="HY163" s="252">
        <f t="shared" si="181"/>
        <v>0</v>
      </c>
      <c r="HZ163" s="251">
        <f t="shared" si="182"/>
        <v>0</v>
      </c>
      <c r="IA163" s="226">
        <f t="shared" si="183"/>
        <v>0</v>
      </c>
      <c r="IB163" s="227">
        <f t="shared" si="184"/>
        <v>0</v>
      </c>
      <c r="IC163" s="1"/>
      <c r="ID163" s="1"/>
      <c r="IE163" s="346">
        <v>160</v>
      </c>
      <c r="IF163" s="327"/>
      <c r="IG163" s="169"/>
      <c r="IH163" s="195">
        <v>160</v>
      </c>
      <c r="II163" s="327"/>
      <c r="IJ163" s="169"/>
      <c r="IK163" s="164">
        <v>160</v>
      </c>
      <c r="IL163" s="340"/>
      <c r="IM163" s="169"/>
      <c r="IN163" s="164">
        <v>160</v>
      </c>
      <c r="IO163" s="340"/>
      <c r="IP163" s="169"/>
      <c r="IQ163" s="164">
        <v>160</v>
      </c>
      <c r="IR163" s="340"/>
      <c r="IS163" s="169"/>
      <c r="IT163" s="164">
        <v>160</v>
      </c>
      <c r="IU163" s="340"/>
      <c r="IV163" s="169"/>
      <c r="IW163" s="195">
        <v>160</v>
      </c>
      <c r="IX163" s="327"/>
      <c r="IY163" s="169"/>
      <c r="IZ163" s="164">
        <v>160</v>
      </c>
      <c r="JA163" s="340"/>
      <c r="JB163" s="169"/>
      <c r="JC163" s="164">
        <v>160</v>
      </c>
      <c r="JD163" s="340"/>
      <c r="JE163" s="169"/>
      <c r="JF163" s="164">
        <v>160</v>
      </c>
      <c r="JG163" s="340"/>
      <c r="JH163" s="169"/>
      <c r="JI163" s="164">
        <v>160</v>
      </c>
      <c r="JJ163" s="340"/>
      <c r="JK163" s="169"/>
      <c r="JL163" s="195">
        <v>160</v>
      </c>
      <c r="JM163" s="327"/>
      <c r="JN163" s="169"/>
      <c r="JO163" s="252">
        <f t="shared" si="185"/>
        <v>0</v>
      </c>
      <c r="JP163" s="251">
        <f t="shared" si="186"/>
        <v>0</v>
      </c>
      <c r="JQ163" s="226">
        <f t="shared" si="187"/>
        <v>0</v>
      </c>
      <c r="JR163" s="227">
        <f t="shared" si="188"/>
        <v>0</v>
      </c>
      <c r="JS163" s="1"/>
      <c r="JT163" s="1"/>
      <c r="JU163" s="164">
        <v>160</v>
      </c>
      <c r="JV163" s="340"/>
      <c r="JW163" s="169"/>
      <c r="JX163" s="164">
        <v>160</v>
      </c>
      <c r="JY163" s="340"/>
      <c r="JZ163" s="169"/>
      <c r="KA163" s="164">
        <v>160</v>
      </c>
      <c r="KB163" s="340"/>
      <c r="KC163" s="169"/>
      <c r="KD163" s="164">
        <v>160</v>
      </c>
      <c r="KE163" s="340"/>
      <c r="KF163" s="169"/>
      <c r="KG163" s="164">
        <v>160</v>
      </c>
      <c r="KH163" s="340"/>
      <c r="KI163" s="169"/>
      <c r="KJ163" s="164">
        <v>160</v>
      </c>
      <c r="KK163" s="340"/>
      <c r="KL163" s="169"/>
      <c r="KM163" s="164">
        <v>160</v>
      </c>
      <c r="KN163" s="340"/>
      <c r="KO163" s="169"/>
      <c r="KP163" s="164">
        <v>160</v>
      </c>
      <c r="KQ163" s="340"/>
      <c r="KR163" s="169"/>
      <c r="KS163" s="164">
        <v>160</v>
      </c>
      <c r="KT163" s="340"/>
      <c r="KU163" s="169"/>
      <c r="KV163" s="164">
        <v>160</v>
      </c>
      <c r="KW163" s="340"/>
      <c r="KX163" s="169"/>
      <c r="KY163" s="164">
        <v>160</v>
      </c>
      <c r="KZ163" s="340"/>
      <c r="LA163" s="169"/>
      <c r="LB163" s="164">
        <v>160</v>
      </c>
      <c r="LC163" s="340"/>
      <c r="LD163" s="169"/>
      <c r="LE163" s="252">
        <f t="shared" si="189"/>
        <v>0</v>
      </c>
      <c r="LF163" s="251">
        <f t="shared" si="190"/>
        <v>0</v>
      </c>
      <c r="LG163" s="226">
        <f t="shared" si="191"/>
        <v>0</v>
      </c>
      <c r="LH163" s="227">
        <f t="shared" si="192"/>
        <v>0</v>
      </c>
      <c r="LI163" s="1"/>
      <c r="LJ163" s="1"/>
      <c r="LK163" s="164">
        <v>160</v>
      </c>
      <c r="LL163" s="340"/>
      <c r="LM163" s="169"/>
      <c r="LN163" s="164">
        <v>160</v>
      </c>
      <c r="LO163" s="340"/>
      <c r="LP163" s="169"/>
      <c r="LQ163" s="164">
        <v>160</v>
      </c>
      <c r="LR163" s="340"/>
      <c r="LS163" s="169"/>
      <c r="LT163" s="164">
        <v>160</v>
      </c>
      <c r="LU163" s="340"/>
      <c r="LV163" s="169"/>
      <c r="LW163" s="164">
        <v>160</v>
      </c>
      <c r="LX163" s="340"/>
      <c r="LY163" s="169"/>
      <c r="LZ163" s="205">
        <v>160</v>
      </c>
      <c r="MA163" s="340"/>
      <c r="MB163" s="169"/>
      <c r="MC163" s="164">
        <v>160</v>
      </c>
      <c r="MD163" s="340"/>
      <c r="ME163" s="169"/>
      <c r="MF163" s="164">
        <v>160</v>
      </c>
      <c r="MG163" s="340"/>
      <c r="MH163" s="169"/>
      <c r="MI163" s="164">
        <v>160</v>
      </c>
      <c r="MJ163" s="340"/>
      <c r="MK163" s="169"/>
      <c r="ML163" s="164">
        <v>160</v>
      </c>
      <c r="MM163" s="340"/>
      <c r="MN163" s="169"/>
      <c r="MO163" s="205">
        <v>160</v>
      </c>
      <c r="MP163" s="340"/>
      <c r="MQ163" s="169"/>
      <c r="MR163" s="164">
        <v>160</v>
      </c>
      <c r="MS163" s="340"/>
      <c r="MT163" s="169"/>
      <c r="MU163" s="252">
        <f t="shared" si="193"/>
        <v>0</v>
      </c>
      <c r="MV163" s="251">
        <f t="shared" si="194"/>
        <v>0</v>
      </c>
      <c r="MW163" s="226">
        <f t="shared" si="195"/>
        <v>0</v>
      </c>
      <c r="MX163" s="227">
        <f t="shared" si="196"/>
        <v>0</v>
      </c>
      <c r="MY163" s="1"/>
      <c r="MZ163" s="1"/>
      <c r="NA163" s="346">
        <v>160</v>
      </c>
      <c r="NB163" s="327"/>
      <c r="NC163" s="169"/>
      <c r="ND163" s="164">
        <v>160</v>
      </c>
      <c r="NE163" s="340"/>
      <c r="NF163" s="169"/>
      <c r="NG163" s="195">
        <v>160</v>
      </c>
      <c r="NH163" s="327"/>
      <c r="NI163" s="169"/>
      <c r="NJ163" s="195">
        <v>160</v>
      </c>
      <c r="NK163" s="327"/>
      <c r="NL163" s="169"/>
      <c r="NM163" s="164">
        <v>160</v>
      </c>
      <c r="NN163" s="340"/>
      <c r="NO163" s="169"/>
      <c r="NP163" s="164">
        <v>160</v>
      </c>
      <c r="NQ163" s="340"/>
      <c r="NR163" s="169"/>
      <c r="NS163" s="164">
        <v>160</v>
      </c>
      <c r="NT163" s="340"/>
      <c r="NU163" s="169"/>
      <c r="NV163" s="195">
        <v>160</v>
      </c>
      <c r="NW163" s="327"/>
      <c r="NX163" s="169"/>
      <c r="NY163" s="195">
        <v>160</v>
      </c>
      <c r="NZ163" s="327"/>
      <c r="OA163" s="169"/>
      <c r="OB163" s="164">
        <v>160</v>
      </c>
      <c r="OC163" s="340"/>
      <c r="OD163" s="169"/>
      <c r="OE163" s="164">
        <v>160</v>
      </c>
      <c r="OF163" s="340"/>
      <c r="OG163" s="169"/>
      <c r="OH163" s="164">
        <v>160</v>
      </c>
      <c r="OI163" s="340"/>
      <c r="OJ163" s="169"/>
      <c r="OK163" s="252">
        <f t="shared" si="197"/>
        <v>0</v>
      </c>
      <c r="OL163" s="251">
        <f t="shared" si="198"/>
        <v>0</v>
      </c>
      <c r="OM163" s="226">
        <f t="shared" si="199"/>
        <v>0</v>
      </c>
      <c r="ON163" s="227">
        <f t="shared" si="200"/>
        <v>0</v>
      </c>
      <c r="OO163" s="1"/>
      <c r="OP163" s="1"/>
      <c r="OQ163" s="283" t="s">
        <v>297</v>
      </c>
      <c r="OR163" s="354">
        <v>160</v>
      </c>
      <c r="OS163" s="327"/>
      <c r="OT163" s="177"/>
      <c r="OU163" s="252">
        <f t="shared" si="201"/>
        <v>0</v>
      </c>
      <c r="OV163" s="227">
        <f t="shared" si="202"/>
        <v>0</v>
      </c>
      <c r="OW163" s="226">
        <f t="shared" si="203"/>
        <v>0</v>
      </c>
      <c r="OX163" s="251">
        <f t="shared" si="204"/>
        <v>0</v>
      </c>
      <c r="OY163" s="293"/>
      <c r="OZ163" s="1"/>
      <c r="PA163" s="1"/>
      <c r="PB163" s="228">
        <f t="shared" si="151"/>
        <v>0</v>
      </c>
      <c r="PC163" s="255">
        <f t="shared" si="152"/>
        <v>0</v>
      </c>
      <c r="PD163" s="226">
        <f t="shared" si="153"/>
        <v>0</v>
      </c>
      <c r="PE163" s="227">
        <f t="shared" si="154"/>
        <v>0</v>
      </c>
      <c r="PF163" s="230">
        <f t="shared" si="155"/>
        <v>0</v>
      </c>
      <c r="PG163" s="229">
        <f t="shared" si="156"/>
        <v>0</v>
      </c>
      <c r="PH163" s="226">
        <f t="shared" si="157"/>
        <v>0</v>
      </c>
      <c r="PI163" s="251">
        <f t="shared" si="158"/>
        <v>0</v>
      </c>
      <c r="PJ163" s="412">
        <f t="shared" si="159"/>
        <v>0</v>
      </c>
      <c r="PK163" s="417">
        <f t="shared" si="160"/>
        <v>0</v>
      </c>
      <c r="PL163" s="412">
        <f t="shared" si="161"/>
        <v>0</v>
      </c>
      <c r="PM163" s="414">
        <f t="shared" si="162"/>
        <v>0</v>
      </c>
      <c r="PN163" s="412" t="s">
        <v>338</v>
      </c>
      <c r="PO163" s="414" t="s">
        <v>338</v>
      </c>
      <c r="PP163" s="412">
        <f t="shared" si="163"/>
        <v>0</v>
      </c>
      <c r="PQ163" s="414">
        <f t="shared" si="164"/>
        <v>0</v>
      </c>
      <c r="PR163" s="1"/>
      <c r="PV163" s="26"/>
      <c r="PW163" s="26"/>
      <c r="PY163" s="26"/>
    </row>
    <row r="164" spans="2:441" s="4" customFormat="1" ht="15" hidden="1" customHeight="1" x14ac:dyDescent="0.25">
      <c r="B164" s="46"/>
      <c r="C164" s="982"/>
      <c r="D164" s="983"/>
      <c r="E164" s="583"/>
      <c r="F164" s="652"/>
      <c r="G164" s="584"/>
      <c r="H164" s="58"/>
      <c r="I164" s="57">
        <f>INT(ROUND(F164,2)*(IF(RIGHT(G164,1)="*",data!$J$11*H164+(IF(H164&gt;0, data!$K$11,0)),(IF(G164&gt;0,data!$J$11*RIGHT(G164,5)+data!$K$11,0)))))</f>
        <v>0</v>
      </c>
      <c r="J164" s="57">
        <f t="shared" si="144"/>
        <v>0</v>
      </c>
      <c r="K164" s="576"/>
      <c r="L164" s="550"/>
      <c r="M164" s="128"/>
      <c r="N164" s="57">
        <f>INT(ROUND(F164,2)*(IF(J164&gt;0,(IF(L164="ano",data!$J$6,0)),0)))</f>
        <v>0</v>
      </c>
      <c r="O164" s="61">
        <f t="shared" si="145"/>
        <v>0</v>
      </c>
      <c r="P164" s="63">
        <f t="shared" si="146"/>
        <v>0</v>
      </c>
      <c r="Q164" s="26"/>
      <c r="R164" s="288" t="str">
        <f t="shared" si="147"/>
        <v/>
      </c>
      <c r="S164" s="289" t="str">
        <f t="shared" si="148"/>
        <v/>
      </c>
      <c r="T164" s="65" t="s">
        <v>338</v>
      </c>
      <c r="U164" s="290" t="str">
        <f t="shared" si="149"/>
        <v/>
      </c>
      <c r="V164" s="4">
        <f t="shared" ref="V164:V205" si="205">IF(P164&gt;0,IF(ISTEXT(C164)=TRUE,0,1),0)</f>
        <v>0</v>
      </c>
      <c r="W164" s="26">
        <f t="shared" si="150"/>
        <v>0</v>
      </c>
      <c r="X164" s="26">
        <f>IF(OR(G164=data!$I$18,G164=data!$I$19,G164=data!$I$20,G164=data!$I$21,G164=data!$I$22,G164=data!$I$23,G164=data!$I$24,G164=data!$I$25,G164=data!$I$26,G164=data!$I$27,G164=data!$I$28,G164=data!$I$29,G164=data!$I$30,G164=data!$I$31,G164=data!$I$32,G164=data!$I$33,G164=data!$I$34,G164=data!$I$35,G164=data!$I$36,G164=data!$I$37,G164=data!$I$38,G164=data!$I$39,G164=data!$I$40,G164=data!$I$41,G164=data!$I$42,G164=data!$I$43,G164=data!$I$44),1,0)</f>
        <v>0</v>
      </c>
      <c r="Z164" s="173" t="s">
        <v>297</v>
      </c>
      <c r="AA164" s="10"/>
      <c r="AB164" s="10"/>
      <c r="AC164" s="560">
        <v>160</v>
      </c>
      <c r="AD164" s="561"/>
      <c r="AE164" s="562"/>
      <c r="AF164" s="560">
        <v>160</v>
      </c>
      <c r="AG164" s="561"/>
      <c r="AH164" s="562"/>
      <c r="AI164" s="560">
        <v>160</v>
      </c>
      <c r="AJ164" s="561"/>
      <c r="AK164" s="562"/>
      <c r="AL164" s="560">
        <v>160</v>
      </c>
      <c r="AM164" s="561"/>
      <c r="AN164" s="562"/>
      <c r="AO164" s="560">
        <v>160</v>
      </c>
      <c r="AP164" s="561"/>
      <c r="AQ164" s="562"/>
      <c r="AR164" s="560">
        <v>160</v>
      </c>
      <c r="AS164" s="561"/>
      <c r="AT164" s="562"/>
      <c r="AU164" s="560">
        <v>160</v>
      </c>
      <c r="AV164" s="561"/>
      <c r="AW164" s="562"/>
      <c r="AX164" s="560">
        <v>160</v>
      </c>
      <c r="AY164" s="561"/>
      <c r="AZ164" s="562"/>
      <c r="BA164" s="560">
        <v>160</v>
      </c>
      <c r="BB164" s="561"/>
      <c r="BC164" s="562"/>
      <c r="BD164" s="560">
        <v>160</v>
      </c>
      <c r="BE164" s="561"/>
      <c r="BF164" s="562"/>
      <c r="BG164" s="560">
        <v>160</v>
      </c>
      <c r="BH164" s="561"/>
      <c r="BI164" s="562"/>
      <c r="BJ164" s="560">
        <v>160</v>
      </c>
      <c r="BK164" s="561"/>
      <c r="BL164" s="562"/>
      <c r="BM164" s="226">
        <f t="shared" si="165"/>
        <v>0</v>
      </c>
      <c r="BN164" s="251">
        <f t="shared" si="166"/>
        <v>0</v>
      </c>
      <c r="BO164" s="226">
        <f t="shared" si="167"/>
        <v>0</v>
      </c>
      <c r="BP164" s="227">
        <f t="shared" si="168"/>
        <v>0</v>
      </c>
      <c r="BQ164" s="1"/>
      <c r="BR164" s="1"/>
      <c r="BS164" s="174">
        <v>160</v>
      </c>
      <c r="BT164" s="573"/>
      <c r="BU164" s="175"/>
      <c r="BV164" s="174">
        <v>160</v>
      </c>
      <c r="BW164" s="573"/>
      <c r="BX164" s="175"/>
      <c r="BY164" s="174">
        <v>160</v>
      </c>
      <c r="BZ164" s="573"/>
      <c r="CA164" s="175"/>
      <c r="CB164" s="174">
        <v>160</v>
      </c>
      <c r="CC164" s="573"/>
      <c r="CD164" s="175"/>
      <c r="CE164" s="174">
        <v>160</v>
      </c>
      <c r="CF164" s="573"/>
      <c r="CG164" s="175"/>
      <c r="CH164" s="174">
        <v>160</v>
      </c>
      <c r="CI164" s="573"/>
      <c r="CJ164" s="175"/>
      <c r="CK164" s="174">
        <v>160</v>
      </c>
      <c r="CL164" s="573"/>
      <c r="CM164" s="175"/>
      <c r="CN164" s="174">
        <v>160</v>
      </c>
      <c r="CO164" s="573"/>
      <c r="CP164" s="175"/>
      <c r="CQ164" s="174">
        <v>160</v>
      </c>
      <c r="CR164" s="573"/>
      <c r="CS164" s="175"/>
      <c r="CT164" s="174">
        <v>160</v>
      </c>
      <c r="CU164" s="573"/>
      <c r="CV164" s="175"/>
      <c r="CW164" s="174">
        <v>160</v>
      </c>
      <c r="CX164" s="573"/>
      <c r="CY164" s="175"/>
      <c r="CZ164" s="174">
        <v>160</v>
      </c>
      <c r="DA164" s="573"/>
      <c r="DB164" s="175"/>
      <c r="DC164" s="252">
        <f t="shared" si="169"/>
        <v>0</v>
      </c>
      <c r="DD164" s="251">
        <f t="shared" si="170"/>
        <v>0</v>
      </c>
      <c r="DE164" s="226">
        <f t="shared" si="171"/>
        <v>0</v>
      </c>
      <c r="DF164" s="227">
        <f t="shared" si="172"/>
        <v>0</v>
      </c>
      <c r="DG164" s="1"/>
      <c r="DH164" s="1"/>
      <c r="DI164" s="174">
        <v>160</v>
      </c>
      <c r="DJ164" s="566"/>
      <c r="DK164" s="567"/>
      <c r="DL164" s="201">
        <v>160</v>
      </c>
      <c r="DM164" s="561"/>
      <c r="DN164" s="567"/>
      <c r="DO164" s="201">
        <v>160</v>
      </c>
      <c r="DP164" s="561"/>
      <c r="DQ164" s="567"/>
      <c r="DR164" s="201">
        <v>160</v>
      </c>
      <c r="DS164" s="561"/>
      <c r="DT164" s="567"/>
      <c r="DU164" s="201">
        <v>160</v>
      </c>
      <c r="DV164" s="561"/>
      <c r="DW164" s="567"/>
      <c r="DX164" s="174">
        <v>160</v>
      </c>
      <c r="DY164" s="566"/>
      <c r="DZ164" s="567"/>
      <c r="EA164" s="201">
        <v>160</v>
      </c>
      <c r="EB164" s="561"/>
      <c r="EC164" s="567"/>
      <c r="ED164" s="201">
        <v>160</v>
      </c>
      <c r="EE164" s="561"/>
      <c r="EF164" s="567"/>
      <c r="EG164" s="201">
        <v>160</v>
      </c>
      <c r="EH164" s="561"/>
      <c r="EI164" s="567"/>
      <c r="EJ164" s="174">
        <v>160</v>
      </c>
      <c r="EK164" s="566"/>
      <c r="EL164" s="567"/>
      <c r="EM164" s="201">
        <v>160</v>
      </c>
      <c r="EN164" s="561"/>
      <c r="EO164" s="567"/>
      <c r="EP164" s="201">
        <v>160</v>
      </c>
      <c r="EQ164" s="561"/>
      <c r="ER164" s="567"/>
      <c r="ES164" s="252">
        <f t="shared" si="173"/>
        <v>0</v>
      </c>
      <c r="ET164" s="251">
        <f t="shared" si="174"/>
        <v>0</v>
      </c>
      <c r="EU164" s="226">
        <f t="shared" si="175"/>
        <v>0</v>
      </c>
      <c r="EV164" s="227">
        <f t="shared" si="176"/>
        <v>0</v>
      </c>
      <c r="EW164" s="1"/>
      <c r="EX164" s="1"/>
      <c r="EY164" s="568">
        <v>160</v>
      </c>
      <c r="EZ164" s="573"/>
      <c r="FA164" s="567"/>
      <c r="FB164" s="201">
        <v>160</v>
      </c>
      <c r="FC164" s="573"/>
      <c r="FD164" s="567"/>
      <c r="FE164" s="201">
        <v>160</v>
      </c>
      <c r="FF164" s="573"/>
      <c r="FG164" s="567"/>
      <c r="FH164" s="201">
        <v>160</v>
      </c>
      <c r="FI164" s="573"/>
      <c r="FJ164" s="567"/>
      <c r="FK164" s="174">
        <v>160</v>
      </c>
      <c r="FL164" s="566"/>
      <c r="FM164" s="567"/>
      <c r="FN164" s="201">
        <v>160</v>
      </c>
      <c r="FO164" s="573"/>
      <c r="FP164" s="567"/>
      <c r="FQ164" s="174">
        <v>160</v>
      </c>
      <c r="FR164" s="566"/>
      <c r="FS164" s="567"/>
      <c r="FT164" s="201">
        <v>160</v>
      </c>
      <c r="FU164" s="573"/>
      <c r="FV164" s="567"/>
      <c r="FW164" s="201">
        <v>160</v>
      </c>
      <c r="FX164" s="573"/>
      <c r="FY164" s="567"/>
      <c r="FZ164" s="174">
        <v>160</v>
      </c>
      <c r="GA164" s="566"/>
      <c r="GB164" s="567"/>
      <c r="GC164" s="201">
        <v>160</v>
      </c>
      <c r="GD164" s="573"/>
      <c r="GE164" s="567"/>
      <c r="GF164" s="201">
        <v>160</v>
      </c>
      <c r="GG164" s="573"/>
      <c r="GH164" s="567"/>
      <c r="GI164" s="252">
        <f t="shared" si="177"/>
        <v>0</v>
      </c>
      <c r="GJ164" s="251">
        <f t="shared" si="178"/>
        <v>0</v>
      </c>
      <c r="GK164" s="226">
        <f t="shared" si="179"/>
        <v>0</v>
      </c>
      <c r="GL164" s="227">
        <f t="shared" si="180"/>
        <v>0</v>
      </c>
      <c r="GM164" s="1"/>
      <c r="GN164" s="1"/>
      <c r="GO164" s="568">
        <v>160</v>
      </c>
      <c r="GP164" s="573"/>
      <c r="GQ164" s="567"/>
      <c r="GR164" s="201">
        <v>160</v>
      </c>
      <c r="GS164" s="573"/>
      <c r="GT164" s="567"/>
      <c r="GU164" s="201">
        <v>160</v>
      </c>
      <c r="GV164" s="573"/>
      <c r="GW164" s="567"/>
      <c r="GX164" s="201">
        <v>160</v>
      </c>
      <c r="GY164" s="573"/>
      <c r="GZ164" s="567"/>
      <c r="HA164" s="201">
        <v>160</v>
      </c>
      <c r="HB164" s="573"/>
      <c r="HC164" s="567"/>
      <c r="HD164" s="201">
        <v>160</v>
      </c>
      <c r="HE164" s="573"/>
      <c r="HF164" s="567"/>
      <c r="HG164" s="201">
        <v>160</v>
      </c>
      <c r="HH164" s="573"/>
      <c r="HI164" s="567"/>
      <c r="HJ164" s="201">
        <v>160</v>
      </c>
      <c r="HK164" s="573"/>
      <c r="HL164" s="567"/>
      <c r="HM164" s="201">
        <v>160</v>
      </c>
      <c r="HN164" s="573"/>
      <c r="HO164" s="567"/>
      <c r="HP164" s="201">
        <v>160</v>
      </c>
      <c r="HQ164" s="573"/>
      <c r="HR164" s="567"/>
      <c r="HS164" s="201">
        <v>160</v>
      </c>
      <c r="HT164" s="573"/>
      <c r="HU164" s="567"/>
      <c r="HV164" s="201">
        <v>160</v>
      </c>
      <c r="HW164" s="573"/>
      <c r="HX164" s="567"/>
      <c r="HY164" s="252">
        <f t="shared" si="181"/>
        <v>0</v>
      </c>
      <c r="HZ164" s="251">
        <f t="shared" si="182"/>
        <v>0</v>
      </c>
      <c r="IA164" s="226">
        <f t="shared" si="183"/>
        <v>0</v>
      </c>
      <c r="IB164" s="227">
        <f t="shared" si="184"/>
        <v>0</v>
      </c>
      <c r="IC164" s="1"/>
      <c r="ID164" s="1"/>
      <c r="IE164" s="568">
        <v>160</v>
      </c>
      <c r="IF164" s="573"/>
      <c r="IG164" s="567"/>
      <c r="IH164" s="201">
        <v>160</v>
      </c>
      <c r="II164" s="573"/>
      <c r="IJ164" s="567"/>
      <c r="IK164" s="174">
        <v>160</v>
      </c>
      <c r="IL164" s="566"/>
      <c r="IM164" s="567"/>
      <c r="IN164" s="174">
        <v>160</v>
      </c>
      <c r="IO164" s="566"/>
      <c r="IP164" s="567"/>
      <c r="IQ164" s="174">
        <v>160</v>
      </c>
      <c r="IR164" s="566"/>
      <c r="IS164" s="567"/>
      <c r="IT164" s="174">
        <v>160</v>
      </c>
      <c r="IU164" s="566"/>
      <c r="IV164" s="567"/>
      <c r="IW164" s="201">
        <v>160</v>
      </c>
      <c r="IX164" s="573"/>
      <c r="IY164" s="567"/>
      <c r="IZ164" s="174">
        <v>160</v>
      </c>
      <c r="JA164" s="566"/>
      <c r="JB164" s="567"/>
      <c r="JC164" s="174">
        <v>160</v>
      </c>
      <c r="JD164" s="566"/>
      <c r="JE164" s="567"/>
      <c r="JF164" s="174">
        <v>160</v>
      </c>
      <c r="JG164" s="566"/>
      <c r="JH164" s="567"/>
      <c r="JI164" s="174">
        <v>160</v>
      </c>
      <c r="JJ164" s="566"/>
      <c r="JK164" s="567"/>
      <c r="JL164" s="201">
        <v>160</v>
      </c>
      <c r="JM164" s="573"/>
      <c r="JN164" s="567"/>
      <c r="JO164" s="252">
        <f t="shared" si="185"/>
        <v>0</v>
      </c>
      <c r="JP164" s="251">
        <f t="shared" si="186"/>
        <v>0</v>
      </c>
      <c r="JQ164" s="226">
        <f t="shared" si="187"/>
        <v>0</v>
      </c>
      <c r="JR164" s="227">
        <f t="shared" si="188"/>
        <v>0</v>
      </c>
      <c r="JS164" s="1"/>
      <c r="JT164" s="1"/>
      <c r="JU164" s="174">
        <v>160</v>
      </c>
      <c r="JV164" s="566"/>
      <c r="JW164" s="567"/>
      <c r="JX164" s="174">
        <v>160</v>
      </c>
      <c r="JY164" s="566"/>
      <c r="JZ164" s="567"/>
      <c r="KA164" s="174">
        <v>160</v>
      </c>
      <c r="KB164" s="566"/>
      <c r="KC164" s="567"/>
      <c r="KD164" s="174">
        <v>160</v>
      </c>
      <c r="KE164" s="566"/>
      <c r="KF164" s="567"/>
      <c r="KG164" s="174">
        <v>160</v>
      </c>
      <c r="KH164" s="566"/>
      <c r="KI164" s="567"/>
      <c r="KJ164" s="174">
        <v>160</v>
      </c>
      <c r="KK164" s="566"/>
      <c r="KL164" s="567"/>
      <c r="KM164" s="174">
        <v>160</v>
      </c>
      <c r="KN164" s="566"/>
      <c r="KO164" s="567"/>
      <c r="KP164" s="174">
        <v>160</v>
      </c>
      <c r="KQ164" s="566"/>
      <c r="KR164" s="567"/>
      <c r="KS164" s="174">
        <v>160</v>
      </c>
      <c r="KT164" s="566"/>
      <c r="KU164" s="567"/>
      <c r="KV164" s="174">
        <v>160</v>
      </c>
      <c r="KW164" s="566"/>
      <c r="KX164" s="567"/>
      <c r="KY164" s="174">
        <v>160</v>
      </c>
      <c r="KZ164" s="566"/>
      <c r="LA164" s="567"/>
      <c r="LB164" s="174">
        <v>160</v>
      </c>
      <c r="LC164" s="566"/>
      <c r="LD164" s="567"/>
      <c r="LE164" s="252">
        <f t="shared" si="189"/>
        <v>0</v>
      </c>
      <c r="LF164" s="251">
        <f t="shared" si="190"/>
        <v>0</v>
      </c>
      <c r="LG164" s="226">
        <f t="shared" si="191"/>
        <v>0</v>
      </c>
      <c r="LH164" s="227">
        <f t="shared" si="192"/>
        <v>0</v>
      </c>
      <c r="LI164" s="1"/>
      <c r="LJ164" s="1"/>
      <c r="LK164" s="174">
        <v>160</v>
      </c>
      <c r="LL164" s="566"/>
      <c r="LM164" s="567"/>
      <c r="LN164" s="174">
        <v>160</v>
      </c>
      <c r="LO164" s="566"/>
      <c r="LP164" s="567"/>
      <c r="LQ164" s="174">
        <v>160</v>
      </c>
      <c r="LR164" s="566"/>
      <c r="LS164" s="567"/>
      <c r="LT164" s="174">
        <v>160</v>
      </c>
      <c r="LU164" s="566"/>
      <c r="LV164" s="567"/>
      <c r="LW164" s="174">
        <v>160</v>
      </c>
      <c r="LX164" s="566"/>
      <c r="LY164" s="567"/>
      <c r="LZ164" s="551">
        <v>160</v>
      </c>
      <c r="MA164" s="566"/>
      <c r="MB164" s="567"/>
      <c r="MC164" s="174">
        <v>160</v>
      </c>
      <c r="MD164" s="566"/>
      <c r="ME164" s="567"/>
      <c r="MF164" s="174">
        <v>160</v>
      </c>
      <c r="MG164" s="566"/>
      <c r="MH164" s="567"/>
      <c r="MI164" s="174">
        <v>160</v>
      </c>
      <c r="MJ164" s="566"/>
      <c r="MK164" s="567"/>
      <c r="ML164" s="174">
        <v>160</v>
      </c>
      <c r="MM164" s="566"/>
      <c r="MN164" s="567"/>
      <c r="MO164" s="551">
        <v>160</v>
      </c>
      <c r="MP164" s="566"/>
      <c r="MQ164" s="567"/>
      <c r="MR164" s="174">
        <v>160</v>
      </c>
      <c r="MS164" s="566"/>
      <c r="MT164" s="567"/>
      <c r="MU164" s="252">
        <f t="shared" si="193"/>
        <v>0</v>
      </c>
      <c r="MV164" s="251">
        <f t="shared" si="194"/>
        <v>0</v>
      </c>
      <c r="MW164" s="226">
        <f t="shared" si="195"/>
        <v>0</v>
      </c>
      <c r="MX164" s="227">
        <f t="shared" si="196"/>
        <v>0</v>
      </c>
      <c r="MY164" s="1"/>
      <c r="MZ164" s="1"/>
      <c r="NA164" s="568">
        <v>160</v>
      </c>
      <c r="NB164" s="573"/>
      <c r="NC164" s="567"/>
      <c r="ND164" s="174">
        <v>160</v>
      </c>
      <c r="NE164" s="566"/>
      <c r="NF164" s="567"/>
      <c r="NG164" s="201">
        <v>160</v>
      </c>
      <c r="NH164" s="573"/>
      <c r="NI164" s="567"/>
      <c r="NJ164" s="201">
        <v>160</v>
      </c>
      <c r="NK164" s="573"/>
      <c r="NL164" s="567"/>
      <c r="NM164" s="174">
        <v>160</v>
      </c>
      <c r="NN164" s="566"/>
      <c r="NO164" s="567"/>
      <c r="NP164" s="174">
        <v>160</v>
      </c>
      <c r="NQ164" s="566"/>
      <c r="NR164" s="567"/>
      <c r="NS164" s="174">
        <v>160</v>
      </c>
      <c r="NT164" s="566"/>
      <c r="NU164" s="567"/>
      <c r="NV164" s="201">
        <v>160</v>
      </c>
      <c r="NW164" s="573"/>
      <c r="NX164" s="567"/>
      <c r="NY164" s="201">
        <v>160</v>
      </c>
      <c r="NZ164" s="573"/>
      <c r="OA164" s="567"/>
      <c r="OB164" s="174">
        <v>160</v>
      </c>
      <c r="OC164" s="566"/>
      <c r="OD164" s="567"/>
      <c r="OE164" s="174">
        <v>160</v>
      </c>
      <c r="OF164" s="566"/>
      <c r="OG164" s="567"/>
      <c r="OH164" s="174">
        <v>160</v>
      </c>
      <c r="OI164" s="566"/>
      <c r="OJ164" s="567"/>
      <c r="OK164" s="252">
        <f t="shared" si="197"/>
        <v>0</v>
      </c>
      <c r="OL164" s="251">
        <f t="shared" si="198"/>
        <v>0</v>
      </c>
      <c r="OM164" s="226">
        <f t="shared" si="199"/>
        <v>0</v>
      </c>
      <c r="ON164" s="227">
        <f t="shared" si="200"/>
        <v>0</v>
      </c>
      <c r="OO164" s="1"/>
      <c r="OP164" s="1"/>
      <c r="OQ164" s="571" t="s">
        <v>297</v>
      </c>
      <c r="OR164" s="577">
        <v>160</v>
      </c>
      <c r="OS164" s="573"/>
      <c r="OT164" s="175"/>
      <c r="OU164" s="252">
        <f t="shared" si="201"/>
        <v>0</v>
      </c>
      <c r="OV164" s="227">
        <f t="shared" si="202"/>
        <v>0</v>
      </c>
      <c r="OW164" s="226">
        <f t="shared" si="203"/>
        <v>0</v>
      </c>
      <c r="OX164" s="251">
        <f t="shared" si="204"/>
        <v>0</v>
      </c>
      <c r="OY164" s="574"/>
      <c r="OZ164" s="1"/>
      <c r="PA164" s="1"/>
      <c r="PB164" s="228">
        <f t="shared" si="151"/>
        <v>0</v>
      </c>
      <c r="PC164" s="255">
        <f t="shared" si="152"/>
        <v>0</v>
      </c>
      <c r="PD164" s="226">
        <f t="shared" si="153"/>
        <v>0</v>
      </c>
      <c r="PE164" s="227">
        <f t="shared" si="154"/>
        <v>0</v>
      </c>
      <c r="PF164" s="230">
        <f t="shared" si="155"/>
        <v>0</v>
      </c>
      <c r="PG164" s="229">
        <f t="shared" si="156"/>
        <v>0</v>
      </c>
      <c r="PH164" s="226">
        <f t="shared" si="157"/>
        <v>0</v>
      </c>
      <c r="PI164" s="251">
        <f t="shared" si="158"/>
        <v>0</v>
      </c>
      <c r="PJ164" s="412">
        <f t="shared" si="159"/>
        <v>0</v>
      </c>
      <c r="PK164" s="417">
        <f t="shared" si="160"/>
        <v>0</v>
      </c>
      <c r="PL164" s="412">
        <f t="shared" si="161"/>
        <v>0</v>
      </c>
      <c r="PM164" s="414">
        <f t="shared" si="162"/>
        <v>0</v>
      </c>
      <c r="PN164" s="412" t="s">
        <v>338</v>
      </c>
      <c r="PO164" s="414" t="s">
        <v>338</v>
      </c>
      <c r="PP164" s="412">
        <f t="shared" si="163"/>
        <v>0</v>
      </c>
      <c r="PQ164" s="414">
        <f t="shared" si="164"/>
        <v>0</v>
      </c>
      <c r="PR164" s="1"/>
      <c r="PV164" s="26"/>
      <c r="PW164" s="26"/>
      <c r="PY164" s="26"/>
    </row>
    <row r="165" spans="2:441" s="4" customFormat="1" ht="16.5" customHeight="1" x14ac:dyDescent="0.25">
      <c r="B165" s="46" t="s">
        <v>358</v>
      </c>
      <c r="C165" s="986"/>
      <c r="D165" s="987"/>
      <c r="E165" s="308"/>
      <c r="F165" s="652">
        <v>1</v>
      </c>
      <c r="G165" s="309"/>
      <c r="H165" s="59"/>
      <c r="I165" s="57">
        <f>INT(ROUND(F165,2)*(IF(RIGHT(G165,1)="*",data!$J$11*H165+(IF(H165&gt;0, data!$K$11,0)),(IF(G165&gt;0,data!$J$11*RIGHT(G165,5)+data!$K$11,0)))))</f>
        <v>0</v>
      </c>
      <c r="J165" s="57">
        <f t="shared" si="144"/>
        <v>0</v>
      </c>
      <c r="K165" s="313"/>
      <c r="L165" s="314"/>
      <c r="M165" s="312"/>
      <c r="N165" s="57">
        <f>INT(ROUND(F165,2)*(IF(J165&gt;0,(IF(L165="ano",data!$J$6,0)),0)))</f>
        <v>0</v>
      </c>
      <c r="O165" s="61">
        <f t="shared" si="145"/>
        <v>0</v>
      </c>
      <c r="P165" s="63">
        <f t="shared" si="146"/>
        <v>0</v>
      </c>
      <c r="Q165" s="26"/>
      <c r="R165" s="288" t="str">
        <f t="shared" si="147"/>
        <v/>
      </c>
      <c r="S165" s="289" t="str">
        <f t="shared" si="148"/>
        <v/>
      </c>
      <c r="T165" s="65" t="s">
        <v>338</v>
      </c>
      <c r="U165" s="290" t="str">
        <f t="shared" si="149"/>
        <v/>
      </c>
      <c r="V165" s="4">
        <f t="shared" si="205"/>
        <v>0</v>
      </c>
      <c r="W165" s="26">
        <f t="shared" si="150"/>
        <v>0</v>
      </c>
      <c r="X165" s="26">
        <f>IF(OR(G165=data!$I$18,G165=data!$I$19,G165=data!$I$20,G165=data!$I$21,G165=data!$I$22,G165=data!$I$23,G165=data!$I$24,G165=data!$I$25,G165=data!$I$26,G165=data!$I$27,G165=data!$I$28,G165=data!$I$29,G165=data!$I$30,G165=data!$I$31,G165=data!$I$32,G165=data!$I$33,G165=data!$I$34,G165=data!$I$35,G165=data!$I$36,G165=data!$I$37,G165=data!$I$38,G165=data!$I$39,G165=data!$I$40,G165=data!$I$41,G165=data!$I$42,G165=data!$I$43,G165=data!$I$44),1,0)</f>
        <v>0</v>
      </c>
      <c r="Z165" s="176" t="s">
        <v>297</v>
      </c>
      <c r="AA165" s="10"/>
      <c r="AB165" s="10"/>
      <c r="AC165" s="168">
        <v>160</v>
      </c>
      <c r="AD165" s="328"/>
      <c r="AE165" s="223"/>
      <c r="AF165" s="168">
        <v>160</v>
      </c>
      <c r="AG165" s="328"/>
      <c r="AH165" s="223"/>
      <c r="AI165" s="168">
        <v>160</v>
      </c>
      <c r="AJ165" s="328"/>
      <c r="AK165" s="223"/>
      <c r="AL165" s="168">
        <v>160</v>
      </c>
      <c r="AM165" s="328"/>
      <c r="AN165" s="223"/>
      <c r="AO165" s="168">
        <v>160</v>
      </c>
      <c r="AP165" s="328"/>
      <c r="AQ165" s="223"/>
      <c r="AR165" s="168">
        <v>160</v>
      </c>
      <c r="AS165" s="328"/>
      <c r="AT165" s="223"/>
      <c r="AU165" s="168">
        <v>160</v>
      </c>
      <c r="AV165" s="328"/>
      <c r="AW165" s="223"/>
      <c r="AX165" s="168">
        <v>160</v>
      </c>
      <c r="AY165" s="328"/>
      <c r="AZ165" s="223"/>
      <c r="BA165" s="168">
        <v>160</v>
      </c>
      <c r="BB165" s="328"/>
      <c r="BC165" s="223"/>
      <c r="BD165" s="168">
        <v>160</v>
      </c>
      <c r="BE165" s="328"/>
      <c r="BF165" s="223"/>
      <c r="BG165" s="168">
        <v>160</v>
      </c>
      <c r="BH165" s="328"/>
      <c r="BI165" s="223"/>
      <c r="BJ165" s="168">
        <v>160</v>
      </c>
      <c r="BK165" s="328"/>
      <c r="BL165" s="223"/>
      <c r="BM165" s="226">
        <f t="shared" si="165"/>
        <v>0</v>
      </c>
      <c r="BN165" s="251">
        <f t="shared" si="166"/>
        <v>0</v>
      </c>
      <c r="BO165" s="226">
        <f t="shared" si="167"/>
        <v>0</v>
      </c>
      <c r="BP165" s="227">
        <f t="shared" si="168"/>
        <v>0</v>
      </c>
      <c r="BQ165" s="1"/>
      <c r="BR165" s="1"/>
      <c r="BS165" s="164">
        <v>160</v>
      </c>
      <c r="BT165" s="327"/>
      <c r="BU165" s="177"/>
      <c r="BV165" s="164">
        <v>160</v>
      </c>
      <c r="BW165" s="327"/>
      <c r="BX165" s="177"/>
      <c r="BY165" s="164">
        <v>160</v>
      </c>
      <c r="BZ165" s="327"/>
      <c r="CA165" s="177"/>
      <c r="CB165" s="164">
        <v>160</v>
      </c>
      <c r="CC165" s="327"/>
      <c r="CD165" s="177"/>
      <c r="CE165" s="164">
        <v>160</v>
      </c>
      <c r="CF165" s="327"/>
      <c r="CG165" s="177"/>
      <c r="CH165" s="164">
        <v>160</v>
      </c>
      <c r="CI165" s="327"/>
      <c r="CJ165" s="177"/>
      <c r="CK165" s="164">
        <v>160</v>
      </c>
      <c r="CL165" s="327"/>
      <c r="CM165" s="177"/>
      <c r="CN165" s="164">
        <v>160</v>
      </c>
      <c r="CO165" s="327"/>
      <c r="CP165" s="177"/>
      <c r="CQ165" s="164">
        <v>160</v>
      </c>
      <c r="CR165" s="327"/>
      <c r="CS165" s="177"/>
      <c r="CT165" s="164">
        <v>160</v>
      </c>
      <c r="CU165" s="327"/>
      <c r="CV165" s="177"/>
      <c r="CW165" s="164">
        <v>160</v>
      </c>
      <c r="CX165" s="327"/>
      <c r="CY165" s="177"/>
      <c r="CZ165" s="164">
        <v>160</v>
      </c>
      <c r="DA165" s="327"/>
      <c r="DB165" s="177"/>
      <c r="DC165" s="252">
        <f t="shared" si="169"/>
        <v>0</v>
      </c>
      <c r="DD165" s="251">
        <f t="shared" si="170"/>
        <v>0</v>
      </c>
      <c r="DE165" s="226">
        <f t="shared" si="171"/>
        <v>0</v>
      </c>
      <c r="DF165" s="227">
        <f t="shared" si="172"/>
        <v>0</v>
      </c>
      <c r="DG165" s="1"/>
      <c r="DH165" s="1"/>
      <c r="DI165" s="164">
        <v>160</v>
      </c>
      <c r="DJ165" s="340"/>
      <c r="DK165" s="169"/>
      <c r="DL165" s="195">
        <v>160</v>
      </c>
      <c r="DM165" s="328"/>
      <c r="DN165" s="169"/>
      <c r="DO165" s="195">
        <v>160</v>
      </c>
      <c r="DP165" s="328"/>
      <c r="DQ165" s="169"/>
      <c r="DR165" s="195">
        <v>160</v>
      </c>
      <c r="DS165" s="328"/>
      <c r="DT165" s="169"/>
      <c r="DU165" s="195">
        <v>160</v>
      </c>
      <c r="DV165" s="328"/>
      <c r="DW165" s="169"/>
      <c r="DX165" s="164">
        <v>160</v>
      </c>
      <c r="DY165" s="340"/>
      <c r="DZ165" s="169"/>
      <c r="EA165" s="195">
        <v>160</v>
      </c>
      <c r="EB165" s="328"/>
      <c r="EC165" s="169"/>
      <c r="ED165" s="195">
        <v>160</v>
      </c>
      <c r="EE165" s="328"/>
      <c r="EF165" s="169"/>
      <c r="EG165" s="195">
        <v>160</v>
      </c>
      <c r="EH165" s="328"/>
      <c r="EI165" s="169"/>
      <c r="EJ165" s="164">
        <v>160</v>
      </c>
      <c r="EK165" s="340"/>
      <c r="EL165" s="169"/>
      <c r="EM165" s="195">
        <v>160</v>
      </c>
      <c r="EN165" s="328"/>
      <c r="EO165" s="169"/>
      <c r="EP165" s="195">
        <v>160</v>
      </c>
      <c r="EQ165" s="328"/>
      <c r="ER165" s="169"/>
      <c r="ES165" s="252">
        <f t="shared" si="173"/>
        <v>0</v>
      </c>
      <c r="ET165" s="251">
        <f t="shared" si="174"/>
        <v>0</v>
      </c>
      <c r="EU165" s="226">
        <f t="shared" si="175"/>
        <v>0</v>
      </c>
      <c r="EV165" s="227">
        <f t="shared" si="176"/>
        <v>0</v>
      </c>
      <c r="EW165" s="1"/>
      <c r="EX165" s="1"/>
      <c r="EY165" s="346">
        <v>160</v>
      </c>
      <c r="EZ165" s="327"/>
      <c r="FA165" s="169"/>
      <c r="FB165" s="195">
        <v>160</v>
      </c>
      <c r="FC165" s="327"/>
      <c r="FD165" s="169"/>
      <c r="FE165" s="195">
        <v>160</v>
      </c>
      <c r="FF165" s="327"/>
      <c r="FG165" s="169"/>
      <c r="FH165" s="195">
        <v>160</v>
      </c>
      <c r="FI165" s="327"/>
      <c r="FJ165" s="169"/>
      <c r="FK165" s="164">
        <v>160</v>
      </c>
      <c r="FL165" s="340"/>
      <c r="FM165" s="169"/>
      <c r="FN165" s="195">
        <v>160</v>
      </c>
      <c r="FO165" s="327"/>
      <c r="FP165" s="169"/>
      <c r="FQ165" s="164">
        <v>160</v>
      </c>
      <c r="FR165" s="340"/>
      <c r="FS165" s="169"/>
      <c r="FT165" s="195">
        <v>160</v>
      </c>
      <c r="FU165" s="327"/>
      <c r="FV165" s="169"/>
      <c r="FW165" s="195">
        <v>160</v>
      </c>
      <c r="FX165" s="327"/>
      <c r="FY165" s="169"/>
      <c r="FZ165" s="164">
        <v>160</v>
      </c>
      <c r="GA165" s="340"/>
      <c r="GB165" s="169"/>
      <c r="GC165" s="195">
        <v>160</v>
      </c>
      <c r="GD165" s="327"/>
      <c r="GE165" s="169"/>
      <c r="GF165" s="195">
        <v>160</v>
      </c>
      <c r="GG165" s="327"/>
      <c r="GH165" s="169"/>
      <c r="GI165" s="252">
        <f t="shared" si="177"/>
        <v>0</v>
      </c>
      <c r="GJ165" s="251">
        <f t="shared" si="178"/>
        <v>0</v>
      </c>
      <c r="GK165" s="226">
        <f t="shared" si="179"/>
        <v>0</v>
      </c>
      <c r="GL165" s="227">
        <f t="shared" si="180"/>
        <v>0</v>
      </c>
      <c r="GM165" s="1"/>
      <c r="GN165" s="1"/>
      <c r="GO165" s="346">
        <v>160</v>
      </c>
      <c r="GP165" s="327"/>
      <c r="GQ165" s="169"/>
      <c r="GR165" s="195">
        <v>160</v>
      </c>
      <c r="GS165" s="327"/>
      <c r="GT165" s="169"/>
      <c r="GU165" s="195">
        <v>160</v>
      </c>
      <c r="GV165" s="327"/>
      <c r="GW165" s="169"/>
      <c r="GX165" s="195">
        <v>160</v>
      </c>
      <c r="GY165" s="327"/>
      <c r="GZ165" s="169"/>
      <c r="HA165" s="195">
        <v>160</v>
      </c>
      <c r="HB165" s="327"/>
      <c r="HC165" s="169"/>
      <c r="HD165" s="195">
        <v>160</v>
      </c>
      <c r="HE165" s="327"/>
      <c r="HF165" s="169"/>
      <c r="HG165" s="195">
        <v>160</v>
      </c>
      <c r="HH165" s="327"/>
      <c r="HI165" s="169"/>
      <c r="HJ165" s="195">
        <v>160</v>
      </c>
      <c r="HK165" s="327"/>
      <c r="HL165" s="169"/>
      <c r="HM165" s="195">
        <v>160</v>
      </c>
      <c r="HN165" s="327"/>
      <c r="HO165" s="169"/>
      <c r="HP165" s="195">
        <v>160</v>
      </c>
      <c r="HQ165" s="327"/>
      <c r="HR165" s="169"/>
      <c r="HS165" s="195">
        <v>160</v>
      </c>
      <c r="HT165" s="327"/>
      <c r="HU165" s="169"/>
      <c r="HV165" s="195">
        <v>160</v>
      </c>
      <c r="HW165" s="327"/>
      <c r="HX165" s="169"/>
      <c r="HY165" s="252">
        <f t="shared" si="181"/>
        <v>0</v>
      </c>
      <c r="HZ165" s="251">
        <f t="shared" si="182"/>
        <v>0</v>
      </c>
      <c r="IA165" s="226">
        <f t="shared" si="183"/>
        <v>0</v>
      </c>
      <c r="IB165" s="227">
        <f t="shared" si="184"/>
        <v>0</v>
      </c>
      <c r="IC165" s="1"/>
      <c r="ID165" s="1"/>
      <c r="IE165" s="346">
        <v>160</v>
      </c>
      <c r="IF165" s="327"/>
      <c r="IG165" s="169"/>
      <c r="IH165" s="195">
        <v>160</v>
      </c>
      <c r="II165" s="327"/>
      <c r="IJ165" s="169"/>
      <c r="IK165" s="164">
        <v>160</v>
      </c>
      <c r="IL165" s="340"/>
      <c r="IM165" s="169"/>
      <c r="IN165" s="164">
        <v>160</v>
      </c>
      <c r="IO165" s="340"/>
      <c r="IP165" s="169"/>
      <c r="IQ165" s="164">
        <v>160</v>
      </c>
      <c r="IR165" s="340"/>
      <c r="IS165" s="169"/>
      <c r="IT165" s="164">
        <v>160</v>
      </c>
      <c r="IU165" s="340"/>
      <c r="IV165" s="169"/>
      <c r="IW165" s="195">
        <v>160</v>
      </c>
      <c r="IX165" s="327"/>
      <c r="IY165" s="169"/>
      <c r="IZ165" s="164">
        <v>160</v>
      </c>
      <c r="JA165" s="340"/>
      <c r="JB165" s="169"/>
      <c r="JC165" s="164">
        <v>160</v>
      </c>
      <c r="JD165" s="340"/>
      <c r="JE165" s="169"/>
      <c r="JF165" s="164">
        <v>160</v>
      </c>
      <c r="JG165" s="340"/>
      <c r="JH165" s="169"/>
      <c r="JI165" s="164">
        <v>160</v>
      </c>
      <c r="JJ165" s="340"/>
      <c r="JK165" s="169"/>
      <c r="JL165" s="195">
        <v>160</v>
      </c>
      <c r="JM165" s="327"/>
      <c r="JN165" s="169"/>
      <c r="JO165" s="252">
        <f t="shared" si="185"/>
        <v>0</v>
      </c>
      <c r="JP165" s="251">
        <f t="shared" si="186"/>
        <v>0</v>
      </c>
      <c r="JQ165" s="226">
        <f t="shared" si="187"/>
        <v>0</v>
      </c>
      <c r="JR165" s="227">
        <f t="shared" si="188"/>
        <v>0</v>
      </c>
      <c r="JS165" s="1"/>
      <c r="JT165" s="1"/>
      <c r="JU165" s="164">
        <v>160</v>
      </c>
      <c r="JV165" s="340"/>
      <c r="JW165" s="169"/>
      <c r="JX165" s="164">
        <v>160</v>
      </c>
      <c r="JY165" s="340"/>
      <c r="JZ165" s="169"/>
      <c r="KA165" s="164">
        <v>160</v>
      </c>
      <c r="KB165" s="340"/>
      <c r="KC165" s="169"/>
      <c r="KD165" s="164">
        <v>160</v>
      </c>
      <c r="KE165" s="340"/>
      <c r="KF165" s="169"/>
      <c r="KG165" s="164">
        <v>160</v>
      </c>
      <c r="KH165" s="340"/>
      <c r="KI165" s="169"/>
      <c r="KJ165" s="164">
        <v>160</v>
      </c>
      <c r="KK165" s="340"/>
      <c r="KL165" s="169"/>
      <c r="KM165" s="164">
        <v>160</v>
      </c>
      <c r="KN165" s="340"/>
      <c r="KO165" s="169"/>
      <c r="KP165" s="164">
        <v>160</v>
      </c>
      <c r="KQ165" s="340"/>
      <c r="KR165" s="169"/>
      <c r="KS165" s="164">
        <v>160</v>
      </c>
      <c r="KT165" s="340"/>
      <c r="KU165" s="169"/>
      <c r="KV165" s="164">
        <v>160</v>
      </c>
      <c r="KW165" s="340"/>
      <c r="KX165" s="169"/>
      <c r="KY165" s="164">
        <v>160</v>
      </c>
      <c r="KZ165" s="340"/>
      <c r="LA165" s="169"/>
      <c r="LB165" s="164">
        <v>160</v>
      </c>
      <c r="LC165" s="340"/>
      <c r="LD165" s="169"/>
      <c r="LE165" s="252">
        <f t="shared" si="189"/>
        <v>0</v>
      </c>
      <c r="LF165" s="251">
        <f t="shared" si="190"/>
        <v>0</v>
      </c>
      <c r="LG165" s="226">
        <f t="shared" si="191"/>
        <v>0</v>
      </c>
      <c r="LH165" s="227">
        <f t="shared" si="192"/>
        <v>0</v>
      </c>
      <c r="LI165" s="1"/>
      <c r="LJ165" s="1"/>
      <c r="LK165" s="164">
        <v>160</v>
      </c>
      <c r="LL165" s="340"/>
      <c r="LM165" s="169"/>
      <c r="LN165" s="164">
        <v>160</v>
      </c>
      <c r="LO165" s="340"/>
      <c r="LP165" s="169"/>
      <c r="LQ165" s="164">
        <v>160</v>
      </c>
      <c r="LR165" s="340"/>
      <c r="LS165" s="169"/>
      <c r="LT165" s="164">
        <v>160</v>
      </c>
      <c r="LU165" s="340"/>
      <c r="LV165" s="169"/>
      <c r="LW165" s="164">
        <v>160</v>
      </c>
      <c r="LX165" s="340"/>
      <c r="LY165" s="169"/>
      <c r="LZ165" s="205">
        <v>160</v>
      </c>
      <c r="MA165" s="340"/>
      <c r="MB165" s="169"/>
      <c r="MC165" s="164">
        <v>160</v>
      </c>
      <c r="MD165" s="340"/>
      <c r="ME165" s="169"/>
      <c r="MF165" s="164">
        <v>160</v>
      </c>
      <c r="MG165" s="340"/>
      <c r="MH165" s="169"/>
      <c r="MI165" s="164">
        <v>160</v>
      </c>
      <c r="MJ165" s="340"/>
      <c r="MK165" s="169"/>
      <c r="ML165" s="164">
        <v>160</v>
      </c>
      <c r="MM165" s="340"/>
      <c r="MN165" s="169"/>
      <c r="MO165" s="205">
        <v>160</v>
      </c>
      <c r="MP165" s="340"/>
      <c r="MQ165" s="169"/>
      <c r="MR165" s="164">
        <v>160</v>
      </c>
      <c r="MS165" s="340"/>
      <c r="MT165" s="169"/>
      <c r="MU165" s="252">
        <f t="shared" si="193"/>
        <v>0</v>
      </c>
      <c r="MV165" s="251">
        <f t="shared" si="194"/>
        <v>0</v>
      </c>
      <c r="MW165" s="226">
        <f t="shared" si="195"/>
        <v>0</v>
      </c>
      <c r="MX165" s="227">
        <f t="shared" si="196"/>
        <v>0</v>
      </c>
      <c r="MY165" s="1"/>
      <c r="MZ165" s="1"/>
      <c r="NA165" s="346">
        <v>160</v>
      </c>
      <c r="NB165" s="327"/>
      <c r="NC165" s="169"/>
      <c r="ND165" s="164">
        <v>160</v>
      </c>
      <c r="NE165" s="340"/>
      <c r="NF165" s="169"/>
      <c r="NG165" s="195">
        <v>160</v>
      </c>
      <c r="NH165" s="327"/>
      <c r="NI165" s="169"/>
      <c r="NJ165" s="195">
        <v>160</v>
      </c>
      <c r="NK165" s="327"/>
      <c r="NL165" s="169"/>
      <c r="NM165" s="164">
        <v>160</v>
      </c>
      <c r="NN165" s="340"/>
      <c r="NO165" s="169"/>
      <c r="NP165" s="164">
        <v>160</v>
      </c>
      <c r="NQ165" s="340"/>
      <c r="NR165" s="169"/>
      <c r="NS165" s="164">
        <v>160</v>
      </c>
      <c r="NT165" s="340"/>
      <c r="NU165" s="169"/>
      <c r="NV165" s="195">
        <v>160</v>
      </c>
      <c r="NW165" s="327"/>
      <c r="NX165" s="169"/>
      <c r="NY165" s="195">
        <v>160</v>
      </c>
      <c r="NZ165" s="327"/>
      <c r="OA165" s="169"/>
      <c r="OB165" s="164">
        <v>160</v>
      </c>
      <c r="OC165" s="340"/>
      <c r="OD165" s="169"/>
      <c r="OE165" s="164">
        <v>160</v>
      </c>
      <c r="OF165" s="340"/>
      <c r="OG165" s="169"/>
      <c r="OH165" s="164">
        <v>160</v>
      </c>
      <c r="OI165" s="340"/>
      <c r="OJ165" s="169"/>
      <c r="OK165" s="252">
        <f t="shared" si="197"/>
        <v>0</v>
      </c>
      <c r="OL165" s="251">
        <f t="shared" si="198"/>
        <v>0</v>
      </c>
      <c r="OM165" s="226">
        <f t="shared" si="199"/>
        <v>0</v>
      </c>
      <c r="ON165" s="227">
        <f t="shared" si="200"/>
        <v>0</v>
      </c>
      <c r="OO165" s="1"/>
      <c r="OP165" s="1"/>
      <c r="OQ165" s="283" t="s">
        <v>297</v>
      </c>
      <c r="OR165" s="354">
        <v>160</v>
      </c>
      <c r="OS165" s="327"/>
      <c r="OT165" s="177"/>
      <c r="OU165" s="252">
        <f t="shared" si="201"/>
        <v>0</v>
      </c>
      <c r="OV165" s="227">
        <f t="shared" si="202"/>
        <v>0</v>
      </c>
      <c r="OW165" s="226">
        <f t="shared" si="203"/>
        <v>0</v>
      </c>
      <c r="OX165" s="251">
        <f t="shared" si="204"/>
        <v>0</v>
      </c>
      <c r="OY165" s="293"/>
      <c r="OZ165" s="1"/>
      <c r="PA165" s="1"/>
      <c r="PB165" s="228">
        <f t="shared" si="151"/>
        <v>0</v>
      </c>
      <c r="PC165" s="255">
        <f t="shared" si="152"/>
        <v>0</v>
      </c>
      <c r="PD165" s="226">
        <f t="shared" si="153"/>
        <v>0</v>
      </c>
      <c r="PE165" s="227">
        <f t="shared" si="154"/>
        <v>0</v>
      </c>
      <c r="PF165" s="230">
        <f t="shared" si="155"/>
        <v>0</v>
      </c>
      <c r="PG165" s="229">
        <f t="shared" si="156"/>
        <v>0</v>
      </c>
      <c r="PH165" s="226">
        <f t="shared" si="157"/>
        <v>0</v>
      </c>
      <c r="PI165" s="251">
        <f t="shared" si="158"/>
        <v>0</v>
      </c>
      <c r="PJ165" s="412">
        <f t="shared" si="159"/>
        <v>0</v>
      </c>
      <c r="PK165" s="417">
        <f t="shared" si="160"/>
        <v>0</v>
      </c>
      <c r="PL165" s="412">
        <f t="shared" si="161"/>
        <v>0</v>
      </c>
      <c r="PM165" s="414">
        <f t="shared" si="162"/>
        <v>0</v>
      </c>
      <c r="PN165" s="412" t="s">
        <v>338</v>
      </c>
      <c r="PO165" s="414" t="s">
        <v>338</v>
      </c>
      <c r="PP165" s="412">
        <f t="shared" si="163"/>
        <v>0</v>
      </c>
      <c r="PQ165" s="414">
        <f t="shared" si="164"/>
        <v>0</v>
      </c>
      <c r="PR165" s="1"/>
      <c r="PV165" s="26"/>
      <c r="PW165" s="26"/>
      <c r="PY165" s="26"/>
    </row>
    <row r="166" spans="2:441" s="4" customFormat="1" ht="15" hidden="1" customHeight="1" x14ac:dyDescent="0.25">
      <c r="B166" s="46"/>
      <c r="C166" s="982"/>
      <c r="D166" s="983"/>
      <c r="E166" s="583"/>
      <c r="F166" s="652"/>
      <c r="G166" s="584"/>
      <c r="H166" s="58"/>
      <c r="I166" s="57">
        <f>INT(ROUND(F166,2)*(IF(RIGHT(G166,1)="*",data!$J$11*H166+(IF(H166&gt;0, data!$K$11,0)),(IF(G166&gt;0,data!$J$11*RIGHT(G166,5)+data!$K$11,0)))))</f>
        <v>0</v>
      </c>
      <c r="J166" s="57">
        <f t="shared" si="144"/>
        <v>0</v>
      </c>
      <c r="K166" s="576"/>
      <c r="L166" s="550"/>
      <c r="M166" s="128"/>
      <c r="N166" s="57">
        <f>INT(ROUND(F166,2)*(IF(J166&gt;0,(IF(L166="ano",data!$J$6,0)),0)))</f>
        <v>0</v>
      </c>
      <c r="O166" s="61">
        <f t="shared" si="145"/>
        <v>0</v>
      </c>
      <c r="P166" s="63">
        <f t="shared" si="146"/>
        <v>0</v>
      </c>
      <c r="Q166" s="26"/>
      <c r="R166" s="288" t="str">
        <f t="shared" si="147"/>
        <v/>
      </c>
      <c r="S166" s="289" t="str">
        <f t="shared" si="148"/>
        <v/>
      </c>
      <c r="T166" s="65" t="s">
        <v>338</v>
      </c>
      <c r="U166" s="290" t="str">
        <f t="shared" si="149"/>
        <v/>
      </c>
      <c r="V166" s="4">
        <f t="shared" si="205"/>
        <v>0</v>
      </c>
      <c r="W166" s="26">
        <f t="shared" si="150"/>
        <v>0</v>
      </c>
      <c r="X166" s="26">
        <f>IF(OR(G166=data!$I$18,G166=data!$I$19,G166=data!$I$20,G166=data!$I$21,G166=data!$I$22,G166=data!$I$23,G166=data!$I$24,G166=data!$I$25,G166=data!$I$26,G166=data!$I$27,G166=data!$I$28,G166=data!$I$29,G166=data!$I$30,G166=data!$I$31,G166=data!$I$32,G166=data!$I$33,G166=data!$I$34,G166=data!$I$35,G166=data!$I$36,G166=data!$I$37,G166=data!$I$38,G166=data!$I$39,G166=data!$I$40,G166=data!$I$41,G166=data!$I$42,G166=data!$I$43,G166=data!$I$44),1,0)</f>
        <v>0</v>
      </c>
      <c r="Z166" s="173" t="s">
        <v>297</v>
      </c>
      <c r="AA166" s="10"/>
      <c r="AB166" s="10"/>
      <c r="AC166" s="560">
        <v>160</v>
      </c>
      <c r="AD166" s="561"/>
      <c r="AE166" s="562"/>
      <c r="AF166" s="560">
        <v>160</v>
      </c>
      <c r="AG166" s="561"/>
      <c r="AH166" s="562"/>
      <c r="AI166" s="560">
        <v>160</v>
      </c>
      <c r="AJ166" s="561"/>
      <c r="AK166" s="562"/>
      <c r="AL166" s="560">
        <v>160</v>
      </c>
      <c r="AM166" s="561"/>
      <c r="AN166" s="562"/>
      <c r="AO166" s="560">
        <v>160</v>
      </c>
      <c r="AP166" s="561"/>
      <c r="AQ166" s="562"/>
      <c r="AR166" s="560">
        <v>160</v>
      </c>
      <c r="AS166" s="561"/>
      <c r="AT166" s="562"/>
      <c r="AU166" s="560">
        <v>160</v>
      </c>
      <c r="AV166" s="561"/>
      <c r="AW166" s="562"/>
      <c r="AX166" s="560">
        <v>160</v>
      </c>
      <c r="AY166" s="561"/>
      <c r="AZ166" s="562"/>
      <c r="BA166" s="560">
        <v>160</v>
      </c>
      <c r="BB166" s="561"/>
      <c r="BC166" s="562"/>
      <c r="BD166" s="560">
        <v>160</v>
      </c>
      <c r="BE166" s="561"/>
      <c r="BF166" s="562"/>
      <c r="BG166" s="560">
        <v>160</v>
      </c>
      <c r="BH166" s="561"/>
      <c r="BI166" s="562"/>
      <c r="BJ166" s="560">
        <v>160</v>
      </c>
      <c r="BK166" s="561"/>
      <c r="BL166" s="562"/>
      <c r="BM166" s="226">
        <f t="shared" si="165"/>
        <v>0</v>
      </c>
      <c r="BN166" s="251">
        <f t="shared" si="166"/>
        <v>0</v>
      </c>
      <c r="BO166" s="226">
        <f t="shared" si="167"/>
        <v>0</v>
      </c>
      <c r="BP166" s="227">
        <f t="shared" si="168"/>
        <v>0</v>
      </c>
      <c r="BQ166" s="1"/>
      <c r="BR166" s="1"/>
      <c r="BS166" s="174">
        <v>160</v>
      </c>
      <c r="BT166" s="573"/>
      <c r="BU166" s="175"/>
      <c r="BV166" s="174">
        <v>160</v>
      </c>
      <c r="BW166" s="573"/>
      <c r="BX166" s="175"/>
      <c r="BY166" s="174">
        <v>160</v>
      </c>
      <c r="BZ166" s="573"/>
      <c r="CA166" s="175"/>
      <c r="CB166" s="174">
        <v>160</v>
      </c>
      <c r="CC166" s="573"/>
      <c r="CD166" s="175"/>
      <c r="CE166" s="174">
        <v>160</v>
      </c>
      <c r="CF166" s="573"/>
      <c r="CG166" s="175"/>
      <c r="CH166" s="174">
        <v>160</v>
      </c>
      <c r="CI166" s="573"/>
      <c r="CJ166" s="175"/>
      <c r="CK166" s="174">
        <v>160</v>
      </c>
      <c r="CL166" s="573"/>
      <c r="CM166" s="175"/>
      <c r="CN166" s="174">
        <v>160</v>
      </c>
      <c r="CO166" s="573"/>
      <c r="CP166" s="175"/>
      <c r="CQ166" s="174">
        <v>160</v>
      </c>
      <c r="CR166" s="573"/>
      <c r="CS166" s="175"/>
      <c r="CT166" s="174">
        <v>160</v>
      </c>
      <c r="CU166" s="573"/>
      <c r="CV166" s="175"/>
      <c r="CW166" s="174">
        <v>160</v>
      </c>
      <c r="CX166" s="573"/>
      <c r="CY166" s="175"/>
      <c r="CZ166" s="174">
        <v>160</v>
      </c>
      <c r="DA166" s="573"/>
      <c r="DB166" s="175"/>
      <c r="DC166" s="252">
        <f t="shared" si="169"/>
        <v>0</v>
      </c>
      <c r="DD166" s="251">
        <f t="shared" si="170"/>
        <v>0</v>
      </c>
      <c r="DE166" s="226">
        <f t="shared" si="171"/>
        <v>0</v>
      </c>
      <c r="DF166" s="227">
        <f t="shared" si="172"/>
        <v>0</v>
      </c>
      <c r="DG166" s="1"/>
      <c r="DH166" s="1"/>
      <c r="DI166" s="174">
        <v>160</v>
      </c>
      <c r="DJ166" s="566"/>
      <c r="DK166" s="567"/>
      <c r="DL166" s="201">
        <v>160</v>
      </c>
      <c r="DM166" s="561"/>
      <c r="DN166" s="567"/>
      <c r="DO166" s="201">
        <v>160</v>
      </c>
      <c r="DP166" s="561"/>
      <c r="DQ166" s="567"/>
      <c r="DR166" s="201">
        <v>160</v>
      </c>
      <c r="DS166" s="561"/>
      <c r="DT166" s="567"/>
      <c r="DU166" s="201">
        <v>160</v>
      </c>
      <c r="DV166" s="561"/>
      <c r="DW166" s="567"/>
      <c r="DX166" s="174">
        <v>160</v>
      </c>
      <c r="DY166" s="566"/>
      <c r="DZ166" s="567"/>
      <c r="EA166" s="201">
        <v>160</v>
      </c>
      <c r="EB166" s="561"/>
      <c r="EC166" s="567"/>
      <c r="ED166" s="201">
        <v>160</v>
      </c>
      <c r="EE166" s="561"/>
      <c r="EF166" s="567"/>
      <c r="EG166" s="201">
        <v>160</v>
      </c>
      <c r="EH166" s="561"/>
      <c r="EI166" s="567"/>
      <c r="EJ166" s="174">
        <v>160</v>
      </c>
      <c r="EK166" s="566"/>
      <c r="EL166" s="567"/>
      <c r="EM166" s="201">
        <v>160</v>
      </c>
      <c r="EN166" s="561"/>
      <c r="EO166" s="567"/>
      <c r="EP166" s="201">
        <v>160</v>
      </c>
      <c r="EQ166" s="561"/>
      <c r="ER166" s="567"/>
      <c r="ES166" s="252">
        <f t="shared" si="173"/>
        <v>0</v>
      </c>
      <c r="ET166" s="251">
        <f t="shared" si="174"/>
        <v>0</v>
      </c>
      <c r="EU166" s="226">
        <f t="shared" si="175"/>
        <v>0</v>
      </c>
      <c r="EV166" s="227">
        <f t="shared" si="176"/>
        <v>0</v>
      </c>
      <c r="EW166" s="1"/>
      <c r="EX166" s="1"/>
      <c r="EY166" s="568">
        <v>160</v>
      </c>
      <c r="EZ166" s="573"/>
      <c r="FA166" s="567"/>
      <c r="FB166" s="201">
        <v>160</v>
      </c>
      <c r="FC166" s="573"/>
      <c r="FD166" s="567"/>
      <c r="FE166" s="201">
        <v>160</v>
      </c>
      <c r="FF166" s="573"/>
      <c r="FG166" s="567"/>
      <c r="FH166" s="201">
        <v>160</v>
      </c>
      <c r="FI166" s="573"/>
      <c r="FJ166" s="567"/>
      <c r="FK166" s="174">
        <v>160</v>
      </c>
      <c r="FL166" s="566"/>
      <c r="FM166" s="567"/>
      <c r="FN166" s="201">
        <v>160</v>
      </c>
      <c r="FO166" s="573"/>
      <c r="FP166" s="567"/>
      <c r="FQ166" s="174">
        <v>160</v>
      </c>
      <c r="FR166" s="566"/>
      <c r="FS166" s="567"/>
      <c r="FT166" s="201">
        <v>160</v>
      </c>
      <c r="FU166" s="573"/>
      <c r="FV166" s="567"/>
      <c r="FW166" s="201">
        <v>160</v>
      </c>
      <c r="FX166" s="573"/>
      <c r="FY166" s="567"/>
      <c r="FZ166" s="174">
        <v>160</v>
      </c>
      <c r="GA166" s="566"/>
      <c r="GB166" s="567"/>
      <c r="GC166" s="201">
        <v>160</v>
      </c>
      <c r="GD166" s="573"/>
      <c r="GE166" s="567"/>
      <c r="GF166" s="201">
        <v>160</v>
      </c>
      <c r="GG166" s="573"/>
      <c r="GH166" s="567"/>
      <c r="GI166" s="252">
        <f t="shared" si="177"/>
        <v>0</v>
      </c>
      <c r="GJ166" s="251">
        <f t="shared" si="178"/>
        <v>0</v>
      </c>
      <c r="GK166" s="226">
        <f t="shared" si="179"/>
        <v>0</v>
      </c>
      <c r="GL166" s="227">
        <f t="shared" si="180"/>
        <v>0</v>
      </c>
      <c r="GM166" s="1"/>
      <c r="GN166" s="1"/>
      <c r="GO166" s="568">
        <v>160</v>
      </c>
      <c r="GP166" s="573"/>
      <c r="GQ166" s="567"/>
      <c r="GR166" s="201">
        <v>160</v>
      </c>
      <c r="GS166" s="573"/>
      <c r="GT166" s="567"/>
      <c r="GU166" s="201">
        <v>160</v>
      </c>
      <c r="GV166" s="573"/>
      <c r="GW166" s="567"/>
      <c r="GX166" s="201">
        <v>160</v>
      </c>
      <c r="GY166" s="573"/>
      <c r="GZ166" s="567"/>
      <c r="HA166" s="201">
        <v>160</v>
      </c>
      <c r="HB166" s="573"/>
      <c r="HC166" s="567"/>
      <c r="HD166" s="201">
        <v>160</v>
      </c>
      <c r="HE166" s="573"/>
      <c r="HF166" s="567"/>
      <c r="HG166" s="201">
        <v>160</v>
      </c>
      <c r="HH166" s="573"/>
      <c r="HI166" s="567"/>
      <c r="HJ166" s="201">
        <v>160</v>
      </c>
      <c r="HK166" s="573"/>
      <c r="HL166" s="567"/>
      <c r="HM166" s="201">
        <v>160</v>
      </c>
      <c r="HN166" s="573"/>
      <c r="HO166" s="567"/>
      <c r="HP166" s="201">
        <v>160</v>
      </c>
      <c r="HQ166" s="573"/>
      <c r="HR166" s="567"/>
      <c r="HS166" s="201">
        <v>160</v>
      </c>
      <c r="HT166" s="573"/>
      <c r="HU166" s="567"/>
      <c r="HV166" s="201">
        <v>160</v>
      </c>
      <c r="HW166" s="573"/>
      <c r="HX166" s="567"/>
      <c r="HY166" s="252">
        <f t="shared" si="181"/>
        <v>0</v>
      </c>
      <c r="HZ166" s="251">
        <f t="shared" si="182"/>
        <v>0</v>
      </c>
      <c r="IA166" s="226">
        <f t="shared" si="183"/>
        <v>0</v>
      </c>
      <c r="IB166" s="227">
        <f t="shared" si="184"/>
        <v>0</v>
      </c>
      <c r="IC166" s="1"/>
      <c r="ID166" s="1"/>
      <c r="IE166" s="568">
        <v>160</v>
      </c>
      <c r="IF166" s="573"/>
      <c r="IG166" s="567"/>
      <c r="IH166" s="201">
        <v>160</v>
      </c>
      <c r="II166" s="573"/>
      <c r="IJ166" s="567"/>
      <c r="IK166" s="174">
        <v>160</v>
      </c>
      <c r="IL166" s="566"/>
      <c r="IM166" s="567"/>
      <c r="IN166" s="174">
        <v>160</v>
      </c>
      <c r="IO166" s="566"/>
      <c r="IP166" s="567"/>
      <c r="IQ166" s="174">
        <v>160</v>
      </c>
      <c r="IR166" s="566"/>
      <c r="IS166" s="567"/>
      <c r="IT166" s="174">
        <v>160</v>
      </c>
      <c r="IU166" s="566"/>
      <c r="IV166" s="567"/>
      <c r="IW166" s="201">
        <v>160</v>
      </c>
      <c r="IX166" s="573"/>
      <c r="IY166" s="567"/>
      <c r="IZ166" s="174">
        <v>160</v>
      </c>
      <c r="JA166" s="566"/>
      <c r="JB166" s="567"/>
      <c r="JC166" s="174">
        <v>160</v>
      </c>
      <c r="JD166" s="566"/>
      <c r="JE166" s="567"/>
      <c r="JF166" s="174">
        <v>160</v>
      </c>
      <c r="JG166" s="566"/>
      <c r="JH166" s="567"/>
      <c r="JI166" s="174">
        <v>160</v>
      </c>
      <c r="JJ166" s="566"/>
      <c r="JK166" s="567"/>
      <c r="JL166" s="201">
        <v>160</v>
      </c>
      <c r="JM166" s="573"/>
      <c r="JN166" s="567"/>
      <c r="JO166" s="252">
        <f t="shared" si="185"/>
        <v>0</v>
      </c>
      <c r="JP166" s="251">
        <f t="shared" si="186"/>
        <v>0</v>
      </c>
      <c r="JQ166" s="226">
        <f t="shared" si="187"/>
        <v>0</v>
      </c>
      <c r="JR166" s="227">
        <f t="shared" si="188"/>
        <v>0</v>
      </c>
      <c r="JS166" s="1"/>
      <c r="JT166" s="1"/>
      <c r="JU166" s="174">
        <v>160</v>
      </c>
      <c r="JV166" s="566"/>
      <c r="JW166" s="567"/>
      <c r="JX166" s="174">
        <v>160</v>
      </c>
      <c r="JY166" s="566"/>
      <c r="JZ166" s="567"/>
      <c r="KA166" s="174">
        <v>160</v>
      </c>
      <c r="KB166" s="566"/>
      <c r="KC166" s="567"/>
      <c r="KD166" s="174">
        <v>160</v>
      </c>
      <c r="KE166" s="566"/>
      <c r="KF166" s="567"/>
      <c r="KG166" s="174">
        <v>160</v>
      </c>
      <c r="KH166" s="566"/>
      <c r="KI166" s="567"/>
      <c r="KJ166" s="174">
        <v>160</v>
      </c>
      <c r="KK166" s="566"/>
      <c r="KL166" s="567"/>
      <c r="KM166" s="174">
        <v>160</v>
      </c>
      <c r="KN166" s="566"/>
      <c r="KO166" s="567"/>
      <c r="KP166" s="174">
        <v>160</v>
      </c>
      <c r="KQ166" s="566"/>
      <c r="KR166" s="567"/>
      <c r="KS166" s="174">
        <v>160</v>
      </c>
      <c r="KT166" s="566"/>
      <c r="KU166" s="567"/>
      <c r="KV166" s="174">
        <v>160</v>
      </c>
      <c r="KW166" s="566"/>
      <c r="KX166" s="567"/>
      <c r="KY166" s="174">
        <v>160</v>
      </c>
      <c r="KZ166" s="566"/>
      <c r="LA166" s="567"/>
      <c r="LB166" s="174">
        <v>160</v>
      </c>
      <c r="LC166" s="566"/>
      <c r="LD166" s="567"/>
      <c r="LE166" s="252">
        <f t="shared" si="189"/>
        <v>0</v>
      </c>
      <c r="LF166" s="251">
        <f t="shared" si="190"/>
        <v>0</v>
      </c>
      <c r="LG166" s="226">
        <f t="shared" si="191"/>
        <v>0</v>
      </c>
      <c r="LH166" s="227">
        <f t="shared" si="192"/>
        <v>0</v>
      </c>
      <c r="LI166" s="1"/>
      <c r="LJ166" s="1"/>
      <c r="LK166" s="174">
        <v>160</v>
      </c>
      <c r="LL166" s="566"/>
      <c r="LM166" s="567"/>
      <c r="LN166" s="174">
        <v>160</v>
      </c>
      <c r="LO166" s="566"/>
      <c r="LP166" s="567"/>
      <c r="LQ166" s="174">
        <v>160</v>
      </c>
      <c r="LR166" s="566"/>
      <c r="LS166" s="567"/>
      <c r="LT166" s="174">
        <v>160</v>
      </c>
      <c r="LU166" s="566"/>
      <c r="LV166" s="567"/>
      <c r="LW166" s="174">
        <v>160</v>
      </c>
      <c r="LX166" s="566"/>
      <c r="LY166" s="567"/>
      <c r="LZ166" s="551">
        <v>160</v>
      </c>
      <c r="MA166" s="566"/>
      <c r="MB166" s="567"/>
      <c r="MC166" s="174">
        <v>160</v>
      </c>
      <c r="MD166" s="566"/>
      <c r="ME166" s="567"/>
      <c r="MF166" s="174">
        <v>160</v>
      </c>
      <c r="MG166" s="566"/>
      <c r="MH166" s="567"/>
      <c r="MI166" s="174">
        <v>160</v>
      </c>
      <c r="MJ166" s="566"/>
      <c r="MK166" s="567"/>
      <c r="ML166" s="174">
        <v>160</v>
      </c>
      <c r="MM166" s="566"/>
      <c r="MN166" s="567"/>
      <c r="MO166" s="551">
        <v>160</v>
      </c>
      <c r="MP166" s="566"/>
      <c r="MQ166" s="567"/>
      <c r="MR166" s="174">
        <v>160</v>
      </c>
      <c r="MS166" s="566"/>
      <c r="MT166" s="567"/>
      <c r="MU166" s="252">
        <f t="shared" si="193"/>
        <v>0</v>
      </c>
      <c r="MV166" s="251">
        <f t="shared" si="194"/>
        <v>0</v>
      </c>
      <c r="MW166" s="226">
        <f t="shared" si="195"/>
        <v>0</v>
      </c>
      <c r="MX166" s="227">
        <f t="shared" si="196"/>
        <v>0</v>
      </c>
      <c r="MY166" s="1"/>
      <c r="MZ166" s="1"/>
      <c r="NA166" s="568">
        <v>160</v>
      </c>
      <c r="NB166" s="573"/>
      <c r="NC166" s="567"/>
      <c r="ND166" s="174">
        <v>160</v>
      </c>
      <c r="NE166" s="566"/>
      <c r="NF166" s="567"/>
      <c r="NG166" s="201">
        <v>160</v>
      </c>
      <c r="NH166" s="573"/>
      <c r="NI166" s="567"/>
      <c r="NJ166" s="201">
        <v>160</v>
      </c>
      <c r="NK166" s="573"/>
      <c r="NL166" s="567"/>
      <c r="NM166" s="174">
        <v>160</v>
      </c>
      <c r="NN166" s="566"/>
      <c r="NO166" s="567"/>
      <c r="NP166" s="174">
        <v>160</v>
      </c>
      <c r="NQ166" s="566"/>
      <c r="NR166" s="567"/>
      <c r="NS166" s="174">
        <v>160</v>
      </c>
      <c r="NT166" s="566"/>
      <c r="NU166" s="567"/>
      <c r="NV166" s="201">
        <v>160</v>
      </c>
      <c r="NW166" s="573"/>
      <c r="NX166" s="567"/>
      <c r="NY166" s="201">
        <v>160</v>
      </c>
      <c r="NZ166" s="573"/>
      <c r="OA166" s="567"/>
      <c r="OB166" s="174">
        <v>160</v>
      </c>
      <c r="OC166" s="566"/>
      <c r="OD166" s="567"/>
      <c r="OE166" s="174">
        <v>160</v>
      </c>
      <c r="OF166" s="566"/>
      <c r="OG166" s="567"/>
      <c r="OH166" s="174">
        <v>160</v>
      </c>
      <c r="OI166" s="566"/>
      <c r="OJ166" s="567"/>
      <c r="OK166" s="252">
        <f t="shared" si="197"/>
        <v>0</v>
      </c>
      <c r="OL166" s="251">
        <f t="shared" si="198"/>
        <v>0</v>
      </c>
      <c r="OM166" s="226">
        <f t="shared" si="199"/>
        <v>0</v>
      </c>
      <c r="ON166" s="227">
        <f t="shared" si="200"/>
        <v>0</v>
      </c>
      <c r="OO166" s="1"/>
      <c r="OP166" s="1"/>
      <c r="OQ166" s="571" t="s">
        <v>297</v>
      </c>
      <c r="OR166" s="577">
        <v>160</v>
      </c>
      <c r="OS166" s="573"/>
      <c r="OT166" s="175"/>
      <c r="OU166" s="252">
        <f t="shared" si="201"/>
        <v>0</v>
      </c>
      <c r="OV166" s="227">
        <f t="shared" si="202"/>
        <v>0</v>
      </c>
      <c r="OW166" s="226">
        <f t="shared" si="203"/>
        <v>0</v>
      </c>
      <c r="OX166" s="251">
        <f t="shared" si="204"/>
        <v>0</v>
      </c>
      <c r="OY166" s="574"/>
      <c r="OZ166" s="1"/>
      <c r="PA166" s="1"/>
      <c r="PB166" s="228">
        <f t="shared" si="151"/>
        <v>0</v>
      </c>
      <c r="PC166" s="255">
        <f t="shared" si="152"/>
        <v>0</v>
      </c>
      <c r="PD166" s="226">
        <f t="shared" si="153"/>
        <v>0</v>
      </c>
      <c r="PE166" s="227">
        <f t="shared" si="154"/>
        <v>0</v>
      </c>
      <c r="PF166" s="230">
        <f t="shared" si="155"/>
        <v>0</v>
      </c>
      <c r="PG166" s="229">
        <f t="shared" si="156"/>
        <v>0</v>
      </c>
      <c r="PH166" s="226">
        <f t="shared" si="157"/>
        <v>0</v>
      </c>
      <c r="PI166" s="251">
        <f t="shared" si="158"/>
        <v>0</v>
      </c>
      <c r="PJ166" s="412">
        <f t="shared" si="159"/>
        <v>0</v>
      </c>
      <c r="PK166" s="417">
        <f t="shared" si="160"/>
        <v>0</v>
      </c>
      <c r="PL166" s="412">
        <f t="shared" si="161"/>
        <v>0</v>
      </c>
      <c r="PM166" s="414">
        <f t="shared" si="162"/>
        <v>0</v>
      </c>
      <c r="PN166" s="412" t="s">
        <v>338</v>
      </c>
      <c r="PO166" s="414" t="s">
        <v>338</v>
      </c>
      <c r="PP166" s="412">
        <f t="shared" si="163"/>
        <v>0</v>
      </c>
      <c r="PQ166" s="414">
        <f t="shared" si="164"/>
        <v>0</v>
      </c>
      <c r="PR166" s="1"/>
      <c r="PV166" s="26"/>
      <c r="PW166" s="26"/>
      <c r="PY166" s="26"/>
    </row>
    <row r="167" spans="2:441" s="4" customFormat="1" ht="16.5" customHeight="1" x14ac:dyDescent="0.25">
      <c r="B167" s="46" t="s">
        <v>359</v>
      </c>
      <c r="C167" s="986"/>
      <c r="D167" s="987"/>
      <c r="E167" s="308"/>
      <c r="F167" s="652">
        <v>1</v>
      </c>
      <c r="G167" s="309"/>
      <c r="H167" s="59"/>
      <c r="I167" s="57">
        <f>INT(ROUND(F167,2)*(IF(RIGHT(G167,1)="*",data!$J$11*H167+(IF(H167&gt;0, data!$K$11,0)),(IF(G167&gt;0,data!$J$11*RIGHT(G167,5)+data!$K$11,0)))))</f>
        <v>0</v>
      </c>
      <c r="J167" s="57">
        <f t="shared" si="144"/>
        <v>0</v>
      </c>
      <c r="K167" s="313"/>
      <c r="L167" s="314"/>
      <c r="M167" s="312"/>
      <c r="N167" s="57">
        <f>INT(ROUND(F167,2)*(IF(J167&gt;0,(IF(L167="ano",data!$J$6,0)),0)))</f>
        <v>0</v>
      </c>
      <c r="O167" s="61">
        <f t="shared" si="145"/>
        <v>0</v>
      </c>
      <c r="P167" s="63">
        <f t="shared" si="146"/>
        <v>0</v>
      </c>
      <c r="Q167" s="26"/>
      <c r="R167" s="288" t="str">
        <f t="shared" si="147"/>
        <v/>
      </c>
      <c r="S167" s="289" t="str">
        <f t="shared" si="148"/>
        <v/>
      </c>
      <c r="T167" s="65" t="s">
        <v>338</v>
      </c>
      <c r="U167" s="290" t="str">
        <f t="shared" si="149"/>
        <v/>
      </c>
      <c r="V167" s="4">
        <f t="shared" si="205"/>
        <v>0</v>
      </c>
      <c r="W167" s="26">
        <f t="shared" si="150"/>
        <v>0</v>
      </c>
      <c r="X167" s="26">
        <f>IF(OR(G167=data!$I$18,G167=data!$I$19,G167=data!$I$20,G167=data!$I$21,G167=data!$I$22,G167=data!$I$23,G167=data!$I$24,G167=data!$I$25,G167=data!$I$26,G167=data!$I$27,G167=data!$I$28,G167=data!$I$29,G167=data!$I$30,G167=data!$I$31,G167=data!$I$32,G167=data!$I$33,G167=data!$I$34,G167=data!$I$35,G167=data!$I$36,G167=data!$I$37,G167=data!$I$38,G167=data!$I$39,G167=data!$I$40,G167=data!$I$41,G167=data!$I$42,G167=data!$I$43,G167=data!$I$44),1,0)</f>
        <v>0</v>
      </c>
      <c r="Z167" s="176" t="s">
        <v>297</v>
      </c>
      <c r="AA167" s="10"/>
      <c r="AB167" s="10"/>
      <c r="AC167" s="168">
        <v>160</v>
      </c>
      <c r="AD167" s="328"/>
      <c r="AE167" s="223"/>
      <c r="AF167" s="168">
        <v>160</v>
      </c>
      <c r="AG167" s="328"/>
      <c r="AH167" s="223"/>
      <c r="AI167" s="168">
        <v>160</v>
      </c>
      <c r="AJ167" s="328"/>
      <c r="AK167" s="223"/>
      <c r="AL167" s="168">
        <v>160</v>
      </c>
      <c r="AM167" s="328"/>
      <c r="AN167" s="223"/>
      <c r="AO167" s="168">
        <v>160</v>
      </c>
      <c r="AP167" s="328"/>
      <c r="AQ167" s="223"/>
      <c r="AR167" s="168">
        <v>160</v>
      </c>
      <c r="AS167" s="328"/>
      <c r="AT167" s="223"/>
      <c r="AU167" s="168">
        <v>160</v>
      </c>
      <c r="AV167" s="328"/>
      <c r="AW167" s="223"/>
      <c r="AX167" s="168">
        <v>160</v>
      </c>
      <c r="AY167" s="328"/>
      <c r="AZ167" s="223"/>
      <c r="BA167" s="168">
        <v>160</v>
      </c>
      <c r="BB167" s="328"/>
      <c r="BC167" s="223"/>
      <c r="BD167" s="168">
        <v>160</v>
      </c>
      <c r="BE167" s="328"/>
      <c r="BF167" s="223"/>
      <c r="BG167" s="168">
        <v>160</v>
      </c>
      <c r="BH167" s="328"/>
      <c r="BI167" s="223"/>
      <c r="BJ167" s="168">
        <v>160</v>
      </c>
      <c r="BK167" s="328"/>
      <c r="BL167" s="223"/>
      <c r="BM167" s="226">
        <f t="shared" si="165"/>
        <v>0</v>
      </c>
      <c r="BN167" s="251">
        <f t="shared" si="166"/>
        <v>0</v>
      </c>
      <c r="BO167" s="226">
        <f t="shared" si="167"/>
        <v>0</v>
      </c>
      <c r="BP167" s="227">
        <f t="shared" si="168"/>
        <v>0</v>
      </c>
      <c r="BQ167" s="1"/>
      <c r="BR167" s="1"/>
      <c r="BS167" s="164">
        <v>160</v>
      </c>
      <c r="BT167" s="327"/>
      <c r="BU167" s="177"/>
      <c r="BV167" s="164">
        <v>160</v>
      </c>
      <c r="BW167" s="327"/>
      <c r="BX167" s="177"/>
      <c r="BY167" s="164">
        <v>160</v>
      </c>
      <c r="BZ167" s="327"/>
      <c r="CA167" s="177"/>
      <c r="CB167" s="164">
        <v>160</v>
      </c>
      <c r="CC167" s="327"/>
      <c r="CD167" s="177"/>
      <c r="CE167" s="164">
        <v>160</v>
      </c>
      <c r="CF167" s="327"/>
      <c r="CG167" s="177"/>
      <c r="CH167" s="164">
        <v>160</v>
      </c>
      <c r="CI167" s="327"/>
      <c r="CJ167" s="177"/>
      <c r="CK167" s="164">
        <v>160</v>
      </c>
      <c r="CL167" s="327"/>
      <c r="CM167" s="177"/>
      <c r="CN167" s="164">
        <v>160</v>
      </c>
      <c r="CO167" s="327"/>
      <c r="CP167" s="177"/>
      <c r="CQ167" s="164">
        <v>160</v>
      </c>
      <c r="CR167" s="327"/>
      <c r="CS167" s="177"/>
      <c r="CT167" s="164">
        <v>160</v>
      </c>
      <c r="CU167" s="327"/>
      <c r="CV167" s="177"/>
      <c r="CW167" s="164">
        <v>160</v>
      </c>
      <c r="CX167" s="327"/>
      <c r="CY167" s="177"/>
      <c r="CZ167" s="164">
        <v>160</v>
      </c>
      <c r="DA167" s="327"/>
      <c r="DB167" s="177"/>
      <c r="DC167" s="252">
        <f t="shared" si="169"/>
        <v>0</v>
      </c>
      <c r="DD167" s="251">
        <f t="shared" si="170"/>
        <v>0</v>
      </c>
      <c r="DE167" s="226">
        <f t="shared" si="171"/>
        <v>0</v>
      </c>
      <c r="DF167" s="227">
        <f t="shared" si="172"/>
        <v>0</v>
      </c>
      <c r="DG167" s="1"/>
      <c r="DH167" s="1"/>
      <c r="DI167" s="164">
        <v>160</v>
      </c>
      <c r="DJ167" s="340"/>
      <c r="DK167" s="169"/>
      <c r="DL167" s="195">
        <v>160</v>
      </c>
      <c r="DM167" s="328"/>
      <c r="DN167" s="169"/>
      <c r="DO167" s="195">
        <v>160</v>
      </c>
      <c r="DP167" s="328"/>
      <c r="DQ167" s="169"/>
      <c r="DR167" s="195">
        <v>160</v>
      </c>
      <c r="DS167" s="328"/>
      <c r="DT167" s="169"/>
      <c r="DU167" s="195">
        <v>160</v>
      </c>
      <c r="DV167" s="328"/>
      <c r="DW167" s="169"/>
      <c r="DX167" s="164">
        <v>160</v>
      </c>
      <c r="DY167" s="340"/>
      <c r="DZ167" s="169"/>
      <c r="EA167" s="195">
        <v>160</v>
      </c>
      <c r="EB167" s="328"/>
      <c r="EC167" s="169"/>
      <c r="ED167" s="195">
        <v>160</v>
      </c>
      <c r="EE167" s="328"/>
      <c r="EF167" s="169"/>
      <c r="EG167" s="195">
        <v>160</v>
      </c>
      <c r="EH167" s="328"/>
      <c r="EI167" s="169"/>
      <c r="EJ167" s="164">
        <v>160</v>
      </c>
      <c r="EK167" s="340"/>
      <c r="EL167" s="169"/>
      <c r="EM167" s="195">
        <v>160</v>
      </c>
      <c r="EN167" s="328"/>
      <c r="EO167" s="169"/>
      <c r="EP167" s="195">
        <v>160</v>
      </c>
      <c r="EQ167" s="328"/>
      <c r="ER167" s="169"/>
      <c r="ES167" s="252">
        <f t="shared" si="173"/>
        <v>0</v>
      </c>
      <c r="ET167" s="251">
        <f t="shared" si="174"/>
        <v>0</v>
      </c>
      <c r="EU167" s="226">
        <f t="shared" si="175"/>
        <v>0</v>
      </c>
      <c r="EV167" s="227">
        <f t="shared" si="176"/>
        <v>0</v>
      </c>
      <c r="EW167" s="1"/>
      <c r="EX167" s="1"/>
      <c r="EY167" s="346">
        <v>160</v>
      </c>
      <c r="EZ167" s="327"/>
      <c r="FA167" s="169"/>
      <c r="FB167" s="195">
        <v>160</v>
      </c>
      <c r="FC167" s="327"/>
      <c r="FD167" s="169"/>
      <c r="FE167" s="195">
        <v>160</v>
      </c>
      <c r="FF167" s="327"/>
      <c r="FG167" s="169"/>
      <c r="FH167" s="195">
        <v>160</v>
      </c>
      <c r="FI167" s="327"/>
      <c r="FJ167" s="169"/>
      <c r="FK167" s="164">
        <v>160</v>
      </c>
      <c r="FL167" s="340"/>
      <c r="FM167" s="169"/>
      <c r="FN167" s="195">
        <v>160</v>
      </c>
      <c r="FO167" s="327"/>
      <c r="FP167" s="169"/>
      <c r="FQ167" s="164">
        <v>160</v>
      </c>
      <c r="FR167" s="340"/>
      <c r="FS167" s="169"/>
      <c r="FT167" s="195">
        <v>160</v>
      </c>
      <c r="FU167" s="327"/>
      <c r="FV167" s="169"/>
      <c r="FW167" s="195">
        <v>160</v>
      </c>
      <c r="FX167" s="327"/>
      <c r="FY167" s="169"/>
      <c r="FZ167" s="164">
        <v>160</v>
      </c>
      <c r="GA167" s="340"/>
      <c r="GB167" s="169"/>
      <c r="GC167" s="195">
        <v>160</v>
      </c>
      <c r="GD167" s="327"/>
      <c r="GE167" s="169"/>
      <c r="GF167" s="195">
        <v>160</v>
      </c>
      <c r="GG167" s="327"/>
      <c r="GH167" s="169"/>
      <c r="GI167" s="252">
        <f t="shared" si="177"/>
        <v>0</v>
      </c>
      <c r="GJ167" s="251">
        <f t="shared" si="178"/>
        <v>0</v>
      </c>
      <c r="GK167" s="226">
        <f t="shared" si="179"/>
        <v>0</v>
      </c>
      <c r="GL167" s="227">
        <f t="shared" si="180"/>
        <v>0</v>
      </c>
      <c r="GM167" s="1"/>
      <c r="GN167" s="1"/>
      <c r="GO167" s="346">
        <v>160</v>
      </c>
      <c r="GP167" s="327"/>
      <c r="GQ167" s="169"/>
      <c r="GR167" s="195">
        <v>160</v>
      </c>
      <c r="GS167" s="327"/>
      <c r="GT167" s="169"/>
      <c r="GU167" s="195">
        <v>160</v>
      </c>
      <c r="GV167" s="327"/>
      <c r="GW167" s="169"/>
      <c r="GX167" s="195">
        <v>160</v>
      </c>
      <c r="GY167" s="327"/>
      <c r="GZ167" s="169"/>
      <c r="HA167" s="195">
        <v>160</v>
      </c>
      <c r="HB167" s="327"/>
      <c r="HC167" s="169"/>
      <c r="HD167" s="195">
        <v>160</v>
      </c>
      <c r="HE167" s="327"/>
      <c r="HF167" s="169"/>
      <c r="HG167" s="195">
        <v>160</v>
      </c>
      <c r="HH167" s="327"/>
      <c r="HI167" s="169"/>
      <c r="HJ167" s="195">
        <v>160</v>
      </c>
      <c r="HK167" s="327"/>
      <c r="HL167" s="169"/>
      <c r="HM167" s="195">
        <v>160</v>
      </c>
      <c r="HN167" s="327"/>
      <c r="HO167" s="169"/>
      <c r="HP167" s="195">
        <v>160</v>
      </c>
      <c r="HQ167" s="327"/>
      <c r="HR167" s="169"/>
      <c r="HS167" s="195">
        <v>160</v>
      </c>
      <c r="HT167" s="327"/>
      <c r="HU167" s="169"/>
      <c r="HV167" s="195">
        <v>160</v>
      </c>
      <c r="HW167" s="327"/>
      <c r="HX167" s="169"/>
      <c r="HY167" s="252">
        <f t="shared" si="181"/>
        <v>0</v>
      </c>
      <c r="HZ167" s="251">
        <f t="shared" si="182"/>
        <v>0</v>
      </c>
      <c r="IA167" s="226">
        <f t="shared" si="183"/>
        <v>0</v>
      </c>
      <c r="IB167" s="227">
        <f t="shared" si="184"/>
        <v>0</v>
      </c>
      <c r="IC167" s="1"/>
      <c r="ID167" s="1"/>
      <c r="IE167" s="346">
        <v>160</v>
      </c>
      <c r="IF167" s="327"/>
      <c r="IG167" s="169"/>
      <c r="IH167" s="195">
        <v>160</v>
      </c>
      <c r="II167" s="327"/>
      <c r="IJ167" s="169"/>
      <c r="IK167" s="164">
        <v>160</v>
      </c>
      <c r="IL167" s="340"/>
      <c r="IM167" s="169"/>
      <c r="IN167" s="164">
        <v>160</v>
      </c>
      <c r="IO167" s="340"/>
      <c r="IP167" s="169"/>
      <c r="IQ167" s="164">
        <v>160</v>
      </c>
      <c r="IR167" s="340"/>
      <c r="IS167" s="169"/>
      <c r="IT167" s="164">
        <v>160</v>
      </c>
      <c r="IU167" s="340"/>
      <c r="IV167" s="169"/>
      <c r="IW167" s="195">
        <v>160</v>
      </c>
      <c r="IX167" s="327"/>
      <c r="IY167" s="169"/>
      <c r="IZ167" s="164">
        <v>160</v>
      </c>
      <c r="JA167" s="340"/>
      <c r="JB167" s="169"/>
      <c r="JC167" s="164">
        <v>160</v>
      </c>
      <c r="JD167" s="340"/>
      <c r="JE167" s="169"/>
      <c r="JF167" s="164">
        <v>160</v>
      </c>
      <c r="JG167" s="340"/>
      <c r="JH167" s="169"/>
      <c r="JI167" s="164">
        <v>160</v>
      </c>
      <c r="JJ167" s="340"/>
      <c r="JK167" s="169"/>
      <c r="JL167" s="195">
        <v>160</v>
      </c>
      <c r="JM167" s="327"/>
      <c r="JN167" s="169"/>
      <c r="JO167" s="252">
        <f t="shared" si="185"/>
        <v>0</v>
      </c>
      <c r="JP167" s="251">
        <f t="shared" si="186"/>
        <v>0</v>
      </c>
      <c r="JQ167" s="226">
        <f t="shared" si="187"/>
        <v>0</v>
      </c>
      <c r="JR167" s="227">
        <f t="shared" si="188"/>
        <v>0</v>
      </c>
      <c r="JS167" s="1"/>
      <c r="JT167" s="1"/>
      <c r="JU167" s="164">
        <v>160</v>
      </c>
      <c r="JV167" s="340"/>
      <c r="JW167" s="169"/>
      <c r="JX167" s="164">
        <v>160</v>
      </c>
      <c r="JY167" s="340"/>
      <c r="JZ167" s="169"/>
      <c r="KA167" s="164">
        <v>160</v>
      </c>
      <c r="KB167" s="340"/>
      <c r="KC167" s="169"/>
      <c r="KD167" s="164">
        <v>160</v>
      </c>
      <c r="KE167" s="340"/>
      <c r="KF167" s="169"/>
      <c r="KG167" s="164">
        <v>160</v>
      </c>
      <c r="KH167" s="340"/>
      <c r="KI167" s="169"/>
      <c r="KJ167" s="164">
        <v>160</v>
      </c>
      <c r="KK167" s="340"/>
      <c r="KL167" s="169"/>
      <c r="KM167" s="164">
        <v>160</v>
      </c>
      <c r="KN167" s="340"/>
      <c r="KO167" s="169"/>
      <c r="KP167" s="164">
        <v>160</v>
      </c>
      <c r="KQ167" s="340"/>
      <c r="KR167" s="169"/>
      <c r="KS167" s="164">
        <v>160</v>
      </c>
      <c r="KT167" s="340"/>
      <c r="KU167" s="169"/>
      <c r="KV167" s="164">
        <v>160</v>
      </c>
      <c r="KW167" s="340"/>
      <c r="KX167" s="169"/>
      <c r="KY167" s="164">
        <v>160</v>
      </c>
      <c r="KZ167" s="340"/>
      <c r="LA167" s="169"/>
      <c r="LB167" s="164">
        <v>160</v>
      </c>
      <c r="LC167" s="340"/>
      <c r="LD167" s="169"/>
      <c r="LE167" s="252">
        <f t="shared" si="189"/>
        <v>0</v>
      </c>
      <c r="LF167" s="251">
        <f t="shared" si="190"/>
        <v>0</v>
      </c>
      <c r="LG167" s="226">
        <f t="shared" si="191"/>
        <v>0</v>
      </c>
      <c r="LH167" s="227">
        <f t="shared" si="192"/>
        <v>0</v>
      </c>
      <c r="LI167" s="1"/>
      <c r="LJ167" s="1"/>
      <c r="LK167" s="164">
        <v>160</v>
      </c>
      <c r="LL167" s="340"/>
      <c r="LM167" s="169"/>
      <c r="LN167" s="164">
        <v>160</v>
      </c>
      <c r="LO167" s="340"/>
      <c r="LP167" s="169"/>
      <c r="LQ167" s="164">
        <v>160</v>
      </c>
      <c r="LR167" s="340"/>
      <c r="LS167" s="169"/>
      <c r="LT167" s="164">
        <v>160</v>
      </c>
      <c r="LU167" s="340"/>
      <c r="LV167" s="169"/>
      <c r="LW167" s="164">
        <v>160</v>
      </c>
      <c r="LX167" s="340"/>
      <c r="LY167" s="169"/>
      <c r="LZ167" s="205">
        <v>160</v>
      </c>
      <c r="MA167" s="340"/>
      <c r="MB167" s="169"/>
      <c r="MC167" s="164">
        <v>160</v>
      </c>
      <c r="MD167" s="340"/>
      <c r="ME167" s="169"/>
      <c r="MF167" s="164">
        <v>160</v>
      </c>
      <c r="MG167" s="340"/>
      <c r="MH167" s="169"/>
      <c r="MI167" s="164">
        <v>160</v>
      </c>
      <c r="MJ167" s="340"/>
      <c r="MK167" s="169"/>
      <c r="ML167" s="164">
        <v>160</v>
      </c>
      <c r="MM167" s="340"/>
      <c r="MN167" s="169"/>
      <c r="MO167" s="205">
        <v>160</v>
      </c>
      <c r="MP167" s="340"/>
      <c r="MQ167" s="169"/>
      <c r="MR167" s="164">
        <v>160</v>
      </c>
      <c r="MS167" s="340"/>
      <c r="MT167" s="169"/>
      <c r="MU167" s="252">
        <f t="shared" si="193"/>
        <v>0</v>
      </c>
      <c r="MV167" s="251">
        <f t="shared" si="194"/>
        <v>0</v>
      </c>
      <c r="MW167" s="226">
        <f t="shared" si="195"/>
        <v>0</v>
      </c>
      <c r="MX167" s="227">
        <f t="shared" si="196"/>
        <v>0</v>
      </c>
      <c r="MY167" s="1"/>
      <c r="MZ167" s="1"/>
      <c r="NA167" s="346">
        <v>160</v>
      </c>
      <c r="NB167" s="327"/>
      <c r="NC167" s="169"/>
      <c r="ND167" s="164">
        <v>160</v>
      </c>
      <c r="NE167" s="340"/>
      <c r="NF167" s="169"/>
      <c r="NG167" s="195">
        <v>160</v>
      </c>
      <c r="NH167" s="327"/>
      <c r="NI167" s="169"/>
      <c r="NJ167" s="195">
        <v>160</v>
      </c>
      <c r="NK167" s="327"/>
      <c r="NL167" s="169"/>
      <c r="NM167" s="164">
        <v>160</v>
      </c>
      <c r="NN167" s="340"/>
      <c r="NO167" s="169"/>
      <c r="NP167" s="164">
        <v>160</v>
      </c>
      <c r="NQ167" s="340"/>
      <c r="NR167" s="169"/>
      <c r="NS167" s="164">
        <v>160</v>
      </c>
      <c r="NT167" s="340"/>
      <c r="NU167" s="169"/>
      <c r="NV167" s="195">
        <v>160</v>
      </c>
      <c r="NW167" s="327"/>
      <c r="NX167" s="169"/>
      <c r="NY167" s="195">
        <v>160</v>
      </c>
      <c r="NZ167" s="327"/>
      <c r="OA167" s="169"/>
      <c r="OB167" s="164">
        <v>160</v>
      </c>
      <c r="OC167" s="340"/>
      <c r="OD167" s="169"/>
      <c r="OE167" s="164">
        <v>160</v>
      </c>
      <c r="OF167" s="340"/>
      <c r="OG167" s="169"/>
      <c r="OH167" s="164">
        <v>160</v>
      </c>
      <c r="OI167" s="340"/>
      <c r="OJ167" s="169"/>
      <c r="OK167" s="252">
        <f t="shared" si="197"/>
        <v>0</v>
      </c>
      <c r="OL167" s="251">
        <f t="shared" si="198"/>
        <v>0</v>
      </c>
      <c r="OM167" s="226">
        <f t="shared" si="199"/>
        <v>0</v>
      </c>
      <c r="ON167" s="227">
        <f t="shared" si="200"/>
        <v>0</v>
      </c>
      <c r="OO167" s="1"/>
      <c r="OP167" s="1"/>
      <c r="OQ167" s="283" t="s">
        <v>297</v>
      </c>
      <c r="OR167" s="354">
        <v>160</v>
      </c>
      <c r="OS167" s="327"/>
      <c r="OT167" s="177"/>
      <c r="OU167" s="252">
        <f t="shared" si="201"/>
        <v>0</v>
      </c>
      <c r="OV167" s="227">
        <f t="shared" si="202"/>
        <v>0</v>
      </c>
      <c r="OW167" s="226">
        <f t="shared" si="203"/>
        <v>0</v>
      </c>
      <c r="OX167" s="251">
        <f t="shared" si="204"/>
        <v>0</v>
      </c>
      <c r="OY167" s="293"/>
      <c r="OZ167" s="1"/>
      <c r="PA167" s="1"/>
      <c r="PB167" s="228">
        <f t="shared" ref="PB167:PB198" si="206">BM167+DC167+ES167+GI167+HY167+JO167+LE167+MU167+OK167+OU167</f>
        <v>0</v>
      </c>
      <c r="PC167" s="255">
        <f t="shared" ref="PC167:PC198" si="207">BN167+DD167+ET167+GJ167+HZ167+JP167+LF167+MV167+OL167+OV167</f>
        <v>0</v>
      </c>
      <c r="PD167" s="226">
        <f t="shared" ref="PD167:PD198" si="208">E167-PB167</f>
        <v>0</v>
      </c>
      <c r="PE167" s="227">
        <f t="shared" ref="PE167:PE198" si="209">J167-PC167</f>
        <v>0</v>
      </c>
      <c r="PF167" s="230">
        <f t="shared" ref="PF167:PF198" si="210">BO167+DE167+EU167+GK167+IA167+JQ167+LG167+MW167+OM167+OW167</f>
        <v>0</v>
      </c>
      <c r="PG167" s="229">
        <f t="shared" ref="PG167:PG198" si="211">BP167+DF167+EV167+GL167+IB167+JR167+LH167+MX167+ON167+OX167</f>
        <v>0</v>
      </c>
      <c r="PH167" s="226">
        <f t="shared" ref="PH167:PH198" si="212">M167-PF167</f>
        <v>0</v>
      </c>
      <c r="PI167" s="251">
        <f t="shared" ref="PI167:PI198" si="213">O167-PG167</f>
        <v>0</v>
      </c>
      <c r="PJ167" s="412">
        <f t="shared" ref="PJ167:PJ198" si="214">IF(R167=1,IF(E167=PB167,1,0),0)</f>
        <v>0</v>
      </c>
      <c r="PK167" s="417">
        <f t="shared" ref="PK167:PK198" si="215">IF(R167=1,R167-PJ167,0)</f>
        <v>0</v>
      </c>
      <c r="PL167" s="412">
        <f t="shared" ref="PL167:PL198" si="216">IF(S167=1,IF(E167=PB167,1,0),0)</f>
        <v>0</v>
      </c>
      <c r="PM167" s="414">
        <f t="shared" ref="PM167:PM198" si="217">IF(S167=1,S167-PL167,0)</f>
        <v>0</v>
      </c>
      <c r="PN167" s="412" t="s">
        <v>338</v>
      </c>
      <c r="PO167" s="414" t="s">
        <v>338</v>
      </c>
      <c r="PP167" s="412">
        <f t="shared" ref="PP167:PP198" si="218">IF(U167=1,IF(Z167="Ano",1,0),0)</f>
        <v>0</v>
      </c>
      <c r="PQ167" s="414">
        <f t="shared" ref="PQ167:PQ198" si="219">IF(U167=1,U167-PP167,0)</f>
        <v>0</v>
      </c>
      <c r="PR167" s="1"/>
      <c r="PV167" s="26"/>
      <c r="PW167" s="26"/>
      <c r="PY167" s="26"/>
    </row>
    <row r="168" spans="2:441" s="4" customFormat="1" ht="15" hidden="1" customHeight="1" x14ac:dyDescent="0.25">
      <c r="B168" s="46"/>
      <c r="C168" s="982"/>
      <c r="D168" s="983"/>
      <c r="E168" s="583"/>
      <c r="F168" s="652"/>
      <c r="G168" s="584"/>
      <c r="H168" s="58"/>
      <c r="I168" s="57">
        <f>INT(ROUND(F168,2)*(IF(RIGHT(G168,1)="*",data!$J$11*H168+(IF(H168&gt;0, data!$K$11,0)),(IF(G168&gt;0,data!$J$11*RIGHT(G168,5)+data!$K$11,0)))))</f>
        <v>0</v>
      </c>
      <c r="J168" s="57">
        <f t="shared" si="144"/>
        <v>0</v>
      </c>
      <c r="K168" s="576"/>
      <c r="L168" s="550"/>
      <c r="M168" s="128"/>
      <c r="N168" s="57">
        <f>INT(ROUND(F168,2)*(IF(J168&gt;0,(IF(L168="ano",data!$J$6,0)),0)))</f>
        <v>0</v>
      </c>
      <c r="O168" s="61">
        <f t="shared" si="145"/>
        <v>0</v>
      </c>
      <c r="P168" s="63">
        <f t="shared" si="146"/>
        <v>0</v>
      </c>
      <c r="Q168" s="26"/>
      <c r="R168" s="288" t="str">
        <f t="shared" si="147"/>
        <v/>
      </c>
      <c r="S168" s="289" t="str">
        <f t="shared" si="148"/>
        <v/>
      </c>
      <c r="T168" s="65" t="s">
        <v>338</v>
      </c>
      <c r="U168" s="290" t="str">
        <f t="shared" si="149"/>
        <v/>
      </c>
      <c r="V168" s="4">
        <f t="shared" si="205"/>
        <v>0</v>
      </c>
      <c r="W168" s="26">
        <f t="shared" si="150"/>
        <v>0</v>
      </c>
      <c r="X168" s="26">
        <f>IF(OR(G168=data!$I$18,G168=data!$I$19,G168=data!$I$20,G168=data!$I$21,G168=data!$I$22,G168=data!$I$23,G168=data!$I$24,G168=data!$I$25,G168=data!$I$26,G168=data!$I$27,G168=data!$I$28,G168=data!$I$29,G168=data!$I$30,G168=data!$I$31,G168=data!$I$32,G168=data!$I$33,G168=data!$I$34,G168=data!$I$35,G168=data!$I$36,G168=data!$I$37,G168=data!$I$38,G168=data!$I$39,G168=data!$I$40,G168=data!$I$41,G168=data!$I$42,G168=data!$I$43,G168=data!$I$44),1,0)</f>
        <v>0</v>
      </c>
      <c r="Z168" s="173" t="s">
        <v>297</v>
      </c>
      <c r="AA168" s="10"/>
      <c r="AB168" s="10"/>
      <c r="AC168" s="560">
        <v>160</v>
      </c>
      <c r="AD168" s="561"/>
      <c r="AE168" s="562"/>
      <c r="AF168" s="560">
        <v>160</v>
      </c>
      <c r="AG168" s="561"/>
      <c r="AH168" s="562"/>
      <c r="AI168" s="560">
        <v>160</v>
      </c>
      <c r="AJ168" s="561"/>
      <c r="AK168" s="562"/>
      <c r="AL168" s="560">
        <v>160</v>
      </c>
      <c r="AM168" s="561"/>
      <c r="AN168" s="562"/>
      <c r="AO168" s="560">
        <v>160</v>
      </c>
      <c r="AP168" s="561"/>
      <c r="AQ168" s="562"/>
      <c r="AR168" s="560">
        <v>160</v>
      </c>
      <c r="AS168" s="561"/>
      <c r="AT168" s="562"/>
      <c r="AU168" s="560">
        <v>160</v>
      </c>
      <c r="AV168" s="561"/>
      <c r="AW168" s="562"/>
      <c r="AX168" s="560">
        <v>160</v>
      </c>
      <c r="AY168" s="561"/>
      <c r="AZ168" s="562"/>
      <c r="BA168" s="560">
        <v>160</v>
      </c>
      <c r="BB168" s="561"/>
      <c r="BC168" s="562"/>
      <c r="BD168" s="560">
        <v>160</v>
      </c>
      <c r="BE168" s="561"/>
      <c r="BF168" s="562"/>
      <c r="BG168" s="560">
        <v>160</v>
      </c>
      <c r="BH168" s="561"/>
      <c r="BI168" s="562"/>
      <c r="BJ168" s="560">
        <v>160</v>
      </c>
      <c r="BK168" s="561"/>
      <c r="BL168" s="562"/>
      <c r="BM168" s="226">
        <f t="shared" si="165"/>
        <v>0</v>
      </c>
      <c r="BN168" s="251">
        <f t="shared" si="166"/>
        <v>0</v>
      </c>
      <c r="BO168" s="226">
        <f t="shared" si="167"/>
        <v>0</v>
      </c>
      <c r="BP168" s="227">
        <f t="shared" si="168"/>
        <v>0</v>
      </c>
      <c r="BQ168" s="1"/>
      <c r="BR168" s="1"/>
      <c r="BS168" s="174">
        <v>160</v>
      </c>
      <c r="BT168" s="573"/>
      <c r="BU168" s="175"/>
      <c r="BV168" s="174">
        <v>160</v>
      </c>
      <c r="BW168" s="573"/>
      <c r="BX168" s="175"/>
      <c r="BY168" s="174">
        <v>160</v>
      </c>
      <c r="BZ168" s="573"/>
      <c r="CA168" s="175"/>
      <c r="CB168" s="174">
        <v>160</v>
      </c>
      <c r="CC168" s="573"/>
      <c r="CD168" s="175"/>
      <c r="CE168" s="174">
        <v>160</v>
      </c>
      <c r="CF168" s="573"/>
      <c r="CG168" s="175"/>
      <c r="CH168" s="174">
        <v>160</v>
      </c>
      <c r="CI168" s="573"/>
      <c r="CJ168" s="175"/>
      <c r="CK168" s="174">
        <v>160</v>
      </c>
      <c r="CL168" s="573"/>
      <c r="CM168" s="175"/>
      <c r="CN168" s="174">
        <v>160</v>
      </c>
      <c r="CO168" s="573"/>
      <c r="CP168" s="175"/>
      <c r="CQ168" s="174">
        <v>160</v>
      </c>
      <c r="CR168" s="573"/>
      <c r="CS168" s="175"/>
      <c r="CT168" s="174">
        <v>160</v>
      </c>
      <c r="CU168" s="573"/>
      <c r="CV168" s="175"/>
      <c r="CW168" s="174">
        <v>160</v>
      </c>
      <c r="CX168" s="573"/>
      <c r="CY168" s="175"/>
      <c r="CZ168" s="174">
        <v>160</v>
      </c>
      <c r="DA168" s="573"/>
      <c r="DB168" s="175"/>
      <c r="DC168" s="252">
        <f t="shared" si="169"/>
        <v>0</v>
      </c>
      <c r="DD168" s="251">
        <f t="shared" si="170"/>
        <v>0</v>
      </c>
      <c r="DE168" s="226">
        <f t="shared" si="171"/>
        <v>0</v>
      </c>
      <c r="DF168" s="227">
        <f t="shared" si="172"/>
        <v>0</v>
      </c>
      <c r="DG168" s="1"/>
      <c r="DH168" s="1"/>
      <c r="DI168" s="174">
        <v>160</v>
      </c>
      <c r="DJ168" s="566"/>
      <c r="DK168" s="567"/>
      <c r="DL168" s="201">
        <v>160</v>
      </c>
      <c r="DM168" s="561"/>
      <c r="DN168" s="567"/>
      <c r="DO168" s="201">
        <v>160</v>
      </c>
      <c r="DP168" s="561"/>
      <c r="DQ168" s="567"/>
      <c r="DR168" s="201">
        <v>160</v>
      </c>
      <c r="DS168" s="561"/>
      <c r="DT168" s="567"/>
      <c r="DU168" s="201">
        <v>160</v>
      </c>
      <c r="DV168" s="561"/>
      <c r="DW168" s="567"/>
      <c r="DX168" s="174">
        <v>160</v>
      </c>
      <c r="DY168" s="566"/>
      <c r="DZ168" s="567"/>
      <c r="EA168" s="201">
        <v>160</v>
      </c>
      <c r="EB168" s="561"/>
      <c r="EC168" s="567"/>
      <c r="ED168" s="201">
        <v>160</v>
      </c>
      <c r="EE168" s="561"/>
      <c r="EF168" s="567"/>
      <c r="EG168" s="201">
        <v>160</v>
      </c>
      <c r="EH168" s="561"/>
      <c r="EI168" s="567"/>
      <c r="EJ168" s="174">
        <v>160</v>
      </c>
      <c r="EK168" s="566"/>
      <c r="EL168" s="567"/>
      <c r="EM168" s="201">
        <v>160</v>
      </c>
      <c r="EN168" s="561"/>
      <c r="EO168" s="567"/>
      <c r="EP168" s="201">
        <v>160</v>
      </c>
      <c r="EQ168" s="561"/>
      <c r="ER168" s="567"/>
      <c r="ES168" s="252">
        <f t="shared" si="173"/>
        <v>0</v>
      </c>
      <c r="ET168" s="251">
        <f t="shared" si="174"/>
        <v>0</v>
      </c>
      <c r="EU168" s="226">
        <f t="shared" si="175"/>
        <v>0</v>
      </c>
      <c r="EV168" s="227">
        <f t="shared" si="176"/>
        <v>0</v>
      </c>
      <c r="EW168" s="1"/>
      <c r="EX168" s="1"/>
      <c r="EY168" s="568">
        <v>160</v>
      </c>
      <c r="EZ168" s="573"/>
      <c r="FA168" s="567"/>
      <c r="FB168" s="201">
        <v>160</v>
      </c>
      <c r="FC168" s="573"/>
      <c r="FD168" s="567"/>
      <c r="FE168" s="201">
        <v>160</v>
      </c>
      <c r="FF168" s="573"/>
      <c r="FG168" s="567"/>
      <c r="FH168" s="201">
        <v>160</v>
      </c>
      <c r="FI168" s="573"/>
      <c r="FJ168" s="567"/>
      <c r="FK168" s="174">
        <v>160</v>
      </c>
      <c r="FL168" s="566"/>
      <c r="FM168" s="567"/>
      <c r="FN168" s="201">
        <v>160</v>
      </c>
      <c r="FO168" s="573"/>
      <c r="FP168" s="567"/>
      <c r="FQ168" s="174">
        <v>160</v>
      </c>
      <c r="FR168" s="566"/>
      <c r="FS168" s="567"/>
      <c r="FT168" s="201">
        <v>160</v>
      </c>
      <c r="FU168" s="573"/>
      <c r="FV168" s="567"/>
      <c r="FW168" s="201">
        <v>160</v>
      </c>
      <c r="FX168" s="573"/>
      <c r="FY168" s="567"/>
      <c r="FZ168" s="174">
        <v>160</v>
      </c>
      <c r="GA168" s="566"/>
      <c r="GB168" s="567"/>
      <c r="GC168" s="201">
        <v>160</v>
      </c>
      <c r="GD168" s="573"/>
      <c r="GE168" s="567"/>
      <c r="GF168" s="201">
        <v>160</v>
      </c>
      <c r="GG168" s="573"/>
      <c r="GH168" s="567"/>
      <c r="GI168" s="252">
        <f t="shared" si="177"/>
        <v>0</v>
      </c>
      <c r="GJ168" s="251">
        <f t="shared" si="178"/>
        <v>0</v>
      </c>
      <c r="GK168" s="226">
        <f t="shared" si="179"/>
        <v>0</v>
      </c>
      <c r="GL168" s="227">
        <f t="shared" si="180"/>
        <v>0</v>
      </c>
      <c r="GM168" s="1"/>
      <c r="GN168" s="1"/>
      <c r="GO168" s="568">
        <v>160</v>
      </c>
      <c r="GP168" s="573"/>
      <c r="GQ168" s="567"/>
      <c r="GR168" s="201">
        <v>160</v>
      </c>
      <c r="GS168" s="573"/>
      <c r="GT168" s="567"/>
      <c r="GU168" s="201">
        <v>160</v>
      </c>
      <c r="GV168" s="573"/>
      <c r="GW168" s="567"/>
      <c r="GX168" s="201">
        <v>160</v>
      </c>
      <c r="GY168" s="573"/>
      <c r="GZ168" s="567"/>
      <c r="HA168" s="201">
        <v>160</v>
      </c>
      <c r="HB168" s="573"/>
      <c r="HC168" s="567"/>
      <c r="HD168" s="201">
        <v>160</v>
      </c>
      <c r="HE168" s="573"/>
      <c r="HF168" s="567"/>
      <c r="HG168" s="201">
        <v>160</v>
      </c>
      <c r="HH168" s="573"/>
      <c r="HI168" s="567"/>
      <c r="HJ168" s="201">
        <v>160</v>
      </c>
      <c r="HK168" s="573"/>
      <c r="HL168" s="567"/>
      <c r="HM168" s="201">
        <v>160</v>
      </c>
      <c r="HN168" s="573"/>
      <c r="HO168" s="567"/>
      <c r="HP168" s="201">
        <v>160</v>
      </c>
      <c r="HQ168" s="573"/>
      <c r="HR168" s="567"/>
      <c r="HS168" s="201">
        <v>160</v>
      </c>
      <c r="HT168" s="573"/>
      <c r="HU168" s="567"/>
      <c r="HV168" s="201">
        <v>160</v>
      </c>
      <c r="HW168" s="573"/>
      <c r="HX168" s="567"/>
      <c r="HY168" s="252">
        <f t="shared" si="181"/>
        <v>0</v>
      </c>
      <c r="HZ168" s="251">
        <f t="shared" si="182"/>
        <v>0</v>
      </c>
      <c r="IA168" s="226">
        <f t="shared" si="183"/>
        <v>0</v>
      </c>
      <c r="IB168" s="227">
        <f t="shared" si="184"/>
        <v>0</v>
      </c>
      <c r="IC168" s="1"/>
      <c r="ID168" s="1"/>
      <c r="IE168" s="568">
        <v>160</v>
      </c>
      <c r="IF168" s="573"/>
      <c r="IG168" s="567"/>
      <c r="IH168" s="201">
        <v>160</v>
      </c>
      <c r="II168" s="573"/>
      <c r="IJ168" s="567"/>
      <c r="IK168" s="174">
        <v>160</v>
      </c>
      <c r="IL168" s="566"/>
      <c r="IM168" s="567"/>
      <c r="IN168" s="174">
        <v>160</v>
      </c>
      <c r="IO168" s="566"/>
      <c r="IP168" s="567"/>
      <c r="IQ168" s="174">
        <v>160</v>
      </c>
      <c r="IR168" s="566"/>
      <c r="IS168" s="567"/>
      <c r="IT168" s="174">
        <v>160</v>
      </c>
      <c r="IU168" s="566"/>
      <c r="IV168" s="567"/>
      <c r="IW168" s="201">
        <v>160</v>
      </c>
      <c r="IX168" s="573"/>
      <c r="IY168" s="567"/>
      <c r="IZ168" s="174">
        <v>160</v>
      </c>
      <c r="JA168" s="566"/>
      <c r="JB168" s="567"/>
      <c r="JC168" s="174">
        <v>160</v>
      </c>
      <c r="JD168" s="566"/>
      <c r="JE168" s="567"/>
      <c r="JF168" s="174">
        <v>160</v>
      </c>
      <c r="JG168" s="566"/>
      <c r="JH168" s="567"/>
      <c r="JI168" s="174">
        <v>160</v>
      </c>
      <c r="JJ168" s="566"/>
      <c r="JK168" s="567"/>
      <c r="JL168" s="201">
        <v>160</v>
      </c>
      <c r="JM168" s="573"/>
      <c r="JN168" s="567"/>
      <c r="JO168" s="252">
        <f t="shared" si="185"/>
        <v>0</v>
      </c>
      <c r="JP168" s="251">
        <f t="shared" si="186"/>
        <v>0</v>
      </c>
      <c r="JQ168" s="226">
        <f t="shared" si="187"/>
        <v>0</v>
      </c>
      <c r="JR168" s="227">
        <f t="shared" si="188"/>
        <v>0</v>
      </c>
      <c r="JS168" s="1"/>
      <c r="JT168" s="1"/>
      <c r="JU168" s="174">
        <v>160</v>
      </c>
      <c r="JV168" s="566"/>
      <c r="JW168" s="567"/>
      <c r="JX168" s="174">
        <v>160</v>
      </c>
      <c r="JY168" s="566"/>
      <c r="JZ168" s="567"/>
      <c r="KA168" s="174">
        <v>160</v>
      </c>
      <c r="KB168" s="566"/>
      <c r="KC168" s="567"/>
      <c r="KD168" s="174">
        <v>160</v>
      </c>
      <c r="KE168" s="566"/>
      <c r="KF168" s="567"/>
      <c r="KG168" s="174">
        <v>160</v>
      </c>
      <c r="KH168" s="566"/>
      <c r="KI168" s="567"/>
      <c r="KJ168" s="174">
        <v>160</v>
      </c>
      <c r="KK168" s="566"/>
      <c r="KL168" s="567"/>
      <c r="KM168" s="174">
        <v>160</v>
      </c>
      <c r="KN168" s="566"/>
      <c r="KO168" s="567"/>
      <c r="KP168" s="174">
        <v>160</v>
      </c>
      <c r="KQ168" s="566"/>
      <c r="KR168" s="567"/>
      <c r="KS168" s="174">
        <v>160</v>
      </c>
      <c r="KT168" s="566"/>
      <c r="KU168" s="567"/>
      <c r="KV168" s="174">
        <v>160</v>
      </c>
      <c r="KW168" s="566"/>
      <c r="KX168" s="567"/>
      <c r="KY168" s="174">
        <v>160</v>
      </c>
      <c r="KZ168" s="566"/>
      <c r="LA168" s="567"/>
      <c r="LB168" s="174">
        <v>160</v>
      </c>
      <c r="LC168" s="566"/>
      <c r="LD168" s="567"/>
      <c r="LE168" s="252">
        <f t="shared" si="189"/>
        <v>0</v>
      </c>
      <c r="LF168" s="251">
        <f t="shared" si="190"/>
        <v>0</v>
      </c>
      <c r="LG168" s="226">
        <f t="shared" si="191"/>
        <v>0</v>
      </c>
      <c r="LH168" s="227">
        <f t="shared" si="192"/>
        <v>0</v>
      </c>
      <c r="LI168" s="1"/>
      <c r="LJ168" s="1"/>
      <c r="LK168" s="174">
        <v>160</v>
      </c>
      <c r="LL168" s="566"/>
      <c r="LM168" s="567"/>
      <c r="LN168" s="174">
        <v>160</v>
      </c>
      <c r="LO168" s="566"/>
      <c r="LP168" s="567"/>
      <c r="LQ168" s="174">
        <v>160</v>
      </c>
      <c r="LR168" s="566"/>
      <c r="LS168" s="567"/>
      <c r="LT168" s="174">
        <v>160</v>
      </c>
      <c r="LU168" s="566"/>
      <c r="LV168" s="567"/>
      <c r="LW168" s="174">
        <v>160</v>
      </c>
      <c r="LX168" s="566"/>
      <c r="LY168" s="567"/>
      <c r="LZ168" s="551">
        <v>160</v>
      </c>
      <c r="MA168" s="566"/>
      <c r="MB168" s="567"/>
      <c r="MC168" s="174">
        <v>160</v>
      </c>
      <c r="MD168" s="566"/>
      <c r="ME168" s="567"/>
      <c r="MF168" s="174">
        <v>160</v>
      </c>
      <c r="MG168" s="566"/>
      <c r="MH168" s="567"/>
      <c r="MI168" s="174">
        <v>160</v>
      </c>
      <c r="MJ168" s="566"/>
      <c r="MK168" s="567"/>
      <c r="ML168" s="174">
        <v>160</v>
      </c>
      <c r="MM168" s="566"/>
      <c r="MN168" s="567"/>
      <c r="MO168" s="551">
        <v>160</v>
      </c>
      <c r="MP168" s="566"/>
      <c r="MQ168" s="567"/>
      <c r="MR168" s="174">
        <v>160</v>
      </c>
      <c r="MS168" s="566"/>
      <c r="MT168" s="567"/>
      <c r="MU168" s="252">
        <f t="shared" si="193"/>
        <v>0</v>
      </c>
      <c r="MV168" s="251">
        <f t="shared" si="194"/>
        <v>0</v>
      </c>
      <c r="MW168" s="226">
        <f t="shared" si="195"/>
        <v>0</v>
      </c>
      <c r="MX168" s="227">
        <f t="shared" si="196"/>
        <v>0</v>
      </c>
      <c r="MY168" s="1"/>
      <c r="MZ168" s="1"/>
      <c r="NA168" s="568">
        <v>160</v>
      </c>
      <c r="NB168" s="573"/>
      <c r="NC168" s="567"/>
      <c r="ND168" s="174">
        <v>160</v>
      </c>
      <c r="NE168" s="566"/>
      <c r="NF168" s="567"/>
      <c r="NG168" s="201">
        <v>160</v>
      </c>
      <c r="NH168" s="573"/>
      <c r="NI168" s="567"/>
      <c r="NJ168" s="201">
        <v>160</v>
      </c>
      <c r="NK168" s="573"/>
      <c r="NL168" s="567"/>
      <c r="NM168" s="174">
        <v>160</v>
      </c>
      <c r="NN168" s="566"/>
      <c r="NO168" s="567"/>
      <c r="NP168" s="174">
        <v>160</v>
      </c>
      <c r="NQ168" s="566"/>
      <c r="NR168" s="567"/>
      <c r="NS168" s="174">
        <v>160</v>
      </c>
      <c r="NT168" s="566"/>
      <c r="NU168" s="567"/>
      <c r="NV168" s="201">
        <v>160</v>
      </c>
      <c r="NW168" s="573"/>
      <c r="NX168" s="567"/>
      <c r="NY168" s="201">
        <v>160</v>
      </c>
      <c r="NZ168" s="573"/>
      <c r="OA168" s="567"/>
      <c r="OB168" s="174">
        <v>160</v>
      </c>
      <c r="OC168" s="566"/>
      <c r="OD168" s="567"/>
      <c r="OE168" s="174">
        <v>160</v>
      </c>
      <c r="OF168" s="566"/>
      <c r="OG168" s="567"/>
      <c r="OH168" s="174">
        <v>160</v>
      </c>
      <c r="OI168" s="566"/>
      <c r="OJ168" s="567"/>
      <c r="OK168" s="252">
        <f t="shared" si="197"/>
        <v>0</v>
      </c>
      <c r="OL168" s="251">
        <f t="shared" si="198"/>
        <v>0</v>
      </c>
      <c r="OM168" s="226">
        <f t="shared" si="199"/>
        <v>0</v>
      </c>
      <c r="ON168" s="227">
        <f t="shared" si="200"/>
        <v>0</v>
      </c>
      <c r="OO168" s="1"/>
      <c r="OP168" s="1"/>
      <c r="OQ168" s="571" t="s">
        <v>297</v>
      </c>
      <c r="OR168" s="577">
        <v>160</v>
      </c>
      <c r="OS168" s="573"/>
      <c r="OT168" s="175"/>
      <c r="OU168" s="252">
        <f t="shared" si="201"/>
        <v>0</v>
      </c>
      <c r="OV168" s="227">
        <f t="shared" si="202"/>
        <v>0</v>
      </c>
      <c r="OW168" s="226">
        <f t="shared" si="203"/>
        <v>0</v>
      </c>
      <c r="OX168" s="251">
        <f t="shared" si="204"/>
        <v>0</v>
      </c>
      <c r="OY168" s="574"/>
      <c r="OZ168" s="1"/>
      <c r="PA168" s="1"/>
      <c r="PB168" s="228">
        <f t="shared" si="206"/>
        <v>0</v>
      </c>
      <c r="PC168" s="255">
        <f t="shared" si="207"/>
        <v>0</v>
      </c>
      <c r="PD168" s="226">
        <f t="shared" si="208"/>
        <v>0</v>
      </c>
      <c r="PE168" s="227">
        <f t="shared" si="209"/>
        <v>0</v>
      </c>
      <c r="PF168" s="230">
        <f t="shared" si="210"/>
        <v>0</v>
      </c>
      <c r="PG168" s="229">
        <f t="shared" si="211"/>
        <v>0</v>
      </c>
      <c r="PH168" s="226">
        <f t="shared" si="212"/>
        <v>0</v>
      </c>
      <c r="PI168" s="251">
        <f t="shared" si="213"/>
        <v>0</v>
      </c>
      <c r="PJ168" s="412">
        <f t="shared" si="214"/>
        <v>0</v>
      </c>
      <c r="PK168" s="417">
        <f t="shared" si="215"/>
        <v>0</v>
      </c>
      <c r="PL168" s="412">
        <f t="shared" si="216"/>
        <v>0</v>
      </c>
      <c r="PM168" s="414">
        <f t="shared" si="217"/>
        <v>0</v>
      </c>
      <c r="PN168" s="412" t="s">
        <v>338</v>
      </c>
      <c r="PO168" s="414" t="s">
        <v>338</v>
      </c>
      <c r="PP168" s="412">
        <f t="shared" si="218"/>
        <v>0</v>
      </c>
      <c r="PQ168" s="414">
        <f t="shared" si="219"/>
        <v>0</v>
      </c>
      <c r="PR168" s="1"/>
      <c r="PV168" s="26"/>
      <c r="PW168" s="26"/>
      <c r="PY168" s="26"/>
    </row>
    <row r="169" spans="2:441" s="4" customFormat="1" ht="16.5" customHeight="1" x14ac:dyDescent="0.25">
      <c r="B169" s="46" t="s">
        <v>360</v>
      </c>
      <c r="C169" s="986"/>
      <c r="D169" s="987"/>
      <c r="E169" s="308"/>
      <c r="F169" s="652">
        <v>1</v>
      </c>
      <c r="G169" s="309"/>
      <c r="H169" s="59"/>
      <c r="I169" s="57">
        <f>INT(ROUND(F169,2)*(IF(RIGHT(G169,1)="*",data!$J$11*H169+(IF(H169&gt;0, data!$K$11,0)),(IF(G169&gt;0,data!$J$11*RIGHT(G169,5)+data!$K$11,0)))))</f>
        <v>0</v>
      </c>
      <c r="J169" s="57">
        <f t="shared" si="144"/>
        <v>0</v>
      </c>
      <c r="K169" s="313"/>
      <c r="L169" s="314"/>
      <c r="M169" s="312"/>
      <c r="N169" s="57">
        <f>INT(ROUND(F169,2)*(IF(J169&gt;0,(IF(L169="ano",data!$J$6,0)),0)))</f>
        <v>0</v>
      </c>
      <c r="O169" s="61">
        <f t="shared" si="145"/>
        <v>0</v>
      </c>
      <c r="P169" s="63">
        <f t="shared" si="146"/>
        <v>0</v>
      </c>
      <c r="Q169" s="26"/>
      <c r="R169" s="288" t="str">
        <f t="shared" si="147"/>
        <v/>
      </c>
      <c r="S169" s="289" t="str">
        <f t="shared" si="148"/>
        <v/>
      </c>
      <c r="T169" s="65" t="s">
        <v>338</v>
      </c>
      <c r="U169" s="290" t="str">
        <f t="shared" si="149"/>
        <v/>
      </c>
      <c r="V169" s="4">
        <f t="shared" si="205"/>
        <v>0</v>
      </c>
      <c r="W169" s="26">
        <f t="shared" si="150"/>
        <v>0</v>
      </c>
      <c r="X169" s="26">
        <f>IF(OR(G169=data!$I$18,G169=data!$I$19,G169=data!$I$20,G169=data!$I$21,G169=data!$I$22,G169=data!$I$23,G169=data!$I$24,G169=data!$I$25,G169=data!$I$26,G169=data!$I$27,G169=data!$I$28,G169=data!$I$29,G169=data!$I$30,G169=data!$I$31,G169=data!$I$32,G169=data!$I$33,G169=data!$I$34,G169=data!$I$35,G169=data!$I$36,G169=data!$I$37,G169=data!$I$38,G169=data!$I$39,G169=data!$I$40,G169=data!$I$41,G169=data!$I$42,G169=data!$I$43,G169=data!$I$44),1,0)</f>
        <v>0</v>
      </c>
      <c r="Z169" s="176" t="s">
        <v>297</v>
      </c>
      <c r="AA169" s="10"/>
      <c r="AB169" s="10"/>
      <c r="AC169" s="168">
        <v>160</v>
      </c>
      <c r="AD169" s="328"/>
      <c r="AE169" s="223"/>
      <c r="AF169" s="168">
        <v>160</v>
      </c>
      <c r="AG169" s="328"/>
      <c r="AH169" s="223"/>
      <c r="AI169" s="168">
        <v>160</v>
      </c>
      <c r="AJ169" s="328"/>
      <c r="AK169" s="223"/>
      <c r="AL169" s="168">
        <v>160</v>
      </c>
      <c r="AM169" s="328"/>
      <c r="AN169" s="223"/>
      <c r="AO169" s="168">
        <v>160</v>
      </c>
      <c r="AP169" s="328"/>
      <c r="AQ169" s="223"/>
      <c r="AR169" s="168">
        <v>160</v>
      </c>
      <c r="AS169" s="328"/>
      <c r="AT169" s="223"/>
      <c r="AU169" s="168">
        <v>160</v>
      </c>
      <c r="AV169" s="328"/>
      <c r="AW169" s="223"/>
      <c r="AX169" s="168">
        <v>160</v>
      </c>
      <c r="AY169" s="328"/>
      <c r="AZ169" s="223"/>
      <c r="BA169" s="168">
        <v>160</v>
      </c>
      <c r="BB169" s="328"/>
      <c r="BC169" s="223"/>
      <c r="BD169" s="168">
        <v>160</v>
      </c>
      <c r="BE169" s="328"/>
      <c r="BF169" s="223"/>
      <c r="BG169" s="168">
        <v>160</v>
      </c>
      <c r="BH169" s="328"/>
      <c r="BI169" s="223"/>
      <c r="BJ169" s="168">
        <v>160</v>
      </c>
      <c r="BK169" s="328"/>
      <c r="BL169" s="223"/>
      <c r="BM169" s="226">
        <f t="shared" si="165"/>
        <v>0</v>
      </c>
      <c r="BN169" s="251">
        <f t="shared" si="166"/>
        <v>0</v>
      </c>
      <c r="BO169" s="226">
        <f t="shared" si="167"/>
        <v>0</v>
      </c>
      <c r="BP169" s="227">
        <f t="shared" si="168"/>
        <v>0</v>
      </c>
      <c r="BQ169" s="1"/>
      <c r="BR169" s="1"/>
      <c r="BS169" s="164">
        <v>160</v>
      </c>
      <c r="BT169" s="327"/>
      <c r="BU169" s="177"/>
      <c r="BV169" s="164">
        <v>160</v>
      </c>
      <c r="BW169" s="327"/>
      <c r="BX169" s="177"/>
      <c r="BY169" s="164">
        <v>160</v>
      </c>
      <c r="BZ169" s="327"/>
      <c r="CA169" s="177"/>
      <c r="CB169" s="164">
        <v>160</v>
      </c>
      <c r="CC169" s="327"/>
      <c r="CD169" s="177"/>
      <c r="CE169" s="164">
        <v>160</v>
      </c>
      <c r="CF169" s="327"/>
      <c r="CG169" s="177"/>
      <c r="CH169" s="164">
        <v>160</v>
      </c>
      <c r="CI169" s="327"/>
      <c r="CJ169" s="177"/>
      <c r="CK169" s="164">
        <v>160</v>
      </c>
      <c r="CL169" s="327"/>
      <c r="CM169" s="177"/>
      <c r="CN169" s="164">
        <v>160</v>
      </c>
      <c r="CO169" s="327"/>
      <c r="CP169" s="177"/>
      <c r="CQ169" s="164">
        <v>160</v>
      </c>
      <c r="CR169" s="327"/>
      <c r="CS169" s="177"/>
      <c r="CT169" s="164">
        <v>160</v>
      </c>
      <c r="CU169" s="327"/>
      <c r="CV169" s="177"/>
      <c r="CW169" s="164">
        <v>160</v>
      </c>
      <c r="CX169" s="327"/>
      <c r="CY169" s="177"/>
      <c r="CZ169" s="164">
        <v>160</v>
      </c>
      <c r="DA169" s="327"/>
      <c r="DB169" s="177"/>
      <c r="DC169" s="252">
        <f t="shared" si="169"/>
        <v>0</v>
      </c>
      <c r="DD169" s="251">
        <f t="shared" si="170"/>
        <v>0</v>
      </c>
      <c r="DE169" s="226">
        <f t="shared" si="171"/>
        <v>0</v>
      </c>
      <c r="DF169" s="227">
        <f t="shared" si="172"/>
        <v>0</v>
      </c>
      <c r="DG169" s="1"/>
      <c r="DH169" s="1"/>
      <c r="DI169" s="164">
        <v>160</v>
      </c>
      <c r="DJ169" s="340"/>
      <c r="DK169" s="169"/>
      <c r="DL169" s="195">
        <v>160</v>
      </c>
      <c r="DM169" s="328"/>
      <c r="DN169" s="169"/>
      <c r="DO169" s="195">
        <v>160</v>
      </c>
      <c r="DP169" s="328"/>
      <c r="DQ169" s="169"/>
      <c r="DR169" s="195">
        <v>160</v>
      </c>
      <c r="DS169" s="328"/>
      <c r="DT169" s="169"/>
      <c r="DU169" s="195">
        <v>160</v>
      </c>
      <c r="DV169" s="328"/>
      <c r="DW169" s="169"/>
      <c r="DX169" s="164">
        <v>160</v>
      </c>
      <c r="DY169" s="340"/>
      <c r="DZ169" s="169"/>
      <c r="EA169" s="195">
        <v>160</v>
      </c>
      <c r="EB169" s="328"/>
      <c r="EC169" s="169"/>
      <c r="ED169" s="195">
        <v>160</v>
      </c>
      <c r="EE169" s="328"/>
      <c r="EF169" s="169"/>
      <c r="EG169" s="195">
        <v>160</v>
      </c>
      <c r="EH169" s="328"/>
      <c r="EI169" s="169"/>
      <c r="EJ169" s="164">
        <v>160</v>
      </c>
      <c r="EK169" s="340"/>
      <c r="EL169" s="169"/>
      <c r="EM169" s="195">
        <v>160</v>
      </c>
      <c r="EN169" s="328"/>
      <c r="EO169" s="169"/>
      <c r="EP169" s="195">
        <v>160</v>
      </c>
      <c r="EQ169" s="328"/>
      <c r="ER169" s="169"/>
      <c r="ES169" s="252">
        <f t="shared" si="173"/>
        <v>0</v>
      </c>
      <c r="ET169" s="251">
        <f t="shared" si="174"/>
        <v>0</v>
      </c>
      <c r="EU169" s="226">
        <f t="shared" si="175"/>
        <v>0</v>
      </c>
      <c r="EV169" s="227">
        <f t="shared" si="176"/>
        <v>0</v>
      </c>
      <c r="EW169" s="1"/>
      <c r="EX169" s="1"/>
      <c r="EY169" s="346">
        <v>160</v>
      </c>
      <c r="EZ169" s="327"/>
      <c r="FA169" s="169"/>
      <c r="FB169" s="195">
        <v>160</v>
      </c>
      <c r="FC169" s="327"/>
      <c r="FD169" s="169"/>
      <c r="FE169" s="195">
        <v>160</v>
      </c>
      <c r="FF169" s="327"/>
      <c r="FG169" s="169"/>
      <c r="FH169" s="195">
        <v>160</v>
      </c>
      <c r="FI169" s="327"/>
      <c r="FJ169" s="169"/>
      <c r="FK169" s="164">
        <v>160</v>
      </c>
      <c r="FL169" s="340"/>
      <c r="FM169" s="169"/>
      <c r="FN169" s="195">
        <v>160</v>
      </c>
      <c r="FO169" s="327"/>
      <c r="FP169" s="169"/>
      <c r="FQ169" s="164">
        <v>160</v>
      </c>
      <c r="FR169" s="340"/>
      <c r="FS169" s="169"/>
      <c r="FT169" s="195">
        <v>160</v>
      </c>
      <c r="FU169" s="327"/>
      <c r="FV169" s="169"/>
      <c r="FW169" s="195">
        <v>160</v>
      </c>
      <c r="FX169" s="327"/>
      <c r="FY169" s="169"/>
      <c r="FZ169" s="164">
        <v>160</v>
      </c>
      <c r="GA169" s="340"/>
      <c r="GB169" s="169"/>
      <c r="GC169" s="195">
        <v>160</v>
      </c>
      <c r="GD169" s="327"/>
      <c r="GE169" s="169"/>
      <c r="GF169" s="195">
        <v>160</v>
      </c>
      <c r="GG169" s="327"/>
      <c r="GH169" s="169"/>
      <c r="GI169" s="252">
        <f t="shared" si="177"/>
        <v>0</v>
      </c>
      <c r="GJ169" s="251">
        <f t="shared" si="178"/>
        <v>0</v>
      </c>
      <c r="GK169" s="226">
        <f t="shared" si="179"/>
        <v>0</v>
      </c>
      <c r="GL169" s="227">
        <f t="shared" si="180"/>
        <v>0</v>
      </c>
      <c r="GM169" s="1"/>
      <c r="GN169" s="1"/>
      <c r="GO169" s="346">
        <v>160</v>
      </c>
      <c r="GP169" s="327"/>
      <c r="GQ169" s="169"/>
      <c r="GR169" s="195">
        <v>160</v>
      </c>
      <c r="GS169" s="327"/>
      <c r="GT169" s="169"/>
      <c r="GU169" s="195">
        <v>160</v>
      </c>
      <c r="GV169" s="327"/>
      <c r="GW169" s="169"/>
      <c r="GX169" s="195">
        <v>160</v>
      </c>
      <c r="GY169" s="327"/>
      <c r="GZ169" s="169"/>
      <c r="HA169" s="195">
        <v>160</v>
      </c>
      <c r="HB169" s="327"/>
      <c r="HC169" s="169"/>
      <c r="HD169" s="195">
        <v>160</v>
      </c>
      <c r="HE169" s="327"/>
      <c r="HF169" s="169"/>
      <c r="HG169" s="195">
        <v>160</v>
      </c>
      <c r="HH169" s="327"/>
      <c r="HI169" s="169"/>
      <c r="HJ169" s="195">
        <v>160</v>
      </c>
      <c r="HK169" s="327"/>
      <c r="HL169" s="169"/>
      <c r="HM169" s="195">
        <v>160</v>
      </c>
      <c r="HN169" s="327"/>
      <c r="HO169" s="169"/>
      <c r="HP169" s="195">
        <v>160</v>
      </c>
      <c r="HQ169" s="327"/>
      <c r="HR169" s="169"/>
      <c r="HS169" s="195">
        <v>160</v>
      </c>
      <c r="HT169" s="327"/>
      <c r="HU169" s="169"/>
      <c r="HV169" s="195">
        <v>160</v>
      </c>
      <c r="HW169" s="327"/>
      <c r="HX169" s="169"/>
      <c r="HY169" s="252">
        <f t="shared" si="181"/>
        <v>0</v>
      </c>
      <c r="HZ169" s="251">
        <f t="shared" si="182"/>
        <v>0</v>
      </c>
      <c r="IA169" s="226">
        <f t="shared" si="183"/>
        <v>0</v>
      </c>
      <c r="IB169" s="227">
        <f t="shared" si="184"/>
        <v>0</v>
      </c>
      <c r="IC169" s="1"/>
      <c r="ID169" s="1"/>
      <c r="IE169" s="346">
        <v>160</v>
      </c>
      <c r="IF169" s="327"/>
      <c r="IG169" s="169"/>
      <c r="IH169" s="195">
        <v>160</v>
      </c>
      <c r="II169" s="327"/>
      <c r="IJ169" s="169"/>
      <c r="IK169" s="164">
        <v>160</v>
      </c>
      <c r="IL169" s="340"/>
      <c r="IM169" s="169"/>
      <c r="IN169" s="164">
        <v>160</v>
      </c>
      <c r="IO169" s="340"/>
      <c r="IP169" s="169"/>
      <c r="IQ169" s="164">
        <v>160</v>
      </c>
      <c r="IR169" s="340"/>
      <c r="IS169" s="169"/>
      <c r="IT169" s="164">
        <v>160</v>
      </c>
      <c r="IU169" s="340"/>
      <c r="IV169" s="169"/>
      <c r="IW169" s="195">
        <v>160</v>
      </c>
      <c r="IX169" s="327"/>
      <c r="IY169" s="169"/>
      <c r="IZ169" s="164">
        <v>160</v>
      </c>
      <c r="JA169" s="340"/>
      <c r="JB169" s="169"/>
      <c r="JC169" s="164">
        <v>160</v>
      </c>
      <c r="JD169" s="340"/>
      <c r="JE169" s="169"/>
      <c r="JF169" s="164">
        <v>160</v>
      </c>
      <c r="JG169" s="340"/>
      <c r="JH169" s="169"/>
      <c r="JI169" s="164">
        <v>160</v>
      </c>
      <c r="JJ169" s="340"/>
      <c r="JK169" s="169"/>
      <c r="JL169" s="195">
        <v>160</v>
      </c>
      <c r="JM169" s="327"/>
      <c r="JN169" s="169"/>
      <c r="JO169" s="252">
        <f t="shared" si="185"/>
        <v>0</v>
      </c>
      <c r="JP169" s="251">
        <f t="shared" si="186"/>
        <v>0</v>
      </c>
      <c r="JQ169" s="226">
        <f t="shared" si="187"/>
        <v>0</v>
      </c>
      <c r="JR169" s="227">
        <f t="shared" si="188"/>
        <v>0</v>
      </c>
      <c r="JS169" s="1"/>
      <c r="JT169" s="1"/>
      <c r="JU169" s="164">
        <v>160</v>
      </c>
      <c r="JV169" s="340"/>
      <c r="JW169" s="169"/>
      <c r="JX169" s="164">
        <v>160</v>
      </c>
      <c r="JY169" s="340"/>
      <c r="JZ169" s="169"/>
      <c r="KA169" s="164">
        <v>160</v>
      </c>
      <c r="KB169" s="340"/>
      <c r="KC169" s="169"/>
      <c r="KD169" s="164">
        <v>160</v>
      </c>
      <c r="KE169" s="340"/>
      <c r="KF169" s="169"/>
      <c r="KG169" s="164">
        <v>160</v>
      </c>
      <c r="KH169" s="340"/>
      <c r="KI169" s="169"/>
      <c r="KJ169" s="164">
        <v>160</v>
      </c>
      <c r="KK169" s="340"/>
      <c r="KL169" s="169"/>
      <c r="KM169" s="164">
        <v>160</v>
      </c>
      <c r="KN169" s="340"/>
      <c r="KO169" s="169"/>
      <c r="KP169" s="164">
        <v>160</v>
      </c>
      <c r="KQ169" s="340"/>
      <c r="KR169" s="169"/>
      <c r="KS169" s="164">
        <v>160</v>
      </c>
      <c r="KT169" s="340"/>
      <c r="KU169" s="169"/>
      <c r="KV169" s="164">
        <v>160</v>
      </c>
      <c r="KW169" s="340"/>
      <c r="KX169" s="169"/>
      <c r="KY169" s="164">
        <v>160</v>
      </c>
      <c r="KZ169" s="340"/>
      <c r="LA169" s="169"/>
      <c r="LB169" s="164">
        <v>160</v>
      </c>
      <c r="LC169" s="340"/>
      <c r="LD169" s="169"/>
      <c r="LE169" s="252">
        <f t="shared" si="189"/>
        <v>0</v>
      </c>
      <c r="LF169" s="251">
        <f t="shared" si="190"/>
        <v>0</v>
      </c>
      <c r="LG169" s="226">
        <f t="shared" si="191"/>
        <v>0</v>
      </c>
      <c r="LH169" s="227">
        <f t="shared" si="192"/>
        <v>0</v>
      </c>
      <c r="LI169" s="1"/>
      <c r="LJ169" s="1"/>
      <c r="LK169" s="164">
        <v>160</v>
      </c>
      <c r="LL169" s="340"/>
      <c r="LM169" s="169"/>
      <c r="LN169" s="164">
        <v>160</v>
      </c>
      <c r="LO169" s="340"/>
      <c r="LP169" s="169"/>
      <c r="LQ169" s="164">
        <v>160</v>
      </c>
      <c r="LR169" s="340"/>
      <c r="LS169" s="169"/>
      <c r="LT169" s="164">
        <v>160</v>
      </c>
      <c r="LU169" s="340"/>
      <c r="LV169" s="169"/>
      <c r="LW169" s="164">
        <v>160</v>
      </c>
      <c r="LX169" s="340"/>
      <c r="LY169" s="169"/>
      <c r="LZ169" s="205">
        <v>160</v>
      </c>
      <c r="MA169" s="340"/>
      <c r="MB169" s="169"/>
      <c r="MC169" s="164">
        <v>160</v>
      </c>
      <c r="MD169" s="340"/>
      <c r="ME169" s="169"/>
      <c r="MF169" s="164">
        <v>160</v>
      </c>
      <c r="MG169" s="340"/>
      <c r="MH169" s="169"/>
      <c r="MI169" s="164">
        <v>160</v>
      </c>
      <c r="MJ169" s="340"/>
      <c r="MK169" s="169"/>
      <c r="ML169" s="164">
        <v>160</v>
      </c>
      <c r="MM169" s="340"/>
      <c r="MN169" s="169"/>
      <c r="MO169" s="205">
        <v>160</v>
      </c>
      <c r="MP169" s="340"/>
      <c r="MQ169" s="169"/>
      <c r="MR169" s="164">
        <v>160</v>
      </c>
      <c r="MS169" s="340"/>
      <c r="MT169" s="169"/>
      <c r="MU169" s="252">
        <f t="shared" si="193"/>
        <v>0</v>
      </c>
      <c r="MV169" s="251">
        <f t="shared" si="194"/>
        <v>0</v>
      </c>
      <c r="MW169" s="226">
        <f t="shared" si="195"/>
        <v>0</v>
      </c>
      <c r="MX169" s="227">
        <f t="shared" si="196"/>
        <v>0</v>
      </c>
      <c r="MY169" s="1"/>
      <c r="MZ169" s="1"/>
      <c r="NA169" s="346">
        <v>160</v>
      </c>
      <c r="NB169" s="327"/>
      <c r="NC169" s="169"/>
      <c r="ND169" s="164">
        <v>160</v>
      </c>
      <c r="NE169" s="340"/>
      <c r="NF169" s="169"/>
      <c r="NG169" s="195">
        <v>160</v>
      </c>
      <c r="NH169" s="327"/>
      <c r="NI169" s="169"/>
      <c r="NJ169" s="195">
        <v>160</v>
      </c>
      <c r="NK169" s="327"/>
      <c r="NL169" s="169"/>
      <c r="NM169" s="164">
        <v>160</v>
      </c>
      <c r="NN169" s="340"/>
      <c r="NO169" s="169"/>
      <c r="NP169" s="164">
        <v>160</v>
      </c>
      <c r="NQ169" s="340"/>
      <c r="NR169" s="169"/>
      <c r="NS169" s="164">
        <v>160</v>
      </c>
      <c r="NT169" s="340"/>
      <c r="NU169" s="169"/>
      <c r="NV169" s="195">
        <v>160</v>
      </c>
      <c r="NW169" s="327"/>
      <c r="NX169" s="169"/>
      <c r="NY169" s="195">
        <v>160</v>
      </c>
      <c r="NZ169" s="327"/>
      <c r="OA169" s="169"/>
      <c r="OB169" s="164">
        <v>160</v>
      </c>
      <c r="OC169" s="340"/>
      <c r="OD169" s="169"/>
      <c r="OE169" s="164">
        <v>160</v>
      </c>
      <c r="OF169" s="340"/>
      <c r="OG169" s="169"/>
      <c r="OH169" s="164">
        <v>160</v>
      </c>
      <c r="OI169" s="340"/>
      <c r="OJ169" s="169"/>
      <c r="OK169" s="252">
        <f t="shared" si="197"/>
        <v>0</v>
      </c>
      <c r="OL169" s="251">
        <f t="shared" si="198"/>
        <v>0</v>
      </c>
      <c r="OM169" s="226">
        <f t="shared" si="199"/>
        <v>0</v>
      </c>
      <c r="ON169" s="227">
        <f t="shared" si="200"/>
        <v>0</v>
      </c>
      <c r="OO169" s="1"/>
      <c r="OP169" s="1"/>
      <c r="OQ169" s="283" t="s">
        <v>297</v>
      </c>
      <c r="OR169" s="354">
        <v>160</v>
      </c>
      <c r="OS169" s="327"/>
      <c r="OT169" s="177"/>
      <c r="OU169" s="252">
        <f t="shared" si="201"/>
        <v>0</v>
      </c>
      <c r="OV169" s="227">
        <f t="shared" si="202"/>
        <v>0</v>
      </c>
      <c r="OW169" s="226">
        <f t="shared" si="203"/>
        <v>0</v>
      </c>
      <c r="OX169" s="251">
        <f t="shared" si="204"/>
        <v>0</v>
      </c>
      <c r="OY169" s="293"/>
      <c r="OZ169" s="1"/>
      <c r="PA169" s="1"/>
      <c r="PB169" s="228">
        <f t="shared" si="206"/>
        <v>0</v>
      </c>
      <c r="PC169" s="255">
        <f t="shared" si="207"/>
        <v>0</v>
      </c>
      <c r="PD169" s="226">
        <f t="shared" si="208"/>
        <v>0</v>
      </c>
      <c r="PE169" s="227">
        <f t="shared" si="209"/>
        <v>0</v>
      </c>
      <c r="PF169" s="230">
        <f t="shared" si="210"/>
        <v>0</v>
      </c>
      <c r="PG169" s="229">
        <f t="shared" si="211"/>
        <v>0</v>
      </c>
      <c r="PH169" s="226">
        <f t="shared" si="212"/>
        <v>0</v>
      </c>
      <c r="PI169" s="251">
        <f t="shared" si="213"/>
        <v>0</v>
      </c>
      <c r="PJ169" s="412">
        <f t="shared" si="214"/>
        <v>0</v>
      </c>
      <c r="PK169" s="417">
        <f t="shared" si="215"/>
        <v>0</v>
      </c>
      <c r="PL169" s="412">
        <f t="shared" si="216"/>
        <v>0</v>
      </c>
      <c r="PM169" s="414">
        <f t="shared" si="217"/>
        <v>0</v>
      </c>
      <c r="PN169" s="412" t="s">
        <v>338</v>
      </c>
      <c r="PO169" s="414" t="s">
        <v>338</v>
      </c>
      <c r="PP169" s="412">
        <f t="shared" si="218"/>
        <v>0</v>
      </c>
      <c r="PQ169" s="414">
        <f t="shared" si="219"/>
        <v>0</v>
      </c>
      <c r="PR169" s="1"/>
      <c r="PV169" s="26"/>
      <c r="PW169" s="26"/>
      <c r="PY169" s="26"/>
    </row>
    <row r="170" spans="2:441" s="4" customFormat="1" ht="15" hidden="1" customHeight="1" x14ac:dyDescent="0.25">
      <c r="B170" s="46"/>
      <c r="C170" s="982"/>
      <c r="D170" s="983"/>
      <c r="E170" s="583"/>
      <c r="F170" s="652"/>
      <c r="G170" s="584"/>
      <c r="H170" s="58"/>
      <c r="I170" s="57">
        <f>INT(ROUND(F170,2)*(IF(RIGHT(G170,1)="*",data!$J$11*H170+(IF(H170&gt;0, data!$K$11,0)),(IF(G170&gt;0,data!$J$11*RIGHT(G170,5)+data!$K$11,0)))))</f>
        <v>0</v>
      </c>
      <c r="J170" s="57">
        <f t="shared" si="144"/>
        <v>0</v>
      </c>
      <c r="K170" s="576"/>
      <c r="L170" s="550"/>
      <c r="M170" s="128"/>
      <c r="N170" s="57">
        <f>INT(ROUND(F170,2)*(IF(J170&gt;0,(IF(L170="ano",data!$J$6,0)),0)))</f>
        <v>0</v>
      </c>
      <c r="O170" s="61">
        <f t="shared" si="145"/>
        <v>0</v>
      </c>
      <c r="P170" s="63">
        <f t="shared" si="146"/>
        <v>0</v>
      </c>
      <c r="Q170" s="26"/>
      <c r="R170" s="288" t="str">
        <f t="shared" si="147"/>
        <v/>
      </c>
      <c r="S170" s="289" t="str">
        <f t="shared" si="148"/>
        <v/>
      </c>
      <c r="T170" s="65" t="s">
        <v>338</v>
      </c>
      <c r="U170" s="290" t="str">
        <f t="shared" si="149"/>
        <v/>
      </c>
      <c r="V170" s="4">
        <f t="shared" si="205"/>
        <v>0</v>
      </c>
      <c r="W170" s="26">
        <f t="shared" si="150"/>
        <v>0</v>
      </c>
      <c r="X170" s="26">
        <f>IF(OR(G170=data!$I$18,G170=data!$I$19,G170=data!$I$20,G170=data!$I$21,G170=data!$I$22,G170=data!$I$23,G170=data!$I$24,G170=data!$I$25,G170=data!$I$26,G170=data!$I$27,G170=data!$I$28,G170=data!$I$29,G170=data!$I$30,G170=data!$I$31,G170=data!$I$32,G170=data!$I$33,G170=data!$I$34,G170=data!$I$35,G170=data!$I$36,G170=data!$I$37,G170=data!$I$38,G170=data!$I$39,G170=data!$I$40,G170=data!$I$41,G170=data!$I$42,G170=data!$I$43,G170=data!$I$44),1,0)</f>
        <v>0</v>
      </c>
      <c r="Z170" s="173" t="s">
        <v>297</v>
      </c>
      <c r="AA170" s="10"/>
      <c r="AB170" s="10"/>
      <c r="AC170" s="560">
        <v>160</v>
      </c>
      <c r="AD170" s="561"/>
      <c r="AE170" s="562"/>
      <c r="AF170" s="560">
        <v>160</v>
      </c>
      <c r="AG170" s="561"/>
      <c r="AH170" s="562"/>
      <c r="AI170" s="560">
        <v>160</v>
      </c>
      <c r="AJ170" s="561"/>
      <c r="AK170" s="562"/>
      <c r="AL170" s="560">
        <v>160</v>
      </c>
      <c r="AM170" s="561"/>
      <c r="AN170" s="562"/>
      <c r="AO170" s="560">
        <v>160</v>
      </c>
      <c r="AP170" s="561"/>
      <c r="AQ170" s="562"/>
      <c r="AR170" s="560">
        <v>160</v>
      </c>
      <c r="AS170" s="561"/>
      <c r="AT170" s="562"/>
      <c r="AU170" s="560">
        <v>160</v>
      </c>
      <c r="AV170" s="561"/>
      <c r="AW170" s="562"/>
      <c r="AX170" s="560">
        <v>160</v>
      </c>
      <c r="AY170" s="561"/>
      <c r="AZ170" s="562"/>
      <c r="BA170" s="560">
        <v>160</v>
      </c>
      <c r="BB170" s="561"/>
      <c r="BC170" s="562"/>
      <c r="BD170" s="560">
        <v>160</v>
      </c>
      <c r="BE170" s="561"/>
      <c r="BF170" s="562"/>
      <c r="BG170" s="560">
        <v>160</v>
      </c>
      <c r="BH170" s="561"/>
      <c r="BI170" s="562"/>
      <c r="BJ170" s="560">
        <v>160</v>
      </c>
      <c r="BK170" s="561"/>
      <c r="BL170" s="562"/>
      <c r="BM170" s="226">
        <f t="shared" si="165"/>
        <v>0</v>
      </c>
      <c r="BN170" s="251">
        <f t="shared" si="166"/>
        <v>0</v>
      </c>
      <c r="BO170" s="226">
        <f t="shared" si="167"/>
        <v>0</v>
      </c>
      <c r="BP170" s="227">
        <f t="shared" si="168"/>
        <v>0</v>
      </c>
      <c r="BQ170" s="1"/>
      <c r="BR170" s="1"/>
      <c r="BS170" s="174">
        <v>160</v>
      </c>
      <c r="BT170" s="573"/>
      <c r="BU170" s="175"/>
      <c r="BV170" s="174">
        <v>160</v>
      </c>
      <c r="BW170" s="573"/>
      <c r="BX170" s="175"/>
      <c r="BY170" s="174">
        <v>160</v>
      </c>
      <c r="BZ170" s="573"/>
      <c r="CA170" s="175"/>
      <c r="CB170" s="174">
        <v>160</v>
      </c>
      <c r="CC170" s="573"/>
      <c r="CD170" s="175"/>
      <c r="CE170" s="174">
        <v>160</v>
      </c>
      <c r="CF170" s="573"/>
      <c r="CG170" s="175"/>
      <c r="CH170" s="174">
        <v>160</v>
      </c>
      <c r="CI170" s="573"/>
      <c r="CJ170" s="175"/>
      <c r="CK170" s="174">
        <v>160</v>
      </c>
      <c r="CL170" s="573"/>
      <c r="CM170" s="175"/>
      <c r="CN170" s="174">
        <v>160</v>
      </c>
      <c r="CO170" s="573"/>
      <c r="CP170" s="175"/>
      <c r="CQ170" s="174">
        <v>160</v>
      </c>
      <c r="CR170" s="573"/>
      <c r="CS170" s="175"/>
      <c r="CT170" s="174">
        <v>160</v>
      </c>
      <c r="CU170" s="573"/>
      <c r="CV170" s="175"/>
      <c r="CW170" s="174">
        <v>160</v>
      </c>
      <c r="CX170" s="573"/>
      <c r="CY170" s="175"/>
      <c r="CZ170" s="174">
        <v>160</v>
      </c>
      <c r="DA170" s="573"/>
      <c r="DB170" s="175"/>
      <c r="DC170" s="252">
        <f t="shared" si="169"/>
        <v>0</v>
      </c>
      <c r="DD170" s="251">
        <f t="shared" si="170"/>
        <v>0</v>
      </c>
      <c r="DE170" s="226">
        <f t="shared" si="171"/>
        <v>0</v>
      </c>
      <c r="DF170" s="227">
        <f t="shared" si="172"/>
        <v>0</v>
      </c>
      <c r="DG170" s="1"/>
      <c r="DH170" s="1"/>
      <c r="DI170" s="174">
        <v>160</v>
      </c>
      <c r="DJ170" s="566"/>
      <c r="DK170" s="567"/>
      <c r="DL170" s="201">
        <v>160</v>
      </c>
      <c r="DM170" s="561"/>
      <c r="DN170" s="567"/>
      <c r="DO170" s="201">
        <v>160</v>
      </c>
      <c r="DP170" s="561"/>
      <c r="DQ170" s="567"/>
      <c r="DR170" s="201">
        <v>160</v>
      </c>
      <c r="DS170" s="561"/>
      <c r="DT170" s="567"/>
      <c r="DU170" s="201">
        <v>160</v>
      </c>
      <c r="DV170" s="561"/>
      <c r="DW170" s="567"/>
      <c r="DX170" s="174">
        <v>160</v>
      </c>
      <c r="DY170" s="566"/>
      <c r="DZ170" s="567"/>
      <c r="EA170" s="201">
        <v>160</v>
      </c>
      <c r="EB170" s="561"/>
      <c r="EC170" s="567"/>
      <c r="ED170" s="201">
        <v>160</v>
      </c>
      <c r="EE170" s="561"/>
      <c r="EF170" s="567"/>
      <c r="EG170" s="201">
        <v>160</v>
      </c>
      <c r="EH170" s="561"/>
      <c r="EI170" s="567"/>
      <c r="EJ170" s="174">
        <v>160</v>
      </c>
      <c r="EK170" s="566"/>
      <c r="EL170" s="567"/>
      <c r="EM170" s="201">
        <v>160</v>
      </c>
      <c r="EN170" s="561"/>
      <c r="EO170" s="567"/>
      <c r="EP170" s="201">
        <v>160</v>
      </c>
      <c r="EQ170" s="561"/>
      <c r="ER170" s="567"/>
      <c r="ES170" s="252">
        <f t="shared" si="173"/>
        <v>0</v>
      </c>
      <c r="ET170" s="251">
        <f t="shared" si="174"/>
        <v>0</v>
      </c>
      <c r="EU170" s="226">
        <f t="shared" si="175"/>
        <v>0</v>
      </c>
      <c r="EV170" s="227">
        <f t="shared" si="176"/>
        <v>0</v>
      </c>
      <c r="EW170" s="1"/>
      <c r="EX170" s="1"/>
      <c r="EY170" s="568">
        <v>160</v>
      </c>
      <c r="EZ170" s="573"/>
      <c r="FA170" s="567"/>
      <c r="FB170" s="201">
        <v>160</v>
      </c>
      <c r="FC170" s="573"/>
      <c r="FD170" s="567"/>
      <c r="FE170" s="201">
        <v>160</v>
      </c>
      <c r="FF170" s="573"/>
      <c r="FG170" s="567"/>
      <c r="FH170" s="201">
        <v>160</v>
      </c>
      <c r="FI170" s="573"/>
      <c r="FJ170" s="567"/>
      <c r="FK170" s="174">
        <v>160</v>
      </c>
      <c r="FL170" s="566"/>
      <c r="FM170" s="567"/>
      <c r="FN170" s="201">
        <v>160</v>
      </c>
      <c r="FO170" s="573"/>
      <c r="FP170" s="567"/>
      <c r="FQ170" s="174">
        <v>160</v>
      </c>
      <c r="FR170" s="566"/>
      <c r="FS170" s="567"/>
      <c r="FT170" s="201">
        <v>160</v>
      </c>
      <c r="FU170" s="573"/>
      <c r="FV170" s="567"/>
      <c r="FW170" s="201">
        <v>160</v>
      </c>
      <c r="FX170" s="573"/>
      <c r="FY170" s="567"/>
      <c r="FZ170" s="174">
        <v>160</v>
      </c>
      <c r="GA170" s="566"/>
      <c r="GB170" s="567"/>
      <c r="GC170" s="201">
        <v>160</v>
      </c>
      <c r="GD170" s="573"/>
      <c r="GE170" s="567"/>
      <c r="GF170" s="201">
        <v>160</v>
      </c>
      <c r="GG170" s="573"/>
      <c r="GH170" s="567"/>
      <c r="GI170" s="252">
        <f t="shared" si="177"/>
        <v>0</v>
      </c>
      <c r="GJ170" s="251">
        <f t="shared" si="178"/>
        <v>0</v>
      </c>
      <c r="GK170" s="226">
        <f t="shared" si="179"/>
        <v>0</v>
      </c>
      <c r="GL170" s="227">
        <f t="shared" si="180"/>
        <v>0</v>
      </c>
      <c r="GM170" s="1"/>
      <c r="GN170" s="1"/>
      <c r="GO170" s="568">
        <v>160</v>
      </c>
      <c r="GP170" s="573"/>
      <c r="GQ170" s="567"/>
      <c r="GR170" s="201">
        <v>160</v>
      </c>
      <c r="GS170" s="573"/>
      <c r="GT170" s="567"/>
      <c r="GU170" s="201">
        <v>160</v>
      </c>
      <c r="GV170" s="573"/>
      <c r="GW170" s="567"/>
      <c r="GX170" s="201">
        <v>160</v>
      </c>
      <c r="GY170" s="573"/>
      <c r="GZ170" s="567"/>
      <c r="HA170" s="201">
        <v>160</v>
      </c>
      <c r="HB170" s="573"/>
      <c r="HC170" s="567"/>
      <c r="HD170" s="201">
        <v>160</v>
      </c>
      <c r="HE170" s="573"/>
      <c r="HF170" s="567"/>
      <c r="HG170" s="201">
        <v>160</v>
      </c>
      <c r="HH170" s="573"/>
      <c r="HI170" s="567"/>
      <c r="HJ170" s="201">
        <v>160</v>
      </c>
      <c r="HK170" s="573"/>
      <c r="HL170" s="567"/>
      <c r="HM170" s="201">
        <v>160</v>
      </c>
      <c r="HN170" s="573"/>
      <c r="HO170" s="567"/>
      <c r="HP170" s="201">
        <v>160</v>
      </c>
      <c r="HQ170" s="573"/>
      <c r="HR170" s="567"/>
      <c r="HS170" s="201">
        <v>160</v>
      </c>
      <c r="HT170" s="573"/>
      <c r="HU170" s="567"/>
      <c r="HV170" s="201">
        <v>160</v>
      </c>
      <c r="HW170" s="573"/>
      <c r="HX170" s="567"/>
      <c r="HY170" s="252">
        <f t="shared" si="181"/>
        <v>0</v>
      </c>
      <c r="HZ170" s="251">
        <f t="shared" si="182"/>
        <v>0</v>
      </c>
      <c r="IA170" s="226">
        <f t="shared" si="183"/>
        <v>0</v>
      </c>
      <c r="IB170" s="227">
        <f t="shared" si="184"/>
        <v>0</v>
      </c>
      <c r="IC170" s="1"/>
      <c r="ID170" s="1"/>
      <c r="IE170" s="568">
        <v>160</v>
      </c>
      <c r="IF170" s="573"/>
      <c r="IG170" s="567"/>
      <c r="IH170" s="201">
        <v>160</v>
      </c>
      <c r="II170" s="573"/>
      <c r="IJ170" s="567"/>
      <c r="IK170" s="174">
        <v>160</v>
      </c>
      <c r="IL170" s="566"/>
      <c r="IM170" s="567"/>
      <c r="IN170" s="174">
        <v>160</v>
      </c>
      <c r="IO170" s="566"/>
      <c r="IP170" s="567"/>
      <c r="IQ170" s="174">
        <v>160</v>
      </c>
      <c r="IR170" s="566"/>
      <c r="IS170" s="567"/>
      <c r="IT170" s="174">
        <v>160</v>
      </c>
      <c r="IU170" s="566"/>
      <c r="IV170" s="567"/>
      <c r="IW170" s="201">
        <v>160</v>
      </c>
      <c r="IX170" s="573"/>
      <c r="IY170" s="567"/>
      <c r="IZ170" s="174">
        <v>160</v>
      </c>
      <c r="JA170" s="566"/>
      <c r="JB170" s="567"/>
      <c r="JC170" s="174">
        <v>160</v>
      </c>
      <c r="JD170" s="566"/>
      <c r="JE170" s="567"/>
      <c r="JF170" s="174">
        <v>160</v>
      </c>
      <c r="JG170" s="566"/>
      <c r="JH170" s="567"/>
      <c r="JI170" s="174">
        <v>160</v>
      </c>
      <c r="JJ170" s="566"/>
      <c r="JK170" s="567"/>
      <c r="JL170" s="201">
        <v>160</v>
      </c>
      <c r="JM170" s="573"/>
      <c r="JN170" s="567"/>
      <c r="JO170" s="252">
        <f t="shared" si="185"/>
        <v>0</v>
      </c>
      <c r="JP170" s="251">
        <f t="shared" si="186"/>
        <v>0</v>
      </c>
      <c r="JQ170" s="226">
        <f t="shared" si="187"/>
        <v>0</v>
      </c>
      <c r="JR170" s="227">
        <f t="shared" si="188"/>
        <v>0</v>
      </c>
      <c r="JS170" s="1"/>
      <c r="JT170" s="1"/>
      <c r="JU170" s="174">
        <v>160</v>
      </c>
      <c r="JV170" s="566"/>
      <c r="JW170" s="567"/>
      <c r="JX170" s="174">
        <v>160</v>
      </c>
      <c r="JY170" s="566"/>
      <c r="JZ170" s="567"/>
      <c r="KA170" s="174">
        <v>160</v>
      </c>
      <c r="KB170" s="566"/>
      <c r="KC170" s="567"/>
      <c r="KD170" s="174">
        <v>160</v>
      </c>
      <c r="KE170" s="566"/>
      <c r="KF170" s="567"/>
      <c r="KG170" s="174">
        <v>160</v>
      </c>
      <c r="KH170" s="566"/>
      <c r="KI170" s="567"/>
      <c r="KJ170" s="174">
        <v>160</v>
      </c>
      <c r="KK170" s="566"/>
      <c r="KL170" s="567"/>
      <c r="KM170" s="174">
        <v>160</v>
      </c>
      <c r="KN170" s="566"/>
      <c r="KO170" s="567"/>
      <c r="KP170" s="174">
        <v>160</v>
      </c>
      <c r="KQ170" s="566"/>
      <c r="KR170" s="567"/>
      <c r="KS170" s="174">
        <v>160</v>
      </c>
      <c r="KT170" s="566"/>
      <c r="KU170" s="567"/>
      <c r="KV170" s="174">
        <v>160</v>
      </c>
      <c r="KW170" s="566"/>
      <c r="KX170" s="567"/>
      <c r="KY170" s="174">
        <v>160</v>
      </c>
      <c r="KZ170" s="566"/>
      <c r="LA170" s="567"/>
      <c r="LB170" s="174">
        <v>160</v>
      </c>
      <c r="LC170" s="566"/>
      <c r="LD170" s="567"/>
      <c r="LE170" s="252">
        <f t="shared" si="189"/>
        <v>0</v>
      </c>
      <c r="LF170" s="251">
        <f t="shared" si="190"/>
        <v>0</v>
      </c>
      <c r="LG170" s="226">
        <f t="shared" si="191"/>
        <v>0</v>
      </c>
      <c r="LH170" s="227">
        <f t="shared" si="192"/>
        <v>0</v>
      </c>
      <c r="LI170" s="1"/>
      <c r="LJ170" s="1"/>
      <c r="LK170" s="174">
        <v>160</v>
      </c>
      <c r="LL170" s="566"/>
      <c r="LM170" s="567"/>
      <c r="LN170" s="174">
        <v>160</v>
      </c>
      <c r="LO170" s="566"/>
      <c r="LP170" s="567"/>
      <c r="LQ170" s="174">
        <v>160</v>
      </c>
      <c r="LR170" s="566"/>
      <c r="LS170" s="567"/>
      <c r="LT170" s="174">
        <v>160</v>
      </c>
      <c r="LU170" s="566"/>
      <c r="LV170" s="567"/>
      <c r="LW170" s="174">
        <v>160</v>
      </c>
      <c r="LX170" s="566"/>
      <c r="LY170" s="567"/>
      <c r="LZ170" s="551">
        <v>160</v>
      </c>
      <c r="MA170" s="566"/>
      <c r="MB170" s="567"/>
      <c r="MC170" s="174">
        <v>160</v>
      </c>
      <c r="MD170" s="566"/>
      <c r="ME170" s="567"/>
      <c r="MF170" s="174">
        <v>160</v>
      </c>
      <c r="MG170" s="566"/>
      <c r="MH170" s="567"/>
      <c r="MI170" s="174">
        <v>160</v>
      </c>
      <c r="MJ170" s="566"/>
      <c r="MK170" s="567"/>
      <c r="ML170" s="174">
        <v>160</v>
      </c>
      <c r="MM170" s="566"/>
      <c r="MN170" s="567"/>
      <c r="MO170" s="551">
        <v>160</v>
      </c>
      <c r="MP170" s="566"/>
      <c r="MQ170" s="567"/>
      <c r="MR170" s="174">
        <v>160</v>
      </c>
      <c r="MS170" s="566"/>
      <c r="MT170" s="567"/>
      <c r="MU170" s="252">
        <f t="shared" si="193"/>
        <v>0</v>
      </c>
      <c r="MV170" s="251">
        <f t="shared" si="194"/>
        <v>0</v>
      </c>
      <c r="MW170" s="226">
        <f t="shared" si="195"/>
        <v>0</v>
      </c>
      <c r="MX170" s="227">
        <f t="shared" si="196"/>
        <v>0</v>
      </c>
      <c r="MY170" s="1"/>
      <c r="MZ170" s="1"/>
      <c r="NA170" s="568">
        <v>160</v>
      </c>
      <c r="NB170" s="573"/>
      <c r="NC170" s="567"/>
      <c r="ND170" s="174">
        <v>160</v>
      </c>
      <c r="NE170" s="566"/>
      <c r="NF170" s="567"/>
      <c r="NG170" s="201">
        <v>160</v>
      </c>
      <c r="NH170" s="573"/>
      <c r="NI170" s="567"/>
      <c r="NJ170" s="201">
        <v>160</v>
      </c>
      <c r="NK170" s="573"/>
      <c r="NL170" s="567"/>
      <c r="NM170" s="174">
        <v>160</v>
      </c>
      <c r="NN170" s="566"/>
      <c r="NO170" s="567"/>
      <c r="NP170" s="174">
        <v>160</v>
      </c>
      <c r="NQ170" s="566"/>
      <c r="NR170" s="567"/>
      <c r="NS170" s="174">
        <v>160</v>
      </c>
      <c r="NT170" s="566"/>
      <c r="NU170" s="567"/>
      <c r="NV170" s="201">
        <v>160</v>
      </c>
      <c r="NW170" s="573"/>
      <c r="NX170" s="567"/>
      <c r="NY170" s="201">
        <v>160</v>
      </c>
      <c r="NZ170" s="573"/>
      <c r="OA170" s="567"/>
      <c r="OB170" s="174">
        <v>160</v>
      </c>
      <c r="OC170" s="566"/>
      <c r="OD170" s="567"/>
      <c r="OE170" s="174">
        <v>160</v>
      </c>
      <c r="OF170" s="566"/>
      <c r="OG170" s="567"/>
      <c r="OH170" s="174">
        <v>160</v>
      </c>
      <c r="OI170" s="566"/>
      <c r="OJ170" s="567"/>
      <c r="OK170" s="252">
        <f t="shared" si="197"/>
        <v>0</v>
      </c>
      <c r="OL170" s="251">
        <f t="shared" si="198"/>
        <v>0</v>
      </c>
      <c r="OM170" s="226">
        <f t="shared" si="199"/>
        <v>0</v>
      </c>
      <c r="ON170" s="227">
        <f t="shared" si="200"/>
        <v>0</v>
      </c>
      <c r="OO170" s="1"/>
      <c r="OP170" s="1"/>
      <c r="OQ170" s="571" t="s">
        <v>297</v>
      </c>
      <c r="OR170" s="577">
        <v>160</v>
      </c>
      <c r="OS170" s="573"/>
      <c r="OT170" s="175"/>
      <c r="OU170" s="252">
        <f t="shared" si="201"/>
        <v>0</v>
      </c>
      <c r="OV170" s="227">
        <f t="shared" si="202"/>
        <v>0</v>
      </c>
      <c r="OW170" s="226">
        <f t="shared" si="203"/>
        <v>0</v>
      </c>
      <c r="OX170" s="251">
        <f t="shared" si="204"/>
        <v>0</v>
      </c>
      <c r="OY170" s="574"/>
      <c r="OZ170" s="1"/>
      <c r="PA170" s="1"/>
      <c r="PB170" s="228">
        <f t="shared" si="206"/>
        <v>0</v>
      </c>
      <c r="PC170" s="255">
        <f t="shared" si="207"/>
        <v>0</v>
      </c>
      <c r="PD170" s="226">
        <f t="shared" si="208"/>
        <v>0</v>
      </c>
      <c r="PE170" s="227">
        <f t="shared" si="209"/>
        <v>0</v>
      </c>
      <c r="PF170" s="230">
        <f t="shared" si="210"/>
        <v>0</v>
      </c>
      <c r="PG170" s="229">
        <f t="shared" si="211"/>
        <v>0</v>
      </c>
      <c r="PH170" s="226">
        <f t="shared" si="212"/>
        <v>0</v>
      </c>
      <c r="PI170" s="251">
        <f t="shared" si="213"/>
        <v>0</v>
      </c>
      <c r="PJ170" s="412">
        <f t="shared" si="214"/>
        <v>0</v>
      </c>
      <c r="PK170" s="417">
        <f t="shared" si="215"/>
        <v>0</v>
      </c>
      <c r="PL170" s="412">
        <f t="shared" si="216"/>
        <v>0</v>
      </c>
      <c r="PM170" s="414">
        <f t="shared" si="217"/>
        <v>0</v>
      </c>
      <c r="PN170" s="412" t="s">
        <v>338</v>
      </c>
      <c r="PO170" s="414" t="s">
        <v>338</v>
      </c>
      <c r="PP170" s="412">
        <f t="shared" si="218"/>
        <v>0</v>
      </c>
      <c r="PQ170" s="414">
        <f t="shared" si="219"/>
        <v>0</v>
      </c>
      <c r="PR170" s="1"/>
      <c r="PV170" s="26"/>
      <c r="PW170" s="26"/>
      <c r="PY170" s="26"/>
    </row>
    <row r="171" spans="2:441" s="4" customFormat="1" ht="16.5" customHeight="1" x14ac:dyDescent="0.25">
      <c r="B171" s="46" t="s">
        <v>361</v>
      </c>
      <c r="C171" s="986"/>
      <c r="D171" s="987"/>
      <c r="E171" s="308"/>
      <c r="F171" s="652">
        <v>1</v>
      </c>
      <c r="G171" s="309"/>
      <c r="H171" s="59"/>
      <c r="I171" s="57">
        <f>INT(ROUND(F171,2)*(IF(RIGHT(G171,1)="*",data!$J$11*H171+(IF(H171&gt;0, data!$K$11,0)),(IF(G171&gt;0,data!$J$11*RIGHT(G171,5)+data!$K$11,0)))))</f>
        <v>0</v>
      </c>
      <c r="J171" s="57">
        <f t="shared" si="144"/>
        <v>0</v>
      </c>
      <c r="K171" s="313"/>
      <c r="L171" s="314"/>
      <c r="M171" s="312"/>
      <c r="N171" s="57">
        <f>INT(ROUND(F171,2)*(IF(J171&gt;0,(IF(L171="ano",data!$J$6,0)),0)))</f>
        <v>0</v>
      </c>
      <c r="O171" s="61">
        <f t="shared" si="145"/>
        <v>0</v>
      </c>
      <c r="P171" s="63">
        <f t="shared" si="146"/>
        <v>0</v>
      </c>
      <c r="Q171" s="26"/>
      <c r="R171" s="288" t="str">
        <f t="shared" si="147"/>
        <v/>
      </c>
      <c r="S171" s="289" t="str">
        <f t="shared" si="148"/>
        <v/>
      </c>
      <c r="T171" s="65" t="s">
        <v>338</v>
      </c>
      <c r="U171" s="290" t="str">
        <f t="shared" si="149"/>
        <v/>
      </c>
      <c r="V171" s="4">
        <f t="shared" si="205"/>
        <v>0</v>
      </c>
      <c r="W171" s="26">
        <f t="shared" si="150"/>
        <v>0</v>
      </c>
      <c r="X171" s="26">
        <f>IF(OR(G171=data!$I$18,G171=data!$I$19,G171=data!$I$20,G171=data!$I$21,G171=data!$I$22,G171=data!$I$23,G171=data!$I$24,G171=data!$I$25,G171=data!$I$26,G171=data!$I$27,G171=data!$I$28,G171=data!$I$29,G171=data!$I$30,G171=data!$I$31,G171=data!$I$32,G171=data!$I$33,G171=data!$I$34,G171=data!$I$35,G171=data!$I$36,G171=data!$I$37,G171=data!$I$38,G171=data!$I$39,G171=data!$I$40,G171=data!$I$41,G171=data!$I$42,G171=data!$I$43,G171=data!$I$44),1,0)</f>
        <v>0</v>
      </c>
      <c r="Z171" s="176" t="s">
        <v>297</v>
      </c>
      <c r="AA171" s="10"/>
      <c r="AB171" s="10"/>
      <c r="AC171" s="168">
        <v>160</v>
      </c>
      <c r="AD171" s="328"/>
      <c r="AE171" s="223"/>
      <c r="AF171" s="168">
        <v>160</v>
      </c>
      <c r="AG171" s="328"/>
      <c r="AH171" s="223"/>
      <c r="AI171" s="168">
        <v>160</v>
      </c>
      <c r="AJ171" s="328"/>
      <c r="AK171" s="223"/>
      <c r="AL171" s="168">
        <v>160</v>
      </c>
      <c r="AM171" s="328"/>
      <c r="AN171" s="223"/>
      <c r="AO171" s="168">
        <v>160</v>
      </c>
      <c r="AP171" s="328"/>
      <c r="AQ171" s="223"/>
      <c r="AR171" s="168">
        <v>160</v>
      </c>
      <c r="AS171" s="328"/>
      <c r="AT171" s="223"/>
      <c r="AU171" s="168">
        <v>160</v>
      </c>
      <c r="AV171" s="328"/>
      <c r="AW171" s="223"/>
      <c r="AX171" s="168">
        <v>160</v>
      </c>
      <c r="AY171" s="328"/>
      <c r="AZ171" s="223"/>
      <c r="BA171" s="168">
        <v>160</v>
      </c>
      <c r="BB171" s="328"/>
      <c r="BC171" s="223"/>
      <c r="BD171" s="168">
        <v>160</v>
      </c>
      <c r="BE171" s="328"/>
      <c r="BF171" s="223"/>
      <c r="BG171" s="168">
        <v>160</v>
      </c>
      <c r="BH171" s="328"/>
      <c r="BI171" s="223"/>
      <c r="BJ171" s="168">
        <v>160</v>
      </c>
      <c r="BK171" s="328"/>
      <c r="BL171" s="223"/>
      <c r="BM171" s="226">
        <f t="shared" si="165"/>
        <v>0</v>
      </c>
      <c r="BN171" s="251">
        <f t="shared" si="166"/>
        <v>0</v>
      </c>
      <c r="BO171" s="226">
        <f t="shared" si="167"/>
        <v>0</v>
      </c>
      <c r="BP171" s="227">
        <f t="shared" si="168"/>
        <v>0</v>
      </c>
      <c r="BQ171" s="1"/>
      <c r="BR171" s="1"/>
      <c r="BS171" s="164">
        <v>160</v>
      </c>
      <c r="BT171" s="327"/>
      <c r="BU171" s="177"/>
      <c r="BV171" s="164">
        <v>160</v>
      </c>
      <c r="BW171" s="327"/>
      <c r="BX171" s="177"/>
      <c r="BY171" s="164">
        <v>160</v>
      </c>
      <c r="BZ171" s="327"/>
      <c r="CA171" s="177"/>
      <c r="CB171" s="164">
        <v>160</v>
      </c>
      <c r="CC171" s="327"/>
      <c r="CD171" s="177"/>
      <c r="CE171" s="164">
        <v>160</v>
      </c>
      <c r="CF171" s="327"/>
      <c r="CG171" s="177"/>
      <c r="CH171" s="164">
        <v>160</v>
      </c>
      <c r="CI171" s="327"/>
      <c r="CJ171" s="177"/>
      <c r="CK171" s="164">
        <v>160</v>
      </c>
      <c r="CL171" s="327"/>
      <c r="CM171" s="177"/>
      <c r="CN171" s="164">
        <v>160</v>
      </c>
      <c r="CO171" s="327"/>
      <c r="CP171" s="177"/>
      <c r="CQ171" s="164">
        <v>160</v>
      </c>
      <c r="CR171" s="327"/>
      <c r="CS171" s="177"/>
      <c r="CT171" s="164">
        <v>160</v>
      </c>
      <c r="CU171" s="327"/>
      <c r="CV171" s="177"/>
      <c r="CW171" s="164">
        <v>160</v>
      </c>
      <c r="CX171" s="327"/>
      <c r="CY171" s="177"/>
      <c r="CZ171" s="164">
        <v>160</v>
      </c>
      <c r="DA171" s="327"/>
      <c r="DB171" s="177"/>
      <c r="DC171" s="252">
        <f t="shared" si="169"/>
        <v>0</v>
      </c>
      <c r="DD171" s="251">
        <f t="shared" si="170"/>
        <v>0</v>
      </c>
      <c r="DE171" s="226">
        <f t="shared" si="171"/>
        <v>0</v>
      </c>
      <c r="DF171" s="227">
        <f t="shared" si="172"/>
        <v>0</v>
      </c>
      <c r="DG171" s="1"/>
      <c r="DH171" s="1"/>
      <c r="DI171" s="164">
        <v>160</v>
      </c>
      <c r="DJ171" s="340"/>
      <c r="DK171" s="169"/>
      <c r="DL171" s="195">
        <v>160</v>
      </c>
      <c r="DM171" s="328"/>
      <c r="DN171" s="169"/>
      <c r="DO171" s="195">
        <v>160</v>
      </c>
      <c r="DP171" s="328"/>
      <c r="DQ171" s="169"/>
      <c r="DR171" s="195">
        <v>160</v>
      </c>
      <c r="DS171" s="328"/>
      <c r="DT171" s="169"/>
      <c r="DU171" s="195">
        <v>160</v>
      </c>
      <c r="DV171" s="328"/>
      <c r="DW171" s="169"/>
      <c r="DX171" s="164">
        <v>160</v>
      </c>
      <c r="DY171" s="340"/>
      <c r="DZ171" s="169"/>
      <c r="EA171" s="195">
        <v>160</v>
      </c>
      <c r="EB171" s="328"/>
      <c r="EC171" s="169"/>
      <c r="ED171" s="195">
        <v>160</v>
      </c>
      <c r="EE171" s="328"/>
      <c r="EF171" s="169"/>
      <c r="EG171" s="195">
        <v>160</v>
      </c>
      <c r="EH171" s="328"/>
      <c r="EI171" s="169"/>
      <c r="EJ171" s="164">
        <v>160</v>
      </c>
      <c r="EK171" s="340"/>
      <c r="EL171" s="169"/>
      <c r="EM171" s="195">
        <v>160</v>
      </c>
      <c r="EN171" s="328"/>
      <c r="EO171" s="169"/>
      <c r="EP171" s="195">
        <v>160</v>
      </c>
      <c r="EQ171" s="328"/>
      <c r="ER171" s="169"/>
      <c r="ES171" s="252">
        <f t="shared" si="173"/>
        <v>0</v>
      </c>
      <c r="ET171" s="251">
        <f t="shared" si="174"/>
        <v>0</v>
      </c>
      <c r="EU171" s="226">
        <f t="shared" si="175"/>
        <v>0</v>
      </c>
      <c r="EV171" s="227">
        <f t="shared" si="176"/>
        <v>0</v>
      </c>
      <c r="EW171" s="1"/>
      <c r="EX171" s="1"/>
      <c r="EY171" s="346">
        <v>160</v>
      </c>
      <c r="EZ171" s="327"/>
      <c r="FA171" s="169"/>
      <c r="FB171" s="195">
        <v>160</v>
      </c>
      <c r="FC171" s="327"/>
      <c r="FD171" s="169"/>
      <c r="FE171" s="195">
        <v>160</v>
      </c>
      <c r="FF171" s="327"/>
      <c r="FG171" s="169"/>
      <c r="FH171" s="195">
        <v>160</v>
      </c>
      <c r="FI171" s="327"/>
      <c r="FJ171" s="169"/>
      <c r="FK171" s="164">
        <v>160</v>
      </c>
      <c r="FL171" s="340"/>
      <c r="FM171" s="169"/>
      <c r="FN171" s="195">
        <v>160</v>
      </c>
      <c r="FO171" s="327"/>
      <c r="FP171" s="169"/>
      <c r="FQ171" s="164">
        <v>160</v>
      </c>
      <c r="FR171" s="340"/>
      <c r="FS171" s="169"/>
      <c r="FT171" s="195">
        <v>160</v>
      </c>
      <c r="FU171" s="327"/>
      <c r="FV171" s="169"/>
      <c r="FW171" s="195">
        <v>160</v>
      </c>
      <c r="FX171" s="327"/>
      <c r="FY171" s="169"/>
      <c r="FZ171" s="164">
        <v>160</v>
      </c>
      <c r="GA171" s="340"/>
      <c r="GB171" s="169"/>
      <c r="GC171" s="195">
        <v>160</v>
      </c>
      <c r="GD171" s="327"/>
      <c r="GE171" s="169"/>
      <c r="GF171" s="195">
        <v>160</v>
      </c>
      <c r="GG171" s="327"/>
      <c r="GH171" s="169"/>
      <c r="GI171" s="252">
        <f t="shared" si="177"/>
        <v>0</v>
      </c>
      <c r="GJ171" s="251">
        <f t="shared" si="178"/>
        <v>0</v>
      </c>
      <c r="GK171" s="226">
        <f t="shared" si="179"/>
        <v>0</v>
      </c>
      <c r="GL171" s="227">
        <f t="shared" si="180"/>
        <v>0</v>
      </c>
      <c r="GM171" s="1"/>
      <c r="GN171" s="1"/>
      <c r="GO171" s="346">
        <v>160</v>
      </c>
      <c r="GP171" s="327"/>
      <c r="GQ171" s="169"/>
      <c r="GR171" s="195">
        <v>160</v>
      </c>
      <c r="GS171" s="327"/>
      <c r="GT171" s="169"/>
      <c r="GU171" s="195">
        <v>160</v>
      </c>
      <c r="GV171" s="327"/>
      <c r="GW171" s="169"/>
      <c r="GX171" s="195">
        <v>160</v>
      </c>
      <c r="GY171" s="327"/>
      <c r="GZ171" s="169"/>
      <c r="HA171" s="195">
        <v>160</v>
      </c>
      <c r="HB171" s="327"/>
      <c r="HC171" s="169"/>
      <c r="HD171" s="195">
        <v>160</v>
      </c>
      <c r="HE171" s="327"/>
      <c r="HF171" s="169"/>
      <c r="HG171" s="195">
        <v>160</v>
      </c>
      <c r="HH171" s="327"/>
      <c r="HI171" s="169"/>
      <c r="HJ171" s="195">
        <v>160</v>
      </c>
      <c r="HK171" s="327"/>
      <c r="HL171" s="169"/>
      <c r="HM171" s="195">
        <v>160</v>
      </c>
      <c r="HN171" s="327"/>
      <c r="HO171" s="169"/>
      <c r="HP171" s="195">
        <v>160</v>
      </c>
      <c r="HQ171" s="327"/>
      <c r="HR171" s="169"/>
      <c r="HS171" s="195">
        <v>160</v>
      </c>
      <c r="HT171" s="327"/>
      <c r="HU171" s="169"/>
      <c r="HV171" s="195">
        <v>160</v>
      </c>
      <c r="HW171" s="327"/>
      <c r="HX171" s="169"/>
      <c r="HY171" s="252">
        <f t="shared" si="181"/>
        <v>0</v>
      </c>
      <c r="HZ171" s="251">
        <f t="shared" si="182"/>
        <v>0</v>
      </c>
      <c r="IA171" s="226">
        <f t="shared" si="183"/>
        <v>0</v>
      </c>
      <c r="IB171" s="227">
        <f t="shared" si="184"/>
        <v>0</v>
      </c>
      <c r="IC171" s="1"/>
      <c r="ID171" s="1"/>
      <c r="IE171" s="346">
        <v>160</v>
      </c>
      <c r="IF171" s="327"/>
      <c r="IG171" s="169"/>
      <c r="IH171" s="195">
        <v>160</v>
      </c>
      <c r="II171" s="327"/>
      <c r="IJ171" s="169"/>
      <c r="IK171" s="164">
        <v>160</v>
      </c>
      <c r="IL171" s="340"/>
      <c r="IM171" s="169"/>
      <c r="IN171" s="164">
        <v>160</v>
      </c>
      <c r="IO171" s="340"/>
      <c r="IP171" s="169"/>
      <c r="IQ171" s="164">
        <v>160</v>
      </c>
      <c r="IR171" s="340"/>
      <c r="IS171" s="169"/>
      <c r="IT171" s="164">
        <v>160</v>
      </c>
      <c r="IU171" s="340"/>
      <c r="IV171" s="169"/>
      <c r="IW171" s="195">
        <v>160</v>
      </c>
      <c r="IX171" s="327"/>
      <c r="IY171" s="169"/>
      <c r="IZ171" s="164">
        <v>160</v>
      </c>
      <c r="JA171" s="340"/>
      <c r="JB171" s="169"/>
      <c r="JC171" s="164">
        <v>160</v>
      </c>
      <c r="JD171" s="340"/>
      <c r="JE171" s="169"/>
      <c r="JF171" s="164">
        <v>160</v>
      </c>
      <c r="JG171" s="340"/>
      <c r="JH171" s="169"/>
      <c r="JI171" s="164">
        <v>160</v>
      </c>
      <c r="JJ171" s="340"/>
      <c r="JK171" s="169"/>
      <c r="JL171" s="195">
        <v>160</v>
      </c>
      <c r="JM171" s="327"/>
      <c r="JN171" s="169"/>
      <c r="JO171" s="252">
        <f t="shared" si="185"/>
        <v>0</v>
      </c>
      <c r="JP171" s="251">
        <f t="shared" si="186"/>
        <v>0</v>
      </c>
      <c r="JQ171" s="226">
        <f t="shared" si="187"/>
        <v>0</v>
      </c>
      <c r="JR171" s="227">
        <f t="shared" si="188"/>
        <v>0</v>
      </c>
      <c r="JS171" s="1"/>
      <c r="JT171" s="1"/>
      <c r="JU171" s="164">
        <v>160</v>
      </c>
      <c r="JV171" s="340"/>
      <c r="JW171" s="169"/>
      <c r="JX171" s="164">
        <v>160</v>
      </c>
      <c r="JY171" s="340"/>
      <c r="JZ171" s="169"/>
      <c r="KA171" s="164">
        <v>160</v>
      </c>
      <c r="KB171" s="340"/>
      <c r="KC171" s="169"/>
      <c r="KD171" s="164">
        <v>160</v>
      </c>
      <c r="KE171" s="340"/>
      <c r="KF171" s="169"/>
      <c r="KG171" s="164">
        <v>160</v>
      </c>
      <c r="KH171" s="340"/>
      <c r="KI171" s="169"/>
      <c r="KJ171" s="164">
        <v>160</v>
      </c>
      <c r="KK171" s="340"/>
      <c r="KL171" s="169"/>
      <c r="KM171" s="164">
        <v>160</v>
      </c>
      <c r="KN171" s="340"/>
      <c r="KO171" s="169"/>
      <c r="KP171" s="164">
        <v>160</v>
      </c>
      <c r="KQ171" s="340"/>
      <c r="KR171" s="169"/>
      <c r="KS171" s="164">
        <v>160</v>
      </c>
      <c r="KT171" s="340"/>
      <c r="KU171" s="169"/>
      <c r="KV171" s="164">
        <v>160</v>
      </c>
      <c r="KW171" s="340"/>
      <c r="KX171" s="169"/>
      <c r="KY171" s="164">
        <v>160</v>
      </c>
      <c r="KZ171" s="340"/>
      <c r="LA171" s="169"/>
      <c r="LB171" s="164">
        <v>160</v>
      </c>
      <c r="LC171" s="340"/>
      <c r="LD171" s="169"/>
      <c r="LE171" s="252">
        <f t="shared" si="189"/>
        <v>0</v>
      </c>
      <c r="LF171" s="251">
        <f t="shared" si="190"/>
        <v>0</v>
      </c>
      <c r="LG171" s="226">
        <f t="shared" si="191"/>
        <v>0</v>
      </c>
      <c r="LH171" s="227">
        <f t="shared" si="192"/>
        <v>0</v>
      </c>
      <c r="LI171" s="1"/>
      <c r="LJ171" s="1"/>
      <c r="LK171" s="164">
        <v>160</v>
      </c>
      <c r="LL171" s="340"/>
      <c r="LM171" s="169"/>
      <c r="LN171" s="164">
        <v>160</v>
      </c>
      <c r="LO171" s="340"/>
      <c r="LP171" s="169"/>
      <c r="LQ171" s="164">
        <v>160</v>
      </c>
      <c r="LR171" s="340"/>
      <c r="LS171" s="169"/>
      <c r="LT171" s="164">
        <v>160</v>
      </c>
      <c r="LU171" s="340"/>
      <c r="LV171" s="169"/>
      <c r="LW171" s="164">
        <v>160</v>
      </c>
      <c r="LX171" s="340"/>
      <c r="LY171" s="169"/>
      <c r="LZ171" s="205">
        <v>160</v>
      </c>
      <c r="MA171" s="340"/>
      <c r="MB171" s="169"/>
      <c r="MC171" s="164">
        <v>160</v>
      </c>
      <c r="MD171" s="340"/>
      <c r="ME171" s="169"/>
      <c r="MF171" s="164">
        <v>160</v>
      </c>
      <c r="MG171" s="340"/>
      <c r="MH171" s="169"/>
      <c r="MI171" s="164">
        <v>160</v>
      </c>
      <c r="MJ171" s="340"/>
      <c r="MK171" s="169"/>
      <c r="ML171" s="164">
        <v>160</v>
      </c>
      <c r="MM171" s="340"/>
      <c r="MN171" s="169"/>
      <c r="MO171" s="205">
        <v>160</v>
      </c>
      <c r="MP171" s="340"/>
      <c r="MQ171" s="169"/>
      <c r="MR171" s="164">
        <v>160</v>
      </c>
      <c r="MS171" s="340"/>
      <c r="MT171" s="169"/>
      <c r="MU171" s="252">
        <f t="shared" si="193"/>
        <v>0</v>
      </c>
      <c r="MV171" s="251">
        <f t="shared" si="194"/>
        <v>0</v>
      </c>
      <c r="MW171" s="226">
        <f t="shared" si="195"/>
        <v>0</v>
      </c>
      <c r="MX171" s="227">
        <f t="shared" si="196"/>
        <v>0</v>
      </c>
      <c r="MY171" s="1"/>
      <c r="MZ171" s="1"/>
      <c r="NA171" s="346">
        <v>160</v>
      </c>
      <c r="NB171" s="327"/>
      <c r="NC171" s="169"/>
      <c r="ND171" s="164">
        <v>160</v>
      </c>
      <c r="NE171" s="340"/>
      <c r="NF171" s="169"/>
      <c r="NG171" s="195">
        <v>160</v>
      </c>
      <c r="NH171" s="327"/>
      <c r="NI171" s="169"/>
      <c r="NJ171" s="195">
        <v>160</v>
      </c>
      <c r="NK171" s="327"/>
      <c r="NL171" s="169"/>
      <c r="NM171" s="164">
        <v>160</v>
      </c>
      <c r="NN171" s="340"/>
      <c r="NO171" s="169"/>
      <c r="NP171" s="164">
        <v>160</v>
      </c>
      <c r="NQ171" s="340"/>
      <c r="NR171" s="169"/>
      <c r="NS171" s="164">
        <v>160</v>
      </c>
      <c r="NT171" s="340"/>
      <c r="NU171" s="169"/>
      <c r="NV171" s="195">
        <v>160</v>
      </c>
      <c r="NW171" s="327"/>
      <c r="NX171" s="169"/>
      <c r="NY171" s="195">
        <v>160</v>
      </c>
      <c r="NZ171" s="327"/>
      <c r="OA171" s="169"/>
      <c r="OB171" s="164">
        <v>160</v>
      </c>
      <c r="OC171" s="340"/>
      <c r="OD171" s="169"/>
      <c r="OE171" s="164">
        <v>160</v>
      </c>
      <c r="OF171" s="340"/>
      <c r="OG171" s="169"/>
      <c r="OH171" s="164">
        <v>160</v>
      </c>
      <c r="OI171" s="340"/>
      <c r="OJ171" s="169"/>
      <c r="OK171" s="252">
        <f t="shared" si="197"/>
        <v>0</v>
      </c>
      <c r="OL171" s="251">
        <f t="shared" si="198"/>
        <v>0</v>
      </c>
      <c r="OM171" s="226">
        <f t="shared" si="199"/>
        <v>0</v>
      </c>
      <c r="ON171" s="227">
        <f t="shared" si="200"/>
        <v>0</v>
      </c>
      <c r="OO171" s="1"/>
      <c r="OP171" s="1"/>
      <c r="OQ171" s="283" t="s">
        <v>297</v>
      </c>
      <c r="OR171" s="354">
        <v>160</v>
      </c>
      <c r="OS171" s="327"/>
      <c r="OT171" s="177"/>
      <c r="OU171" s="252">
        <f t="shared" si="201"/>
        <v>0</v>
      </c>
      <c r="OV171" s="227">
        <f t="shared" si="202"/>
        <v>0</v>
      </c>
      <c r="OW171" s="226">
        <f t="shared" si="203"/>
        <v>0</v>
      </c>
      <c r="OX171" s="251">
        <f t="shared" si="204"/>
        <v>0</v>
      </c>
      <c r="OY171" s="293"/>
      <c r="OZ171" s="1"/>
      <c r="PA171" s="1"/>
      <c r="PB171" s="228">
        <f t="shared" si="206"/>
        <v>0</v>
      </c>
      <c r="PC171" s="255">
        <f t="shared" si="207"/>
        <v>0</v>
      </c>
      <c r="PD171" s="226">
        <f t="shared" si="208"/>
        <v>0</v>
      </c>
      <c r="PE171" s="227">
        <f t="shared" si="209"/>
        <v>0</v>
      </c>
      <c r="PF171" s="230">
        <f t="shared" si="210"/>
        <v>0</v>
      </c>
      <c r="PG171" s="229">
        <f t="shared" si="211"/>
        <v>0</v>
      </c>
      <c r="PH171" s="226">
        <f t="shared" si="212"/>
        <v>0</v>
      </c>
      <c r="PI171" s="251">
        <f t="shared" si="213"/>
        <v>0</v>
      </c>
      <c r="PJ171" s="412">
        <f t="shared" si="214"/>
        <v>0</v>
      </c>
      <c r="PK171" s="417">
        <f t="shared" si="215"/>
        <v>0</v>
      </c>
      <c r="PL171" s="412">
        <f t="shared" si="216"/>
        <v>0</v>
      </c>
      <c r="PM171" s="414">
        <f t="shared" si="217"/>
        <v>0</v>
      </c>
      <c r="PN171" s="412" t="s">
        <v>338</v>
      </c>
      <c r="PO171" s="414" t="s">
        <v>338</v>
      </c>
      <c r="PP171" s="412">
        <f t="shared" si="218"/>
        <v>0</v>
      </c>
      <c r="PQ171" s="414">
        <f t="shared" si="219"/>
        <v>0</v>
      </c>
      <c r="PR171" s="1"/>
      <c r="PV171" s="26"/>
      <c r="PW171" s="26"/>
      <c r="PY171" s="26"/>
    </row>
    <row r="172" spans="2:441" s="4" customFormat="1" ht="15" hidden="1" customHeight="1" x14ac:dyDescent="0.25">
      <c r="B172" s="46"/>
      <c r="C172" s="982"/>
      <c r="D172" s="983"/>
      <c r="E172" s="583"/>
      <c r="F172" s="652"/>
      <c r="G172" s="584"/>
      <c r="H172" s="58"/>
      <c r="I172" s="57">
        <f>INT(ROUND(F172,2)*(IF(RIGHT(G172,1)="*",data!$J$11*H172+(IF(H172&gt;0, data!$K$11,0)),(IF(G172&gt;0,data!$J$11*RIGHT(G172,5)+data!$K$11,0)))))</f>
        <v>0</v>
      </c>
      <c r="J172" s="57">
        <f t="shared" si="144"/>
        <v>0</v>
      </c>
      <c r="K172" s="576"/>
      <c r="L172" s="550"/>
      <c r="M172" s="128"/>
      <c r="N172" s="57">
        <f>INT(ROUND(F172,2)*(IF(J172&gt;0,(IF(L172="ano",data!$J$6,0)),0)))</f>
        <v>0</v>
      </c>
      <c r="O172" s="61">
        <f t="shared" si="145"/>
        <v>0</v>
      </c>
      <c r="P172" s="63">
        <f t="shared" si="146"/>
        <v>0</v>
      </c>
      <c r="Q172" s="26"/>
      <c r="R172" s="288" t="str">
        <f t="shared" si="147"/>
        <v/>
      </c>
      <c r="S172" s="289" t="str">
        <f t="shared" si="148"/>
        <v/>
      </c>
      <c r="T172" s="65" t="s">
        <v>338</v>
      </c>
      <c r="U172" s="290" t="str">
        <f t="shared" si="149"/>
        <v/>
      </c>
      <c r="V172" s="4">
        <f t="shared" si="205"/>
        <v>0</v>
      </c>
      <c r="W172" s="26">
        <f t="shared" si="150"/>
        <v>0</v>
      </c>
      <c r="X172" s="26">
        <f>IF(OR(G172=data!$I$18,G172=data!$I$19,G172=data!$I$20,G172=data!$I$21,G172=data!$I$22,G172=data!$I$23,G172=data!$I$24,G172=data!$I$25,G172=data!$I$26,G172=data!$I$27,G172=data!$I$28,G172=data!$I$29,G172=data!$I$30,G172=data!$I$31,G172=data!$I$32,G172=data!$I$33,G172=data!$I$34,G172=data!$I$35,G172=data!$I$36,G172=data!$I$37,G172=data!$I$38,G172=data!$I$39,G172=data!$I$40,G172=data!$I$41,G172=data!$I$42,G172=data!$I$43,G172=data!$I$44),1,0)</f>
        <v>0</v>
      </c>
      <c r="Z172" s="173" t="s">
        <v>297</v>
      </c>
      <c r="AA172" s="10"/>
      <c r="AB172" s="10"/>
      <c r="AC172" s="560">
        <v>160</v>
      </c>
      <c r="AD172" s="561"/>
      <c r="AE172" s="562"/>
      <c r="AF172" s="560">
        <v>160</v>
      </c>
      <c r="AG172" s="561"/>
      <c r="AH172" s="562"/>
      <c r="AI172" s="560">
        <v>160</v>
      </c>
      <c r="AJ172" s="561"/>
      <c r="AK172" s="562"/>
      <c r="AL172" s="560">
        <v>160</v>
      </c>
      <c r="AM172" s="561"/>
      <c r="AN172" s="562"/>
      <c r="AO172" s="560">
        <v>160</v>
      </c>
      <c r="AP172" s="561"/>
      <c r="AQ172" s="562"/>
      <c r="AR172" s="560">
        <v>160</v>
      </c>
      <c r="AS172" s="561"/>
      <c r="AT172" s="562"/>
      <c r="AU172" s="560">
        <v>160</v>
      </c>
      <c r="AV172" s="561"/>
      <c r="AW172" s="562"/>
      <c r="AX172" s="560">
        <v>160</v>
      </c>
      <c r="AY172" s="561"/>
      <c r="AZ172" s="562"/>
      <c r="BA172" s="560">
        <v>160</v>
      </c>
      <c r="BB172" s="561"/>
      <c r="BC172" s="562"/>
      <c r="BD172" s="560">
        <v>160</v>
      </c>
      <c r="BE172" s="561"/>
      <c r="BF172" s="562"/>
      <c r="BG172" s="560">
        <v>160</v>
      </c>
      <c r="BH172" s="561"/>
      <c r="BI172" s="562"/>
      <c r="BJ172" s="560">
        <v>160</v>
      </c>
      <c r="BK172" s="561"/>
      <c r="BL172" s="562"/>
      <c r="BM172" s="226">
        <f t="shared" si="165"/>
        <v>0</v>
      </c>
      <c r="BN172" s="251">
        <f t="shared" si="166"/>
        <v>0</v>
      </c>
      <c r="BO172" s="226">
        <f t="shared" si="167"/>
        <v>0</v>
      </c>
      <c r="BP172" s="227">
        <f t="shared" si="168"/>
        <v>0</v>
      </c>
      <c r="BQ172" s="1"/>
      <c r="BR172" s="1"/>
      <c r="BS172" s="174">
        <v>160</v>
      </c>
      <c r="BT172" s="573"/>
      <c r="BU172" s="175"/>
      <c r="BV172" s="174">
        <v>160</v>
      </c>
      <c r="BW172" s="573"/>
      <c r="BX172" s="175"/>
      <c r="BY172" s="174">
        <v>160</v>
      </c>
      <c r="BZ172" s="573"/>
      <c r="CA172" s="175"/>
      <c r="CB172" s="174">
        <v>160</v>
      </c>
      <c r="CC172" s="573"/>
      <c r="CD172" s="175"/>
      <c r="CE172" s="174">
        <v>160</v>
      </c>
      <c r="CF172" s="573"/>
      <c r="CG172" s="175"/>
      <c r="CH172" s="174">
        <v>160</v>
      </c>
      <c r="CI172" s="573"/>
      <c r="CJ172" s="175"/>
      <c r="CK172" s="174">
        <v>160</v>
      </c>
      <c r="CL172" s="573"/>
      <c r="CM172" s="175"/>
      <c r="CN172" s="174">
        <v>160</v>
      </c>
      <c r="CO172" s="573"/>
      <c r="CP172" s="175"/>
      <c r="CQ172" s="174">
        <v>160</v>
      </c>
      <c r="CR172" s="573"/>
      <c r="CS172" s="175"/>
      <c r="CT172" s="174">
        <v>160</v>
      </c>
      <c r="CU172" s="573"/>
      <c r="CV172" s="175"/>
      <c r="CW172" s="174">
        <v>160</v>
      </c>
      <c r="CX172" s="573"/>
      <c r="CY172" s="175"/>
      <c r="CZ172" s="174">
        <v>160</v>
      </c>
      <c r="DA172" s="573"/>
      <c r="DB172" s="175"/>
      <c r="DC172" s="252">
        <f t="shared" si="169"/>
        <v>0</v>
      </c>
      <c r="DD172" s="251">
        <f t="shared" si="170"/>
        <v>0</v>
      </c>
      <c r="DE172" s="226">
        <f t="shared" si="171"/>
        <v>0</v>
      </c>
      <c r="DF172" s="227">
        <f t="shared" si="172"/>
        <v>0</v>
      </c>
      <c r="DG172" s="1"/>
      <c r="DH172" s="1"/>
      <c r="DI172" s="174">
        <v>160</v>
      </c>
      <c r="DJ172" s="566"/>
      <c r="DK172" s="567"/>
      <c r="DL172" s="201">
        <v>160</v>
      </c>
      <c r="DM172" s="561"/>
      <c r="DN172" s="567"/>
      <c r="DO172" s="201">
        <v>160</v>
      </c>
      <c r="DP172" s="561"/>
      <c r="DQ172" s="567"/>
      <c r="DR172" s="201">
        <v>160</v>
      </c>
      <c r="DS172" s="561"/>
      <c r="DT172" s="567"/>
      <c r="DU172" s="201">
        <v>160</v>
      </c>
      <c r="DV172" s="561"/>
      <c r="DW172" s="567"/>
      <c r="DX172" s="174">
        <v>160</v>
      </c>
      <c r="DY172" s="566"/>
      <c r="DZ172" s="567"/>
      <c r="EA172" s="201">
        <v>160</v>
      </c>
      <c r="EB172" s="561"/>
      <c r="EC172" s="567"/>
      <c r="ED172" s="201">
        <v>160</v>
      </c>
      <c r="EE172" s="561"/>
      <c r="EF172" s="567"/>
      <c r="EG172" s="201">
        <v>160</v>
      </c>
      <c r="EH172" s="561"/>
      <c r="EI172" s="567"/>
      <c r="EJ172" s="174">
        <v>160</v>
      </c>
      <c r="EK172" s="566"/>
      <c r="EL172" s="567"/>
      <c r="EM172" s="201">
        <v>160</v>
      </c>
      <c r="EN172" s="561"/>
      <c r="EO172" s="567"/>
      <c r="EP172" s="201">
        <v>160</v>
      </c>
      <c r="EQ172" s="561"/>
      <c r="ER172" s="567"/>
      <c r="ES172" s="252">
        <f t="shared" si="173"/>
        <v>0</v>
      </c>
      <c r="ET172" s="251">
        <f t="shared" si="174"/>
        <v>0</v>
      </c>
      <c r="EU172" s="226">
        <f t="shared" si="175"/>
        <v>0</v>
      </c>
      <c r="EV172" s="227">
        <f t="shared" si="176"/>
        <v>0</v>
      </c>
      <c r="EW172" s="1"/>
      <c r="EX172" s="1"/>
      <c r="EY172" s="568">
        <v>160</v>
      </c>
      <c r="EZ172" s="573"/>
      <c r="FA172" s="567"/>
      <c r="FB172" s="201">
        <v>160</v>
      </c>
      <c r="FC172" s="573"/>
      <c r="FD172" s="567"/>
      <c r="FE172" s="201">
        <v>160</v>
      </c>
      <c r="FF172" s="573"/>
      <c r="FG172" s="567"/>
      <c r="FH172" s="201">
        <v>160</v>
      </c>
      <c r="FI172" s="573"/>
      <c r="FJ172" s="567"/>
      <c r="FK172" s="174">
        <v>160</v>
      </c>
      <c r="FL172" s="566"/>
      <c r="FM172" s="567"/>
      <c r="FN172" s="201">
        <v>160</v>
      </c>
      <c r="FO172" s="573"/>
      <c r="FP172" s="567"/>
      <c r="FQ172" s="174">
        <v>160</v>
      </c>
      <c r="FR172" s="566"/>
      <c r="FS172" s="567"/>
      <c r="FT172" s="201">
        <v>160</v>
      </c>
      <c r="FU172" s="573"/>
      <c r="FV172" s="567"/>
      <c r="FW172" s="201">
        <v>160</v>
      </c>
      <c r="FX172" s="573"/>
      <c r="FY172" s="567"/>
      <c r="FZ172" s="174">
        <v>160</v>
      </c>
      <c r="GA172" s="566"/>
      <c r="GB172" s="567"/>
      <c r="GC172" s="201">
        <v>160</v>
      </c>
      <c r="GD172" s="573"/>
      <c r="GE172" s="567"/>
      <c r="GF172" s="201">
        <v>160</v>
      </c>
      <c r="GG172" s="573"/>
      <c r="GH172" s="567"/>
      <c r="GI172" s="252">
        <f t="shared" si="177"/>
        <v>0</v>
      </c>
      <c r="GJ172" s="251">
        <f t="shared" si="178"/>
        <v>0</v>
      </c>
      <c r="GK172" s="226">
        <f t="shared" si="179"/>
        <v>0</v>
      </c>
      <c r="GL172" s="227">
        <f t="shared" si="180"/>
        <v>0</v>
      </c>
      <c r="GM172" s="1"/>
      <c r="GN172" s="1"/>
      <c r="GO172" s="568">
        <v>160</v>
      </c>
      <c r="GP172" s="573"/>
      <c r="GQ172" s="567"/>
      <c r="GR172" s="201">
        <v>160</v>
      </c>
      <c r="GS172" s="573"/>
      <c r="GT172" s="567"/>
      <c r="GU172" s="201">
        <v>160</v>
      </c>
      <c r="GV172" s="573"/>
      <c r="GW172" s="567"/>
      <c r="GX172" s="201">
        <v>160</v>
      </c>
      <c r="GY172" s="573"/>
      <c r="GZ172" s="567"/>
      <c r="HA172" s="201">
        <v>160</v>
      </c>
      <c r="HB172" s="573"/>
      <c r="HC172" s="567"/>
      <c r="HD172" s="201">
        <v>160</v>
      </c>
      <c r="HE172" s="573"/>
      <c r="HF172" s="567"/>
      <c r="HG172" s="201">
        <v>160</v>
      </c>
      <c r="HH172" s="573"/>
      <c r="HI172" s="567"/>
      <c r="HJ172" s="201">
        <v>160</v>
      </c>
      <c r="HK172" s="573"/>
      <c r="HL172" s="567"/>
      <c r="HM172" s="201">
        <v>160</v>
      </c>
      <c r="HN172" s="573"/>
      <c r="HO172" s="567"/>
      <c r="HP172" s="201">
        <v>160</v>
      </c>
      <c r="HQ172" s="573"/>
      <c r="HR172" s="567"/>
      <c r="HS172" s="201">
        <v>160</v>
      </c>
      <c r="HT172" s="573"/>
      <c r="HU172" s="567"/>
      <c r="HV172" s="201">
        <v>160</v>
      </c>
      <c r="HW172" s="573"/>
      <c r="HX172" s="567"/>
      <c r="HY172" s="252">
        <f t="shared" si="181"/>
        <v>0</v>
      </c>
      <c r="HZ172" s="251">
        <f t="shared" si="182"/>
        <v>0</v>
      </c>
      <c r="IA172" s="226">
        <f t="shared" si="183"/>
        <v>0</v>
      </c>
      <c r="IB172" s="227">
        <f t="shared" si="184"/>
        <v>0</v>
      </c>
      <c r="IC172" s="1"/>
      <c r="ID172" s="1"/>
      <c r="IE172" s="568">
        <v>160</v>
      </c>
      <c r="IF172" s="573"/>
      <c r="IG172" s="567"/>
      <c r="IH172" s="201">
        <v>160</v>
      </c>
      <c r="II172" s="573"/>
      <c r="IJ172" s="567"/>
      <c r="IK172" s="174">
        <v>160</v>
      </c>
      <c r="IL172" s="566"/>
      <c r="IM172" s="567"/>
      <c r="IN172" s="174">
        <v>160</v>
      </c>
      <c r="IO172" s="566"/>
      <c r="IP172" s="567"/>
      <c r="IQ172" s="174">
        <v>160</v>
      </c>
      <c r="IR172" s="566"/>
      <c r="IS172" s="567"/>
      <c r="IT172" s="174">
        <v>160</v>
      </c>
      <c r="IU172" s="566"/>
      <c r="IV172" s="567"/>
      <c r="IW172" s="201">
        <v>160</v>
      </c>
      <c r="IX172" s="573"/>
      <c r="IY172" s="567"/>
      <c r="IZ172" s="174">
        <v>160</v>
      </c>
      <c r="JA172" s="566"/>
      <c r="JB172" s="567"/>
      <c r="JC172" s="174">
        <v>160</v>
      </c>
      <c r="JD172" s="566"/>
      <c r="JE172" s="567"/>
      <c r="JF172" s="174">
        <v>160</v>
      </c>
      <c r="JG172" s="566"/>
      <c r="JH172" s="567"/>
      <c r="JI172" s="174">
        <v>160</v>
      </c>
      <c r="JJ172" s="566"/>
      <c r="JK172" s="567"/>
      <c r="JL172" s="201">
        <v>160</v>
      </c>
      <c r="JM172" s="573"/>
      <c r="JN172" s="567"/>
      <c r="JO172" s="252">
        <f t="shared" si="185"/>
        <v>0</v>
      </c>
      <c r="JP172" s="251">
        <f t="shared" si="186"/>
        <v>0</v>
      </c>
      <c r="JQ172" s="226">
        <f t="shared" si="187"/>
        <v>0</v>
      </c>
      <c r="JR172" s="227">
        <f t="shared" si="188"/>
        <v>0</v>
      </c>
      <c r="JS172" s="1"/>
      <c r="JT172" s="1"/>
      <c r="JU172" s="174">
        <v>160</v>
      </c>
      <c r="JV172" s="566"/>
      <c r="JW172" s="567"/>
      <c r="JX172" s="174">
        <v>160</v>
      </c>
      <c r="JY172" s="566"/>
      <c r="JZ172" s="567"/>
      <c r="KA172" s="174">
        <v>160</v>
      </c>
      <c r="KB172" s="566"/>
      <c r="KC172" s="567"/>
      <c r="KD172" s="174">
        <v>160</v>
      </c>
      <c r="KE172" s="566"/>
      <c r="KF172" s="567"/>
      <c r="KG172" s="174">
        <v>160</v>
      </c>
      <c r="KH172" s="566"/>
      <c r="KI172" s="567"/>
      <c r="KJ172" s="174">
        <v>160</v>
      </c>
      <c r="KK172" s="566"/>
      <c r="KL172" s="567"/>
      <c r="KM172" s="174">
        <v>160</v>
      </c>
      <c r="KN172" s="566"/>
      <c r="KO172" s="567"/>
      <c r="KP172" s="174">
        <v>160</v>
      </c>
      <c r="KQ172" s="566"/>
      <c r="KR172" s="567"/>
      <c r="KS172" s="174">
        <v>160</v>
      </c>
      <c r="KT172" s="566"/>
      <c r="KU172" s="567"/>
      <c r="KV172" s="174">
        <v>160</v>
      </c>
      <c r="KW172" s="566"/>
      <c r="KX172" s="567"/>
      <c r="KY172" s="174">
        <v>160</v>
      </c>
      <c r="KZ172" s="566"/>
      <c r="LA172" s="567"/>
      <c r="LB172" s="174">
        <v>160</v>
      </c>
      <c r="LC172" s="566"/>
      <c r="LD172" s="567"/>
      <c r="LE172" s="252">
        <f t="shared" si="189"/>
        <v>0</v>
      </c>
      <c r="LF172" s="251">
        <f t="shared" si="190"/>
        <v>0</v>
      </c>
      <c r="LG172" s="226">
        <f t="shared" si="191"/>
        <v>0</v>
      </c>
      <c r="LH172" s="227">
        <f t="shared" si="192"/>
        <v>0</v>
      </c>
      <c r="LI172" s="1"/>
      <c r="LJ172" s="1"/>
      <c r="LK172" s="174">
        <v>160</v>
      </c>
      <c r="LL172" s="566"/>
      <c r="LM172" s="567"/>
      <c r="LN172" s="174">
        <v>160</v>
      </c>
      <c r="LO172" s="566"/>
      <c r="LP172" s="567"/>
      <c r="LQ172" s="174">
        <v>160</v>
      </c>
      <c r="LR172" s="566"/>
      <c r="LS172" s="567"/>
      <c r="LT172" s="174">
        <v>160</v>
      </c>
      <c r="LU172" s="566"/>
      <c r="LV172" s="567"/>
      <c r="LW172" s="174">
        <v>160</v>
      </c>
      <c r="LX172" s="566"/>
      <c r="LY172" s="567"/>
      <c r="LZ172" s="551">
        <v>160</v>
      </c>
      <c r="MA172" s="566"/>
      <c r="MB172" s="567"/>
      <c r="MC172" s="174">
        <v>160</v>
      </c>
      <c r="MD172" s="566"/>
      <c r="ME172" s="567"/>
      <c r="MF172" s="174">
        <v>160</v>
      </c>
      <c r="MG172" s="566"/>
      <c r="MH172" s="567"/>
      <c r="MI172" s="174">
        <v>160</v>
      </c>
      <c r="MJ172" s="566"/>
      <c r="MK172" s="567"/>
      <c r="ML172" s="174">
        <v>160</v>
      </c>
      <c r="MM172" s="566"/>
      <c r="MN172" s="567"/>
      <c r="MO172" s="551">
        <v>160</v>
      </c>
      <c r="MP172" s="566"/>
      <c r="MQ172" s="567"/>
      <c r="MR172" s="174">
        <v>160</v>
      </c>
      <c r="MS172" s="566"/>
      <c r="MT172" s="567"/>
      <c r="MU172" s="252">
        <f t="shared" si="193"/>
        <v>0</v>
      </c>
      <c r="MV172" s="251">
        <f t="shared" si="194"/>
        <v>0</v>
      </c>
      <c r="MW172" s="226">
        <f t="shared" si="195"/>
        <v>0</v>
      </c>
      <c r="MX172" s="227">
        <f t="shared" si="196"/>
        <v>0</v>
      </c>
      <c r="MY172" s="1"/>
      <c r="MZ172" s="1"/>
      <c r="NA172" s="568">
        <v>160</v>
      </c>
      <c r="NB172" s="573"/>
      <c r="NC172" s="567"/>
      <c r="ND172" s="174">
        <v>160</v>
      </c>
      <c r="NE172" s="566"/>
      <c r="NF172" s="567"/>
      <c r="NG172" s="201">
        <v>160</v>
      </c>
      <c r="NH172" s="573"/>
      <c r="NI172" s="567"/>
      <c r="NJ172" s="201">
        <v>160</v>
      </c>
      <c r="NK172" s="573"/>
      <c r="NL172" s="567"/>
      <c r="NM172" s="174">
        <v>160</v>
      </c>
      <c r="NN172" s="566"/>
      <c r="NO172" s="567"/>
      <c r="NP172" s="174">
        <v>160</v>
      </c>
      <c r="NQ172" s="566"/>
      <c r="NR172" s="567"/>
      <c r="NS172" s="174">
        <v>160</v>
      </c>
      <c r="NT172" s="566"/>
      <c r="NU172" s="567"/>
      <c r="NV172" s="201">
        <v>160</v>
      </c>
      <c r="NW172" s="573"/>
      <c r="NX172" s="567"/>
      <c r="NY172" s="201">
        <v>160</v>
      </c>
      <c r="NZ172" s="573"/>
      <c r="OA172" s="567"/>
      <c r="OB172" s="174">
        <v>160</v>
      </c>
      <c r="OC172" s="566"/>
      <c r="OD172" s="567"/>
      <c r="OE172" s="174">
        <v>160</v>
      </c>
      <c r="OF172" s="566"/>
      <c r="OG172" s="567"/>
      <c r="OH172" s="174">
        <v>160</v>
      </c>
      <c r="OI172" s="566"/>
      <c r="OJ172" s="567"/>
      <c r="OK172" s="252">
        <f t="shared" si="197"/>
        <v>0</v>
      </c>
      <c r="OL172" s="251">
        <f t="shared" si="198"/>
        <v>0</v>
      </c>
      <c r="OM172" s="226">
        <f t="shared" si="199"/>
        <v>0</v>
      </c>
      <c r="ON172" s="227">
        <f t="shared" si="200"/>
        <v>0</v>
      </c>
      <c r="OO172" s="1"/>
      <c r="OP172" s="1"/>
      <c r="OQ172" s="571" t="s">
        <v>297</v>
      </c>
      <c r="OR172" s="577">
        <v>160</v>
      </c>
      <c r="OS172" s="573"/>
      <c r="OT172" s="175"/>
      <c r="OU172" s="252">
        <f t="shared" si="201"/>
        <v>0</v>
      </c>
      <c r="OV172" s="227">
        <f t="shared" si="202"/>
        <v>0</v>
      </c>
      <c r="OW172" s="226">
        <f t="shared" si="203"/>
        <v>0</v>
      </c>
      <c r="OX172" s="251">
        <f t="shared" si="204"/>
        <v>0</v>
      </c>
      <c r="OY172" s="574"/>
      <c r="OZ172" s="1"/>
      <c r="PA172" s="1"/>
      <c r="PB172" s="228">
        <f t="shared" si="206"/>
        <v>0</v>
      </c>
      <c r="PC172" s="255">
        <f t="shared" si="207"/>
        <v>0</v>
      </c>
      <c r="PD172" s="226">
        <f t="shared" si="208"/>
        <v>0</v>
      </c>
      <c r="PE172" s="227">
        <f t="shared" si="209"/>
        <v>0</v>
      </c>
      <c r="PF172" s="230">
        <f t="shared" si="210"/>
        <v>0</v>
      </c>
      <c r="PG172" s="229">
        <f t="shared" si="211"/>
        <v>0</v>
      </c>
      <c r="PH172" s="226">
        <f t="shared" si="212"/>
        <v>0</v>
      </c>
      <c r="PI172" s="251">
        <f t="shared" si="213"/>
        <v>0</v>
      </c>
      <c r="PJ172" s="412">
        <f t="shared" si="214"/>
        <v>0</v>
      </c>
      <c r="PK172" s="417">
        <f t="shared" si="215"/>
        <v>0</v>
      </c>
      <c r="PL172" s="412">
        <f t="shared" si="216"/>
        <v>0</v>
      </c>
      <c r="PM172" s="414">
        <f t="shared" si="217"/>
        <v>0</v>
      </c>
      <c r="PN172" s="412" t="s">
        <v>338</v>
      </c>
      <c r="PO172" s="414" t="s">
        <v>338</v>
      </c>
      <c r="PP172" s="412">
        <f t="shared" si="218"/>
        <v>0</v>
      </c>
      <c r="PQ172" s="414">
        <f t="shared" si="219"/>
        <v>0</v>
      </c>
      <c r="PR172" s="1"/>
      <c r="PV172" s="26"/>
      <c r="PW172" s="26"/>
      <c r="PY172" s="26"/>
    </row>
    <row r="173" spans="2:441" s="4" customFormat="1" ht="16.5" customHeight="1" x14ac:dyDescent="0.25">
      <c r="B173" s="46" t="s">
        <v>362</v>
      </c>
      <c r="C173" s="986"/>
      <c r="D173" s="987"/>
      <c r="E173" s="308"/>
      <c r="F173" s="652">
        <v>1</v>
      </c>
      <c r="G173" s="309"/>
      <c r="H173" s="59"/>
      <c r="I173" s="57">
        <f>INT(ROUND(F173,2)*(IF(RIGHT(G173,1)="*",data!$J$11*H173+(IF(H173&gt;0, data!$K$11,0)),(IF(G173&gt;0,data!$J$11*RIGHT(G173,5)+data!$K$11,0)))))</f>
        <v>0</v>
      </c>
      <c r="J173" s="57">
        <f t="shared" si="144"/>
        <v>0</v>
      </c>
      <c r="K173" s="313"/>
      <c r="L173" s="314"/>
      <c r="M173" s="312"/>
      <c r="N173" s="57">
        <f>INT(ROUND(F173,2)*(IF(J173&gt;0,(IF(L173="ano",data!$J$6,0)),0)))</f>
        <v>0</v>
      </c>
      <c r="O173" s="61">
        <f t="shared" si="145"/>
        <v>0</v>
      </c>
      <c r="P173" s="63">
        <f t="shared" si="146"/>
        <v>0</v>
      </c>
      <c r="Q173" s="26"/>
      <c r="R173" s="288" t="str">
        <f t="shared" si="147"/>
        <v/>
      </c>
      <c r="S173" s="289" t="str">
        <f t="shared" si="148"/>
        <v/>
      </c>
      <c r="T173" s="65" t="s">
        <v>338</v>
      </c>
      <c r="U173" s="290" t="str">
        <f t="shared" si="149"/>
        <v/>
      </c>
      <c r="V173" s="4">
        <f t="shared" si="205"/>
        <v>0</v>
      </c>
      <c r="W173" s="26">
        <f t="shared" si="150"/>
        <v>0</v>
      </c>
      <c r="X173" s="26">
        <f>IF(OR(G173=data!$I$18,G173=data!$I$19,G173=data!$I$20,G173=data!$I$21,G173=data!$I$22,G173=data!$I$23,G173=data!$I$24,G173=data!$I$25,G173=data!$I$26,G173=data!$I$27,G173=data!$I$28,G173=data!$I$29,G173=data!$I$30,G173=data!$I$31,G173=data!$I$32,G173=data!$I$33,G173=data!$I$34,G173=data!$I$35,G173=data!$I$36,G173=data!$I$37,G173=data!$I$38,G173=data!$I$39,G173=data!$I$40,G173=data!$I$41,G173=data!$I$42,G173=data!$I$43,G173=data!$I$44),1,0)</f>
        <v>0</v>
      </c>
      <c r="Z173" s="176" t="s">
        <v>297</v>
      </c>
      <c r="AA173" s="10"/>
      <c r="AB173" s="10"/>
      <c r="AC173" s="168">
        <v>160</v>
      </c>
      <c r="AD173" s="328"/>
      <c r="AE173" s="223"/>
      <c r="AF173" s="168">
        <v>160</v>
      </c>
      <c r="AG173" s="328"/>
      <c r="AH173" s="223"/>
      <c r="AI173" s="168">
        <v>160</v>
      </c>
      <c r="AJ173" s="328"/>
      <c r="AK173" s="223"/>
      <c r="AL173" s="168">
        <v>160</v>
      </c>
      <c r="AM173" s="328"/>
      <c r="AN173" s="223"/>
      <c r="AO173" s="168">
        <v>160</v>
      </c>
      <c r="AP173" s="328"/>
      <c r="AQ173" s="223"/>
      <c r="AR173" s="168">
        <v>160</v>
      </c>
      <c r="AS173" s="328"/>
      <c r="AT173" s="223"/>
      <c r="AU173" s="168">
        <v>160</v>
      </c>
      <c r="AV173" s="328"/>
      <c r="AW173" s="223"/>
      <c r="AX173" s="168">
        <v>160</v>
      </c>
      <c r="AY173" s="328"/>
      <c r="AZ173" s="223"/>
      <c r="BA173" s="168">
        <v>160</v>
      </c>
      <c r="BB173" s="328"/>
      <c r="BC173" s="223"/>
      <c r="BD173" s="168">
        <v>160</v>
      </c>
      <c r="BE173" s="328"/>
      <c r="BF173" s="223"/>
      <c r="BG173" s="168">
        <v>160</v>
      </c>
      <c r="BH173" s="328"/>
      <c r="BI173" s="223"/>
      <c r="BJ173" s="168">
        <v>160</v>
      </c>
      <c r="BK173" s="328"/>
      <c r="BL173" s="223"/>
      <c r="BM173" s="226">
        <f t="shared" si="165"/>
        <v>0</v>
      </c>
      <c r="BN173" s="251">
        <f t="shared" si="166"/>
        <v>0</v>
      </c>
      <c r="BO173" s="226">
        <f t="shared" si="167"/>
        <v>0</v>
      </c>
      <c r="BP173" s="227">
        <f t="shared" si="168"/>
        <v>0</v>
      </c>
      <c r="BQ173" s="1"/>
      <c r="BR173" s="1"/>
      <c r="BS173" s="164">
        <v>160</v>
      </c>
      <c r="BT173" s="327"/>
      <c r="BU173" s="177"/>
      <c r="BV173" s="164">
        <v>160</v>
      </c>
      <c r="BW173" s="327"/>
      <c r="BX173" s="177"/>
      <c r="BY173" s="164">
        <v>160</v>
      </c>
      <c r="BZ173" s="327"/>
      <c r="CA173" s="177"/>
      <c r="CB173" s="164">
        <v>160</v>
      </c>
      <c r="CC173" s="327"/>
      <c r="CD173" s="177"/>
      <c r="CE173" s="164">
        <v>160</v>
      </c>
      <c r="CF173" s="327"/>
      <c r="CG173" s="177"/>
      <c r="CH173" s="164">
        <v>160</v>
      </c>
      <c r="CI173" s="327"/>
      <c r="CJ173" s="177"/>
      <c r="CK173" s="164">
        <v>160</v>
      </c>
      <c r="CL173" s="327"/>
      <c r="CM173" s="177"/>
      <c r="CN173" s="164">
        <v>160</v>
      </c>
      <c r="CO173" s="327"/>
      <c r="CP173" s="177"/>
      <c r="CQ173" s="164">
        <v>160</v>
      </c>
      <c r="CR173" s="327"/>
      <c r="CS173" s="177"/>
      <c r="CT173" s="164">
        <v>160</v>
      </c>
      <c r="CU173" s="327"/>
      <c r="CV173" s="177"/>
      <c r="CW173" s="164">
        <v>160</v>
      </c>
      <c r="CX173" s="327"/>
      <c r="CY173" s="177"/>
      <c r="CZ173" s="164">
        <v>160</v>
      </c>
      <c r="DA173" s="327"/>
      <c r="DB173" s="177"/>
      <c r="DC173" s="252">
        <f t="shared" si="169"/>
        <v>0</v>
      </c>
      <c r="DD173" s="251">
        <f t="shared" si="170"/>
        <v>0</v>
      </c>
      <c r="DE173" s="226">
        <f t="shared" si="171"/>
        <v>0</v>
      </c>
      <c r="DF173" s="227">
        <f t="shared" si="172"/>
        <v>0</v>
      </c>
      <c r="DG173" s="1"/>
      <c r="DH173" s="1"/>
      <c r="DI173" s="164">
        <v>160</v>
      </c>
      <c r="DJ173" s="340"/>
      <c r="DK173" s="169"/>
      <c r="DL173" s="195">
        <v>160</v>
      </c>
      <c r="DM173" s="328"/>
      <c r="DN173" s="169"/>
      <c r="DO173" s="195">
        <v>160</v>
      </c>
      <c r="DP173" s="328"/>
      <c r="DQ173" s="169"/>
      <c r="DR173" s="195">
        <v>160</v>
      </c>
      <c r="DS173" s="328"/>
      <c r="DT173" s="169"/>
      <c r="DU173" s="195">
        <v>160</v>
      </c>
      <c r="DV173" s="328"/>
      <c r="DW173" s="169"/>
      <c r="DX173" s="164">
        <v>160</v>
      </c>
      <c r="DY173" s="340"/>
      <c r="DZ173" s="169"/>
      <c r="EA173" s="195">
        <v>160</v>
      </c>
      <c r="EB173" s="328"/>
      <c r="EC173" s="169"/>
      <c r="ED173" s="195">
        <v>160</v>
      </c>
      <c r="EE173" s="328"/>
      <c r="EF173" s="169"/>
      <c r="EG173" s="195">
        <v>160</v>
      </c>
      <c r="EH173" s="328"/>
      <c r="EI173" s="169"/>
      <c r="EJ173" s="164">
        <v>160</v>
      </c>
      <c r="EK173" s="340"/>
      <c r="EL173" s="169"/>
      <c r="EM173" s="195">
        <v>160</v>
      </c>
      <c r="EN173" s="328"/>
      <c r="EO173" s="169"/>
      <c r="EP173" s="195">
        <v>160</v>
      </c>
      <c r="EQ173" s="328"/>
      <c r="ER173" s="169"/>
      <c r="ES173" s="252">
        <f t="shared" si="173"/>
        <v>0</v>
      </c>
      <c r="ET173" s="251">
        <f t="shared" si="174"/>
        <v>0</v>
      </c>
      <c r="EU173" s="226">
        <f t="shared" si="175"/>
        <v>0</v>
      </c>
      <c r="EV173" s="227">
        <f t="shared" si="176"/>
        <v>0</v>
      </c>
      <c r="EW173" s="1"/>
      <c r="EX173" s="1"/>
      <c r="EY173" s="346">
        <v>160</v>
      </c>
      <c r="EZ173" s="327"/>
      <c r="FA173" s="169"/>
      <c r="FB173" s="195">
        <v>160</v>
      </c>
      <c r="FC173" s="327"/>
      <c r="FD173" s="169"/>
      <c r="FE173" s="195">
        <v>160</v>
      </c>
      <c r="FF173" s="327"/>
      <c r="FG173" s="169"/>
      <c r="FH173" s="195">
        <v>160</v>
      </c>
      <c r="FI173" s="327"/>
      <c r="FJ173" s="169"/>
      <c r="FK173" s="164">
        <v>160</v>
      </c>
      <c r="FL173" s="340"/>
      <c r="FM173" s="169"/>
      <c r="FN173" s="195">
        <v>160</v>
      </c>
      <c r="FO173" s="327"/>
      <c r="FP173" s="169"/>
      <c r="FQ173" s="164">
        <v>160</v>
      </c>
      <c r="FR173" s="340"/>
      <c r="FS173" s="169"/>
      <c r="FT173" s="195">
        <v>160</v>
      </c>
      <c r="FU173" s="327"/>
      <c r="FV173" s="169"/>
      <c r="FW173" s="195">
        <v>160</v>
      </c>
      <c r="FX173" s="327"/>
      <c r="FY173" s="169"/>
      <c r="FZ173" s="164">
        <v>160</v>
      </c>
      <c r="GA173" s="340"/>
      <c r="GB173" s="169"/>
      <c r="GC173" s="195">
        <v>160</v>
      </c>
      <c r="GD173" s="327"/>
      <c r="GE173" s="169"/>
      <c r="GF173" s="195">
        <v>160</v>
      </c>
      <c r="GG173" s="327"/>
      <c r="GH173" s="169"/>
      <c r="GI173" s="252">
        <f t="shared" si="177"/>
        <v>0</v>
      </c>
      <c r="GJ173" s="251">
        <f t="shared" si="178"/>
        <v>0</v>
      </c>
      <c r="GK173" s="226">
        <f t="shared" si="179"/>
        <v>0</v>
      </c>
      <c r="GL173" s="227">
        <f t="shared" si="180"/>
        <v>0</v>
      </c>
      <c r="GM173" s="1"/>
      <c r="GN173" s="1"/>
      <c r="GO173" s="346">
        <v>160</v>
      </c>
      <c r="GP173" s="327"/>
      <c r="GQ173" s="169"/>
      <c r="GR173" s="195">
        <v>160</v>
      </c>
      <c r="GS173" s="327"/>
      <c r="GT173" s="169"/>
      <c r="GU173" s="195">
        <v>160</v>
      </c>
      <c r="GV173" s="327"/>
      <c r="GW173" s="169"/>
      <c r="GX173" s="195">
        <v>160</v>
      </c>
      <c r="GY173" s="327"/>
      <c r="GZ173" s="169"/>
      <c r="HA173" s="195">
        <v>160</v>
      </c>
      <c r="HB173" s="327"/>
      <c r="HC173" s="169"/>
      <c r="HD173" s="195">
        <v>160</v>
      </c>
      <c r="HE173" s="327"/>
      <c r="HF173" s="169"/>
      <c r="HG173" s="195">
        <v>160</v>
      </c>
      <c r="HH173" s="327"/>
      <c r="HI173" s="169"/>
      <c r="HJ173" s="195">
        <v>160</v>
      </c>
      <c r="HK173" s="327"/>
      <c r="HL173" s="169"/>
      <c r="HM173" s="195">
        <v>160</v>
      </c>
      <c r="HN173" s="327"/>
      <c r="HO173" s="169"/>
      <c r="HP173" s="195">
        <v>160</v>
      </c>
      <c r="HQ173" s="327"/>
      <c r="HR173" s="169"/>
      <c r="HS173" s="195">
        <v>160</v>
      </c>
      <c r="HT173" s="327"/>
      <c r="HU173" s="169"/>
      <c r="HV173" s="195">
        <v>160</v>
      </c>
      <c r="HW173" s="327"/>
      <c r="HX173" s="169"/>
      <c r="HY173" s="252">
        <f t="shared" si="181"/>
        <v>0</v>
      </c>
      <c r="HZ173" s="251">
        <f t="shared" si="182"/>
        <v>0</v>
      </c>
      <c r="IA173" s="226">
        <f t="shared" si="183"/>
        <v>0</v>
      </c>
      <c r="IB173" s="227">
        <f t="shared" si="184"/>
        <v>0</v>
      </c>
      <c r="IC173" s="1"/>
      <c r="ID173" s="1"/>
      <c r="IE173" s="346">
        <v>160</v>
      </c>
      <c r="IF173" s="327"/>
      <c r="IG173" s="169"/>
      <c r="IH173" s="195">
        <v>160</v>
      </c>
      <c r="II173" s="327"/>
      <c r="IJ173" s="169"/>
      <c r="IK173" s="164">
        <v>160</v>
      </c>
      <c r="IL173" s="340"/>
      <c r="IM173" s="169"/>
      <c r="IN173" s="164">
        <v>160</v>
      </c>
      <c r="IO173" s="340"/>
      <c r="IP173" s="169"/>
      <c r="IQ173" s="164">
        <v>160</v>
      </c>
      <c r="IR173" s="340"/>
      <c r="IS173" s="169"/>
      <c r="IT173" s="164">
        <v>160</v>
      </c>
      <c r="IU173" s="340"/>
      <c r="IV173" s="169"/>
      <c r="IW173" s="195">
        <v>160</v>
      </c>
      <c r="IX173" s="327"/>
      <c r="IY173" s="169"/>
      <c r="IZ173" s="164">
        <v>160</v>
      </c>
      <c r="JA173" s="340"/>
      <c r="JB173" s="169"/>
      <c r="JC173" s="164">
        <v>160</v>
      </c>
      <c r="JD173" s="340"/>
      <c r="JE173" s="169"/>
      <c r="JF173" s="164">
        <v>160</v>
      </c>
      <c r="JG173" s="340"/>
      <c r="JH173" s="169"/>
      <c r="JI173" s="164">
        <v>160</v>
      </c>
      <c r="JJ173" s="340"/>
      <c r="JK173" s="169"/>
      <c r="JL173" s="195">
        <v>160</v>
      </c>
      <c r="JM173" s="327"/>
      <c r="JN173" s="169"/>
      <c r="JO173" s="252">
        <f t="shared" si="185"/>
        <v>0</v>
      </c>
      <c r="JP173" s="251">
        <f t="shared" si="186"/>
        <v>0</v>
      </c>
      <c r="JQ173" s="226">
        <f t="shared" si="187"/>
        <v>0</v>
      </c>
      <c r="JR173" s="227">
        <f t="shared" si="188"/>
        <v>0</v>
      </c>
      <c r="JS173" s="1"/>
      <c r="JT173" s="1"/>
      <c r="JU173" s="164">
        <v>160</v>
      </c>
      <c r="JV173" s="340"/>
      <c r="JW173" s="169"/>
      <c r="JX173" s="164">
        <v>160</v>
      </c>
      <c r="JY173" s="340"/>
      <c r="JZ173" s="169"/>
      <c r="KA173" s="164">
        <v>160</v>
      </c>
      <c r="KB173" s="340"/>
      <c r="KC173" s="169"/>
      <c r="KD173" s="164">
        <v>160</v>
      </c>
      <c r="KE173" s="340"/>
      <c r="KF173" s="169"/>
      <c r="KG173" s="164">
        <v>160</v>
      </c>
      <c r="KH173" s="340"/>
      <c r="KI173" s="169"/>
      <c r="KJ173" s="164">
        <v>160</v>
      </c>
      <c r="KK173" s="340"/>
      <c r="KL173" s="169"/>
      <c r="KM173" s="164">
        <v>160</v>
      </c>
      <c r="KN173" s="340"/>
      <c r="KO173" s="169"/>
      <c r="KP173" s="164">
        <v>160</v>
      </c>
      <c r="KQ173" s="340"/>
      <c r="KR173" s="169"/>
      <c r="KS173" s="164">
        <v>160</v>
      </c>
      <c r="KT173" s="340"/>
      <c r="KU173" s="169"/>
      <c r="KV173" s="164">
        <v>160</v>
      </c>
      <c r="KW173" s="340"/>
      <c r="KX173" s="169"/>
      <c r="KY173" s="164">
        <v>160</v>
      </c>
      <c r="KZ173" s="340"/>
      <c r="LA173" s="169"/>
      <c r="LB173" s="164">
        <v>160</v>
      </c>
      <c r="LC173" s="340"/>
      <c r="LD173" s="169"/>
      <c r="LE173" s="252">
        <f t="shared" si="189"/>
        <v>0</v>
      </c>
      <c r="LF173" s="251">
        <f t="shared" si="190"/>
        <v>0</v>
      </c>
      <c r="LG173" s="226">
        <f t="shared" si="191"/>
        <v>0</v>
      </c>
      <c r="LH173" s="227">
        <f t="shared" si="192"/>
        <v>0</v>
      </c>
      <c r="LI173" s="1"/>
      <c r="LJ173" s="1"/>
      <c r="LK173" s="164">
        <v>160</v>
      </c>
      <c r="LL173" s="340"/>
      <c r="LM173" s="169"/>
      <c r="LN173" s="164">
        <v>160</v>
      </c>
      <c r="LO173" s="340"/>
      <c r="LP173" s="169"/>
      <c r="LQ173" s="164">
        <v>160</v>
      </c>
      <c r="LR173" s="340"/>
      <c r="LS173" s="169"/>
      <c r="LT173" s="164">
        <v>160</v>
      </c>
      <c r="LU173" s="340"/>
      <c r="LV173" s="169"/>
      <c r="LW173" s="164">
        <v>160</v>
      </c>
      <c r="LX173" s="340"/>
      <c r="LY173" s="169"/>
      <c r="LZ173" s="205">
        <v>160</v>
      </c>
      <c r="MA173" s="340"/>
      <c r="MB173" s="169"/>
      <c r="MC173" s="164">
        <v>160</v>
      </c>
      <c r="MD173" s="340"/>
      <c r="ME173" s="169"/>
      <c r="MF173" s="164">
        <v>160</v>
      </c>
      <c r="MG173" s="340"/>
      <c r="MH173" s="169"/>
      <c r="MI173" s="164">
        <v>160</v>
      </c>
      <c r="MJ173" s="340"/>
      <c r="MK173" s="169"/>
      <c r="ML173" s="164">
        <v>160</v>
      </c>
      <c r="MM173" s="340"/>
      <c r="MN173" s="169"/>
      <c r="MO173" s="205">
        <v>160</v>
      </c>
      <c r="MP173" s="340"/>
      <c r="MQ173" s="169"/>
      <c r="MR173" s="164">
        <v>160</v>
      </c>
      <c r="MS173" s="340"/>
      <c r="MT173" s="169"/>
      <c r="MU173" s="252">
        <f t="shared" si="193"/>
        <v>0</v>
      </c>
      <c r="MV173" s="251">
        <f t="shared" si="194"/>
        <v>0</v>
      </c>
      <c r="MW173" s="226">
        <f t="shared" si="195"/>
        <v>0</v>
      </c>
      <c r="MX173" s="227">
        <f t="shared" si="196"/>
        <v>0</v>
      </c>
      <c r="MY173" s="1"/>
      <c r="MZ173" s="1"/>
      <c r="NA173" s="346">
        <v>160</v>
      </c>
      <c r="NB173" s="327"/>
      <c r="NC173" s="169"/>
      <c r="ND173" s="164">
        <v>160</v>
      </c>
      <c r="NE173" s="340"/>
      <c r="NF173" s="169"/>
      <c r="NG173" s="195">
        <v>160</v>
      </c>
      <c r="NH173" s="327"/>
      <c r="NI173" s="169"/>
      <c r="NJ173" s="195">
        <v>160</v>
      </c>
      <c r="NK173" s="327"/>
      <c r="NL173" s="169"/>
      <c r="NM173" s="164">
        <v>160</v>
      </c>
      <c r="NN173" s="340"/>
      <c r="NO173" s="169"/>
      <c r="NP173" s="164">
        <v>160</v>
      </c>
      <c r="NQ173" s="340"/>
      <c r="NR173" s="169"/>
      <c r="NS173" s="164">
        <v>160</v>
      </c>
      <c r="NT173" s="340"/>
      <c r="NU173" s="169"/>
      <c r="NV173" s="195">
        <v>160</v>
      </c>
      <c r="NW173" s="327"/>
      <c r="NX173" s="169"/>
      <c r="NY173" s="195">
        <v>160</v>
      </c>
      <c r="NZ173" s="327"/>
      <c r="OA173" s="169"/>
      <c r="OB173" s="164">
        <v>160</v>
      </c>
      <c r="OC173" s="340"/>
      <c r="OD173" s="169"/>
      <c r="OE173" s="164">
        <v>160</v>
      </c>
      <c r="OF173" s="340"/>
      <c r="OG173" s="169"/>
      <c r="OH173" s="164">
        <v>160</v>
      </c>
      <c r="OI173" s="340"/>
      <c r="OJ173" s="169"/>
      <c r="OK173" s="252">
        <f t="shared" si="197"/>
        <v>0</v>
      </c>
      <c r="OL173" s="251">
        <f t="shared" si="198"/>
        <v>0</v>
      </c>
      <c r="OM173" s="226">
        <f t="shared" si="199"/>
        <v>0</v>
      </c>
      <c r="ON173" s="227">
        <f t="shared" si="200"/>
        <v>0</v>
      </c>
      <c r="OO173" s="1"/>
      <c r="OP173" s="1"/>
      <c r="OQ173" s="283" t="s">
        <v>297</v>
      </c>
      <c r="OR173" s="354">
        <v>160</v>
      </c>
      <c r="OS173" s="327"/>
      <c r="OT173" s="177"/>
      <c r="OU173" s="252">
        <f t="shared" si="201"/>
        <v>0</v>
      </c>
      <c r="OV173" s="227">
        <f t="shared" si="202"/>
        <v>0</v>
      </c>
      <c r="OW173" s="226">
        <f t="shared" si="203"/>
        <v>0</v>
      </c>
      <c r="OX173" s="251">
        <f t="shared" si="204"/>
        <v>0</v>
      </c>
      <c r="OY173" s="293"/>
      <c r="OZ173" s="1"/>
      <c r="PA173" s="1"/>
      <c r="PB173" s="228">
        <f t="shared" si="206"/>
        <v>0</v>
      </c>
      <c r="PC173" s="255">
        <f t="shared" si="207"/>
        <v>0</v>
      </c>
      <c r="PD173" s="226">
        <f t="shared" si="208"/>
        <v>0</v>
      </c>
      <c r="PE173" s="227">
        <f t="shared" si="209"/>
        <v>0</v>
      </c>
      <c r="PF173" s="230">
        <f t="shared" si="210"/>
        <v>0</v>
      </c>
      <c r="PG173" s="229">
        <f t="shared" si="211"/>
        <v>0</v>
      </c>
      <c r="PH173" s="226">
        <f t="shared" si="212"/>
        <v>0</v>
      </c>
      <c r="PI173" s="251">
        <f t="shared" si="213"/>
        <v>0</v>
      </c>
      <c r="PJ173" s="412">
        <f t="shared" si="214"/>
        <v>0</v>
      </c>
      <c r="PK173" s="417">
        <f t="shared" si="215"/>
        <v>0</v>
      </c>
      <c r="PL173" s="412">
        <f t="shared" si="216"/>
        <v>0</v>
      </c>
      <c r="PM173" s="414">
        <f t="shared" si="217"/>
        <v>0</v>
      </c>
      <c r="PN173" s="412" t="s">
        <v>338</v>
      </c>
      <c r="PO173" s="414" t="s">
        <v>338</v>
      </c>
      <c r="PP173" s="412">
        <f t="shared" si="218"/>
        <v>0</v>
      </c>
      <c r="PQ173" s="414">
        <f t="shared" si="219"/>
        <v>0</v>
      </c>
      <c r="PR173" s="1"/>
      <c r="PV173" s="26"/>
      <c r="PW173" s="26"/>
      <c r="PY173" s="26"/>
    </row>
    <row r="174" spans="2:441" s="4" customFormat="1" ht="15" hidden="1" customHeight="1" x14ac:dyDescent="0.25">
      <c r="B174" s="46"/>
      <c r="C174" s="982"/>
      <c r="D174" s="983"/>
      <c r="E174" s="583"/>
      <c r="F174" s="652"/>
      <c r="G174" s="584"/>
      <c r="H174" s="58"/>
      <c r="I174" s="57">
        <f>INT(ROUND(F174,2)*(IF(RIGHT(G174,1)="*",data!$J$11*H174+(IF(H174&gt;0, data!$K$11,0)),(IF(G174&gt;0,data!$J$11*RIGHT(G174,5)+data!$K$11,0)))))</f>
        <v>0</v>
      </c>
      <c r="J174" s="57">
        <f t="shared" si="144"/>
        <v>0</v>
      </c>
      <c r="K174" s="576"/>
      <c r="L174" s="550"/>
      <c r="M174" s="128"/>
      <c r="N174" s="57">
        <f>INT(ROUND(F174,2)*(IF(J174&gt;0,(IF(L174="ano",data!$J$6,0)),0)))</f>
        <v>0</v>
      </c>
      <c r="O174" s="61">
        <f t="shared" si="145"/>
        <v>0</v>
      </c>
      <c r="P174" s="63">
        <f t="shared" si="146"/>
        <v>0</v>
      </c>
      <c r="Q174" s="26"/>
      <c r="R174" s="288" t="str">
        <f t="shared" si="147"/>
        <v/>
      </c>
      <c r="S174" s="289" t="str">
        <f t="shared" si="148"/>
        <v/>
      </c>
      <c r="T174" s="65" t="s">
        <v>338</v>
      </c>
      <c r="U174" s="290" t="str">
        <f t="shared" si="149"/>
        <v/>
      </c>
      <c r="V174" s="4">
        <f t="shared" si="205"/>
        <v>0</v>
      </c>
      <c r="W174" s="26">
        <f t="shared" si="150"/>
        <v>0</v>
      </c>
      <c r="X174" s="26">
        <f>IF(OR(G174=data!$I$18,G174=data!$I$19,G174=data!$I$20,G174=data!$I$21,G174=data!$I$22,G174=data!$I$23,G174=data!$I$24,G174=data!$I$25,G174=data!$I$26,G174=data!$I$27,G174=data!$I$28,G174=data!$I$29,G174=data!$I$30,G174=data!$I$31,G174=data!$I$32,G174=data!$I$33,G174=data!$I$34,G174=data!$I$35,G174=data!$I$36,G174=data!$I$37,G174=data!$I$38,G174=data!$I$39,G174=data!$I$40,G174=data!$I$41,G174=data!$I$42,G174=data!$I$43,G174=data!$I$44),1,0)</f>
        <v>0</v>
      </c>
      <c r="Z174" s="173" t="s">
        <v>297</v>
      </c>
      <c r="AA174" s="10"/>
      <c r="AB174" s="10"/>
      <c r="AC174" s="560">
        <v>160</v>
      </c>
      <c r="AD174" s="561"/>
      <c r="AE174" s="562"/>
      <c r="AF174" s="560">
        <v>160</v>
      </c>
      <c r="AG174" s="561"/>
      <c r="AH174" s="562"/>
      <c r="AI174" s="560">
        <v>160</v>
      </c>
      <c r="AJ174" s="561"/>
      <c r="AK174" s="562"/>
      <c r="AL174" s="560">
        <v>160</v>
      </c>
      <c r="AM174" s="561"/>
      <c r="AN174" s="562"/>
      <c r="AO174" s="560">
        <v>160</v>
      </c>
      <c r="AP174" s="561"/>
      <c r="AQ174" s="562"/>
      <c r="AR174" s="560">
        <v>160</v>
      </c>
      <c r="AS174" s="561"/>
      <c r="AT174" s="562"/>
      <c r="AU174" s="560">
        <v>160</v>
      </c>
      <c r="AV174" s="561"/>
      <c r="AW174" s="562"/>
      <c r="AX174" s="560">
        <v>160</v>
      </c>
      <c r="AY174" s="561"/>
      <c r="AZ174" s="562"/>
      <c r="BA174" s="560">
        <v>160</v>
      </c>
      <c r="BB174" s="561"/>
      <c r="BC174" s="562"/>
      <c r="BD174" s="560">
        <v>160</v>
      </c>
      <c r="BE174" s="561"/>
      <c r="BF174" s="562"/>
      <c r="BG174" s="560">
        <v>160</v>
      </c>
      <c r="BH174" s="561"/>
      <c r="BI174" s="562"/>
      <c r="BJ174" s="560">
        <v>160</v>
      </c>
      <c r="BK174" s="561"/>
      <c r="BL174" s="562"/>
      <c r="BM174" s="226">
        <f t="shared" si="165"/>
        <v>0</v>
      </c>
      <c r="BN174" s="251">
        <f t="shared" si="166"/>
        <v>0</v>
      </c>
      <c r="BO174" s="226">
        <f t="shared" si="167"/>
        <v>0</v>
      </c>
      <c r="BP174" s="227">
        <f t="shared" si="168"/>
        <v>0</v>
      </c>
      <c r="BQ174" s="1"/>
      <c r="BR174" s="1"/>
      <c r="BS174" s="174">
        <v>160</v>
      </c>
      <c r="BT174" s="573"/>
      <c r="BU174" s="175"/>
      <c r="BV174" s="174">
        <v>160</v>
      </c>
      <c r="BW174" s="573"/>
      <c r="BX174" s="175"/>
      <c r="BY174" s="174">
        <v>160</v>
      </c>
      <c r="BZ174" s="573"/>
      <c r="CA174" s="175"/>
      <c r="CB174" s="174">
        <v>160</v>
      </c>
      <c r="CC174" s="573"/>
      <c r="CD174" s="175"/>
      <c r="CE174" s="174">
        <v>160</v>
      </c>
      <c r="CF174" s="573"/>
      <c r="CG174" s="175"/>
      <c r="CH174" s="174">
        <v>160</v>
      </c>
      <c r="CI174" s="573"/>
      <c r="CJ174" s="175"/>
      <c r="CK174" s="174">
        <v>160</v>
      </c>
      <c r="CL174" s="573"/>
      <c r="CM174" s="175"/>
      <c r="CN174" s="174">
        <v>160</v>
      </c>
      <c r="CO174" s="573"/>
      <c r="CP174" s="175"/>
      <c r="CQ174" s="174">
        <v>160</v>
      </c>
      <c r="CR174" s="573"/>
      <c r="CS174" s="175"/>
      <c r="CT174" s="174">
        <v>160</v>
      </c>
      <c r="CU174" s="573"/>
      <c r="CV174" s="175"/>
      <c r="CW174" s="174">
        <v>160</v>
      </c>
      <c r="CX174" s="573"/>
      <c r="CY174" s="175"/>
      <c r="CZ174" s="174">
        <v>160</v>
      </c>
      <c r="DA174" s="573"/>
      <c r="DB174" s="175"/>
      <c r="DC174" s="252">
        <f t="shared" si="169"/>
        <v>0</v>
      </c>
      <c r="DD174" s="251">
        <f t="shared" si="170"/>
        <v>0</v>
      </c>
      <c r="DE174" s="226">
        <f t="shared" si="171"/>
        <v>0</v>
      </c>
      <c r="DF174" s="227">
        <f t="shared" si="172"/>
        <v>0</v>
      </c>
      <c r="DG174" s="1"/>
      <c r="DH174" s="1"/>
      <c r="DI174" s="174">
        <v>160</v>
      </c>
      <c r="DJ174" s="566"/>
      <c r="DK174" s="567"/>
      <c r="DL174" s="201">
        <v>160</v>
      </c>
      <c r="DM174" s="561"/>
      <c r="DN174" s="567"/>
      <c r="DO174" s="201">
        <v>160</v>
      </c>
      <c r="DP174" s="561"/>
      <c r="DQ174" s="567"/>
      <c r="DR174" s="201">
        <v>160</v>
      </c>
      <c r="DS174" s="561"/>
      <c r="DT174" s="567"/>
      <c r="DU174" s="201">
        <v>160</v>
      </c>
      <c r="DV174" s="561"/>
      <c r="DW174" s="567"/>
      <c r="DX174" s="174">
        <v>160</v>
      </c>
      <c r="DY174" s="566"/>
      <c r="DZ174" s="567"/>
      <c r="EA174" s="201">
        <v>160</v>
      </c>
      <c r="EB174" s="561"/>
      <c r="EC174" s="567"/>
      <c r="ED174" s="201">
        <v>160</v>
      </c>
      <c r="EE174" s="561"/>
      <c r="EF174" s="567"/>
      <c r="EG174" s="201">
        <v>160</v>
      </c>
      <c r="EH174" s="561"/>
      <c r="EI174" s="567"/>
      <c r="EJ174" s="174">
        <v>160</v>
      </c>
      <c r="EK174" s="566"/>
      <c r="EL174" s="567"/>
      <c r="EM174" s="201">
        <v>160</v>
      </c>
      <c r="EN174" s="561"/>
      <c r="EO174" s="567"/>
      <c r="EP174" s="201">
        <v>160</v>
      </c>
      <c r="EQ174" s="561"/>
      <c r="ER174" s="567"/>
      <c r="ES174" s="252">
        <f t="shared" si="173"/>
        <v>0</v>
      </c>
      <c r="ET174" s="251">
        <f t="shared" si="174"/>
        <v>0</v>
      </c>
      <c r="EU174" s="226">
        <f t="shared" si="175"/>
        <v>0</v>
      </c>
      <c r="EV174" s="227">
        <f t="shared" si="176"/>
        <v>0</v>
      </c>
      <c r="EW174" s="1"/>
      <c r="EX174" s="1"/>
      <c r="EY174" s="568">
        <v>160</v>
      </c>
      <c r="EZ174" s="573"/>
      <c r="FA174" s="567"/>
      <c r="FB174" s="201">
        <v>160</v>
      </c>
      <c r="FC174" s="573"/>
      <c r="FD174" s="567"/>
      <c r="FE174" s="201">
        <v>160</v>
      </c>
      <c r="FF174" s="573"/>
      <c r="FG174" s="567"/>
      <c r="FH174" s="201">
        <v>160</v>
      </c>
      <c r="FI174" s="573"/>
      <c r="FJ174" s="567"/>
      <c r="FK174" s="174">
        <v>160</v>
      </c>
      <c r="FL174" s="566"/>
      <c r="FM174" s="567"/>
      <c r="FN174" s="201">
        <v>160</v>
      </c>
      <c r="FO174" s="573"/>
      <c r="FP174" s="567"/>
      <c r="FQ174" s="174">
        <v>160</v>
      </c>
      <c r="FR174" s="566"/>
      <c r="FS174" s="567"/>
      <c r="FT174" s="201">
        <v>160</v>
      </c>
      <c r="FU174" s="573"/>
      <c r="FV174" s="567"/>
      <c r="FW174" s="201">
        <v>160</v>
      </c>
      <c r="FX174" s="573"/>
      <c r="FY174" s="567"/>
      <c r="FZ174" s="174">
        <v>160</v>
      </c>
      <c r="GA174" s="566"/>
      <c r="GB174" s="567"/>
      <c r="GC174" s="201">
        <v>160</v>
      </c>
      <c r="GD174" s="573"/>
      <c r="GE174" s="567"/>
      <c r="GF174" s="201">
        <v>160</v>
      </c>
      <c r="GG174" s="573"/>
      <c r="GH174" s="567"/>
      <c r="GI174" s="252">
        <f t="shared" si="177"/>
        <v>0</v>
      </c>
      <c r="GJ174" s="251">
        <f t="shared" si="178"/>
        <v>0</v>
      </c>
      <c r="GK174" s="226">
        <f t="shared" si="179"/>
        <v>0</v>
      </c>
      <c r="GL174" s="227">
        <f t="shared" si="180"/>
        <v>0</v>
      </c>
      <c r="GM174" s="1"/>
      <c r="GN174" s="1"/>
      <c r="GO174" s="568">
        <v>160</v>
      </c>
      <c r="GP174" s="573"/>
      <c r="GQ174" s="567"/>
      <c r="GR174" s="201">
        <v>160</v>
      </c>
      <c r="GS174" s="573"/>
      <c r="GT174" s="567"/>
      <c r="GU174" s="201">
        <v>160</v>
      </c>
      <c r="GV174" s="573"/>
      <c r="GW174" s="567"/>
      <c r="GX174" s="201">
        <v>160</v>
      </c>
      <c r="GY174" s="573"/>
      <c r="GZ174" s="567"/>
      <c r="HA174" s="201">
        <v>160</v>
      </c>
      <c r="HB174" s="573"/>
      <c r="HC174" s="567"/>
      <c r="HD174" s="201">
        <v>160</v>
      </c>
      <c r="HE174" s="573"/>
      <c r="HF174" s="567"/>
      <c r="HG174" s="201">
        <v>160</v>
      </c>
      <c r="HH174" s="573"/>
      <c r="HI174" s="567"/>
      <c r="HJ174" s="201">
        <v>160</v>
      </c>
      <c r="HK174" s="573"/>
      <c r="HL174" s="567"/>
      <c r="HM174" s="201">
        <v>160</v>
      </c>
      <c r="HN174" s="573"/>
      <c r="HO174" s="567"/>
      <c r="HP174" s="201">
        <v>160</v>
      </c>
      <c r="HQ174" s="573"/>
      <c r="HR174" s="567"/>
      <c r="HS174" s="201">
        <v>160</v>
      </c>
      <c r="HT174" s="573"/>
      <c r="HU174" s="567"/>
      <c r="HV174" s="201">
        <v>160</v>
      </c>
      <c r="HW174" s="573"/>
      <c r="HX174" s="567"/>
      <c r="HY174" s="252">
        <f t="shared" si="181"/>
        <v>0</v>
      </c>
      <c r="HZ174" s="251">
        <f t="shared" si="182"/>
        <v>0</v>
      </c>
      <c r="IA174" s="226">
        <f t="shared" si="183"/>
        <v>0</v>
      </c>
      <c r="IB174" s="227">
        <f t="shared" si="184"/>
        <v>0</v>
      </c>
      <c r="IC174" s="1"/>
      <c r="ID174" s="1"/>
      <c r="IE174" s="568">
        <v>160</v>
      </c>
      <c r="IF174" s="573"/>
      <c r="IG174" s="567"/>
      <c r="IH174" s="201">
        <v>160</v>
      </c>
      <c r="II174" s="573"/>
      <c r="IJ174" s="567"/>
      <c r="IK174" s="174">
        <v>160</v>
      </c>
      <c r="IL174" s="566"/>
      <c r="IM174" s="567"/>
      <c r="IN174" s="174">
        <v>160</v>
      </c>
      <c r="IO174" s="566"/>
      <c r="IP174" s="567"/>
      <c r="IQ174" s="174">
        <v>160</v>
      </c>
      <c r="IR174" s="566"/>
      <c r="IS174" s="567"/>
      <c r="IT174" s="174">
        <v>160</v>
      </c>
      <c r="IU174" s="566"/>
      <c r="IV174" s="567"/>
      <c r="IW174" s="201">
        <v>160</v>
      </c>
      <c r="IX174" s="573"/>
      <c r="IY174" s="567"/>
      <c r="IZ174" s="174">
        <v>160</v>
      </c>
      <c r="JA174" s="566"/>
      <c r="JB174" s="567"/>
      <c r="JC174" s="174">
        <v>160</v>
      </c>
      <c r="JD174" s="566"/>
      <c r="JE174" s="567"/>
      <c r="JF174" s="174">
        <v>160</v>
      </c>
      <c r="JG174" s="566"/>
      <c r="JH174" s="567"/>
      <c r="JI174" s="174">
        <v>160</v>
      </c>
      <c r="JJ174" s="566"/>
      <c r="JK174" s="567"/>
      <c r="JL174" s="201">
        <v>160</v>
      </c>
      <c r="JM174" s="573"/>
      <c r="JN174" s="567"/>
      <c r="JO174" s="252">
        <f t="shared" si="185"/>
        <v>0</v>
      </c>
      <c r="JP174" s="251">
        <f t="shared" si="186"/>
        <v>0</v>
      </c>
      <c r="JQ174" s="226">
        <f t="shared" si="187"/>
        <v>0</v>
      </c>
      <c r="JR174" s="227">
        <f t="shared" si="188"/>
        <v>0</v>
      </c>
      <c r="JS174" s="1"/>
      <c r="JT174" s="1"/>
      <c r="JU174" s="174">
        <v>160</v>
      </c>
      <c r="JV174" s="566"/>
      <c r="JW174" s="567"/>
      <c r="JX174" s="174">
        <v>160</v>
      </c>
      <c r="JY174" s="566"/>
      <c r="JZ174" s="567"/>
      <c r="KA174" s="174">
        <v>160</v>
      </c>
      <c r="KB174" s="566"/>
      <c r="KC174" s="567"/>
      <c r="KD174" s="174">
        <v>160</v>
      </c>
      <c r="KE174" s="566"/>
      <c r="KF174" s="567"/>
      <c r="KG174" s="174">
        <v>160</v>
      </c>
      <c r="KH174" s="566"/>
      <c r="KI174" s="567"/>
      <c r="KJ174" s="174">
        <v>160</v>
      </c>
      <c r="KK174" s="566"/>
      <c r="KL174" s="567"/>
      <c r="KM174" s="174">
        <v>160</v>
      </c>
      <c r="KN174" s="566"/>
      <c r="KO174" s="567"/>
      <c r="KP174" s="174">
        <v>160</v>
      </c>
      <c r="KQ174" s="566"/>
      <c r="KR174" s="567"/>
      <c r="KS174" s="174">
        <v>160</v>
      </c>
      <c r="KT174" s="566"/>
      <c r="KU174" s="567"/>
      <c r="KV174" s="174">
        <v>160</v>
      </c>
      <c r="KW174" s="566"/>
      <c r="KX174" s="567"/>
      <c r="KY174" s="174">
        <v>160</v>
      </c>
      <c r="KZ174" s="566"/>
      <c r="LA174" s="567"/>
      <c r="LB174" s="174">
        <v>160</v>
      </c>
      <c r="LC174" s="566"/>
      <c r="LD174" s="567"/>
      <c r="LE174" s="252">
        <f t="shared" si="189"/>
        <v>0</v>
      </c>
      <c r="LF174" s="251">
        <f t="shared" si="190"/>
        <v>0</v>
      </c>
      <c r="LG174" s="226">
        <f t="shared" si="191"/>
        <v>0</v>
      </c>
      <c r="LH174" s="227">
        <f t="shared" si="192"/>
        <v>0</v>
      </c>
      <c r="LI174" s="1"/>
      <c r="LJ174" s="1"/>
      <c r="LK174" s="174">
        <v>160</v>
      </c>
      <c r="LL174" s="566"/>
      <c r="LM174" s="567"/>
      <c r="LN174" s="174">
        <v>160</v>
      </c>
      <c r="LO174" s="566"/>
      <c r="LP174" s="567"/>
      <c r="LQ174" s="174">
        <v>160</v>
      </c>
      <c r="LR174" s="566"/>
      <c r="LS174" s="567"/>
      <c r="LT174" s="174">
        <v>160</v>
      </c>
      <c r="LU174" s="566"/>
      <c r="LV174" s="567"/>
      <c r="LW174" s="174">
        <v>160</v>
      </c>
      <c r="LX174" s="566"/>
      <c r="LY174" s="567"/>
      <c r="LZ174" s="551">
        <v>160</v>
      </c>
      <c r="MA174" s="566"/>
      <c r="MB174" s="567"/>
      <c r="MC174" s="174">
        <v>160</v>
      </c>
      <c r="MD174" s="566"/>
      <c r="ME174" s="567"/>
      <c r="MF174" s="174">
        <v>160</v>
      </c>
      <c r="MG174" s="566"/>
      <c r="MH174" s="567"/>
      <c r="MI174" s="174">
        <v>160</v>
      </c>
      <c r="MJ174" s="566"/>
      <c r="MK174" s="567"/>
      <c r="ML174" s="174">
        <v>160</v>
      </c>
      <c r="MM174" s="566"/>
      <c r="MN174" s="567"/>
      <c r="MO174" s="551">
        <v>160</v>
      </c>
      <c r="MP174" s="566"/>
      <c r="MQ174" s="567"/>
      <c r="MR174" s="174">
        <v>160</v>
      </c>
      <c r="MS174" s="566"/>
      <c r="MT174" s="567"/>
      <c r="MU174" s="252">
        <f t="shared" si="193"/>
        <v>0</v>
      </c>
      <c r="MV174" s="251">
        <f t="shared" si="194"/>
        <v>0</v>
      </c>
      <c r="MW174" s="226">
        <f t="shared" si="195"/>
        <v>0</v>
      </c>
      <c r="MX174" s="227">
        <f t="shared" si="196"/>
        <v>0</v>
      </c>
      <c r="MY174" s="1"/>
      <c r="MZ174" s="1"/>
      <c r="NA174" s="568">
        <v>160</v>
      </c>
      <c r="NB174" s="573"/>
      <c r="NC174" s="567"/>
      <c r="ND174" s="174">
        <v>160</v>
      </c>
      <c r="NE174" s="566"/>
      <c r="NF174" s="567"/>
      <c r="NG174" s="201">
        <v>160</v>
      </c>
      <c r="NH174" s="573"/>
      <c r="NI174" s="567"/>
      <c r="NJ174" s="201">
        <v>160</v>
      </c>
      <c r="NK174" s="573"/>
      <c r="NL174" s="567"/>
      <c r="NM174" s="174">
        <v>160</v>
      </c>
      <c r="NN174" s="566"/>
      <c r="NO174" s="567"/>
      <c r="NP174" s="174">
        <v>160</v>
      </c>
      <c r="NQ174" s="566"/>
      <c r="NR174" s="567"/>
      <c r="NS174" s="174">
        <v>160</v>
      </c>
      <c r="NT174" s="566"/>
      <c r="NU174" s="567"/>
      <c r="NV174" s="201">
        <v>160</v>
      </c>
      <c r="NW174" s="573"/>
      <c r="NX174" s="567"/>
      <c r="NY174" s="201">
        <v>160</v>
      </c>
      <c r="NZ174" s="573"/>
      <c r="OA174" s="567"/>
      <c r="OB174" s="174">
        <v>160</v>
      </c>
      <c r="OC174" s="566"/>
      <c r="OD174" s="567"/>
      <c r="OE174" s="174">
        <v>160</v>
      </c>
      <c r="OF174" s="566"/>
      <c r="OG174" s="567"/>
      <c r="OH174" s="174">
        <v>160</v>
      </c>
      <c r="OI174" s="566"/>
      <c r="OJ174" s="567"/>
      <c r="OK174" s="252">
        <f t="shared" si="197"/>
        <v>0</v>
      </c>
      <c r="OL174" s="251">
        <f t="shared" si="198"/>
        <v>0</v>
      </c>
      <c r="OM174" s="226">
        <f t="shared" si="199"/>
        <v>0</v>
      </c>
      <c r="ON174" s="227">
        <f t="shared" si="200"/>
        <v>0</v>
      </c>
      <c r="OO174" s="1"/>
      <c r="OP174" s="1"/>
      <c r="OQ174" s="571" t="s">
        <v>297</v>
      </c>
      <c r="OR174" s="577">
        <v>160</v>
      </c>
      <c r="OS174" s="573"/>
      <c r="OT174" s="175"/>
      <c r="OU174" s="252">
        <f t="shared" si="201"/>
        <v>0</v>
      </c>
      <c r="OV174" s="227">
        <f t="shared" si="202"/>
        <v>0</v>
      </c>
      <c r="OW174" s="226">
        <f t="shared" si="203"/>
        <v>0</v>
      </c>
      <c r="OX174" s="251">
        <f t="shared" si="204"/>
        <v>0</v>
      </c>
      <c r="OY174" s="574"/>
      <c r="OZ174" s="1"/>
      <c r="PA174" s="1"/>
      <c r="PB174" s="228">
        <f t="shared" si="206"/>
        <v>0</v>
      </c>
      <c r="PC174" s="255">
        <f t="shared" si="207"/>
        <v>0</v>
      </c>
      <c r="PD174" s="226">
        <f t="shared" si="208"/>
        <v>0</v>
      </c>
      <c r="PE174" s="227">
        <f t="shared" si="209"/>
        <v>0</v>
      </c>
      <c r="PF174" s="230">
        <f t="shared" si="210"/>
        <v>0</v>
      </c>
      <c r="PG174" s="229">
        <f t="shared" si="211"/>
        <v>0</v>
      </c>
      <c r="PH174" s="226">
        <f t="shared" si="212"/>
        <v>0</v>
      </c>
      <c r="PI174" s="251">
        <f t="shared" si="213"/>
        <v>0</v>
      </c>
      <c r="PJ174" s="412">
        <f t="shared" si="214"/>
        <v>0</v>
      </c>
      <c r="PK174" s="417">
        <f t="shared" si="215"/>
        <v>0</v>
      </c>
      <c r="PL174" s="412">
        <f t="shared" si="216"/>
        <v>0</v>
      </c>
      <c r="PM174" s="414">
        <f t="shared" si="217"/>
        <v>0</v>
      </c>
      <c r="PN174" s="412"/>
      <c r="PO174" s="414"/>
      <c r="PP174" s="412">
        <f t="shared" si="218"/>
        <v>0</v>
      </c>
      <c r="PQ174" s="414">
        <f t="shared" si="219"/>
        <v>0</v>
      </c>
      <c r="PR174" s="1"/>
      <c r="PV174" s="26"/>
      <c r="PW174" s="26"/>
      <c r="PY174" s="26"/>
    </row>
    <row r="175" spans="2:441" s="4" customFormat="1" ht="16.5" customHeight="1" x14ac:dyDescent="0.25">
      <c r="B175" s="46" t="s">
        <v>363</v>
      </c>
      <c r="C175" s="986"/>
      <c r="D175" s="987"/>
      <c r="E175" s="308"/>
      <c r="F175" s="652">
        <v>1</v>
      </c>
      <c r="G175" s="309"/>
      <c r="H175" s="59"/>
      <c r="I175" s="57">
        <f>INT(ROUND(F175,2)*(IF(RIGHT(G175,1)="*",data!$J$11*H175+(IF(H175&gt;0, data!$K$11,0)),(IF(G175&gt;0,data!$J$11*RIGHT(G175,5)+data!$K$11,0)))))</f>
        <v>0</v>
      </c>
      <c r="J175" s="57">
        <f t="shared" si="144"/>
        <v>0</v>
      </c>
      <c r="K175" s="313"/>
      <c r="L175" s="314"/>
      <c r="M175" s="312"/>
      <c r="N175" s="57">
        <f>INT(ROUND(F175,2)*(IF(J175&gt;0,(IF(L175="ano",data!$J$6,0)),0)))</f>
        <v>0</v>
      </c>
      <c r="O175" s="61">
        <f t="shared" si="145"/>
        <v>0</v>
      </c>
      <c r="P175" s="63">
        <f t="shared" si="146"/>
        <v>0</v>
      </c>
      <c r="Q175" s="26"/>
      <c r="R175" s="288" t="str">
        <f t="shared" si="147"/>
        <v/>
      </c>
      <c r="S175" s="289" t="str">
        <f t="shared" si="148"/>
        <v/>
      </c>
      <c r="T175" s="65" t="s">
        <v>338</v>
      </c>
      <c r="U175" s="290" t="str">
        <f t="shared" si="149"/>
        <v/>
      </c>
      <c r="V175" s="4">
        <f t="shared" si="205"/>
        <v>0</v>
      </c>
      <c r="W175" s="26">
        <f t="shared" si="150"/>
        <v>0</v>
      </c>
      <c r="X175" s="26">
        <f>IF(OR(G175=data!$I$18,G175=data!$I$19,G175=data!$I$20,G175=data!$I$21,G175=data!$I$22,G175=data!$I$23,G175=data!$I$24,G175=data!$I$25,G175=data!$I$26,G175=data!$I$27,G175=data!$I$28,G175=data!$I$29,G175=data!$I$30,G175=data!$I$31,G175=data!$I$32,G175=data!$I$33,G175=data!$I$34,G175=data!$I$35,G175=data!$I$36,G175=data!$I$37,G175=data!$I$38,G175=data!$I$39,G175=data!$I$40,G175=data!$I$41,G175=data!$I$42,G175=data!$I$43,G175=data!$I$44),1,0)</f>
        <v>0</v>
      </c>
      <c r="Z175" s="176" t="s">
        <v>297</v>
      </c>
      <c r="AA175" s="10"/>
      <c r="AB175" s="10"/>
      <c r="AC175" s="168">
        <v>160</v>
      </c>
      <c r="AD175" s="328"/>
      <c r="AE175" s="223"/>
      <c r="AF175" s="168">
        <v>160</v>
      </c>
      <c r="AG175" s="328"/>
      <c r="AH175" s="223"/>
      <c r="AI175" s="168">
        <v>160</v>
      </c>
      <c r="AJ175" s="328"/>
      <c r="AK175" s="223"/>
      <c r="AL175" s="168">
        <v>160</v>
      </c>
      <c r="AM175" s="328"/>
      <c r="AN175" s="223"/>
      <c r="AO175" s="168">
        <v>160</v>
      </c>
      <c r="AP175" s="328"/>
      <c r="AQ175" s="223"/>
      <c r="AR175" s="168">
        <v>160</v>
      </c>
      <c r="AS175" s="328"/>
      <c r="AT175" s="223"/>
      <c r="AU175" s="168">
        <v>160</v>
      </c>
      <c r="AV175" s="328"/>
      <c r="AW175" s="223"/>
      <c r="AX175" s="168">
        <v>160</v>
      </c>
      <c r="AY175" s="328"/>
      <c r="AZ175" s="223"/>
      <c r="BA175" s="168">
        <v>160</v>
      </c>
      <c r="BB175" s="328"/>
      <c r="BC175" s="223"/>
      <c r="BD175" s="168">
        <v>160</v>
      </c>
      <c r="BE175" s="328"/>
      <c r="BF175" s="223"/>
      <c r="BG175" s="168">
        <v>160</v>
      </c>
      <c r="BH175" s="328"/>
      <c r="BI175" s="223"/>
      <c r="BJ175" s="168">
        <v>160</v>
      </c>
      <c r="BK175" s="328"/>
      <c r="BL175" s="223"/>
      <c r="BM175" s="226">
        <f t="shared" si="165"/>
        <v>0</v>
      </c>
      <c r="BN175" s="251">
        <f t="shared" si="166"/>
        <v>0</v>
      </c>
      <c r="BO175" s="226">
        <f t="shared" si="167"/>
        <v>0</v>
      </c>
      <c r="BP175" s="227">
        <f t="shared" si="168"/>
        <v>0</v>
      </c>
      <c r="BQ175" s="1"/>
      <c r="BR175" s="1"/>
      <c r="BS175" s="164">
        <v>160</v>
      </c>
      <c r="BT175" s="327"/>
      <c r="BU175" s="177"/>
      <c r="BV175" s="164">
        <v>160</v>
      </c>
      <c r="BW175" s="327"/>
      <c r="BX175" s="177"/>
      <c r="BY175" s="164">
        <v>160</v>
      </c>
      <c r="BZ175" s="327"/>
      <c r="CA175" s="177"/>
      <c r="CB175" s="164">
        <v>160</v>
      </c>
      <c r="CC175" s="327"/>
      <c r="CD175" s="177"/>
      <c r="CE175" s="164">
        <v>160</v>
      </c>
      <c r="CF175" s="327"/>
      <c r="CG175" s="177"/>
      <c r="CH175" s="164">
        <v>160</v>
      </c>
      <c r="CI175" s="327"/>
      <c r="CJ175" s="177"/>
      <c r="CK175" s="164">
        <v>160</v>
      </c>
      <c r="CL175" s="327"/>
      <c r="CM175" s="177"/>
      <c r="CN175" s="164">
        <v>160</v>
      </c>
      <c r="CO175" s="327"/>
      <c r="CP175" s="177"/>
      <c r="CQ175" s="164">
        <v>160</v>
      </c>
      <c r="CR175" s="327"/>
      <c r="CS175" s="177"/>
      <c r="CT175" s="164">
        <v>160</v>
      </c>
      <c r="CU175" s="327"/>
      <c r="CV175" s="177"/>
      <c r="CW175" s="164">
        <v>160</v>
      </c>
      <c r="CX175" s="327"/>
      <c r="CY175" s="177"/>
      <c r="CZ175" s="164">
        <v>160</v>
      </c>
      <c r="DA175" s="327"/>
      <c r="DB175" s="177"/>
      <c r="DC175" s="252">
        <f t="shared" si="169"/>
        <v>0</v>
      </c>
      <c r="DD175" s="251">
        <f t="shared" si="170"/>
        <v>0</v>
      </c>
      <c r="DE175" s="226">
        <f t="shared" si="171"/>
        <v>0</v>
      </c>
      <c r="DF175" s="227">
        <f t="shared" si="172"/>
        <v>0</v>
      </c>
      <c r="DG175" s="1"/>
      <c r="DH175" s="1"/>
      <c r="DI175" s="164">
        <v>160</v>
      </c>
      <c r="DJ175" s="340"/>
      <c r="DK175" s="169"/>
      <c r="DL175" s="195">
        <v>160</v>
      </c>
      <c r="DM175" s="328"/>
      <c r="DN175" s="169"/>
      <c r="DO175" s="195">
        <v>160</v>
      </c>
      <c r="DP175" s="328"/>
      <c r="DQ175" s="169"/>
      <c r="DR175" s="195">
        <v>160</v>
      </c>
      <c r="DS175" s="328"/>
      <c r="DT175" s="169"/>
      <c r="DU175" s="195">
        <v>160</v>
      </c>
      <c r="DV175" s="328"/>
      <c r="DW175" s="169"/>
      <c r="DX175" s="164">
        <v>160</v>
      </c>
      <c r="DY175" s="340"/>
      <c r="DZ175" s="169"/>
      <c r="EA175" s="195">
        <v>160</v>
      </c>
      <c r="EB175" s="328"/>
      <c r="EC175" s="169"/>
      <c r="ED175" s="195">
        <v>160</v>
      </c>
      <c r="EE175" s="328"/>
      <c r="EF175" s="169"/>
      <c r="EG175" s="195">
        <v>160</v>
      </c>
      <c r="EH175" s="328"/>
      <c r="EI175" s="169"/>
      <c r="EJ175" s="164">
        <v>160</v>
      </c>
      <c r="EK175" s="340"/>
      <c r="EL175" s="169"/>
      <c r="EM175" s="195">
        <v>160</v>
      </c>
      <c r="EN175" s="328"/>
      <c r="EO175" s="169"/>
      <c r="EP175" s="195">
        <v>160</v>
      </c>
      <c r="EQ175" s="328"/>
      <c r="ER175" s="169"/>
      <c r="ES175" s="252">
        <f t="shared" si="173"/>
        <v>0</v>
      </c>
      <c r="ET175" s="251">
        <f t="shared" si="174"/>
        <v>0</v>
      </c>
      <c r="EU175" s="226">
        <f t="shared" si="175"/>
        <v>0</v>
      </c>
      <c r="EV175" s="227">
        <f t="shared" si="176"/>
        <v>0</v>
      </c>
      <c r="EW175" s="1"/>
      <c r="EX175" s="1"/>
      <c r="EY175" s="346">
        <v>160</v>
      </c>
      <c r="EZ175" s="327"/>
      <c r="FA175" s="169"/>
      <c r="FB175" s="195">
        <v>160</v>
      </c>
      <c r="FC175" s="327"/>
      <c r="FD175" s="169"/>
      <c r="FE175" s="195">
        <v>160</v>
      </c>
      <c r="FF175" s="327"/>
      <c r="FG175" s="169"/>
      <c r="FH175" s="195">
        <v>160</v>
      </c>
      <c r="FI175" s="327"/>
      <c r="FJ175" s="169"/>
      <c r="FK175" s="164">
        <v>160</v>
      </c>
      <c r="FL175" s="340"/>
      <c r="FM175" s="169"/>
      <c r="FN175" s="195">
        <v>160</v>
      </c>
      <c r="FO175" s="327"/>
      <c r="FP175" s="169"/>
      <c r="FQ175" s="164">
        <v>160</v>
      </c>
      <c r="FR175" s="340"/>
      <c r="FS175" s="169"/>
      <c r="FT175" s="195">
        <v>160</v>
      </c>
      <c r="FU175" s="327"/>
      <c r="FV175" s="169"/>
      <c r="FW175" s="195">
        <v>160</v>
      </c>
      <c r="FX175" s="327"/>
      <c r="FY175" s="169"/>
      <c r="FZ175" s="164">
        <v>160</v>
      </c>
      <c r="GA175" s="340"/>
      <c r="GB175" s="169"/>
      <c r="GC175" s="195">
        <v>160</v>
      </c>
      <c r="GD175" s="327"/>
      <c r="GE175" s="169"/>
      <c r="GF175" s="195">
        <v>160</v>
      </c>
      <c r="GG175" s="327"/>
      <c r="GH175" s="169"/>
      <c r="GI175" s="252">
        <f t="shared" si="177"/>
        <v>0</v>
      </c>
      <c r="GJ175" s="251">
        <f t="shared" si="178"/>
        <v>0</v>
      </c>
      <c r="GK175" s="226">
        <f t="shared" si="179"/>
        <v>0</v>
      </c>
      <c r="GL175" s="227">
        <f t="shared" si="180"/>
        <v>0</v>
      </c>
      <c r="GM175" s="1"/>
      <c r="GN175" s="1"/>
      <c r="GO175" s="346">
        <v>160</v>
      </c>
      <c r="GP175" s="327"/>
      <c r="GQ175" s="169"/>
      <c r="GR175" s="195">
        <v>160</v>
      </c>
      <c r="GS175" s="327"/>
      <c r="GT175" s="169"/>
      <c r="GU175" s="195">
        <v>160</v>
      </c>
      <c r="GV175" s="327"/>
      <c r="GW175" s="169"/>
      <c r="GX175" s="195">
        <v>160</v>
      </c>
      <c r="GY175" s="327"/>
      <c r="GZ175" s="169"/>
      <c r="HA175" s="195">
        <v>160</v>
      </c>
      <c r="HB175" s="327"/>
      <c r="HC175" s="169"/>
      <c r="HD175" s="195">
        <v>160</v>
      </c>
      <c r="HE175" s="327"/>
      <c r="HF175" s="169"/>
      <c r="HG175" s="195">
        <v>160</v>
      </c>
      <c r="HH175" s="327"/>
      <c r="HI175" s="169"/>
      <c r="HJ175" s="195">
        <v>160</v>
      </c>
      <c r="HK175" s="327"/>
      <c r="HL175" s="169"/>
      <c r="HM175" s="195">
        <v>160</v>
      </c>
      <c r="HN175" s="327"/>
      <c r="HO175" s="169"/>
      <c r="HP175" s="195">
        <v>160</v>
      </c>
      <c r="HQ175" s="327"/>
      <c r="HR175" s="169"/>
      <c r="HS175" s="195">
        <v>160</v>
      </c>
      <c r="HT175" s="327"/>
      <c r="HU175" s="169"/>
      <c r="HV175" s="195">
        <v>160</v>
      </c>
      <c r="HW175" s="327"/>
      <c r="HX175" s="169"/>
      <c r="HY175" s="252">
        <f t="shared" si="181"/>
        <v>0</v>
      </c>
      <c r="HZ175" s="251">
        <f t="shared" si="182"/>
        <v>0</v>
      </c>
      <c r="IA175" s="226">
        <f t="shared" si="183"/>
        <v>0</v>
      </c>
      <c r="IB175" s="227">
        <f t="shared" si="184"/>
        <v>0</v>
      </c>
      <c r="IC175" s="1"/>
      <c r="ID175" s="1"/>
      <c r="IE175" s="346">
        <v>160</v>
      </c>
      <c r="IF175" s="327"/>
      <c r="IG175" s="169"/>
      <c r="IH175" s="195">
        <v>160</v>
      </c>
      <c r="II175" s="327"/>
      <c r="IJ175" s="169"/>
      <c r="IK175" s="164">
        <v>160</v>
      </c>
      <c r="IL175" s="340"/>
      <c r="IM175" s="169"/>
      <c r="IN175" s="164">
        <v>160</v>
      </c>
      <c r="IO175" s="340"/>
      <c r="IP175" s="169"/>
      <c r="IQ175" s="164">
        <v>160</v>
      </c>
      <c r="IR175" s="340"/>
      <c r="IS175" s="169"/>
      <c r="IT175" s="164">
        <v>160</v>
      </c>
      <c r="IU175" s="340"/>
      <c r="IV175" s="169"/>
      <c r="IW175" s="195">
        <v>160</v>
      </c>
      <c r="IX175" s="327"/>
      <c r="IY175" s="169"/>
      <c r="IZ175" s="164">
        <v>160</v>
      </c>
      <c r="JA175" s="340"/>
      <c r="JB175" s="169"/>
      <c r="JC175" s="164">
        <v>160</v>
      </c>
      <c r="JD175" s="340"/>
      <c r="JE175" s="169"/>
      <c r="JF175" s="164">
        <v>160</v>
      </c>
      <c r="JG175" s="340"/>
      <c r="JH175" s="169"/>
      <c r="JI175" s="164">
        <v>160</v>
      </c>
      <c r="JJ175" s="340"/>
      <c r="JK175" s="169"/>
      <c r="JL175" s="195">
        <v>160</v>
      </c>
      <c r="JM175" s="327"/>
      <c r="JN175" s="169"/>
      <c r="JO175" s="252">
        <f t="shared" si="185"/>
        <v>0</v>
      </c>
      <c r="JP175" s="251">
        <f t="shared" si="186"/>
        <v>0</v>
      </c>
      <c r="JQ175" s="226">
        <f t="shared" si="187"/>
        <v>0</v>
      </c>
      <c r="JR175" s="227">
        <f t="shared" si="188"/>
        <v>0</v>
      </c>
      <c r="JS175" s="1"/>
      <c r="JT175" s="1"/>
      <c r="JU175" s="164">
        <v>160</v>
      </c>
      <c r="JV175" s="340"/>
      <c r="JW175" s="169"/>
      <c r="JX175" s="164">
        <v>160</v>
      </c>
      <c r="JY175" s="340"/>
      <c r="JZ175" s="169"/>
      <c r="KA175" s="164">
        <v>160</v>
      </c>
      <c r="KB175" s="340"/>
      <c r="KC175" s="169"/>
      <c r="KD175" s="164">
        <v>160</v>
      </c>
      <c r="KE175" s="340"/>
      <c r="KF175" s="169"/>
      <c r="KG175" s="164">
        <v>160</v>
      </c>
      <c r="KH175" s="340"/>
      <c r="KI175" s="169"/>
      <c r="KJ175" s="164">
        <v>160</v>
      </c>
      <c r="KK175" s="340"/>
      <c r="KL175" s="169"/>
      <c r="KM175" s="164">
        <v>160</v>
      </c>
      <c r="KN175" s="340"/>
      <c r="KO175" s="169"/>
      <c r="KP175" s="164">
        <v>160</v>
      </c>
      <c r="KQ175" s="340"/>
      <c r="KR175" s="169"/>
      <c r="KS175" s="164">
        <v>160</v>
      </c>
      <c r="KT175" s="340"/>
      <c r="KU175" s="169"/>
      <c r="KV175" s="164">
        <v>160</v>
      </c>
      <c r="KW175" s="340"/>
      <c r="KX175" s="169"/>
      <c r="KY175" s="164">
        <v>160</v>
      </c>
      <c r="KZ175" s="340"/>
      <c r="LA175" s="169"/>
      <c r="LB175" s="164">
        <v>160</v>
      </c>
      <c r="LC175" s="340"/>
      <c r="LD175" s="169"/>
      <c r="LE175" s="252">
        <f t="shared" si="189"/>
        <v>0</v>
      </c>
      <c r="LF175" s="251">
        <f t="shared" si="190"/>
        <v>0</v>
      </c>
      <c r="LG175" s="226">
        <f t="shared" si="191"/>
        <v>0</v>
      </c>
      <c r="LH175" s="227">
        <f t="shared" si="192"/>
        <v>0</v>
      </c>
      <c r="LI175" s="1"/>
      <c r="LJ175" s="1"/>
      <c r="LK175" s="164">
        <v>160</v>
      </c>
      <c r="LL175" s="340"/>
      <c r="LM175" s="169"/>
      <c r="LN175" s="164">
        <v>160</v>
      </c>
      <c r="LO175" s="340"/>
      <c r="LP175" s="169"/>
      <c r="LQ175" s="164">
        <v>160</v>
      </c>
      <c r="LR175" s="340"/>
      <c r="LS175" s="169"/>
      <c r="LT175" s="164">
        <v>160</v>
      </c>
      <c r="LU175" s="340"/>
      <c r="LV175" s="169"/>
      <c r="LW175" s="164">
        <v>160</v>
      </c>
      <c r="LX175" s="340"/>
      <c r="LY175" s="169"/>
      <c r="LZ175" s="205">
        <v>160</v>
      </c>
      <c r="MA175" s="340"/>
      <c r="MB175" s="169"/>
      <c r="MC175" s="164">
        <v>160</v>
      </c>
      <c r="MD175" s="340"/>
      <c r="ME175" s="169"/>
      <c r="MF175" s="164">
        <v>160</v>
      </c>
      <c r="MG175" s="340"/>
      <c r="MH175" s="169"/>
      <c r="MI175" s="164">
        <v>160</v>
      </c>
      <c r="MJ175" s="340"/>
      <c r="MK175" s="169"/>
      <c r="ML175" s="164">
        <v>160</v>
      </c>
      <c r="MM175" s="340"/>
      <c r="MN175" s="169"/>
      <c r="MO175" s="205">
        <v>160</v>
      </c>
      <c r="MP175" s="340"/>
      <c r="MQ175" s="169"/>
      <c r="MR175" s="164">
        <v>160</v>
      </c>
      <c r="MS175" s="340"/>
      <c r="MT175" s="169"/>
      <c r="MU175" s="252">
        <f t="shared" si="193"/>
        <v>0</v>
      </c>
      <c r="MV175" s="251">
        <f t="shared" si="194"/>
        <v>0</v>
      </c>
      <c r="MW175" s="226">
        <f t="shared" si="195"/>
        <v>0</v>
      </c>
      <c r="MX175" s="227">
        <f t="shared" si="196"/>
        <v>0</v>
      </c>
      <c r="MY175" s="1"/>
      <c r="MZ175" s="1"/>
      <c r="NA175" s="346">
        <v>160</v>
      </c>
      <c r="NB175" s="327"/>
      <c r="NC175" s="169"/>
      <c r="ND175" s="164">
        <v>160</v>
      </c>
      <c r="NE175" s="340"/>
      <c r="NF175" s="169"/>
      <c r="NG175" s="195">
        <v>160</v>
      </c>
      <c r="NH175" s="327"/>
      <c r="NI175" s="169"/>
      <c r="NJ175" s="195">
        <v>160</v>
      </c>
      <c r="NK175" s="327"/>
      <c r="NL175" s="169"/>
      <c r="NM175" s="164">
        <v>160</v>
      </c>
      <c r="NN175" s="340"/>
      <c r="NO175" s="169"/>
      <c r="NP175" s="164">
        <v>160</v>
      </c>
      <c r="NQ175" s="340"/>
      <c r="NR175" s="169"/>
      <c r="NS175" s="164">
        <v>160</v>
      </c>
      <c r="NT175" s="340"/>
      <c r="NU175" s="169"/>
      <c r="NV175" s="195">
        <v>160</v>
      </c>
      <c r="NW175" s="327"/>
      <c r="NX175" s="169"/>
      <c r="NY175" s="195">
        <v>160</v>
      </c>
      <c r="NZ175" s="327"/>
      <c r="OA175" s="169"/>
      <c r="OB175" s="164">
        <v>160</v>
      </c>
      <c r="OC175" s="340"/>
      <c r="OD175" s="169"/>
      <c r="OE175" s="164">
        <v>160</v>
      </c>
      <c r="OF175" s="340"/>
      <c r="OG175" s="169"/>
      <c r="OH175" s="164">
        <v>160</v>
      </c>
      <c r="OI175" s="340"/>
      <c r="OJ175" s="169"/>
      <c r="OK175" s="252">
        <f t="shared" si="197"/>
        <v>0</v>
      </c>
      <c r="OL175" s="251">
        <f t="shared" si="198"/>
        <v>0</v>
      </c>
      <c r="OM175" s="226">
        <f t="shared" si="199"/>
        <v>0</v>
      </c>
      <c r="ON175" s="227">
        <f t="shared" si="200"/>
        <v>0</v>
      </c>
      <c r="OO175" s="1"/>
      <c r="OP175" s="1"/>
      <c r="OQ175" s="283" t="s">
        <v>297</v>
      </c>
      <c r="OR175" s="354">
        <v>160</v>
      </c>
      <c r="OS175" s="327"/>
      <c r="OT175" s="177"/>
      <c r="OU175" s="252">
        <f t="shared" si="201"/>
        <v>0</v>
      </c>
      <c r="OV175" s="227">
        <f t="shared" si="202"/>
        <v>0</v>
      </c>
      <c r="OW175" s="226">
        <f t="shared" si="203"/>
        <v>0</v>
      </c>
      <c r="OX175" s="251">
        <f t="shared" si="204"/>
        <v>0</v>
      </c>
      <c r="OY175" s="293"/>
      <c r="OZ175" s="1"/>
      <c r="PA175" s="1"/>
      <c r="PB175" s="228">
        <f t="shared" si="206"/>
        <v>0</v>
      </c>
      <c r="PC175" s="255">
        <f t="shared" si="207"/>
        <v>0</v>
      </c>
      <c r="PD175" s="226">
        <f t="shared" si="208"/>
        <v>0</v>
      </c>
      <c r="PE175" s="227">
        <f t="shared" si="209"/>
        <v>0</v>
      </c>
      <c r="PF175" s="230">
        <f t="shared" si="210"/>
        <v>0</v>
      </c>
      <c r="PG175" s="229">
        <f t="shared" si="211"/>
        <v>0</v>
      </c>
      <c r="PH175" s="226">
        <f t="shared" si="212"/>
        <v>0</v>
      </c>
      <c r="PI175" s="251">
        <f t="shared" si="213"/>
        <v>0</v>
      </c>
      <c r="PJ175" s="412">
        <f t="shared" si="214"/>
        <v>0</v>
      </c>
      <c r="PK175" s="417">
        <f t="shared" si="215"/>
        <v>0</v>
      </c>
      <c r="PL175" s="412">
        <f t="shared" si="216"/>
        <v>0</v>
      </c>
      <c r="PM175" s="414">
        <f t="shared" si="217"/>
        <v>0</v>
      </c>
      <c r="PN175" s="412" t="s">
        <v>338</v>
      </c>
      <c r="PO175" s="414" t="s">
        <v>338</v>
      </c>
      <c r="PP175" s="412">
        <f t="shared" si="218"/>
        <v>0</v>
      </c>
      <c r="PQ175" s="414">
        <f t="shared" si="219"/>
        <v>0</v>
      </c>
      <c r="PR175" s="1"/>
      <c r="PV175" s="26"/>
      <c r="PW175" s="26"/>
      <c r="PY175" s="26"/>
    </row>
    <row r="176" spans="2:441" s="4" customFormat="1" ht="15" hidden="1" customHeight="1" x14ac:dyDescent="0.25">
      <c r="B176" s="46"/>
      <c r="C176" s="982"/>
      <c r="D176" s="983"/>
      <c r="E176" s="583"/>
      <c r="F176" s="652"/>
      <c r="G176" s="584"/>
      <c r="H176" s="58"/>
      <c r="I176" s="57">
        <f>INT(ROUND(F176,2)*(IF(RIGHT(G176,1)="*",data!$J$11*H176+(IF(H176&gt;0, data!$K$11,0)),(IF(G176&gt;0,data!$J$11*RIGHT(G176,5)+data!$K$11,0)))))</f>
        <v>0</v>
      </c>
      <c r="J176" s="57">
        <f t="shared" si="144"/>
        <v>0</v>
      </c>
      <c r="K176" s="576"/>
      <c r="L176" s="550"/>
      <c r="M176" s="128"/>
      <c r="N176" s="57">
        <f>INT(ROUND(F176,2)*(IF(J176&gt;0,(IF(L176="ano",data!$J$6,0)),0)))</f>
        <v>0</v>
      </c>
      <c r="O176" s="61">
        <f t="shared" si="145"/>
        <v>0</v>
      </c>
      <c r="P176" s="63">
        <f t="shared" si="146"/>
        <v>0</v>
      </c>
      <c r="Q176" s="26"/>
      <c r="R176" s="288" t="str">
        <f t="shared" si="147"/>
        <v/>
      </c>
      <c r="S176" s="289" t="str">
        <f t="shared" si="148"/>
        <v/>
      </c>
      <c r="T176" s="65" t="s">
        <v>338</v>
      </c>
      <c r="U176" s="290" t="str">
        <f t="shared" si="149"/>
        <v/>
      </c>
      <c r="V176" s="4">
        <f t="shared" si="205"/>
        <v>0</v>
      </c>
      <c r="W176" s="26">
        <f t="shared" si="150"/>
        <v>0</v>
      </c>
      <c r="X176" s="26">
        <f>IF(OR(G176=data!$I$18,G176=data!$I$19,G176=data!$I$20,G176=data!$I$21,G176=data!$I$22,G176=data!$I$23,G176=data!$I$24,G176=data!$I$25,G176=data!$I$26,G176=data!$I$27,G176=data!$I$28,G176=data!$I$29,G176=data!$I$30,G176=data!$I$31,G176=data!$I$32,G176=data!$I$33,G176=data!$I$34,G176=data!$I$35,G176=data!$I$36,G176=data!$I$37,G176=data!$I$38,G176=data!$I$39,G176=data!$I$40,G176=data!$I$41,G176=data!$I$42,G176=data!$I$43,G176=data!$I$44),1,0)</f>
        <v>0</v>
      </c>
      <c r="Z176" s="173" t="s">
        <v>297</v>
      </c>
      <c r="AA176" s="10"/>
      <c r="AB176" s="10"/>
      <c r="AC176" s="560">
        <v>160</v>
      </c>
      <c r="AD176" s="561"/>
      <c r="AE176" s="562"/>
      <c r="AF176" s="560">
        <v>160</v>
      </c>
      <c r="AG176" s="561"/>
      <c r="AH176" s="562"/>
      <c r="AI176" s="560">
        <v>160</v>
      </c>
      <c r="AJ176" s="561"/>
      <c r="AK176" s="562"/>
      <c r="AL176" s="560">
        <v>160</v>
      </c>
      <c r="AM176" s="561"/>
      <c r="AN176" s="562"/>
      <c r="AO176" s="560">
        <v>160</v>
      </c>
      <c r="AP176" s="561"/>
      <c r="AQ176" s="562"/>
      <c r="AR176" s="560">
        <v>160</v>
      </c>
      <c r="AS176" s="561"/>
      <c r="AT176" s="562"/>
      <c r="AU176" s="560">
        <v>160</v>
      </c>
      <c r="AV176" s="561"/>
      <c r="AW176" s="562"/>
      <c r="AX176" s="560">
        <v>160</v>
      </c>
      <c r="AY176" s="561"/>
      <c r="AZ176" s="562"/>
      <c r="BA176" s="560">
        <v>160</v>
      </c>
      <c r="BB176" s="561"/>
      <c r="BC176" s="562"/>
      <c r="BD176" s="560">
        <v>160</v>
      </c>
      <c r="BE176" s="561"/>
      <c r="BF176" s="562"/>
      <c r="BG176" s="560">
        <v>160</v>
      </c>
      <c r="BH176" s="561"/>
      <c r="BI176" s="562"/>
      <c r="BJ176" s="560">
        <v>160</v>
      </c>
      <c r="BK176" s="561"/>
      <c r="BL176" s="562"/>
      <c r="BM176" s="226">
        <f t="shared" si="165"/>
        <v>0</v>
      </c>
      <c r="BN176" s="251">
        <f t="shared" si="166"/>
        <v>0</v>
      </c>
      <c r="BO176" s="226">
        <f t="shared" si="167"/>
        <v>0</v>
      </c>
      <c r="BP176" s="227">
        <f t="shared" si="168"/>
        <v>0</v>
      </c>
      <c r="BQ176" s="1"/>
      <c r="BR176" s="1"/>
      <c r="BS176" s="174">
        <v>160</v>
      </c>
      <c r="BT176" s="573"/>
      <c r="BU176" s="175"/>
      <c r="BV176" s="174">
        <v>160</v>
      </c>
      <c r="BW176" s="573"/>
      <c r="BX176" s="175"/>
      <c r="BY176" s="174">
        <v>160</v>
      </c>
      <c r="BZ176" s="573"/>
      <c r="CA176" s="175"/>
      <c r="CB176" s="174">
        <v>160</v>
      </c>
      <c r="CC176" s="573"/>
      <c r="CD176" s="175"/>
      <c r="CE176" s="174">
        <v>160</v>
      </c>
      <c r="CF176" s="573"/>
      <c r="CG176" s="175"/>
      <c r="CH176" s="174">
        <v>160</v>
      </c>
      <c r="CI176" s="573"/>
      <c r="CJ176" s="175"/>
      <c r="CK176" s="174">
        <v>160</v>
      </c>
      <c r="CL176" s="573"/>
      <c r="CM176" s="175"/>
      <c r="CN176" s="174">
        <v>160</v>
      </c>
      <c r="CO176" s="573"/>
      <c r="CP176" s="175"/>
      <c r="CQ176" s="174">
        <v>160</v>
      </c>
      <c r="CR176" s="573"/>
      <c r="CS176" s="175"/>
      <c r="CT176" s="174">
        <v>160</v>
      </c>
      <c r="CU176" s="573"/>
      <c r="CV176" s="175"/>
      <c r="CW176" s="174">
        <v>160</v>
      </c>
      <c r="CX176" s="573"/>
      <c r="CY176" s="175"/>
      <c r="CZ176" s="174">
        <v>160</v>
      </c>
      <c r="DA176" s="573"/>
      <c r="DB176" s="175"/>
      <c r="DC176" s="252">
        <f t="shared" si="169"/>
        <v>0</v>
      </c>
      <c r="DD176" s="251">
        <f t="shared" si="170"/>
        <v>0</v>
      </c>
      <c r="DE176" s="226">
        <f t="shared" si="171"/>
        <v>0</v>
      </c>
      <c r="DF176" s="227">
        <f t="shared" si="172"/>
        <v>0</v>
      </c>
      <c r="DG176" s="1"/>
      <c r="DH176" s="1"/>
      <c r="DI176" s="174">
        <v>160</v>
      </c>
      <c r="DJ176" s="566"/>
      <c r="DK176" s="567"/>
      <c r="DL176" s="201">
        <v>160</v>
      </c>
      <c r="DM176" s="561"/>
      <c r="DN176" s="567"/>
      <c r="DO176" s="201">
        <v>160</v>
      </c>
      <c r="DP176" s="561"/>
      <c r="DQ176" s="567"/>
      <c r="DR176" s="201">
        <v>160</v>
      </c>
      <c r="DS176" s="561"/>
      <c r="DT176" s="567"/>
      <c r="DU176" s="201">
        <v>160</v>
      </c>
      <c r="DV176" s="561"/>
      <c r="DW176" s="567"/>
      <c r="DX176" s="174">
        <v>160</v>
      </c>
      <c r="DY176" s="566"/>
      <c r="DZ176" s="567"/>
      <c r="EA176" s="201">
        <v>160</v>
      </c>
      <c r="EB176" s="561"/>
      <c r="EC176" s="567"/>
      <c r="ED176" s="201">
        <v>160</v>
      </c>
      <c r="EE176" s="561"/>
      <c r="EF176" s="567"/>
      <c r="EG176" s="201">
        <v>160</v>
      </c>
      <c r="EH176" s="561"/>
      <c r="EI176" s="567"/>
      <c r="EJ176" s="174">
        <v>160</v>
      </c>
      <c r="EK176" s="566"/>
      <c r="EL176" s="567"/>
      <c r="EM176" s="201">
        <v>160</v>
      </c>
      <c r="EN176" s="561"/>
      <c r="EO176" s="567"/>
      <c r="EP176" s="201">
        <v>160</v>
      </c>
      <c r="EQ176" s="561"/>
      <c r="ER176" s="567"/>
      <c r="ES176" s="252">
        <f t="shared" si="173"/>
        <v>0</v>
      </c>
      <c r="ET176" s="251">
        <f t="shared" si="174"/>
        <v>0</v>
      </c>
      <c r="EU176" s="226">
        <f t="shared" si="175"/>
        <v>0</v>
      </c>
      <c r="EV176" s="227">
        <f t="shared" si="176"/>
        <v>0</v>
      </c>
      <c r="EW176" s="1"/>
      <c r="EX176" s="1"/>
      <c r="EY176" s="568">
        <v>160</v>
      </c>
      <c r="EZ176" s="573"/>
      <c r="FA176" s="567"/>
      <c r="FB176" s="201">
        <v>160</v>
      </c>
      <c r="FC176" s="573"/>
      <c r="FD176" s="567"/>
      <c r="FE176" s="201">
        <v>160</v>
      </c>
      <c r="FF176" s="573"/>
      <c r="FG176" s="567"/>
      <c r="FH176" s="201">
        <v>160</v>
      </c>
      <c r="FI176" s="573"/>
      <c r="FJ176" s="567"/>
      <c r="FK176" s="174">
        <v>160</v>
      </c>
      <c r="FL176" s="566"/>
      <c r="FM176" s="567"/>
      <c r="FN176" s="201">
        <v>160</v>
      </c>
      <c r="FO176" s="573"/>
      <c r="FP176" s="567"/>
      <c r="FQ176" s="174">
        <v>160</v>
      </c>
      <c r="FR176" s="566"/>
      <c r="FS176" s="567"/>
      <c r="FT176" s="201">
        <v>160</v>
      </c>
      <c r="FU176" s="573"/>
      <c r="FV176" s="567"/>
      <c r="FW176" s="201">
        <v>160</v>
      </c>
      <c r="FX176" s="573"/>
      <c r="FY176" s="567"/>
      <c r="FZ176" s="174">
        <v>160</v>
      </c>
      <c r="GA176" s="566"/>
      <c r="GB176" s="567"/>
      <c r="GC176" s="201">
        <v>160</v>
      </c>
      <c r="GD176" s="573"/>
      <c r="GE176" s="567"/>
      <c r="GF176" s="201">
        <v>160</v>
      </c>
      <c r="GG176" s="573"/>
      <c r="GH176" s="567"/>
      <c r="GI176" s="252">
        <f t="shared" si="177"/>
        <v>0</v>
      </c>
      <c r="GJ176" s="251">
        <f t="shared" si="178"/>
        <v>0</v>
      </c>
      <c r="GK176" s="226">
        <f t="shared" si="179"/>
        <v>0</v>
      </c>
      <c r="GL176" s="227">
        <f t="shared" si="180"/>
        <v>0</v>
      </c>
      <c r="GM176" s="1"/>
      <c r="GN176" s="1"/>
      <c r="GO176" s="568">
        <v>160</v>
      </c>
      <c r="GP176" s="573"/>
      <c r="GQ176" s="567"/>
      <c r="GR176" s="201">
        <v>160</v>
      </c>
      <c r="GS176" s="573"/>
      <c r="GT176" s="567"/>
      <c r="GU176" s="201">
        <v>160</v>
      </c>
      <c r="GV176" s="573"/>
      <c r="GW176" s="567"/>
      <c r="GX176" s="201">
        <v>160</v>
      </c>
      <c r="GY176" s="573"/>
      <c r="GZ176" s="567"/>
      <c r="HA176" s="201">
        <v>160</v>
      </c>
      <c r="HB176" s="573"/>
      <c r="HC176" s="567"/>
      <c r="HD176" s="201">
        <v>160</v>
      </c>
      <c r="HE176" s="573"/>
      <c r="HF176" s="567"/>
      <c r="HG176" s="201">
        <v>160</v>
      </c>
      <c r="HH176" s="573"/>
      <c r="HI176" s="567"/>
      <c r="HJ176" s="201">
        <v>160</v>
      </c>
      <c r="HK176" s="573"/>
      <c r="HL176" s="567"/>
      <c r="HM176" s="201">
        <v>160</v>
      </c>
      <c r="HN176" s="573"/>
      <c r="HO176" s="567"/>
      <c r="HP176" s="201">
        <v>160</v>
      </c>
      <c r="HQ176" s="573"/>
      <c r="HR176" s="567"/>
      <c r="HS176" s="201">
        <v>160</v>
      </c>
      <c r="HT176" s="573"/>
      <c r="HU176" s="567"/>
      <c r="HV176" s="201">
        <v>160</v>
      </c>
      <c r="HW176" s="573"/>
      <c r="HX176" s="567"/>
      <c r="HY176" s="252">
        <f t="shared" si="181"/>
        <v>0</v>
      </c>
      <c r="HZ176" s="251">
        <f t="shared" si="182"/>
        <v>0</v>
      </c>
      <c r="IA176" s="226">
        <f t="shared" si="183"/>
        <v>0</v>
      </c>
      <c r="IB176" s="227">
        <f t="shared" si="184"/>
        <v>0</v>
      </c>
      <c r="IC176" s="1"/>
      <c r="ID176" s="1"/>
      <c r="IE176" s="568">
        <v>160</v>
      </c>
      <c r="IF176" s="573"/>
      <c r="IG176" s="567"/>
      <c r="IH176" s="201">
        <v>160</v>
      </c>
      <c r="II176" s="573"/>
      <c r="IJ176" s="567"/>
      <c r="IK176" s="174">
        <v>160</v>
      </c>
      <c r="IL176" s="566"/>
      <c r="IM176" s="567"/>
      <c r="IN176" s="174">
        <v>160</v>
      </c>
      <c r="IO176" s="566"/>
      <c r="IP176" s="567"/>
      <c r="IQ176" s="174">
        <v>160</v>
      </c>
      <c r="IR176" s="566"/>
      <c r="IS176" s="567"/>
      <c r="IT176" s="174">
        <v>160</v>
      </c>
      <c r="IU176" s="566"/>
      <c r="IV176" s="567"/>
      <c r="IW176" s="201">
        <v>160</v>
      </c>
      <c r="IX176" s="573"/>
      <c r="IY176" s="567"/>
      <c r="IZ176" s="174">
        <v>160</v>
      </c>
      <c r="JA176" s="566"/>
      <c r="JB176" s="567"/>
      <c r="JC176" s="174">
        <v>160</v>
      </c>
      <c r="JD176" s="566"/>
      <c r="JE176" s="567"/>
      <c r="JF176" s="174">
        <v>160</v>
      </c>
      <c r="JG176" s="566"/>
      <c r="JH176" s="567"/>
      <c r="JI176" s="174">
        <v>160</v>
      </c>
      <c r="JJ176" s="566"/>
      <c r="JK176" s="567"/>
      <c r="JL176" s="201">
        <v>160</v>
      </c>
      <c r="JM176" s="573"/>
      <c r="JN176" s="567"/>
      <c r="JO176" s="252">
        <f t="shared" si="185"/>
        <v>0</v>
      </c>
      <c r="JP176" s="251">
        <f t="shared" si="186"/>
        <v>0</v>
      </c>
      <c r="JQ176" s="226">
        <f t="shared" si="187"/>
        <v>0</v>
      </c>
      <c r="JR176" s="227">
        <f t="shared" si="188"/>
        <v>0</v>
      </c>
      <c r="JS176" s="1"/>
      <c r="JT176" s="1"/>
      <c r="JU176" s="174">
        <v>160</v>
      </c>
      <c r="JV176" s="566"/>
      <c r="JW176" s="567"/>
      <c r="JX176" s="174">
        <v>160</v>
      </c>
      <c r="JY176" s="566"/>
      <c r="JZ176" s="567"/>
      <c r="KA176" s="174">
        <v>160</v>
      </c>
      <c r="KB176" s="566"/>
      <c r="KC176" s="567"/>
      <c r="KD176" s="174">
        <v>160</v>
      </c>
      <c r="KE176" s="566"/>
      <c r="KF176" s="567"/>
      <c r="KG176" s="174">
        <v>160</v>
      </c>
      <c r="KH176" s="566"/>
      <c r="KI176" s="567"/>
      <c r="KJ176" s="174">
        <v>160</v>
      </c>
      <c r="KK176" s="566"/>
      <c r="KL176" s="567"/>
      <c r="KM176" s="174">
        <v>160</v>
      </c>
      <c r="KN176" s="566"/>
      <c r="KO176" s="567"/>
      <c r="KP176" s="174">
        <v>160</v>
      </c>
      <c r="KQ176" s="566"/>
      <c r="KR176" s="567"/>
      <c r="KS176" s="174">
        <v>160</v>
      </c>
      <c r="KT176" s="566"/>
      <c r="KU176" s="567"/>
      <c r="KV176" s="174">
        <v>160</v>
      </c>
      <c r="KW176" s="566"/>
      <c r="KX176" s="567"/>
      <c r="KY176" s="174">
        <v>160</v>
      </c>
      <c r="KZ176" s="566"/>
      <c r="LA176" s="567"/>
      <c r="LB176" s="174">
        <v>160</v>
      </c>
      <c r="LC176" s="566"/>
      <c r="LD176" s="567"/>
      <c r="LE176" s="252">
        <f t="shared" si="189"/>
        <v>0</v>
      </c>
      <c r="LF176" s="251">
        <f t="shared" si="190"/>
        <v>0</v>
      </c>
      <c r="LG176" s="226">
        <f t="shared" si="191"/>
        <v>0</v>
      </c>
      <c r="LH176" s="227">
        <f t="shared" si="192"/>
        <v>0</v>
      </c>
      <c r="LI176" s="1"/>
      <c r="LJ176" s="1"/>
      <c r="LK176" s="174">
        <v>160</v>
      </c>
      <c r="LL176" s="566"/>
      <c r="LM176" s="567"/>
      <c r="LN176" s="174">
        <v>160</v>
      </c>
      <c r="LO176" s="566"/>
      <c r="LP176" s="567"/>
      <c r="LQ176" s="174">
        <v>160</v>
      </c>
      <c r="LR176" s="566"/>
      <c r="LS176" s="567"/>
      <c r="LT176" s="174">
        <v>160</v>
      </c>
      <c r="LU176" s="566"/>
      <c r="LV176" s="567"/>
      <c r="LW176" s="174">
        <v>160</v>
      </c>
      <c r="LX176" s="566"/>
      <c r="LY176" s="567"/>
      <c r="LZ176" s="551">
        <v>160</v>
      </c>
      <c r="MA176" s="566"/>
      <c r="MB176" s="567"/>
      <c r="MC176" s="174">
        <v>160</v>
      </c>
      <c r="MD176" s="566"/>
      <c r="ME176" s="567"/>
      <c r="MF176" s="174">
        <v>160</v>
      </c>
      <c r="MG176" s="566"/>
      <c r="MH176" s="567"/>
      <c r="MI176" s="174">
        <v>160</v>
      </c>
      <c r="MJ176" s="566"/>
      <c r="MK176" s="567"/>
      <c r="ML176" s="174">
        <v>160</v>
      </c>
      <c r="MM176" s="566"/>
      <c r="MN176" s="567"/>
      <c r="MO176" s="551">
        <v>160</v>
      </c>
      <c r="MP176" s="566"/>
      <c r="MQ176" s="567"/>
      <c r="MR176" s="174">
        <v>160</v>
      </c>
      <c r="MS176" s="566"/>
      <c r="MT176" s="567"/>
      <c r="MU176" s="252">
        <f t="shared" si="193"/>
        <v>0</v>
      </c>
      <c r="MV176" s="251">
        <f t="shared" si="194"/>
        <v>0</v>
      </c>
      <c r="MW176" s="226">
        <f t="shared" si="195"/>
        <v>0</v>
      </c>
      <c r="MX176" s="227">
        <f t="shared" si="196"/>
        <v>0</v>
      </c>
      <c r="MY176" s="1"/>
      <c r="MZ176" s="1"/>
      <c r="NA176" s="568">
        <v>160</v>
      </c>
      <c r="NB176" s="573"/>
      <c r="NC176" s="567"/>
      <c r="ND176" s="174">
        <v>160</v>
      </c>
      <c r="NE176" s="566"/>
      <c r="NF176" s="567"/>
      <c r="NG176" s="201">
        <v>160</v>
      </c>
      <c r="NH176" s="573"/>
      <c r="NI176" s="567"/>
      <c r="NJ176" s="201">
        <v>160</v>
      </c>
      <c r="NK176" s="573"/>
      <c r="NL176" s="567"/>
      <c r="NM176" s="174">
        <v>160</v>
      </c>
      <c r="NN176" s="566"/>
      <c r="NO176" s="567"/>
      <c r="NP176" s="174">
        <v>160</v>
      </c>
      <c r="NQ176" s="566"/>
      <c r="NR176" s="567"/>
      <c r="NS176" s="174">
        <v>160</v>
      </c>
      <c r="NT176" s="566"/>
      <c r="NU176" s="567"/>
      <c r="NV176" s="201">
        <v>160</v>
      </c>
      <c r="NW176" s="573"/>
      <c r="NX176" s="567"/>
      <c r="NY176" s="201">
        <v>160</v>
      </c>
      <c r="NZ176" s="573"/>
      <c r="OA176" s="567"/>
      <c r="OB176" s="174">
        <v>160</v>
      </c>
      <c r="OC176" s="566"/>
      <c r="OD176" s="567"/>
      <c r="OE176" s="174">
        <v>160</v>
      </c>
      <c r="OF176" s="566"/>
      <c r="OG176" s="567"/>
      <c r="OH176" s="174">
        <v>160</v>
      </c>
      <c r="OI176" s="566"/>
      <c r="OJ176" s="567"/>
      <c r="OK176" s="252">
        <f t="shared" si="197"/>
        <v>0</v>
      </c>
      <c r="OL176" s="251">
        <f t="shared" si="198"/>
        <v>0</v>
      </c>
      <c r="OM176" s="226">
        <f t="shared" si="199"/>
        <v>0</v>
      </c>
      <c r="ON176" s="227">
        <f t="shared" si="200"/>
        <v>0</v>
      </c>
      <c r="OO176" s="1"/>
      <c r="OP176" s="1"/>
      <c r="OQ176" s="571" t="s">
        <v>297</v>
      </c>
      <c r="OR176" s="577">
        <v>160</v>
      </c>
      <c r="OS176" s="573"/>
      <c r="OT176" s="175"/>
      <c r="OU176" s="252">
        <f t="shared" si="201"/>
        <v>0</v>
      </c>
      <c r="OV176" s="227">
        <f t="shared" si="202"/>
        <v>0</v>
      </c>
      <c r="OW176" s="226">
        <f t="shared" si="203"/>
        <v>0</v>
      </c>
      <c r="OX176" s="251">
        <f t="shared" si="204"/>
        <v>0</v>
      </c>
      <c r="OY176" s="574"/>
      <c r="OZ176" s="1"/>
      <c r="PA176" s="1"/>
      <c r="PB176" s="228">
        <f t="shared" si="206"/>
        <v>0</v>
      </c>
      <c r="PC176" s="255">
        <f t="shared" si="207"/>
        <v>0</v>
      </c>
      <c r="PD176" s="226">
        <f t="shared" si="208"/>
        <v>0</v>
      </c>
      <c r="PE176" s="227">
        <f t="shared" si="209"/>
        <v>0</v>
      </c>
      <c r="PF176" s="230">
        <f t="shared" si="210"/>
        <v>0</v>
      </c>
      <c r="PG176" s="229">
        <f t="shared" si="211"/>
        <v>0</v>
      </c>
      <c r="PH176" s="226">
        <f t="shared" si="212"/>
        <v>0</v>
      </c>
      <c r="PI176" s="251">
        <f t="shared" si="213"/>
        <v>0</v>
      </c>
      <c r="PJ176" s="412">
        <f t="shared" si="214"/>
        <v>0</v>
      </c>
      <c r="PK176" s="417">
        <f t="shared" si="215"/>
        <v>0</v>
      </c>
      <c r="PL176" s="412">
        <f t="shared" si="216"/>
        <v>0</v>
      </c>
      <c r="PM176" s="414">
        <f t="shared" si="217"/>
        <v>0</v>
      </c>
      <c r="PN176" s="412" t="s">
        <v>338</v>
      </c>
      <c r="PO176" s="414" t="s">
        <v>338</v>
      </c>
      <c r="PP176" s="412">
        <f t="shared" si="218"/>
        <v>0</v>
      </c>
      <c r="PQ176" s="414">
        <f t="shared" si="219"/>
        <v>0</v>
      </c>
      <c r="PR176" s="1"/>
      <c r="PV176" s="26"/>
      <c r="PW176" s="26"/>
      <c r="PY176" s="26"/>
    </row>
    <row r="177" spans="2:441" s="4" customFormat="1" ht="16.5" customHeight="1" x14ac:dyDescent="0.25">
      <c r="B177" s="46" t="s">
        <v>364</v>
      </c>
      <c r="C177" s="986"/>
      <c r="D177" s="987"/>
      <c r="E177" s="308"/>
      <c r="F177" s="652">
        <v>1</v>
      </c>
      <c r="G177" s="309"/>
      <c r="H177" s="59"/>
      <c r="I177" s="57">
        <f>INT(ROUND(F177,2)*(IF(RIGHT(G177,1)="*",data!$J$11*H177+(IF(H177&gt;0, data!$K$11,0)),(IF(G177&gt;0,data!$J$11*RIGHT(G177,5)+data!$K$11,0)))))</f>
        <v>0</v>
      </c>
      <c r="J177" s="57">
        <f t="shared" si="144"/>
        <v>0</v>
      </c>
      <c r="K177" s="313"/>
      <c r="L177" s="314"/>
      <c r="M177" s="312"/>
      <c r="N177" s="57">
        <f>INT(ROUND(F177,2)*(IF(J177&gt;0,(IF(L177="ano",data!$J$6,0)),0)))</f>
        <v>0</v>
      </c>
      <c r="O177" s="61">
        <f t="shared" si="145"/>
        <v>0</v>
      </c>
      <c r="P177" s="63">
        <f t="shared" si="146"/>
        <v>0</v>
      </c>
      <c r="Q177" s="26"/>
      <c r="R177" s="288" t="str">
        <f t="shared" si="147"/>
        <v/>
      </c>
      <c r="S177" s="289" t="str">
        <f t="shared" si="148"/>
        <v/>
      </c>
      <c r="T177" s="65" t="s">
        <v>338</v>
      </c>
      <c r="U177" s="290" t="str">
        <f t="shared" si="149"/>
        <v/>
      </c>
      <c r="V177" s="4">
        <f t="shared" si="205"/>
        <v>0</v>
      </c>
      <c r="W177" s="26">
        <f t="shared" si="150"/>
        <v>0</v>
      </c>
      <c r="X177" s="26">
        <f>IF(OR(G177=data!$I$18,G177=data!$I$19,G177=data!$I$20,G177=data!$I$21,G177=data!$I$22,G177=data!$I$23,G177=data!$I$24,G177=data!$I$25,G177=data!$I$26,G177=data!$I$27,G177=data!$I$28,G177=data!$I$29,G177=data!$I$30,G177=data!$I$31,G177=data!$I$32,G177=data!$I$33,G177=data!$I$34,G177=data!$I$35,G177=data!$I$36,G177=data!$I$37,G177=data!$I$38,G177=data!$I$39,G177=data!$I$40,G177=data!$I$41,G177=data!$I$42,G177=data!$I$43,G177=data!$I$44),1,0)</f>
        <v>0</v>
      </c>
      <c r="Z177" s="176" t="s">
        <v>297</v>
      </c>
      <c r="AA177" s="10"/>
      <c r="AB177" s="10"/>
      <c r="AC177" s="168">
        <v>160</v>
      </c>
      <c r="AD177" s="328"/>
      <c r="AE177" s="223"/>
      <c r="AF177" s="168">
        <v>160</v>
      </c>
      <c r="AG177" s="328"/>
      <c r="AH177" s="223"/>
      <c r="AI177" s="168">
        <v>160</v>
      </c>
      <c r="AJ177" s="328"/>
      <c r="AK177" s="223"/>
      <c r="AL177" s="168">
        <v>160</v>
      </c>
      <c r="AM177" s="328"/>
      <c r="AN177" s="223"/>
      <c r="AO177" s="168">
        <v>160</v>
      </c>
      <c r="AP177" s="328"/>
      <c r="AQ177" s="223"/>
      <c r="AR177" s="168">
        <v>160</v>
      </c>
      <c r="AS177" s="328"/>
      <c r="AT177" s="223"/>
      <c r="AU177" s="168">
        <v>160</v>
      </c>
      <c r="AV177" s="328"/>
      <c r="AW177" s="223"/>
      <c r="AX177" s="168">
        <v>160</v>
      </c>
      <c r="AY177" s="328"/>
      <c r="AZ177" s="223"/>
      <c r="BA177" s="168">
        <v>160</v>
      </c>
      <c r="BB177" s="328"/>
      <c r="BC177" s="223"/>
      <c r="BD177" s="168">
        <v>160</v>
      </c>
      <c r="BE177" s="328"/>
      <c r="BF177" s="223"/>
      <c r="BG177" s="168">
        <v>160</v>
      </c>
      <c r="BH177" s="328"/>
      <c r="BI177" s="223"/>
      <c r="BJ177" s="168">
        <v>160</v>
      </c>
      <c r="BK177" s="328"/>
      <c r="BL177" s="223"/>
      <c r="BM177" s="226">
        <f t="shared" si="165"/>
        <v>0</v>
      </c>
      <c r="BN177" s="251">
        <f t="shared" si="166"/>
        <v>0</v>
      </c>
      <c r="BO177" s="226">
        <f t="shared" si="167"/>
        <v>0</v>
      </c>
      <c r="BP177" s="227">
        <f t="shared" si="168"/>
        <v>0</v>
      </c>
      <c r="BQ177" s="1"/>
      <c r="BR177" s="1"/>
      <c r="BS177" s="164">
        <v>160</v>
      </c>
      <c r="BT177" s="327"/>
      <c r="BU177" s="177"/>
      <c r="BV177" s="164">
        <v>160</v>
      </c>
      <c r="BW177" s="327"/>
      <c r="BX177" s="177"/>
      <c r="BY177" s="164">
        <v>160</v>
      </c>
      <c r="BZ177" s="327"/>
      <c r="CA177" s="177"/>
      <c r="CB177" s="164">
        <v>160</v>
      </c>
      <c r="CC177" s="327"/>
      <c r="CD177" s="177"/>
      <c r="CE177" s="164">
        <v>160</v>
      </c>
      <c r="CF177" s="327"/>
      <c r="CG177" s="177"/>
      <c r="CH177" s="164">
        <v>160</v>
      </c>
      <c r="CI177" s="327"/>
      <c r="CJ177" s="177"/>
      <c r="CK177" s="164">
        <v>160</v>
      </c>
      <c r="CL177" s="327"/>
      <c r="CM177" s="177"/>
      <c r="CN177" s="164">
        <v>160</v>
      </c>
      <c r="CO177" s="327"/>
      <c r="CP177" s="177"/>
      <c r="CQ177" s="164">
        <v>160</v>
      </c>
      <c r="CR177" s="327"/>
      <c r="CS177" s="177"/>
      <c r="CT177" s="164">
        <v>160</v>
      </c>
      <c r="CU177" s="327"/>
      <c r="CV177" s="177"/>
      <c r="CW177" s="164">
        <v>160</v>
      </c>
      <c r="CX177" s="327"/>
      <c r="CY177" s="177"/>
      <c r="CZ177" s="164">
        <v>160</v>
      </c>
      <c r="DA177" s="327"/>
      <c r="DB177" s="177"/>
      <c r="DC177" s="252">
        <f t="shared" si="169"/>
        <v>0</v>
      </c>
      <c r="DD177" s="251">
        <f t="shared" si="170"/>
        <v>0</v>
      </c>
      <c r="DE177" s="226">
        <f t="shared" si="171"/>
        <v>0</v>
      </c>
      <c r="DF177" s="227">
        <f t="shared" si="172"/>
        <v>0</v>
      </c>
      <c r="DG177" s="1"/>
      <c r="DH177" s="1"/>
      <c r="DI177" s="164">
        <v>160</v>
      </c>
      <c r="DJ177" s="340"/>
      <c r="DK177" s="169"/>
      <c r="DL177" s="195">
        <v>160</v>
      </c>
      <c r="DM177" s="328"/>
      <c r="DN177" s="169"/>
      <c r="DO177" s="195">
        <v>160</v>
      </c>
      <c r="DP177" s="328"/>
      <c r="DQ177" s="169"/>
      <c r="DR177" s="195">
        <v>160</v>
      </c>
      <c r="DS177" s="328"/>
      <c r="DT177" s="169"/>
      <c r="DU177" s="195">
        <v>160</v>
      </c>
      <c r="DV177" s="328"/>
      <c r="DW177" s="169"/>
      <c r="DX177" s="164">
        <v>160</v>
      </c>
      <c r="DY177" s="340"/>
      <c r="DZ177" s="169"/>
      <c r="EA177" s="195">
        <v>160</v>
      </c>
      <c r="EB177" s="328"/>
      <c r="EC177" s="169"/>
      <c r="ED177" s="195">
        <v>160</v>
      </c>
      <c r="EE177" s="328"/>
      <c r="EF177" s="169"/>
      <c r="EG177" s="195">
        <v>160</v>
      </c>
      <c r="EH177" s="328"/>
      <c r="EI177" s="169"/>
      <c r="EJ177" s="164">
        <v>160</v>
      </c>
      <c r="EK177" s="340"/>
      <c r="EL177" s="169"/>
      <c r="EM177" s="195">
        <v>160</v>
      </c>
      <c r="EN177" s="328"/>
      <c r="EO177" s="169"/>
      <c r="EP177" s="195">
        <v>160</v>
      </c>
      <c r="EQ177" s="328"/>
      <c r="ER177" s="169"/>
      <c r="ES177" s="252">
        <f t="shared" si="173"/>
        <v>0</v>
      </c>
      <c r="ET177" s="251">
        <f t="shared" si="174"/>
        <v>0</v>
      </c>
      <c r="EU177" s="226">
        <f t="shared" si="175"/>
        <v>0</v>
      </c>
      <c r="EV177" s="227">
        <f t="shared" si="176"/>
        <v>0</v>
      </c>
      <c r="EW177" s="1"/>
      <c r="EX177" s="1"/>
      <c r="EY177" s="346">
        <v>160</v>
      </c>
      <c r="EZ177" s="327"/>
      <c r="FA177" s="169"/>
      <c r="FB177" s="195">
        <v>160</v>
      </c>
      <c r="FC177" s="327"/>
      <c r="FD177" s="169"/>
      <c r="FE177" s="195">
        <v>160</v>
      </c>
      <c r="FF177" s="327"/>
      <c r="FG177" s="169"/>
      <c r="FH177" s="195">
        <v>160</v>
      </c>
      <c r="FI177" s="327"/>
      <c r="FJ177" s="169"/>
      <c r="FK177" s="164">
        <v>160</v>
      </c>
      <c r="FL177" s="340"/>
      <c r="FM177" s="169"/>
      <c r="FN177" s="195">
        <v>160</v>
      </c>
      <c r="FO177" s="327"/>
      <c r="FP177" s="169"/>
      <c r="FQ177" s="164">
        <v>160</v>
      </c>
      <c r="FR177" s="340"/>
      <c r="FS177" s="169"/>
      <c r="FT177" s="195">
        <v>160</v>
      </c>
      <c r="FU177" s="327"/>
      <c r="FV177" s="169"/>
      <c r="FW177" s="195">
        <v>160</v>
      </c>
      <c r="FX177" s="327"/>
      <c r="FY177" s="169"/>
      <c r="FZ177" s="164">
        <v>160</v>
      </c>
      <c r="GA177" s="340"/>
      <c r="GB177" s="169"/>
      <c r="GC177" s="195">
        <v>160</v>
      </c>
      <c r="GD177" s="327"/>
      <c r="GE177" s="169"/>
      <c r="GF177" s="195">
        <v>160</v>
      </c>
      <c r="GG177" s="327"/>
      <c r="GH177" s="169"/>
      <c r="GI177" s="252">
        <f t="shared" si="177"/>
        <v>0</v>
      </c>
      <c r="GJ177" s="251">
        <f t="shared" si="178"/>
        <v>0</v>
      </c>
      <c r="GK177" s="226">
        <f t="shared" si="179"/>
        <v>0</v>
      </c>
      <c r="GL177" s="227">
        <f t="shared" si="180"/>
        <v>0</v>
      </c>
      <c r="GM177" s="1"/>
      <c r="GN177" s="1"/>
      <c r="GO177" s="346">
        <v>160</v>
      </c>
      <c r="GP177" s="327"/>
      <c r="GQ177" s="169"/>
      <c r="GR177" s="195">
        <v>160</v>
      </c>
      <c r="GS177" s="327"/>
      <c r="GT177" s="169"/>
      <c r="GU177" s="195">
        <v>160</v>
      </c>
      <c r="GV177" s="327"/>
      <c r="GW177" s="169"/>
      <c r="GX177" s="195">
        <v>160</v>
      </c>
      <c r="GY177" s="327"/>
      <c r="GZ177" s="169"/>
      <c r="HA177" s="195">
        <v>160</v>
      </c>
      <c r="HB177" s="327"/>
      <c r="HC177" s="169"/>
      <c r="HD177" s="195">
        <v>160</v>
      </c>
      <c r="HE177" s="327"/>
      <c r="HF177" s="169"/>
      <c r="HG177" s="195">
        <v>160</v>
      </c>
      <c r="HH177" s="327"/>
      <c r="HI177" s="169"/>
      <c r="HJ177" s="195">
        <v>160</v>
      </c>
      <c r="HK177" s="327"/>
      <c r="HL177" s="169"/>
      <c r="HM177" s="195">
        <v>160</v>
      </c>
      <c r="HN177" s="327"/>
      <c r="HO177" s="169"/>
      <c r="HP177" s="195">
        <v>160</v>
      </c>
      <c r="HQ177" s="327"/>
      <c r="HR177" s="169"/>
      <c r="HS177" s="195">
        <v>160</v>
      </c>
      <c r="HT177" s="327"/>
      <c r="HU177" s="169"/>
      <c r="HV177" s="195">
        <v>160</v>
      </c>
      <c r="HW177" s="327"/>
      <c r="HX177" s="169"/>
      <c r="HY177" s="252">
        <f t="shared" si="181"/>
        <v>0</v>
      </c>
      <c r="HZ177" s="251">
        <f t="shared" si="182"/>
        <v>0</v>
      </c>
      <c r="IA177" s="226">
        <f t="shared" si="183"/>
        <v>0</v>
      </c>
      <c r="IB177" s="227">
        <f t="shared" si="184"/>
        <v>0</v>
      </c>
      <c r="IC177" s="1"/>
      <c r="ID177" s="1"/>
      <c r="IE177" s="346">
        <v>160</v>
      </c>
      <c r="IF177" s="327"/>
      <c r="IG177" s="169"/>
      <c r="IH177" s="195">
        <v>160</v>
      </c>
      <c r="II177" s="327"/>
      <c r="IJ177" s="169"/>
      <c r="IK177" s="164">
        <v>160</v>
      </c>
      <c r="IL177" s="340"/>
      <c r="IM177" s="169"/>
      <c r="IN177" s="164">
        <v>160</v>
      </c>
      <c r="IO177" s="340"/>
      <c r="IP177" s="169"/>
      <c r="IQ177" s="164">
        <v>160</v>
      </c>
      <c r="IR177" s="340"/>
      <c r="IS177" s="169"/>
      <c r="IT177" s="164">
        <v>160</v>
      </c>
      <c r="IU177" s="340"/>
      <c r="IV177" s="169"/>
      <c r="IW177" s="195">
        <v>160</v>
      </c>
      <c r="IX177" s="327"/>
      <c r="IY177" s="169"/>
      <c r="IZ177" s="164">
        <v>160</v>
      </c>
      <c r="JA177" s="340"/>
      <c r="JB177" s="169"/>
      <c r="JC177" s="164">
        <v>160</v>
      </c>
      <c r="JD177" s="340"/>
      <c r="JE177" s="169"/>
      <c r="JF177" s="164">
        <v>160</v>
      </c>
      <c r="JG177" s="340"/>
      <c r="JH177" s="169"/>
      <c r="JI177" s="164">
        <v>160</v>
      </c>
      <c r="JJ177" s="340"/>
      <c r="JK177" s="169"/>
      <c r="JL177" s="195">
        <v>160</v>
      </c>
      <c r="JM177" s="327"/>
      <c r="JN177" s="169"/>
      <c r="JO177" s="252">
        <f t="shared" si="185"/>
        <v>0</v>
      </c>
      <c r="JP177" s="251">
        <f t="shared" si="186"/>
        <v>0</v>
      </c>
      <c r="JQ177" s="226">
        <f t="shared" si="187"/>
        <v>0</v>
      </c>
      <c r="JR177" s="227">
        <f t="shared" si="188"/>
        <v>0</v>
      </c>
      <c r="JS177" s="1"/>
      <c r="JT177" s="1"/>
      <c r="JU177" s="164">
        <v>160</v>
      </c>
      <c r="JV177" s="340"/>
      <c r="JW177" s="169"/>
      <c r="JX177" s="164">
        <v>160</v>
      </c>
      <c r="JY177" s="340"/>
      <c r="JZ177" s="169"/>
      <c r="KA177" s="164">
        <v>160</v>
      </c>
      <c r="KB177" s="340"/>
      <c r="KC177" s="169"/>
      <c r="KD177" s="164">
        <v>160</v>
      </c>
      <c r="KE177" s="340"/>
      <c r="KF177" s="169"/>
      <c r="KG177" s="164">
        <v>160</v>
      </c>
      <c r="KH177" s="340"/>
      <c r="KI177" s="169"/>
      <c r="KJ177" s="164">
        <v>160</v>
      </c>
      <c r="KK177" s="340"/>
      <c r="KL177" s="169"/>
      <c r="KM177" s="164">
        <v>160</v>
      </c>
      <c r="KN177" s="340"/>
      <c r="KO177" s="169"/>
      <c r="KP177" s="164">
        <v>160</v>
      </c>
      <c r="KQ177" s="340"/>
      <c r="KR177" s="169"/>
      <c r="KS177" s="164">
        <v>160</v>
      </c>
      <c r="KT177" s="340"/>
      <c r="KU177" s="169"/>
      <c r="KV177" s="164">
        <v>160</v>
      </c>
      <c r="KW177" s="340"/>
      <c r="KX177" s="169"/>
      <c r="KY177" s="164">
        <v>160</v>
      </c>
      <c r="KZ177" s="340"/>
      <c r="LA177" s="169"/>
      <c r="LB177" s="164">
        <v>160</v>
      </c>
      <c r="LC177" s="340"/>
      <c r="LD177" s="169"/>
      <c r="LE177" s="252">
        <f t="shared" si="189"/>
        <v>0</v>
      </c>
      <c r="LF177" s="251">
        <f t="shared" si="190"/>
        <v>0</v>
      </c>
      <c r="LG177" s="226">
        <f t="shared" si="191"/>
        <v>0</v>
      </c>
      <c r="LH177" s="227">
        <f t="shared" si="192"/>
        <v>0</v>
      </c>
      <c r="LI177" s="1"/>
      <c r="LJ177" s="1"/>
      <c r="LK177" s="164">
        <v>160</v>
      </c>
      <c r="LL177" s="340"/>
      <c r="LM177" s="169"/>
      <c r="LN177" s="164">
        <v>160</v>
      </c>
      <c r="LO177" s="340"/>
      <c r="LP177" s="169"/>
      <c r="LQ177" s="164">
        <v>160</v>
      </c>
      <c r="LR177" s="340"/>
      <c r="LS177" s="169"/>
      <c r="LT177" s="164">
        <v>160</v>
      </c>
      <c r="LU177" s="340"/>
      <c r="LV177" s="169"/>
      <c r="LW177" s="164">
        <v>160</v>
      </c>
      <c r="LX177" s="340"/>
      <c r="LY177" s="169"/>
      <c r="LZ177" s="205">
        <v>160</v>
      </c>
      <c r="MA177" s="340"/>
      <c r="MB177" s="169"/>
      <c r="MC177" s="164">
        <v>160</v>
      </c>
      <c r="MD177" s="340"/>
      <c r="ME177" s="169"/>
      <c r="MF177" s="164">
        <v>160</v>
      </c>
      <c r="MG177" s="340"/>
      <c r="MH177" s="169"/>
      <c r="MI177" s="164">
        <v>160</v>
      </c>
      <c r="MJ177" s="340"/>
      <c r="MK177" s="169"/>
      <c r="ML177" s="164">
        <v>160</v>
      </c>
      <c r="MM177" s="340"/>
      <c r="MN177" s="169"/>
      <c r="MO177" s="205">
        <v>160</v>
      </c>
      <c r="MP177" s="340"/>
      <c r="MQ177" s="169"/>
      <c r="MR177" s="164">
        <v>160</v>
      </c>
      <c r="MS177" s="340"/>
      <c r="MT177" s="169"/>
      <c r="MU177" s="252">
        <f t="shared" si="193"/>
        <v>0</v>
      </c>
      <c r="MV177" s="251">
        <f t="shared" si="194"/>
        <v>0</v>
      </c>
      <c r="MW177" s="226">
        <f t="shared" si="195"/>
        <v>0</v>
      </c>
      <c r="MX177" s="227">
        <f t="shared" si="196"/>
        <v>0</v>
      </c>
      <c r="MY177" s="1"/>
      <c r="MZ177" s="1"/>
      <c r="NA177" s="346">
        <v>160</v>
      </c>
      <c r="NB177" s="327"/>
      <c r="NC177" s="169"/>
      <c r="ND177" s="164">
        <v>160</v>
      </c>
      <c r="NE177" s="340"/>
      <c r="NF177" s="169"/>
      <c r="NG177" s="195">
        <v>160</v>
      </c>
      <c r="NH177" s="327"/>
      <c r="NI177" s="169"/>
      <c r="NJ177" s="195">
        <v>160</v>
      </c>
      <c r="NK177" s="327"/>
      <c r="NL177" s="169"/>
      <c r="NM177" s="164">
        <v>160</v>
      </c>
      <c r="NN177" s="340"/>
      <c r="NO177" s="169"/>
      <c r="NP177" s="164">
        <v>160</v>
      </c>
      <c r="NQ177" s="340"/>
      <c r="NR177" s="169"/>
      <c r="NS177" s="164">
        <v>160</v>
      </c>
      <c r="NT177" s="340"/>
      <c r="NU177" s="169"/>
      <c r="NV177" s="195">
        <v>160</v>
      </c>
      <c r="NW177" s="327"/>
      <c r="NX177" s="169"/>
      <c r="NY177" s="195">
        <v>160</v>
      </c>
      <c r="NZ177" s="327"/>
      <c r="OA177" s="169"/>
      <c r="OB177" s="164">
        <v>160</v>
      </c>
      <c r="OC177" s="340"/>
      <c r="OD177" s="169"/>
      <c r="OE177" s="164">
        <v>160</v>
      </c>
      <c r="OF177" s="340"/>
      <c r="OG177" s="169"/>
      <c r="OH177" s="164">
        <v>160</v>
      </c>
      <c r="OI177" s="340"/>
      <c r="OJ177" s="169"/>
      <c r="OK177" s="252">
        <f t="shared" si="197"/>
        <v>0</v>
      </c>
      <c r="OL177" s="251">
        <f t="shared" si="198"/>
        <v>0</v>
      </c>
      <c r="OM177" s="226">
        <f t="shared" si="199"/>
        <v>0</v>
      </c>
      <c r="ON177" s="227">
        <f t="shared" si="200"/>
        <v>0</v>
      </c>
      <c r="OO177" s="1"/>
      <c r="OP177" s="1"/>
      <c r="OQ177" s="283" t="s">
        <v>297</v>
      </c>
      <c r="OR177" s="354">
        <v>160</v>
      </c>
      <c r="OS177" s="327"/>
      <c r="OT177" s="177"/>
      <c r="OU177" s="252">
        <f t="shared" si="201"/>
        <v>0</v>
      </c>
      <c r="OV177" s="227">
        <f t="shared" si="202"/>
        <v>0</v>
      </c>
      <c r="OW177" s="226">
        <f t="shared" si="203"/>
        <v>0</v>
      </c>
      <c r="OX177" s="251">
        <f t="shared" si="204"/>
        <v>0</v>
      </c>
      <c r="OY177" s="293"/>
      <c r="OZ177" s="1"/>
      <c r="PA177" s="1"/>
      <c r="PB177" s="228">
        <f t="shared" si="206"/>
        <v>0</v>
      </c>
      <c r="PC177" s="255">
        <f t="shared" si="207"/>
        <v>0</v>
      </c>
      <c r="PD177" s="226">
        <f t="shared" si="208"/>
        <v>0</v>
      </c>
      <c r="PE177" s="227">
        <f t="shared" si="209"/>
        <v>0</v>
      </c>
      <c r="PF177" s="230">
        <f t="shared" si="210"/>
        <v>0</v>
      </c>
      <c r="PG177" s="229">
        <f t="shared" si="211"/>
        <v>0</v>
      </c>
      <c r="PH177" s="226">
        <f t="shared" si="212"/>
        <v>0</v>
      </c>
      <c r="PI177" s="251">
        <f t="shared" si="213"/>
        <v>0</v>
      </c>
      <c r="PJ177" s="412">
        <f t="shared" si="214"/>
        <v>0</v>
      </c>
      <c r="PK177" s="417">
        <f t="shared" si="215"/>
        <v>0</v>
      </c>
      <c r="PL177" s="412">
        <f t="shared" si="216"/>
        <v>0</v>
      </c>
      <c r="PM177" s="414">
        <f t="shared" si="217"/>
        <v>0</v>
      </c>
      <c r="PN177" s="412" t="s">
        <v>338</v>
      </c>
      <c r="PO177" s="414" t="s">
        <v>338</v>
      </c>
      <c r="PP177" s="412">
        <f t="shared" si="218"/>
        <v>0</v>
      </c>
      <c r="PQ177" s="414">
        <f t="shared" si="219"/>
        <v>0</v>
      </c>
      <c r="PR177" s="1"/>
      <c r="PV177" s="26"/>
      <c r="PW177" s="26"/>
      <c r="PY177" s="26"/>
    </row>
    <row r="178" spans="2:441" s="4" customFormat="1" ht="15" hidden="1" customHeight="1" x14ac:dyDescent="0.25">
      <c r="B178" s="46"/>
      <c r="C178" s="982"/>
      <c r="D178" s="983"/>
      <c r="E178" s="583"/>
      <c r="F178" s="652"/>
      <c r="G178" s="584"/>
      <c r="H178" s="58"/>
      <c r="I178" s="57">
        <f>INT(ROUND(F178,2)*(IF(RIGHT(G178,1)="*",data!$J$11*H178+(IF(H178&gt;0, data!$K$11,0)),(IF(G178&gt;0,data!$J$11*RIGHT(G178,5)+data!$K$11,0)))))</f>
        <v>0</v>
      </c>
      <c r="J178" s="57">
        <f t="shared" ref="J178:J205" si="220">IF(E178&gt;0,I178*E178,0)</f>
        <v>0</v>
      </c>
      <c r="K178" s="576"/>
      <c r="L178" s="550"/>
      <c r="M178" s="128"/>
      <c r="N178" s="57">
        <f>INT(ROUND(F178,2)*(IF(J178&gt;0,(IF(L178="ano",data!$J$6,0)),0)))</f>
        <v>0</v>
      </c>
      <c r="O178" s="61">
        <f t="shared" ref="O178:O205" si="221">IF(M178&gt;E178,N178*E178,N178*M178)</f>
        <v>0</v>
      </c>
      <c r="P178" s="63">
        <f t="shared" ref="P178:P205" si="222">J178+O178</f>
        <v>0</v>
      </c>
      <c r="Q178" s="26"/>
      <c r="R178" s="288" t="str">
        <f t="shared" ref="R178:R205" si="223">IF(K178="Ano","",IF(P178&gt;0,1,""))</f>
        <v/>
      </c>
      <c r="S178" s="289" t="str">
        <f t="shared" ref="S178:S205" si="224">IF(K178="Ano",IF(P178&gt;0,1,""),"")</f>
        <v/>
      </c>
      <c r="T178" s="65" t="s">
        <v>338</v>
      </c>
      <c r="U178" s="290" t="str">
        <f t="shared" ref="U178:U205" si="225">IF(R178="",IF(S178="","",1),1)</f>
        <v/>
      </c>
      <c r="V178" s="4">
        <f t="shared" si="205"/>
        <v>0</v>
      </c>
      <c r="W178" s="26">
        <f t="shared" si="150"/>
        <v>0</v>
      </c>
      <c r="X178" s="26">
        <f>IF(OR(G178=data!$I$18,G178=data!$I$19,G178=data!$I$20,G178=data!$I$21,G178=data!$I$22,G178=data!$I$23,G178=data!$I$24,G178=data!$I$25,G178=data!$I$26,G178=data!$I$27,G178=data!$I$28,G178=data!$I$29,G178=data!$I$30,G178=data!$I$31,G178=data!$I$32,G178=data!$I$33,G178=data!$I$34,G178=data!$I$35,G178=data!$I$36,G178=data!$I$37,G178=data!$I$38,G178=data!$I$39,G178=data!$I$40,G178=data!$I$41,G178=data!$I$42,G178=data!$I$43,G178=data!$I$44),1,0)</f>
        <v>0</v>
      </c>
      <c r="Z178" s="173" t="s">
        <v>297</v>
      </c>
      <c r="AA178" s="10"/>
      <c r="AB178" s="10"/>
      <c r="AC178" s="560">
        <v>160</v>
      </c>
      <c r="AD178" s="561"/>
      <c r="AE178" s="562"/>
      <c r="AF178" s="560">
        <v>160</v>
      </c>
      <c r="AG178" s="561"/>
      <c r="AH178" s="562"/>
      <c r="AI178" s="560">
        <v>160</v>
      </c>
      <c r="AJ178" s="561"/>
      <c r="AK178" s="562"/>
      <c r="AL178" s="560">
        <v>160</v>
      </c>
      <c r="AM178" s="561"/>
      <c r="AN178" s="562"/>
      <c r="AO178" s="560">
        <v>160</v>
      </c>
      <c r="AP178" s="561"/>
      <c r="AQ178" s="562"/>
      <c r="AR178" s="560">
        <v>160</v>
      </c>
      <c r="AS178" s="561"/>
      <c r="AT178" s="562"/>
      <c r="AU178" s="560">
        <v>160</v>
      </c>
      <c r="AV178" s="561"/>
      <c r="AW178" s="562"/>
      <c r="AX178" s="560">
        <v>160</v>
      </c>
      <c r="AY178" s="561"/>
      <c r="AZ178" s="562"/>
      <c r="BA178" s="560">
        <v>160</v>
      </c>
      <c r="BB178" s="561"/>
      <c r="BC178" s="562"/>
      <c r="BD178" s="560">
        <v>160</v>
      </c>
      <c r="BE178" s="561"/>
      <c r="BF178" s="562"/>
      <c r="BG178" s="560">
        <v>160</v>
      </c>
      <c r="BH178" s="561"/>
      <c r="BI178" s="562"/>
      <c r="BJ178" s="560">
        <v>160</v>
      </c>
      <c r="BK178" s="561"/>
      <c r="BL178" s="562"/>
      <c r="BM178" s="226">
        <f t="shared" si="165"/>
        <v>0</v>
      </c>
      <c r="BN178" s="251">
        <f t="shared" si="166"/>
        <v>0</v>
      </c>
      <c r="BO178" s="226">
        <f t="shared" si="167"/>
        <v>0</v>
      </c>
      <c r="BP178" s="227">
        <f t="shared" si="168"/>
        <v>0</v>
      </c>
      <c r="BQ178" s="1"/>
      <c r="BR178" s="1"/>
      <c r="BS178" s="174">
        <v>160</v>
      </c>
      <c r="BT178" s="573"/>
      <c r="BU178" s="175"/>
      <c r="BV178" s="174">
        <v>160</v>
      </c>
      <c r="BW178" s="573"/>
      <c r="BX178" s="175"/>
      <c r="BY178" s="174">
        <v>160</v>
      </c>
      <c r="BZ178" s="573"/>
      <c r="CA178" s="175"/>
      <c r="CB178" s="174">
        <v>160</v>
      </c>
      <c r="CC178" s="573"/>
      <c r="CD178" s="175"/>
      <c r="CE178" s="174">
        <v>160</v>
      </c>
      <c r="CF178" s="573"/>
      <c r="CG178" s="175"/>
      <c r="CH178" s="174">
        <v>160</v>
      </c>
      <c r="CI178" s="573"/>
      <c r="CJ178" s="175"/>
      <c r="CK178" s="174">
        <v>160</v>
      </c>
      <c r="CL178" s="573"/>
      <c r="CM178" s="175"/>
      <c r="CN178" s="174">
        <v>160</v>
      </c>
      <c r="CO178" s="573"/>
      <c r="CP178" s="175"/>
      <c r="CQ178" s="174">
        <v>160</v>
      </c>
      <c r="CR178" s="573"/>
      <c r="CS178" s="175"/>
      <c r="CT178" s="174">
        <v>160</v>
      </c>
      <c r="CU178" s="573"/>
      <c r="CV178" s="175"/>
      <c r="CW178" s="174">
        <v>160</v>
      </c>
      <c r="CX178" s="573"/>
      <c r="CY178" s="175"/>
      <c r="CZ178" s="174">
        <v>160</v>
      </c>
      <c r="DA178" s="573"/>
      <c r="DB178" s="175"/>
      <c r="DC178" s="252">
        <f t="shared" si="169"/>
        <v>0</v>
      </c>
      <c r="DD178" s="251">
        <f t="shared" si="170"/>
        <v>0</v>
      </c>
      <c r="DE178" s="226">
        <f t="shared" si="171"/>
        <v>0</v>
      </c>
      <c r="DF178" s="227">
        <f t="shared" si="172"/>
        <v>0</v>
      </c>
      <c r="DG178" s="1"/>
      <c r="DH178" s="1"/>
      <c r="DI178" s="174">
        <v>160</v>
      </c>
      <c r="DJ178" s="566"/>
      <c r="DK178" s="567"/>
      <c r="DL178" s="201">
        <v>160</v>
      </c>
      <c r="DM178" s="561"/>
      <c r="DN178" s="567"/>
      <c r="DO178" s="201">
        <v>160</v>
      </c>
      <c r="DP178" s="561"/>
      <c r="DQ178" s="567"/>
      <c r="DR178" s="201">
        <v>160</v>
      </c>
      <c r="DS178" s="561"/>
      <c r="DT178" s="567"/>
      <c r="DU178" s="201">
        <v>160</v>
      </c>
      <c r="DV178" s="561"/>
      <c r="DW178" s="567"/>
      <c r="DX178" s="174">
        <v>160</v>
      </c>
      <c r="DY178" s="566"/>
      <c r="DZ178" s="567"/>
      <c r="EA178" s="201">
        <v>160</v>
      </c>
      <c r="EB178" s="561"/>
      <c r="EC178" s="567"/>
      <c r="ED178" s="201">
        <v>160</v>
      </c>
      <c r="EE178" s="561"/>
      <c r="EF178" s="567"/>
      <c r="EG178" s="201">
        <v>160</v>
      </c>
      <c r="EH178" s="561"/>
      <c r="EI178" s="567"/>
      <c r="EJ178" s="174">
        <v>160</v>
      </c>
      <c r="EK178" s="566"/>
      <c r="EL178" s="567"/>
      <c r="EM178" s="201">
        <v>160</v>
      </c>
      <c r="EN178" s="561"/>
      <c r="EO178" s="567"/>
      <c r="EP178" s="201">
        <v>160</v>
      </c>
      <c r="EQ178" s="561"/>
      <c r="ER178" s="567"/>
      <c r="ES178" s="252">
        <f t="shared" si="173"/>
        <v>0</v>
      </c>
      <c r="ET178" s="251">
        <f t="shared" si="174"/>
        <v>0</v>
      </c>
      <c r="EU178" s="226">
        <f t="shared" si="175"/>
        <v>0</v>
      </c>
      <c r="EV178" s="227">
        <f t="shared" si="176"/>
        <v>0</v>
      </c>
      <c r="EW178" s="1"/>
      <c r="EX178" s="1"/>
      <c r="EY178" s="568">
        <v>160</v>
      </c>
      <c r="EZ178" s="573"/>
      <c r="FA178" s="567"/>
      <c r="FB178" s="201">
        <v>160</v>
      </c>
      <c r="FC178" s="573"/>
      <c r="FD178" s="567"/>
      <c r="FE178" s="201">
        <v>160</v>
      </c>
      <c r="FF178" s="573"/>
      <c r="FG178" s="567"/>
      <c r="FH178" s="201">
        <v>160</v>
      </c>
      <c r="FI178" s="573"/>
      <c r="FJ178" s="567"/>
      <c r="FK178" s="174">
        <v>160</v>
      </c>
      <c r="FL178" s="566"/>
      <c r="FM178" s="567"/>
      <c r="FN178" s="201">
        <v>160</v>
      </c>
      <c r="FO178" s="573"/>
      <c r="FP178" s="567"/>
      <c r="FQ178" s="174">
        <v>160</v>
      </c>
      <c r="FR178" s="566"/>
      <c r="FS178" s="567"/>
      <c r="FT178" s="201">
        <v>160</v>
      </c>
      <c r="FU178" s="573"/>
      <c r="FV178" s="567"/>
      <c r="FW178" s="201">
        <v>160</v>
      </c>
      <c r="FX178" s="573"/>
      <c r="FY178" s="567"/>
      <c r="FZ178" s="174">
        <v>160</v>
      </c>
      <c r="GA178" s="566"/>
      <c r="GB178" s="567"/>
      <c r="GC178" s="201">
        <v>160</v>
      </c>
      <c r="GD178" s="573"/>
      <c r="GE178" s="567"/>
      <c r="GF178" s="201">
        <v>160</v>
      </c>
      <c r="GG178" s="573"/>
      <c r="GH178" s="567"/>
      <c r="GI178" s="252">
        <f t="shared" si="177"/>
        <v>0</v>
      </c>
      <c r="GJ178" s="251">
        <f t="shared" si="178"/>
        <v>0</v>
      </c>
      <c r="GK178" s="226">
        <f t="shared" si="179"/>
        <v>0</v>
      </c>
      <c r="GL178" s="227">
        <f t="shared" si="180"/>
        <v>0</v>
      </c>
      <c r="GM178" s="1"/>
      <c r="GN178" s="1"/>
      <c r="GO178" s="568">
        <v>160</v>
      </c>
      <c r="GP178" s="573"/>
      <c r="GQ178" s="567"/>
      <c r="GR178" s="201">
        <v>160</v>
      </c>
      <c r="GS178" s="573"/>
      <c r="GT178" s="567"/>
      <c r="GU178" s="201">
        <v>160</v>
      </c>
      <c r="GV178" s="573"/>
      <c r="GW178" s="567"/>
      <c r="GX178" s="201">
        <v>160</v>
      </c>
      <c r="GY178" s="573"/>
      <c r="GZ178" s="567"/>
      <c r="HA178" s="201">
        <v>160</v>
      </c>
      <c r="HB178" s="573"/>
      <c r="HC178" s="567"/>
      <c r="HD178" s="201">
        <v>160</v>
      </c>
      <c r="HE178" s="573"/>
      <c r="HF178" s="567"/>
      <c r="HG178" s="201">
        <v>160</v>
      </c>
      <c r="HH178" s="573"/>
      <c r="HI178" s="567"/>
      <c r="HJ178" s="201">
        <v>160</v>
      </c>
      <c r="HK178" s="573"/>
      <c r="HL178" s="567"/>
      <c r="HM178" s="201">
        <v>160</v>
      </c>
      <c r="HN178" s="573"/>
      <c r="HO178" s="567"/>
      <c r="HP178" s="201">
        <v>160</v>
      </c>
      <c r="HQ178" s="573"/>
      <c r="HR178" s="567"/>
      <c r="HS178" s="201">
        <v>160</v>
      </c>
      <c r="HT178" s="573"/>
      <c r="HU178" s="567"/>
      <c r="HV178" s="201">
        <v>160</v>
      </c>
      <c r="HW178" s="573"/>
      <c r="HX178" s="567"/>
      <c r="HY178" s="252">
        <f t="shared" si="181"/>
        <v>0</v>
      </c>
      <c r="HZ178" s="251">
        <f t="shared" si="182"/>
        <v>0</v>
      </c>
      <c r="IA178" s="226">
        <f t="shared" si="183"/>
        <v>0</v>
      </c>
      <c r="IB178" s="227">
        <f t="shared" si="184"/>
        <v>0</v>
      </c>
      <c r="IC178" s="1"/>
      <c r="ID178" s="1"/>
      <c r="IE178" s="568">
        <v>160</v>
      </c>
      <c r="IF178" s="573"/>
      <c r="IG178" s="567"/>
      <c r="IH178" s="201">
        <v>160</v>
      </c>
      <c r="II178" s="573"/>
      <c r="IJ178" s="567"/>
      <c r="IK178" s="174">
        <v>160</v>
      </c>
      <c r="IL178" s="566"/>
      <c r="IM178" s="567"/>
      <c r="IN178" s="174">
        <v>160</v>
      </c>
      <c r="IO178" s="566"/>
      <c r="IP178" s="567"/>
      <c r="IQ178" s="174">
        <v>160</v>
      </c>
      <c r="IR178" s="566"/>
      <c r="IS178" s="567"/>
      <c r="IT178" s="174">
        <v>160</v>
      </c>
      <c r="IU178" s="566"/>
      <c r="IV178" s="567"/>
      <c r="IW178" s="201">
        <v>160</v>
      </c>
      <c r="IX178" s="573"/>
      <c r="IY178" s="567"/>
      <c r="IZ178" s="174">
        <v>160</v>
      </c>
      <c r="JA178" s="566"/>
      <c r="JB178" s="567"/>
      <c r="JC178" s="174">
        <v>160</v>
      </c>
      <c r="JD178" s="566"/>
      <c r="JE178" s="567"/>
      <c r="JF178" s="174">
        <v>160</v>
      </c>
      <c r="JG178" s="566"/>
      <c r="JH178" s="567"/>
      <c r="JI178" s="174">
        <v>160</v>
      </c>
      <c r="JJ178" s="566"/>
      <c r="JK178" s="567"/>
      <c r="JL178" s="201">
        <v>160</v>
      </c>
      <c r="JM178" s="573"/>
      <c r="JN178" s="567"/>
      <c r="JO178" s="252">
        <f t="shared" si="185"/>
        <v>0</v>
      </c>
      <c r="JP178" s="251">
        <f t="shared" si="186"/>
        <v>0</v>
      </c>
      <c r="JQ178" s="226">
        <f t="shared" si="187"/>
        <v>0</v>
      </c>
      <c r="JR178" s="227">
        <f t="shared" si="188"/>
        <v>0</v>
      </c>
      <c r="JS178" s="1"/>
      <c r="JT178" s="1"/>
      <c r="JU178" s="174">
        <v>160</v>
      </c>
      <c r="JV178" s="566"/>
      <c r="JW178" s="567"/>
      <c r="JX178" s="174">
        <v>160</v>
      </c>
      <c r="JY178" s="566"/>
      <c r="JZ178" s="567"/>
      <c r="KA178" s="174">
        <v>160</v>
      </c>
      <c r="KB178" s="566"/>
      <c r="KC178" s="567"/>
      <c r="KD178" s="174">
        <v>160</v>
      </c>
      <c r="KE178" s="566"/>
      <c r="KF178" s="567"/>
      <c r="KG178" s="174">
        <v>160</v>
      </c>
      <c r="KH178" s="566"/>
      <c r="KI178" s="567"/>
      <c r="KJ178" s="174">
        <v>160</v>
      </c>
      <c r="KK178" s="566"/>
      <c r="KL178" s="567"/>
      <c r="KM178" s="174">
        <v>160</v>
      </c>
      <c r="KN178" s="566"/>
      <c r="KO178" s="567"/>
      <c r="KP178" s="174">
        <v>160</v>
      </c>
      <c r="KQ178" s="566"/>
      <c r="KR178" s="567"/>
      <c r="KS178" s="174">
        <v>160</v>
      </c>
      <c r="KT178" s="566"/>
      <c r="KU178" s="567"/>
      <c r="KV178" s="174">
        <v>160</v>
      </c>
      <c r="KW178" s="566"/>
      <c r="KX178" s="567"/>
      <c r="KY178" s="174">
        <v>160</v>
      </c>
      <c r="KZ178" s="566"/>
      <c r="LA178" s="567"/>
      <c r="LB178" s="174">
        <v>160</v>
      </c>
      <c r="LC178" s="566"/>
      <c r="LD178" s="567"/>
      <c r="LE178" s="252">
        <f t="shared" si="189"/>
        <v>0</v>
      </c>
      <c r="LF178" s="251">
        <f t="shared" si="190"/>
        <v>0</v>
      </c>
      <c r="LG178" s="226">
        <f t="shared" si="191"/>
        <v>0</v>
      </c>
      <c r="LH178" s="227">
        <f t="shared" si="192"/>
        <v>0</v>
      </c>
      <c r="LI178" s="1"/>
      <c r="LJ178" s="1"/>
      <c r="LK178" s="174">
        <v>160</v>
      </c>
      <c r="LL178" s="566"/>
      <c r="LM178" s="567"/>
      <c r="LN178" s="174">
        <v>160</v>
      </c>
      <c r="LO178" s="566"/>
      <c r="LP178" s="567"/>
      <c r="LQ178" s="174">
        <v>160</v>
      </c>
      <c r="LR178" s="566"/>
      <c r="LS178" s="567"/>
      <c r="LT178" s="174">
        <v>160</v>
      </c>
      <c r="LU178" s="566"/>
      <c r="LV178" s="567"/>
      <c r="LW178" s="174">
        <v>160</v>
      </c>
      <c r="LX178" s="566"/>
      <c r="LY178" s="567"/>
      <c r="LZ178" s="551">
        <v>160</v>
      </c>
      <c r="MA178" s="566"/>
      <c r="MB178" s="567"/>
      <c r="MC178" s="174">
        <v>160</v>
      </c>
      <c r="MD178" s="566"/>
      <c r="ME178" s="567"/>
      <c r="MF178" s="174">
        <v>160</v>
      </c>
      <c r="MG178" s="566"/>
      <c r="MH178" s="567"/>
      <c r="MI178" s="174">
        <v>160</v>
      </c>
      <c r="MJ178" s="566"/>
      <c r="MK178" s="567"/>
      <c r="ML178" s="174">
        <v>160</v>
      </c>
      <c r="MM178" s="566"/>
      <c r="MN178" s="567"/>
      <c r="MO178" s="551">
        <v>160</v>
      </c>
      <c r="MP178" s="566"/>
      <c r="MQ178" s="567"/>
      <c r="MR178" s="174">
        <v>160</v>
      </c>
      <c r="MS178" s="566"/>
      <c r="MT178" s="567"/>
      <c r="MU178" s="252">
        <f t="shared" si="193"/>
        <v>0</v>
      </c>
      <c r="MV178" s="251">
        <f t="shared" si="194"/>
        <v>0</v>
      </c>
      <c r="MW178" s="226">
        <f t="shared" si="195"/>
        <v>0</v>
      </c>
      <c r="MX178" s="227">
        <f t="shared" si="196"/>
        <v>0</v>
      </c>
      <c r="MY178" s="1"/>
      <c r="MZ178" s="1"/>
      <c r="NA178" s="568">
        <v>160</v>
      </c>
      <c r="NB178" s="573"/>
      <c r="NC178" s="567"/>
      <c r="ND178" s="174">
        <v>160</v>
      </c>
      <c r="NE178" s="566"/>
      <c r="NF178" s="567"/>
      <c r="NG178" s="201">
        <v>160</v>
      </c>
      <c r="NH178" s="573"/>
      <c r="NI178" s="567"/>
      <c r="NJ178" s="201">
        <v>160</v>
      </c>
      <c r="NK178" s="573"/>
      <c r="NL178" s="567"/>
      <c r="NM178" s="174">
        <v>160</v>
      </c>
      <c r="NN178" s="566"/>
      <c r="NO178" s="567"/>
      <c r="NP178" s="174">
        <v>160</v>
      </c>
      <c r="NQ178" s="566"/>
      <c r="NR178" s="567"/>
      <c r="NS178" s="174">
        <v>160</v>
      </c>
      <c r="NT178" s="566"/>
      <c r="NU178" s="567"/>
      <c r="NV178" s="201">
        <v>160</v>
      </c>
      <c r="NW178" s="573"/>
      <c r="NX178" s="567"/>
      <c r="NY178" s="201">
        <v>160</v>
      </c>
      <c r="NZ178" s="573"/>
      <c r="OA178" s="567"/>
      <c r="OB178" s="174">
        <v>160</v>
      </c>
      <c r="OC178" s="566"/>
      <c r="OD178" s="567"/>
      <c r="OE178" s="174">
        <v>160</v>
      </c>
      <c r="OF178" s="566"/>
      <c r="OG178" s="567"/>
      <c r="OH178" s="174">
        <v>160</v>
      </c>
      <c r="OI178" s="566"/>
      <c r="OJ178" s="567"/>
      <c r="OK178" s="252">
        <f t="shared" si="197"/>
        <v>0</v>
      </c>
      <c r="OL178" s="251">
        <f t="shared" si="198"/>
        <v>0</v>
      </c>
      <c r="OM178" s="226">
        <f t="shared" si="199"/>
        <v>0</v>
      </c>
      <c r="ON178" s="227">
        <f t="shared" si="200"/>
        <v>0</v>
      </c>
      <c r="OO178" s="1"/>
      <c r="OP178" s="1"/>
      <c r="OQ178" s="571" t="s">
        <v>297</v>
      </c>
      <c r="OR178" s="577">
        <v>160</v>
      </c>
      <c r="OS178" s="573"/>
      <c r="OT178" s="175"/>
      <c r="OU178" s="252">
        <f t="shared" si="201"/>
        <v>0</v>
      </c>
      <c r="OV178" s="227">
        <f t="shared" si="202"/>
        <v>0</v>
      </c>
      <c r="OW178" s="226">
        <f t="shared" si="203"/>
        <v>0</v>
      </c>
      <c r="OX178" s="251">
        <f t="shared" si="204"/>
        <v>0</v>
      </c>
      <c r="OY178" s="574"/>
      <c r="OZ178" s="1"/>
      <c r="PA178" s="1"/>
      <c r="PB178" s="228">
        <f t="shared" si="206"/>
        <v>0</v>
      </c>
      <c r="PC178" s="255">
        <f t="shared" si="207"/>
        <v>0</v>
      </c>
      <c r="PD178" s="226">
        <f t="shared" si="208"/>
        <v>0</v>
      </c>
      <c r="PE178" s="227">
        <f t="shared" si="209"/>
        <v>0</v>
      </c>
      <c r="PF178" s="230">
        <f t="shared" si="210"/>
        <v>0</v>
      </c>
      <c r="PG178" s="229">
        <f t="shared" si="211"/>
        <v>0</v>
      </c>
      <c r="PH178" s="226">
        <f t="shared" si="212"/>
        <v>0</v>
      </c>
      <c r="PI178" s="251">
        <f t="shared" si="213"/>
        <v>0</v>
      </c>
      <c r="PJ178" s="412">
        <f t="shared" si="214"/>
        <v>0</v>
      </c>
      <c r="PK178" s="417">
        <f t="shared" si="215"/>
        <v>0</v>
      </c>
      <c r="PL178" s="412">
        <f t="shared" si="216"/>
        <v>0</v>
      </c>
      <c r="PM178" s="414">
        <f t="shared" si="217"/>
        <v>0</v>
      </c>
      <c r="PN178" s="412" t="s">
        <v>338</v>
      </c>
      <c r="PO178" s="414" t="s">
        <v>338</v>
      </c>
      <c r="PP178" s="412">
        <f t="shared" si="218"/>
        <v>0</v>
      </c>
      <c r="PQ178" s="414">
        <f t="shared" si="219"/>
        <v>0</v>
      </c>
      <c r="PR178" s="1"/>
      <c r="PV178" s="26"/>
      <c r="PW178" s="26"/>
      <c r="PY178" s="26"/>
    </row>
    <row r="179" spans="2:441" s="4" customFormat="1" ht="16.5" customHeight="1" x14ac:dyDescent="0.25">
      <c r="B179" s="46" t="s">
        <v>365</v>
      </c>
      <c r="C179" s="986"/>
      <c r="D179" s="987"/>
      <c r="E179" s="308"/>
      <c r="F179" s="652">
        <v>1</v>
      </c>
      <c r="G179" s="309"/>
      <c r="H179" s="59"/>
      <c r="I179" s="57">
        <f>INT(ROUND(F179,2)*(IF(RIGHT(G179,1)="*",data!$J$11*H179+(IF(H179&gt;0, data!$K$11,0)),(IF(G179&gt;0,data!$J$11*RIGHT(G179,5)+data!$K$11,0)))))</f>
        <v>0</v>
      </c>
      <c r="J179" s="57">
        <f t="shared" si="220"/>
        <v>0</v>
      </c>
      <c r="K179" s="313"/>
      <c r="L179" s="314"/>
      <c r="M179" s="312"/>
      <c r="N179" s="57">
        <f>INT(ROUND(F179,2)*(IF(J179&gt;0,(IF(L179="ano",data!$J$6,0)),0)))</f>
        <v>0</v>
      </c>
      <c r="O179" s="61">
        <f t="shared" si="221"/>
        <v>0</v>
      </c>
      <c r="P179" s="63">
        <f t="shared" si="222"/>
        <v>0</v>
      </c>
      <c r="Q179" s="26"/>
      <c r="R179" s="288" t="str">
        <f t="shared" si="223"/>
        <v/>
      </c>
      <c r="S179" s="289" t="str">
        <f t="shared" si="224"/>
        <v/>
      </c>
      <c r="T179" s="65" t="s">
        <v>338</v>
      </c>
      <c r="U179" s="290" t="str">
        <f t="shared" si="225"/>
        <v/>
      </c>
      <c r="V179" s="4">
        <f t="shared" si="205"/>
        <v>0</v>
      </c>
      <c r="W179" s="26">
        <f t="shared" si="150"/>
        <v>0</v>
      </c>
      <c r="X179" s="26">
        <f>IF(OR(G179=data!$I$18,G179=data!$I$19,G179=data!$I$20,G179=data!$I$21,G179=data!$I$22,G179=data!$I$23,G179=data!$I$24,G179=data!$I$25,G179=data!$I$26,G179=data!$I$27,G179=data!$I$28,G179=data!$I$29,G179=data!$I$30,G179=data!$I$31,G179=data!$I$32,G179=data!$I$33,G179=data!$I$34,G179=data!$I$35,G179=data!$I$36,G179=data!$I$37,G179=data!$I$38,G179=data!$I$39,G179=data!$I$40,G179=data!$I$41,G179=data!$I$42,G179=data!$I$43,G179=data!$I$44),1,0)</f>
        <v>0</v>
      </c>
      <c r="Z179" s="176" t="s">
        <v>297</v>
      </c>
      <c r="AA179" s="10"/>
      <c r="AB179" s="10"/>
      <c r="AC179" s="168">
        <v>160</v>
      </c>
      <c r="AD179" s="328"/>
      <c r="AE179" s="223"/>
      <c r="AF179" s="168">
        <v>160</v>
      </c>
      <c r="AG179" s="328"/>
      <c r="AH179" s="223"/>
      <c r="AI179" s="168">
        <v>160</v>
      </c>
      <c r="AJ179" s="328"/>
      <c r="AK179" s="223"/>
      <c r="AL179" s="168">
        <v>160</v>
      </c>
      <c r="AM179" s="328"/>
      <c r="AN179" s="223"/>
      <c r="AO179" s="168">
        <v>160</v>
      </c>
      <c r="AP179" s="328"/>
      <c r="AQ179" s="223"/>
      <c r="AR179" s="168">
        <v>160</v>
      </c>
      <c r="AS179" s="328"/>
      <c r="AT179" s="223"/>
      <c r="AU179" s="168">
        <v>160</v>
      </c>
      <c r="AV179" s="328"/>
      <c r="AW179" s="223"/>
      <c r="AX179" s="168">
        <v>160</v>
      </c>
      <c r="AY179" s="328"/>
      <c r="AZ179" s="223"/>
      <c r="BA179" s="168">
        <v>160</v>
      </c>
      <c r="BB179" s="328"/>
      <c r="BC179" s="223"/>
      <c r="BD179" s="168">
        <v>160</v>
      </c>
      <c r="BE179" s="328"/>
      <c r="BF179" s="223"/>
      <c r="BG179" s="168">
        <v>160</v>
      </c>
      <c r="BH179" s="328"/>
      <c r="BI179" s="223"/>
      <c r="BJ179" s="168">
        <v>160</v>
      </c>
      <c r="BK179" s="328"/>
      <c r="BL179" s="223"/>
      <c r="BM179" s="226">
        <f t="shared" si="165"/>
        <v>0</v>
      </c>
      <c r="BN179" s="251">
        <f t="shared" si="166"/>
        <v>0</v>
      </c>
      <c r="BO179" s="226">
        <f t="shared" si="167"/>
        <v>0</v>
      </c>
      <c r="BP179" s="227">
        <f t="shared" si="168"/>
        <v>0</v>
      </c>
      <c r="BQ179" s="1"/>
      <c r="BR179" s="1"/>
      <c r="BS179" s="164">
        <v>160</v>
      </c>
      <c r="BT179" s="327"/>
      <c r="BU179" s="177"/>
      <c r="BV179" s="164">
        <v>160</v>
      </c>
      <c r="BW179" s="327"/>
      <c r="BX179" s="177"/>
      <c r="BY179" s="164">
        <v>160</v>
      </c>
      <c r="BZ179" s="327"/>
      <c r="CA179" s="177"/>
      <c r="CB179" s="164">
        <v>160</v>
      </c>
      <c r="CC179" s="327"/>
      <c r="CD179" s="177"/>
      <c r="CE179" s="164">
        <v>160</v>
      </c>
      <c r="CF179" s="327"/>
      <c r="CG179" s="177"/>
      <c r="CH179" s="164">
        <v>160</v>
      </c>
      <c r="CI179" s="327"/>
      <c r="CJ179" s="177"/>
      <c r="CK179" s="164">
        <v>160</v>
      </c>
      <c r="CL179" s="327"/>
      <c r="CM179" s="177"/>
      <c r="CN179" s="164">
        <v>160</v>
      </c>
      <c r="CO179" s="327"/>
      <c r="CP179" s="177"/>
      <c r="CQ179" s="164">
        <v>160</v>
      </c>
      <c r="CR179" s="327"/>
      <c r="CS179" s="177"/>
      <c r="CT179" s="164">
        <v>160</v>
      </c>
      <c r="CU179" s="327"/>
      <c r="CV179" s="177"/>
      <c r="CW179" s="164">
        <v>160</v>
      </c>
      <c r="CX179" s="327"/>
      <c r="CY179" s="177"/>
      <c r="CZ179" s="164">
        <v>160</v>
      </c>
      <c r="DA179" s="327"/>
      <c r="DB179" s="177"/>
      <c r="DC179" s="252">
        <f t="shared" si="169"/>
        <v>0</v>
      </c>
      <c r="DD179" s="251">
        <f t="shared" si="170"/>
        <v>0</v>
      </c>
      <c r="DE179" s="226">
        <f t="shared" si="171"/>
        <v>0</v>
      </c>
      <c r="DF179" s="227">
        <f t="shared" si="172"/>
        <v>0</v>
      </c>
      <c r="DG179" s="1"/>
      <c r="DH179" s="1"/>
      <c r="DI179" s="164">
        <v>160</v>
      </c>
      <c r="DJ179" s="340"/>
      <c r="DK179" s="169"/>
      <c r="DL179" s="195">
        <v>160</v>
      </c>
      <c r="DM179" s="328"/>
      <c r="DN179" s="169"/>
      <c r="DO179" s="195">
        <v>160</v>
      </c>
      <c r="DP179" s="328"/>
      <c r="DQ179" s="169"/>
      <c r="DR179" s="195">
        <v>160</v>
      </c>
      <c r="DS179" s="328"/>
      <c r="DT179" s="169"/>
      <c r="DU179" s="195">
        <v>160</v>
      </c>
      <c r="DV179" s="328"/>
      <c r="DW179" s="169"/>
      <c r="DX179" s="164">
        <v>160</v>
      </c>
      <c r="DY179" s="340"/>
      <c r="DZ179" s="169"/>
      <c r="EA179" s="195">
        <v>160</v>
      </c>
      <c r="EB179" s="328"/>
      <c r="EC179" s="169"/>
      <c r="ED179" s="195">
        <v>160</v>
      </c>
      <c r="EE179" s="328"/>
      <c r="EF179" s="169"/>
      <c r="EG179" s="195">
        <v>160</v>
      </c>
      <c r="EH179" s="328"/>
      <c r="EI179" s="169"/>
      <c r="EJ179" s="164">
        <v>160</v>
      </c>
      <c r="EK179" s="340"/>
      <c r="EL179" s="169"/>
      <c r="EM179" s="195">
        <v>160</v>
      </c>
      <c r="EN179" s="328"/>
      <c r="EO179" s="169"/>
      <c r="EP179" s="195">
        <v>160</v>
      </c>
      <c r="EQ179" s="328"/>
      <c r="ER179" s="169"/>
      <c r="ES179" s="252">
        <f t="shared" si="173"/>
        <v>0</v>
      </c>
      <c r="ET179" s="251">
        <f t="shared" si="174"/>
        <v>0</v>
      </c>
      <c r="EU179" s="226">
        <f t="shared" si="175"/>
        <v>0</v>
      </c>
      <c r="EV179" s="227">
        <f t="shared" si="176"/>
        <v>0</v>
      </c>
      <c r="EW179" s="1"/>
      <c r="EX179" s="1"/>
      <c r="EY179" s="346">
        <v>160</v>
      </c>
      <c r="EZ179" s="327"/>
      <c r="FA179" s="169"/>
      <c r="FB179" s="195">
        <v>160</v>
      </c>
      <c r="FC179" s="327"/>
      <c r="FD179" s="169"/>
      <c r="FE179" s="195">
        <v>160</v>
      </c>
      <c r="FF179" s="327"/>
      <c r="FG179" s="169"/>
      <c r="FH179" s="195">
        <v>160</v>
      </c>
      <c r="FI179" s="327"/>
      <c r="FJ179" s="169"/>
      <c r="FK179" s="164">
        <v>160</v>
      </c>
      <c r="FL179" s="340"/>
      <c r="FM179" s="169"/>
      <c r="FN179" s="195">
        <v>160</v>
      </c>
      <c r="FO179" s="327"/>
      <c r="FP179" s="169"/>
      <c r="FQ179" s="164">
        <v>160</v>
      </c>
      <c r="FR179" s="340"/>
      <c r="FS179" s="169"/>
      <c r="FT179" s="195">
        <v>160</v>
      </c>
      <c r="FU179" s="327"/>
      <c r="FV179" s="169"/>
      <c r="FW179" s="195">
        <v>160</v>
      </c>
      <c r="FX179" s="327"/>
      <c r="FY179" s="169"/>
      <c r="FZ179" s="164">
        <v>160</v>
      </c>
      <c r="GA179" s="340"/>
      <c r="GB179" s="169"/>
      <c r="GC179" s="195">
        <v>160</v>
      </c>
      <c r="GD179" s="327"/>
      <c r="GE179" s="169"/>
      <c r="GF179" s="195">
        <v>160</v>
      </c>
      <c r="GG179" s="327"/>
      <c r="GH179" s="169"/>
      <c r="GI179" s="252">
        <f t="shared" si="177"/>
        <v>0</v>
      </c>
      <c r="GJ179" s="251">
        <f t="shared" si="178"/>
        <v>0</v>
      </c>
      <c r="GK179" s="226">
        <f t="shared" si="179"/>
        <v>0</v>
      </c>
      <c r="GL179" s="227">
        <f t="shared" si="180"/>
        <v>0</v>
      </c>
      <c r="GM179" s="1"/>
      <c r="GN179" s="1"/>
      <c r="GO179" s="346">
        <v>160</v>
      </c>
      <c r="GP179" s="327"/>
      <c r="GQ179" s="169"/>
      <c r="GR179" s="195">
        <v>160</v>
      </c>
      <c r="GS179" s="327"/>
      <c r="GT179" s="169"/>
      <c r="GU179" s="195">
        <v>160</v>
      </c>
      <c r="GV179" s="327"/>
      <c r="GW179" s="169"/>
      <c r="GX179" s="195">
        <v>160</v>
      </c>
      <c r="GY179" s="327"/>
      <c r="GZ179" s="169"/>
      <c r="HA179" s="195">
        <v>160</v>
      </c>
      <c r="HB179" s="327"/>
      <c r="HC179" s="169"/>
      <c r="HD179" s="195">
        <v>160</v>
      </c>
      <c r="HE179" s="327"/>
      <c r="HF179" s="169"/>
      <c r="HG179" s="195">
        <v>160</v>
      </c>
      <c r="HH179" s="327"/>
      <c r="HI179" s="169"/>
      <c r="HJ179" s="195">
        <v>160</v>
      </c>
      <c r="HK179" s="327"/>
      <c r="HL179" s="169"/>
      <c r="HM179" s="195">
        <v>160</v>
      </c>
      <c r="HN179" s="327"/>
      <c r="HO179" s="169"/>
      <c r="HP179" s="195">
        <v>160</v>
      </c>
      <c r="HQ179" s="327"/>
      <c r="HR179" s="169"/>
      <c r="HS179" s="195">
        <v>160</v>
      </c>
      <c r="HT179" s="327"/>
      <c r="HU179" s="169"/>
      <c r="HV179" s="195">
        <v>160</v>
      </c>
      <c r="HW179" s="327"/>
      <c r="HX179" s="169"/>
      <c r="HY179" s="252">
        <f t="shared" si="181"/>
        <v>0</v>
      </c>
      <c r="HZ179" s="251">
        <f t="shared" si="182"/>
        <v>0</v>
      </c>
      <c r="IA179" s="226">
        <f t="shared" si="183"/>
        <v>0</v>
      </c>
      <c r="IB179" s="227">
        <f t="shared" si="184"/>
        <v>0</v>
      </c>
      <c r="IC179" s="1"/>
      <c r="ID179" s="1"/>
      <c r="IE179" s="346">
        <v>160</v>
      </c>
      <c r="IF179" s="327"/>
      <c r="IG179" s="169"/>
      <c r="IH179" s="195">
        <v>160</v>
      </c>
      <c r="II179" s="327"/>
      <c r="IJ179" s="169"/>
      <c r="IK179" s="164">
        <v>160</v>
      </c>
      <c r="IL179" s="340"/>
      <c r="IM179" s="169"/>
      <c r="IN179" s="164">
        <v>160</v>
      </c>
      <c r="IO179" s="340"/>
      <c r="IP179" s="169"/>
      <c r="IQ179" s="164">
        <v>160</v>
      </c>
      <c r="IR179" s="340"/>
      <c r="IS179" s="169"/>
      <c r="IT179" s="164">
        <v>160</v>
      </c>
      <c r="IU179" s="340"/>
      <c r="IV179" s="169"/>
      <c r="IW179" s="195">
        <v>160</v>
      </c>
      <c r="IX179" s="327"/>
      <c r="IY179" s="169"/>
      <c r="IZ179" s="164">
        <v>160</v>
      </c>
      <c r="JA179" s="340"/>
      <c r="JB179" s="169"/>
      <c r="JC179" s="164">
        <v>160</v>
      </c>
      <c r="JD179" s="340"/>
      <c r="JE179" s="169"/>
      <c r="JF179" s="164">
        <v>160</v>
      </c>
      <c r="JG179" s="340"/>
      <c r="JH179" s="169"/>
      <c r="JI179" s="164">
        <v>160</v>
      </c>
      <c r="JJ179" s="340"/>
      <c r="JK179" s="169"/>
      <c r="JL179" s="195">
        <v>160</v>
      </c>
      <c r="JM179" s="327"/>
      <c r="JN179" s="169"/>
      <c r="JO179" s="252">
        <f t="shared" si="185"/>
        <v>0</v>
      </c>
      <c r="JP179" s="251">
        <f t="shared" si="186"/>
        <v>0</v>
      </c>
      <c r="JQ179" s="226">
        <f t="shared" si="187"/>
        <v>0</v>
      </c>
      <c r="JR179" s="227">
        <f t="shared" si="188"/>
        <v>0</v>
      </c>
      <c r="JS179" s="1"/>
      <c r="JT179" s="1"/>
      <c r="JU179" s="164">
        <v>160</v>
      </c>
      <c r="JV179" s="340"/>
      <c r="JW179" s="169"/>
      <c r="JX179" s="164">
        <v>160</v>
      </c>
      <c r="JY179" s="340"/>
      <c r="JZ179" s="169"/>
      <c r="KA179" s="164">
        <v>160</v>
      </c>
      <c r="KB179" s="340"/>
      <c r="KC179" s="169"/>
      <c r="KD179" s="164">
        <v>160</v>
      </c>
      <c r="KE179" s="340"/>
      <c r="KF179" s="169"/>
      <c r="KG179" s="164">
        <v>160</v>
      </c>
      <c r="KH179" s="340"/>
      <c r="KI179" s="169"/>
      <c r="KJ179" s="164">
        <v>160</v>
      </c>
      <c r="KK179" s="340"/>
      <c r="KL179" s="169"/>
      <c r="KM179" s="164">
        <v>160</v>
      </c>
      <c r="KN179" s="340"/>
      <c r="KO179" s="169"/>
      <c r="KP179" s="164">
        <v>160</v>
      </c>
      <c r="KQ179" s="340"/>
      <c r="KR179" s="169"/>
      <c r="KS179" s="164">
        <v>160</v>
      </c>
      <c r="KT179" s="340"/>
      <c r="KU179" s="169"/>
      <c r="KV179" s="164">
        <v>160</v>
      </c>
      <c r="KW179" s="340"/>
      <c r="KX179" s="169"/>
      <c r="KY179" s="164">
        <v>160</v>
      </c>
      <c r="KZ179" s="340"/>
      <c r="LA179" s="169"/>
      <c r="LB179" s="164">
        <v>160</v>
      </c>
      <c r="LC179" s="340"/>
      <c r="LD179" s="169"/>
      <c r="LE179" s="252">
        <f t="shared" si="189"/>
        <v>0</v>
      </c>
      <c r="LF179" s="251">
        <f t="shared" si="190"/>
        <v>0</v>
      </c>
      <c r="LG179" s="226">
        <f t="shared" si="191"/>
        <v>0</v>
      </c>
      <c r="LH179" s="227">
        <f t="shared" si="192"/>
        <v>0</v>
      </c>
      <c r="LI179" s="1"/>
      <c r="LJ179" s="1"/>
      <c r="LK179" s="164">
        <v>160</v>
      </c>
      <c r="LL179" s="340"/>
      <c r="LM179" s="169"/>
      <c r="LN179" s="164">
        <v>160</v>
      </c>
      <c r="LO179" s="340"/>
      <c r="LP179" s="169"/>
      <c r="LQ179" s="164">
        <v>160</v>
      </c>
      <c r="LR179" s="340"/>
      <c r="LS179" s="169"/>
      <c r="LT179" s="164">
        <v>160</v>
      </c>
      <c r="LU179" s="340"/>
      <c r="LV179" s="169"/>
      <c r="LW179" s="164">
        <v>160</v>
      </c>
      <c r="LX179" s="340"/>
      <c r="LY179" s="169"/>
      <c r="LZ179" s="205">
        <v>160</v>
      </c>
      <c r="MA179" s="340"/>
      <c r="MB179" s="169"/>
      <c r="MC179" s="164">
        <v>160</v>
      </c>
      <c r="MD179" s="340"/>
      <c r="ME179" s="169"/>
      <c r="MF179" s="164">
        <v>160</v>
      </c>
      <c r="MG179" s="340"/>
      <c r="MH179" s="169"/>
      <c r="MI179" s="164">
        <v>160</v>
      </c>
      <c r="MJ179" s="340"/>
      <c r="MK179" s="169"/>
      <c r="ML179" s="164">
        <v>160</v>
      </c>
      <c r="MM179" s="340"/>
      <c r="MN179" s="169"/>
      <c r="MO179" s="205">
        <v>160</v>
      </c>
      <c r="MP179" s="340"/>
      <c r="MQ179" s="169"/>
      <c r="MR179" s="164">
        <v>160</v>
      </c>
      <c r="MS179" s="340"/>
      <c r="MT179" s="169"/>
      <c r="MU179" s="252">
        <f t="shared" si="193"/>
        <v>0</v>
      </c>
      <c r="MV179" s="251">
        <f t="shared" si="194"/>
        <v>0</v>
      </c>
      <c r="MW179" s="226">
        <f t="shared" si="195"/>
        <v>0</v>
      </c>
      <c r="MX179" s="227">
        <f t="shared" si="196"/>
        <v>0</v>
      </c>
      <c r="MY179" s="1"/>
      <c r="MZ179" s="1"/>
      <c r="NA179" s="346">
        <v>160</v>
      </c>
      <c r="NB179" s="327"/>
      <c r="NC179" s="169"/>
      <c r="ND179" s="164">
        <v>160</v>
      </c>
      <c r="NE179" s="340"/>
      <c r="NF179" s="169"/>
      <c r="NG179" s="195">
        <v>160</v>
      </c>
      <c r="NH179" s="327"/>
      <c r="NI179" s="169"/>
      <c r="NJ179" s="195">
        <v>160</v>
      </c>
      <c r="NK179" s="327"/>
      <c r="NL179" s="169"/>
      <c r="NM179" s="164">
        <v>160</v>
      </c>
      <c r="NN179" s="340"/>
      <c r="NO179" s="169"/>
      <c r="NP179" s="164">
        <v>160</v>
      </c>
      <c r="NQ179" s="340"/>
      <c r="NR179" s="169"/>
      <c r="NS179" s="164">
        <v>160</v>
      </c>
      <c r="NT179" s="340"/>
      <c r="NU179" s="169"/>
      <c r="NV179" s="195">
        <v>160</v>
      </c>
      <c r="NW179" s="327"/>
      <c r="NX179" s="169"/>
      <c r="NY179" s="195">
        <v>160</v>
      </c>
      <c r="NZ179" s="327"/>
      <c r="OA179" s="169"/>
      <c r="OB179" s="164">
        <v>160</v>
      </c>
      <c r="OC179" s="340"/>
      <c r="OD179" s="169"/>
      <c r="OE179" s="164">
        <v>160</v>
      </c>
      <c r="OF179" s="340"/>
      <c r="OG179" s="169"/>
      <c r="OH179" s="164">
        <v>160</v>
      </c>
      <c r="OI179" s="340"/>
      <c r="OJ179" s="169"/>
      <c r="OK179" s="252">
        <f t="shared" si="197"/>
        <v>0</v>
      </c>
      <c r="OL179" s="251">
        <f t="shared" si="198"/>
        <v>0</v>
      </c>
      <c r="OM179" s="226">
        <f t="shared" si="199"/>
        <v>0</v>
      </c>
      <c r="ON179" s="227">
        <f t="shared" si="200"/>
        <v>0</v>
      </c>
      <c r="OO179" s="1"/>
      <c r="OP179" s="1"/>
      <c r="OQ179" s="283" t="s">
        <v>297</v>
      </c>
      <c r="OR179" s="354">
        <v>160</v>
      </c>
      <c r="OS179" s="327"/>
      <c r="OT179" s="177"/>
      <c r="OU179" s="252">
        <f t="shared" si="201"/>
        <v>0</v>
      </c>
      <c r="OV179" s="227">
        <f t="shared" si="202"/>
        <v>0</v>
      </c>
      <c r="OW179" s="226">
        <f t="shared" si="203"/>
        <v>0</v>
      </c>
      <c r="OX179" s="251">
        <f t="shared" si="204"/>
        <v>0</v>
      </c>
      <c r="OY179" s="293"/>
      <c r="OZ179" s="1"/>
      <c r="PA179" s="1"/>
      <c r="PB179" s="228">
        <f t="shared" si="206"/>
        <v>0</v>
      </c>
      <c r="PC179" s="255">
        <f t="shared" si="207"/>
        <v>0</v>
      </c>
      <c r="PD179" s="226">
        <f t="shared" si="208"/>
        <v>0</v>
      </c>
      <c r="PE179" s="227">
        <f t="shared" si="209"/>
        <v>0</v>
      </c>
      <c r="PF179" s="230">
        <f t="shared" si="210"/>
        <v>0</v>
      </c>
      <c r="PG179" s="229">
        <f t="shared" si="211"/>
        <v>0</v>
      </c>
      <c r="PH179" s="226">
        <f t="shared" si="212"/>
        <v>0</v>
      </c>
      <c r="PI179" s="251">
        <f t="shared" si="213"/>
        <v>0</v>
      </c>
      <c r="PJ179" s="412">
        <f t="shared" si="214"/>
        <v>0</v>
      </c>
      <c r="PK179" s="417">
        <f t="shared" si="215"/>
        <v>0</v>
      </c>
      <c r="PL179" s="412">
        <f t="shared" si="216"/>
        <v>0</v>
      </c>
      <c r="PM179" s="414">
        <f t="shared" si="217"/>
        <v>0</v>
      </c>
      <c r="PN179" s="412" t="s">
        <v>338</v>
      </c>
      <c r="PO179" s="414" t="s">
        <v>338</v>
      </c>
      <c r="PP179" s="412">
        <f t="shared" si="218"/>
        <v>0</v>
      </c>
      <c r="PQ179" s="414">
        <f t="shared" si="219"/>
        <v>0</v>
      </c>
      <c r="PR179" s="1"/>
      <c r="PV179" s="26"/>
      <c r="PW179" s="26"/>
      <c r="PY179" s="26"/>
    </row>
    <row r="180" spans="2:441" s="4" customFormat="1" ht="15" hidden="1" customHeight="1" x14ac:dyDescent="0.25">
      <c r="B180" s="46"/>
      <c r="C180" s="982"/>
      <c r="D180" s="983"/>
      <c r="E180" s="583"/>
      <c r="F180" s="652"/>
      <c r="G180" s="584"/>
      <c r="H180" s="58"/>
      <c r="I180" s="57">
        <f>INT(ROUND(F180,2)*(IF(RIGHT(G180,1)="*",data!$J$11*H180+(IF(H180&gt;0, data!$K$11,0)),(IF(G180&gt;0,data!$J$11*RIGHT(G180,5)+data!$K$11,0)))))</f>
        <v>0</v>
      </c>
      <c r="J180" s="57">
        <f t="shared" si="220"/>
        <v>0</v>
      </c>
      <c r="K180" s="576"/>
      <c r="L180" s="550"/>
      <c r="M180" s="128"/>
      <c r="N180" s="57">
        <f>INT(ROUND(F180,2)*(IF(J180&gt;0,(IF(L180="ano",data!$J$6,0)),0)))</f>
        <v>0</v>
      </c>
      <c r="O180" s="61">
        <f t="shared" si="221"/>
        <v>0</v>
      </c>
      <c r="P180" s="63">
        <f t="shared" si="222"/>
        <v>0</v>
      </c>
      <c r="Q180" s="26"/>
      <c r="R180" s="288" t="str">
        <f t="shared" si="223"/>
        <v/>
      </c>
      <c r="S180" s="289" t="str">
        <f t="shared" si="224"/>
        <v/>
      </c>
      <c r="T180" s="65" t="s">
        <v>338</v>
      </c>
      <c r="U180" s="290" t="str">
        <f t="shared" si="225"/>
        <v/>
      </c>
      <c r="V180" s="4">
        <f t="shared" si="205"/>
        <v>0</v>
      </c>
      <c r="W180" s="26">
        <f t="shared" ref="W180:W205" si="226">IF(H180&gt;0,IF(RIGHT(G180,1)="*",0,1),0)</f>
        <v>0</v>
      </c>
      <c r="X180" s="26">
        <f>IF(OR(G180=data!$I$18,G180=data!$I$19,G180=data!$I$20,G180=data!$I$21,G180=data!$I$22,G180=data!$I$23,G180=data!$I$24,G180=data!$I$25,G180=data!$I$26,G180=data!$I$27,G180=data!$I$28,G180=data!$I$29,G180=data!$I$30,G180=data!$I$31,G180=data!$I$32,G180=data!$I$33,G180=data!$I$34,G180=data!$I$35,G180=data!$I$36,G180=data!$I$37,G180=data!$I$38,G180=data!$I$39,G180=data!$I$40,G180=data!$I$41,G180=data!$I$42,G180=data!$I$43,G180=data!$I$44),1,0)</f>
        <v>0</v>
      </c>
      <c r="Z180" s="173" t="s">
        <v>297</v>
      </c>
      <c r="AA180" s="10"/>
      <c r="AB180" s="10"/>
      <c r="AC180" s="560">
        <v>160</v>
      </c>
      <c r="AD180" s="561"/>
      <c r="AE180" s="562"/>
      <c r="AF180" s="560">
        <v>160</v>
      </c>
      <c r="AG180" s="561"/>
      <c r="AH180" s="562"/>
      <c r="AI180" s="560">
        <v>160</v>
      </c>
      <c r="AJ180" s="561"/>
      <c r="AK180" s="562"/>
      <c r="AL180" s="560">
        <v>160</v>
      </c>
      <c r="AM180" s="561"/>
      <c r="AN180" s="562"/>
      <c r="AO180" s="560">
        <v>160</v>
      </c>
      <c r="AP180" s="561"/>
      <c r="AQ180" s="562"/>
      <c r="AR180" s="560">
        <v>160</v>
      </c>
      <c r="AS180" s="561"/>
      <c r="AT180" s="562"/>
      <c r="AU180" s="560">
        <v>160</v>
      </c>
      <c r="AV180" s="561"/>
      <c r="AW180" s="562"/>
      <c r="AX180" s="560">
        <v>160</v>
      </c>
      <c r="AY180" s="561"/>
      <c r="AZ180" s="562"/>
      <c r="BA180" s="560">
        <v>160</v>
      </c>
      <c r="BB180" s="561"/>
      <c r="BC180" s="562"/>
      <c r="BD180" s="560">
        <v>160</v>
      </c>
      <c r="BE180" s="561"/>
      <c r="BF180" s="562"/>
      <c r="BG180" s="560">
        <v>160</v>
      </c>
      <c r="BH180" s="561"/>
      <c r="BI180" s="562"/>
      <c r="BJ180" s="560">
        <v>160</v>
      </c>
      <c r="BK180" s="561"/>
      <c r="BL180" s="562"/>
      <c r="BM180" s="226">
        <f t="shared" si="165"/>
        <v>0</v>
      </c>
      <c r="BN180" s="251">
        <f t="shared" si="166"/>
        <v>0</v>
      </c>
      <c r="BO180" s="226">
        <f t="shared" si="167"/>
        <v>0</v>
      </c>
      <c r="BP180" s="227">
        <f t="shared" si="168"/>
        <v>0</v>
      </c>
      <c r="BQ180" s="1"/>
      <c r="BR180" s="1"/>
      <c r="BS180" s="174">
        <v>160</v>
      </c>
      <c r="BT180" s="573"/>
      <c r="BU180" s="175"/>
      <c r="BV180" s="174">
        <v>160</v>
      </c>
      <c r="BW180" s="573"/>
      <c r="BX180" s="175"/>
      <c r="BY180" s="174">
        <v>160</v>
      </c>
      <c r="BZ180" s="573"/>
      <c r="CA180" s="175"/>
      <c r="CB180" s="174">
        <v>160</v>
      </c>
      <c r="CC180" s="573"/>
      <c r="CD180" s="175"/>
      <c r="CE180" s="174">
        <v>160</v>
      </c>
      <c r="CF180" s="573"/>
      <c r="CG180" s="175"/>
      <c r="CH180" s="174">
        <v>160</v>
      </c>
      <c r="CI180" s="573"/>
      <c r="CJ180" s="175"/>
      <c r="CK180" s="174">
        <v>160</v>
      </c>
      <c r="CL180" s="573"/>
      <c r="CM180" s="175"/>
      <c r="CN180" s="174">
        <v>160</v>
      </c>
      <c r="CO180" s="573"/>
      <c r="CP180" s="175"/>
      <c r="CQ180" s="174">
        <v>160</v>
      </c>
      <c r="CR180" s="573"/>
      <c r="CS180" s="175"/>
      <c r="CT180" s="174">
        <v>160</v>
      </c>
      <c r="CU180" s="573"/>
      <c r="CV180" s="175"/>
      <c r="CW180" s="174">
        <v>160</v>
      </c>
      <c r="CX180" s="573"/>
      <c r="CY180" s="175"/>
      <c r="CZ180" s="174">
        <v>160</v>
      </c>
      <c r="DA180" s="573"/>
      <c r="DB180" s="175"/>
      <c r="DC180" s="252">
        <f t="shared" si="169"/>
        <v>0</v>
      </c>
      <c r="DD180" s="251">
        <f t="shared" si="170"/>
        <v>0</v>
      </c>
      <c r="DE180" s="226">
        <f t="shared" si="171"/>
        <v>0</v>
      </c>
      <c r="DF180" s="227">
        <f t="shared" si="172"/>
        <v>0</v>
      </c>
      <c r="DG180" s="1"/>
      <c r="DH180" s="1"/>
      <c r="DI180" s="174">
        <v>160</v>
      </c>
      <c r="DJ180" s="566"/>
      <c r="DK180" s="567"/>
      <c r="DL180" s="201">
        <v>160</v>
      </c>
      <c r="DM180" s="561"/>
      <c r="DN180" s="567"/>
      <c r="DO180" s="201">
        <v>160</v>
      </c>
      <c r="DP180" s="561"/>
      <c r="DQ180" s="567"/>
      <c r="DR180" s="201">
        <v>160</v>
      </c>
      <c r="DS180" s="561"/>
      <c r="DT180" s="567"/>
      <c r="DU180" s="201">
        <v>160</v>
      </c>
      <c r="DV180" s="561"/>
      <c r="DW180" s="567"/>
      <c r="DX180" s="174">
        <v>160</v>
      </c>
      <c r="DY180" s="566"/>
      <c r="DZ180" s="567"/>
      <c r="EA180" s="201">
        <v>160</v>
      </c>
      <c r="EB180" s="561"/>
      <c r="EC180" s="567"/>
      <c r="ED180" s="201">
        <v>160</v>
      </c>
      <c r="EE180" s="561"/>
      <c r="EF180" s="567"/>
      <c r="EG180" s="201">
        <v>160</v>
      </c>
      <c r="EH180" s="561"/>
      <c r="EI180" s="567"/>
      <c r="EJ180" s="174">
        <v>160</v>
      </c>
      <c r="EK180" s="566"/>
      <c r="EL180" s="567"/>
      <c r="EM180" s="201">
        <v>160</v>
      </c>
      <c r="EN180" s="561"/>
      <c r="EO180" s="567"/>
      <c r="EP180" s="201">
        <v>160</v>
      </c>
      <c r="EQ180" s="561"/>
      <c r="ER180" s="567"/>
      <c r="ES180" s="252">
        <f t="shared" si="173"/>
        <v>0</v>
      </c>
      <c r="ET180" s="251">
        <f t="shared" si="174"/>
        <v>0</v>
      </c>
      <c r="EU180" s="226">
        <f t="shared" si="175"/>
        <v>0</v>
      </c>
      <c r="EV180" s="227">
        <f t="shared" si="176"/>
        <v>0</v>
      </c>
      <c r="EW180" s="1"/>
      <c r="EX180" s="1"/>
      <c r="EY180" s="568">
        <v>160</v>
      </c>
      <c r="EZ180" s="573"/>
      <c r="FA180" s="567"/>
      <c r="FB180" s="201">
        <v>160</v>
      </c>
      <c r="FC180" s="573"/>
      <c r="FD180" s="567"/>
      <c r="FE180" s="201">
        <v>160</v>
      </c>
      <c r="FF180" s="573"/>
      <c r="FG180" s="567"/>
      <c r="FH180" s="201">
        <v>160</v>
      </c>
      <c r="FI180" s="573"/>
      <c r="FJ180" s="567"/>
      <c r="FK180" s="174">
        <v>160</v>
      </c>
      <c r="FL180" s="566"/>
      <c r="FM180" s="567"/>
      <c r="FN180" s="201">
        <v>160</v>
      </c>
      <c r="FO180" s="573"/>
      <c r="FP180" s="567"/>
      <c r="FQ180" s="174">
        <v>160</v>
      </c>
      <c r="FR180" s="566"/>
      <c r="FS180" s="567"/>
      <c r="FT180" s="201">
        <v>160</v>
      </c>
      <c r="FU180" s="573"/>
      <c r="FV180" s="567"/>
      <c r="FW180" s="201">
        <v>160</v>
      </c>
      <c r="FX180" s="573"/>
      <c r="FY180" s="567"/>
      <c r="FZ180" s="174">
        <v>160</v>
      </c>
      <c r="GA180" s="566"/>
      <c r="GB180" s="567"/>
      <c r="GC180" s="201">
        <v>160</v>
      </c>
      <c r="GD180" s="573"/>
      <c r="GE180" s="567"/>
      <c r="GF180" s="201">
        <v>160</v>
      </c>
      <c r="GG180" s="573"/>
      <c r="GH180" s="567"/>
      <c r="GI180" s="252">
        <f t="shared" si="177"/>
        <v>0</v>
      </c>
      <c r="GJ180" s="251">
        <f t="shared" si="178"/>
        <v>0</v>
      </c>
      <c r="GK180" s="226">
        <f t="shared" si="179"/>
        <v>0</v>
      </c>
      <c r="GL180" s="227">
        <f t="shared" si="180"/>
        <v>0</v>
      </c>
      <c r="GM180" s="1"/>
      <c r="GN180" s="1"/>
      <c r="GO180" s="568">
        <v>160</v>
      </c>
      <c r="GP180" s="573"/>
      <c r="GQ180" s="567"/>
      <c r="GR180" s="201">
        <v>160</v>
      </c>
      <c r="GS180" s="573"/>
      <c r="GT180" s="567"/>
      <c r="GU180" s="201">
        <v>160</v>
      </c>
      <c r="GV180" s="573"/>
      <c r="GW180" s="567"/>
      <c r="GX180" s="201">
        <v>160</v>
      </c>
      <c r="GY180" s="573"/>
      <c r="GZ180" s="567"/>
      <c r="HA180" s="201">
        <v>160</v>
      </c>
      <c r="HB180" s="573"/>
      <c r="HC180" s="567"/>
      <c r="HD180" s="201">
        <v>160</v>
      </c>
      <c r="HE180" s="573"/>
      <c r="HF180" s="567"/>
      <c r="HG180" s="201">
        <v>160</v>
      </c>
      <c r="HH180" s="573"/>
      <c r="HI180" s="567"/>
      <c r="HJ180" s="201">
        <v>160</v>
      </c>
      <c r="HK180" s="573"/>
      <c r="HL180" s="567"/>
      <c r="HM180" s="201">
        <v>160</v>
      </c>
      <c r="HN180" s="573"/>
      <c r="HO180" s="567"/>
      <c r="HP180" s="201">
        <v>160</v>
      </c>
      <c r="HQ180" s="573"/>
      <c r="HR180" s="567"/>
      <c r="HS180" s="201">
        <v>160</v>
      </c>
      <c r="HT180" s="573"/>
      <c r="HU180" s="567"/>
      <c r="HV180" s="201">
        <v>160</v>
      </c>
      <c r="HW180" s="573"/>
      <c r="HX180" s="567"/>
      <c r="HY180" s="252">
        <f t="shared" si="181"/>
        <v>0</v>
      </c>
      <c r="HZ180" s="251">
        <f t="shared" si="182"/>
        <v>0</v>
      </c>
      <c r="IA180" s="226">
        <f t="shared" si="183"/>
        <v>0</v>
      </c>
      <c r="IB180" s="227">
        <f t="shared" si="184"/>
        <v>0</v>
      </c>
      <c r="IC180" s="1"/>
      <c r="ID180" s="1"/>
      <c r="IE180" s="568">
        <v>160</v>
      </c>
      <c r="IF180" s="573"/>
      <c r="IG180" s="567"/>
      <c r="IH180" s="201">
        <v>160</v>
      </c>
      <c r="II180" s="573"/>
      <c r="IJ180" s="567"/>
      <c r="IK180" s="174">
        <v>160</v>
      </c>
      <c r="IL180" s="566"/>
      <c r="IM180" s="567"/>
      <c r="IN180" s="174">
        <v>160</v>
      </c>
      <c r="IO180" s="566"/>
      <c r="IP180" s="567"/>
      <c r="IQ180" s="174">
        <v>160</v>
      </c>
      <c r="IR180" s="566"/>
      <c r="IS180" s="567"/>
      <c r="IT180" s="174">
        <v>160</v>
      </c>
      <c r="IU180" s="566"/>
      <c r="IV180" s="567"/>
      <c r="IW180" s="201">
        <v>160</v>
      </c>
      <c r="IX180" s="573"/>
      <c r="IY180" s="567"/>
      <c r="IZ180" s="174">
        <v>160</v>
      </c>
      <c r="JA180" s="566"/>
      <c r="JB180" s="567"/>
      <c r="JC180" s="174">
        <v>160</v>
      </c>
      <c r="JD180" s="566"/>
      <c r="JE180" s="567"/>
      <c r="JF180" s="174">
        <v>160</v>
      </c>
      <c r="JG180" s="566"/>
      <c r="JH180" s="567"/>
      <c r="JI180" s="174">
        <v>160</v>
      </c>
      <c r="JJ180" s="566"/>
      <c r="JK180" s="567"/>
      <c r="JL180" s="201">
        <v>160</v>
      </c>
      <c r="JM180" s="573"/>
      <c r="JN180" s="567"/>
      <c r="JO180" s="252">
        <f t="shared" si="185"/>
        <v>0</v>
      </c>
      <c r="JP180" s="251">
        <f t="shared" si="186"/>
        <v>0</v>
      </c>
      <c r="JQ180" s="226">
        <f t="shared" si="187"/>
        <v>0</v>
      </c>
      <c r="JR180" s="227">
        <f t="shared" si="188"/>
        <v>0</v>
      </c>
      <c r="JS180" s="1"/>
      <c r="JT180" s="1"/>
      <c r="JU180" s="174">
        <v>160</v>
      </c>
      <c r="JV180" s="566"/>
      <c r="JW180" s="567"/>
      <c r="JX180" s="174">
        <v>160</v>
      </c>
      <c r="JY180" s="566"/>
      <c r="JZ180" s="567"/>
      <c r="KA180" s="174">
        <v>160</v>
      </c>
      <c r="KB180" s="566"/>
      <c r="KC180" s="567"/>
      <c r="KD180" s="174">
        <v>160</v>
      </c>
      <c r="KE180" s="566"/>
      <c r="KF180" s="567"/>
      <c r="KG180" s="174">
        <v>160</v>
      </c>
      <c r="KH180" s="566"/>
      <c r="KI180" s="567"/>
      <c r="KJ180" s="174">
        <v>160</v>
      </c>
      <c r="KK180" s="566"/>
      <c r="KL180" s="567"/>
      <c r="KM180" s="174">
        <v>160</v>
      </c>
      <c r="KN180" s="566"/>
      <c r="KO180" s="567"/>
      <c r="KP180" s="174">
        <v>160</v>
      </c>
      <c r="KQ180" s="566"/>
      <c r="KR180" s="567"/>
      <c r="KS180" s="174">
        <v>160</v>
      </c>
      <c r="KT180" s="566"/>
      <c r="KU180" s="567"/>
      <c r="KV180" s="174">
        <v>160</v>
      </c>
      <c r="KW180" s="566"/>
      <c r="KX180" s="567"/>
      <c r="KY180" s="174">
        <v>160</v>
      </c>
      <c r="KZ180" s="566"/>
      <c r="LA180" s="567"/>
      <c r="LB180" s="174">
        <v>160</v>
      </c>
      <c r="LC180" s="566"/>
      <c r="LD180" s="567"/>
      <c r="LE180" s="252">
        <f t="shared" si="189"/>
        <v>0</v>
      </c>
      <c r="LF180" s="251">
        <f t="shared" si="190"/>
        <v>0</v>
      </c>
      <c r="LG180" s="226">
        <f t="shared" si="191"/>
        <v>0</v>
      </c>
      <c r="LH180" s="227">
        <f t="shared" si="192"/>
        <v>0</v>
      </c>
      <c r="LI180" s="1"/>
      <c r="LJ180" s="1"/>
      <c r="LK180" s="174">
        <v>160</v>
      </c>
      <c r="LL180" s="566"/>
      <c r="LM180" s="567"/>
      <c r="LN180" s="174">
        <v>160</v>
      </c>
      <c r="LO180" s="566"/>
      <c r="LP180" s="567"/>
      <c r="LQ180" s="174">
        <v>160</v>
      </c>
      <c r="LR180" s="566"/>
      <c r="LS180" s="567"/>
      <c r="LT180" s="174">
        <v>160</v>
      </c>
      <c r="LU180" s="566"/>
      <c r="LV180" s="567"/>
      <c r="LW180" s="174">
        <v>160</v>
      </c>
      <c r="LX180" s="566"/>
      <c r="LY180" s="567"/>
      <c r="LZ180" s="551">
        <v>160</v>
      </c>
      <c r="MA180" s="566"/>
      <c r="MB180" s="567"/>
      <c r="MC180" s="174">
        <v>160</v>
      </c>
      <c r="MD180" s="566"/>
      <c r="ME180" s="567"/>
      <c r="MF180" s="174">
        <v>160</v>
      </c>
      <c r="MG180" s="566"/>
      <c r="MH180" s="567"/>
      <c r="MI180" s="174">
        <v>160</v>
      </c>
      <c r="MJ180" s="566"/>
      <c r="MK180" s="567"/>
      <c r="ML180" s="174">
        <v>160</v>
      </c>
      <c r="MM180" s="566"/>
      <c r="MN180" s="567"/>
      <c r="MO180" s="551">
        <v>160</v>
      </c>
      <c r="MP180" s="566"/>
      <c r="MQ180" s="567"/>
      <c r="MR180" s="174">
        <v>160</v>
      </c>
      <c r="MS180" s="566"/>
      <c r="MT180" s="567"/>
      <c r="MU180" s="252">
        <f t="shared" si="193"/>
        <v>0</v>
      </c>
      <c r="MV180" s="251">
        <f t="shared" si="194"/>
        <v>0</v>
      </c>
      <c r="MW180" s="226">
        <f t="shared" si="195"/>
        <v>0</v>
      </c>
      <c r="MX180" s="227">
        <f t="shared" si="196"/>
        <v>0</v>
      </c>
      <c r="MY180" s="1"/>
      <c r="MZ180" s="1"/>
      <c r="NA180" s="568">
        <v>160</v>
      </c>
      <c r="NB180" s="573"/>
      <c r="NC180" s="567"/>
      <c r="ND180" s="174">
        <v>160</v>
      </c>
      <c r="NE180" s="566"/>
      <c r="NF180" s="567"/>
      <c r="NG180" s="201">
        <v>160</v>
      </c>
      <c r="NH180" s="573"/>
      <c r="NI180" s="567"/>
      <c r="NJ180" s="201">
        <v>160</v>
      </c>
      <c r="NK180" s="573"/>
      <c r="NL180" s="567"/>
      <c r="NM180" s="174">
        <v>160</v>
      </c>
      <c r="NN180" s="566"/>
      <c r="NO180" s="567"/>
      <c r="NP180" s="174">
        <v>160</v>
      </c>
      <c r="NQ180" s="566"/>
      <c r="NR180" s="567"/>
      <c r="NS180" s="174">
        <v>160</v>
      </c>
      <c r="NT180" s="566"/>
      <c r="NU180" s="567"/>
      <c r="NV180" s="201">
        <v>160</v>
      </c>
      <c r="NW180" s="573"/>
      <c r="NX180" s="567"/>
      <c r="NY180" s="201">
        <v>160</v>
      </c>
      <c r="NZ180" s="573"/>
      <c r="OA180" s="567"/>
      <c r="OB180" s="174">
        <v>160</v>
      </c>
      <c r="OC180" s="566"/>
      <c r="OD180" s="567"/>
      <c r="OE180" s="174">
        <v>160</v>
      </c>
      <c r="OF180" s="566"/>
      <c r="OG180" s="567"/>
      <c r="OH180" s="174">
        <v>160</v>
      </c>
      <c r="OI180" s="566"/>
      <c r="OJ180" s="567"/>
      <c r="OK180" s="252">
        <f t="shared" si="197"/>
        <v>0</v>
      </c>
      <c r="OL180" s="251">
        <f t="shared" si="198"/>
        <v>0</v>
      </c>
      <c r="OM180" s="226">
        <f t="shared" si="199"/>
        <v>0</v>
      </c>
      <c r="ON180" s="227">
        <f t="shared" si="200"/>
        <v>0</v>
      </c>
      <c r="OO180" s="1"/>
      <c r="OP180" s="1"/>
      <c r="OQ180" s="571" t="s">
        <v>297</v>
      </c>
      <c r="OR180" s="577">
        <v>160</v>
      </c>
      <c r="OS180" s="573"/>
      <c r="OT180" s="175"/>
      <c r="OU180" s="252">
        <f t="shared" si="201"/>
        <v>0</v>
      </c>
      <c r="OV180" s="227">
        <f t="shared" si="202"/>
        <v>0</v>
      </c>
      <c r="OW180" s="226">
        <f t="shared" si="203"/>
        <v>0</v>
      </c>
      <c r="OX180" s="251">
        <f t="shared" si="204"/>
        <v>0</v>
      </c>
      <c r="OY180" s="574"/>
      <c r="OZ180" s="1"/>
      <c r="PA180" s="1"/>
      <c r="PB180" s="228">
        <f t="shared" si="206"/>
        <v>0</v>
      </c>
      <c r="PC180" s="255">
        <f t="shared" si="207"/>
        <v>0</v>
      </c>
      <c r="PD180" s="226">
        <f t="shared" si="208"/>
        <v>0</v>
      </c>
      <c r="PE180" s="227">
        <f t="shared" si="209"/>
        <v>0</v>
      </c>
      <c r="PF180" s="230">
        <f t="shared" si="210"/>
        <v>0</v>
      </c>
      <c r="PG180" s="229">
        <f t="shared" si="211"/>
        <v>0</v>
      </c>
      <c r="PH180" s="226">
        <f t="shared" si="212"/>
        <v>0</v>
      </c>
      <c r="PI180" s="251">
        <f t="shared" si="213"/>
        <v>0</v>
      </c>
      <c r="PJ180" s="412">
        <f t="shared" si="214"/>
        <v>0</v>
      </c>
      <c r="PK180" s="417">
        <f t="shared" si="215"/>
        <v>0</v>
      </c>
      <c r="PL180" s="412">
        <f t="shared" si="216"/>
        <v>0</v>
      </c>
      <c r="PM180" s="414">
        <f t="shared" si="217"/>
        <v>0</v>
      </c>
      <c r="PN180" s="412" t="s">
        <v>338</v>
      </c>
      <c r="PO180" s="414" t="s">
        <v>338</v>
      </c>
      <c r="PP180" s="412">
        <f t="shared" si="218"/>
        <v>0</v>
      </c>
      <c r="PQ180" s="414">
        <f t="shared" si="219"/>
        <v>0</v>
      </c>
      <c r="PR180" s="1"/>
      <c r="PV180" s="26"/>
      <c r="PW180" s="26"/>
      <c r="PY180" s="26"/>
    </row>
    <row r="181" spans="2:441" s="4" customFormat="1" ht="16.5" customHeight="1" x14ac:dyDescent="0.25">
      <c r="B181" s="46" t="s">
        <v>366</v>
      </c>
      <c r="C181" s="986"/>
      <c r="D181" s="987"/>
      <c r="E181" s="308"/>
      <c r="F181" s="652">
        <v>1</v>
      </c>
      <c r="G181" s="309"/>
      <c r="H181" s="59"/>
      <c r="I181" s="57">
        <f>INT(ROUND(F181,2)*(IF(RIGHT(G181,1)="*",data!$J$11*H181+(IF(H181&gt;0, data!$K$11,0)),(IF(G181&gt;0,data!$J$11*RIGHT(G181,5)+data!$K$11,0)))))</f>
        <v>0</v>
      </c>
      <c r="J181" s="57">
        <f t="shared" si="220"/>
        <v>0</v>
      </c>
      <c r="K181" s="313"/>
      <c r="L181" s="314"/>
      <c r="M181" s="312"/>
      <c r="N181" s="57">
        <f>INT(ROUND(F181,2)*(IF(J181&gt;0,(IF(L181="ano",data!$J$6,0)),0)))</f>
        <v>0</v>
      </c>
      <c r="O181" s="61">
        <f t="shared" si="221"/>
        <v>0</v>
      </c>
      <c r="P181" s="63">
        <f t="shared" si="222"/>
        <v>0</v>
      </c>
      <c r="Q181" s="26"/>
      <c r="R181" s="288" t="str">
        <f t="shared" si="223"/>
        <v/>
      </c>
      <c r="S181" s="289" t="str">
        <f t="shared" si="224"/>
        <v/>
      </c>
      <c r="T181" s="65" t="s">
        <v>338</v>
      </c>
      <c r="U181" s="290" t="str">
        <f t="shared" si="225"/>
        <v/>
      </c>
      <c r="V181" s="4">
        <f t="shared" si="205"/>
        <v>0</v>
      </c>
      <c r="W181" s="26">
        <f t="shared" si="226"/>
        <v>0</v>
      </c>
      <c r="X181" s="26">
        <f>IF(OR(G181=data!$I$18,G181=data!$I$19,G181=data!$I$20,G181=data!$I$21,G181=data!$I$22,G181=data!$I$23,G181=data!$I$24,G181=data!$I$25,G181=data!$I$26,G181=data!$I$27,G181=data!$I$28,G181=data!$I$29,G181=data!$I$30,G181=data!$I$31,G181=data!$I$32,G181=data!$I$33,G181=data!$I$34,G181=data!$I$35,G181=data!$I$36,G181=data!$I$37,G181=data!$I$38,G181=data!$I$39,G181=data!$I$40,G181=data!$I$41,G181=data!$I$42,G181=data!$I$43,G181=data!$I$44),1,0)</f>
        <v>0</v>
      </c>
      <c r="Z181" s="176" t="s">
        <v>297</v>
      </c>
      <c r="AA181" s="10"/>
      <c r="AB181" s="10"/>
      <c r="AC181" s="168">
        <v>160</v>
      </c>
      <c r="AD181" s="328"/>
      <c r="AE181" s="223"/>
      <c r="AF181" s="168">
        <v>160</v>
      </c>
      <c r="AG181" s="328"/>
      <c r="AH181" s="223"/>
      <c r="AI181" s="168">
        <v>160</v>
      </c>
      <c r="AJ181" s="328"/>
      <c r="AK181" s="223"/>
      <c r="AL181" s="168">
        <v>160</v>
      </c>
      <c r="AM181" s="328"/>
      <c r="AN181" s="223"/>
      <c r="AO181" s="168">
        <v>160</v>
      </c>
      <c r="AP181" s="328"/>
      <c r="AQ181" s="223"/>
      <c r="AR181" s="168">
        <v>160</v>
      </c>
      <c r="AS181" s="328"/>
      <c r="AT181" s="223"/>
      <c r="AU181" s="168">
        <v>160</v>
      </c>
      <c r="AV181" s="328"/>
      <c r="AW181" s="223"/>
      <c r="AX181" s="168">
        <v>160</v>
      </c>
      <c r="AY181" s="328"/>
      <c r="AZ181" s="223"/>
      <c r="BA181" s="168">
        <v>160</v>
      </c>
      <c r="BB181" s="328"/>
      <c r="BC181" s="223"/>
      <c r="BD181" s="168">
        <v>160</v>
      </c>
      <c r="BE181" s="328"/>
      <c r="BF181" s="223"/>
      <c r="BG181" s="168">
        <v>160</v>
      </c>
      <c r="BH181" s="328"/>
      <c r="BI181" s="223"/>
      <c r="BJ181" s="168">
        <v>160</v>
      </c>
      <c r="BK181" s="328"/>
      <c r="BL181" s="223"/>
      <c r="BM181" s="226">
        <f t="shared" si="165"/>
        <v>0</v>
      </c>
      <c r="BN181" s="251">
        <f t="shared" si="166"/>
        <v>0</v>
      </c>
      <c r="BO181" s="226">
        <f t="shared" si="167"/>
        <v>0</v>
      </c>
      <c r="BP181" s="227">
        <f t="shared" si="168"/>
        <v>0</v>
      </c>
      <c r="BQ181" s="1"/>
      <c r="BR181" s="1"/>
      <c r="BS181" s="164">
        <v>160</v>
      </c>
      <c r="BT181" s="327"/>
      <c r="BU181" s="177"/>
      <c r="BV181" s="164">
        <v>160</v>
      </c>
      <c r="BW181" s="327"/>
      <c r="BX181" s="177"/>
      <c r="BY181" s="164">
        <v>160</v>
      </c>
      <c r="BZ181" s="327"/>
      <c r="CA181" s="177"/>
      <c r="CB181" s="164">
        <v>160</v>
      </c>
      <c r="CC181" s="327"/>
      <c r="CD181" s="177"/>
      <c r="CE181" s="164">
        <v>160</v>
      </c>
      <c r="CF181" s="327"/>
      <c r="CG181" s="177"/>
      <c r="CH181" s="164">
        <v>160</v>
      </c>
      <c r="CI181" s="327"/>
      <c r="CJ181" s="177"/>
      <c r="CK181" s="164">
        <v>160</v>
      </c>
      <c r="CL181" s="327"/>
      <c r="CM181" s="177"/>
      <c r="CN181" s="164">
        <v>160</v>
      </c>
      <c r="CO181" s="327"/>
      <c r="CP181" s="177"/>
      <c r="CQ181" s="164">
        <v>160</v>
      </c>
      <c r="CR181" s="327"/>
      <c r="CS181" s="177"/>
      <c r="CT181" s="164">
        <v>160</v>
      </c>
      <c r="CU181" s="327"/>
      <c r="CV181" s="177"/>
      <c r="CW181" s="164">
        <v>160</v>
      </c>
      <c r="CX181" s="327"/>
      <c r="CY181" s="177"/>
      <c r="CZ181" s="164">
        <v>160</v>
      </c>
      <c r="DA181" s="327"/>
      <c r="DB181" s="177"/>
      <c r="DC181" s="252">
        <f t="shared" si="169"/>
        <v>0</v>
      </c>
      <c r="DD181" s="251">
        <f t="shared" si="170"/>
        <v>0</v>
      </c>
      <c r="DE181" s="226">
        <f t="shared" si="171"/>
        <v>0</v>
      </c>
      <c r="DF181" s="227">
        <f t="shared" si="172"/>
        <v>0</v>
      </c>
      <c r="DG181" s="1"/>
      <c r="DH181" s="1"/>
      <c r="DI181" s="164">
        <v>160</v>
      </c>
      <c r="DJ181" s="340"/>
      <c r="DK181" s="169"/>
      <c r="DL181" s="195">
        <v>160</v>
      </c>
      <c r="DM181" s="328"/>
      <c r="DN181" s="169"/>
      <c r="DO181" s="195">
        <v>160</v>
      </c>
      <c r="DP181" s="328"/>
      <c r="DQ181" s="169"/>
      <c r="DR181" s="195">
        <v>160</v>
      </c>
      <c r="DS181" s="328"/>
      <c r="DT181" s="169"/>
      <c r="DU181" s="195">
        <v>160</v>
      </c>
      <c r="DV181" s="328"/>
      <c r="DW181" s="169"/>
      <c r="DX181" s="164">
        <v>160</v>
      </c>
      <c r="DY181" s="340"/>
      <c r="DZ181" s="169"/>
      <c r="EA181" s="195">
        <v>160</v>
      </c>
      <c r="EB181" s="328"/>
      <c r="EC181" s="169"/>
      <c r="ED181" s="195">
        <v>160</v>
      </c>
      <c r="EE181" s="328"/>
      <c r="EF181" s="169"/>
      <c r="EG181" s="195">
        <v>160</v>
      </c>
      <c r="EH181" s="328"/>
      <c r="EI181" s="169"/>
      <c r="EJ181" s="164">
        <v>160</v>
      </c>
      <c r="EK181" s="340"/>
      <c r="EL181" s="169"/>
      <c r="EM181" s="195">
        <v>160</v>
      </c>
      <c r="EN181" s="328"/>
      <c r="EO181" s="169"/>
      <c r="EP181" s="195">
        <v>160</v>
      </c>
      <c r="EQ181" s="328"/>
      <c r="ER181" s="169"/>
      <c r="ES181" s="252">
        <f t="shared" si="173"/>
        <v>0</v>
      </c>
      <c r="ET181" s="251">
        <f t="shared" si="174"/>
        <v>0</v>
      </c>
      <c r="EU181" s="226">
        <f t="shared" si="175"/>
        <v>0</v>
      </c>
      <c r="EV181" s="227">
        <f t="shared" si="176"/>
        <v>0</v>
      </c>
      <c r="EW181" s="1"/>
      <c r="EX181" s="1"/>
      <c r="EY181" s="346">
        <v>160</v>
      </c>
      <c r="EZ181" s="327"/>
      <c r="FA181" s="169"/>
      <c r="FB181" s="195">
        <v>160</v>
      </c>
      <c r="FC181" s="327"/>
      <c r="FD181" s="169"/>
      <c r="FE181" s="195">
        <v>160</v>
      </c>
      <c r="FF181" s="327"/>
      <c r="FG181" s="169"/>
      <c r="FH181" s="195">
        <v>160</v>
      </c>
      <c r="FI181" s="327"/>
      <c r="FJ181" s="169"/>
      <c r="FK181" s="164">
        <v>160</v>
      </c>
      <c r="FL181" s="340"/>
      <c r="FM181" s="169"/>
      <c r="FN181" s="195">
        <v>160</v>
      </c>
      <c r="FO181" s="327"/>
      <c r="FP181" s="169"/>
      <c r="FQ181" s="164">
        <v>160</v>
      </c>
      <c r="FR181" s="340"/>
      <c r="FS181" s="169"/>
      <c r="FT181" s="195">
        <v>160</v>
      </c>
      <c r="FU181" s="327"/>
      <c r="FV181" s="169"/>
      <c r="FW181" s="195">
        <v>160</v>
      </c>
      <c r="FX181" s="327"/>
      <c r="FY181" s="169"/>
      <c r="FZ181" s="164">
        <v>160</v>
      </c>
      <c r="GA181" s="340"/>
      <c r="GB181" s="169"/>
      <c r="GC181" s="195">
        <v>160</v>
      </c>
      <c r="GD181" s="327"/>
      <c r="GE181" s="169"/>
      <c r="GF181" s="195">
        <v>160</v>
      </c>
      <c r="GG181" s="327"/>
      <c r="GH181" s="169"/>
      <c r="GI181" s="252">
        <f t="shared" si="177"/>
        <v>0</v>
      </c>
      <c r="GJ181" s="251">
        <f t="shared" si="178"/>
        <v>0</v>
      </c>
      <c r="GK181" s="226">
        <f t="shared" si="179"/>
        <v>0</v>
      </c>
      <c r="GL181" s="227">
        <f t="shared" si="180"/>
        <v>0</v>
      </c>
      <c r="GM181" s="1"/>
      <c r="GN181" s="1"/>
      <c r="GO181" s="346">
        <v>160</v>
      </c>
      <c r="GP181" s="327"/>
      <c r="GQ181" s="169"/>
      <c r="GR181" s="195">
        <v>160</v>
      </c>
      <c r="GS181" s="327"/>
      <c r="GT181" s="169"/>
      <c r="GU181" s="195">
        <v>160</v>
      </c>
      <c r="GV181" s="327"/>
      <c r="GW181" s="169"/>
      <c r="GX181" s="195">
        <v>160</v>
      </c>
      <c r="GY181" s="327"/>
      <c r="GZ181" s="169"/>
      <c r="HA181" s="195">
        <v>160</v>
      </c>
      <c r="HB181" s="327"/>
      <c r="HC181" s="169"/>
      <c r="HD181" s="195">
        <v>160</v>
      </c>
      <c r="HE181" s="327"/>
      <c r="HF181" s="169"/>
      <c r="HG181" s="195">
        <v>160</v>
      </c>
      <c r="HH181" s="327"/>
      <c r="HI181" s="169"/>
      <c r="HJ181" s="195">
        <v>160</v>
      </c>
      <c r="HK181" s="327"/>
      <c r="HL181" s="169"/>
      <c r="HM181" s="195">
        <v>160</v>
      </c>
      <c r="HN181" s="327"/>
      <c r="HO181" s="169"/>
      <c r="HP181" s="195">
        <v>160</v>
      </c>
      <c r="HQ181" s="327"/>
      <c r="HR181" s="169"/>
      <c r="HS181" s="195">
        <v>160</v>
      </c>
      <c r="HT181" s="327"/>
      <c r="HU181" s="169"/>
      <c r="HV181" s="195">
        <v>160</v>
      </c>
      <c r="HW181" s="327"/>
      <c r="HX181" s="169"/>
      <c r="HY181" s="252">
        <f t="shared" si="181"/>
        <v>0</v>
      </c>
      <c r="HZ181" s="251">
        <f t="shared" si="182"/>
        <v>0</v>
      </c>
      <c r="IA181" s="226">
        <f t="shared" si="183"/>
        <v>0</v>
      </c>
      <c r="IB181" s="227">
        <f t="shared" si="184"/>
        <v>0</v>
      </c>
      <c r="IC181" s="1"/>
      <c r="ID181" s="1"/>
      <c r="IE181" s="346">
        <v>160</v>
      </c>
      <c r="IF181" s="327"/>
      <c r="IG181" s="169"/>
      <c r="IH181" s="195">
        <v>160</v>
      </c>
      <c r="II181" s="327"/>
      <c r="IJ181" s="169"/>
      <c r="IK181" s="164">
        <v>160</v>
      </c>
      <c r="IL181" s="340"/>
      <c r="IM181" s="169"/>
      <c r="IN181" s="164">
        <v>160</v>
      </c>
      <c r="IO181" s="340"/>
      <c r="IP181" s="169"/>
      <c r="IQ181" s="164">
        <v>160</v>
      </c>
      <c r="IR181" s="340"/>
      <c r="IS181" s="169"/>
      <c r="IT181" s="164">
        <v>160</v>
      </c>
      <c r="IU181" s="340"/>
      <c r="IV181" s="169"/>
      <c r="IW181" s="195">
        <v>160</v>
      </c>
      <c r="IX181" s="327"/>
      <c r="IY181" s="169"/>
      <c r="IZ181" s="164">
        <v>160</v>
      </c>
      <c r="JA181" s="340"/>
      <c r="JB181" s="169"/>
      <c r="JC181" s="164">
        <v>160</v>
      </c>
      <c r="JD181" s="340"/>
      <c r="JE181" s="169"/>
      <c r="JF181" s="164">
        <v>160</v>
      </c>
      <c r="JG181" s="340"/>
      <c r="JH181" s="169"/>
      <c r="JI181" s="164">
        <v>160</v>
      </c>
      <c r="JJ181" s="340"/>
      <c r="JK181" s="169"/>
      <c r="JL181" s="195">
        <v>160</v>
      </c>
      <c r="JM181" s="327"/>
      <c r="JN181" s="169"/>
      <c r="JO181" s="252">
        <f t="shared" si="185"/>
        <v>0</v>
      </c>
      <c r="JP181" s="251">
        <f t="shared" si="186"/>
        <v>0</v>
      </c>
      <c r="JQ181" s="226">
        <f t="shared" si="187"/>
        <v>0</v>
      </c>
      <c r="JR181" s="227">
        <f t="shared" si="188"/>
        <v>0</v>
      </c>
      <c r="JS181" s="1"/>
      <c r="JT181" s="1"/>
      <c r="JU181" s="164">
        <v>160</v>
      </c>
      <c r="JV181" s="340"/>
      <c r="JW181" s="169"/>
      <c r="JX181" s="164">
        <v>160</v>
      </c>
      <c r="JY181" s="340"/>
      <c r="JZ181" s="169"/>
      <c r="KA181" s="164">
        <v>160</v>
      </c>
      <c r="KB181" s="340"/>
      <c r="KC181" s="169"/>
      <c r="KD181" s="164">
        <v>160</v>
      </c>
      <c r="KE181" s="340"/>
      <c r="KF181" s="169"/>
      <c r="KG181" s="164">
        <v>160</v>
      </c>
      <c r="KH181" s="340"/>
      <c r="KI181" s="169"/>
      <c r="KJ181" s="164">
        <v>160</v>
      </c>
      <c r="KK181" s="340"/>
      <c r="KL181" s="169"/>
      <c r="KM181" s="164">
        <v>160</v>
      </c>
      <c r="KN181" s="340"/>
      <c r="KO181" s="169"/>
      <c r="KP181" s="164">
        <v>160</v>
      </c>
      <c r="KQ181" s="340"/>
      <c r="KR181" s="169"/>
      <c r="KS181" s="164">
        <v>160</v>
      </c>
      <c r="KT181" s="340"/>
      <c r="KU181" s="169"/>
      <c r="KV181" s="164">
        <v>160</v>
      </c>
      <c r="KW181" s="340"/>
      <c r="KX181" s="169"/>
      <c r="KY181" s="164">
        <v>160</v>
      </c>
      <c r="KZ181" s="340"/>
      <c r="LA181" s="169"/>
      <c r="LB181" s="164">
        <v>160</v>
      </c>
      <c r="LC181" s="340"/>
      <c r="LD181" s="169"/>
      <c r="LE181" s="252">
        <f t="shared" si="189"/>
        <v>0</v>
      </c>
      <c r="LF181" s="251">
        <f t="shared" si="190"/>
        <v>0</v>
      </c>
      <c r="LG181" s="226">
        <f t="shared" si="191"/>
        <v>0</v>
      </c>
      <c r="LH181" s="227">
        <f t="shared" si="192"/>
        <v>0</v>
      </c>
      <c r="LI181" s="1"/>
      <c r="LJ181" s="1"/>
      <c r="LK181" s="164">
        <v>160</v>
      </c>
      <c r="LL181" s="340"/>
      <c r="LM181" s="169"/>
      <c r="LN181" s="164">
        <v>160</v>
      </c>
      <c r="LO181" s="340"/>
      <c r="LP181" s="169"/>
      <c r="LQ181" s="164">
        <v>160</v>
      </c>
      <c r="LR181" s="340"/>
      <c r="LS181" s="169"/>
      <c r="LT181" s="164">
        <v>160</v>
      </c>
      <c r="LU181" s="340"/>
      <c r="LV181" s="169"/>
      <c r="LW181" s="164">
        <v>160</v>
      </c>
      <c r="LX181" s="340"/>
      <c r="LY181" s="169"/>
      <c r="LZ181" s="205">
        <v>160</v>
      </c>
      <c r="MA181" s="340"/>
      <c r="MB181" s="169"/>
      <c r="MC181" s="164">
        <v>160</v>
      </c>
      <c r="MD181" s="340"/>
      <c r="ME181" s="169"/>
      <c r="MF181" s="164">
        <v>160</v>
      </c>
      <c r="MG181" s="340"/>
      <c r="MH181" s="169"/>
      <c r="MI181" s="164">
        <v>160</v>
      </c>
      <c r="MJ181" s="340"/>
      <c r="MK181" s="169"/>
      <c r="ML181" s="164">
        <v>160</v>
      </c>
      <c r="MM181" s="340"/>
      <c r="MN181" s="169"/>
      <c r="MO181" s="205">
        <v>160</v>
      </c>
      <c r="MP181" s="340"/>
      <c r="MQ181" s="169"/>
      <c r="MR181" s="164">
        <v>160</v>
      </c>
      <c r="MS181" s="340"/>
      <c r="MT181" s="169"/>
      <c r="MU181" s="252">
        <f t="shared" si="193"/>
        <v>0</v>
      </c>
      <c r="MV181" s="251">
        <f t="shared" si="194"/>
        <v>0</v>
      </c>
      <c r="MW181" s="226">
        <f t="shared" si="195"/>
        <v>0</v>
      </c>
      <c r="MX181" s="227">
        <f t="shared" si="196"/>
        <v>0</v>
      </c>
      <c r="MY181" s="1"/>
      <c r="MZ181" s="1"/>
      <c r="NA181" s="346">
        <v>160</v>
      </c>
      <c r="NB181" s="327"/>
      <c r="NC181" s="169"/>
      <c r="ND181" s="164">
        <v>160</v>
      </c>
      <c r="NE181" s="340"/>
      <c r="NF181" s="169"/>
      <c r="NG181" s="195">
        <v>160</v>
      </c>
      <c r="NH181" s="327"/>
      <c r="NI181" s="169"/>
      <c r="NJ181" s="195">
        <v>160</v>
      </c>
      <c r="NK181" s="327"/>
      <c r="NL181" s="169"/>
      <c r="NM181" s="164">
        <v>160</v>
      </c>
      <c r="NN181" s="340"/>
      <c r="NO181" s="169"/>
      <c r="NP181" s="164">
        <v>160</v>
      </c>
      <c r="NQ181" s="340"/>
      <c r="NR181" s="169"/>
      <c r="NS181" s="164">
        <v>160</v>
      </c>
      <c r="NT181" s="340"/>
      <c r="NU181" s="169"/>
      <c r="NV181" s="195">
        <v>160</v>
      </c>
      <c r="NW181" s="327"/>
      <c r="NX181" s="169"/>
      <c r="NY181" s="195">
        <v>160</v>
      </c>
      <c r="NZ181" s="327"/>
      <c r="OA181" s="169"/>
      <c r="OB181" s="164">
        <v>160</v>
      </c>
      <c r="OC181" s="340"/>
      <c r="OD181" s="169"/>
      <c r="OE181" s="164">
        <v>160</v>
      </c>
      <c r="OF181" s="340"/>
      <c r="OG181" s="169"/>
      <c r="OH181" s="164">
        <v>160</v>
      </c>
      <c r="OI181" s="340"/>
      <c r="OJ181" s="169"/>
      <c r="OK181" s="252">
        <f t="shared" si="197"/>
        <v>0</v>
      </c>
      <c r="OL181" s="251">
        <f t="shared" si="198"/>
        <v>0</v>
      </c>
      <c r="OM181" s="226">
        <f t="shared" si="199"/>
        <v>0</v>
      </c>
      <c r="ON181" s="227">
        <f t="shared" si="200"/>
        <v>0</v>
      </c>
      <c r="OO181" s="1"/>
      <c r="OP181" s="1"/>
      <c r="OQ181" s="283" t="s">
        <v>297</v>
      </c>
      <c r="OR181" s="354">
        <v>160</v>
      </c>
      <c r="OS181" s="327"/>
      <c r="OT181" s="177"/>
      <c r="OU181" s="252">
        <f t="shared" si="201"/>
        <v>0</v>
      </c>
      <c r="OV181" s="227">
        <f t="shared" si="202"/>
        <v>0</v>
      </c>
      <c r="OW181" s="226">
        <f t="shared" si="203"/>
        <v>0</v>
      </c>
      <c r="OX181" s="251">
        <f t="shared" si="204"/>
        <v>0</v>
      </c>
      <c r="OY181" s="293"/>
      <c r="OZ181" s="1"/>
      <c r="PA181" s="1"/>
      <c r="PB181" s="228">
        <f t="shared" si="206"/>
        <v>0</v>
      </c>
      <c r="PC181" s="255">
        <f t="shared" si="207"/>
        <v>0</v>
      </c>
      <c r="PD181" s="226">
        <f t="shared" si="208"/>
        <v>0</v>
      </c>
      <c r="PE181" s="227">
        <f t="shared" si="209"/>
        <v>0</v>
      </c>
      <c r="PF181" s="230">
        <f t="shared" si="210"/>
        <v>0</v>
      </c>
      <c r="PG181" s="229">
        <f t="shared" si="211"/>
        <v>0</v>
      </c>
      <c r="PH181" s="226">
        <f t="shared" si="212"/>
        <v>0</v>
      </c>
      <c r="PI181" s="251">
        <f t="shared" si="213"/>
        <v>0</v>
      </c>
      <c r="PJ181" s="412">
        <f t="shared" si="214"/>
        <v>0</v>
      </c>
      <c r="PK181" s="417">
        <f t="shared" si="215"/>
        <v>0</v>
      </c>
      <c r="PL181" s="412">
        <f t="shared" si="216"/>
        <v>0</v>
      </c>
      <c r="PM181" s="414">
        <f t="shared" si="217"/>
        <v>0</v>
      </c>
      <c r="PN181" s="412" t="s">
        <v>338</v>
      </c>
      <c r="PO181" s="414" t="s">
        <v>338</v>
      </c>
      <c r="PP181" s="412">
        <f t="shared" si="218"/>
        <v>0</v>
      </c>
      <c r="PQ181" s="414">
        <f t="shared" si="219"/>
        <v>0</v>
      </c>
      <c r="PR181" s="1"/>
      <c r="PV181" s="26"/>
      <c r="PW181" s="26"/>
      <c r="PY181" s="26"/>
    </row>
    <row r="182" spans="2:441" s="4" customFormat="1" ht="15" hidden="1" customHeight="1" x14ac:dyDescent="0.25">
      <c r="B182" s="46"/>
      <c r="C182" s="982"/>
      <c r="D182" s="983"/>
      <c r="E182" s="583"/>
      <c r="F182" s="652"/>
      <c r="G182" s="584"/>
      <c r="H182" s="58"/>
      <c r="I182" s="57">
        <f>INT(ROUND(F182,2)*(IF(RIGHT(G182,1)="*",data!$J$11*H182+(IF(H182&gt;0, data!$K$11,0)),(IF(G182&gt;0,data!$J$11*RIGHT(G182,5)+data!$K$11,0)))))</f>
        <v>0</v>
      </c>
      <c r="J182" s="57">
        <f t="shared" si="220"/>
        <v>0</v>
      </c>
      <c r="K182" s="576"/>
      <c r="L182" s="550"/>
      <c r="M182" s="128"/>
      <c r="N182" s="57">
        <f>INT(ROUND(F182,2)*(IF(J182&gt;0,(IF(L182="ano",data!$J$6,0)),0)))</f>
        <v>0</v>
      </c>
      <c r="O182" s="61">
        <f t="shared" si="221"/>
        <v>0</v>
      </c>
      <c r="P182" s="63">
        <f t="shared" si="222"/>
        <v>0</v>
      </c>
      <c r="Q182" s="26"/>
      <c r="R182" s="288" t="str">
        <f t="shared" si="223"/>
        <v/>
      </c>
      <c r="S182" s="289" t="str">
        <f t="shared" si="224"/>
        <v/>
      </c>
      <c r="T182" s="65" t="s">
        <v>338</v>
      </c>
      <c r="U182" s="290" t="str">
        <f t="shared" si="225"/>
        <v/>
      </c>
      <c r="V182" s="4">
        <f t="shared" si="205"/>
        <v>0</v>
      </c>
      <c r="W182" s="26">
        <f t="shared" si="226"/>
        <v>0</v>
      </c>
      <c r="X182" s="26">
        <f>IF(OR(G182=data!$I$18,G182=data!$I$19,G182=data!$I$20,G182=data!$I$21,G182=data!$I$22,G182=data!$I$23,G182=data!$I$24,G182=data!$I$25,G182=data!$I$26,G182=data!$I$27,G182=data!$I$28,G182=data!$I$29,G182=data!$I$30,G182=data!$I$31,G182=data!$I$32,G182=data!$I$33,G182=data!$I$34,G182=data!$I$35,G182=data!$I$36,G182=data!$I$37,G182=data!$I$38,G182=data!$I$39,G182=data!$I$40,G182=data!$I$41,G182=data!$I$42,G182=data!$I$43,G182=data!$I$44),1,0)</f>
        <v>0</v>
      </c>
      <c r="Z182" s="173" t="s">
        <v>297</v>
      </c>
      <c r="AA182" s="10"/>
      <c r="AB182" s="10"/>
      <c r="AC182" s="560">
        <v>160</v>
      </c>
      <c r="AD182" s="561"/>
      <c r="AE182" s="562"/>
      <c r="AF182" s="560">
        <v>160</v>
      </c>
      <c r="AG182" s="561"/>
      <c r="AH182" s="562"/>
      <c r="AI182" s="560">
        <v>160</v>
      </c>
      <c r="AJ182" s="561"/>
      <c r="AK182" s="562"/>
      <c r="AL182" s="560">
        <v>160</v>
      </c>
      <c r="AM182" s="561"/>
      <c r="AN182" s="562"/>
      <c r="AO182" s="560">
        <v>160</v>
      </c>
      <c r="AP182" s="561"/>
      <c r="AQ182" s="562"/>
      <c r="AR182" s="560">
        <v>160</v>
      </c>
      <c r="AS182" s="561"/>
      <c r="AT182" s="562"/>
      <c r="AU182" s="560">
        <v>160</v>
      </c>
      <c r="AV182" s="561"/>
      <c r="AW182" s="562"/>
      <c r="AX182" s="560">
        <v>160</v>
      </c>
      <c r="AY182" s="561"/>
      <c r="AZ182" s="562"/>
      <c r="BA182" s="560">
        <v>160</v>
      </c>
      <c r="BB182" s="561"/>
      <c r="BC182" s="562"/>
      <c r="BD182" s="560">
        <v>160</v>
      </c>
      <c r="BE182" s="561"/>
      <c r="BF182" s="562"/>
      <c r="BG182" s="560">
        <v>160</v>
      </c>
      <c r="BH182" s="561"/>
      <c r="BI182" s="562"/>
      <c r="BJ182" s="560">
        <v>160</v>
      </c>
      <c r="BK182" s="561"/>
      <c r="BL182" s="562"/>
      <c r="BM182" s="226">
        <f t="shared" si="165"/>
        <v>0</v>
      </c>
      <c r="BN182" s="251">
        <f t="shared" si="166"/>
        <v>0</v>
      </c>
      <c r="BO182" s="226">
        <f t="shared" si="167"/>
        <v>0</v>
      </c>
      <c r="BP182" s="227">
        <f t="shared" si="168"/>
        <v>0</v>
      </c>
      <c r="BQ182" s="1"/>
      <c r="BR182" s="1"/>
      <c r="BS182" s="174">
        <v>160</v>
      </c>
      <c r="BT182" s="573"/>
      <c r="BU182" s="175"/>
      <c r="BV182" s="174">
        <v>160</v>
      </c>
      <c r="BW182" s="573"/>
      <c r="BX182" s="175"/>
      <c r="BY182" s="174">
        <v>160</v>
      </c>
      <c r="BZ182" s="573"/>
      <c r="CA182" s="175"/>
      <c r="CB182" s="174">
        <v>160</v>
      </c>
      <c r="CC182" s="573"/>
      <c r="CD182" s="175"/>
      <c r="CE182" s="174">
        <v>160</v>
      </c>
      <c r="CF182" s="573"/>
      <c r="CG182" s="175"/>
      <c r="CH182" s="174">
        <v>160</v>
      </c>
      <c r="CI182" s="573"/>
      <c r="CJ182" s="175"/>
      <c r="CK182" s="174">
        <v>160</v>
      </c>
      <c r="CL182" s="573"/>
      <c r="CM182" s="175"/>
      <c r="CN182" s="174">
        <v>160</v>
      </c>
      <c r="CO182" s="573"/>
      <c r="CP182" s="175"/>
      <c r="CQ182" s="174">
        <v>160</v>
      </c>
      <c r="CR182" s="573"/>
      <c r="CS182" s="175"/>
      <c r="CT182" s="174">
        <v>160</v>
      </c>
      <c r="CU182" s="573"/>
      <c r="CV182" s="175"/>
      <c r="CW182" s="174">
        <v>160</v>
      </c>
      <c r="CX182" s="573"/>
      <c r="CY182" s="175"/>
      <c r="CZ182" s="174">
        <v>160</v>
      </c>
      <c r="DA182" s="573"/>
      <c r="DB182" s="175"/>
      <c r="DC182" s="252">
        <f t="shared" si="169"/>
        <v>0</v>
      </c>
      <c r="DD182" s="251">
        <f t="shared" si="170"/>
        <v>0</v>
      </c>
      <c r="DE182" s="226">
        <f t="shared" si="171"/>
        <v>0</v>
      </c>
      <c r="DF182" s="227">
        <f t="shared" si="172"/>
        <v>0</v>
      </c>
      <c r="DG182" s="1"/>
      <c r="DH182" s="1"/>
      <c r="DI182" s="174">
        <v>160</v>
      </c>
      <c r="DJ182" s="566"/>
      <c r="DK182" s="567"/>
      <c r="DL182" s="201">
        <v>160</v>
      </c>
      <c r="DM182" s="561"/>
      <c r="DN182" s="567"/>
      <c r="DO182" s="201">
        <v>160</v>
      </c>
      <c r="DP182" s="561"/>
      <c r="DQ182" s="567"/>
      <c r="DR182" s="201">
        <v>160</v>
      </c>
      <c r="DS182" s="561"/>
      <c r="DT182" s="567"/>
      <c r="DU182" s="201">
        <v>160</v>
      </c>
      <c r="DV182" s="561"/>
      <c r="DW182" s="567"/>
      <c r="DX182" s="174">
        <v>160</v>
      </c>
      <c r="DY182" s="566"/>
      <c r="DZ182" s="567"/>
      <c r="EA182" s="201">
        <v>160</v>
      </c>
      <c r="EB182" s="561"/>
      <c r="EC182" s="567"/>
      <c r="ED182" s="201">
        <v>160</v>
      </c>
      <c r="EE182" s="561"/>
      <c r="EF182" s="567"/>
      <c r="EG182" s="201">
        <v>160</v>
      </c>
      <c r="EH182" s="561"/>
      <c r="EI182" s="567"/>
      <c r="EJ182" s="174">
        <v>160</v>
      </c>
      <c r="EK182" s="566"/>
      <c r="EL182" s="567"/>
      <c r="EM182" s="201">
        <v>160</v>
      </c>
      <c r="EN182" s="561"/>
      <c r="EO182" s="567"/>
      <c r="EP182" s="201">
        <v>160</v>
      </c>
      <c r="EQ182" s="561"/>
      <c r="ER182" s="567"/>
      <c r="ES182" s="252">
        <f t="shared" si="173"/>
        <v>0</v>
      </c>
      <c r="ET182" s="251">
        <f t="shared" si="174"/>
        <v>0</v>
      </c>
      <c r="EU182" s="226">
        <f t="shared" si="175"/>
        <v>0</v>
      </c>
      <c r="EV182" s="227">
        <f t="shared" si="176"/>
        <v>0</v>
      </c>
      <c r="EW182" s="1"/>
      <c r="EX182" s="1"/>
      <c r="EY182" s="568">
        <v>160</v>
      </c>
      <c r="EZ182" s="573"/>
      <c r="FA182" s="567"/>
      <c r="FB182" s="201">
        <v>160</v>
      </c>
      <c r="FC182" s="573"/>
      <c r="FD182" s="567"/>
      <c r="FE182" s="201">
        <v>160</v>
      </c>
      <c r="FF182" s="573"/>
      <c r="FG182" s="567"/>
      <c r="FH182" s="201">
        <v>160</v>
      </c>
      <c r="FI182" s="573"/>
      <c r="FJ182" s="567"/>
      <c r="FK182" s="174">
        <v>160</v>
      </c>
      <c r="FL182" s="566"/>
      <c r="FM182" s="567"/>
      <c r="FN182" s="201">
        <v>160</v>
      </c>
      <c r="FO182" s="573"/>
      <c r="FP182" s="567"/>
      <c r="FQ182" s="174">
        <v>160</v>
      </c>
      <c r="FR182" s="566"/>
      <c r="FS182" s="567"/>
      <c r="FT182" s="201">
        <v>160</v>
      </c>
      <c r="FU182" s="573"/>
      <c r="FV182" s="567"/>
      <c r="FW182" s="201">
        <v>160</v>
      </c>
      <c r="FX182" s="573"/>
      <c r="FY182" s="567"/>
      <c r="FZ182" s="174">
        <v>160</v>
      </c>
      <c r="GA182" s="566"/>
      <c r="GB182" s="567"/>
      <c r="GC182" s="201">
        <v>160</v>
      </c>
      <c r="GD182" s="573"/>
      <c r="GE182" s="567"/>
      <c r="GF182" s="201">
        <v>160</v>
      </c>
      <c r="GG182" s="573"/>
      <c r="GH182" s="567"/>
      <c r="GI182" s="252">
        <f t="shared" si="177"/>
        <v>0</v>
      </c>
      <c r="GJ182" s="251">
        <f t="shared" si="178"/>
        <v>0</v>
      </c>
      <c r="GK182" s="226">
        <f t="shared" si="179"/>
        <v>0</v>
      </c>
      <c r="GL182" s="227">
        <f t="shared" si="180"/>
        <v>0</v>
      </c>
      <c r="GM182" s="1"/>
      <c r="GN182" s="1"/>
      <c r="GO182" s="568">
        <v>160</v>
      </c>
      <c r="GP182" s="573"/>
      <c r="GQ182" s="567"/>
      <c r="GR182" s="201">
        <v>160</v>
      </c>
      <c r="GS182" s="573"/>
      <c r="GT182" s="567"/>
      <c r="GU182" s="201">
        <v>160</v>
      </c>
      <c r="GV182" s="573"/>
      <c r="GW182" s="567"/>
      <c r="GX182" s="201">
        <v>160</v>
      </c>
      <c r="GY182" s="573"/>
      <c r="GZ182" s="567"/>
      <c r="HA182" s="201">
        <v>160</v>
      </c>
      <c r="HB182" s="573"/>
      <c r="HC182" s="567"/>
      <c r="HD182" s="201">
        <v>160</v>
      </c>
      <c r="HE182" s="573"/>
      <c r="HF182" s="567"/>
      <c r="HG182" s="201">
        <v>160</v>
      </c>
      <c r="HH182" s="573"/>
      <c r="HI182" s="567"/>
      <c r="HJ182" s="201">
        <v>160</v>
      </c>
      <c r="HK182" s="573"/>
      <c r="HL182" s="567"/>
      <c r="HM182" s="201">
        <v>160</v>
      </c>
      <c r="HN182" s="573"/>
      <c r="HO182" s="567"/>
      <c r="HP182" s="201">
        <v>160</v>
      </c>
      <c r="HQ182" s="573"/>
      <c r="HR182" s="567"/>
      <c r="HS182" s="201">
        <v>160</v>
      </c>
      <c r="HT182" s="573"/>
      <c r="HU182" s="567"/>
      <c r="HV182" s="201">
        <v>160</v>
      </c>
      <c r="HW182" s="573"/>
      <c r="HX182" s="567"/>
      <c r="HY182" s="252">
        <f t="shared" si="181"/>
        <v>0</v>
      </c>
      <c r="HZ182" s="251">
        <f t="shared" si="182"/>
        <v>0</v>
      </c>
      <c r="IA182" s="226">
        <f t="shared" si="183"/>
        <v>0</v>
      </c>
      <c r="IB182" s="227">
        <f t="shared" si="184"/>
        <v>0</v>
      </c>
      <c r="IC182" s="1"/>
      <c r="ID182" s="1"/>
      <c r="IE182" s="568">
        <v>160</v>
      </c>
      <c r="IF182" s="573"/>
      <c r="IG182" s="567"/>
      <c r="IH182" s="201">
        <v>160</v>
      </c>
      <c r="II182" s="573"/>
      <c r="IJ182" s="567"/>
      <c r="IK182" s="174">
        <v>160</v>
      </c>
      <c r="IL182" s="566"/>
      <c r="IM182" s="567"/>
      <c r="IN182" s="174">
        <v>160</v>
      </c>
      <c r="IO182" s="566"/>
      <c r="IP182" s="567"/>
      <c r="IQ182" s="174">
        <v>160</v>
      </c>
      <c r="IR182" s="566"/>
      <c r="IS182" s="567"/>
      <c r="IT182" s="174">
        <v>160</v>
      </c>
      <c r="IU182" s="566"/>
      <c r="IV182" s="567"/>
      <c r="IW182" s="201">
        <v>160</v>
      </c>
      <c r="IX182" s="573"/>
      <c r="IY182" s="567"/>
      <c r="IZ182" s="174">
        <v>160</v>
      </c>
      <c r="JA182" s="566"/>
      <c r="JB182" s="567"/>
      <c r="JC182" s="174">
        <v>160</v>
      </c>
      <c r="JD182" s="566"/>
      <c r="JE182" s="567"/>
      <c r="JF182" s="174">
        <v>160</v>
      </c>
      <c r="JG182" s="566"/>
      <c r="JH182" s="567"/>
      <c r="JI182" s="174">
        <v>160</v>
      </c>
      <c r="JJ182" s="566"/>
      <c r="JK182" s="567"/>
      <c r="JL182" s="201">
        <v>160</v>
      </c>
      <c r="JM182" s="573"/>
      <c r="JN182" s="567"/>
      <c r="JO182" s="252">
        <f t="shared" si="185"/>
        <v>0</v>
      </c>
      <c r="JP182" s="251">
        <f t="shared" si="186"/>
        <v>0</v>
      </c>
      <c r="JQ182" s="226">
        <f t="shared" si="187"/>
        <v>0</v>
      </c>
      <c r="JR182" s="227">
        <f t="shared" si="188"/>
        <v>0</v>
      </c>
      <c r="JS182" s="1"/>
      <c r="JT182" s="1"/>
      <c r="JU182" s="174">
        <v>160</v>
      </c>
      <c r="JV182" s="566"/>
      <c r="JW182" s="567"/>
      <c r="JX182" s="174">
        <v>160</v>
      </c>
      <c r="JY182" s="566"/>
      <c r="JZ182" s="567"/>
      <c r="KA182" s="174">
        <v>160</v>
      </c>
      <c r="KB182" s="566"/>
      <c r="KC182" s="567"/>
      <c r="KD182" s="174">
        <v>160</v>
      </c>
      <c r="KE182" s="566"/>
      <c r="KF182" s="567"/>
      <c r="KG182" s="174">
        <v>160</v>
      </c>
      <c r="KH182" s="566"/>
      <c r="KI182" s="567"/>
      <c r="KJ182" s="174">
        <v>160</v>
      </c>
      <c r="KK182" s="566"/>
      <c r="KL182" s="567"/>
      <c r="KM182" s="174">
        <v>160</v>
      </c>
      <c r="KN182" s="566"/>
      <c r="KO182" s="567"/>
      <c r="KP182" s="174">
        <v>160</v>
      </c>
      <c r="KQ182" s="566"/>
      <c r="KR182" s="567"/>
      <c r="KS182" s="174">
        <v>160</v>
      </c>
      <c r="KT182" s="566"/>
      <c r="KU182" s="567"/>
      <c r="KV182" s="174">
        <v>160</v>
      </c>
      <c r="KW182" s="566"/>
      <c r="KX182" s="567"/>
      <c r="KY182" s="174">
        <v>160</v>
      </c>
      <c r="KZ182" s="566"/>
      <c r="LA182" s="567"/>
      <c r="LB182" s="174">
        <v>160</v>
      </c>
      <c r="LC182" s="566"/>
      <c r="LD182" s="567"/>
      <c r="LE182" s="252">
        <f t="shared" si="189"/>
        <v>0</v>
      </c>
      <c r="LF182" s="251">
        <f t="shared" si="190"/>
        <v>0</v>
      </c>
      <c r="LG182" s="226">
        <f t="shared" si="191"/>
        <v>0</v>
      </c>
      <c r="LH182" s="227">
        <f t="shared" si="192"/>
        <v>0</v>
      </c>
      <c r="LI182" s="1"/>
      <c r="LJ182" s="1"/>
      <c r="LK182" s="174">
        <v>160</v>
      </c>
      <c r="LL182" s="566"/>
      <c r="LM182" s="567"/>
      <c r="LN182" s="174">
        <v>160</v>
      </c>
      <c r="LO182" s="566"/>
      <c r="LP182" s="567"/>
      <c r="LQ182" s="174">
        <v>160</v>
      </c>
      <c r="LR182" s="566"/>
      <c r="LS182" s="567"/>
      <c r="LT182" s="174">
        <v>160</v>
      </c>
      <c r="LU182" s="566"/>
      <c r="LV182" s="567"/>
      <c r="LW182" s="174">
        <v>160</v>
      </c>
      <c r="LX182" s="566"/>
      <c r="LY182" s="567"/>
      <c r="LZ182" s="551">
        <v>160</v>
      </c>
      <c r="MA182" s="566"/>
      <c r="MB182" s="567"/>
      <c r="MC182" s="174">
        <v>160</v>
      </c>
      <c r="MD182" s="566"/>
      <c r="ME182" s="567"/>
      <c r="MF182" s="174">
        <v>160</v>
      </c>
      <c r="MG182" s="566"/>
      <c r="MH182" s="567"/>
      <c r="MI182" s="174">
        <v>160</v>
      </c>
      <c r="MJ182" s="566"/>
      <c r="MK182" s="567"/>
      <c r="ML182" s="174">
        <v>160</v>
      </c>
      <c r="MM182" s="566"/>
      <c r="MN182" s="567"/>
      <c r="MO182" s="551">
        <v>160</v>
      </c>
      <c r="MP182" s="566"/>
      <c r="MQ182" s="567"/>
      <c r="MR182" s="174">
        <v>160</v>
      </c>
      <c r="MS182" s="566"/>
      <c r="MT182" s="567"/>
      <c r="MU182" s="252">
        <f t="shared" si="193"/>
        <v>0</v>
      </c>
      <c r="MV182" s="251">
        <f t="shared" si="194"/>
        <v>0</v>
      </c>
      <c r="MW182" s="226">
        <f t="shared" si="195"/>
        <v>0</v>
      </c>
      <c r="MX182" s="227">
        <f t="shared" si="196"/>
        <v>0</v>
      </c>
      <c r="MY182" s="1"/>
      <c r="MZ182" s="1"/>
      <c r="NA182" s="568">
        <v>160</v>
      </c>
      <c r="NB182" s="573"/>
      <c r="NC182" s="567"/>
      <c r="ND182" s="174">
        <v>160</v>
      </c>
      <c r="NE182" s="566"/>
      <c r="NF182" s="567"/>
      <c r="NG182" s="201">
        <v>160</v>
      </c>
      <c r="NH182" s="573"/>
      <c r="NI182" s="567"/>
      <c r="NJ182" s="201">
        <v>160</v>
      </c>
      <c r="NK182" s="573"/>
      <c r="NL182" s="567"/>
      <c r="NM182" s="174">
        <v>160</v>
      </c>
      <c r="NN182" s="566"/>
      <c r="NO182" s="567"/>
      <c r="NP182" s="174">
        <v>160</v>
      </c>
      <c r="NQ182" s="566"/>
      <c r="NR182" s="567"/>
      <c r="NS182" s="174">
        <v>160</v>
      </c>
      <c r="NT182" s="566"/>
      <c r="NU182" s="567"/>
      <c r="NV182" s="201">
        <v>160</v>
      </c>
      <c r="NW182" s="573"/>
      <c r="NX182" s="567"/>
      <c r="NY182" s="201">
        <v>160</v>
      </c>
      <c r="NZ182" s="573"/>
      <c r="OA182" s="567"/>
      <c r="OB182" s="174">
        <v>160</v>
      </c>
      <c r="OC182" s="566"/>
      <c r="OD182" s="567"/>
      <c r="OE182" s="174">
        <v>160</v>
      </c>
      <c r="OF182" s="566"/>
      <c r="OG182" s="567"/>
      <c r="OH182" s="174">
        <v>160</v>
      </c>
      <c r="OI182" s="566"/>
      <c r="OJ182" s="567"/>
      <c r="OK182" s="252">
        <f t="shared" si="197"/>
        <v>0</v>
      </c>
      <c r="OL182" s="251">
        <f t="shared" si="198"/>
        <v>0</v>
      </c>
      <c r="OM182" s="226">
        <f t="shared" si="199"/>
        <v>0</v>
      </c>
      <c r="ON182" s="227">
        <f t="shared" si="200"/>
        <v>0</v>
      </c>
      <c r="OO182" s="1"/>
      <c r="OP182" s="1"/>
      <c r="OQ182" s="571" t="s">
        <v>297</v>
      </c>
      <c r="OR182" s="577">
        <v>160</v>
      </c>
      <c r="OS182" s="573"/>
      <c r="OT182" s="175"/>
      <c r="OU182" s="252">
        <f t="shared" si="201"/>
        <v>0</v>
      </c>
      <c r="OV182" s="227">
        <f t="shared" si="202"/>
        <v>0</v>
      </c>
      <c r="OW182" s="226">
        <f t="shared" si="203"/>
        <v>0</v>
      </c>
      <c r="OX182" s="251">
        <f t="shared" si="204"/>
        <v>0</v>
      </c>
      <c r="OY182" s="574"/>
      <c r="OZ182" s="1"/>
      <c r="PA182" s="1"/>
      <c r="PB182" s="228">
        <f t="shared" si="206"/>
        <v>0</v>
      </c>
      <c r="PC182" s="255">
        <f t="shared" si="207"/>
        <v>0</v>
      </c>
      <c r="PD182" s="226">
        <f t="shared" si="208"/>
        <v>0</v>
      </c>
      <c r="PE182" s="227">
        <f t="shared" si="209"/>
        <v>0</v>
      </c>
      <c r="PF182" s="230">
        <f t="shared" si="210"/>
        <v>0</v>
      </c>
      <c r="PG182" s="229">
        <f t="shared" si="211"/>
        <v>0</v>
      </c>
      <c r="PH182" s="226">
        <f t="shared" si="212"/>
        <v>0</v>
      </c>
      <c r="PI182" s="251">
        <f t="shared" si="213"/>
        <v>0</v>
      </c>
      <c r="PJ182" s="412">
        <f t="shared" si="214"/>
        <v>0</v>
      </c>
      <c r="PK182" s="417">
        <f t="shared" si="215"/>
        <v>0</v>
      </c>
      <c r="PL182" s="412">
        <f t="shared" si="216"/>
        <v>0</v>
      </c>
      <c r="PM182" s="414">
        <f t="shared" si="217"/>
        <v>0</v>
      </c>
      <c r="PN182" s="412" t="s">
        <v>338</v>
      </c>
      <c r="PO182" s="414" t="s">
        <v>338</v>
      </c>
      <c r="PP182" s="412">
        <f t="shared" si="218"/>
        <v>0</v>
      </c>
      <c r="PQ182" s="414">
        <f t="shared" si="219"/>
        <v>0</v>
      </c>
      <c r="PR182" s="1"/>
      <c r="PV182" s="26"/>
      <c r="PW182" s="26"/>
      <c r="PY182" s="26"/>
    </row>
    <row r="183" spans="2:441" s="4" customFormat="1" ht="16.5" customHeight="1" x14ac:dyDescent="0.25">
      <c r="B183" s="46" t="s">
        <v>367</v>
      </c>
      <c r="C183" s="986"/>
      <c r="D183" s="987"/>
      <c r="E183" s="308"/>
      <c r="F183" s="652">
        <v>1</v>
      </c>
      <c r="G183" s="309"/>
      <c r="H183" s="59"/>
      <c r="I183" s="57">
        <f>INT(ROUND(F183,2)*(IF(RIGHT(G183,1)="*",data!$J$11*H183+(IF(H183&gt;0, data!$K$11,0)),(IF(G183&gt;0,data!$J$11*RIGHT(G183,5)+data!$K$11,0)))))</f>
        <v>0</v>
      </c>
      <c r="J183" s="57">
        <f t="shared" si="220"/>
        <v>0</v>
      </c>
      <c r="K183" s="313"/>
      <c r="L183" s="314"/>
      <c r="M183" s="312"/>
      <c r="N183" s="57">
        <f>INT(ROUND(F183,2)*(IF(J183&gt;0,(IF(L183="ano",data!$J$6,0)),0)))</f>
        <v>0</v>
      </c>
      <c r="O183" s="61">
        <f t="shared" si="221"/>
        <v>0</v>
      </c>
      <c r="P183" s="63">
        <f t="shared" si="222"/>
        <v>0</v>
      </c>
      <c r="Q183" s="26"/>
      <c r="R183" s="288" t="str">
        <f t="shared" si="223"/>
        <v/>
      </c>
      <c r="S183" s="289" t="str">
        <f t="shared" si="224"/>
        <v/>
      </c>
      <c r="T183" s="65" t="s">
        <v>338</v>
      </c>
      <c r="U183" s="290" t="str">
        <f t="shared" si="225"/>
        <v/>
      </c>
      <c r="V183" s="4">
        <f t="shared" si="205"/>
        <v>0</v>
      </c>
      <c r="W183" s="26">
        <f t="shared" si="226"/>
        <v>0</v>
      </c>
      <c r="X183" s="26">
        <f>IF(OR(G183=data!$I$18,G183=data!$I$19,G183=data!$I$20,G183=data!$I$21,G183=data!$I$22,G183=data!$I$23,G183=data!$I$24,G183=data!$I$25,G183=data!$I$26,G183=data!$I$27,G183=data!$I$28,G183=data!$I$29,G183=data!$I$30,G183=data!$I$31,G183=data!$I$32,G183=data!$I$33,G183=data!$I$34,G183=data!$I$35,G183=data!$I$36,G183=data!$I$37,G183=data!$I$38,G183=data!$I$39,G183=data!$I$40,G183=data!$I$41,G183=data!$I$42,G183=data!$I$43,G183=data!$I$44),1,0)</f>
        <v>0</v>
      </c>
      <c r="Z183" s="176" t="s">
        <v>297</v>
      </c>
      <c r="AA183" s="10"/>
      <c r="AB183" s="10"/>
      <c r="AC183" s="168">
        <v>160</v>
      </c>
      <c r="AD183" s="328"/>
      <c r="AE183" s="223"/>
      <c r="AF183" s="168">
        <v>160</v>
      </c>
      <c r="AG183" s="328"/>
      <c r="AH183" s="223"/>
      <c r="AI183" s="168">
        <v>160</v>
      </c>
      <c r="AJ183" s="328"/>
      <c r="AK183" s="223"/>
      <c r="AL183" s="168">
        <v>160</v>
      </c>
      <c r="AM183" s="328"/>
      <c r="AN183" s="223"/>
      <c r="AO183" s="168">
        <v>160</v>
      </c>
      <c r="AP183" s="328"/>
      <c r="AQ183" s="223"/>
      <c r="AR183" s="168">
        <v>160</v>
      </c>
      <c r="AS183" s="328"/>
      <c r="AT183" s="223"/>
      <c r="AU183" s="168">
        <v>160</v>
      </c>
      <c r="AV183" s="328"/>
      <c r="AW183" s="223"/>
      <c r="AX183" s="168">
        <v>160</v>
      </c>
      <c r="AY183" s="328"/>
      <c r="AZ183" s="223"/>
      <c r="BA183" s="168">
        <v>160</v>
      </c>
      <c r="BB183" s="328"/>
      <c r="BC183" s="223"/>
      <c r="BD183" s="168">
        <v>160</v>
      </c>
      <c r="BE183" s="328"/>
      <c r="BF183" s="223"/>
      <c r="BG183" s="168">
        <v>160</v>
      </c>
      <c r="BH183" s="328"/>
      <c r="BI183" s="223"/>
      <c r="BJ183" s="168">
        <v>160</v>
      </c>
      <c r="BK183" s="328"/>
      <c r="BL183" s="223"/>
      <c r="BM183" s="226">
        <f t="shared" si="165"/>
        <v>0</v>
      </c>
      <c r="BN183" s="251">
        <f t="shared" si="166"/>
        <v>0</v>
      </c>
      <c r="BO183" s="226">
        <f t="shared" si="167"/>
        <v>0</v>
      </c>
      <c r="BP183" s="227">
        <f t="shared" si="168"/>
        <v>0</v>
      </c>
      <c r="BQ183" s="1"/>
      <c r="BR183" s="1"/>
      <c r="BS183" s="164">
        <v>160</v>
      </c>
      <c r="BT183" s="327"/>
      <c r="BU183" s="177"/>
      <c r="BV183" s="164">
        <v>160</v>
      </c>
      <c r="BW183" s="327"/>
      <c r="BX183" s="177"/>
      <c r="BY183" s="164">
        <v>160</v>
      </c>
      <c r="BZ183" s="327"/>
      <c r="CA183" s="177"/>
      <c r="CB183" s="164">
        <v>160</v>
      </c>
      <c r="CC183" s="327"/>
      <c r="CD183" s="177"/>
      <c r="CE183" s="164">
        <v>160</v>
      </c>
      <c r="CF183" s="327"/>
      <c r="CG183" s="177"/>
      <c r="CH183" s="164">
        <v>160</v>
      </c>
      <c r="CI183" s="327"/>
      <c r="CJ183" s="177"/>
      <c r="CK183" s="164">
        <v>160</v>
      </c>
      <c r="CL183" s="327"/>
      <c r="CM183" s="177"/>
      <c r="CN183" s="164">
        <v>160</v>
      </c>
      <c r="CO183" s="327"/>
      <c r="CP183" s="177"/>
      <c r="CQ183" s="164">
        <v>160</v>
      </c>
      <c r="CR183" s="327"/>
      <c r="CS183" s="177"/>
      <c r="CT183" s="164">
        <v>160</v>
      </c>
      <c r="CU183" s="327"/>
      <c r="CV183" s="177"/>
      <c r="CW183" s="164">
        <v>160</v>
      </c>
      <c r="CX183" s="327"/>
      <c r="CY183" s="177"/>
      <c r="CZ183" s="164">
        <v>160</v>
      </c>
      <c r="DA183" s="327"/>
      <c r="DB183" s="177"/>
      <c r="DC183" s="252">
        <f t="shared" si="169"/>
        <v>0</v>
      </c>
      <c r="DD183" s="251">
        <f t="shared" si="170"/>
        <v>0</v>
      </c>
      <c r="DE183" s="226">
        <f t="shared" si="171"/>
        <v>0</v>
      </c>
      <c r="DF183" s="227">
        <f t="shared" si="172"/>
        <v>0</v>
      </c>
      <c r="DG183" s="1"/>
      <c r="DH183" s="1"/>
      <c r="DI183" s="164">
        <v>160</v>
      </c>
      <c r="DJ183" s="340"/>
      <c r="DK183" s="169"/>
      <c r="DL183" s="195">
        <v>160</v>
      </c>
      <c r="DM183" s="328"/>
      <c r="DN183" s="169"/>
      <c r="DO183" s="195">
        <v>160</v>
      </c>
      <c r="DP183" s="328"/>
      <c r="DQ183" s="169"/>
      <c r="DR183" s="195">
        <v>160</v>
      </c>
      <c r="DS183" s="328"/>
      <c r="DT183" s="169"/>
      <c r="DU183" s="195">
        <v>160</v>
      </c>
      <c r="DV183" s="328"/>
      <c r="DW183" s="169"/>
      <c r="DX183" s="164">
        <v>160</v>
      </c>
      <c r="DY183" s="340"/>
      <c r="DZ183" s="169"/>
      <c r="EA183" s="195">
        <v>160</v>
      </c>
      <c r="EB183" s="328"/>
      <c r="EC183" s="169"/>
      <c r="ED183" s="195">
        <v>160</v>
      </c>
      <c r="EE183" s="328"/>
      <c r="EF183" s="169"/>
      <c r="EG183" s="195">
        <v>160</v>
      </c>
      <c r="EH183" s="328"/>
      <c r="EI183" s="169"/>
      <c r="EJ183" s="164">
        <v>160</v>
      </c>
      <c r="EK183" s="340"/>
      <c r="EL183" s="169"/>
      <c r="EM183" s="195">
        <v>160</v>
      </c>
      <c r="EN183" s="328"/>
      <c r="EO183" s="169"/>
      <c r="EP183" s="195">
        <v>160</v>
      </c>
      <c r="EQ183" s="328"/>
      <c r="ER183" s="169"/>
      <c r="ES183" s="252">
        <f t="shared" si="173"/>
        <v>0</v>
      </c>
      <c r="ET183" s="251">
        <f t="shared" si="174"/>
        <v>0</v>
      </c>
      <c r="EU183" s="226">
        <f t="shared" si="175"/>
        <v>0</v>
      </c>
      <c r="EV183" s="227">
        <f t="shared" si="176"/>
        <v>0</v>
      </c>
      <c r="EW183" s="1"/>
      <c r="EX183" s="1"/>
      <c r="EY183" s="346">
        <v>160</v>
      </c>
      <c r="EZ183" s="327"/>
      <c r="FA183" s="169"/>
      <c r="FB183" s="195">
        <v>160</v>
      </c>
      <c r="FC183" s="327"/>
      <c r="FD183" s="169"/>
      <c r="FE183" s="195">
        <v>160</v>
      </c>
      <c r="FF183" s="327"/>
      <c r="FG183" s="169"/>
      <c r="FH183" s="195">
        <v>160</v>
      </c>
      <c r="FI183" s="327"/>
      <c r="FJ183" s="169"/>
      <c r="FK183" s="164">
        <v>160</v>
      </c>
      <c r="FL183" s="340"/>
      <c r="FM183" s="169"/>
      <c r="FN183" s="195">
        <v>160</v>
      </c>
      <c r="FO183" s="327"/>
      <c r="FP183" s="169"/>
      <c r="FQ183" s="164">
        <v>160</v>
      </c>
      <c r="FR183" s="340"/>
      <c r="FS183" s="169"/>
      <c r="FT183" s="195">
        <v>160</v>
      </c>
      <c r="FU183" s="327"/>
      <c r="FV183" s="169"/>
      <c r="FW183" s="195">
        <v>160</v>
      </c>
      <c r="FX183" s="327"/>
      <c r="FY183" s="169"/>
      <c r="FZ183" s="164">
        <v>160</v>
      </c>
      <c r="GA183" s="340"/>
      <c r="GB183" s="169"/>
      <c r="GC183" s="195">
        <v>160</v>
      </c>
      <c r="GD183" s="327"/>
      <c r="GE183" s="169"/>
      <c r="GF183" s="195">
        <v>160</v>
      </c>
      <c r="GG183" s="327"/>
      <c r="GH183" s="169"/>
      <c r="GI183" s="252">
        <f t="shared" si="177"/>
        <v>0</v>
      </c>
      <c r="GJ183" s="251">
        <f t="shared" si="178"/>
        <v>0</v>
      </c>
      <c r="GK183" s="226">
        <f t="shared" si="179"/>
        <v>0</v>
      </c>
      <c r="GL183" s="227">
        <f t="shared" si="180"/>
        <v>0</v>
      </c>
      <c r="GM183" s="1"/>
      <c r="GN183" s="1"/>
      <c r="GO183" s="346">
        <v>160</v>
      </c>
      <c r="GP183" s="327"/>
      <c r="GQ183" s="169"/>
      <c r="GR183" s="195">
        <v>160</v>
      </c>
      <c r="GS183" s="327"/>
      <c r="GT183" s="169"/>
      <c r="GU183" s="195">
        <v>160</v>
      </c>
      <c r="GV183" s="327"/>
      <c r="GW183" s="169"/>
      <c r="GX183" s="195">
        <v>160</v>
      </c>
      <c r="GY183" s="327"/>
      <c r="GZ183" s="169"/>
      <c r="HA183" s="195">
        <v>160</v>
      </c>
      <c r="HB183" s="327"/>
      <c r="HC183" s="169"/>
      <c r="HD183" s="195">
        <v>160</v>
      </c>
      <c r="HE183" s="327"/>
      <c r="HF183" s="169"/>
      <c r="HG183" s="195">
        <v>160</v>
      </c>
      <c r="HH183" s="327"/>
      <c r="HI183" s="169"/>
      <c r="HJ183" s="195">
        <v>160</v>
      </c>
      <c r="HK183" s="327"/>
      <c r="HL183" s="169"/>
      <c r="HM183" s="195">
        <v>160</v>
      </c>
      <c r="HN183" s="327"/>
      <c r="HO183" s="169"/>
      <c r="HP183" s="195">
        <v>160</v>
      </c>
      <c r="HQ183" s="327"/>
      <c r="HR183" s="169"/>
      <c r="HS183" s="195">
        <v>160</v>
      </c>
      <c r="HT183" s="327"/>
      <c r="HU183" s="169"/>
      <c r="HV183" s="195">
        <v>160</v>
      </c>
      <c r="HW183" s="327"/>
      <c r="HX183" s="169"/>
      <c r="HY183" s="252">
        <f t="shared" si="181"/>
        <v>0</v>
      </c>
      <c r="HZ183" s="251">
        <f t="shared" si="182"/>
        <v>0</v>
      </c>
      <c r="IA183" s="226">
        <f t="shared" si="183"/>
        <v>0</v>
      </c>
      <c r="IB183" s="227">
        <f t="shared" si="184"/>
        <v>0</v>
      </c>
      <c r="IC183" s="1"/>
      <c r="ID183" s="1"/>
      <c r="IE183" s="346">
        <v>160</v>
      </c>
      <c r="IF183" s="327"/>
      <c r="IG183" s="169"/>
      <c r="IH183" s="195">
        <v>160</v>
      </c>
      <c r="II183" s="327"/>
      <c r="IJ183" s="169"/>
      <c r="IK183" s="164">
        <v>160</v>
      </c>
      <c r="IL183" s="340"/>
      <c r="IM183" s="169"/>
      <c r="IN183" s="164">
        <v>160</v>
      </c>
      <c r="IO183" s="340"/>
      <c r="IP183" s="169"/>
      <c r="IQ183" s="164">
        <v>160</v>
      </c>
      <c r="IR183" s="340"/>
      <c r="IS183" s="169"/>
      <c r="IT183" s="164">
        <v>160</v>
      </c>
      <c r="IU183" s="340"/>
      <c r="IV183" s="169"/>
      <c r="IW183" s="195">
        <v>160</v>
      </c>
      <c r="IX183" s="327"/>
      <c r="IY183" s="169"/>
      <c r="IZ183" s="164">
        <v>160</v>
      </c>
      <c r="JA183" s="340"/>
      <c r="JB183" s="169"/>
      <c r="JC183" s="164">
        <v>160</v>
      </c>
      <c r="JD183" s="340"/>
      <c r="JE183" s="169"/>
      <c r="JF183" s="164">
        <v>160</v>
      </c>
      <c r="JG183" s="340"/>
      <c r="JH183" s="169"/>
      <c r="JI183" s="164">
        <v>160</v>
      </c>
      <c r="JJ183" s="340"/>
      <c r="JK183" s="169"/>
      <c r="JL183" s="195">
        <v>160</v>
      </c>
      <c r="JM183" s="327"/>
      <c r="JN183" s="169"/>
      <c r="JO183" s="252">
        <f t="shared" si="185"/>
        <v>0</v>
      </c>
      <c r="JP183" s="251">
        <f t="shared" si="186"/>
        <v>0</v>
      </c>
      <c r="JQ183" s="226">
        <f t="shared" si="187"/>
        <v>0</v>
      </c>
      <c r="JR183" s="227">
        <f t="shared" si="188"/>
        <v>0</v>
      </c>
      <c r="JS183" s="1"/>
      <c r="JT183" s="1"/>
      <c r="JU183" s="164">
        <v>160</v>
      </c>
      <c r="JV183" s="340"/>
      <c r="JW183" s="169"/>
      <c r="JX183" s="164">
        <v>160</v>
      </c>
      <c r="JY183" s="340"/>
      <c r="JZ183" s="169"/>
      <c r="KA183" s="164">
        <v>160</v>
      </c>
      <c r="KB183" s="340"/>
      <c r="KC183" s="169"/>
      <c r="KD183" s="164">
        <v>160</v>
      </c>
      <c r="KE183" s="340"/>
      <c r="KF183" s="169"/>
      <c r="KG183" s="164">
        <v>160</v>
      </c>
      <c r="KH183" s="340"/>
      <c r="KI183" s="169"/>
      <c r="KJ183" s="164">
        <v>160</v>
      </c>
      <c r="KK183" s="340"/>
      <c r="KL183" s="169"/>
      <c r="KM183" s="164">
        <v>160</v>
      </c>
      <c r="KN183" s="340"/>
      <c r="KO183" s="169"/>
      <c r="KP183" s="164">
        <v>160</v>
      </c>
      <c r="KQ183" s="340"/>
      <c r="KR183" s="169"/>
      <c r="KS183" s="164">
        <v>160</v>
      </c>
      <c r="KT183" s="340"/>
      <c r="KU183" s="169"/>
      <c r="KV183" s="164">
        <v>160</v>
      </c>
      <c r="KW183" s="340"/>
      <c r="KX183" s="169"/>
      <c r="KY183" s="164">
        <v>160</v>
      </c>
      <c r="KZ183" s="340"/>
      <c r="LA183" s="169"/>
      <c r="LB183" s="164">
        <v>160</v>
      </c>
      <c r="LC183" s="340"/>
      <c r="LD183" s="169"/>
      <c r="LE183" s="252">
        <f t="shared" si="189"/>
        <v>0</v>
      </c>
      <c r="LF183" s="251">
        <f t="shared" si="190"/>
        <v>0</v>
      </c>
      <c r="LG183" s="226">
        <f t="shared" si="191"/>
        <v>0</v>
      </c>
      <c r="LH183" s="227">
        <f t="shared" si="192"/>
        <v>0</v>
      </c>
      <c r="LI183" s="1"/>
      <c r="LJ183" s="1"/>
      <c r="LK183" s="164">
        <v>160</v>
      </c>
      <c r="LL183" s="340"/>
      <c r="LM183" s="169"/>
      <c r="LN183" s="164">
        <v>160</v>
      </c>
      <c r="LO183" s="340"/>
      <c r="LP183" s="169"/>
      <c r="LQ183" s="164">
        <v>160</v>
      </c>
      <c r="LR183" s="340"/>
      <c r="LS183" s="169"/>
      <c r="LT183" s="164">
        <v>160</v>
      </c>
      <c r="LU183" s="340"/>
      <c r="LV183" s="169"/>
      <c r="LW183" s="164">
        <v>160</v>
      </c>
      <c r="LX183" s="340"/>
      <c r="LY183" s="169"/>
      <c r="LZ183" s="205">
        <v>160</v>
      </c>
      <c r="MA183" s="340"/>
      <c r="MB183" s="169"/>
      <c r="MC183" s="164">
        <v>160</v>
      </c>
      <c r="MD183" s="340"/>
      <c r="ME183" s="169"/>
      <c r="MF183" s="164">
        <v>160</v>
      </c>
      <c r="MG183" s="340"/>
      <c r="MH183" s="169"/>
      <c r="MI183" s="164">
        <v>160</v>
      </c>
      <c r="MJ183" s="340"/>
      <c r="MK183" s="169"/>
      <c r="ML183" s="164">
        <v>160</v>
      </c>
      <c r="MM183" s="340"/>
      <c r="MN183" s="169"/>
      <c r="MO183" s="205">
        <v>160</v>
      </c>
      <c r="MP183" s="340"/>
      <c r="MQ183" s="169"/>
      <c r="MR183" s="164">
        <v>160</v>
      </c>
      <c r="MS183" s="340"/>
      <c r="MT183" s="169"/>
      <c r="MU183" s="252">
        <f t="shared" si="193"/>
        <v>0</v>
      </c>
      <c r="MV183" s="251">
        <f t="shared" si="194"/>
        <v>0</v>
      </c>
      <c r="MW183" s="226">
        <f t="shared" si="195"/>
        <v>0</v>
      </c>
      <c r="MX183" s="227">
        <f t="shared" si="196"/>
        <v>0</v>
      </c>
      <c r="MY183" s="1"/>
      <c r="MZ183" s="1"/>
      <c r="NA183" s="346">
        <v>160</v>
      </c>
      <c r="NB183" s="327"/>
      <c r="NC183" s="169"/>
      <c r="ND183" s="164">
        <v>160</v>
      </c>
      <c r="NE183" s="340"/>
      <c r="NF183" s="169"/>
      <c r="NG183" s="195">
        <v>160</v>
      </c>
      <c r="NH183" s="327"/>
      <c r="NI183" s="169"/>
      <c r="NJ183" s="195">
        <v>160</v>
      </c>
      <c r="NK183" s="327"/>
      <c r="NL183" s="169"/>
      <c r="NM183" s="164">
        <v>160</v>
      </c>
      <c r="NN183" s="340"/>
      <c r="NO183" s="169"/>
      <c r="NP183" s="164">
        <v>160</v>
      </c>
      <c r="NQ183" s="340"/>
      <c r="NR183" s="169"/>
      <c r="NS183" s="164">
        <v>160</v>
      </c>
      <c r="NT183" s="340"/>
      <c r="NU183" s="169"/>
      <c r="NV183" s="195">
        <v>160</v>
      </c>
      <c r="NW183" s="327"/>
      <c r="NX183" s="169"/>
      <c r="NY183" s="195">
        <v>160</v>
      </c>
      <c r="NZ183" s="327"/>
      <c r="OA183" s="169"/>
      <c r="OB183" s="164">
        <v>160</v>
      </c>
      <c r="OC183" s="340"/>
      <c r="OD183" s="169"/>
      <c r="OE183" s="164">
        <v>160</v>
      </c>
      <c r="OF183" s="340"/>
      <c r="OG183" s="169"/>
      <c r="OH183" s="164">
        <v>160</v>
      </c>
      <c r="OI183" s="340"/>
      <c r="OJ183" s="169"/>
      <c r="OK183" s="252">
        <f t="shared" si="197"/>
        <v>0</v>
      </c>
      <c r="OL183" s="251">
        <f t="shared" si="198"/>
        <v>0</v>
      </c>
      <c r="OM183" s="226">
        <f t="shared" si="199"/>
        <v>0</v>
      </c>
      <c r="ON183" s="227">
        <f t="shared" si="200"/>
        <v>0</v>
      </c>
      <c r="OO183" s="1"/>
      <c r="OP183" s="1"/>
      <c r="OQ183" s="283" t="s">
        <v>297</v>
      </c>
      <c r="OR183" s="354">
        <v>160</v>
      </c>
      <c r="OS183" s="327"/>
      <c r="OT183" s="177"/>
      <c r="OU183" s="252">
        <f t="shared" si="201"/>
        <v>0</v>
      </c>
      <c r="OV183" s="227">
        <f t="shared" si="202"/>
        <v>0</v>
      </c>
      <c r="OW183" s="226">
        <f t="shared" si="203"/>
        <v>0</v>
      </c>
      <c r="OX183" s="251">
        <f t="shared" si="204"/>
        <v>0</v>
      </c>
      <c r="OY183" s="293"/>
      <c r="OZ183" s="1"/>
      <c r="PA183" s="1"/>
      <c r="PB183" s="228">
        <f t="shared" si="206"/>
        <v>0</v>
      </c>
      <c r="PC183" s="255">
        <f t="shared" si="207"/>
        <v>0</v>
      </c>
      <c r="PD183" s="226">
        <f t="shared" si="208"/>
        <v>0</v>
      </c>
      <c r="PE183" s="227">
        <f t="shared" si="209"/>
        <v>0</v>
      </c>
      <c r="PF183" s="230">
        <f t="shared" si="210"/>
        <v>0</v>
      </c>
      <c r="PG183" s="229">
        <f t="shared" si="211"/>
        <v>0</v>
      </c>
      <c r="PH183" s="226">
        <f t="shared" si="212"/>
        <v>0</v>
      </c>
      <c r="PI183" s="251">
        <f t="shared" si="213"/>
        <v>0</v>
      </c>
      <c r="PJ183" s="412">
        <f t="shared" si="214"/>
        <v>0</v>
      </c>
      <c r="PK183" s="417">
        <f t="shared" si="215"/>
        <v>0</v>
      </c>
      <c r="PL183" s="412">
        <f t="shared" si="216"/>
        <v>0</v>
      </c>
      <c r="PM183" s="414">
        <f t="shared" si="217"/>
        <v>0</v>
      </c>
      <c r="PN183" s="412" t="s">
        <v>338</v>
      </c>
      <c r="PO183" s="414" t="s">
        <v>338</v>
      </c>
      <c r="PP183" s="412">
        <f t="shared" si="218"/>
        <v>0</v>
      </c>
      <c r="PQ183" s="414">
        <f t="shared" si="219"/>
        <v>0</v>
      </c>
      <c r="PR183" s="1"/>
      <c r="PV183" s="26"/>
      <c r="PW183" s="26"/>
      <c r="PY183" s="26"/>
    </row>
    <row r="184" spans="2:441" s="4" customFormat="1" ht="15" hidden="1" customHeight="1" x14ac:dyDescent="0.25">
      <c r="B184" s="46"/>
      <c r="C184" s="982"/>
      <c r="D184" s="983"/>
      <c r="E184" s="583"/>
      <c r="F184" s="652"/>
      <c r="G184" s="584"/>
      <c r="H184" s="58"/>
      <c r="I184" s="57">
        <f>INT(ROUND(F184,2)*(IF(RIGHT(G184,1)="*",data!$J$11*H184+(IF(H184&gt;0, data!$K$11,0)),(IF(G184&gt;0,data!$J$11*RIGHT(G184,5)+data!$K$11,0)))))</f>
        <v>0</v>
      </c>
      <c r="J184" s="57">
        <f t="shared" si="220"/>
        <v>0</v>
      </c>
      <c r="K184" s="576"/>
      <c r="L184" s="550"/>
      <c r="M184" s="128"/>
      <c r="N184" s="57">
        <f>INT(ROUND(F184,2)*(IF(J184&gt;0,(IF(L184="ano",data!$J$6,0)),0)))</f>
        <v>0</v>
      </c>
      <c r="O184" s="61">
        <f t="shared" si="221"/>
        <v>0</v>
      </c>
      <c r="P184" s="63">
        <f t="shared" si="222"/>
        <v>0</v>
      </c>
      <c r="Q184" s="26"/>
      <c r="R184" s="288" t="str">
        <f t="shared" si="223"/>
        <v/>
      </c>
      <c r="S184" s="289" t="str">
        <f t="shared" si="224"/>
        <v/>
      </c>
      <c r="T184" s="65" t="s">
        <v>338</v>
      </c>
      <c r="U184" s="290" t="str">
        <f t="shared" si="225"/>
        <v/>
      </c>
      <c r="V184" s="4">
        <f t="shared" si="205"/>
        <v>0</v>
      </c>
      <c r="W184" s="26">
        <f t="shared" si="226"/>
        <v>0</v>
      </c>
      <c r="X184" s="26">
        <f>IF(OR(G184=data!$I$18,G184=data!$I$19,G184=data!$I$20,G184=data!$I$21,G184=data!$I$22,G184=data!$I$23,G184=data!$I$24,G184=data!$I$25,G184=data!$I$26,G184=data!$I$27,G184=data!$I$28,G184=data!$I$29,G184=data!$I$30,G184=data!$I$31,G184=data!$I$32,G184=data!$I$33,G184=data!$I$34,G184=data!$I$35,G184=data!$I$36,G184=data!$I$37,G184=data!$I$38,G184=data!$I$39,G184=data!$I$40,G184=data!$I$41,G184=data!$I$42,G184=data!$I$43,G184=data!$I$44),1,0)</f>
        <v>0</v>
      </c>
      <c r="Z184" s="173" t="s">
        <v>297</v>
      </c>
      <c r="AA184" s="10"/>
      <c r="AB184" s="10"/>
      <c r="AC184" s="560">
        <v>160</v>
      </c>
      <c r="AD184" s="561"/>
      <c r="AE184" s="562"/>
      <c r="AF184" s="560">
        <v>160</v>
      </c>
      <c r="AG184" s="561"/>
      <c r="AH184" s="562"/>
      <c r="AI184" s="560">
        <v>160</v>
      </c>
      <c r="AJ184" s="561"/>
      <c r="AK184" s="562"/>
      <c r="AL184" s="560">
        <v>160</v>
      </c>
      <c r="AM184" s="561"/>
      <c r="AN184" s="562"/>
      <c r="AO184" s="560">
        <v>160</v>
      </c>
      <c r="AP184" s="561"/>
      <c r="AQ184" s="562"/>
      <c r="AR184" s="560">
        <v>160</v>
      </c>
      <c r="AS184" s="561"/>
      <c r="AT184" s="562"/>
      <c r="AU184" s="560">
        <v>160</v>
      </c>
      <c r="AV184" s="561"/>
      <c r="AW184" s="562"/>
      <c r="AX184" s="560">
        <v>160</v>
      </c>
      <c r="AY184" s="561"/>
      <c r="AZ184" s="562"/>
      <c r="BA184" s="560">
        <v>160</v>
      </c>
      <c r="BB184" s="561"/>
      <c r="BC184" s="562"/>
      <c r="BD184" s="560">
        <v>160</v>
      </c>
      <c r="BE184" s="561"/>
      <c r="BF184" s="562"/>
      <c r="BG184" s="560">
        <v>160</v>
      </c>
      <c r="BH184" s="561"/>
      <c r="BI184" s="562"/>
      <c r="BJ184" s="560">
        <v>160</v>
      </c>
      <c r="BK184" s="561"/>
      <c r="BL184" s="562"/>
      <c r="BM184" s="226">
        <f t="shared" si="165"/>
        <v>0</v>
      </c>
      <c r="BN184" s="251">
        <f t="shared" si="166"/>
        <v>0</v>
      </c>
      <c r="BO184" s="226">
        <f t="shared" si="167"/>
        <v>0</v>
      </c>
      <c r="BP184" s="227">
        <f t="shared" si="168"/>
        <v>0</v>
      </c>
      <c r="BQ184" s="1"/>
      <c r="BR184" s="1"/>
      <c r="BS184" s="174">
        <v>160</v>
      </c>
      <c r="BT184" s="573"/>
      <c r="BU184" s="175"/>
      <c r="BV184" s="174">
        <v>160</v>
      </c>
      <c r="BW184" s="573"/>
      <c r="BX184" s="175"/>
      <c r="BY184" s="174">
        <v>160</v>
      </c>
      <c r="BZ184" s="573"/>
      <c r="CA184" s="175"/>
      <c r="CB184" s="174">
        <v>160</v>
      </c>
      <c r="CC184" s="573"/>
      <c r="CD184" s="175"/>
      <c r="CE184" s="174">
        <v>160</v>
      </c>
      <c r="CF184" s="573"/>
      <c r="CG184" s="175"/>
      <c r="CH184" s="174">
        <v>160</v>
      </c>
      <c r="CI184" s="573"/>
      <c r="CJ184" s="175"/>
      <c r="CK184" s="174">
        <v>160</v>
      </c>
      <c r="CL184" s="573"/>
      <c r="CM184" s="175"/>
      <c r="CN184" s="174">
        <v>160</v>
      </c>
      <c r="CO184" s="573"/>
      <c r="CP184" s="175"/>
      <c r="CQ184" s="174">
        <v>160</v>
      </c>
      <c r="CR184" s="573"/>
      <c r="CS184" s="175"/>
      <c r="CT184" s="174">
        <v>160</v>
      </c>
      <c r="CU184" s="573"/>
      <c r="CV184" s="175"/>
      <c r="CW184" s="174">
        <v>160</v>
      </c>
      <c r="CX184" s="573"/>
      <c r="CY184" s="175"/>
      <c r="CZ184" s="174">
        <v>160</v>
      </c>
      <c r="DA184" s="573"/>
      <c r="DB184" s="175"/>
      <c r="DC184" s="252">
        <f t="shared" si="169"/>
        <v>0</v>
      </c>
      <c r="DD184" s="251">
        <f t="shared" si="170"/>
        <v>0</v>
      </c>
      <c r="DE184" s="226">
        <f t="shared" si="171"/>
        <v>0</v>
      </c>
      <c r="DF184" s="227">
        <f t="shared" si="172"/>
        <v>0</v>
      </c>
      <c r="DG184" s="1"/>
      <c r="DH184" s="1"/>
      <c r="DI184" s="174">
        <v>160</v>
      </c>
      <c r="DJ184" s="566"/>
      <c r="DK184" s="567"/>
      <c r="DL184" s="201">
        <v>160</v>
      </c>
      <c r="DM184" s="561"/>
      <c r="DN184" s="567"/>
      <c r="DO184" s="201">
        <v>160</v>
      </c>
      <c r="DP184" s="561"/>
      <c r="DQ184" s="567"/>
      <c r="DR184" s="201">
        <v>160</v>
      </c>
      <c r="DS184" s="561"/>
      <c r="DT184" s="567"/>
      <c r="DU184" s="201">
        <v>160</v>
      </c>
      <c r="DV184" s="561"/>
      <c r="DW184" s="567"/>
      <c r="DX184" s="174">
        <v>160</v>
      </c>
      <c r="DY184" s="566"/>
      <c r="DZ184" s="567"/>
      <c r="EA184" s="201">
        <v>160</v>
      </c>
      <c r="EB184" s="561"/>
      <c r="EC184" s="567"/>
      <c r="ED184" s="201">
        <v>160</v>
      </c>
      <c r="EE184" s="561"/>
      <c r="EF184" s="567"/>
      <c r="EG184" s="201">
        <v>160</v>
      </c>
      <c r="EH184" s="561"/>
      <c r="EI184" s="567"/>
      <c r="EJ184" s="174">
        <v>160</v>
      </c>
      <c r="EK184" s="566"/>
      <c r="EL184" s="567"/>
      <c r="EM184" s="201">
        <v>160</v>
      </c>
      <c r="EN184" s="561"/>
      <c r="EO184" s="567"/>
      <c r="EP184" s="201">
        <v>160</v>
      </c>
      <c r="EQ184" s="561"/>
      <c r="ER184" s="567"/>
      <c r="ES184" s="252">
        <f t="shared" si="173"/>
        <v>0</v>
      </c>
      <c r="ET184" s="251">
        <f t="shared" si="174"/>
        <v>0</v>
      </c>
      <c r="EU184" s="226">
        <f t="shared" si="175"/>
        <v>0</v>
      </c>
      <c r="EV184" s="227">
        <f t="shared" si="176"/>
        <v>0</v>
      </c>
      <c r="EW184" s="1"/>
      <c r="EX184" s="1"/>
      <c r="EY184" s="568">
        <v>160</v>
      </c>
      <c r="EZ184" s="573"/>
      <c r="FA184" s="567"/>
      <c r="FB184" s="201">
        <v>160</v>
      </c>
      <c r="FC184" s="573"/>
      <c r="FD184" s="567"/>
      <c r="FE184" s="201">
        <v>160</v>
      </c>
      <c r="FF184" s="573"/>
      <c r="FG184" s="567"/>
      <c r="FH184" s="201">
        <v>160</v>
      </c>
      <c r="FI184" s="573"/>
      <c r="FJ184" s="567"/>
      <c r="FK184" s="174">
        <v>160</v>
      </c>
      <c r="FL184" s="566"/>
      <c r="FM184" s="567"/>
      <c r="FN184" s="201">
        <v>160</v>
      </c>
      <c r="FO184" s="573"/>
      <c r="FP184" s="567"/>
      <c r="FQ184" s="174">
        <v>160</v>
      </c>
      <c r="FR184" s="566"/>
      <c r="FS184" s="567"/>
      <c r="FT184" s="201">
        <v>160</v>
      </c>
      <c r="FU184" s="573"/>
      <c r="FV184" s="567"/>
      <c r="FW184" s="201">
        <v>160</v>
      </c>
      <c r="FX184" s="573"/>
      <c r="FY184" s="567"/>
      <c r="FZ184" s="174">
        <v>160</v>
      </c>
      <c r="GA184" s="566"/>
      <c r="GB184" s="567"/>
      <c r="GC184" s="201">
        <v>160</v>
      </c>
      <c r="GD184" s="573"/>
      <c r="GE184" s="567"/>
      <c r="GF184" s="201">
        <v>160</v>
      </c>
      <c r="GG184" s="573"/>
      <c r="GH184" s="567"/>
      <c r="GI184" s="252">
        <f t="shared" si="177"/>
        <v>0</v>
      </c>
      <c r="GJ184" s="251">
        <f t="shared" si="178"/>
        <v>0</v>
      </c>
      <c r="GK184" s="226">
        <f t="shared" si="179"/>
        <v>0</v>
      </c>
      <c r="GL184" s="227">
        <f t="shared" si="180"/>
        <v>0</v>
      </c>
      <c r="GM184" s="1"/>
      <c r="GN184" s="1"/>
      <c r="GO184" s="568">
        <v>160</v>
      </c>
      <c r="GP184" s="573"/>
      <c r="GQ184" s="567"/>
      <c r="GR184" s="201">
        <v>160</v>
      </c>
      <c r="GS184" s="573"/>
      <c r="GT184" s="567"/>
      <c r="GU184" s="201">
        <v>160</v>
      </c>
      <c r="GV184" s="573"/>
      <c r="GW184" s="567"/>
      <c r="GX184" s="201">
        <v>160</v>
      </c>
      <c r="GY184" s="573"/>
      <c r="GZ184" s="567"/>
      <c r="HA184" s="201">
        <v>160</v>
      </c>
      <c r="HB184" s="573"/>
      <c r="HC184" s="567"/>
      <c r="HD184" s="201">
        <v>160</v>
      </c>
      <c r="HE184" s="573"/>
      <c r="HF184" s="567"/>
      <c r="HG184" s="201">
        <v>160</v>
      </c>
      <c r="HH184" s="573"/>
      <c r="HI184" s="567"/>
      <c r="HJ184" s="201">
        <v>160</v>
      </c>
      <c r="HK184" s="573"/>
      <c r="HL184" s="567"/>
      <c r="HM184" s="201">
        <v>160</v>
      </c>
      <c r="HN184" s="573"/>
      <c r="HO184" s="567"/>
      <c r="HP184" s="201">
        <v>160</v>
      </c>
      <c r="HQ184" s="573"/>
      <c r="HR184" s="567"/>
      <c r="HS184" s="201">
        <v>160</v>
      </c>
      <c r="HT184" s="573"/>
      <c r="HU184" s="567"/>
      <c r="HV184" s="201">
        <v>160</v>
      </c>
      <c r="HW184" s="573"/>
      <c r="HX184" s="567"/>
      <c r="HY184" s="252">
        <f t="shared" si="181"/>
        <v>0</v>
      </c>
      <c r="HZ184" s="251">
        <f t="shared" si="182"/>
        <v>0</v>
      </c>
      <c r="IA184" s="226">
        <f t="shared" si="183"/>
        <v>0</v>
      </c>
      <c r="IB184" s="227">
        <f t="shared" si="184"/>
        <v>0</v>
      </c>
      <c r="IC184" s="1"/>
      <c r="ID184" s="1"/>
      <c r="IE184" s="568">
        <v>160</v>
      </c>
      <c r="IF184" s="573"/>
      <c r="IG184" s="567"/>
      <c r="IH184" s="201">
        <v>160</v>
      </c>
      <c r="II184" s="573"/>
      <c r="IJ184" s="567"/>
      <c r="IK184" s="174">
        <v>160</v>
      </c>
      <c r="IL184" s="566"/>
      <c r="IM184" s="567"/>
      <c r="IN184" s="174">
        <v>160</v>
      </c>
      <c r="IO184" s="566"/>
      <c r="IP184" s="567"/>
      <c r="IQ184" s="174">
        <v>160</v>
      </c>
      <c r="IR184" s="566"/>
      <c r="IS184" s="567"/>
      <c r="IT184" s="174">
        <v>160</v>
      </c>
      <c r="IU184" s="566"/>
      <c r="IV184" s="567"/>
      <c r="IW184" s="201">
        <v>160</v>
      </c>
      <c r="IX184" s="573"/>
      <c r="IY184" s="567"/>
      <c r="IZ184" s="174">
        <v>160</v>
      </c>
      <c r="JA184" s="566"/>
      <c r="JB184" s="567"/>
      <c r="JC184" s="174">
        <v>160</v>
      </c>
      <c r="JD184" s="566"/>
      <c r="JE184" s="567"/>
      <c r="JF184" s="174">
        <v>160</v>
      </c>
      <c r="JG184" s="566"/>
      <c r="JH184" s="567"/>
      <c r="JI184" s="174">
        <v>160</v>
      </c>
      <c r="JJ184" s="566"/>
      <c r="JK184" s="567"/>
      <c r="JL184" s="201">
        <v>160</v>
      </c>
      <c r="JM184" s="573"/>
      <c r="JN184" s="567"/>
      <c r="JO184" s="252">
        <f t="shared" si="185"/>
        <v>0</v>
      </c>
      <c r="JP184" s="251">
        <f t="shared" si="186"/>
        <v>0</v>
      </c>
      <c r="JQ184" s="226">
        <f t="shared" si="187"/>
        <v>0</v>
      </c>
      <c r="JR184" s="227">
        <f t="shared" si="188"/>
        <v>0</v>
      </c>
      <c r="JS184" s="1"/>
      <c r="JT184" s="1"/>
      <c r="JU184" s="174">
        <v>160</v>
      </c>
      <c r="JV184" s="566"/>
      <c r="JW184" s="567"/>
      <c r="JX184" s="174">
        <v>160</v>
      </c>
      <c r="JY184" s="566"/>
      <c r="JZ184" s="567"/>
      <c r="KA184" s="174">
        <v>160</v>
      </c>
      <c r="KB184" s="566"/>
      <c r="KC184" s="567"/>
      <c r="KD184" s="174">
        <v>160</v>
      </c>
      <c r="KE184" s="566"/>
      <c r="KF184" s="567"/>
      <c r="KG184" s="174">
        <v>160</v>
      </c>
      <c r="KH184" s="566"/>
      <c r="KI184" s="567"/>
      <c r="KJ184" s="174">
        <v>160</v>
      </c>
      <c r="KK184" s="566"/>
      <c r="KL184" s="567"/>
      <c r="KM184" s="174">
        <v>160</v>
      </c>
      <c r="KN184" s="566"/>
      <c r="KO184" s="567"/>
      <c r="KP184" s="174">
        <v>160</v>
      </c>
      <c r="KQ184" s="566"/>
      <c r="KR184" s="567"/>
      <c r="KS184" s="174">
        <v>160</v>
      </c>
      <c r="KT184" s="566"/>
      <c r="KU184" s="567"/>
      <c r="KV184" s="174">
        <v>160</v>
      </c>
      <c r="KW184" s="566"/>
      <c r="KX184" s="567"/>
      <c r="KY184" s="174">
        <v>160</v>
      </c>
      <c r="KZ184" s="566"/>
      <c r="LA184" s="567"/>
      <c r="LB184" s="174">
        <v>160</v>
      </c>
      <c r="LC184" s="566"/>
      <c r="LD184" s="567"/>
      <c r="LE184" s="252">
        <f t="shared" si="189"/>
        <v>0</v>
      </c>
      <c r="LF184" s="251">
        <f t="shared" si="190"/>
        <v>0</v>
      </c>
      <c r="LG184" s="226">
        <f t="shared" si="191"/>
        <v>0</v>
      </c>
      <c r="LH184" s="227">
        <f t="shared" si="192"/>
        <v>0</v>
      </c>
      <c r="LI184" s="1"/>
      <c r="LJ184" s="1"/>
      <c r="LK184" s="174">
        <v>160</v>
      </c>
      <c r="LL184" s="566"/>
      <c r="LM184" s="567"/>
      <c r="LN184" s="174">
        <v>160</v>
      </c>
      <c r="LO184" s="566"/>
      <c r="LP184" s="567"/>
      <c r="LQ184" s="174">
        <v>160</v>
      </c>
      <c r="LR184" s="566"/>
      <c r="LS184" s="567"/>
      <c r="LT184" s="174">
        <v>160</v>
      </c>
      <c r="LU184" s="566"/>
      <c r="LV184" s="567"/>
      <c r="LW184" s="174">
        <v>160</v>
      </c>
      <c r="LX184" s="566"/>
      <c r="LY184" s="567"/>
      <c r="LZ184" s="551">
        <v>160</v>
      </c>
      <c r="MA184" s="566"/>
      <c r="MB184" s="567"/>
      <c r="MC184" s="174">
        <v>160</v>
      </c>
      <c r="MD184" s="566"/>
      <c r="ME184" s="567"/>
      <c r="MF184" s="174">
        <v>160</v>
      </c>
      <c r="MG184" s="566"/>
      <c r="MH184" s="567"/>
      <c r="MI184" s="174">
        <v>160</v>
      </c>
      <c r="MJ184" s="566"/>
      <c r="MK184" s="567"/>
      <c r="ML184" s="174">
        <v>160</v>
      </c>
      <c r="MM184" s="566"/>
      <c r="MN184" s="567"/>
      <c r="MO184" s="551">
        <v>160</v>
      </c>
      <c r="MP184" s="566"/>
      <c r="MQ184" s="567"/>
      <c r="MR184" s="174">
        <v>160</v>
      </c>
      <c r="MS184" s="566"/>
      <c r="MT184" s="567"/>
      <c r="MU184" s="252">
        <f t="shared" si="193"/>
        <v>0</v>
      </c>
      <c r="MV184" s="251">
        <f t="shared" si="194"/>
        <v>0</v>
      </c>
      <c r="MW184" s="226">
        <f t="shared" si="195"/>
        <v>0</v>
      </c>
      <c r="MX184" s="227">
        <f t="shared" si="196"/>
        <v>0</v>
      </c>
      <c r="MY184" s="1"/>
      <c r="MZ184" s="1"/>
      <c r="NA184" s="568">
        <v>160</v>
      </c>
      <c r="NB184" s="573"/>
      <c r="NC184" s="567"/>
      <c r="ND184" s="174">
        <v>160</v>
      </c>
      <c r="NE184" s="566"/>
      <c r="NF184" s="567"/>
      <c r="NG184" s="201">
        <v>160</v>
      </c>
      <c r="NH184" s="573"/>
      <c r="NI184" s="567"/>
      <c r="NJ184" s="201">
        <v>160</v>
      </c>
      <c r="NK184" s="573"/>
      <c r="NL184" s="567"/>
      <c r="NM184" s="174">
        <v>160</v>
      </c>
      <c r="NN184" s="566"/>
      <c r="NO184" s="567"/>
      <c r="NP184" s="174">
        <v>160</v>
      </c>
      <c r="NQ184" s="566"/>
      <c r="NR184" s="567"/>
      <c r="NS184" s="174">
        <v>160</v>
      </c>
      <c r="NT184" s="566"/>
      <c r="NU184" s="567"/>
      <c r="NV184" s="201">
        <v>160</v>
      </c>
      <c r="NW184" s="573"/>
      <c r="NX184" s="567"/>
      <c r="NY184" s="201">
        <v>160</v>
      </c>
      <c r="NZ184" s="573"/>
      <c r="OA184" s="567"/>
      <c r="OB184" s="174">
        <v>160</v>
      </c>
      <c r="OC184" s="566"/>
      <c r="OD184" s="567"/>
      <c r="OE184" s="174">
        <v>160</v>
      </c>
      <c r="OF184" s="566"/>
      <c r="OG184" s="567"/>
      <c r="OH184" s="174">
        <v>160</v>
      </c>
      <c r="OI184" s="566"/>
      <c r="OJ184" s="567"/>
      <c r="OK184" s="252">
        <f t="shared" si="197"/>
        <v>0</v>
      </c>
      <c r="OL184" s="251">
        <f t="shared" si="198"/>
        <v>0</v>
      </c>
      <c r="OM184" s="226">
        <f t="shared" si="199"/>
        <v>0</v>
      </c>
      <c r="ON184" s="227">
        <f t="shared" si="200"/>
        <v>0</v>
      </c>
      <c r="OO184" s="1"/>
      <c r="OP184" s="1"/>
      <c r="OQ184" s="571" t="s">
        <v>297</v>
      </c>
      <c r="OR184" s="577">
        <v>160</v>
      </c>
      <c r="OS184" s="573"/>
      <c r="OT184" s="175"/>
      <c r="OU184" s="252">
        <f t="shared" si="201"/>
        <v>0</v>
      </c>
      <c r="OV184" s="227">
        <f t="shared" si="202"/>
        <v>0</v>
      </c>
      <c r="OW184" s="226">
        <f t="shared" si="203"/>
        <v>0</v>
      </c>
      <c r="OX184" s="251">
        <f t="shared" si="204"/>
        <v>0</v>
      </c>
      <c r="OY184" s="574"/>
      <c r="OZ184" s="1"/>
      <c r="PA184" s="1"/>
      <c r="PB184" s="228">
        <f t="shared" si="206"/>
        <v>0</v>
      </c>
      <c r="PC184" s="255">
        <f t="shared" si="207"/>
        <v>0</v>
      </c>
      <c r="PD184" s="226">
        <f t="shared" si="208"/>
        <v>0</v>
      </c>
      <c r="PE184" s="227">
        <f t="shared" si="209"/>
        <v>0</v>
      </c>
      <c r="PF184" s="230">
        <f t="shared" si="210"/>
        <v>0</v>
      </c>
      <c r="PG184" s="229">
        <f t="shared" si="211"/>
        <v>0</v>
      </c>
      <c r="PH184" s="226">
        <f t="shared" si="212"/>
        <v>0</v>
      </c>
      <c r="PI184" s="251">
        <f t="shared" si="213"/>
        <v>0</v>
      </c>
      <c r="PJ184" s="412">
        <f t="shared" si="214"/>
        <v>0</v>
      </c>
      <c r="PK184" s="417">
        <f t="shared" si="215"/>
        <v>0</v>
      </c>
      <c r="PL184" s="412">
        <f t="shared" si="216"/>
        <v>0</v>
      </c>
      <c r="PM184" s="414">
        <f t="shared" si="217"/>
        <v>0</v>
      </c>
      <c r="PN184" s="412" t="s">
        <v>338</v>
      </c>
      <c r="PO184" s="414" t="s">
        <v>338</v>
      </c>
      <c r="PP184" s="412">
        <f t="shared" si="218"/>
        <v>0</v>
      </c>
      <c r="PQ184" s="414">
        <f t="shared" si="219"/>
        <v>0</v>
      </c>
      <c r="PR184" s="1"/>
      <c r="PV184" s="26"/>
      <c r="PW184" s="26"/>
      <c r="PY184" s="26"/>
    </row>
    <row r="185" spans="2:441" s="4" customFormat="1" ht="16.5" customHeight="1" x14ac:dyDescent="0.25">
      <c r="B185" s="46" t="s">
        <v>368</v>
      </c>
      <c r="C185" s="986"/>
      <c r="D185" s="987"/>
      <c r="E185" s="308"/>
      <c r="F185" s="652">
        <v>1</v>
      </c>
      <c r="G185" s="309"/>
      <c r="H185" s="59"/>
      <c r="I185" s="57">
        <f>INT(ROUND(F185,2)*(IF(RIGHT(G185,1)="*",data!$J$11*H185+(IF(H185&gt;0, data!$K$11,0)),(IF(G185&gt;0,data!$J$11*RIGHT(G185,5)+data!$K$11,0)))))</f>
        <v>0</v>
      </c>
      <c r="J185" s="57">
        <f t="shared" si="220"/>
        <v>0</v>
      </c>
      <c r="K185" s="313"/>
      <c r="L185" s="314"/>
      <c r="M185" s="312"/>
      <c r="N185" s="57">
        <f>INT(ROUND(F185,2)*(IF(J185&gt;0,(IF(L185="ano",data!$J$6,0)),0)))</f>
        <v>0</v>
      </c>
      <c r="O185" s="61">
        <f t="shared" si="221"/>
        <v>0</v>
      </c>
      <c r="P185" s="63">
        <f t="shared" si="222"/>
        <v>0</v>
      </c>
      <c r="Q185" s="26"/>
      <c r="R185" s="288" t="str">
        <f t="shared" si="223"/>
        <v/>
      </c>
      <c r="S185" s="289" t="str">
        <f t="shared" si="224"/>
        <v/>
      </c>
      <c r="T185" s="65" t="s">
        <v>338</v>
      </c>
      <c r="U185" s="290" t="str">
        <f t="shared" si="225"/>
        <v/>
      </c>
      <c r="V185" s="4">
        <f t="shared" si="205"/>
        <v>0</v>
      </c>
      <c r="W185" s="26">
        <f t="shared" si="226"/>
        <v>0</v>
      </c>
      <c r="X185" s="26">
        <f>IF(OR(G185=data!$I$18,G185=data!$I$19,G185=data!$I$20,G185=data!$I$21,G185=data!$I$22,G185=data!$I$23,G185=data!$I$24,G185=data!$I$25,G185=data!$I$26,G185=data!$I$27,G185=data!$I$28,G185=data!$I$29,G185=data!$I$30,G185=data!$I$31,G185=data!$I$32,G185=data!$I$33,G185=data!$I$34,G185=data!$I$35,G185=data!$I$36,G185=data!$I$37,G185=data!$I$38,G185=data!$I$39,G185=data!$I$40,G185=data!$I$41,G185=data!$I$42,G185=data!$I$43,G185=data!$I$44),1,0)</f>
        <v>0</v>
      </c>
      <c r="Z185" s="176" t="s">
        <v>297</v>
      </c>
      <c r="AA185" s="10"/>
      <c r="AB185" s="10"/>
      <c r="AC185" s="168">
        <v>160</v>
      </c>
      <c r="AD185" s="328"/>
      <c r="AE185" s="223"/>
      <c r="AF185" s="168">
        <v>160</v>
      </c>
      <c r="AG185" s="328"/>
      <c r="AH185" s="223"/>
      <c r="AI185" s="168">
        <v>160</v>
      </c>
      <c r="AJ185" s="328"/>
      <c r="AK185" s="223"/>
      <c r="AL185" s="168">
        <v>160</v>
      </c>
      <c r="AM185" s="328"/>
      <c r="AN185" s="223"/>
      <c r="AO185" s="168">
        <v>160</v>
      </c>
      <c r="AP185" s="328"/>
      <c r="AQ185" s="223"/>
      <c r="AR185" s="168">
        <v>160</v>
      </c>
      <c r="AS185" s="328"/>
      <c r="AT185" s="223"/>
      <c r="AU185" s="168">
        <v>160</v>
      </c>
      <c r="AV185" s="328"/>
      <c r="AW185" s="223"/>
      <c r="AX185" s="168">
        <v>160</v>
      </c>
      <c r="AY185" s="328"/>
      <c r="AZ185" s="223"/>
      <c r="BA185" s="168">
        <v>160</v>
      </c>
      <c r="BB185" s="328"/>
      <c r="BC185" s="223"/>
      <c r="BD185" s="168">
        <v>160</v>
      </c>
      <c r="BE185" s="328"/>
      <c r="BF185" s="223"/>
      <c r="BG185" s="168">
        <v>160</v>
      </c>
      <c r="BH185" s="328"/>
      <c r="BI185" s="223"/>
      <c r="BJ185" s="168">
        <v>160</v>
      </c>
      <c r="BK185" s="328"/>
      <c r="BL185" s="223"/>
      <c r="BM185" s="226">
        <f t="shared" si="165"/>
        <v>0</v>
      </c>
      <c r="BN185" s="251">
        <f t="shared" si="166"/>
        <v>0</v>
      </c>
      <c r="BO185" s="226">
        <f t="shared" si="167"/>
        <v>0</v>
      </c>
      <c r="BP185" s="227">
        <f t="shared" si="168"/>
        <v>0</v>
      </c>
      <c r="BQ185" s="1"/>
      <c r="BR185" s="1"/>
      <c r="BS185" s="164">
        <v>160</v>
      </c>
      <c r="BT185" s="327"/>
      <c r="BU185" s="177"/>
      <c r="BV185" s="164">
        <v>160</v>
      </c>
      <c r="BW185" s="327"/>
      <c r="BX185" s="177"/>
      <c r="BY185" s="164">
        <v>160</v>
      </c>
      <c r="BZ185" s="327"/>
      <c r="CA185" s="177"/>
      <c r="CB185" s="164">
        <v>160</v>
      </c>
      <c r="CC185" s="327"/>
      <c r="CD185" s="177"/>
      <c r="CE185" s="164">
        <v>160</v>
      </c>
      <c r="CF185" s="327"/>
      <c r="CG185" s="177"/>
      <c r="CH185" s="164">
        <v>160</v>
      </c>
      <c r="CI185" s="327"/>
      <c r="CJ185" s="177"/>
      <c r="CK185" s="164">
        <v>160</v>
      </c>
      <c r="CL185" s="327"/>
      <c r="CM185" s="177"/>
      <c r="CN185" s="164">
        <v>160</v>
      </c>
      <c r="CO185" s="327"/>
      <c r="CP185" s="177"/>
      <c r="CQ185" s="164">
        <v>160</v>
      </c>
      <c r="CR185" s="327"/>
      <c r="CS185" s="177"/>
      <c r="CT185" s="164">
        <v>160</v>
      </c>
      <c r="CU185" s="327"/>
      <c r="CV185" s="177"/>
      <c r="CW185" s="164">
        <v>160</v>
      </c>
      <c r="CX185" s="327"/>
      <c r="CY185" s="177"/>
      <c r="CZ185" s="164">
        <v>160</v>
      </c>
      <c r="DA185" s="327"/>
      <c r="DB185" s="177"/>
      <c r="DC185" s="252">
        <f t="shared" si="169"/>
        <v>0</v>
      </c>
      <c r="DD185" s="251">
        <f t="shared" si="170"/>
        <v>0</v>
      </c>
      <c r="DE185" s="226">
        <f t="shared" si="171"/>
        <v>0</v>
      </c>
      <c r="DF185" s="227">
        <f t="shared" si="172"/>
        <v>0</v>
      </c>
      <c r="DG185" s="1"/>
      <c r="DH185" s="1"/>
      <c r="DI185" s="164">
        <v>160</v>
      </c>
      <c r="DJ185" s="340"/>
      <c r="DK185" s="169"/>
      <c r="DL185" s="195">
        <v>160</v>
      </c>
      <c r="DM185" s="328"/>
      <c r="DN185" s="169"/>
      <c r="DO185" s="195">
        <v>160</v>
      </c>
      <c r="DP185" s="328"/>
      <c r="DQ185" s="169"/>
      <c r="DR185" s="195">
        <v>160</v>
      </c>
      <c r="DS185" s="328"/>
      <c r="DT185" s="169"/>
      <c r="DU185" s="195">
        <v>160</v>
      </c>
      <c r="DV185" s="328"/>
      <c r="DW185" s="169"/>
      <c r="DX185" s="164">
        <v>160</v>
      </c>
      <c r="DY185" s="340"/>
      <c r="DZ185" s="169"/>
      <c r="EA185" s="195">
        <v>160</v>
      </c>
      <c r="EB185" s="328"/>
      <c r="EC185" s="169"/>
      <c r="ED185" s="195">
        <v>160</v>
      </c>
      <c r="EE185" s="328"/>
      <c r="EF185" s="169"/>
      <c r="EG185" s="195">
        <v>160</v>
      </c>
      <c r="EH185" s="328"/>
      <c r="EI185" s="169"/>
      <c r="EJ185" s="164">
        <v>160</v>
      </c>
      <c r="EK185" s="340"/>
      <c r="EL185" s="169"/>
      <c r="EM185" s="195">
        <v>160</v>
      </c>
      <c r="EN185" s="328"/>
      <c r="EO185" s="169"/>
      <c r="EP185" s="195">
        <v>160</v>
      </c>
      <c r="EQ185" s="328"/>
      <c r="ER185" s="169"/>
      <c r="ES185" s="252">
        <f t="shared" si="173"/>
        <v>0</v>
      </c>
      <c r="ET185" s="251">
        <f t="shared" si="174"/>
        <v>0</v>
      </c>
      <c r="EU185" s="226">
        <f t="shared" si="175"/>
        <v>0</v>
      </c>
      <c r="EV185" s="227">
        <f t="shared" si="176"/>
        <v>0</v>
      </c>
      <c r="EW185" s="1"/>
      <c r="EX185" s="1"/>
      <c r="EY185" s="346">
        <v>160</v>
      </c>
      <c r="EZ185" s="327"/>
      <c r="FA185" s="169"/>
      <c r="FB185" s="195">
        <v>160</v>
      </c>
      <c r="FC185" s="327"/>
      <c r="FD185" s="169"/>
      <c r="FE185" s="195">
        <v>160</v>
      </c>
      <c r="FF185" s="327"/>
      <c r="FG185" s="169"/>
      <c r="FH185" s="195">
        <v>160</v>
      </c>
      <c r="FI185" s="327"/>
      <c r="FJ185" s="169"/>
      <c r="FK185" s="164">
        <v>160</v>
      </c>
      <c r="FL185" s="340"/>
      <c r="FM185" s="169"/>
      <c r="FN185" s="195">
        <v>160</v>
      </c>
      <c r="FO185" s="327"/>
      <c r="FP185" s="169"/>
      <c r="FQ185" s="164">
        <v>160</v>
      </c>
      <c r="FR185" s="340"/>
      <c r="FS185" s="169"/>
      <c r="FT185" s="195">
        <v>160</v>
      </c>
      <c r="FU185" s="327"/>
      <c r="FV185" s="169"/>
      <c r="FW185" s="195">
        <v>160</v>
      </c>
      <c r="FX185" s="327"/>
      <c r="FY185" s="169"/>
      <c r="FZ185" s="164">
        <v>160</v>
      </c>
      <c r="GA185" s="340"/>
      <c r="GB185" s="169"/>
      <c r="GC185" s="195">
        <v>160</v>
      </c>
      <c r="GD185" s="327"/>
      <c r="GE185" s="169"/>
      <c r="GF185" s="195">
        <v>160</v>
      </c>
      <c r="GG185" s="327"/>
      <c r="GH185" s="169"/>
      <c r="GI185" s="252">
        <f t="shared" si="177"/>
        <v>0</v>
      </c>
      <c r="GJ185" s="251">
        <f t="shared" si="178"/>
        <v>0</v>
      </c>
      <c r="GK185" s="226">
        <f t="shared" si="179"/>
        <v>0</v>
      </c>
      <c r="GL185" s="227">
        <f t="shared" si="180"/>
        <v>0</v>
      </c>
      <c r="GM185" s="1"/>
      <c r="GN185" s="1"/>
      <c r="GO185" s="346">
        <v>160</v>
      </c>
      <c r="GP185" s="327"/>
      <c r="GQ185" s="169"/>
      <c r="GR185" s="195">
        <v>160</v>
      </c>
      <c r="GS185" s="327"/>
      <c r="GT185" s="169"/>
      <c r="GU185" s="195">
        <v>160</v>
      </c>
      <c r="GV185" s="327"/>
      <c r="GW185" s="169"/>
      <c r="GX185" s="195">
        <v>160</v>
      </c>
      <c r="GY185" s="327"/>
      <c r="GZ185" s="169"/>
      <c r="HA185" s="195">
        <v>160</v>
      </c>
      <c r="HB185" s="327"/>
      <c r="HC185" s="169"/>
      <c r="HD185" s="195">
        <v>160</v>
      </c>
      <c r="HE185" s="327"/>
      <c r="HF185" s="169"/>
      <c r="HG185" s="195">
        <v>160</v>
      </c>
      <c r="HH185" s="327"/>
      <c r="HI185" s="169"/>
      <c r="HJ185" s="195">
        <v>160</v>
      </c>
      <c r="HK185" s="327"/>
      <c r="HL185" s="169"/>
      <c r="HM185" s="195">
        <v>160</v>
      </c>
      <c r="HN185" s="327"/>
      <c r="HO185" s="169"/>
      <c r="HP185" s="195">
        <v>160</v>
      </c>
      <c r="HQ185" s="327"/>
      <c r="HR185" s="169"/>
      <c r="HS185" s="195">
        <v>160</v>
      </c>
      <c r="HT185" s="327"/>
      <c r="HU185" s="169"/>
      <c r="HV185" s="195">
        <v>160</v>
      </c>
      <c r="HW185" s="327"/>
      <c r="HX185" s="169"/>
      <c r="HY185" s="252">
        <f t="shared" si="181"/>
        <v>0</v>
      </c>
      <c r="HZ185" s="251">
        <f t="shared" si="182"/>
        <v>0</v>
      </c>
      <c r="IA185" s="226">
        <f t="shared" si="183"/>
        <v>0</v>
      </c>
      <c r="IB185" s="227">
        <f t="shared" si="184"/>
        <v>0</v>
      </c>
      <c r="IC185" s="1"/>
      <c r="ID185" s="1"/>
      <c r="IE185" s="346">
        <v>160</v>
      </c>
      <c r="IF185" s="327"/>
      <c r="IG185" s="169"/>
      <c r="IH185" s="195">
        <v>160</v>
      </c>
      <c r="II185" s="327"/>
      <c r="IJ185" s="169"/>
      <c r="IK185" s="164">
        <v>160</v>
      </c>
      <c r="IL185" s="340"/>
      <c r="IM185" s="169"/>
      <c r="IN185" s="164">
        <v>160</v>
      </c>
      <c r="IO185" s="340"/>
      <c r="IP185" s="169"/>
      <c r="IQ185" s="164">
        <v>160</v>
      </c>
      <c r="IR185" s="340"/>
      <c r="IS185" s="169"/>
      <c r="IT185" s="164">
        <v>160</v>
      </c>
      <c r="IU185" s="340"/>
      <c r="IV185" s="169"/>
      <c r="IW185" s="195">
        <v>160</v>
      </c>
      <c r="IX185" s="327"/>
      <c r="IY185" s="169"/>
      <c r="IZ185" s="164">
        <v>160</v>
      </c>
      <c r="JA185" s="340"/>
      <c r="JB185" s="169"/>
      <c r="JC185" s="164">
        <v>160</v>
      </c>
      <c r="JD185" s="340"/>
      <c r="JE185" s="169"/>
      <c r="JF185" s="164">
        <v>160</v>
      </c>
      <c r="JG185" s="340"/>
      <c r="JH185" s="169"/>
      <c r="JI185" s="164">
        <v>160</v>
      </c>
      <c r="JJ185" s="340"/>
      <c r="JK185" s="169"/>
      <c r="JL185" s="195">
        <v>160</v>
      </c>
      <c r="JM185" s="327"/>
      <c r="JN185" s="169"/>
      <c r="JO185" s="252">
        <f t="shared" si="185"/>
        <v>0</v>
      </c>
      <c r="JP185" s="251">
        <f t="shared" si="186"/>
        <v>0</v>
      </c>
      <c r="JQ185" s="226">
        <f t="shared" si="187"/>
        <v>0</v>
      </c>
      <c r="JR185" s="227">
        <f t="shared" si="188"/>
        <v>0</v>
      </c>
      <c r="JS185" s="1"/>
      <c r="JT185" s="1"/>
      <c r="JU185" s="164">
        <v>160</v>
      </c>
      <c r="JV185" s="340"/>
      <c r="JW185" s="169"/>
      <c r="JX185" s="164">
        <v>160</v>
      </c>
      <c r="JY185" s="340"/>
      <c r="JZ185" s="169"/>
      <c r="KA185" s="164">
        <v>160</v>
      </c>
      <c r="KB185" s="340"/>
      <c r="KC185" s="169"/>
      <c r="KD185" s="164">
        <v>160</v>
      </c>
      <c r="KE185" s="340"/>
      <c r="KF185" s="169"/>
      <c r="KG185" s="164">
        <v>160</v>
      </c>
      <c r="KH185" s="340"/>
      <c r="KI185" s="169"/>
      <c r="KJ185" s="164">
        <v>160</v>
      </c>
      <c r="KK185" s="340"/>
      <c r="KL185" s="169"/>
      <c r="KM185" s="164">
        <v>160</v>
      </c>
      <c r="KN185" s="340"/>
      <c r="KO185" s="169"/>
      <c r="KP185" s="164">
        <v>160</v>
      </c>
      <c r="KQ185" s="340"/>
      <c r="KR185" s="169"/>
      <c r="KS185" s="164">
        <v>160</v>
      </c>
      <c r="KT185" s="340"/>
      <c r="KU185" s="169"/>
      <c r="KV185" s="164">
        <v>160</v>
      </c>
      <c r="KW185" s="340"/>
      <c r="KX185" s="169"/>
      <c r="KY185" s="164">
        <v>160</v>
      </c>
      <c r="KZ185" s="340"/>
      <c r="LA185" s="169"/>
      <c r="LB185" s="164">
        <v>160</v>
      </c>
      <c r="LC185" s="340"/>
      <c r="LD185" s="169"/>
      <c r="LE185" s="252">
        <f t="shared" si="189"/>
        <v>0</v>
      </c>
      <c r="LF185" s="251">
        <f t="shared" si="190"/>
        <v>0</v>
      </c>
      <c r="LG185" s="226">
        <f t="shared" si="191"/>
        <v>0</v>
      </c>
      <c r="LH185" s="227">
        <f t="shared" si="192"/>
        <v>0</v>
      </c>
      <c r="LI185" s="1"/>
      <c r="LJ185" s="1"/>
      <c r="LK185" s="164">
        <v>160</v>
      </c>
      <c r="LL185" s="340"/>
      <c r="LM185" s="169"/>
      <c r="LN185" s="164">
        <v>160</v>
      </c>
      <c r="LO185" s="340"/>
      <c r="LP185" s="169"/>
      <c r="LQ185" s="164">
        <v>160</v>
      </c>
      <c r="LR185" s="340"/>
      <c r="LS185" s="169"/>
      <c r="LT185" s="164">
        <v>160</v>
      </c>
      <c r="LU185" s="340"/>
      <c r="LV185" s="169"/>
      <c r="LW185" s="164">
        <v>160</v>
      </c>
      <c r="LX185" s="340"/>
      <c r="LY185" s="169"/>
      <c r="LZ185" s="205">
        <v>160</v>
      </c>
      <c r="MA185" s="340"/>
      <c r="MB185" s="169"/>
      <c r="MC185" s="164">
        <v>160</v>
      </c>
      <c r="MD185" s="340"/>
      <c r="ME185" s="169"/>
      <c r="MF185" s="164">
        <v>160</v>
      </c>
      <c r="MG185" s="340"/>
      <c r="MH185" s="169"/>
      <c r="MI185" s="164">
        <v>160</v>
      </c>
      <c r="MJ185" s="340"/>
      <c r="MK185" s="169"/>
      <c r="ML185" s="164">
        <v>160</v>
      </c>
      <c r="MM185" s="340"/>
      <c r="MN185" s="169"/>
      <c r="MO185" s="205">
        <v>160</v>
      </c>
      <c r="MP185" s="340"/>
      <c r="MQ185" s="169"/>
      <c r="MR185" s="164">
        <v>160</v>
      </c>
      <c r="MS185" s="340"/>
      <c r="MT185" s="169"/>
      <c r="MU185" s="252">
        <f t="shared" si="193"/>
        <v>0</v>
      </c>
      <c r="MV185" s="251">
        <f t="shared" si="194"/>
        <v>0</v>
      </c>
      <c r="MW185" s="226">
        <f t="shared" si="195"/>
        <v>0</v>
      </c>
      <c r="MX185" s="227">
        <f t="shared" si="196"/>
        <v>0</v>
      </c>
      <c r="MY185" s="1"/>
      <c r="MZ185" s="1"/>
      <c r="NA185" s="346">
        <v>160</v>
      </c>
      <c r="NB185" s="327"/>
      <c r="NC185" s="169"/>
      <c r="ND185" s="164">
        <v>160</v>
      </c>
      <c r="NE185" s="340"/>
      <c r="NF185" s="169"/>
      <c r="NG185" s="195">
        <v>160</v>
      </c>
      <c r="NH185" s="327"/>
      <c r="NI185" s="169"/>
      <c r="NJ185" s="195">
        <v>160</v>
      </c>
      <c r="NK185" s="327"/>
      <c r="NL185" s="169"/>
      <c r="NM185" s="164">
        <v>160</v>
      </c>
      <c r="NN185" s="340"/>
      <c r="NO185" s="169"/>
      <c r="NP185" s="164">
        <v>160</v>
      </c>
      <c r="NQ185" s="340"/>
      <c r="NR185" s="169"/>
      <c r="NS185" s="164">
        <v>160</v>
      </c>
      <c r="NT185" s="340"/>
      <c r="NU185" s="169"/>
      <c r="NV185" s="195">
        <v>160</v>
      </c>
      <c r="NW185" s="327"/>
      <c r="NX185" s="169"/>
      <c r="NY185" s="195">
        <v>160</v>
      </c>
      <c r="NZ185" s="327"/>
      <c r="OA185" s="169"/>
      <c r="OB185" s="164">
        <v>160</v>
      </c>
      <c r="OC185" s="340"/>
      <c r="OD185" s="169"/>
      <c r="OE185" s="164">
        <v>160</v>
      </c>
      <c r="OF185" s="340"/>
      <c r="OG185" s="169"/>
      <c r="OH185" s="164">
        <v>160</v>
      </c>
      <c r="OI185" s="340"/>
      <c r="OJ185" s="169"/>
      <c r="OK185" s="252">
        <f t="shared" si="197"/>
        <v>0</v>
      </c>
      <c r="OL185" s="251">
        <f t="shared" si="198"/>
        <v>0</v>
      </c>
      <c r="OM185" s="226">
        <f t="shared" si="199"/>
        <v>0</v>
      </c>
      <c r="ON185" s="227">
        <f t="shared" si="200"/>
        <v>0</v>
      </c>
      <c r="OO185" s="1"/>
      <c r="OP185" s="1"/>
      <c r="OQ185" s="283" t="s">
        <v>297</v>
      </c>
      <c r="OR185" s="354">
        <v>160</v>
      </c>
      <c r="OS185" s="327"/>
      <c r="OT185" s="177"/>
      <c r="OU185" s="252">
        <f t="shared" si="201"/>
        <v>0</v>
      </c>
      <c r="OV185" s="227">
        <f t="shared" si="202"/>
        <v>0</v>
      </c>
      <c r="OW185" s="226">
        <f t="shared" si="203"/>
        <v>0</v>
      </c>
      <c r="OX185" s="251">
        <f t="shared" si="204"/>
        <v>0</v>
      </c>
      <c r="OY185" s="293"/>
      <c r="OZ185" s="1"/>
      <c r="PA185" s="1"/>
      <c r="PB185" s="228">
        <f t="shared" si="206"/>
        <v>0</v>
      </c>
      <c r="PC185" s="255">
        <f t="shared" si="207"/>
        <v>0</v>
      </c>
      <c r="PD185" s="226">
        <f t="shared" si="208"/>
        <v>0</v>
      </c>
      <c r="PE185" s="227">
        <f t="shared" si="209"/>
        <v>0</v>
      </c>
      <c r="PF185" s="230">
        <f t="shared" si="210"/>
        <v>0</v>
      </c>
      <c r="PG185" s="229">
        <f t="shared" si="211"/>
        <v>0</v>
      </c>
      <c r="PH185" s="226">
        <f t="shared" si="212"/>
        <v>0</v>
      </c>
      <c r="PI185" s="251">
        <f t="shared" si="213"/>
        <v>0</v>
      </c>
      <c r="PJ185" s="412">
        <f t="shared" si="214"/>
        <v>0</v>
      </c>
      <c r="PK185" s="417">
        <f t="shared" si="215"/>
        <v>0</v>
      </c>
      <c r="PL185" s="412">
        <f t="shared" si="216"/>
        <v>0</v>
      </c>
      <c r="PM185" s="414">
        <f t="shared" si="217"/>
        <v>0</v>
      </c>
      <c r="PN185" s="412" t="s">
        <v>338</v>
      </c>
      <c r="PO185" s="414" t="s">
        <v>338</v>
      </c>
      <c r="PP185" s="412">
        <f t="shared" si="218"/>
        <v>0</v>
      </c>
      <c r="PQ185" s="414">
        <f t="shared" si="219"/>
        <v>0</v>
      </c>
      <c r="PR185" s="1"/>
      <c r="PV185" s="26"/>
      <c r="PW185" s="26"/>
      <c r="PY185" s="26"/>
    </row>
    <row r="186" spans="2:441" s="4" customFormat="1" ht="15" hidden="1" customHeight="1" x14ac:dyDescent="0.25">
      <c r="B186" s="46"/>
      <c r="C186" s="982"/>
      <c r="D186" s="983"/>
      <c r="E186" s="583"/>
      <c r="F186" s="652"/>
      <c r="G186" s="584"/>
      <c r="H186" s="58"/>
      <c r="I186" s="57">
        <f>INT(ROUND(F186,2)*(IF(RIGHT(G186,1)="*",data!$J$11*H186+(IF(H186&gt;0, data!$K$11,0)),(IF(G186&gt;0,data!$J$11*RIGHT(G186,5)+data!$K$11,0)))))</f>
        <v>0</v>
      </c>
      <c r="J186" s="57">
        <f t="shared" si="220"/>
        <v>0</v>
      </c>
      <c r="K186" s="576"/>
      <c r="L186" s="550"/>
      <c r="M186" s="128"/>
      <c r="N186" s="57">
        <f>INT(ROUND(F186,2)*(IF(J186&gt;0,(IF(L186="ano",data!$J$6,0)),0)))</f>
        <v>0</v>
      </c>
      <c r="O186" s="61">
        <f t="shared" si="221"/>
        <v>0</v>
      </c>
      <c r="P186" s="63">
        <f t="shared" si="222"/>
        <v>0</v>
      </c>
      <c r="Q186" s="26"/>
      <c r="R186" s="288" t="str">
        <f t="shared" si="223"/>
        <v/>
      </c>
      <c r="S186" s="289" t="str">
        <f t="shared" si="224"/>
        <v/>
      </c>
      <c r="T186" s="65" t="s">
        <v>338</v>
      </c>
      <c r="U186" s="290" t="str">
        <f t="shared" si="225"/>
        <v/>
      </c>
      <c r="V186" s="4">
        <f t="shared" si="205"/>
        <v>0</v>
      </c>
      <c r="W186" s="26">
        <f t="shared" si="226"/>
        <v>0</v>
      </c>
      <c r="X186" s="26">
        <f>IF(OR(G186=data!$I$18,G186=data!$I$19,G186=data!$I$20,G186=data!$I$21,G186=data!$I$22,G186=data!$I$23,G186=data!$I$24,G186=data!$I$25,G186=data!$I$26,G186=data!$I$27,G186=data!$I$28,G186=data!$I$29,G186=data!$I$30,G186=data!$I$31,G186=data!$I$32,G186=data!$I$33,G186=data!$I$34,G186=data!$I$35,G186=data!$I$36,G186=data!$I$37,G186=data!$I$38,G186=data!$I$39,G186=data!$I$40,G186=data!$I$41,G186=data!$I$42,G186=data!$I$43,G186=data!$I$44),1,0)</f>
        <v>0</v>
      </c>
      <c r="Z186" s="173" t="s">
        <v>297</v>
      </c>
      <c r="AA186" s="10"/>
      <c r="AB186" s="10"/>
      <c r="AC186" s="560">
        <v>160</v>
      </c>
      <c r="AD186" s="561"/>
      <c r="AE186" s="562"/>
      <c r="AF186" s="560">
        <v>160</v>
      </c>
      <c r="AG186" s="561"/>
      <c r="AH186" s="562"/>
      <c r="AI186" s="560">
        <v>160</v>
      </c>
      <c r="AJ186" s="561"/>
      <c r="AK186" s="562"/>
      <c r="AL186" s="560">
        <v>160</v>
      </c>
      <c r="AM186" s="561"/>
      <c r="AN186" s="562"/>
      <c r="AO186" s="560">
        <v>160</v>
      </c>
      <c r="AP186" s="561"/>
      <c r="AQ186" s="562"/>
      <c r="AR186" s="560">
        <v>160</v>
      </c>
      <c r="AS186" s="561"/>
      <c r="AT186" s="562"/>
      <c r="AU186" s="560">
        <v>160</v>
      </c>
      <c r="AV186" s="561"/>
      <c r="AW186" s="562"/>
      <c r="AX186" s="560">
        <v>160</v>
      </c>
      <c r="AY186" s="561"/>
      <c r="AZ186" s="562"/>
      <c r="BA186" s="560">
        <v>160</v>
      </c>
      <c r="BB186" s="561"/>
      <c r="BC186" s="562"/>
      <c r="BD186" s="560">
        <v>160</v>
      </c>
      <c r="BE186" s="561"/>
      <c r="BF186" s="562"/>
      <c r="BG186" s="560">
        <v>160</v>
      </c>
      <c r="BH186" s="561"/>
      <c r="BI186" s="562"/>
      <c r="BJ186" s="560">
        <v>160</v>
      </c>
      <c r="BK186" s="561"/>
      <c r="BL186" s="562"/>
      <c r="BM186" s="226">
        <f t="shared" si="165"/>
        <v>0</v>
      </c>
      <c r="BN186" s="251">
        <f t="shared" si="166"/>
        <v>0</v>
      </c>
      <c r="BO186" s="226">
        <f t="shared" si="167"/>
        <v>0</v>
      </c>
      <c r="BP186" s="227">
        <f t="shared" si="168"/>
        <v>0</v>
      </c>
      <c r="BQ186" s="1"/>
      <c r="BR186" s="1"/>
      <c r="BS186" s="174">
        <v>160</v>
      </c>
      <c r="BT186" s="573"/>
      <c r="BU186" s="175"/>
      <c r="BV186" s="174">
        <v>160</v>
      </c>
      <c r="BW186" s="573"/>
      <c r="BX186" s="175"/>
      <c r="BY186" s="174">
        <v>160</v>
      </c>
      <c r="BZ186" s="573"/>
      <c r="CA186" s="175"/>
      <c r="CB186" s="174">
        <v>160</v>
      </c>
      <c r="CC186" s="573"/>
      <c r="CD186" s="175"/>
      <c r="CE186" s="174">
        <v>160</v>
      </c>
      <c r="CF186" s="573"/>
      <c r="CG186" s="175"/>
      <c r="CH186" s="174">
        <v>160</v>
      </c>
      <c r="CI186" s="573"/>
      <c r="CJ186" s="175"/>
      <c r="CK186" s="174">
        <v>160</v>
      </c>
      <c r="CL186" s="573"/>
      <c r="CM186" s="175"/>
      <c r="CN186" s="174">
        <v>160</v>
      </c>
      <c r="CO186" s="573"/>
      <c r="CP186" s="175"/>
      <c r="CQ186" s="174">
        <v>160</v>
      </c>
      <c r="CR186" s="573"/>
      <c r="CS186" s="175"/>
      <c r="CT186" s="174">
        <v>160</v>
      </c>
      <c r="CU186" s="573"/>
      <c r="CV186" s="175"/>
      <c r="CW186" s="174">
        <v>160</v>
      </c>
      <c r="CX186" s="573"/>
      <c r="CY186" s="175"/>
      <c r="CZ186" s="174">
        <v>160</v>
      </c>
      <c r="DA186" s="573"/>
      <c r="DB186" s="175"/>
      <c r="DC186" s="252">
        <f t="shared" si="169"/>
        <v>0</v>
      </c>
      <c r="DD186" s="251">
        <f t="shared" si="170"/>
        <v>0</v>
      </c>
      <c r="DE186" s="226">
        <f t="shared" si="171"/>
        <v>0</v>
      </c>
      <c r="DF186" s="227">
        <f t="shared" si="172"/>
        <v>0</v>
      </c>
      <c r="DG186" s="1"/>
      <c r="DH186" s="1"/>
      <c r="DI186" s="174">
        <v>160</v>
      </c>
      <c r="DJ186" s="566"/>
      <c r="DK186" s="567"/>
      <c r="DL186" s="201">
        <v>160</v>
      </c>
      <c r="DM186" s="561"/>
      <c r="DN186" s="567"/>
      <c r="DO186" s="201">
        <v>160</v>
      </c>
      <c r="DP186" s="561"/>
      <c r="DQ186" s="567"/>
      <c r="DR186" s="201">
        <v>160</v>
      </c>
      <c r="DS186" s="561"/>
      <c r="DT186" s="567"/>
      <c r="DU186" s="201">
        <v>160</v>
      </c>
      <c r="DV186" s="561"/>
      <c r="DW186" s="567"/>
      <c r="DX186" s="174">
        <v>160</v>
      </c>
      <c r="DY186" s="566"/>
      <c r="DZ186" s="567"/>
      <c r="EA186" s="201">
        <v>160</v>
      </c>
      <c r="EB186" s="561"/>
      <c r="EC186" s="567"/>
      <c r="ED186" s="201">
        <v>160</v>
      </c>
      <c r="EE186" s="561"/>
      <c r="EF186" s="567"/>
      <c r="EG186" s="201">
        <v>160</v>
      </c>
      <c r="EH186" s="561"/>
      <c r="EI186" s="567"/>
      <c r="EJ186" s="174">
        <v>160</v>
      </c>
      <c r="EK186" s="566"/>
      <c r="EL186" s="567"/>
      <c r="EM186" s="201">
        <v>160</v>
      </c>
      <c r="EN186" s="561"/>
      <c r="EO186" s="567"/>
      <c r="EP186" s="201">
        <v>160</v>
      </c>
      <c r="EQ186" s="561"/>
      <c r="ER186" s="567"/>
      <c r="ES186" s="252">
        <f t="shared" si="173"/>
        <v>0</v>
      </c>
      <c r="ET186" s="251">
        <f t="shared" si="174"/>
        <v>0</v>
      </c>
      <c r="EU186" s="226">
        <f t="shared" si="175"/>
        <v>0</v>
      </c>
      <c r="EV186" s="227">
        <f t="shared" si="176"/>
        <v>0</v>
      </c>
      <c r="EW186" s="1"/>
      <c r="EX186" s="1"/>
      <c r="EY186" s="568">
        <v>160</v>
      </c>
      <c r="EZ186" s="573"/>
      <c r="FA186" s="567"/>
      <c r="FB186" s="201">
        <v>160</v>
      </c>
      <c r="FC186" s="573"/>
      <c r="FD186" s="567"/>
      <c r="FE186" s="201">
        <v>160</v>
      </c>
      <c r="FF186" s="573"/>
      <c r="FG186" s="567"/>
      <c r="FH186" s="201">
        <v>160</v>
      </c>
      <c r="FI186" s="573"/>
      <c r="FJ186" s="567"/>
      <c r="FK186" s="174">
        <v>160</v>
      </c>
      <c r="FL186" s="566"/>
      <c r="FM186" s="567"/>
      <c r="FN186" s="201">
        <v>160</v>
      </c>
      <c r="FO186" s="573"/>
      <c r="FP186" s="567"/>
      <c r="FQ186" s="174">
        <v>160</v>
      </c>
      <c r="FR186" s="566"/>
      <c r="FS186" s="567"/>
      <c r="FT186" s="201">
        <v>160</v>
      </c>
      <c r="FU186" s="573"/>
      <c r="FV186" s="567"/>
      <c r="FW186" s="201">
        <v>160</v>
      </c>
      <c r="FX186" s="573"/>
      <c r="FY186" s="567"/>
      <c r="FZ186" s="174">
        <v>160</v>
      </c>
      <c r="GA186" s="566"/>
      <c r="GB186" s="567"/>
      <c r="GC186" s="201">
        <v>160</v>
      </c>
      <c r="GD186" s="573"/>
      <c r="GE186" s="567"/>
      <c r="GF186" s="201">
        <v>160</v>
      </c>
      <c r="GG186" s="573"/>
      <c r="GH186" s="567"/>
      <c r="GI186" s="252">
        <f t="shared" si="177"/>
        <v>0</v>
      </c>
      <c r="GJ186" s="251">
        <f t="shared" si="178"/>
        <v>0</v>
      </c>
      <c r="GK186" s="226">
        <f t="shared" si="179"/>
        <v>0</v>
      </c>
      <c r="GL186" s="227">
        <f t="shared" si="180"/>
        <v>0</v>
      </c>
      <c r="GM186" s="1"/>
      <c r="GN186" s="1"/>
      <c r="GO186" s="568">
        <v>160</v>
      </c>
      <c r="GP186" s="573"/>
      <c r="GQ186" s="567"/>
      <c r="GR186" s="201">
        <v>160</v>
      </c>
      <c r="GS186" s="573"/>
      <c r="GT186" s="567"/>
      <c r="GU186" s="201">
        <v>160</v>
      </c>
      <c r="GV186" s="573"/>
      <c r="GW186" s="567"/>
      <c r="GX186" s="201">
        <v>160</v>
      </c>
      <c r="GY186" s="573"/>
      <c r="GZ186" s="567"/>
      <c r="HA186" s="201">
        <v>160</v>
      </c>
      <c r="HB186" s="573"/>
      <c r="HC186" s="567"/>
      <c r="HD186" s="201">
        <v>160</v>
      </c>
      <c r="HE186" s="573"/>
      <c r="HF186" s="567"/>
      <c r="HG186" s="201">
        <v>160</v>
      </c>
      <c r="HH186" s="573"/>
      <c r="HI186" s="567"/>
      <c r="HJ186" s="201">
        <v>160</v>
      </c>
      <c r="HK186" s="573"/>
      <c r="HL186" s="567"/>
      <c r="HM186" s="201">
        <v>160</v>
      </c>
      <c r="HN186" s="573"/>
      <c r="HO186" s="567"/>
      <c r="HP186" s="201">
        <v>160</v>
      </c>
      <c r="HQ186" s="573"/>
      <c r="HR186" s="567"/>
      <c r="HS186" s="201">
        <v>160</v>
      </c>
      <c r="HT186" s="573"/>
      <c r="HU186" s="567"/>
      <c r="HV186" s="201">
        <v>160</v>
      </c>
      <c r="HW186" s="573"/>
      <c r="HX186" s="567"/>
      <c r="HY186" s="252">
        <f t="shared" si="181"/>
        <v>0</v>
      </c>
      <c r="HZ186" s="251">
        <f t="shared" si="182"/>
        <v>0</v>
      </c>
      <c r="IA186" s="226">
        <f t="shared" si="183"/>
        <v>0</v>
      </c>
      <c r="IB186" s="227">
        <f t="shared" si="184"/>
        <v>0</v>
      </c>
      <c r="IC186" s="1"/>
      <c r="ID186" s="1"/>
      <c r="IE186" s="568">
        <v>160</v>
      </c>
      <c r="IF186" s="573"/>
      <c r="IG186" s="567"/>
      <c r="IH186" s="201">
        <v>160</v>
      </c>
      <c r="II186" s="573"/>
      <c r="IJ186" s="567"/>
      <c r="IK186" s="174">
        <v>160</v>
      </c>
      <c r="IL186" s="566"/>
      <c r="IM186" s="567"/>
      <c r="IN186" s="174">
        <v>160</v>
      </c>
      <c r="IO186" s="566"/>
      <c r="IP186" s="567"/>
      <c r="IQ186" s="174">
        <v>160</v>
      </c>
      <c r="IR186" s="566"/>
      <c r="IS186" s="567"/>
      <c r="IT186" s="174">
        <v>160</v>
      </c>
      <c r="IU186" s="566"/>
      <c r="IV186" s="567"/>
      <c r="IW186" s="201">
        <v>160</v>
      </c>
      <c r="IX186" s="573"/>
      <c r="IY186" s="567"/>
      <c r="IZ186" s="174">
        <v>160</v>
      </c>
      <c r="JA186" s="566"/>
      <c r="JB186" s="567"/>
      <c r="JC186" s="174">
        <v>160</v>
      </c>
      <c r="JD186" s="566"/>
      <c r="JE186" s="567"/>
      <c r="JF186" s="174">
        <v>160</v>
      </c>
      <c r="JG186" s="566"/>
      <c r="JH186" s="567"/>
      <c r="JI186" s="174">
        <v>160</v>
      </c>
      <c r="JJ186" s="566"/>
      <c r="JK186" s="567"/>
      <c r="JL186" s="201">
        <v>160</v>
      </c>
      <c r="JM186" s="573"/>
      <c r="JN186" s="567"/>
      <c r="JO186" s="252">
        <f t="shared" si="185"/>
        <v>0</v>
      </c>
      <c r="JP186" s="251">
        <f t="shared" si="186"/>
        <v>0</v>
      </c>
      <c r="JQ186" s="226">
        <f t="shared" si="187"/>
        <v>0</v>
      </c>
      <c r="JR186" s="227">
        <f t="shared" si="188"/>
        <v>0</v>
      </c>
      <c r="JS186" s="1"/>
      <c r="JT186" s="1"/>
      <c r="JU186" s="174">
        <v>160</v>
      </c>
      <c r="JV186" s="566"/>
      <c r="JW186" s="567"/>
      <c r="JX186" s="174">
        <v>160</v>
      </c>
      <c r="JY186" s="566"/>
      <c r="JZ186" s="567"/>
      <c r="KA186" s="174">
        <v>160</v>
      </c>
      <c r="KB186" s="566"/>
      <c r="KC186" s="567"/>
      <c r="KD186" s="174">
        <v>160</v>
      </c>
      <c r="KE186" s="566"/>
      <c r="KF186" s="567"/>
      <c r="KG186" s="174">
        <v>160</v>
      </c>
      <c r="KH186" s="566"/>
      <c r="KI186" s="567"/>
      <c r="KJ186" s="174">
        <v>160</v>
      </c>
      <c r="KK186" s="566"/>
      <c r="KL186" s="567"/>
      <c r="KM186" s="174">
        <v>160</v>
      </c>
      <c r="KN186" s="566"/>
      <c r="KO186" s="567"/>
      <c r="KP186" s="174">
        <v>160</v>
      </c>
      <c r="KQ186" s="566"/>
      <c r="KR186" s="567"/>
      <c r="KS186" s="174">
        <v>160</v>
      </c>
      <c r="KT186" s="566"/>
      <c r="KU186" s="567"/>
      <c r="KV186" s="174">
        <v>160</v>
      </c>
      <c r="KW186" s="566"/>
      <c r="KX186" s="567"/>
      <c r="KY186" s="174">
        <v>160</v>
      </c>
      <c r="KZ186" s="566"/>
      <c r="LA186" s="567"/>
      <c r="LB186" s="174">
        <v>160</v>
      </c>
      <c r="LC186" s="566"/>
      <c r="LD186" s="567"/>
      <c r="LE186" s="252">
        <f t="shared" si="189"/>
        <v>0</v>
      </c>
      <c r="LF186" s="251">
        <f t="shared" si="190"/>
        <v>0</v>
      </c>
      <c r="LG186" s="226">
        <f t="shared" si="191"/>
        <v>0</v>
      </c>
      <c r="LH186" s="227">
        <f t="shared" si="192"/>
        <v>0</v>
      </c>
      <c r="LI186" s="1"/>
      <c r="LJ186" s="1"/>
      <c r="LK186" s="174">
        <v>160</v>
      </c>
      <c r="LL186" s="566"/>
      <c r="LM186" s="567"/>
      <c r="LN186" s="174">
        <v>160</v>
      </c>
      <c r="LO186" s="566"/>
      <c r="LP186" s="567"/>
      <c r="LQ186" s="174">
        <v>160</v>
      </c>
      <c r="LR186" s="566"/>
      <c r="LS186" s="567"/>
      <c r="LT186" s="174">
        <v>160</v>
      </c>
      <c r="LU186" s="566"/>
      <c r="LV186" s="567"/>
      <c r="LW186" s="174">
        <v>160</v>
      </c>
      <c r="LX186" s="566"/>
      <c r="LY186" s="567"/>
      <c r="LZ186" s="551">
        <v>160</v>
      </c>
      <c r="MA186" s="566"/>
      <c r="MB186" s="567"/>
      <c r="MC186" s="174">
        <v>160</v>
      </c>
      <c r="MD186" s="566"/>
      <c r="ME186" s="567"/>
      <c r="MF186" s="174">
        <v>160</v>
      </c>
      <c r="MG186" s="566"/>
      <c r="MH186" s="567"/>
      <c r="MI186" s="174">
        <v>160</v>
      </c>
      <c r="MJ186" s="566"/>
      <c r="MK186" s="567"/>
      <c r="ML186" s="174">
        <v>160</v>
      </c>
      <c r="MM186" s="566"/>
      <c r="MN186" s="567"/>
      <c r="MO186" s="551">
        <v>160</v>
      </c>
      <c r="MP186" s="566"/>
      <c r="MQ186" s="567"/>
      <c r="MR186" s="174">
        <v>160</v>
      </c>
      <c r="MS186" s="566"/>
      <c r="MT186" s="567"/>
      <c r="MU186" s="252">
        <f t="shared" si="193"/>
        <v>0</v>
      </c>
      <c r="MV186" s="251">
        <f t="shared" si="194"/>
        <v>0</v>
      </c>
      <c r="MW186" s="226">
        <f t="shared" si="195"/>
        <v>0</v>
      </c>
      <c r="MX186" s="227">
        <f t="shared" si="196"/>
        <v>0</v>
      </c>
      <c r="MY186" s="1"/>
      <c r="MZ186" s="1"/>
      <c r="NA186" s="568">
        <v>160</v>
      </c>
      <c r="NB186" s="573"/>
      <c r="NC186" s="567"/>
      <c r="ND186" s="174">
        <v>160</v>
      </c>
      <c r="NE186" s="566"/>
      <c r="NF186" s="567"/>
      <c r="NG186" s="201">
        <v>160</v>
      </c>
      <c r="NH186" s="573"/>
      <c r="NI186" s="567"/>
      <c r="NJ186" s="201">
        <v>160</v>
      </c>
      <c r="NK186" s="573"/>
      <c r="NL186" s="567"/>
      <c r="NM186" s="174">
        <v>160</v>
      </c>
      <c r="NN186" s="566"/>
      <c r="NO186" s="567"/>
      <c r="NP186" s="174">
        <v>160</v>
      </c>
      <c r="NQ186" s="566"/>
      <c r="NR186" s="567"/>
      <c r="NS186" s="174">
        <v>160</v>
      </c>
      <c r="NT186" s="566"/>
      <c r="NU186" s="567"/>
      <c r="NV186" s="201">
        <v>160</v>
      </c>
      <c r="NW186" s="573"/>
      <c r="NX186" s="567"/>
      <c r="NY186" s="201">
        <v>160</v>
      </c>
      <c r="NZ186" s="573"/>
      <c r="OA186" s="567"/>
      <c r="OB186" s="174">
        <v>160</v>
      </c>
      <c r="OC186" s="566"/>
      <c r="OD186" s="567"/>
      <c r="OE186" s="174">
        <v>160</v>
      </c>
      <c r="OF186" s="566"/>
      <c r="OG186" s="567"/>
      <c r="OH186" s="174">
        <v>160</v>
      </c>
      <c r="OI186" s="566"/>
      <c r="OJ186" s="567"/>
      <c r="OK186" s="252">
        <f t="shared" si="197"/>
        <v>0</v>
      </c>
      <c r="OL186" s="251">
        <f t="shared" si="198"/>
        <v>0</v>
      </c>
      <c r="OM186" s="226">
        <f t="shared" si="199"/>
        <v>0</v>
      </c>
      <c r="ON186" s="227">
        <f t="shared" si="200"/>
        <v>0</v>
      </c>
      <c r="OO186" s="1"/>
      <c r="OP186" s="1"/>
      <c r="OQ186" s="571" t="s">
        <v>297</v>
      </c>
      <c r="OR186" s="577">
        <v>160</v>
      </c>
      <c r="OS186" s="573"/>
      <c r="OT186" s="175"/>
      <c r="OU186" s="252">
        <f t="shared" si="201"/>
        <v>0</v>
      </c>
      <c r="OV186" s="227">
        <f t="shared" si="202"/>
        <v>0</v>
      </c>
      <c r="OW186" s="226">
        <f t="shared" si="203"/>
        <v>0</v>
      </c>
      <c r="OX186" s="251">
        <f t="shared" si="204"/>
        <v>0</v>
      </c>
      <c r="OY186" s="574"/>
      <c r="OZ186" s="1"/>
      <c r="PA186" s="1"/>
      <c r="PB186" s="228">
        <f t="shared" si="206"/>
        <v>0</v>
      </c>
      <c r="PC186" s="255">
        <f t="shared" si="207"/>
        <v>0</v>
      </c>
      <c r="PD186" s="226">
        <f t="shared" si="208"/>
        <v>0</v>
      </c>
      <c r="PE186" s="227">
        <f t="shared" si="209"/>
        <v>0</v>
      </c>
      <c r="PF186" s="230">
        <f t="shared" si="210"/>
        <v>0</v>
      </c>
      <c r="PG186" s="229">
        <f t="shared" si="211"/>
        <v>0</v>
      </c>
      <c r="PH186" s="226">
        <f t="shared" si="212"/>
        <v>0</v>
      </c>
      <c r="PI186" s="251">
        <f t="shared" si="213"/>
        <v>0</v>
      </c>
      <c r="PJ186" s="412">
        <f t="shared" si="214"/>
        <v>0</v>
      </c>
      <c r="PK186" s="417">
        <f t="shared" si="215"/>
        <v>0</v>
      </c>
      <c r="PL186" s="412">
        <f t="shared" si="216"/>
        <v>0</v>
      </c>
      <c r="PM186" s="414">
        <f t="shared" si="217"/>
        <v>0</v>
      </c>
      <c r="PN186" s="412" t="s">
        <v>338</v>
      </c>
      <c r="PO186" s="414" t="s">
        <v>338</v>
      </c>
      <c r="PP186" s="412">
        <f t="shared" si="218"/>
        <v>0</v>
      </c>
      <c r="PQ186" s="414">
        <f t="shared" si="219"/>
        <v>0</v>
      </c>
      <c r="PR186" s="1"/>
      <c r="PV186" s="26"/>
      <c r="PW186" s="26"/>
      <c r="PY186" s="26"/>
    </row>
    <row r="187" spans="2:441" s="4" customFormat="1" ht="16.5" customHeight="1" x14ac:dyDescent="0.25">
      <c r="B187" s="46" t="s">
        <v>369</v>
      </c>
      <c r="C187" s="986"/>
      <c r="D187" s="987"/>
      <c r="E187" s="308"/>
      <c r="F187" s="652">
        <v>1</v>
      </c>
      <c r="G187" s="309"/>
      <c r="H187" s="59"/>
      <c r="I187" s="57">
        <f>INT(ROUND(F187,2)*(IF(RIGHT(G187,1)="*",data!$J$11*H187+(IF(H187&gt;0, data!$K$11,0)),(IF(G187&gt;0,data!$J$11*RIGHT(G187,5)+data!$K$11,0)))))</f>
        <v>0</v>
      </c>
      <c r="J187" s="57">
        <f t="shared" si="220"/>
        <v>0</v>
      </c>
      <c r="K187" s="313"/>
      <c r="L187" s="314"/>
      <c r="M187" s="312"/>
      <c r="N187" s="57">
        <f>INT(ROUND(F187,2)*(IF(J187&gt;0,(IF(L187="ano",data!$J$6,0)),0)))</f>
        <v>0</v>
      </c>
      <c r="O187" s="61">
        <f t="shared" si="221"/>
        <v>0</v>
      </c>
      <c r="P187" s="63">
        <f t="shared" si="222"/>
        <v>0</v>
      </c>
      <c r="Q187" s="26"/>
      <c r="R187" s="288" t="str">
        <f t="shared" si="223"/>
        <v/>
      </c>
      <c r="S187" s="289" t="str">
        <f t="shared" si="224"/>
        <v/>
      </c>
      <c r="T187" s="65" t="s">
        <v>338</v>
      </c>
      <c r="U187" s="290" t="str">
        <f t="shared" si="225"/>
        <v/>
      </c>
      <c r="V187" s="4">
        <f t="shared" si="205"/>
        <v>0</v>
      </c>
      <c r="W187" s="26">
        <f t="shared" si="226"/>
        <v>0</v>
      </c>
      <c r="X187" s="26">
        <f>IF(OR(G187=data!$I$18,G187=data!$I$19,G187=data!$I$20,G187=data!$I$21,G187=data!$I$22,G187=data!$I$23,G187=data!$I$24,G187=data!$I$25,G187=data!$I$26,G187=data!$I$27,G187=data!$I$28,G187=data!$I$29,G187=data!$I$30,G187=data!$I$31,G187=data!$I$32,G187=data!$I$33,G187=data!$I$34,G187=data!$I$35,G187=data!$I$36,G187=data!$I$37,G187=data!$I$38,G187=data!$I$39,G187=data!$I$40,G187=data!$I$41,G187=data!$I$42,G187=data!$I$43,G187=data!$I$44),1,0)</f>
        <v>0</v>
      </c>
      <c r="Z187" s="176" t="s">
        <v>297</v>
      </c>
      <c r="AA187" s="10"/>
      <c r="AB187" s="10"/>
      <c r="AC187" s="168">
        <v>160</v>
      </c>
      <c r="AD187" s="328"/>
      <c r="AE187" s="223"/>
      <c r="AF187" s="168">
        <v>160</v>
      </c>
      <c r="AG187" s="328"/>
      <c r="AH187" s="223"/>
      <c r="AI187" s="168">
        <v>160</v>
      </c>
      <c r="AJ187" s="328"/>
      <c r="AK187" s="223"/>
      <c r="AL187" s="168">
        <v>160</v>
      </c>
      <c r="AM187" s="328"/>
      <c r="AN187" s="223"/>
      <c r="AO187" s="168">
        <v>160</v>
      </c>
      <c r="AP187" s="328"/>
      <c r="AQ187" s="223"/>
      <c r="AR187" s="168">
        <v>160</v>
      </c>
      <c r="AS187" s="328"/>
      <c r="AT187" s="223"/>
      <c r="AU187" s="168">
        <v>160</v>
      </c>
      <c r="AV187" s="328"/>
      <c r="AW187" s="223"/>
      <c r="AX187" s="168">
        <v>160</v>
      </c>
      <c r="AY187" s="328"/>
      <c r="AZ187" s="223"/>
      <c r="BA187" s="168">
        <v>160</v>
      </c>
      <c r="BB187" s="328"/>
      <c r="BC187" s="223"/>
      <c r="BD187" s="168">
        <v>160</v>
      </c>
      <c r="BE187" s="328"/>
      <c r="BF187" s="223"/>
      <c r="BG187" s="168">
        <v>160</v>
      </c>
      <c r="BH187" s="328"/>
      <c r="BI187" s="223"/>
      <c r="BJ187" s="168">
        <v>160</v>
      </c>
      <c r="BK187" s="328"/>
      <c r="BL187" s="223"/>
      <c r="BM187" s="226">
        <f t="shared" si="165"/>
        <v>0</v>
      </c>
      <c r="BN187" s="251">
        <f t="shared" si="166"/>
        <v>0</v>
      </c>
      <c r="BO187" s="226">
        <f t="shared" si="167"/>
        <v>0</v>
      </c>
      <c r="BP187" s="227">
        <f t="shared" si="168"/>
        <v>0</v>
      </c>
      <c r="BQ187" s="1"/>
      <c r="BR187" s="1"/>
      <c r="BS187" s="164">
        <v>160</v>
      </c>
      <c r="BT187" s="327"/>
      <c r="BU187" s="177"/>
      <c r="BV187" s="164">
        <v>160</v>
      </c>
      <c r="BW187" s="327"/>
      <c r="BX187" s="177"/>
      <c r="BY187" s="164">
        <v>160</v>
      </c>
      <c r="BZ187" s="327"/>
      <c r="CA187" s="177"/>
      <c r="CB187" s="164">
        <v>160</v>
      </c>
      <c r="CC187" s="327"/>
      <c r="CD187" s="177"/>
      <c r="CE187" s="164">
        <v>160</v>
      </c>
      <c r="CF187" s="327"/>
      <c r="CG187" s="177"/>
      <c r="CH187" s="164">
        <v>160</v>
      </c>
      <c r="CI187" s="327"/>
      <c r="CJ187" s="177"/>
      <c r="CK187" s="164">
        <v>160</v>
      </c>
      <c r="CL187" s="327"/>
      <c r="CM187" s="177"/>
      <c r="CN187" s="164">
        <v>160</v>
      </c>
      <c r="CO187" s="327"/>
      <c r="CP187" s="177"/>
      <c r="CQ187" s="164">
        <v>160</v>
      </c>
      <c r="CR187" s="327"/>
      <c r="CS187" s="177"/>
      <c r="CT187" s="164">
        <v>160</v>
      </c>
      <c r="CU187" s="327"/>
      <c r="CV187" s="177"/>
      <c r="CW187" s="164">
        <v>160</v>
      </c>
      <c r="CX187" s="327"/>
      <c r="CY187" s="177"/>
      <c r="CZ187" s="164">
        <v>160</v>
      </c>
      <c r="DA187" s="327"/>
      <c r="DB187" s="177"/>
      <c r="DC187" s="252">
        <f t="shared" si="169"/>
        <v>0</v>
      </c>
      <c r="DD187" s="251">
        <f t="shared" si="170"/>
        <v>0</v>
      </c>
      <c r="DE187" s="226">
        <f t="shared" si="171"/>
        <v>0</v>
      </c>
      <c r="DF187" s="227">
        <f t="shared" si="172"/>
        <v>0</v>
      </c>
      <c r="DG187" s="1"/>
      <c r="DH187" s="1"/>
      <c r="DI187" s="164">
        <v>160</v>
      </c>
      <c r="DJ187" s="340"/>
      <c r="DK187" s="169"/>
      <c r="DL187" s="195">
        <v>160</v>
      </c>
      <c r="DM187" s="328"/>
      <c r="DN187" s="169"/>
      <c r="DO187" s="195">
        <v>160</v>
      </c>
      <c r="DP187" s="328"/>
      <c r="DQ187" s="169"/>
      <c r="DR187" s="195">
        <v>160</v>
      </c>
      <c r="DS187" s="328"/>
      <c r="DT187" s="169"/>
      <c r="DU187" s="195">
        <v>160</v>
      </c>
      <c r="DV187" s="328"/>
      <c r="DW187" s="169"/>
      <c r="DX187" s="164">
        <v>160</v>
      </c>
      <c r="DY187" s="340"/>
      <c r="DZ187" s="169"/>
      <c r="EA187" s="195">
        <v>160</v>
      </c>
      <c r="EB187" s="328"/>
      <c r="EC187" s="169"/>
      <c r="ED187" s="195">
        <v>160</v>
      </c>
      <c r="EE187" s="328"/>
      <c r="EF187" s="169"/>
      <c r="EG187" s="195">
        <v>160</v>
      </c>
      <c r="EH187" s="328"/>
      <c r="EI187" s="169"/>
      <c r="EJ187" s="164">
        <v>160</v>
      </c>
      <c r="EK187" s="340"/>
      <c r="EL187" s="169"/>
      <c r="EM187" s="195">
        <v>160</v>
      </c>
      <c r="EN187" s="328"/>
      <c r="EO187" s="169"/>
      <c r="EP187" s="195">
        <v>160</v>
      </c>
      <c r="EQ187" s="328"/>
      <c r="ER187" s="169"/>
      <c r="ES187" s="252">
        <f t="shared" si="173"/>
        <v>0</v>
      </c>
      <c r="ET187" s="251">
        <f t="shared" si="174"/>
        <v>0</v>
      </c>
      <c r="EU187" s="226">
        <f t="shared" si="175"/>
        <v>0</v>
      </c>
      <c r="EV187" s="227">
        <f t="shared" si="176"/>
        <v>0</v>
      </c>
      <c r="EW187" s="1"/>
      <c r="EX187" s="1"/>
      <c r="EY187" s="346">
        <v>160</v>
      </c>
      <c r="EZ187" s="327"/>
      <c r="FA187" s="169"/>
      <c r="FB187" s="195">
        <v>160</v>
      </c>
      <c r="FC187" s="327"/>
      <c r="FD187" s="169"/>
      <c r="FE187" s="195">
        <v>160</v>
      </c>
      <c r="FF187" s="327"/>
      <c r="FG187" s="169"/>
      <c r="FH187" s="195">
        <v>160</v>
      </c>
      <c r="FI187" s="327"/>
      <c r="FJ187" s="169"/>
      <c r="FK187" s="164">
        <v>160</v>
      </c>
      <c r="FL187" s="340"/>
      <c r="FM187" s="169"/>
      <c r="FN187" s="195">
        <v>160</v>
      </c>
      <c r="FO187" s="327"/>
      <c r="FP187" s="169"/>
      <c r="FQ187" s="164">
        <v>160</v>
      </c>
      <c r="FR187" s="340"/>
      <c r="FS187" s="169"/>
      <c r="FT187" s="195">
        <v>160</v>
      </c>
      <c r="FU187" s="327"/>
      <c r="FV187" s="169"/>
      <c r="FW187" s="195">
        <v>160</v>
      </c>
      <c r="FX187" s="327"/>
      <c r="FY187" s="169"/>
      <c r="FZ187" s="164">
        <v>160</v>
      </c>
      <c r="GA187" s="340"/>
      <c r="GB187" s="169"/>
      <c r="GC187" s="195">
        <v>160</v>
      </c>
      <c r="GD187" s="327"/>
      <c r="GE187" s="169"/>
      <c r="GF187" s="195">
        <v>160</v>
      </c>
      <c r="GG187" s="327"/>
      <c r="GH187" s="169"/>
      <c r="GI187" s="252">
        <f t="shared" si="177"/>
        <v>0</v>
      </c>
      <c r="GJ187" s="251">
        <f t="shared" si="178"/>
        <v>0</v>
      </c>
      <c r="GK187" s="226">
        <f t="shared" si="179"/>
        <v>0</v>
      </c>
      <c r="GL187" s="227">
        <f t="shared" si="180"/>
        <v>0</v>
      </c>
      <c r="GM187" s="1"/>
      <c r="GN187" s="1"/>
      <c r="GO187" s="346">
        <v>160</v>
      </c>
      <c r="GP187" s="327"/>
      <c r="GQ187" s="169"/>
      <c r="GR187" s="195">
        <v>160</v>
      </c>
      <c r="GS187" s="327"/>
      <c r="GT187" s="169"/>
      <c r="GU187" s="195">
        <v>160</v>
      </c>
      <c r="GV187" s="327"/>
      <c r="GW187" s="169"/>
      <c r="GX187" s="195">
        <v>160</v>
      </c>
      <c r="GY187" s="327"/>
      <c r="GZ187" s="169"/>
      <c r="HA187" s="195">
        <v>160</v>
      </c>
      <c r="HB187" s="327"/>
      <c r="HC187" s="169"/>
      <c r="HD187" s="195">
        <v>160</v>
      </c>
      <c r="HE187" s="327"/>
      <c r="HF187" s="169"/>
      <c r="HG187" s="195">
        <v>160</v>
      </c>
      <c r="HH187" s="327"/>
      <c r="HI187" s="169"/>
      <c r="HJ187" s="195">
        <v>160</v>
      </c>
      <c r="HK187" s="327"/>
      <c r="HL187" s="169"/>
      <c r="HM187" s="195">
        <v>160</v>
      </c>
      <c r="HN187" s="327"/>
      <c r="HO187" s="169"/>
      <c r="HP187" s="195">
        <v>160</v>
      </c>
      <c r="HQ187" s="327"/>
      <c r="HR187" s="169"/>
      <c r="HS187" s="195">
        <v>160</v>
      </c>
      <c r="HT187" s="327"/>
      <c r="HU187" s="169"/>
      <c r="HV187" s="195">
        <v>160</v>
      </c>
      <c r="HW187" s="327"/>
      <c r="HX187" s="169"/>
      <c r="HY187" s="252">
        <f t="shared" si="181"/>
        <v>0</v>
      </c>
      <c r="HZ187" s="251">
        <f t="shared" si="182"/>
        <v>0</v>
      </c>
      <c r="IA187" s="226">
        <f t="shared" si="183"/>
        <v>0</v>
      </c>
      <c r="IB187" s="227">
        <f t="shared" si="184"/>
        <v>0</v>
      </c>
      <c r="IC187" s="1"/>
      <c r="ID187" s="1"/>
      <c r="IE187" s="346">
        <v>160</v>
      </c>
      <c r="IF187" s="327"/>
      <c r="IG187" s="169"/>
      <c r="IH187" s="195">
        <v>160</v>
      </c>
      <c r="II187" s="327"/>
      <c r="IJ187" s="169"/>
      <c r="IK187" s="164">
        <v>160</v>
      </c>
      <c r="IL187" s="340"/>
      <c r="IM187" s="169"/>
      <c r="IN187" s="164">
        <v>160</v>
      </c>
      <c r="IO187" s="340"/>
      <c r="IP187" s="169"/>
      <c r="IQ187" s="164">
        <v>160</v>
      </c>
      <c r="IR187" s="340"/>
      <c r="IS187" s="169"/>
      <c r="IT187" s="164">
        <v>160</v>
      </c>
      <c r="IU187" s="340"/>
      <c r="IV187" s="169"/>
      <c r="IW187" s="195">
        <v>160</v>
      </c>
      <c r="IX187" s="327"/>
      <c r="IY187" s="169"/>
      <c r="IZ187" s="164">
        <v>160</v>
      </c>
      <c r="JA187" s="340"/>
      <c r="JB187" s="169"/>
      <c r="JC187" s="164">
        <v>160</v>
      </c>
      <c r="JD187" s="340"/>
      <c r="JE187" s="169"/>
      <c r="JF187" s="164">
        <v>160</v>
      </c>
      <c r="JG187" s="340"/>
      <c r="JH187" s="169"/>
      <c r="JI187" s="164">
        <v>160</v>
      </c>
      <c r="JJ187" s="340"/>
      <c r="JK187" s="169"/>
      <c r="JL187" s="195">
        <v>160</v>
      </c>
      <c r="JM187" s="327"/>
      <c r="JN187" s="169"/>
      <c r="JO187" s="252">
        <f t="shared" si="185"/>
        <v>0</v>
      </c>
      <c r="JP187" s="251">
        <f t="shared" si="186"/>
        <v>0</v>
      </c>
      <c r="JQ187" s="226">
        <f t="shared" si="187"/>
        <v>0</v>
      </c>
      <c r="JR187" s="227">
        <f t="shared" si="188"/>
        <v>0</v>
      </c>
      <c r="JS187" s="1"/>
      <c r="JT187" s="1"/>
      <c r="JU187" s="164">
        <v>160</v>
      </c>
      <c r="JV187" s="340"/>
      <c r="JW187" s="169"/>
      <c r="JX187" s="164">
        <v>160</v>
      </c>
      <c r="JY187" s="340"/>
      <c r="JZ187" s="169"/>
      <c r="KA187" s="164">
        <v>160</v>
      </c>
      <c r="KB187" s="340"/>
      <c r="KC187" s="169"/>
      <c r="KD187" s="164">
        <v>160</v>
      </c>
      <c r="KE187" s="340"/>
      <c r="KF187" s="169"/>
      <c r="KG187" s="164">
        <v>160</v>
      </c>
      <c r="KH187" s="340"/>
      <c r="KI187" s="169"/>
      <c r="KJ187" s="164">
        <v>160</v>
      </c>
      <c r="KK187" s="340"/>
      <c r="KL187" s="169"/>
      <c r="KM187" s="164">
        <v>160</v>
      </c>
      <c r="KN187" s="340"/>
      <c r="KO187" s="169"/>
      <c r="KP187" s="164">
        <v>160</v>
      </c>
      <c r="KQ187" s="340"/>
      <c r="KR187" s="169"/>
      <c r="KS187" s="164">
        <v>160</v>
      </c>
      <c r="KT187" s="340"/>
      <c r="KU187" s="169"/>
      <c r="KV187" s="164">
        <v>160</v>
      </c>
      <c r="KW187" s="340"/>
      <c r="KX187" s="169"/>
      <c r="KY187" s="164">
        <v>160</v>
      </c>
      <c r="KZ187" s="340"/>
      <c r="LA187" s="169"/>
      <c r="LB187" s="164">
        <v>160</v>
      </c>
      <c r="LC187" s="340"/>
      <c r="LD187" s="169"/>
      <c r="LE187" s="252">
        <f t="shared" si="189"/>
        <v>0</v>
      </c>
      <c r="LF187" s="251">
        <f t="shared" si="190"/>
        <v>0</v>
      </c>
      <c r="LG187" s="226">
        <f t="shared" si="191"/>
        <v>0</v>
      </c>
      <c r="LH187" s="227">
        <f t="shared" si="192"/>
        <v>0</v>
      </c>
      <c r="LI187" s="1"/>
      <c r="LJ187" s="1"/>
      <c r="LK187" s="164">
        <v>160</v>
      </c>
      <c r="LL187" s="340"/>
      <c r="LM187" s="169"/>
      <c r="LN187" s="164">
        <v>160</v>
      </c>
      <c r="LO187" s="340"/>
      <c r="LP187" s="169"/>
      <c r="LQ187" s="164">
        <v>160</v>
      </c>
      <c r="LR187" s="340"/>
      <c r="LS187" s="169"/>
      <c r="LT187" s="164">
        <v>160</v>
      </c>
      <c r="LU187" s="340"/>
      <c r="LV187" s="169"/>
      <c r="LW187" s="164">
        <v>160</v>
      </c>
      <c r="LX187" s="340"/>
      <c r="LY187" s="169"/>
      <c r="LZ187" s="205">
        <v>160</v>
      </c>
      <c r="MA187" s="340"/>
      <c r="MB187" s="169"/>
      <c r="MC187" s="164">
        <v>160</v>
      </c>
      <c r="MD187" s="340"/>
      <c r="ME187" s="169"/>
      <c r="MF187" s="164">
        <v>160</v>
      </c>
      <c r="MG187" s="340"/>
      <c r="MH187" s="169"/>
      <c r="MI187" s="164">
        <v>160</v>
      </c>
      <c r="MJ187" s="340"/>
      <c r="MK187" s="169"/>
      <c r="ML187" s="164">
        <v>160</v>
      </c>
      <c r="MM187" s="340"/>
      <c r="MN187" s="169"/>
      <c r="MO187" s="205">
        <v>160</v>
      </c>
      <c r="MP187" s="340"/>
      <c r="MQ187" s="169"/>
      <c r="MR187" s="164">
        <v>160</v>
      </c>
      <c r="MS187" s="340"/>
      <c r="MT187" s="169"/>
      <c r="MU187" s="252">
        <f t="shared" si="193"/>
        <v>0</v>
      </c>
      <c r="MV187" s="251">
        <f t="shared" si="194"/>
        <v>0</v>
      </c>
      <c r="MW187" s="226">
        <f t="shared" si="195"/>
        <v>0</v>
      </c>
      <c r="MX187" s="227">
        <f t="shared" si="196"/>
        <v>0</v>
      </c>
      <c r="MY187" s="1"/>
      <c r="MZ187" s="1"/>
      <c r="NA187" s="346">
        <v>160</v>
      </c>
      <c r="NB187" s="327"/>
      <c r="NC187" s="169"/>
      <c r="ND187" s="164">
        <v>160</v>
      </c>
      <c r="NE187" s="340"/>
      <c r="NF187" s="169"/>
      <c r="NG187" s="195">
        <v>160</v>
      </c>
      <c r="NH187" s="327"/>
      <c r="NI187" s="169"/>
      <c r="NJ187" s="195">
        <v>160</v>
      </c>
      <c r="NK187" s="327"/>
      <c r="NL187" s="169"/>
      <c r="NM187" s="164">
        <v>160</v>
      </c>
      <c r="NN187" s="340"/>
      <c r="NO187" s="169"/>
      <c r="NP187" s="164">
        <v>160</v>
      </c>
      <c r="NQ187" s="340"/>
      <c r="NR187" s="169"/>
      <c r="NS187" s="164">
        <v>160</v>
      </c>
      <c r="NT187" s="340"/>
      <c r="NU187" s="169"/>
      <c r="NV187" s="195">
        <v>160</v>
      </c>
      <c r="NW187" s="327"/>
      <c r="NX187" s="169"/>
      <c r="NY187" s="195">
        <v>160</v>
      </c>
      <c r="NZ187" s="327"/>
      <c r="OA187" s="169"/>
      <c r="OB187" s="164">
        <v>160</v>
      </c>
      <c r="OC187" s="340"/>
      <c r="OD187" s="169"/>
      <c r="OE187" s="164">
        <v>160</v>
      </c>
      <c r="OF187" s="340"/>
      <c r="OG187" s="169"/>
      <c r="OH187" s="164">
        <v>160</v>
      </c>
      <c r="OI187" s="340"/>
      <c r="OJ187" s="169"/>
      <c r="OK187" s="252">
        <f t="shared" si="197"/>
        <v>0</v>
      </c>
      <c r="OL187" s="251">
        <f t="shared" si="198"/>
        <v>0</v>
      </c>
      <c r="OM187" s="226">
        <f t="shared" si="199"/>
        <v>0</v>
      </c>
      <c r="ON187" s="227">
        <f t="shared" si="200"/>
        <v>0</v>
      </c>
      <c r="OO187" s="1"/>
      <c r="OP187" s="1"/>
      <c r="OQ187" s="283" t="s">
        <v>297</v>
      </c>
      <c r="OR187" s="354">
        <v>160</v>
      </c>
      <c r="OS187" s="327"/>
      <c r="OT187" s="177"/>
      <c r="OU187" s="252">
        <f t="shared" si="201"/>
        <v>0</v>
      </c>
      <c r="OV187" s="227">
        <f t="shared" si="202"/>
        <v>0</v>
      </c>
      <c r="OW187" s="226">
        <f t="shared" si="203"/>
        <v>0</v>
      </c>
      <c r="OX187" s="251">
        <f t="shared" si="204"/>
        <v>0</v>
      </c>
      <c r="OY187" s="293"/>
      <c r="OZ187" s="1"/>
      <c r="PA187" s="1"/>
      <c r="PB187" s="228">
        <f t="shared" si="206"/>
        <v>0</v>
      </c>
      <c r="PC187" s="255">
        <f t="shared" si="207"/>
        <v>0</v>
      </c>
      <c r="PD187" s="226">
        <f t="shared" si="208"/>
        <v>0</v>
      </c>
      <c r="PE187" s="227">
        <f t="shared" si="209"/>
        <v>0</v>
      </c>
      <c r="PF187" s="230">
        <f t="shared" si="210"/>
        <v>0</v>
      </c>
      <c r="PG187" s="229">
        <f t="shared" si="211"/>
        <v>0</v>
      </c>
      <c r="PH187" s="226">
        <f t="shared" si="212"/>
        <v>0</v>
      </c>
      <c r="PI187" s="251">
        <f t="shared" si="213"/>
        <v>0</v>
      </c>
      <c r="PJ187" s="412">
        <f t="shared" si="214"/>
        <v>0</v>
      </c>
      <c r="PK187" s="417">
        <f t="shared" si="215"/>
        <v>0</v>
      </c>
      <c r="PL187" s="412">
        <f t="shared" si="216"/>
        <v>0</v>
      </c>
      <c r="PM187" s="414">
        <f t="shared" si="217"/>
        <v>0</v>
      </c>
      <c r="PN187" s="412" t="s">
        <v>338</v>
      </c>
      <c r="PO187" s="414" t="s">
        <v>338</v>
      </c>
      <c r="PP187" s="412">
        <f t="shared" si="218"/>
        <v>0</v>
      </c>
      <c r="PQ187" s="414">
        <f t="shared" si="219"/>
        <v>0</v>
      </c>
      <c r="PR187" s="1"/>
      <c r="PV187" s="26"/>
      <c r="PW187" s="26"/>
      <c r="PY187" s="26"/>
    </row>
    <row r="188" spans="2:441" s="4" customFormat="1" ht="15" hidden="1" customHeight="1" x14ac:dyDescent="0.25">
      <c r="B188" s="46"/>
      <c r="C188" s="982"/>
      <c r="D188" s="983"/>
      <c r="E188" s="583"/>
      <c r="F188" s="652"/>
      <c r="G188" s="584"/>
      <c r="H188" s="58"/>
      <c r="I188" s="57">
        <f>INT(ROUND(F188,2)*(IF(RIGHT(G188,1)="*",data!$J$11*H188+(IF(H188&gt;0, data!$K$11,0)),(IF(G188&gt;0,data!$J$11*RIGHT(G188,5)+data!$K$11,0)))))</f>
        <v>0</v>
      </c>
      <c r="J188" s="57">
        <f t="shared" si="220"/>
        <v>0</v>
      </c>
      <c r="K188" s="576"/>
      <c r="L188" s="550"/>
      <c r="M188" s="128"/>
      <c r="N188" s="57">
        <f>INT(ROUND(F188,2)*(IF(J188&gt;0,(IF(L188="ano",data!$J$6,0)),0)))</f>
        <v>0</v>
      </c>
      <c r="O188" s="61">
        <f t="shared" si="221"/>
        <v>0</v>
      </c>
      <c r="P188" s="63">
        <f t="shared" si="222"/>
        <v>0</v>
      </c>
      <c r="Q188" s="26"/>
      <c r="R188" s="288" t="str">
        <f t="shared" si="223"/>
        <v/>
      </c>
      <c r="S188" s="289" t="str">
        <f t="shared" si="224"/>
        <v/>
      </c>
      <c r="T188" s="65" t="s">
        <v>338</v>
      </c>
      <c r="U188" s="290" t="str">
        <f t="shared" si="225"/>
        <v/>
      </c>
      <c r="V188" s="4">
        <f t="shared" si="205"/>
        <v>0</v>
      </c>
      <c r="W188" s="26">
        <f t="shared" si="226"/>
        <v>0</v>
      </c>
      <c r="X188" s="26">
        <f>IF(OR(G188=data!$I$18,G188=data!$I$19,G188=data!$I$20,G188=data!$I$21,G188=data!$I$22,G188=data!$I$23,G188=data!$I$24,G188=data!$I$25,G188=data!$I$26,G188=data!$I$27,G188=data!$I$28,G188=data!$I$29,G188=data!$I$30,G188=data!$I$31,G188=data!$I$32,G188=data!$I$33,G188=data!$I$34,G188=data!$I$35,G188=data!$I$36,G188=data!$I$37,G188=data!$I$38,G188=data!$I$39,G188=data!$I$40,G188=data!$I$41,G188=data!$I$42,G188=data!$I$43,G188=data!$I$44),1,0)</f>
        <v>0</v>
      </c>
      <c r="Z188" s="173" t="s">
        <v>297</v>
      </c>
      <c r="AA188" s="10"/>
      <c r="AB188" s="10"/>
      <c r="AC188" s="560">
        <v>160</v>
      </c>
      <c r="AD188" s="561"/>
      <c r="AE188" s="562"/>
      <c r="AF188" s="560">
        <v>160</v>
      </c>
      <c r="AG188" s="561"/>
      <c r="AH188" s="562"/>
      <c r="AI188" s="560">
        <v>160</v>
      </c>
      <c r="AJ188" s="561"/>
      <c r="AK188" s="562"/>
      <c r="AL188" s="560">
        <v>160</v>
      </c>
      <c r="AM188" s="561"/>
      <c r="AN188" s="562"/>
      <c r="AO188" s="560">
        <v>160</v>
      </c>
      <c r="AP188" s="561"/>
      <c r="AQ188" s="562"/>
      <c r="AR188" s="560">
        <v>160</v>
      </c>
      <c r="AS188" s="561"/>
      <c r="AT188" s="562"/>
      <c r="AU188" s="560">
        <v>160</v>
      </c>
      <c r="AV188" s="561"/>
      <c r="AW188" s="562"/>
      <c r="AX188" s="560">
        <v>160</v>
      </c>
      <c r="AY188" s="561"/>
      <c r="AZ188" s="562"/>
      <c r="BA188" s="560">
        <v>160</v>
      </c>
      <c r="BB188" s="561"/>
      <c r="BC188" s="562"/>
      <c r="BD188" s="560">
        <v>160</v>
      </c>
      <c r="BE188" s="561"/>
      <c r="BF188" s="562"/>
      <c r="BG188" s="560">
        <v>160</v>
      </c>
      <c r="BH188" s="561"/>
      <c r="BI188" s="562"/>
      <c r="BJ188" s="560">
        <v>160</v>
      </c>
      <c r="BK188" s="561"/>
      <c r="BL188" s="562"/>
      <c r="BM188" s="226">
        <f t="shared" si="165"/>
        <v>0</v>
      </c>
      <c r="BN188" s="251">
        <f t="shared" si="166"/>
        <v>0</v>
      </c>
      <c r="BO188" s="226">
        <f t="shared" si="167"/>
        <v>0</v>
      </c>
      <c r="BP188" s="227">
        <f t="shared" si="168"/>
        <v>0</v>
      </c>
      <c r="BQ188" s="1"/>
      <c r="BR188" s="1"/>
      <c r="BS188" s="174">
        <v>160</v>
      </c>
      <c r="BT188" s="573"/>
      <c r="BU188" s="175"/>
      <c r="BV188" s="174">
        <v>160</v>
      </c>
      <c r="BW188" s="573"/>
      <c r="BX188" s="175"/>
      <c r="BY188" s="174">
        <v>160</v>
      </c>
      <c r="BZ188" s="573"/>
      <c r="CA188" s="175"/>
      <c r="CB188" s="174">
        <v>160</v>
      </c>
      <c r="CC188" s="573"/>
      <c r="CD188" s="175"/>
      <c r="CE188" s="174">
        <v>160</v>
      </c>
      <c r="CF188" s="573"/>
      <c r="CG188" s="175"/>
      <c r="CH188" s="174">
        <v>160</v>
      </c>
      <c r="CI188" s="573"/>
      <c r="CJ188" s="175"/>
      <c r="CK188" s="174">
        <v>160</v>
      </c>
      <c r="CL188" s="573"/>
      <c r="CM188" s="175"/>
      <c r="CN188" s="174">
        <v>160</v>
      </c>
      <c r="CO188" s="573"/>
      <c r="CP188" s="175"/>
      <c r="CQ188" s="174">
        <v>160</v>
      </c>
      <c r="CR188" s="573"/>
      <c r="CS188" s="175"/>
      <c r="CT188" s="174">
        <v>160</v>
      </c>
      <c r="CU188" s="573"/>
      <c r="CV188" s="175"/>
      <c r="CW188" s="174">
        <v>160</v>
      </c>
      <c r="CX188" s="573"/>
      <c r="CY188" s="175"/>
      <c r="CZ188" s="174">
        <v>160</v>
      </c>
      <c r="DA188" s="573"/>
      <c r="DB188" s="175"/>
      <c r="DC188" s="252">
        <f t="shared" si="169"/>
        <v>0</v>
      </c>
      <c r="DD188" s="251">
        <f t="shared" si="170"/>
        <v>0</v>
      </c>
      <c r="DE188" s="226">
        <f t="shared" si="171"/>
        <v>0</v>
      </c>
      <c r="DF188" s="227">
        <f t="shared" si="172"/>
        <v>0</v>
      </c>
      <c r="DG188" s="1"/>
      <c r="DH188" s="1"/>
      <c r="DI188" s="174">
        <v>160</v>
      </c>
      <c r="DJ188" s="566"/>
      <c r="DK188" s="567"/>
      <c r="DL188" s="201">
        <v>160</v>
      </c>
      <c r="DM188" s="561"/>
      <c r="DN188" s="567"/>
      <c r="DO188" s="201">
        <v>160</v>
      </c>
      <c r="DP188" s="561"/>
      <c r="DQ188" s="567"/>
      <c r="DR188" s="201">
        <v>160</v>
      </c>
      <c r="DS188" s="561"/>
      <c r="DT188" s="567"/>
      <c r="DU188" s="201">
        <v>160</v>
      </c>
      <c r="DV188" s="561"/>
      <c r="DW188" s="567"/>
      <c r="DX188" s="174">
        <v>160</v>
      </c>
      <c r="DY188" s="566"/>
      <c r="DZ188" s="567"/>
      <c r="EA188" s="201">
        <v>160</v>
      </c>
      <c r="EB188" s="561"/>
      <c r="EC188" s="567"/>
      <c r="ED188" s="201">
        <v>160</v>
      </c>
      <c r="EE188" s="561"/>
      <c r="EF188" s="567"/>
      <c r="EG188" s="201">
        <v>160</v>
      </c>
      <c r="EH188" s="561"/>
      <c r="EI188" s="567"/>
      <c r="EJ188" s="174">
        <v>160</v>
      </c>
      <c r="EK188" s="566"/>
      <c r="EL188" s="567"/>
      <c r="EM188" s="201">
        <v>160</v>
      </c>
      <c r="EN188" s="561"/>
      <c r="EO188" s="567"/>
      <c r="EP188" s="201">
        <v>160</v>
      </c>
      <c r="EQ188" s="561"/>
      <c r="ER188" s="567"/>
      <c r="ES188" s="252">
        <f t="shared" si="173"/>
        <v>0</v>
      </c>
      <c r="ET188" s="251">
        <f t="shared" si="174"/>
        <v>0</v>
      </c>
      <c r="EU188" s="226">
        <f t="shared" si="175"/>
        <v>0</v>
      </c>
      <c r="EV188" s="227">
        <f t="shared" si="176"/>
        <v>0</v>
      </c>
      <c r="EW188" s="1"/>
      <c r="EX188" s="1"/>
      <c r="EY188" s="568">
        <v>160</v>
      </c>
      <c r="EZ188" s="573"/>
      <c r="FA188" s="567"/>
      <c r="FB188" s="201">
        <v>160</v>
      </c>
      <c r="FC188" s="573"/>
      <c r="FD188" s="567"/>
      <c r="FE188" s="201">
        <v>160</v>
      </c>
      <c r="FF188" s="573"/>
      <c r="FG188" s="567"/>
      <c r="FH188" s="201">
        <v>160</v>
      </c>
      <c r="FI188" s="573"/>
      <c r="FJ188" s="567"/>
      <c r="FK188" s="174">
        <v>160</v>
      </c>
      <c r="FL188" s="566"/>
      <c r="FM188" s="567"/>
      <c r="FN188" s="201">
        <v>160</v>
      </c>
      <c r="FO188" s="573"/>
      <c r="FP188" s="567"/>
      <c r="FQ188" s="174">
        <v>160</v>
      </c>
      <c r="FR188" s="566"/>
      <c r="FS188" s="567"/>
      <c r="FT188" s="201">
        <v>160</v>
      </c>
      <c r="FU188" s="573"/>
      <c r="FV188" s="567"/>
      <c r="FW188" s="201">
        <v>160</v>
      </c>
      <c r="FX188" s="573"/>
      <c r="FY188" s="567"/>
      <c r="FZ188" s="174">
        <v>160</v>
      </c>
      <c r="GA188" s="566"/>
      <c r="GB188" s="567"/>
      <c r="GC188" s="201">
        <v>160</v>
      </c>
      <c r="GD188" s="573"/>
      <c r="GE188" s="567"/>
      <c r="GF188" s="201">
        <v>160</v>
      </c>
      <c r="GG188" s="573"/>
      <c r="GH188" s="567"/>
      <c r="GI188" s="252">
        <f t="shared" si="177"/>
        <v>0</v>
      </c>
      <c r="GJ188" s="251">
        <f t="shared" si="178"/>
        <v>0</v>
      </c>
      <c r="GK188" s="226">
        <f t="shared" si="179"/>
        <v>0</v>
      </c>
      <c r="GL188" s="227">
        <f t="shared" si="180"/>
        <v>0</v>
      </c>
      <c r="GM188" s="1"/>
      <c r="GN188" s="1"/>
      <c r="GO188" s="568">
        <v>160</v>
      </c>
      <c r="GP188" s="573"/>
      <c r="GQ188" s="567"/>
      <c r="GR188" s="201">
        <v>160</v>
      </c>
      <c r="GS188" s="573"/>
      <c r="GT188" s="567"/>
      <c r="GU188" s="201">
        <v>160</v>
      </c>
      <c r="GV188" s="573"/>
      <c r="GW188" s="567"/>
      <c r="GX188" s="201">
        <v>160</v>
      </c>
      <c r="GY188" s="573"/>
      <c r="GZ188" s="567"/>
      <c r="HA188" s="201">
        <v>160</v>
      </c>
      <c r="HB188" s="573"/>
      <c r="HC188" s="567"/>
      <c r="HD188" s="201">
        <v>160</v>
      </c>
      <c r="HE188" s="573"/>
      <c r="HF188" s="567"/>
      <c r="HG188" s="201">
        <v>160</v>
      </c>
      <c r="HH188" s="573"/>
      <c r="HI188" s="567"/>
      <c r="HJ188" s="201">
        <v>160</v>
      </c>
      <c r="HK188" s="573"/>
      <c r="HL188" s="567"/>
      <c r="HM188" s="201">
        <v>160</v>
      </c>
      <c r="HN188" s="573"/>
      <c r="HO188" s="567"/>
      <c r="HP188" s="201">
        <v>160</v>
      </c>
      <c r="HQ188" s="573"/>
      <c r="HR188" s="567"/>
      <c r="HS188" s="201">
        <v>160</v>
      </c>
      <c r="HT188" s="573"/>
      <c r="HU188" s="567"/>
      <c r="HV188" s="201">
        <v>160</v>
      </c>
      <c r="HW188" s="573"/>
      <c r="HX188" s="567"/>
      <c r="HY188" s="252">
        <f t="shared" si="181"/>
        <v>0</v>
      </c>
      <c r="HZ188" s="251">
        <f t="shared" si="182"/>
        <v>0</v>
      </c>
      <c r="IA188" s="226">
        <f t="shared" si="183"/>
        <v>0</v>
      </c>
      <c r="IB188" s="227">
        <f t="shared" si="184"/>
        <v>0</v>
      </c>
      <c r="IC188" s="1"/>
      <c r="ID188" s="1"/>
      <c r="IE188" s="568">
        <v>160</v>
      </c>
      <c r="IF188" s="573"/>
      <c r="IG188" s="567"/>
      <c r="IH188" s="201">
        <v>160</v>
      </c>
      <c r="II188" s="573"/>
      <c r="IJ188" s="567"/>
      <c r="IK188" s="174">
        <v>160</v>
      </c>
      <c r="IL188" s="566"/>
      <c r="IM188" s="567"/>
      <c r="IN188" s="174">
        <v>160</v>
      </c>
      <c r="IO188" s="566"/>
      <c r="IP188" s="567"/>
      <c r="IQ188" s="174">
        <v>160</v>
      </c>
      <c r="IR188" s="566"/>
      <c r="IS188" s="567"/>
      <c r="IT188" s="174">
        <v>160</v>
      </c>
      <c r="IU188" s="566"/>
      <c r="IV188" s="567"/>
      <c r="IW188" s="201">
        <v>160</v>
      </c>
      <c r="IX188" s="573"/>
      <c r="IY188" s="567"/>
      <c r="IZ188" s="174">
        <v>160</v>
      </c>
      <c r="JA188" s="566"/>
      <c r="JB188" s="567"/>
      <c r="JC188" s="174">
        <v>160</v>
      </c>
      <c r="JD188" s="566"/>
      <c r="JE188" s="567"/>
      <c r="JF188" s="174">
        <v>160</v>
      </c>
      <c r="JG188" s="566"/>
      <c r="JH188" s="567"/>
      <c r="JI188" s="174">
        <v>160</v>
      </c>
      <c r="JJ188" s="566"/>
      <c r="JK188" s="567"/>
      <c r="JL188" s="201">
        <v>160</v>
      </c>
      <c r="JM188" s="573"/>
      <c r="JN188" s="567"/>
      <c r="JO188" s="252">
        <f t="shared" si="185"/>
        <v>0</v>
      </c>
      <c r="JP188" s="251">
        <f t="shared" si="186"/>
        <v>0</v>
      </c>
      <c r="JQ188" s="226">
        <f t="shared" si="187"/>
        <v>0</v>
      </c>
      <c r="JR188" s="227">
        <f t="shared" si="188"/>
        <v>0</v>
      </c>
      <c r="JS188" s="1"/>
      <c r="JT188" s="1"/>
      <c r="JU188" s="174">
        <v>160</v>
      </c>
      <c r="JV188" s="566"/>
      <c r="JW188" s="567"/>
      <c r="JX188" s="174">
        <v>160</v>
      </c>
      <c r="JY188" s="566"/>
      <c r="JZ188" s="567"/>
      <c r="KA188" s="174">
        <v>160</v>
      </c>
      <c r="KB188" s="566"/>
      <c r="KC188" s="567"/>
      <c r="KD188" s="174">
        <v>160</v>
      </c>
      <c r="KE188" s="566"/>
      <c r="KF188" s="567"/>
      <c r="KG188" s="174">
        <v>160</v>
      </c>
      <c r="KH188" s="566"/>
      <c r="KI188" s="567"/>
      <c r="KJ188" s="174">
        <v>160</v>
      </c>
      <c r="KK188" s="566"/>
      <c r="KL188" s="567"/>
      <c r="KM188" s="174">
        <v>160</v>
      </c>
      <c r="KN188" s="566"/>
      <c r="KO188" s="567"/>
      <c r="KP188" s="174">
        <v>160</v>
      </c>
      <c r="KQ188" s="566"/>
      <c r="KR188" s="567"/>
      <c r="KS188" s="174">
        <v>160</v>
      </c>
      <c r="KT188" s="566"/>
      <c r="KU188" s="567"/>
      <c r="KV188" s="174">
        <v>160</v>
      </c>
      <c r="KW188" s="566"/>
      <c r="KX188" s="567"/>
      <c r="KY188" s="174">
        <v>160</v>
      </c>
      <c r="KZ188" s="566"/>
      <c r="LA188" s="567"/>
      <c r="LB188" s="174">
        <v>160</v>
      </c>
      <c r="LC188" s="566"/>
      <c r="LD188" s="567"/>
      <c r="LE188" s="252">
        <f t="shared" si="189"/>
        <v>0</v>
      </c>
      <c r="LF188" s="251">
        <f t="shared" si="190"/>
        <v>0</v>
      </c>
      <c r="LG188" s="226">
        <f t="shared" si="191"/>
        <v>0</v>
      </c>
      <c r="LH188" s="227">
        <f t="shared" si="192"/>
        <v>0</v>
      </c>
      <c r="LI188" s="1"/>
      <c r="LJ188" s="1"/>
      <c r="LK188" s="174">
        <v>160</v>
      </c>
      <c r="LL188" s="566"/>
      <c r="LM188" s="567"/>
      <c r="LN188" s="174">
        <v>160</v>
      </c>
      <c r="LO188" s="566"/>
      <c r="LP188" s="567"/>
      <c r="LQ188" s="174">
        <v>160</v>
      </c>
      <c r="LR188" s="566"/>
      <c r="LS188" s="567"/>
      <c r="LT188" s="174">
        <v>160</v>
      </c>
      <c r="LU188" s="566"/>
      <c r="LV188" s="567"/>
      <c r="LW188" s="174">
        <v>160</v>
      </c>
      <c r="LX188" s="566"/>
      <c r="LY188" s="567"/>
      <c r="LZ188" s="551">
        <v>160</v>
      </c>
      <c r="MA188" s="566"/>
      <c r="MB188" s="567"/>
      <c r="MC188" s="174">
        <v>160</v>
      </c>
      <c r="MD188" s="566"/>
      <c r="ME188" s="567"/>
      <c r="MF188" s="174">
        <v>160</v>
      </c>
      <c r="MG188" s="566"/>
      <c r="MH188" s="567"/>
      <c r="MI188" s="174">
        <v>160</v>
      </c>
      <c r="MJ188" s="566"/>
      <c r="MK188" s="567"/>
      <c r="ML188" s="174">
        <v>160</v>
      </c>
      <c r="MM188" s="566"/>
      <c r="MN188" s="567"/>
      <c r="MO188" s="551">
        <v>160</v>
      </c>
      <c r="MP188" s="566"/>
      <c r="MQ188" s="567"/>
      <c r="MR188" s="174">
        <v>160</v>
      </c>
      <c r="MS188" s="566"/>
      <c r="MT188" s="567"/>
      <c r="MU188" s="252">
        <f t="shared" si="193"/>
        <v>0</v>
      </c>
      <c r="MV188" s="251">
        <f t="shared" si="194"/>
        <v>0</v>
      </c>
      <c r="MW188" s="226">
        <f t="shared" si="195"/>
        <v>0</v>
      </c>
      <c r="MX188" s="227">
        <f t="shared" si="196"/>
        <v>0</v>
      </c>
      <c r="MY188" s="1"/>
      <c r="MZ188" s="1"/>
      <c r="NA188" s="568">
        <v>160</v>
      </c>
      <c r="NB188" s="573"/>
      <c r="NC188" s="567"/>
      <c r="ND188" s="174">
        <v>160</v>
      </c>
      <c r="NE188" s="566"/>
      <c r="NF188" s="567"/>
      <c r="NG188" s="201">
        <v>160</v>
      </c>
      <c r="NH188" s="573"/>
      <c r="NI188" s="567"/>
      <c r="NJ188" s="201">
        <v>160</v>
      </c>
      <c r="NK188" s="573"/>
      <c r="NL188" s="567"/>
      <c r="NM188" s="174">
        <v>160</v>
      </c>
      <c r="NN188" s="566"/>
      <c r="NO188" s="567"/>
      <c r="NP188" s="174">
        <v>160</v>
      </c>
      <c r="NQ188" s="566"/>
      <c r="NR188" s="567"/>
      <c r="NS188" s="174">
        <v>160</v>
      </c>
      <c r="NT188" s="566"/>
      <c r="NU188" s="567"/>
      <c r="NV188" s="201">
        <v>160</v>
      </c>
      <c r="NW188" s="573"/>
      <c r="NX188" s="567"/>
      <c r="NY188" s="201">
        <v>160</v>
      </c>
      <c r="NZ188" s="573"/>
      <c r="OA188" s="567"/>
      <c r="OB188" s="174">
        <v>160</v>
      </c>
      <c r="OC188" s="566"/>
      <c r="OD188" s="567"/>
      <c r="OE188" s="174">
        <v>160</v>
      </c>
      <c r="OF188" s="566"/>
      <c r="OG188" s="567"/>
      <c r="OH188" s="174">
        <v>160</v>
      </c>
      <c r="OI188" s="566"/>
      <c r="OJ188" s="567"/>
      <c r="OK188" s="252">
        <f t="shared" si="197"/>
        <v>0</v>
      </c>
      <c r="OL188" s="251">
        <f t="shared" si="198"/>
        <v>0</v>
      </c>
      <c r="OM188" s="226">
        <f t="shared" si="199"/>
        <v>0</v>
      </c>
      <c r="ON188" s="227">
        <f t="shared" si="200"/>
        <v>0</v>
      </c>
      <c r="OO188" s="1"/>
      <c r="OP188" s="1"/>
      <c r="OQ188" s="571" t="s">
        <v>297</v>
      </c>
      <c r="OR188" s="577">
        <v>160</v>
      </c>
      <c r="OS188" s="573"/>
      <c r="OT188" s="175"/>
      <c r="OU188" s="252">
        <f t="shared" si="201"/>
        <v>0</v>
      </c>
      <c r="OV188" s="227">
        <f t="shared" si="202"/>
        <v>0</v>
      </c>
      <c r="OW188" s="226">
        <f t="shared" si="203"/>
        <v>0</v>
      </c>
      <c r="OX188" s="251">
        <f t="shared" si="204"/>
        <v>0</v>
      </c>
      <c r="OY188" s="574"/>
      <c r="OZ188" s="1"/>
      <c r="PA188" s="1"/>
      <c r="PB188" s="228">
        <f t="shared" si="206"/>
        <v>0</v>
      </c>
      <c r="PC188" s="255">
        <f t="shared" si="207"/>
        <v>0</v>
      </c>
      <c r="PD188" s="226">
        <f t="shared" si="208"/>
        <v>0</v>
      </c>
      <c r="PE188" s="227">
        <f t="shared" si="209"/>
        <v>0</v>
      </c>
      <c r="PF188" s="230">
        <f t="shared" si="210"/>
        <v>0</v>
      </c>
      <c r="PG188" s="229">
        <f t="shared" si="211"/>
        <v>0</v>
      </c>
      <c r="PH188" s="226">
        <f t="shared" si="212"/>
        <v>0</v>
      </c>
      <c r="PI188" s="251">
        <f t="shared" si="213"/>
        <v>0</v>
      </c>
      <c r="PJ188" s="412">
        <f t="shared" si="214"/>
        <v>0</v>
      </c>
      <c r="PK188" s="417">
        <f t="shared" si="215"/>
        <v>0</v>
      </c>
      <c r="PL188" s="412">
        <f t="shared" si="216"/>
        <v>0</v>
      </c>
      <c r="PM188" s="414">
        <f t="shared" si="217"/>
        <v>0</v>
      </c>
      <c r="PN188" s="412" t="s">
        <v>338</v>
      </c>
      <c r="PO188" s="414" t="s">
        <v>338</v>
      </c>
      <c r="PP188" s="412">
        <f t="shared" si="218"/>
        <v>0</v>
      </c>
      <c r="PQ188" s="414">
        <f t="shared" si="219"/>
        <v>0</v>
      </c>
      <c r="PR188" s="1"/>
      <c r="PV188" s="26"/>
      <c r="PW188" s="26"/>
      <c r="PY188" s="26"/>
    </row>
    <row r="189" spans="2:441" s="4" customFormat="1" ht="16.5" customHeight="1" x14ac:dyDescent="0.25">
      <c r="B189" s="46" t="s">
        <v>370</v>
      </c>
      <c r="C189" s="986"/>
      <c r="D189" s="987"/>
      <c r="E189" s="308"/>
      <c r="F189" s="652">
        <v>1</v>
      </c>
      <c r="G189" s="309"/>
      <c r="H189" s="59"/>
      <c r="I189" s="57">
        <f>INT(ROUND(F189,2)*(IF(RIGHT(G189,1)="*",data!$J$11*H189+(IF(H189&gt;0, data!$K$11,0)),(IF(G189&gt;0,data!$J$11*RIGHT(G189,5)+data!$K$11,0)))))</f>
        <v>0</v>
      </c>
      <c r="J189" s="57">
        <f t="shared" si="220"/>
        <v>0</v>
      </c>
      <c r="K189" s="313"/>
      <c r="L189" s="314"/>
      <c r="M189" s="312"/>
      <c r="N189" s="57">
        <f>INT(ROUND(F189,2)*(IF(J189&gt;0,(IF(L189="ano",data!$J$6,0)),0)))</f>
        <v>0</v>
      </c>
      <c r="O189" s="61">
        <f t="shared" si="221"/>
        <v>0</v>
      </c>
      <c r="P189" s="63">
        <f t="shared" si="222"/>
        <v>0</v>
      </c>
      <c r="Q189" s="26"/>
      <c r="R189" s="288" t="str">
        <f t="shared" si="223"/>
        <v/>
      </c>
      <c r="S189" s="289" t="str">
        <f t="shared" si="224"/>
        <v/>
      </c>
      <c r="T189" s="65" t="s">
        <v>338</v>
      </c>
      <c r="U189" s="290" t="str">
        <f t="shared" si="225"/>
        <v/>
      </c>
      <c r="V189" s="4">
        <f t="shared" si="205"/>
        <v>0</v>
      </c>
      <c r="W189" s="26">
        <f t="shared" si="226"/>
        <v>0</v>
      </c>
      <c r="X189" s="26">
        <f>IF(OR(G189=data!$I$18,G189=data!$I$19,G189=data!$I$20,G189=data!$I$21,G189=data!$I$22,G189=data!$I$23,G189=data!$I$24,G189=data!$I$25,G189=data!$I$26,G189=data!$I$27,G189=data!$I$28,G189=data!$I$29,G189=data!$I$30,G189=data!$I$31,G189=data!$I$32,G189=data!$I$33,G189=data!$I$34,G189=data!$I$35,G189=data!$I$36,G189=data!$I$37,G189=data!$I$38,G189=data!$I$39,G189=data!$I$40,G189=data!$I$41,G189=data!$I$42,G189=data!$I$43,G189=data!$I$44),1,0)</f>
        <v>0</v>
      </c>
      <c r="Z189" s="176" t="s">
        <v>297</v>
      </c>
      <c r="AA189" s="10"/>
      <c r="AB189" s="10"/>
      <c r="AC189" s="168">
        <v>160</v>
      </c>
      <c r="AD189" s="328"/>
      <c r="AE189" s="223"/>
      <c r="AF189" s="168">
        <v>160</v>
      </c>
      <c r="AG189" s="328"/>
      <c r="AH189" s="223"/>
      <c r="AI189" s="168">
        <v>160</v>
      </c>
      <c r="AJ189" s="328"/>
      <c r="AK189" s="223"/>
      <c r="AL189" s="168">
        <v>160</v>
      </c>
      <c r="AM189" s="328"/>
      <c r="AN189" s="223"/>
      <c r="AO189" s="168">
        <v>160</v>
      </c>
      <c r="AP189" s="328"/>
      <c r="AQ189" s="223"/>
      <c r="AR189" s="168">
        <v>160</v>
      </c>
      <c r="AS189" s="328"/>
      <c r="AT189" s="223"/>
      <c r="AU189" s="168">
        <v>160</v>
      </c>
      <c r="AV189" s="328"/>
      <c r="AW189" s="223"/>
      <c r="AX189" s="168">
        <v>160</v>
      </c>
      <c r="AY189" s="328"/>
      <c r="AZ189" s="223"/>
      <c r="BA189" s="168">
        <v>160</v>
      </c>
      <c r="BB189" s="328"/>
      <c r="BC189" s="223"/>
      <c r="BD189" s="168">
        <v>160</v>
      </c>
      <c r="BE189" s="328"/>
      <c r="BF189" s="223"/>
      <c r="BG189" s="168">
        <v>160</v>
      </c>
      <c r="BH189" s="328"/>
      <c r="BI189" s="223"/>
      <c r="BJ189" s="168">
        <v>160</v>
      </c>
      <c r="BK189" s="328"/>
      <c r="BL189" s="223"/>
      <c r="BM189" s="226">
        <f t="shared" si="165"/>
        <v>0</v>
      </c>
      <c r="BN189" s="251">
        <f t="shared" si="166"/>
        <v>0</v>
      </c>
      <c r="BO189" s="226">
        <f t="shared" si="167"/>
        <v>0</v>
      </c>
      <c r="BP189" s="227">
        <f t="shared" si="168"/>
        <v>0</v>
      </c>
      <c r="BQ189" s="1"/>
      <c r="BR189" s="1"/>
      <c r="BS189" s="164">
        <v>160</v>
      </c>
      <c r="BT189" s="327"/>
      <c r="BU189" s="177"/>
      <c r="BV189" s="164">
        <v>160</v>
      </c>
      <c r="BW189" s="327"/>
      <c r="BX189" s="177"/>
      <c r="BY189" s="164">
        <v>160</v>
      </c>
      <c r="BZ189" s="327"/>
      <c r="CA189" s="177"/>
      <c r="CB189" s="164">
        <v>160</v>
      </c>
      <c r="CC189" s="327"/>
      <c r="CD189" s="177"/>
      <c r="CE189" s="164">
        <v>160</v>
      </c>
      <c r="CF189" s="327"/>
      <c r="CG189" s="177"/>
      <c r="CH189" s="164">
        <v>160</v>
      </c>
      <c r="CI189" s="327"/>
      <c r="CJ189" s="177"/>
      <c r="CK189" s="164">
        <v>160</v>
      </c>
      <c r="CL189" s="327"/>
      <c r="CM189" s="177"/>
      <c r="CN189" s="164">
        <v>160</v>
      </c>
      <c r="CO189" s="327"/>
      <c r="CP189" s="177"/>
      <c r="CQ189" s="164">
        <v>160</v>
      </c>
      <c r="CR189" s="327"/>
      <c r="CS189" s="177"/>
      <c r="CT189" s="164">
        <v>160</v>
      </c>
      <c r="CU189" s="327"/>
      <c r="CV189" s="177"/>
      <c r="CW189" s="164">
        <v>160</v>
      </c>
      <c r="CX189" s="327"/>
      <c r="CY189" s="177"/>
      <c r="CZ189" s="164">
        <v>160</v>
      </c>
      <c r="DA189" s="327"/>
      <c r="DB189" s="177"/>
      <c r="DC189" s="252">
        <f t="shared" si="169"/>
        <v>0</v>
      </c>
      <c r="DD189" s="251">
        <f t="shared" si="170"/>
        <v>0</v>
      </c>
      <c r="DE189" s="226">
        <f t="shared" si="171"/>
        <v>0</v>
      </c>
      <c r="DF189" s="227">
        <f t="shared" si="172"/>
        <v>0</v>
      </c>
      <c r="DG189" s="1"/>
      <c r="DH189" s="1"/>
      <c r="DI189" s="164">
        <v>160</v>
      </c>
      <c r="DJ189" s="340"/>
      <c r="DK189" s="169"/>
      <c r="DL189" s="195">
        <v>160</v>
      </c>
      <c r="DM189" s="328"/>
      <c r="DN189" s="169"/>
      <c r="DO189" s="195">
        <v>160</v>
      </c>
      <c r="DP189" s="328"/>
      <c r="DQ189" s="169"/>
      <c r="DR189" s="195">
        <v>160</v>
      </c>
      <c r="DS189" s="328"/>
      <c r="DT189" s="169"/>
      <c r="DU189" s="195">
        <v>160</v>
      </c>
      <c r="DV189" s="328"/>
      <c r="DW189" s="169"/>
      <c r="DX189" s="164">
        <v>160</v>
      </c>
      <c r="DY189" s="340"/>
      <c r="DZ189" s="169"/>
      <c r="EA189" s="195">
        <v>160</v>
      </c>
      <c r="EB189" s="328"/>
      <c r="EC189" s="169"/>
      <c r="ED189" s="195">
        <v>160</v>
      </c>
      <c r="EE189" s="328"/>
      <c r="EF189" s="169"/>
      <c r="EG189" s="195">
        <v>160</v>
      </c>
      <c r="EH189" s="328"/>
      <c r="EI189" s="169"/>
      <c r="EJ189" s="164">
        <v>160</v>
      </c>
      <c r="EK189" s="340"/>
      <c r="EL189" s="169"/>
      <c r="EM189" s="195">
        <v>160</v>
      </c>
      <c r="EN189" s="328"/>
      <c r="EO189" s="169"/>
      <c r="EP189" s="195">
        <v>160</v>
      </c>
      <c r="EQ189" s="328"/>
      <c r="ER189" s="169"/>
      <c r="ES189" s="252">
        <f t="shared" si="173"/>
        <v>0</v>
      </c>
      <c r="ET189" s="251">
        <f t="shared" si="174"/>
        <v>0</v>
      </c>
      <c r="EU189" s="226">
        <f t="shared" si="175"/>
        <v>0</v>
      </c>
      <c r="EV189" s="227">
        <f t="shared" si="176"/>
        <v>0</v>
      </c>
      <c r="EW189" s="1"/>
      <c r="EX189" s="1"/>
      <c r="EY189" s="346">
        <v>160</v>
      </c>
      <c r="EZ189" s="327"/>
      <c r="FA189" s="169"/>
      <c r="FB189" s="195">
        <v>160</v>
      </c>
      <c r="FC189" s="327"/>
      <c r="FD189" s="169"/>
      <c r="FE189" s="195">
        <v>160</v>
      </c>
      <c r="FF189" s="327"/>
      <c r="FG189" s="169"/>
      <c r="FH189" s="195">
        <v>160</v>
      </c>
      <c r="FI189" s="327"/>
      <c r="FJ189" s="169"/>
      <c r="FK189" s="164">
        <v>160</v>
      </c>
      <c r="FL189" s="340"/>
      <c r="FM189" s="169"/>
      <c r="FN189" s="195">
        <v>160</v>
      </c>
      <c r="FO189" s="327"/>
      <c r="FP189" s="169"/>
      <c r="FQ189" s="164">
        <v>160</v>
      </c>
      <c r="FR189" s="340"/>
      <c r="FS189" s="169"/>
      <c r="FT189" s="195">
        <v>160</v>
      </c>
      <c r="FU189" s="327"/>
      <c r="FV189" s="169"/>
      <c r="FW189" s="195">
        <v>160</v>
      </c>
      <c r="FX189" s="327"/>
      <c r="FY189" s="169"/>
      <c r="FZ189" s="164">
        <v>160</v>
      </c>
      <c r="GA189" s="340"/>
      <c r="GB189" s="169"/>
      <c r="GC189" s="195">
        <v>160</v>
      </c>
      <c r="GD189" s="327"/>
      <c r="GE189" s="169"/>
      <c r="GF189" s="195">
        <v>160</v>
      </c>
      <c r="GG189" s="327"/>
      <c r="GH189" s="169"/>
      <c r="GI189" s="252">
        <f t="shared" si="177"/>
        <v>0</v>
      </c>
      <c r="GJ189" s="251">
        <f t="shared" si="178"/>
        <v>0</v>
      </c>
      <c r="GK189" s="226">
        <f t="shared" si="179"/>
        <v>0</v>
      </c>
      <c r="GL189" s="227">
        <f t="shared" si="180"/>
        <v>0</v>
      </c>
      <c r="GM189" s="1"/>
      <c r="GN189" s="1"/>
      <c r="GO189" s="346">
        <v>160</v>
      </c>
      <c r="GP189" s="327"/>
      <c r="GQ189" s="169"/>
      <c r="GR189" s="195">
        <v>160</v>
      </c>
      <c r="GS189" s="327"/>
      <c r="GT189" s="169"/>
      <c r="GU189" s="195">
        <v>160</v>
      </c>
      <c r="GV189" s="327"/>
      <c r="GW189" s="169"/>
      <c r="GX189" s="195">
        <v>160</v>
      </c>
      <c r="GY189" s="327"/>
      <c r="GZ189" s="169"/>
      <c r="HA189" s="195">
        <v>160</v>
      </c>
      <c r="HB189" s="327"/>
      <c r="HC189" s="169"/>
      <c r="HD189" s="195">
        <v>160</v>
      </c>
      <c r="HE189" s="327"/>
      <c r="HF189" s="169"/>
      <c r="HG189" s="195">
        <v>160</v>
      </c>
      <c r="HH189" s="327"/>
      <c r="HI189" s="169"/>
      <c r="HJ189" s="195">
        <v>160</v>
      </c>
      <c r="HK189" s="327"/>
      <c r="HL189" s="169"/>
      <c r="HM189" s="195">
        <v>160</v>
      </c>
      <c r="HN189" s="327"/>
      <c r="HO189" s="169"/>
      <c r="HP189" s="195">
        <v>160</v>
      </c>
      <c r="HQ189" s="327"/>
      <c r="HR189" s="169"/>
      <c r="HS189" s="195">
        <v>160</v>
      </c>
      <c r="HT189" s="327"/>
      <c r="HU189" s="169"/>
      <c r="HV189" s="195">
        <v>160</v>
      </c>
      <c r="HW189" s="327"/>
      <c r="HX189" s="169"/>
      <c r="HY189" s="252">
        <f t="shared" si="181"/>
        <v>0</v>
      </c>
      <c r="HZ189" s="251">
        <f t="shared" si="182"/>
        <v>0</v>
      </c>
      <c r="IA189" s="226">
        <f t="shared" si="183"/>
        <v>0</v>
      </c>
      <c r="IB189" s="227">
        <f t="shared" si="184"/>
        <v>0</v>
      </c>
      <c r="IC189" s="1"/>
      <c r="ID189" s="1"/>
      <c r="IE189" s="346">
        <v>160</v>
      </c>
      <c r="IF189" s="327"/>
      <c r="IG189" s="169"/>
      <c r="IH189" s="195">
        <v>160</v>
      </c>
      <c r="II189" s="327"/>
      <c r="IJ189" s="169"/>
      <c r="IK189" s="164">
        <v>160</v>
      </c>
      <c r="IL189" s="340"/>
      <c r="IM189" s="169"/>
      <c r="IN189" s="164">
        <v>160</v>
      </c>
      <c r="IO189" s="340"/>
      <c r="IP189" s="169"/>
      <c r="IQ189" s="164">
        <v>160</v>
      </c>
      <c r="IR189" s="340"/>
      <c r="IS189" s="169"/>
      <c r="IT189" s="164">
        <v>160</v>
      </c>
      <c r="IU189" s="340"/>
      <c r="IV189" s="169"/>
      <c r="IW189" s="195">
        <v>160</v>
      </c>
      <c r="IX189" s="327"/>
      <c r="IY189" s="169"/>
      <c r="IZ189" s="164">
        <v>160</v>
      </c>
      <c r="JA189" s="340"/>
      <c r="JB189" s="169"/>
      <c r="JC189" s="164">
        <v>160</v>
      </c>
      <c r="JD189" s="340"/>
      <c r="JE189" s="169"/>
      <c r="JF189" s="164">
        <v>160</v>
      </c>
      <c r="JG189" s="340"/>
      <c r="JH189" s="169"/>
      <c r="JI189" s="164">
        <v>160</v>
      </c>
      <c r="JJ189" s="340"/>
      <c r="JK189" s="169"/>
      <c r="JL189" s="195">
        <v>160</v>
      </c>
      <c r="JM189" s="327"/>
      <c r="JN189" s="169"/>
      <c r="JO189" s="252">
        <f t="shared" si="185"/>
        <v>0</v>
      </c>
      <c r="JP189" s="251">
        <f t="shared" si="186"/>
        <v>0</v>
      </c>
      <c r="JQ189" s="226">
        <f t="shared" si="187"/>
        <v>0</v>
      </c>
      <c r="JR189" s="227">
        <f t="shared" si="188"/>
        <v>0</v>
      </c>
      <c r="JS189" s="1"/>
      <c r="JT189" s="1"/>
      <c r="JU189" s="164">
        <v>160</v>
      </c>
      <c r="JV189" s="340"/>
      <c r="JW189" s="169"/>
      <c r="JX189" s="164">
        <v>160</v>
      </c>
      <c r="JY189" s="340"/>
      <c r="JZ189" s="169"/>
      <c r="KA189" s="164">
        <v>160</v>
      </c>
      <c r="KB189" s="340"/>
      <c r="KC189" s="169"/>
      <c r="KD189" s="164">
        <v>160</v>
      </c>
      <c r="KE189" s="340"/>
      <c r="KF189" s="169"/>
      <c r="KG189" s="164">
        <v>160</v>
      </c>
      <c r="KH189" s="340"/>
      <c r="KI189" s="169"/>
      <c r="KJ189" s="164">
        <v>160</v>
      </c>
      <c r="KK189" s="340"/>
      <c r="KL189" s="169"/>
      <c r="KM189" s="164">
        <v>160</v>
      </c>
      <c r="KN189" s="340"/>
      <c r="KO189" s="169"/>
      <c r="KP189" s="164">
        <v>160</v>
      </c>
      <c r="KQ189" s="340"/>
      <c r="KR189" s="169"/>
      <c r="KS189" s="164">
        <v>160</v>
      </c>
      <c r="KT189" s="340"/>
      <c r="KU189" s="169"/>
      <c r="KV189" s="164">
        <v>160</v>
      </c>
      <c r="KW189" s="340"/>
      <c r="KX189" s="169"/>
      <c r="KY189" s="164">
        <v>160</v>
      </c>
      <c r="KZ189" s="340"/>
      <c r="LA189" s="169"/>
      <c r="LB189" s="164">
        <v>160</v>
      </c>
      <c r="LC189" s="340"/>
      <c r="LD189" s="169"/>
      <c r="LE189" s="252">
        <f t="shared" si="189"/>
        <v>0</v>
      </c>
      <c r="LF189" s="251">
        <f t="shared" si="190"/>
        <v>0</v>
      </c>
      <c r="LG189" s="226">
        <f t="shared" si="191"/>
        <v>0</v>
      </c>
      <c r="LH189" s="227">
        <f t="shared" si="192"/>
        <v>0</v>
      </c>
      <c r="LI189" s="1"/>
      <c r="LJ189" s="1"/>
      <c r="LK189" s="164">
        <v>160</v>
      </c>
      <c r="LL189" s="340"/>
      <c r="LM189" s="169"/>
      <c r="LN189" s="164">
        <v>160</v>
      </c>
      <c r="LO189" s="340"/>
      <c r="LP189" s="169"/>
      <c r="LQ189" s="164">
        <v>160</v>
      </c>
      <c r="LR189" s="340"/>
      <c r="LS189" s="169"/>
      <c r="LT189" s="164">
        <v>160</v>
      </c>
      <c r="LU189" s="340"/>
      <c r="LV189" s="169"/>
      <c r="LW189" s="164">
        <v>160</v>
      </c>
      <c r="LX189" s="340"/>
      <c r="LY189" s="169"/>
      <c r="LZ189" s="205">
        <v>160</v>
      </c>
      <c r="MA189" s="340"/>
      <c r="MB189" s="169"/>
      <c r="MC189" s="164">
        <v>160</v>
      </c>
      <c r="MD189" s="340"/>
      <c r="ME189" s="169"/>
      <c r="MF189" s="164">
        <v>160</v>
      </c>
      <c r="MG189" s="340"/>
      <c r="MH189" s="169"/>
      <c r="MI189" s="164">
        <v>160</v>
      </c>
      <c r="MJ189" s="340"/>
      <c r="MK189" s="169"/>
      <c r="ML189" s="164">
        <v>160</v>
      </c>
      <c r="MM189" s="340"/>
      <c r="MN189" s="169"/>
      <c r="MO189" s="205">
        <v>160</v>
      </c>
      <c r="MP189" s="340"/>
      <c r="MQ189" s="169"/>
      <c r="MR189" s="164">
        <v>160</v>
      </c>
      <c r="MS189" s="340"/>
      <c r="MT189" s="169"/>
      <c r="MU189" s="252">
        <f t="shared" si="193"/>
        <v>0</v>
      </c>
      <c r="MV189" s="251">
        <f t="shared" si="194"/>
        <v>0</v>
      </c>
      <c r="MW189" s="226">
        <f t="shared" si="195"/>
        <v>0</v>
      </c>
      <c r="MX189" s="227">
        <f t="shared" si="196"/>
        <v>0</v>
      </c>
      <c r="MY189" s="1"/>
      <c r="MZ189" s="1"/>
      <c r="NA189" s="346">
        <v>160</v>
      </c>
      <c r="NB189" s="327"/>
      <c r="NC189" s="169"/>
      <c r="ND189" s="164">
        <v>160</v>
      </c>
      <c r="NE189" s="340"/>
      <c r="NF189" s="169"/>
      <c r="NG189" s="195">
        <v>160</v>
      </c>
      <c r="NH189" s="327"/>
      <c r="NI189" s="169"/>
      <c r="NJ189" s="195">
        <v>160</v>
      </c>
      <c r="NK189" s="327"/>
      <c r="NL189" s="169"/>
      <c r="NM189" s="164">
        <v>160</v>
      </c>
      <c r="NN189" s="340"/>
      <c r="NO189" s="169"/>
      <c r="NP189" s="164">
        <v>160</v>
      </c>
      <c r="NQ189" s="340"/>
      <c r="NR189" s="169"/>
      <c r="NS189" s="164">
        <v>160</v>
      </c>
      <c r="NT189" s="340"/>
      <c r="NU189" s="169"/>
      <c r="NV189" s="195">
        <v>160</v>
      </c>
      <c r="NW189" s="327"/>
      <c r="NX189" s="169"/>
      <c r="NY189" s="195">
        <v>160</v>
      </c>
      <c r="NZ189" s="327"/>
      <c r="OA189" s="169"/>
      <c r="OB189" s="164">
        <v>160</v>
      </c>
      <c r="OC189" s="340"/>
      <c r="OD189" s="169"/>
      <c r="OE189" s="164">
        <v>160</v>
      </c>
      <c r="OF189" s="340"/>
      <c r="OG189" s="169"/>
      <c r="OH189" s="164">
        <v>160</v>
      </c>
      <c r="OI189" s="340"/>
      <c r="OJ189" s="169"/>
      <c r="OK189" s="252">
        <f t="shared" si="197"/>
        <v>0</v>
      </c>
      <c r="OL189" s="251">
        <f t="shared" si="198"/>
        <v>0</v>
      </c>
      <c r="OM189" s="226">
        <f t="shared" si="199"/>
        <v>0</v>
      </c>
      <c r="ON189" s="227">
        <f t="shared" si="200"/>
        <v>0</v>
      </c>
      <c r="OO189" s="1"/>
      <c r="OP189" s="1"/>
      <c r="OQ189" s="283" t="s">
        <v>297</v>
      </c>
      <c r="OR189" s="354">
        <v>160</v>
      </c>
      <c r="OS189" s="327"/>
      <c r="OT189" s="177"/>
      <c r="OU189" s="252">
        <f t="shared" si="201"/>
        <v>0</v>
      </c>
      <c r="OV189" s="227">
        <f t="shared" si="202"/>
        <v>0</v>
      </c>
      <c r="OW189" s="226">
        <f t="shared" si="203"/>
        <v>0</v>
      </c>
      <c r="OX189" s="251">
        <f t="shared" si="204"/>
        <v>0</v>
      </c>
      <c r="OY189" s="293"/>
      <c r="OZ189" s="1"/>
      <c r="PA189" s="1"/>
      <c r="PB189" s="228">
        <f t="shared" si="206"/>
        <v>0</v>
      </c>
      <c r="PC189" s="255">
        <f t="shared" si="207"/>
        <v>0</v>
      </c>
      <c r="PD189" s="226">
        <f t="shared" si="208"/>
        <v>0</v>
      </c>
      <c r="PE189" s="227">
        <f t="shared" si="209"/>
        <v>0</v>
      </c>
      <c r="PF189" s="230">
        <f t="shared" si="210"/>
        <v>0</v>
      </c>
      <c r="PG189" s="229">
        <f t="shared" si="211"/>
        <v>0</v>
      </c>
      <c r="PH189" s="226">
        <f t="shared" si="212"/>
        <v>0</v>
      </c>
      <c r="PI189" s="251">
        <f t="shared" si="213"/>
        <v>0</v>
      </c>
      <c r="PJ189" s="412">
        <f t="shared" si="214"/>
        <v>0</v>
      </c>
      <c r="PK189" s="417">
        <f t="shared" si="215"/>
        <v>0</v>
      </c>
      <c r="PL189" s="412">
        <f t="shared" si="216"/>
        <v>0</v>
      </c>
      <c r="PM189" s="414">
        <f t="shared" si="217"/>
        <v>0</v>
      </c>
      <c r="PN189" s="412" t="s">
        <v>338</v>
      </c>
      <c r="PO189" s="414" t="s">
        <v>338</v>
      </c>
      <c r="PP189" s="412">
        <f t="shared" si="218"/>
        <v>0</v>
      </c>
      <c r="PQ189" s="414">
        <f t="shared" si="219"/>
        <v>0</v>
      </c>
      <c r="PR189" s="1"/>
      <c r="PV189" s="26"/>
      <c r="PW189" s="26"/>
      <c r="PY189" s="26"/>
    </row>
    <row r="190" spans="2:441" s="4" customFormat="1" ht="15" hidden="1" customHeight="1" x14ac:dyDescent="0.25">
      <c r="B190" s="46"/>
      <c r="C190" s="982"/>
      <c r="D190" s="983"/>
      <c r="E190" s="583"/>
      <c r="F190" s="652"/>
      <c r="G190" s="584"/>
      <c r="H190" s="58"/>
      <c r="I190" s="57">
        <f>INT(ROUND(F190,2)*(IF(RIGHT(G190,1)="*",data!$J$11*H190+(IF(H190&gt;0, data!$K$11,0)),(IF(G190&gt;0,data!$J$11*RIGHT(G190,5)+data!$K$11,0)))))</f>
        <v>0</v>
      </c>
      <c r="J190" s="57">
        <f t="shared" si="220"/>
        <v>0</v>
      </c>
      <c r="K190" s="576"/>
      <c r="L190" s="550"/>
      <c r="M190" s="128"/>
      <c r="N190" s="57">
        <f>INT(ROUND(F190,2)*(IF(J190&gt;0,(IF(L190="ano",data!$J$6,0)),0)))</f>
        <v>0</v>
      </c>
      <c r="O190" s="61">
        <f t="shared" si="221"/>
        <v>0</v>
      </c>
      <c r="P190" s="63">
        <f t="shared" si="222"/>
        <v>0</v>
      </c>
      <c r="Q190" s="26"/>
      <c r="R190" s="288" t="str">
        <f t="shared" si="223"/>
        <v/>
      </c>
      <c r="S190" s="289" t="str">
        <f t="shared" si="224"/>
        <v/>
      </c>
      <c r="T190" s="65" t="s">
        <v>338</v>
      </c>
      <c r="U190" s="290" t="str">
        <f t="shared" si="225"/>
        <v/>
      </c>
      <c r="V190" s="4">
        <f t="shared" si="205"/>
        <v>0</v>
      </c>
      <c r="W190" s="26">
        <f t="shared" si="226"/>
        <v>0</v>
      </c>
      <c r="X190" s="26">
        <f>IF(OR(G190=data!$I$18,G190=data!$I$19,G190=data!$I$20,G190=data!$I$21,G190=data!$I$22,G190=data!$I$23,G190=data!$I$24,G190=data!$I$25,G190=data!$I$26,G190=data!$I$27,G190=data!$I$28,G190=data!$I$29,G190=data!$I$30,G190=data!$I$31,G190=data!$I$32,G190=data!$I$33,G190=data!$I$34,G190=data!$I$35,G190=data!$I$36,G190=data!$I$37,G190=data!$I$38,G190=data!$I$39,G190=data!$I$40,G190=data!$I$41,G190=data!$I$42,G190=data!$I$43,G190=data!$I$44),1,0)</f>
        <v>0</v>
      </c>
      <c r="Z190" s="173" t="s">
        <v>297</v>
      </c>
      <c r="AA190" s="10"/>
      <c r="AB190" s="10"/>
      <c r="AC190" s="560">
        <v>160</v>
      </c>
      <c r="AD190" s="561"/>
      <c r="AE190" s="562"/>
      <c r="AF190" s="560">
        <v>160</v>
      </c>
      <c r="AG190" s="561"/>
      <c r="AH190" s="562"/>
      <c r="AI190" s="560">
        <v>160</v>
      </c>
      <c r="AJ190" s="561"/>
      <c r="AK190" s="562"/>
      <c r="AL190" s="560">
        <v>160</v>
      </c>
      <c r="AM190" s="561"/>
      <c r="AN190" s="562"/>
      <c r="AO190" s="560">
        <v>160</v>
      </c>
      <c r="AP190" s="561"/>
      <c r="AQ190" s="562"/>
      <c r="AR190" s="560">
        <v>160</v>
      </c>
      <c r="AS190" s="561"/>
      <c r="AT190" s="562"/>
      <c r="AU190" s="560">
        <v>160</v>
      </c>
      <c r="AV190" s="561"/>
      <c r="AW190" s="562"/>
      <c r="AX190" s="560">
        <v>160</v>
      </c>
      <c r="AY190" s="561"/>
      <c r="AZ190" s="562"/>
      <c r="BA190" s="560">
        <v>160</v>
      </c>
      <c r="BB190" s="561"/>
      <c r="BC190" s="562"/>
      <c r="BD190" s="560">
        <v>160</v>
      </c>
      <c r="BE190" s="561"/>
      <c r="BF190" s="562"/>
      <c r="BG190" s="560">
        <v>160</v>
      </c>
      <c r="BH190" s="561"/>
      <c r="BI190" s="562"/>
      <c r="BJ190" s="560">
        <v>160</v>
      </c>
      <c r="BK190" s="561"/>
      <c r="BL190" s="562"/>
      <c r="BM190" s="226">
        <f t="shared" si="165"/>
        <v>0</v>
      </c>
      <c r="BN190" s="251">
        <f t="shared" si="166"/>
        <v>0</v>
      </c>
      <c r="BO190" s="226">
        <f t="shared" si="167"/>
        <v>0</v>
      </c>
      <c r="BP190" s="227">
        <f t="shared" si="168"/>
        <v>0</v>
      </c>
      <c r="BQ190" s="1"/>
      <c r="BR190" s="1"/>
      <c r="BS190" s="174">
        <v>160</v>
      </c>
      <c r="BT190" s="573"/>
      <c r="BU190" s="175"/>
      <c r="BV190" s="174">
        <v>160</v>
      </c>
      <c r="BW190" s="573"/>
      <c r="BX190" s="175"/>
      <c r="BY190" s="174">
        <v>160</v>
      </c>
      <c r="BZ190" s="573"/>
      <c r="CA190" s="175"/>
      <c r="CB190" s="174">
        <v>160</v>
      </c>
      <c r="CC190" s="573"/>
      <c r="CD190" s="175"/>
      <c r="CE190" s="174">
        <v>160</v>
      </c>
      <c r="CF190" s="573"/>
      <c r="CG190" s="175"/>
      <c r="CH190" s="174">
        <v>160</v>
      </c>
      <c r="CI190" s="573"/>
      <c r="CJ190" s="175"/>
      <c r="CK190" s="174">
        <v>160</v>
      </c>
      <c r="CL190" s="573"/>
      <c r="CM190" s="175"/>
      <c r="CN190" s="174">
        <v>160</v>
      </c>
      <c r="CO190" s="573"/>
      <c r="CP190" s="175"/>
      <c r="CQ190" s="174">
        <v>160</v>
      </c>
      <c r="CR190" s="573"/>
      <c r="CS190" s="175"/>
      <c r="CT190" s="174">
        <v>160</v>
      </c>
      <c r="CU190" s="573"/>
      <c r="CV190" s="175"/>
      <c r="CW190" s="174">
        <v>160</v>
      </c>
      <c r="CX190" s="573"/>
      <c r="CY190" s="175"/>
      <c r="CZ190" s="174">
        <v>160</v>
      </c>
      <c r="DA190" s="573"/>
      <c r="DB190" s="175"/>
      <c r="DC190" s="252">
        <f t="shared" si="169"/>
        <v>0</v>
      </c>
      <c r="DD190" s="251">
        <f t="shared" si="170"/>
        <v>0</v>
      </c>
      <c r="DE190" s="226">
        <f t="shared" si="171"/>
        <v>0</v>
      </c>
      <c r="DF190" s="227">
        <f t="shared" si="172"/>
        <v>0</v>
      </c>
      <c r="DG190" s="1"/>
      <c r="DH190" s="1"/>
      <c r="DI190" s="174">
        <v>160</v>
      </c>
      <c r="DJ190" s="566"/>
      <c r="DK190" s="567"/>
      <c r="DL190" s="201">
        <v>160</v>
      </c>
      <c r="DM190" s="561"/>
      <c r="DN190" s="567"/>
      <c r="DO190" s="201">
        <v>160</v>
      </c>
      <c r="DP190" s="561"/>
      <c r="DQ190" s="567"/>
      <c r="DR190" s="201">
        <v>160</v>
      </c>
      <c r="DS190" s="561"/>
      <c r="DT190" s="567"/>
      <c r="DU190" s="201">
        <v>160</v>
      </c>
      <c r="DV190" s="561"/>
      <c r="DW190" s="567"/>
      <c r="DX190" s="174">
        <v>160</v>
      </c>
      <c r="DY190" s="566"/>
      <c r="DZ190" s="567"/>
      <c r="EA190" s="201">
        <v>160</v>
      </c>
      <c r="EB190" s="561"/>
      <c r="EC190" s="567"/>
      <c r="ED190" s="201">
        <v>160</v>
      </c>
      <c r="EE190" s="561"/>
      <c r="EF190" s="567"/>
      <c r="EG190" s="201">
        <v>160</v>
      </c>
      <c r="EH190" s="561"/>
      <c r="EI190" s="567"/>
      <c r="EJ190" s="174">
        <v>160</v>
      </c>
      <c r="EK190" s="566"/>
      <c r="EL190" s="567"/>
      <c r="EM190" s="201">
        <v>160</v>
      </c>
      <c r="EN190" s="561"/>
      <c r="EO190" s="567"/>
      <c r="EP190" s="201">
        <v>160</v>
      </c>
      <c r="EQ190" s="561"/>
      <c r="ER190" s="567"/>
      <c r="ES190" s="252">
        <f t="shared" si="173"/>
        <v>0</v>
      </c>
      <c r="ET190" s="251">
        <f t="shared" si="174"/>
        <v>0</v>
      </c>
      <c r="EU190" s="226">
        <f t="shared" si="175"/>
        <v>0</v>
      </c>
      <c r="EV190" s="227">
        <f t="shared" si="176"/>
        <v>0</v>
      </c>
      <c r="EW190" s="1"/>
      <c r="EX190" s="1"/>
      <c r="EY190" s="568">
        <v>160</v>
      </c>
      <c r="EZ190" s="573"/>
      <c r="FA190" s="567"/>
      <c r="FB190" s="201">
        <v>160</v>
      </c>
      <c r="FC190" s="573"/>
      <c r="FD190" s="567"/>
      <c r="FE190" s="201">
        <v>160</v>
      </c>
      <c r="FF190" s="573"/>
      <c r="FG190" s="567"/>
      <c r="FH190" s="201">
        <v>160</v>
      </c>
      <c r="FI190" s="573"/>
      <c r="FJ190" s="567"/>
      <c r="FK190" s="174">
        <v>160</v>
      </c>
      <c r="FL190" s="566"/>
      <c r="FM190" s="567"/>
      <c r="FN190" s="201">
        <v>160</v>
      </c>
      <c r="FO190" s="573"/>
      <c r="FP190" s="567"/>
      <c r="FQ190" s="174">
        <v>160</v>
      </c>
      <c r="FR190" s="566"/>
      <c r="FS190" s="567"/>
      <c r="FT190" s="201">
        <v>160</v>
      </c>
      <c r="FU190" s="573"/>
      <c r="FV190" s="567"/>
      <c r="FW190" s="201">
        <v>160</v>
      </c>
      <c r="FX190" s="573"/>
      <c r="FY190" s="567"/>
      <c r="FZ190" s="174">
        <v>160</v>
      </c>
      <c r="GA190" s="566"/>
      <c r="GB190" s="567"/>
      <c r="GC190" s="201">
        <v>160</v>
      </c>
      <c r="GD190" s="573"/>
      <c r="GE190" s="567"/>
      <c r="GF190" s="201">
        <v>160</v>
      </c>
      <c r="GG190" s="573"/>
      <c r="GH190" s="567"/>
      <c r="GI190" s="252">
        <f t="shared" si="177"/>
        <v>0</v>
      </c>
      <c r="GJ190" s="251">
        <f t="shared" si="178"/>
        <v>0</v>
      </c>
      <c r="GK190" s="226">
        <f t="shared" si="179"/>
        <v>0</v>
      </c>
      <c r="GL190" s="227">
        <f t="shared" si="180"/>
        <v>0</v>
      </c>
      <c r="GM190" s="1"/>
      <c r="GN190" s="1"/>
      <c r="GO190" s="568">
        <v>160</v>
      </c>
      <c r="GP190" s="573"/>
      <c r="GQ190" s="567"/>
      <c r="GR190" s="201">
        <v>160</v>
      </c>
      <c r="GS190" s="573"/>
      <c r="GT190" s="567"/>
      <c r="GU190" s="201">
        <v>160</v>
      </c>
      <c r="GV190" s="573"/>
      <c r="GW190" s="567"/>
      <c r="GX190" s="201">
        <v>160</v>
      </c>
      <c r="GY190" s="573"/>
      <c r="GZ190" s="567"/>
      <c r="HA190" s="201">
        <v>160</v>
      </c>
      <c r="HB190" s="573"/>
      <c r="HC190" s="567"/>
      <c r="HD190" s="201">
        <v>160</v>
      </c>
      <c r="HE190" s="573"/>
      <c r="HF190" s="567"/>
      <c r="HG190" s="201">
        <v>160</v>
      </c>
      <c r="HH190" s="573"/>
      <c r="HI190" s="567"/>
      <c r="HJ190" s="201">
        <v>160</v>
      </c>
      <c r="HK190" s="573"/>
      <c r="HL190" s="567"/>
      <c r="HM190" s="201">
        <v>160</v>
      </c>
      <c r="HN190" s="573"/>
      <c r="HO190" s="567"/>
      <c r="HP190" s="201">
        <v>160</v>
      </c>
      <c r="HQ190" s="573"/>
      <c r="HR190" s="567"/>
      <c r="HS190" s="201">
        <v>160</v>
      </c>
      <c r="HT190" s="573"/>
      <c r="HU190" s="567"/>
      <c r="HV190" s="201">
        <v>160</v>
      </c>
      <c r="HW190" s="573"/>
      <c r="HX190" s="567"/>
      <c r="HY190" s="252">
        <f t="shared" si="181"/>
        <v>0</v>
      </c>
      <c r="HZ190" s="251">
        <f t="shared" si="182"/>
        <v>0</v>
      </c>
      <c r="IA190" s="226">
        <f t="shared" si="183"/>
        <v>0</v>
      </c>
      <c r="IB190" s="227">
        <f t="shared" si="184"/>
        <v>0</v>
      </c>
      <c r="IC190" s="1"/>
      <c r="ID190" s="1"/>
      <c r="IE190" s="568">
        <v>160</v>
      </c>
      <c r="IF190" s="573"/>
      <c r="IG190" s="567"/>
      <c r="IH190" s="201">
        <v>160</v>
      </c>
      <c r="II190" s="573"/>
      <c r="IJ190" s="567"/>
      <c r="IK190" s="174">
        <v>160</v>
      </c>
      <c r="IL190" s="566"/>
      <c r="IM190" s="567"/>
      <c r="IN190" s="174">
        <v>160</v>
      </c>
      <c r="IO190" s="566"/>
      <c r="IP190" s="567"/>
      <c r="IQ190" s="174">
        <v>160</v>
      </c>
      <c r="IR190" s="566"/>
      <c r="IS190" s="567"/>
      <c r="IT190" s="174">
        <v>160</v>
      </c>
      <c r="IU190" s="566"/>
      <c r="IV190" s="567"/>
      <c r="IW190" s="201">
        <v>160</v>
      </c>
      <c r="IX190" s="573"/>
      <c r="IY190" s="567"/>
      <c r="IZ190" s="174">
        <v>160</v>
      </c>
      <c r="JA190" s="566"/>
      <c r="JB190" s="567"/>
      <c r="JC190" s="174">
        <v>160</v>
      </c>
      <c r="JD190" s="566"/>
      <c r="JE190" s="567"/>
      <c r="JF190" s="174">
        <v>160</v>
      </c>
      <c r="JG190" s="566"/>
      <c r="JH190" s="567"/>
      <c r="JI190" s="174">
        <v>160</v>
      </c>
      <c r="JJ190" s="566"/>
      <c r="JK190" s="567"/>
      <c r="JL190" s="201">
        <v>160</v>
      </c>
      <c r="JM190" s="573"/>
      <c r="JN190" s="567"/>
      <c r="JO190" s="252">
        <f t="shared" si="185"/>
        <v>0</v>
      </c>
      <c r="JP190" s="251">
        <f t="shared" si="186"/>
        <v>0</v>
      </c>
      <c r="JQ190" s="226">
        <f t="shared" si="187"/>
        <v>0</v>
      </c>
      <c r="JR190" s="227">
        <f t="shared" si="188"/>
        <v>0</v>
      </c>
      <c r="JS190" s="1"/>
      <c r="JT190" s="1"/>
      <c r="JU190" s="174">
        <v>160</v>
      </c>
      <c r="JV190" s="566"/>
      <c r="JW190" s="567"/>
      <c r="JX190" s="174">
        <v>160</v>
      </c>
      <c r="JY190" s="566"/>
      <c r="JZ190" s="567"/>
      <c r="KA190" s="174">
        <v>160</v>
      </c>
      <c r="KB190" s="566"/>
      <c r="KC190" s="567"/>
      <c r="KD190" s="174">
        <v>160</v>
      </c>
      <c r="KE190" s="566"/>
      <c r="KF190" s="567"/>
      <c r="KG190" s="174">
        <v>160</v>
      </c>
      <c r="KH190" s="566"/>
      <c r="KI190" s="567"/>
      <c r="KJ190" s="174">
        <v>160</v>
      </c>
      <c r="KK190" s="566"/>
      <c r="KL190" s="567"/>
      <c r="KM190" s="174">
        <v>160</v>
      </c>
      <c r="KN190" s="566"/>
      <c r="KO190" s="567"/>
      <c r="KP190" s="174">
        <v>160</v>
      </c>
      <c r="KQ190" s="566"/>
      <c r="KR190" s="567"/>
      <c r="KS190" s="174">
        <v>160</v>
      </c>
      <c r="KT190" s="566"/>
      <c r="KU190" s="567"/>
      <c r="KV190" s="174">
        <v>160</v>
      </c>
      <c r="KW190" s="566"/>
      <c r="KX190" s="567"/>
      <c r="KY190" s="174">
        <v>160</v>
      </c>
      <c r="KZ190" s="566"/>
      <c r="LA190" s="567"/>
      <c r="LB190" s="174">
        <v>160</v>
      </c>
      <c r="LC190" s="566"/>
      <c r="LD190" s="567"/>
      <c r="LE190" s="252">
        <f t="shared" si="189"/>
        <v>0</v>
      </c>
      <c r="LF190" s="251">
        <f t="shared" si="190"/>
        <v>0</v>
      </c>
      <c r="LG190" s="226">
        <f t="shared" si="191"/>
        <v>0</v>
      </c>
      <c r="LH190" s="227">
        <f t="shared" si="192"/>
        <v>0</v>
      </c>
      <c r="LI190" s="1"/>
      <c r="LJ190" s="1"/>
      <c r="LK190" s="174">
        <v>160</v>
      </c>
      <c r="LL190" s="566"/>
      <c r="LM190" s="567"/>
      <c r="LN190" s="174">
        <v>160</v>
      </c>
      <c r="LO190" s="566"/>
      <c r="LP190" s="567"/>
      <c r="LQ190" s="174">
        <v>160</v>
      </c>
      <c r="LR190" s="566"/>
      <c r="LS190" s="567"/>
      <c r="LT190" s="174">
        <v>160</v>
      </c>
      <c r="LU190" s="566"/>
      <c r="LV190" s="567"/>
      <c r="LW190" s="174">
        <v>160</v>
      </c>
      <c r="LX190" s="566"/>
      <c r="LY190" s="567"/>
      <c r="LZ190" s="551">
        <v>160</v>
      </c>
      <c r="MA190" s="566"/>
      <c r="MB190" s="567"/>
      <c r="MC190" s="174">
        <v>160</v>
      </c>
      <c r="MD190" s="566"/>
      <c r="ME190" s="567"/>
      <c r="MF190" s="174">
        <v>160</v>
      </c>
      <c r="MG190" s="566"/>
      <c r="MH190" s="567"/>
      <c r="MI190" s="174">
        <v>160</v>
      </c>
      <c r="MJ190" s="566"/>
      <c r="MK190" s="567"/>
      <c r="ML190" s="174">
        <v>160</v>
      </c>
      <c r="MM190" s="566"/>
      <c r="MN190" s="567"/>
      <c r="MO190" s="551">
        <v>160</v>
      </c>
      <c r="MP190" s="566"/>
      <c r="MQ190" s="567"/>
      <c r="MR190" s="174">
        <v>160</v>
      </c>
      <c r="MS190" s="566"/>
      <c r="MT190" s="567"/>
      <c r="MU190" s="252">
        <f t="shared" si="193"/>
        <v>0</v>
      </c>
      <c r="MV190" s="251">
        <f t="shared" si="194"/>
        <v>0</v>
      </c>
      <c r="MW190" s="226">
        <f t="shared" si="195"/>
        <v>0</v>
      </c>
      <c r="MX190" s="227">
        <f t="shared" si="196"/>
        <v>0</v>
      </c>
      <c r="MY190" s="1"/>
      <c r="MZ190" s="1"/>
      <c r="NA190" s="568">
        <v>160</v>
      </c>
      <c r="NB190" s="573"/>
      <c r="NC190" s="567"/>
      <c r="ND190" s="174">
        <v>160</v>
      </c>
      <c r="NE190" s="566"/>
      <c r="NF190" s="567"/>
      <c r="NG190" s="201">
        <v>160</v>
      </c>
      <c r="NH190" s="573"/>
      <c r="NI190" s="567"/>
      <c r="NJ190" s="201">
        <v>160</v>
      </c>
      <c r="NK190" s="573"/>
      <c r="NL190" s="567"/>
      <c r="NM190" s="174">
        <v>160</v>
      </c>
      <c r="NN190" s="566"/>
      <c r="NO190" s="567"/>
      <c r="NP190" s="174">
        <v>160</v>
      </c>
      <c r="NQ190" s="566"/>
      <c r="NR190" s="567"/>
      <c r="NS190" s="174">
        <v>160</v>
      </c>
      <c r="NT190" s="566"/>
      <c r="NU190" s="567"/>
      <c r="NV190" s="201">
        <v>160</v>
      </c>
      <c r="NW190" s="573"/>
      <c r="NX190" s="567"/>
      <c r="NY190" s="201">
        <v>160</v>
      </c>
      <c r="NZ190" s="573"/>
      <c r="OA190" s="567"/>
      <c r="OB190" s="174">
        <v>160</v>
      </c>
      <c r="OC190" s="566"/>
      <c r="OD190" s="567"/>
      <c r="OE190" s="174">
        <v>160</v>
      </c>
      <c r="OF190" s="566"/>
      <c r="OG190" s="567"/>
      <c r="OH190" s="174">
        <v>160</v>
      </c>
      <c r="OI190" s="566"/>
      <c r="OJ190" s="567"/>
      <c r="OK190" s="252">
        <f t="shared" si="197"/>
        <v>0</v>
      </c>
      <c r="OL190" s="251">
        <f t="shared" si="198"/>
        <v>0</v>
      </c>
      <c r="OM190" s="226">
        <f t="shared" si="199"/>
        <v>0</v>
      </c>
      <c r="ON190" s="227">
        <f t="shared" si="200"/>
        <v>0</v>
      </c>
      <c r="OO190" s="1"/>
      <c r="OP190" s="1"/>
      <c r="OQ190" s="571" t="s">
        <v>297</v>
      </c>
      <c r="OR190" s="577">
        <v>160</v>
      </c>
      <c r="OS190" s="573"/>
      <c r="OT190" s="175"/>
      <c r="OU190" s="252">
        <f t="shared" si="201"/>
        <v>0</v>
      </c>
      <c r="OV190" s="227">
        <f t="shared" si="202"/>
        <v>0</v>
      </c>
      <c r="OW190" s="226">
        <f t="shared" si="203"/>
        <v>0</v>
      </c>
      <c r="OX190" s="251">
        <f t="shared" si="204"/>
        <v>0</v>
      </c>
      <c r="OY190" s="574"/>
      <c r="OZ190" s="1"/>
      <c r="PA190" s="1"/>
      <c r="PB190" s="228">
        <f t="shared" si="206"/>
        <v>0</v>
      </c>
      <c r="PC190" s="255">
        <f t="shared" si="207"/>
        <v>0</v>
      </c>
      <c r="PD190" s="226">
        <f t="shared" si="208"/>
        <v>0</v>
      </c>
      <c r="PE190" s="227">
        <f t="shared" si="209"/>
        <v>0</v>
      </c>
      <c r="PF190" s="230">
        <f t="shared" si="210"/>
        <v>0</v>
      </c>
      <c r="PG190" s="229">
        <f t="shared" si="211"/>
        <v>0</v>
      </c>
      <c r="PH190" s="226">
        <f t="shared" si="212"/>
        <v>0</v>
      </c>
      <c r="PI190" s="251">
        <f t="shared" si="213"/>
        <v>0</v>
      </c>
      <c r="PJ190" s="412">
        <f t="shared" si="214"/>
        <v>0</v>
      </c>
      <c r="PK190" s="417">
        <f t="shared" si="215"/>
        <v>0</v>
      </c>
      <c r="PL190" s="412">
        <f t="shared" si="216"/>
        <v>0</v>
      </c>
      <c r="PM190" s="414">
        <f t="shared" si="217"/>
        <v>0</v>
      </c>
      <c r="PN190" s="412" t="s">
        <v>338</v>
      </c>
      <c r="PO190" s="414" t="s">
        <v>338</v>
      </c>
      <c r="PP190" s="412">
        <f t="shared" si="218"/>
        <v>0</v>
      </c>
      <c r="PQ190" s="414">
        <f t="shared" si="219"/>
        <v>0</v>
      </c>
      <c r="PR190" s="1"/>
      <c r="PV190" s="26"/>
      <c r="PW190" s="26"/>
      <c r="PY190" s="26"/>
    </row>
    <row r="191" spans="2:441" s="4" customFormat="1" ht="16.5" customHeight="1" x14ac:dyDescent="0.25">
      <c r="B191" s="46" t="s">
        <v>371</v>
      </c>
      <c r="C191" s="986"/>
      <c r="D191" s="987"/>
      <c r="E191" s="308"/>
      <c r="F191" s="652">
        <v>1</v>
      </c>
      <c r="G191" s="309"/>
      <c r="H191" s="59"/>
      <c r="I191" s="57">
        <f>INT(ROUND(F191,2)*(IF(RIGHT(G191,1)="*",data!$J$11*H191+(IF(H191&gt;0, data!$K$11,0)),(IF(G191&gt;0,data!$J$11*RIGHT(G191,5)+data!$K$11,0)))))</f>
        <v>0</v>
      </c>
      <c r="J191" s="57">
        <f t="shared" si="220"/>
        <v>0</v>
      </c>
      <c r="K191" s="313"/>
      <c r="L191" s="314"/>
      <c r="M191" s="312"/>
      <c r="N191" s="57">
        <f>INT(ROUND(F191,2)*(IF(J191&gt;0,(IF(L191="ano",data!$J$6,0)),0)))</f>
        <v>0</v>
      </c>
      <c r="O191" s="61">
        <f t="shared" si="221"/>
        <v>0</v>
      </c>
      <c r="P191" s="63">
        <f t="shared" si="222"/>
        <v>0</v>
      </c>
      <c r="Q191" s="26"/>
      <c r="R191" s="288" t="str">
        <f t="shared" si="223"/>
        <v/>
      </c>
      <c r="S191" s="289" t="str">
        <f t="shared" si="224"/>
        <v/>
      </c>
      <c r="T191" s="65" t="s">
        <v>338</v>
      </c>
      <c r="U191" s="290" t="str">
        <f t="shared" si="225"/>
        <v/>
      </c>
      <c r="V191" s="4">
        <f t="shared" si="205"/>
        <v>0</v>
      </c>
      <c r="W191" s="26">
        <f t="shared" si="226"/>
        <v>0</v>
      </c>
      <c r="X191" s="26">
        <f>IF(OR(G191=data!$I$18,G191=data!$I$19,G191=data!$I$20,G191=data!$I$21,G191=data!$I$22,G191=data!$I$23,G191=data!$I$24,G191=data!$I$25,G191=data!$I$26,G191=data!$I$27,G191=data!$I$28,G191=data!$I$29,G191=data!$I$30,G191=data!$I$31,G191=data!$I$32,G191=data!$I$33,G191=data!$I$34,G191=data!$I$35,G191=data!$I$36,G191=data!$I$37,G191=data!$I$38,G191=data!$I$39,G191=data!$I$40,G191=data!$I$41,G191=data!$I$42,G191=data!$I$43,G191=data!$I$44),1,0)</f>
        <v>0</v>
      </c>
      <c r="Z191" s="176" t="s">
        <v>297</v>
      </c>
      <c r="AA191" s="10"/>
      <c r="AB191" s="10"/>
      <c r="AC191" s="168">
        <v>160</v>
      </c>
      <c r="AD191" s="328"/>
      <c r="AE191" s="223"/>
      <c r="AF191" s="168">
        <v>160</v>
      </c>
      <c r="AG191" s="328"/>
      <c r="AH191" s="223"/>
      <c r="AI191" s="168">
        <v>160</v>
      </c>
      <c r="AJ191" s="328"/>
      <c r="AK191" s="223"/>
      <c r="AL191" s="168">
        <v>160</v>
      </c>
      <c r="AM191" s="328"/>
      <c r="AN191" s="223"/>
      <c r="AO191" s="168">
        <v>160</v>
      </c>
      <c r="AP191" s="328"/>
      <c r="AQ191" s="223"/>
      <c r="AR191" s="168">
        <v>160</v>
      </c>
      <c r="AS191" s="328"/>
      <c r="AT191" s="223"/>
      <c r="AU191" s="168">
        <v>160</v>
      </c>
      <c r="AV191" s="328"/>
      <c r="AW191" s="223"/>
      <c r="AX191" s="168">
        <v>160</v>
      </c>
      <c r="AY191" s="328"/>
      <c r="AZ191" s="223"/>
      <c r="BA191" s="168">
        <v>160</v>
      </c>
      <c r="BB191" s="328"/>
      <c r="BC191" s="223"/>
      <c r="BD191" s="168">
        <v>160</v>
      </c>
      <c r="BE191" s="328"/>
      <c r="BF191" s="223"/>
      <c r="BG191" s="168">
        <v>160</v>
      </c>
      <c r="BH191" s="328"/>
      <c r="BI191" s="223"/>
      <c r="BJ191" s="168">
        <v>160</v>
      </c>
      <c r="BK191" s="328"/>
      <c r="BL191" s="223"/>
      <c r="BM191" s="226">
        <f t="shared" si="165"/>
        <v>0</v>
      </c>
      <c r="BN191" s="251">
        <f t="shared" si="166"/>
        <v>0</v>
      </c>
      <c r="BO191" s="226">
        <f t="shared" si="167"/>
        <v>0</v>
      </c>
      <c r="BP191" s="227">
        <f t="shared" si="168"/>
        <v>0</v>
      </c>
      <c r="BQ191" s="1"/>
      <c r="BR191" s="1"/>
      <c r="BS191" s="164">
        <v>160</v>
      </c>
      <c r="BT191" s="327"/>
      <c r="BU191" s="177"/>
      <c r="BV191" s="164">
        <v>160</v>
      </c>
      <c r="BW191" s="327"/>
      <c r="BX191" s="177"/>
      <c r="BY191" s="164">
        <v>160</v>
      </c>
      <c r="BZ191" s="327"/>
      <c r="CA191" s="177"/>
      <c r="CB191" s="164">
        <v>160</v>
      </c>
      <c r="CC191" s="327"/>
      <c r="CD191" s="177"/>
      <c r="CE191" s="164">
        <v>160</v>
      </c>
      <c r="CF191" s="327"/>
      <c r="CG191" s="177"/>
      <c r="CH191" s="164">
        <v>160</v>
      </c>
      <c r="CI191" s="327"/>
      <c r="CJ191" s="177"/>
      <c r="CK191" s="164">
        <v>160</v>
      </c>
      <c r="CL191" s="327"/>
      <c r="CM191" s="177"/>
      <c r="CN191" s="164">
        <v>160</v>
      </c>
      <c r="CO191" s="327"/>
      <c r="CP191" s="177"/>
      <c r="CQ191" s="164">
        <v>160</v>
      </c>
      <c r="CR191" s="327"/>
      <c r="CS191" s="177"/>
      <c r="CT191" s="164">
        <v>160</v>
      </c>
      <c r="CU191" s="327"/>
      <c r="CV191" s="177"/>
      <c r="CW191" s="164">
        <v>160</v>
      </c>
      <c r="CX191" s="327"/>
      <c r="CY191" s="177"/>
      <c r="CZ191" s="164">
        <v>160</v>
      </c>
      <c r="DA191" s="327"/>
      <c r="DB191" s="177"/>
      <c r="DC191" s="252">
        <f t="shared" si="169"/>
        <v>0</v>
      </c>
      <c r="DD191" s="251">
        <f t="shared" si="170"/>
        <v>0</v>
      </c>
      <c r="DE191" s="226">
        <f t="shared" si="171"/>
        <v>0</v>
      </c>
      <c r="DF191" s="227">
        <f t="shared" si="172"/>
        <v>0</v>
      </c>
      <c r="DG191" s="1"/>
      <c r="DH191" s="1"/>
      <c r="DI191" s="164">
        <v>160</v>
      </c>
      <c r="DJ191" s="340"/>
      <c r="DK191" s="169"/>
      <c r="DL191" s="195">
        <v>160</v>
      </c>
      <c r="DM191" s="328"/>
      <c r="DN191" s="169"/>
      <c r="DO191" s="195">
        <v>160</v>
      </c>
      <c r="DP191" s="328"/>
      <c r="DQ191" s="169"/>
      <c r="DR191" s="195">
        <v>160</v>
      </c>
      <c r="DS191" s="328"/>
      <c r="DT191" s="169"/>
      <c r="DU191" s="195">
        <v>160</v>
      </c>
      <c r="DV191" s="328"/>
      <c r="DW191" s="169"/>
      <c r="DX191" s="164">
        <v>160</v>
      </c>
      <c r="DY191" s="340"/>
      <c r="DZ191" s="169"/>
      <c r="EA191" s="195">
        <v>160</v>
      </c>
      <c r="EB191" s="328"/>
      <c r="EC191" s="169"/>
      <c r="ED191" s="195">
        <v>160</v>
      </c>
      <c r="EE191" s="328"/>
      <c r="EF191" s="169"/>
      <c r="EG191" s="195">
        <v>160</v>
      </c>
      <c r="EH191" s="328"/>
      <c r="EI191" s="169"/>
      <c r="EJ191" s="164">
        <v>160</v>
      </c>
      <c r="EK191" s="340"/>
      <c r="EL191" s="169"/>
      <c r="EM191" s="195">
        <v>160</v>
      </c>
      <c r="EN191" s="328"/>
      <c r="EO191" s="169"/>
      <c r="EP191" s="195">
        <v>160</v>
      </c>
      <c r="EQ191" s="328"/>
      <c r="ER191" s="169"/>
      <c r="ES191" s="252">
        <f t="shared" si="173"/>
        <v>0</v>
      </c>
      <c r="ET191" s="251">
        <f t="shared" si="174"/>
        <v>0</v>
      </c>
      <c r="EU191" s="226">
        <f t="shared" si="175"/>
        <v>0</v>
      </c>
      <c r="EV191" s="227">
        <f t="shared" si="176"/>
        <v>0</v>
      </c>
      <c r="EW191" s="1"/>
      <c r="EX191" s="1"/>
      <c r="EY191" s="346">
        <v>160</v>
      </c>
      <c r="EZ191" s="327"/>
      <c r="FA191" s="169"/>
      <c r="FB191" s="195">
        <v>160</v>
      </c>
      <c r="FC191" s="327"/>
      <c r="FD191" s="169"/>
      <c r="FE191" s="195">
        <v>160</v>
      </c>
      <c r="FF191" s="327"/>
      <c r="FG191" s="169"/>
      <c r="FH191" s="195">
        <v>160</v>
      </c>
      <c r="FI191" s="327"/>
      <c r="FJ191" s="169"/>
      <c r="FK191" s="164">
        <v>160</v>
      </c>
      <c r="FL191" s="340"/>
      <c r="FM191" s="169"/>
      <c r="FN191" s="195">
        <v>160</v>
      </c>
      <c r="FO191" s="327"/>
      <c r="FP191" s="169"/>
      <c r="FQ191" s="164">
        <v>160</v>
      </c>
      <c r="FR191" s="340"/>
      <c r="FS191" s="169"/>
      <c r="FT191" s="195">
        <v>160</v>
      </c>
      <c r="FU191" s="327"/>
      <c r="FV191" s="169"/>
      <c r="FW191" s="195">
        <v>160</v>
      </c>
      <c r="FX191" s="327"/>
      <c r="FY191" s="169"/>
      <c r="FZ191" s="164">
        <v>160</v>
      </c>
      <c r="GA191" s="340"/>
      <c r="GB191" s="169"/>
      <c r="GC191" s="195">
        <v>160</v>
      </c>
      <c r="GD191" s="327"/>
      <c r="GE191" s="169"/>
      <c r="GF191" s="195">
        <v>160</v>
      </c>
      <c r="GG191" s="327"/>
      <c r="GH191" s="169"/>
      <c r="GI191" s="252">
        <f t="shared" si="177"/>
        <v>0</v>
      </c>
      <c r="GJ191" s="251">
        <f t="shared" si="178"/>
        <v>0</v>
      </c>
      <c r="GK191" s="226">
        <f t="shared" si="179"/>
        <v>0</v>
      </c>
      <c r="GL191" s="227">
        <f t="shared" si="180"/>
        <v>0</v>
      </c>
      <c r="GM191" s="1"/>
      <c r="GN191" s="1"/>
      <c r="GO191" s="346">
        <v>160</v>
      </c>
      <c r="GP191" s="327"/>
      <c r="GQ191" s="169"/>
      <c r="GR191" s="195">
        <v>160</v>
      </c>
      <c r="GS191" s="327"/>
      <c r="GT191" s="169"/>
      <c r="GU191" s="195">
        <v>160</v>
      </c>
      <c r="GV191" s="327"/>
      <c r="GW191" s="169"/>
      <c r="GX191" s="195">
        <v>160</v>
      </c>
      <c r="GY191" s="327"/>
      <c r="GZ191" s="169"/>
      <c r="HA191" s="195">
        <v>160</v>
      </c>
      <c r="HB191" s="327"/>
      <c r="HC191" s="169"/>
      <c r="HD191" s="195">
        <v>160</v>
      </c>
      <c r="HE191" s="327"/>
      <c r="HF191" s="169"/>
      <c r="HG191" s="195">
        <v>160</v>
      </c>
      <c r="HH191" s="327"/>
      <c r="HI191" s="169"/>
      <c r="HJ191" s="195">
        <v>160</v>
      </c>
      <c r="HK191" s="327"/>
      <c r="HL191" s="169"/>
      <c r="HM191" s="195">
        <v>160</v>
      </c>
      <c r="HN191" s="327"/>
      <c r="HO191" s="169"/>
      <c r="HP191" s="195">
        <v>160</v>
      </c>
      <c r="HQ191" s="327"/>
      <c r="HR191" s="169"/>
      <c r="HS191" s="195">
        <v>160</v>
      </c>
      <c r="HT191" s="327"/>
      <c r="HU191" s="169"/>
      <c r="HV191" s="195">
        <v>160</v>
      </c>
      <c r="HW191" s="327"/>
      <c r="HX191" s="169"/>
      <c r="HY191" s="252">
        <f t="shared" si="181"/>
        <v>0</v>
      </c>
      <c r="HZ191" s="251">
        <f t="shared" si="182"/>
        <v>0</v>
      </c>
      <c r="IA191" s="226">
        <f t="shared" si="183"/>
        <v>0</v>
      </c>
      <c r="IB191" s="227">
        <f t="shared" si="184"/>
        <v>0</v>
      </c>
      <c r="IC191" s="1"/>
      <c r="ID191" s="1"/>
      <c r="IE191" s="346">
        <v>160</v>
      </c>
      <c r="IF191" s="327"/>
      <c r="IG191" s="169"/>
      <c r="IH191" s="195">
        <v>160</v>
      </c>
      <c r="II191" s="327"/>
      <c r="IJ191" s="169"/>
      <c r="IK191" s="164">
        <v>160</v>
      </c>
      <c r="IL191" s="340"/>
      <c r="IM191" s="169"/>
      <c r="IN191" s="164">
        <v>160</v>
      </c>
      <c r="IO191" s="340"/>
      <c r="IP191" s="169"/>
      <c r="IQ191" s="164">
        <v>160</v>
      </c>
      <c r="IR191" s="340"/>
      <c r="IS191" s="169"/>
      <c r="IT191" s="164">
        <v>160</v>
      </c>
      <c r="IU191" s="340"/>
      <c r="IV191" s="169"/>
      <c r="IW191" s="195">
        <v>160</v>
      </c>
      <c r="IX191" s="327"/>
      <c r="IY191" s="169"/>
      <c r="IZ191" s="164">
        <v>160</v>
      </c>
      <c r="JA191" s="340"/>
      <c r="JB191" s="169"/>
      <c r="JC191" s="164">
        <v>160</v>
      </c>
      <c r="JD191" s="340"/>
      <c r="JE191" s="169"/>
      <c r="JF191" s="164">
        <v>160</v>
      </c>
      <c r="JG191" s="340"/>
      <c r="JH191" s="169"/>
      <c r="JI191" s="164">
        <v>160</v>
      </c>
      <c r="JJ191" s="340"/>
      <c r="JK191" s="169"/>
      <c r="JL191" s="195">
        <v>160</v>
      </c>
      <c r="JM191" s="327"/>
      <c r="JN191" s="169"/>
      <c r="JO191" s="252">
        <f t="shared" si="185"/>
        <v>0</v>
      </c>
      <c r="JP191" s="251">
        <f t="shared" si="186"/>
        <v>0</v>
      </c>
      <c r="JQ191" s="226">
        <f t="shared" si="187"/>
        <v>0</v>
      </c>
      <c r="JR191" s="227">
        <f t="shared" si="188"/>
        <v>0</v>
      </c>
      <c r="JS191" s="1"/>
      <c r="JT191" s="1"/>
      <c r="JU191" s="164">
        <v>160</v>
      </c>
      <c r="JV191" s="340"/>
      <c r="JW191" s="169"/>
      <c r="JX191" s="164">
        <v>160</v>
      </c>
      <c r="JY191" s="340"/>
      <c r="JZ191" s="169"/>
      <c r="KA191" s="164">
        <v>160</v>
      </c>
      <c r="KB191" s="340"/>
      <c r="KC191" s="169"/>
      <c r="KD191" s="164">
        <v>160</v>
      </c>
      <c r="KE191" s="340"/>
      <c r="KF191" s="169"/>
      <c r="KG191" s="164">
        <v>160</v>
      </c>
      <c r="KH191" s="340"/>
      <c r="KI191" s="169"/>
      <c r="KJ191" s="164">
        <v>160</v>
      </c>
      <c r="KK191" s="340"/>
      <c r="KL191" s="169"/>
      <c r="KM191" s="164">
        <v>160</v>
      </c>
      <c r="KN191" s="340"/>
      <c r="KO191" s="169"/>
      <c r="KP191" s="164">
        <v>160</v>
      </c>
      <c r="KQ191" s="340"/>
      <c r="KR191" s="169"/>
      <c r="KS191" s="164">
        <v>160</v>
      </c>
      <c r="KT191" s="340"/>
      <c r="KU191" s="169"/>
      <c r="KV191" s="164">
        <v>160</v>
      </c>
      <c r="KW191" s="340"/>
      <c r="KX191" s="169"/>
      <c r="KY191" s="164">
        <v>160</v>
      </c>
      <c r="KZ191" s="340"/>
      <c r="LA191" s="169"/>
      <c r="LB191" s="164">
        <v>160</v>
      </c>
      <c r="LC191" s="340"/>
      <c r="LD191" s="169"/>
      <c r="LE191" s="252">
        <f t="shared" si="189"/>
        <v>0</v>
      </c>
      <c r="LF191" s="251">
        <f t="shared" si="190"/>
        <v>0</v>
      </c>
      <c r="LG191" s="226">
        <f t="shared" si="191"/>
        <v>0</v>
      </c>
      <c r="LH191" s="227">
        <f t="shared" si="192"/>
        <v>0</v>
      </c>
      <c r="LI191" s="1"/>
      <c r="LJ191" s="1"/>
      <c r="LK191" s="164">
        <v>160</v>
      </c>
      <c r="LL191" s="340"/>
      <c r="LM191" s="169"/>
      <c r="LN191" s="164">
        <v>160</v>
      </c>
      <c r="LO191" s="340"/>
      <c r="LP191" s="169"/>
      <c r="LQ191" s="164">
        <v>160</v>
      </c>
      <c r="LR191" s="340"/>
      <c r="LS191" s="169"/>
      <c r="LT191" s="164">
        <v>160</v>
      </c>
      <c r="LU191" s="340"/>
      <c r="LV191" s="169"/>
      <c r="LW191" s="164">
        <v>160</v>
      </c>
      <c r="LX191" s="340"/>
      <c r="LY191" s="169"/>
      <c r="LZ191" s="205">
        <v>160</v>
      </c>
      <c r="MA191" s="340"/>
      <c r="MB191" s="169"/>
      <c r="MC191" s="164">
        <v>160</v>
      </c>
      <c r="MD191" s="340"/>
      <c r="ME191" s="169"/>
      <c r="MF191" s="164">
        <v>160</v>
      </c>
      <c r="MG191" s="340"/>
      <c r="MH191" s="169"/>
      <c r="MI191" s="164">
        <v>160</v>
      </c>
      <c r="MJ191" s="340"/>
      <c r="MK191" s="169"/>
      <c r="ML191" s="164">
        <v>160</v>
      </c>
      <c r="MM191" s="340"/>
      <c r="MN191" s="169"/>
      <c r="MO191" s="205">
        <v>160</v>
      </c>
      <c r="MP191" s="340"/>
      <c r="MQ191" s="169"/>
      <c r="MR191" s="164">
        <v>160</v>
      </c>
      <c r="MS191" s="340"/>
      <c r="MT191" s="169"/>
      <c r="MU191" s="252">
        <f t="shared" si="193"/>
        <v>0</v>
      </c>
      <c r="MV191" s="251">
        <f t="shared" si="194"/>
        <v>0</v>
      </c>
      <c r="MW191" s="226">
        <f t="shared" si="195"/>
        <v>0</v>
      </c>
      <c r="MX191" s="227">
        <f t="shared" si="196"/>
        <v>0</v>
      </c>
      <c r="MY191" s="1"/>
      <c r="MZ191" s="1"/>
      <c r="NA191" s="346">
        <v>160</v>
      </c>
      <c r="NB191" s="327"/>
      <c r="NC191" s="169"/>
      <c r="ND191" s="164">
        <v>160</v>
      </c>
      <c r="NE191" s="340"/>
      <c r="NF191" s="169"/>
      <c r="NG191" s="195">
        <v>160</v>
      </c>
      <c r="NH191" s="327"/>
      <c r="NI191" s="169"/>
      <c r="NJ191" s="195">
        <v>160</v>
      </c>
      <c r="NK191" s="327"/>
      <c r="NL191" s="169"/>
      <c r="NM191" s="164">
        <v>160</v>
      </c>
      <c r="NN191" s="340"/>
      <c r="NO191" s="169"/>
      <c r="NP191" s="164">
        <v>160</v>
      </c>
      <c r="NQ191" s="340"/>
      <c r="NR191" s="169"/>
      <c r="NS191" s="164">
        <v>160</v>
      </c>
      <c r="NT191" s="340"/>
      <c r="NU191" s="169"/>
      <c r="NV191" s="195">
        <v>160</v>
      </c>
      <c r="NW191" s="327"/>
      <c r="NX191" s="169"/>
      <c r="NY191" s="195">
        <v>160</v>
      </c>
      <c r="NZ191" s="327"/>
      <c r="OA191" s="169"/>
      <c r="OB191" s="164">
        <v>160</v>
      </c>
      <c r="OC191" s="340"/>
      <c r="OD191" s="169"/>
      <c r="OE191" s="164">
        <v>160</v>
      </c>
      <c r="OF191" s="340"/>
      <c r="OG191" s="169"/>
      <c r="OH191" s="164">
        <v>160</v>
      </c>
      <c r="OI191" s="340"/>
      <c r="OJ191" s="169"/>
      <c r="OK191" s="252">
        <f t="shared" si="197"/>
        <v>0</v>
      </c>
      <c r="OL191" s="251">
        <f t="shared" si="198"/>
        <v>0</v>
      </c>
      <c r="OM191" s="226">
        <f t="shared" si="199"/>
        <v>0</v>
      </c>
      <c r="ON191" s="227">
        <f t="shared" si="200"/>
        <v>0</v>
      </c>
      <c r="OO191" s="1"/>
      <c r="OP191" s="1"/>
      <c r="OQ191" s="283" t="s">
        <v>297</v>
      </c>
      <c r="OR191" s="354">
        <v>160</v>
      </c>
      <c r="OS191" s="327"/>
      <c r="OT191" s="177"/>
      <c r="OU191" s="252">
        <f t="shared" si="201"/>
        <v>0</v>
      </c>
      <c r="OV191" s="227">
        <f t="shared" si="202"/>
        <v>0</v>
      </c>
      <c r="OW191" s="226">
        <f t="shared" si="203"/>
        <v>0</v>
      </c>
      <c r="OX191" s="251">
        <f t="shared" si="204"/>
        <v>0</v>
      </c>
      <c r="OY191" s="293"/>
      <c r="OZ191" s="1"/>
      <c r="PA191" s="1"/>
      <c r="PB191" s="228">
        <f t="shared" si="206"/>
        <v>0</v>
      </c>
      <c r="PC191" s="255">
        <f t="shared" si="207"/>
        <v>0</v>
      </c>
      <c r="PD191" s="226">
        <f t="shared" si="208"/>
        <v>0</v>
      </c>
      <c r="PE191" s="227">
        <f t="shared" si="209"/>
        <v>0</v>
      </c>
      <c r="PF191" s="230">
        <f t="shared" si="210"/>
        <v>0</v>
      </c>
      <c r="PG191" s="229">
        <f t="shared" si="211"/>
        <v>0</v>
      </c>
      <c r="PH191" s="226">
        <f t="shared" si="212"/>
        <v>0</v>
      </c>
      <c r="PI191" s="251">
        <f t="shared" si="213"/>
        <v>0</v>
      </c>
      <c r="PJ191" s="412">
        <f t="shared" si="214"/>
        <v>0</v>
      </c>
      <c r="PK191" s="417">
        <f t="shared" si="215"/>
        <v>0</v>
      </c>
      <c r="PL191" s="412">
        <f t="shared" si="216"/>
        <v>0</v>
      </c>
      <c r="PM191" s="414">
        <f t="shared" si="217"/>
        <v>0</v>
      </c>
      <c r="PN191" s="412" t="s">
        <v>338</v>
      </c>
      <c r="PO191" s="414" t="s">
        <v>338</v>
      </c>
      <c r="PP191" s="412">
        <f t="shared" si="218"/>
        <v>0</v>
      </c>
      <c r="PQ191" s="414">
        <f t="shared" si="219"/>
        <v>0</v>
      </c>
      <c r="PR191" s="1"/>
      <c r="PV191" s="26"/>
      <c r="PW191" s="26"/>
      <c r="PY191" s="26"/>
    </row>
    <row r="192" spans="2:441" s="4" customFormat="1" ht="15" hidden="1" customHeight="1" x14ac:dyDescent="0.25">
      <c r="B192" s="46"/>
      <c r="C192" s="982"/>
      <c r="D192" s="983"/>
      <c r="E192" s="583"/>
      <c r="F192" s="652"/>
      <c r="G192" s="584"/>
      <c r="H192" s="58"/>
      <c r="I192" s="57">
        <f>INT(ROUND(F192,2)*(IF(RIGHT(G192,1)="*",data!$J$11*H192+(IF(H192&gt;0, data!$K$11,0)),(IF(G192&gt;0,data!$J$11*RIGHT(G192,5)+data!$K$11,0)))))</f>
        <v>0</v>
      </c>
      <c r="J192" s="57">
        <f t="shared" si="220"/>
        <v>0</v>
      </c>
      <c r="K192" s="576"/>
      <c r="L192" s="550"/>
      <c r="M192" s="128"/>
      <c r="N192" s="57">
        <f>INT(ROUND(F192,2)*(IF(J192&gt;0,(IF(L192="ano",data!$J$6,0)),0)))</f>
        <v>0</v>
      </c>
      <c r="O192" s="61">
        <f t="shared" si="221"/>
        <v>0</v>
      </c>
      <c r="P192" s="63">
        <f t="shared" si="222"/>
        <v>0</v>
      </c>
      <c r="Q192" s="26"/>
      <c r="R192" s="288" t="str">
        <f t="shared" si="223"/>
        <v/>
      </c>
      <c r="S192" s="289" t="str">
        <f t="shared" si="224"/>
        <v/>
      </c>
      <c r="T192" s="65" t="s">
        <v>338</v>
      </c>
      <c r="U192" s="290" t="str">
        <f t="shared" si="225"/>
        <v/>
      </c>
      <c r="V192" s="4">
        <f t="shared" si="205"/>
        <v>0</v>
      </c>
      <c r="W192" s="26">
        <f t="shared" si="226"/>
        <v>0</v>
      </c>
      <c r="X192" s="26">
        <f>IF(OR(G192=data!$I$18,G192=data!$I$19,G192=data!$I$20,G192=data!$I$21,G192=data!$I$22,G192=data!$I$23,G192=data!$I$24,G192=data!$I$25,G192=data!$I$26,G192=data!$I$27,G192=data!$I$28,G192=data!$I$29,G192=data!$I$30,G192=data!$I$31,G192=data!$I$32,G192=data!$I$33,G192=data!$I$34,G192=data!$I$35,G192=data!$I$36,G192=data!$I$37,G192=data!$I$38,G192=data!$I$39,G192=data!$I$40,G192=data!$I$41,G192=data!$I$42,G192=data!$I$43,G192=data!$I$44),1,0)</f>
        <v>0</v>
      </c>
      <c r="Z192" s="173" t="s">
        <v>297</v>
      </c>
      <c r="AA192" s="10"/>
      <c r="AB192" s="10"/>
      <c r="AC192" s="560">
        <v>160</v>
      </c>
      <c r="AD192" s="561"/>
      <c r="AE192" s="562"/>
      <c r="AF192" s="560">
        <v>160</v>
      </c>
      <c r="AG192" s="561"/>
      <c r="AH192" s="562"/>
      <c r="AI192" s="560">
        <v>160</v>
      </c>
      <c r="AJ192" s="561"/>
      <c r="AK192" s="562"/>
      <c r="AL192" s="560">
        <v>160</v>
      </c>
      <c r="AM192" s="561"/>
      <c r="AN192" s="562"/>
      <c r="AO192" s="560">
        <v>160</v>
      </c>
      <c r="AP192" s="561"/>
      <c r="AQ192" s="562"/>
      <c r="AR192" s="560">
        <v>160</v>
      </c>
      <c r="AS192" s="561"/>
      <c r="AT192" s="562"/>
      <c r="AU192" s="560">
        <v>160</v>
      </c>
      <c r="AV192" s="561"/>
      <c r="AW192" s="562"/>
      <c r="AX192" s="560">
        <v>160</v>
      </c>
      <c r="AY192" s="561"/>
      <c r="AZ192" s="562"/>
      <c r="BA192" s="560">
        <v>160</v>
      </c>
      <c r="BB192" s="561"/>
      <c r="BC192" s="562"/>
      <c r="BD192" s="560">
        <v>160</v>
      </c>
      <c r="BE192" s="561"/>
      <c r="BF192" s="562"/>
      <c r="BG192" s="560">
        <v>160</v>
      </c>
      <c r="BH192" s="561"/>
      <c r="BI192" s="562"/>
      <c r="BJ192" s="560">
        <v>160</v>
      </c>
      <c r="BK192" s="561"/>
      <c r="BL192" s="562"/>
      <c r="BM192" s="226">
        <f t="shared" si="165"/>
        <v>0</v>
      </c>
      <c r="BN192" s="251">
        <f t="shared" si="166"/>
        <v>0</v>
      </c>
      <c r="BO192" s="226">
        <f t="shared" si="167"/>
        <v>0</v>
      </c>
      <c r="BP192" s="227">
        <f t="shared" si="168"/>
        <v>0</v>
      </c>
      <c r="BQ192" s="1"/>
      <c r="BR192" s="1"/>
      <c r="BS192" s="174">
        <v>160</v>
      </c>
      <c r="BT192" s="573"/>
      <c r="BU192" s="175"/>
      <c r="BV192" s="174">
        <v>160</v>
      </c>
      <c r="BW192" s="573"/>
      <c r="BX192" s="175"/>
      <c r="BY192" s="174">
        <v>160</v>
      </c>
      <c r="BZ192" s="573"/>
      <c r="CA192" s="175"/>
      <c r="CB192" s="174">
        <v>160</v>
      </c>
      <c r="CC192" s="573"/>
      <c r="CD192" s="175"/>
      <c r="CE192" s="174">
        <v>160</v>
      </c>
      <c r="CF192" s="573"/>
      <c r="CG192" s="175"/>
      <c r="CH192" s="174">
        <v>160</v>
      </c>
      <c r="CI192" s="573"/>
      <c r="CJ192" s="175"/>
      <c r="CK192" s="174">
        <v>160</v>
      </c>
      <c r="CL192" s="573"/>
      <c r="CM192" s="175"/>
      <c r="CN192" s="174">
        <v>160</v>
      </c>
      <c r="CO192" s="573"/>
      <c r="CP192" s="175"/>
      <c r="CQ192" s="174">
        <v>160</v>
      </c>
      <c r="CR192" s="573"/>
      <c r="CS192" s="175"/>
      <c r="CT192" s="174">
        <v>160</v>
      </c>
      <c r="CU192" s="573"/>
      <c r="CV192" s="175"/>
      <c r="CW192" s="174">
        <v>160</v>
      </c>
      <c r="CX192" s="573"/>
      <c r="CY192" s="175"/>
      <c r="CZ192" s="174">
        <v>160</v>
      </c>
      <c r="DA192" s="573"/>
      <c r="DB192" s="175"/>
      <c r="DC192" s="252">
        <f t="shared" si="169"/>
        <v>0</v>
      </c>
      <c r="DD192" s="251">
        <f t="shared" si="170"/>
        <v>0</v>
      </c>
      <c r="DE192" s="226">
        <f t="shared" si="171"/>
        <v>0</v>
      </c>
      <c r="DF192" s="227">
        <f t="shared" si="172"/>
        <v>0</v>
      </c>
      <c r="DG192" s="1"/>
      <c r="DH192" s="1"/>
      <c r="DI192" s="174">
        <v>160</v>
      </c>
      <c r="DJ192" s="566"/>
      <c r="DK192" s="567"/>
      <c r="DL192" s="201">
        <v>160</v>
      </c>
      <c r="DM192" s="561"/>
      <c r="DN192" s="567"/>
      <c r="DO192" s="201">
        <v>160</v>
      </c>
      <c r="DP192" s="561"/>
      <c r="DQ192" s="567"/>
      <c r="DR192" s="201">
        <v>160</v>
      </c>
      <c r="DS192" s="561"/>
      <c r="DT192" s="567"/>
      <c r="DU192" s="201">
        <v>160</v>
      </c>
      <c r="DV192" s="561"/>
      <c r="DW192" s="567"/>
      <c r="DX192" s="174">
        <v>160</v>
      </c>
      <c r="DY192" s="566"/>
      <c r="DZ192" s="567"/>
      <c r="EA192" s="201">
        <v>160</v>
      </c>
      <c r="EB192" s="561"/>
      <c r="EC192" s="567"/>
      <c r="ED192" s="201">
        <v>160</v>
      </c>
      <c r="EE192" s="561"/>
      <c r="EF192" s="567"/>
      <c r="EG192" s="201">
        <v>160</v>
      </c>
      <c r="EH192" s="561"/>
      <c r="EI192" s="567"/>
      <c r="EJ192" s="174">
        <v>160</v>
      </c>
      <c r="EK192" s="566"/>
      <c r="EL192" s="567"/>
      <c r="EM192" s="201">
        <v>160</v>
      </c>
      <c r="EN192" s="561"/>
      <c r="EO192" s="567"/>
      <c r="EP192" s="201">
        <v>160</v>
      </c>
      <c r="EQ192" s="561"/>
      <c r="ER192" s="567"/>
      <c r="ES192" s="252">
        <f t="shared" si="173"/>
        <v>0</v>
      </c>
      <c r="ET192" s="251">
        <f t="shared" si="174"/>
        <v>0</v>
      </c>
      <c r="EU192" s="226">
        <f t="shared" si="175"/>
        <v>0</v>
      </c>
      <c r="EV192" s="227">
        <f t="shared" si="176"/>
        <v>0</v>
      </c>
      <c r="EW192" s="1"/>
      <c r="EX192" s="1"/>
      <c r="EY192" s="568">
        <v>160</v>
      </c>
      <c r="EZ192" s="573"/>
      <c r="FA192" s="567"/>
      <c r="FB192" s="201">
        <v>160</v>
      </c>
      <c r="FC192" s="573"/>
      <c r="FD192" s="567"/>
      <c r="FE192" s="201">
        <v>160</v>
      </c>
      <c r="FF192" s="573"/>
      <c r="FG192" s="567"/>
      <c r="FH192" s="201">
        <v>160</v>
      </c>
      <c r="FI192" s="573"/>
      <c r="FJ192" s="567"/>
      <c r="FK192" s="174">
        <v>160</v>
      </c>
      <c r="FL192" s="566"/>
      <c r="FM192" s="567"/>
      <c r="FN192" s="201">
        <v>160</v>
      </c>
      <c r="FO192" s="573"/>
      <c r="FP192" s="567"/>
      <c r="FQ192" s="174">
        <v>160</v>
      </c>
      <c r="FR192" s="566"/>
      <c r="FS192" s="567"/>
      <c r="FT192" s="201">
        <v>160</v>
      </c>
      <c r="FU192" s="573"/>
      <c r="FV192" s="567"/>
      <c r="FW192" s="201">
        <v>160</v>
      </c>
      <c r="FX192" s="573"/>
      <c r="FY192" s="567"/>
      <c r="FZ192" s="174">
        <v>160</v>
      </c>
      <c r="GA192" s="566"/>
      <c r="GB192" s="567"/>
      <c r="GC192" s="201">
        <v>160</v>
      </c>
      <c r="GD192" s="573"/>
      <c r="GE192" s="567"/>
      <c r="GF192" s="201">
        <v>160</v>
      </c>
      <c r="GG192" s="573"/>
      <c r="GH192" s="567"/>
      <c r="GI192" s="252">
        <f t="shared" si="177"/>
        <v>0</v>
      </c>
      <c r="GJ192" s="251">
        <f t="shared" si="178"/>
        <v>0</v>
      </c>
      <c r="GK192" s="226">
        <f t="shared" si="179"/>
        <v>0</v>
      </c>
      <c r="GL192" s="227">
        <f t="shared" si="180"/>
        <v>0</v>
      </c>
      <c r="GM192" s="1"/>
      <c r="GN192" s="1"/>
      <c r="GO192" s="568">
        <v>160</v>
      </c>
      <c r="GP192" s="573"/>
      <c r="GQ192" s="567"/>
      <c r="GR192" s="201">
        <v>160</v>
      </c>
      <c r="GS192" s="573"/>
      <c r="GT192" s="567"/>
      <c r="GU192" s="201">
        <v>160</v>
      </c>
      <c r="GV192" s="573"/>
      <c r="GW192" s="567"/>
      <c r="GX192" s="201">
        <v>160</v>
      </c>
      <c r="GY192" s="573"/>
      <c r="GZ192" s="567"/>
      <c r="HA192" s="201">
        <v>160</v>
      </c>
      <c r="HB192" s="573"/>
      <c r="HC192" s="567"/>
      <c r="HD192" s="201">
        <v>160</v>
      </c>
      <c r="HE192" s="573"/>
      <c r="HF192" s="567"/>
      <c r="HG192" s="201">
        <v>160</v>
      </c>
      <c r="HH192" s="573"/>
      <c r="HI192" s="567"/>
      <c r="HJ192" s="201">
        <v>160</v>
      </c>
      <c r="HK192" s="573"/>
      <c r="HL192" s="567"/>
      <c r="HM192" s="201">
        <v>160</v>
      </c>
      <c r="HN192" s="573"/>
      <c r="HO192" s="567"/>
      <c r="HP192" s="201">
        <v>160</v>
      </c>
      <c r="HQ192" s="573"/>
      <c r="HR192" s="567"/>
      <c r="HS192" s="201">
        <v>160</v>
      </c>
      <c r="HT192" s="573"/>
      <c r="HU192" s="567"/>
      <c r="HV192" s="201">
        <v>160</v>
      </c>
      <c r="HW192" s="573"/>
      <c r="HX192" s="567"/>
      <c r="HY192" s="252">
        <f t="shared" si="181"/>
        <v>0</v>
      </c>
      <c r="HZ192" s="251">
        <f t="shared" si="182"/>
        <v>0</v>
      </c>
      <c r="IA192" s="226">
        <f t="shared" si="183"/>
        <v>0</v>
      </c>
      <c r="IB192" s="227">
        <f t="shared" si="184"/>
        <v>0</v>
      </c>
      <c r="IC192" s="1"/>
      <c r="ID192" s="1"/>
      <c r="IE192" s="568">
        <v>160</v>
      </c>
      <c r="IF192" s="573"/>
      <c r="IG192" s="567"/>
      <c r="IH192" s="201">
        <v>160</v>
      </c>
      <c r="II192" s="573"/>
      <c r="IJ192" s="567"/>
      <c r="IK192" s="174">
        <v>160</v>
      </c>
      <c r="IL192" s="566"/>
      <c r="IM192" s="567"/>
      <c r="IN192" s="174">
        <v>160</v>
      </c>
      <c r="IO192" s="566"/>
      <c r="IP192" s="567"/>
      <c r="IQ192" s="174">
        <v>160</v>
      </c>
      <c r="IR192" s="566"/>
      <c r="IS192" s="567"/>
      <c r="IT192" s="174">
        <v>160</v>
      </c>
      <c r="IU192" s="566"/>
      <c r="IV192" s="567"/>
      <c r="IW192" s="201">
        <v>160</v>
      </c>
      <c r="IX192" s="573"/>
      <c r="IY192" s="567"/>
      <c r="IZ192" s="174">
        <v>160</v>
      </c>
      <c r="JA192" s="566"/>
      <c r="JB192" s="567"/>
      <c r="JC192" s="174">
        <v>160</v>
      </c>
      <c r="JD192" s="566"/>
      <c r="JE192" s="567"/>
      <c r="JF192" s="174">
        <v>160</v>
      </c>
      <c r="JG192" s="566"/>
      <c r="JH192" s="567"/>
      <c r="JI192" s="174">
        <v>160</v>
      </c>
      <c r="JJ192" s="566"/>
      <c r="JK192" s="567"/>
      <c r="JL192" s="201">
        <v>160</v>
      </c>
      <c r="JM192" s="573"/>
      <c r="JN192" s="567"/>
      <c r="JO192" s="252">
        <f t="shared" si="185"/>
        <v>0</v>
      </c>
      <c r="JP192" s="251">
        <f t="shared" si="186"/>
        <v>0</v>
      </c>
      <c r="JQ192" s="226">
        <f t="shared" si="187"/>
        <v>0</v>
      </c>
      <c r="JR192" s="227">
        <f t="shared" si="188"/>
        <v>0</v>
      </c>
      <c r="JS192" s="1"/>
      <c r="JT192" s="1"/>
      <c r="JU192" s="174">
        <v>160</v>
      </c>
      <c r="JV192" s="566"/>
      <c r="JW192" s="567"/>
      <c r="JX192" s="174">
        <v>160</v>
      </c>
      <c r="JY192" s="566"/>
      <c r="JZ192" s="567"/>
      <c r="KA192" s="174">
        <v>160</v>
      </c>
      <c r="KB192" s="566"/>
      <c r="KC192" s="567"/>
      <c r="KD192" s="174">
        <v>160</v>
      </c>
      <c r="KE192" s="566"/>
      <c r="KF192" s="567"/>
      <c r="KG192" s="174">
        <v>160</v>
      </c>
      <c r="KH192" s="566"/>
      <c r="KI192" s="567"/>
      <c r="KJ192" s="174">
        <v>160</v>
      </c>
      <c r="KK192" s="566"/>
      <c r="KL192" s="567"/>
      <c r="KM192" s="174">
        <v>160</v>
      </c>
      <c r="KN192" s="566"/>
      <c r="KO192" s="567"/>
      <c r="KP192" s="174">
        <v>160</v>
      </c>
      <c r="KQ192" s="566"/>
      <c r="KR192" s="567"/>
      <c r="KS192" s="174">
        <v>160</v>
      </c>
      <c r="KT192" s="566"/>
      <c r="KU192" s="567"/>
      <c r="KV192" s="174">
        <v>160</v>
      </c>
      <c r="KW192" s="566"/>
      <c r="KX192" s="567"/>
      <c r="KY192" s="174">
        <v>160</v>
      </c>
      <c r="KZ192" s="566"/>
      <c r="LA192" s="567"/>
      <c r="LB192" s="174">
        <v>160</v>
      </c>
      <c r="LC192" s="566"/>
      <c r="LD192" s="567"/>
      <c r="LE192" s="252">
        <f t="shared" si="189"/>
        <v>0</v>
      </c>
      <c r="LF192" s="251">
        <f t="shared" si="190"/>
        <v>0</v>
      </c>
      <c r="LG192" s="226">
        <f t="shared" si="191"/>
        <v>0</v>
      </c>
      <c r="LH192" s="227">
        <f t="shared" si="192"/>
        <v>0</v>
      </c>
      <c r="LI192" s="1"/>
      <c r="LJ192" s="1"/>
      <c r="LK192" s="174">
        <v>160</v>
      </c>
      <c r="LL192" s="566"/>
      <c r="LM192" s="567"/>
      <c r="LN192" s="174">
        <v>160</v>
      </c>
      <c r="LO192" s="566"/>
      <c r="LP192" s="567"/>
      <c r="LQ192" s="174">
        <v>160</v>
      </c>
      <c r="LR192" s="566"/>
      <c r="LS192" s="567"/>
      <c r="LT192" s="174">
        <v>160</v>
      </c>
      <c r="LU192" s="566"/>
      <c r="LV192" s="567"/>
      <c r="LW192" s="174">
        <v>160</v>
      </c>
      <c r="LX192" s="566"/>
      <c r="LY192" s="567"/>
      <c r="LZ192" s="551">
        <v>160</v>
      </c>
      <c r="MA192" s="566"/>
      <c r="MB192" s="567"/>
      <c r="MC192" s="174">
        <v>160</v>
      </c>
      <c r="MD192" s="566"/>
      <c r="ME192" s="567"/>
      <c r="MF192" s="174">
        <v>160</v>
      </c>
      <c r="MG192" s="566"/>
      <c r="MH192" s="567"/>
      <c r="MI192" s="174">
        <v>160</v>
      </c>
      <c r="MJ192" s="566"/>
      <c r="MK192" s="567"/>
      <c r="ML192" s="174">
        <v>160</v>
      </c>
      <c r="MM192" s="566"/>
      <c r="MN192" s="567"/>
      <c r="MO192" s="551">
        <v>160</v>
      </c>
      <c r="MP192" s="566"/>
      <c r="MQ192" s="567"/>
      <c r="MR192" s="174">
        <v>160</v>
      </c>
      <c r="MS192" s="566"/>
      <c r="MT192" s="567"/>
      <c r="MU192" s="252">
        <f t="shared" si="193"/>
        <v>0</v>
      </c>
      <c r="MV192" s="251">
        <f t="shared" si="194"/>
        <v>0</v>
      </c>
      <c r="MW192" s="226">
        <f t="shared" si="195"/>
        <v>0</v>
      </c>
      <c r="MX192" s="227">
        <f t="shared" si="196"/>
        <v>0</v>
      </c>
      <c r="MY192" s="1"/>
      <c r="MZ192" s="1"/>
      <c r="NA192" s="568">
        <v>160</v>
      </c>
      <c r="NB192" s="573"/>
      <c r="NC192" s="567"/>
      <c r="ND192" s="174">
        <v>160</v>
      </c>
      <c r="NE192" s="566"/>
      <c r="NF192" s="567"/>
      <c r="NG192" s="201">
        <v>160</v>
      </c>
      <c r="NH192" s="573"/>
      <c r="NI192" s="567"/>
      <c r="NJ192" s="201">
        <v>160</v>
      </c>
      <c r="NK192" s="573"/>
      <c r="NL192" s="567"/>
      <c r="NM192" s="174">
        <v>160</v>
      </c>
      <c r="NN192" s="566"/>
      <c r="NO192" s="567"/>
      <c r="NP192" s="174">
        <v>160</v>
      </c>
      <c r="NQ192" s="566"/>
      <c r="NR192" s="567"/>
      <c r="NS192" s="174">
        <v>160</v>
      </c>
      <c r="NT192" s="566"/>
      <c r="NU192" s="567"/>
      <c r="NV192" s="201">
        <v>160</v>
      </c>
      <c r="NW192" s="573"/>
      <c r="NX192" s="567"/>
      <c r="NY192" s="201">
        <v>160</v>
      </c>
      <c r="NZ192" s="573"/>
      <c r="OA192" s="567"/>
      <c r="OB192" s="174">
        <v>160</v>
      </c>
      <c r="OC192" s="566"/>
      <c r="OD192" s="567"/>
      <c r="OE192" s="174">
        <v>160</v>
      </c>
      <c r="OF192" s="566"/>
      <c r="OG192" s="567"/>
      <c r="OH192" s="174">
        <v>160</v>
      </c>
      <c r="OI192" s="566"/>
      <c r="OJ192" s="567"/>
      <c r="OK192" s="252">
        <f t="shared" si="197"/>
        <v>0</v>
      </c>
      <c r="OL192" s="251">
        <f t="shared" si="198"/>
        <v>0</v>
      </c>
      <c r="OM192" s="226">
        <f t="shared" si="199"/>
        <v>0</v>
      </c>
      <c r="ON192" s="227">
        <f t="shared" si="200"/>
        <v>0</v>
      </c>
      <c r="OO192" s="1"/>
      <c r="OP192" s="1"/>
      <c r="OQ192" s="571" t="s">
        <v>297</v>
      </c>
      <c r="OR192" s="577">
        <v>160</v>
      </c>
      <c r="OS192" s="573"/>
      <c r="OT192" s="175"/>
      <c r="OU192" s="252">
        <f t="shared" si="201"/>
        <v>0</v>
      </c>
      <c r="OV192" s="227">
        <f t="shared" si="202"/>
        <v>0</v>
      </c>
      <c r="OW192" s="226">
        <f t="shared" si="203"/>
        <v>0</v>
      </c>
      <c r="OX192" s="251">
        <f t="shared" si="204"/>
        <v>0</v>
      </c>
      <c r="OY192" s="574"/>
      <c r="OZ192" s="1"/>
      <c r="PA192" s="1"/>
      <c r="PB192" s="228">
        <f t="shared" si="206"/>
        <v>0</v>
      </c>
      <c r="PC192" s="255">
        <f t="shared" si="207"/>
        <v>0</v>
      </c>
      <c r="PD192" s="226">
        <f t="shared" si="208"/>
        <v>0</v>
      </c>
      <c r="PE192" s="227">
        <f t="shared" si="209"/>
        <v>0</v>
      </c>
      <c r="PF192" s="230">
        <f t="shared" si="210"/>
        <v>0</v>
      </c>
      <c r="PG192" s="229">
        <f t="shared" si="211"/>
        <v>0</v>
      </c>
      <c r="PH192" s="226">
        <f t="shared" si="212"/>
        <v>0</v>
      </c>
      <c r="PI192" s="251">
        <f t="shared" si="213"/>
        <v>0</v>
      </c>
      <c r="PJ192" s="412">
        <f t="shared" si="214"/>
        <v>0</v>
      </c>
      <c r="PK192" s="417">
        <f t="shared" si="215"/>
        <v>0</v>
      </c>
      <c r="PL192" s="412">
        <f t="shared" si="216"/>
        <v>0</v>
      </c>
      <c r="PM192" s="414">
        <f t="shared" si="217"/>
        <v>0</v>
      </c>
      <c r="PN192" s="412" t="s">
        <v>338</v>
      </c>
      <c r="PO192" s="414" t="s">
        <v>338</v>
      </c>
      <c r="PP192" s="412">
        <f t="shared" si="218"/>
        <v>0</v>
      </c>
      <c r="PQ192" s="414">
        <f t="shared" si="219"/>
        <v>0</v>
      </c>
      <c r="PR192" s="1"/>
      <c r="PV192" s="26"/>
      <c r="PW192" s="26"/>
      <c r="PY192" s="26"/>
    </row>
    <row r="193" spans="2:441" s="4" customFormat="1" ht="16.5" customHeight="1" x14ac:dyDescent="0.25">
      <c r="B193" s="46" t="s">
        <v>372</v>
      </c>
      <c r="C193" s="986"/>
      <c r="D193" s="987"/>
      <c r="E193" s="308"/>
      <c r="F193" s="652">
        <v>1</v>
      </c>
      <c r="G193" s="309"/>
      <c r="H193" s="59"/>
      <c r="I193" s="57">
        <f>INT(ROUND(F193,2)*(IF(RIGHT(G193,1)="*",data!$J$11*H193+(IF(H193&gt;0, data!$K$11,0)),(IF(G193&gt;0,data!$J$11*RIGHT(G193,5)+data!$K$11,0)))))</f>
        <v>0</v>
      </c>
      <c r="J193" s="57">
        <f t="shared" si="220"/>
        <v>0</v>
      </c>
      <c r="K193" s="313"/>
      <c r="L193" s="314"/>
      <c r="M193" s="312"/>
      <c r="N193" s="57">
        <f>INT(ROUND(F193,2)*(IF(J193&gt;0,(IF(L193="ano",data!$J$6,0)),0)))</f>
        <v>0</v>
      </c>
      <c r="O193" s="61">
        <f t="shared" si="221"/>
        <v>0</v>
      </c>
      <c r="P193" s="63">
        <f t="shared" si="222"/>
        <v>0</v>
      </c>
      <c r="Q193" s="26"/>
      <c r="R193" s="288" t="str">
        <f t="shared" si="223"/>
        <v/>
      </c>
      <c r="S193" s="289" t="str">
        <f t="shared" si="224"/>
        <v/>
      </c>
      <c r="T193" s="65" t="s">
        <v>338</v>
      </c>
      <c r="U193" s="290" t="str">
        <f t="shared" si="225"/>
        <v/>
      </c>
      <c r="V193" s="4">
        <f t="shared" si="205"/>
        <v>0</v>
      </c>
      <c r="W193" s="26">
        <f t="shared" si="226"/>
        <v>0</v>
      </c>
      <c r="X193" s="26">
        <f>IF(OR(G193=data!$I$18,G193=data!$I$19,G193=data!$I$20,G193=data!$I$21,G193=data!$I$22,G193=data!$I$23,G193=data!$I$24,G193=data!$I$25,G193=data!$I$26,G193=data!$I$27,G193=data!$I$28,G193=data!$I$29,G193=data!$I$30,G193=data!$I$31,G193=data!$I$32,G193=data!$I$33,G193=data!$I$34,G193=data!$I$35,G193=data!$I$36,G193=data!$I$37,G193=data!$I$38,G193=data!$I$39,G193=data!$I$40,G193=data!$I$41,G193=data!$I$42,G193=data!$I$43,G193=data!$I$44),1,0)</f>
        <v>0</v>
      </c>
      <c r="Z193" s="176" t="s">
        <v>297</v>
      </c>
      <c r="AA193" s="10"/>
      <c r="AB193" s="10"/>
      <c r="AC193" s="168">
        <v>160</v>
      </c>
      <c r="AD193" s="328"/>
      <c r="AE193" s="223"/>
      <c r="AF193" s="168">
        <v>160</v>
      </c>
      <c r="AG193" s="328"/>
      <c r="AH193" s="223"/>
      <c r="AI193" s="168">
        <v>160</v>
      </c>
      <c r="AJ193" s="328"/>
      <c r="AK193" s="223"/>
      <c r="AL193" s="168">
        <v>160</v>
      </c>
      <c r="AM193" s="328"/>
      <c r="AN193" s="223"/>
      <c r="AO193" s="168">
        <v>160</v>
      </c>
      <c r="AP193" s="328"/>
      <c r="AQ193" s="223"/>
      <c r="AR193" s="168">
        <v>160</v>
      </c>
      <c r="AS193" s="328"/>
      <c r="AT193" s="223"/>
      <c r="AU193" s="168">
        <v>160</v>
      </c>
      <c r="AV193" s="328"/>
      <c r="AW193" s="223"/>
      <c r="AX193" s="168">
        <v>160</v>
      </c>
      <c r="AY193" s="328"/>
      <c r="AZ193" s="223"/>
      <c r="BA193" s="168">
        <v>160</v>
      </c>
      <c r="BB193" s="328"/>
      <c r="BC193" s="223"/>
      <c r="BD193" s="168">
        <v>160</v>
      </c>
      <c r="BE193" s="328"/>
      <c r="BF193" s="223"/>
      <c r="BG193" s="168">
        <v>160</v>
      </c>
      <c r="BH193" s="328"/>
      <c r="BI193" s="223"/>
      <c r="BJ193" s="168">
        <v>160</v>
      </c>
      <c r="BK193" s="328"/>
      <c r="BL193" s="223"/>
      <c r="BM193" s="226">
        <f t="shared" si="165"/>
        <v>0</v>
      </c>
      <c r="BN193" s="251">
        <f t="shared" si="166"/>
        <v>0</v>
      </c>
      <c r="BO193" s="226">
        <f t="shared" si="167"/>
        <v>0</v>
      </c>
      <c r="BP193" s="227">
        <f t="shared" si="168"/>
        <v>0</v>
      </c>
      <c r="BQ193" s="1"/>
      <c r="BR193" s="1"/>
      <c r="BS193" s="164">
        <v>160</v>
      </c>
      <c r="BT193" s="327"/>
      <c r="BU193" s="177"/>
      <c r="BV193" s="164">
        <v>160</v>
      </c>
      <c r="BW193" s="327"/>
      <c r="BX193" s="177"/>
      <c r="BY193" s="164">
        <v>160</v>
      </c>
      <c r="BZ193" s="327"/>
      <c r="CA193" s="177"/>
      <c r="CB193" s="164">
        <v>160</v>
      </c>
      <c r="CC193" s="327"/>
      <c r="CD193" s="177"/>
      <c r="CE193" s="164">
        <v>160</v>
      </c>
      <c r="CF193" s="327"/>
      <c r="CG193" s="177"/>
      <c r="CH193" s="164">
        <v>160</v>
      </c>
      <c r="CI193" s="327"/>
      <c r="CJ193" s="177"/>
      <c r="CK193" s="164">
        <v>160</v>
      </c>
      <c r="CL193" s="327"/>
      <c r="CM193" s="177"/>
      <c r="CN193" s="164">
        <v>160</v>
      </c>
      <c r="CO193" s="327"/>
      <c r="CP193" s="177"/>
      <c r="CQ193" s="164">
        <v>160</v>
      </c>
      <c r="CR193" s="327"/>
      <c r="CS193" s="177"/>
      <c r="CT193" s="164">
        <v>160</v>
      </c>
      <c r="CU193" s="327"/>
      <c r="CV193" s="177"/>
      <c r="CW193" s="164">
        <v>160</v>
      </c>
      <c r="CX193" s="327"/>
      <c r="CY193" s="177"/>
      <c r="CZ193" s="164">
        <v>160</v>
      </c>
      <c r="DA193" s="327"/>
      <c r="DB193" s="177"/>
      <c r="DC193" s="252">
        <f t="shared" si="169"/>
        <v>0</v>
      </c>
      <c r="DD193" s="251">
        <f t="shared" si="170"/>
        <v>0</v>
      </c>
      <c r="DE193" s="226">
        <f t="shared" si="171"/>
        <v>0</v>
      </c>
      <c r="DF193" s="227">
        <f t="shared" si="172"/>
        <v>0</v>
      </c>
      <c r="DG193" s="1"/>
      <c r="DH193" s="1"/>
      <c r="DI193" s="164">
        <v>160</v>
      </c>
      <c r="DJ193" s="340"/>
      <c r="DK193" s="169"/>
      <c r="DL193" s="195">
        <v>160</v>
      </c>
      <c r="DM193" s="328"/>
      <c r="DN193" s="169"/>
      <c r="DO193" s="195">
        <v>160</v>
      </c>
      <c r="DP193" s="328"/>
      <c r="DQ193" s="169"/>
      <c r="DR193" s="195">
        <v>160</v>
      </c>
      <c r="DS193" s="328"/>
      <c r="DT193" s="169"/>
      <c r="DU193" s="195">
        <v>160</v>
      </c>
      <c r="DV193" s="328"/>
      <c r="DW193" s="169"/>
      <c r="DX193" s="164">
        <v>160</v>
      </c>
      <c r="DY193" s="340"/>
      <c r="DZ193" s="169"/>
      <c r="EA193" s="195">
        <v>160</v>
      </c>
      <c r="EB193" s="328"/>
      <c r="EC193" s="169"/>
      <c r="ED193" s="195">
        <v>160</v>
      </c>
      <c r="EE193" s="328"/>
      <c r="EF193" s="169"/>
      <c r="EG193" s="195">
        <v>160</v>
      </c>
      <c r="EH193" s="328"/>
      <c r="EI193" s="169"/>
      <c r="EJ193" s="164">
        <v>160</v>
      </c>
      <c r="EK193" s="340"/>
      <c r="EL193" s="169"/>
      <c r="EM193" s="195">
        <v>160</v>
      </c>
      <c r="EN193" s="328"/>
      <c r="EO193" s="169"/>
      <c r="EP193" s="195">
        <v>160</v>
      </c>
      <c r="EQ193" s="328"/>
      <c r="ER193" s="169"/>
      <c r="ES193" s="252">
        <f t="shared" si="173"/>
        <v>0</v>
      </c>
      <c r="ET193" s="251">
        <f t="shared" si="174"/>
        <v>0</v>
      </c>
      <c r="EU193" s="226">
        <f t="shared" si="175"/>
        <v>0</v>
      </c>
      <c r="EV193" s="227">
        <f t="shared" si="176"/>
        <v>0</v>
      </c>
      <c r="EW193" s="1"/>
      <c r="EX193" s="1"/>
      <c r="EY193" s="346">
        <v>160</v>
      </c>
      <c r="EZ193" s="327"/>
      <c r="FA193" s="169"/>
      <c r="FB193" s="195">
        <v>160</v>
      </c>
      <c r="FC193" s="327"/>
      <c r="FD193" s="169"/>
      <c r="FE193" s="195">
        <v>160</v>
      </c>
      <c r="FF193" s="327"/>
      <c r="FG193" s="169"/>
      <c r="FH193" s="195">
        <v>160</v>
      </c>
      <c r="FI193" s="327"/>
      <c r="FJ193" s="169"/>
      <c r="FK193" s="164">
        <v>160</v>
      </c>
      <c r="FL193" s="340"/>
      <c r="FM193" s="169"/>
      <c r="FN193" s="195">
        <v>160</v>
      </c>
      <c r="FO193" s="327"/>
      <c r="FP193" s="169"/>
      <c r="FQ193" s="164">
        <v>160</v>
      </c>
      <c r="FR193" s="340"/>
      <c r="FS193" s="169"/>
      <c r="FT193" s="195">
        <v>160</v>
      </c>
      <c r="FU193" s="327"/>
      <c r="FV193" s="169"/>
      <c r="FW193" s="195">
        <v>160</v>
      </c>
      <c r="FX193" s="327"/>
      <c r="FY193" s="169"/>
      <c r="FZ193" s="164">
        <v>160</v>
      </c>
      <c r="GA193" s="340"/>
      <c r="GB193" s="169"/>
      <c r="GC193" s="195">
        <v>160</v>
      </c>
      <c r="GD193" s="327"/>
      <c r="GE193" s="169"/>
      <c r="GF193" s="195">
        <v>160</v>
      </c>
      <c r="GG193" s="327"/>
      <c r="GH193" s="169"/>
      <c r="GI193" s="252">
        <f t="shared" si="177"/>
        <v>0</v>
      </c>
      <c r="GJ193" s="251">
        <f t="shared" si="178"/>
        <v>0</v>
      </c>
      <c r="GK193" s="226">
        <f t="shared" si="179"/>
        <v>0</v>
      </c>
      <c r="GL193" s="227">
        <f t="shared" si="180"/>
        <v>0</v>
      </c>
      <c r="GM193" s="1"/>
      <c r="GN193" s="1"/>
      <c r="GO193" s="346">
        <v>160</v>
      </c>
      <c r="GP193" s="327"/>
      <c r="GQ193" s="169"/>
      <c r="GR193" s="195">
        <v>160</v>
      </c>
      <c r="GS193" s="327"/>
      <c r="GT193" s="169"/>
      <c r="GU193" s="195">
        <v>160</v>
      </c>
      <c r="GV193" s="327"/>
      <c r="GW193" s="169"/>
      <c r="GX193" s="195">
        <v>160</v>
      </c>
      <c r="GY193" s="327"/>
      <c r="GZ193" s="169"/>
      <c r="HA193" s="195">
        <v>160</v>
      </c>
      <c r="HB193" s="327"/>
      <c r="HC193" s="169"/>
      <c r="HD193" s="195">
        <v>160</v>
      </c>
      <c r="HE193" s="327"/>
      <c r="HF193" s="169"/>
      <c r="HG193" s="195">
        <v>160</v>
      </c>
      <c r="HH193" s="327"/>
      <c r="HI193" s="169"/>
      <c r="HJ193" s="195">
        <v>160</v>
      </c>
      <c r="HK193" s="327"/>
      <c r="HL193" s="169"/>
      <c r="HM193" s="195">
        <v>160</v>
      </c>
      <c r="HN193" s="327"/>
      <c r="HO193" s="169"/>
      <c r="HP193" s="195">
        <v>160</v>
      </c>
      <c r="HQ193" s="327"/>
      <c r="HR193" s="169"/>
      <c r="HS193" s="195">
        <v>160</v>
      </c>
      <c r="HT193" s="327"/>
      <c r="HU193" s="169"/>
      <c r="HV193" s="195">
        <v>160</v>
      </c>
      <c r="HW193" s="327"/>
      <c r="HX193" s="169"/>
      <c r="HY193" s="252">
        <f t="shared" si="181"/>
        <v>0</v>
      </c>
      <c r="HZ193" s="251">
        <f t="shared" si="182"/>
        <v>0</v>
      </c>
      <c r="IA193" s="226">
        <f t="shared" si="183"/>
        <v>0</v>
      </c>
      <c r="IB193" s="227">
        <f t="shared" si="184"/>
        <v>0</v>
      </c>
      <c r="IC193" s="1"/>
      <c r="ID193" s="1"/>
      <c r="IE193" s="346">
        <v>160</v>
      </c>
      <c r="IF193" s="327"/>
      <c r="IG193" s="169"/>
      <c r="IH193" s="195">
        <v>160</v>
      </c>
      <c r="II193" s="327"/>
      <c r="IJ193" s="169"/>
      <c r="IK193" s="164">
        <v>160</v>
      </c>
      <c r="IL193" s="340"/>
      <c r="IM193" s="169"/>
      <c r="IN193" s="164">
        <v>160</v>
      </c>
      <c r="IO193" s="340"/>
      <c r="IP193" s="169"/>
      <c r="IQ193" s="164">
        <v>160</v>
      </c>
      <c r="IR193" s="340"/>
      <c r="IS193" s="169"/>
      <c r="IT193" s="164">
        <v>160</v>
      </c>
      <c r="IU193" s="340"/>
      <c r="IV193" s="169"/>
      <c r="IW193" s="195">
        <v>160</v>
      </c>
      <c r="IX193" s="327"/>
      <c r="IY193" s="169"/>
      <c r="IZ193" s="164">
        <v>160</v>
      </c>
      <c r="JA193" s="340"/>
      <c r="JB193" s="169"/>
      <c r="JC193" s="164">
        <v>160</v>
      </c>
      <c r="JD193" s="340"/>
      <c r="JE193" s="169"/>
      <c r="JF193" s="164">
        <v>160</v>
      </c>
      <c r="JG193" s="340"/>
      <c r="JH193" s="169"/>
      <c r="JI193" s="164">
        <v>160</v>
      </c>
      <c r="JJ193" s="340"/>
      <c r="JK193" s="169"/>
      <c r="JL193" s="195">
        <v>160</v>
      </c>
      <c r="JM193" s="327"/>
      <c r="JN193" s="169"/>
      <c r="JO193" s="252">
        <f t="shared" si="185"/>
        <v>0</v>
      </c>
      <c r="JP193" s="251">
        <f t="shared" si="186"/>
        <v>0</v>
      </c>
      <c r="JQ193" s="226">
        <f t="shared" si="187"/>
        <v>0</v>
      </c>
      <c r="JR193" s="227">
        <f t="shared" si="188"/>
        <v>0</v>
      </c>
      <c r="JS193" s="1"/>
      <c r="JT193" s="1"/>
      <c r="JU193" s="164">
        <v>160</v>
      </c>
      <c r="JV193" s="340"/>
      <c r="JW193" s="169"/>
      <c r="JX193" s="164">
        <v>160</v>
      </c>
      <c r="JY193" s="340"/>
      <c r="JZ193" s="169"/>
      <c r="KA193" s="164">
        <v>160</v>
      </c>
      <c r="KB193" s="340"/>
      <c r="KC193" s="169"/>
      <c r="KD193" s="164">
        <v>160</v>
      </c>
      <c r="KE193" s="340"/>
      <c r="KF193" s="169"/>
      <c r="KG193" s="164">
        <v>160</v>
      </c>
      <c r="KH193" s="340"/>
      <c r="KI193" s="169"/>
      <c r="KJ193" s="164">
        <v>160</v>
      </c>
      <c r="KK193" s="340"/>
      <c r="KL193" s="169"/>
      <c r="KM193" s="164">
        <v>160</v>
      </c>
      <c r="KN193" s="340"/>
      <c r="KO193" s="169"/>
      <c r="KP193" s="164">
        <v>160</v>
      </c>
      <c r="KQ193" s="340"/>
      <c r="KR193" s="169"/>
      <c r="KS193" s="164">
        <v>160</v>
      </c>
      <c r="KT193" s="340"/>
      <c r="KU193" s="169"/>
      <c r="KV193" s="164">
        <v>160</v>
      </c>
      <c r="KW193" s="340"/>
      <c r="KX193" s="169"/>
      <c r="KY193" s="164">
        <v>160</v>
      </c>
      <c r="KZ193" s="340"/>
      <c r="LA193" s="169"/>
      <c r="LB193" s="164">
        <v>160</v>
      </c>
      <c r="LC193" s="340"/>
      <c r="LD193" s="169"/>
      <c r="LE193" s="252">
        <f t="shared" si="189"/>
        <v>0</v>
      </c>
      <c r="LF193" s="251">
        <f t="shared" si="190"/>
        <v>0</v>
      </c>
      <c r="LG193" s="226">
        <f t="shared" si="191"/>
        <v>0</v>
      </c>
      <c r="LH193" s="227">
        <f t="shared" si="192"/>
        <v>0</v>
      </c>
      <c r="LI193" s="1"/>
      <c r="LJ193" s="1"/>
      <c r="LK193" s="164">
        <v>160</v>
      </c>
      <c r="LL193" s="340"/>
      <c r="LM193" s="169"/>
      <c r="LN193" s="164">
        <v>160</v>
      </c>
      <c r="LO193" s="340"/>
      <c r="LP193" s="169"/>
      <c r="LQ193" s="164">
        <v>160</v>
      </c>
      <c r="LR193" s="340"/>
      <c r="LS193" s="169"/>
      <c r="LT193" s="164">
        <v>160</v>
      </c>
      <c r="LU193" s="340"/>
      <c r="LV193" s="169"/>
      <c r="LW193" s="164">
        <v>160</v>
      </c>
      <c r="LX193" s="340"/>
      <c r="LY193" s="169"/>
      <c r="LZ193" s="205">
        <v>160</v>
      </c>
      <c r="MA193" s="340"/>
      <c r="MB193" s="169"/>
      <c r="MC193" s="164">
        <v>160</v>
      </c>
      <c r="MD193" s="340"/>
      <c r="ME193" s="169"/>
      <c r="MF193" s="164">
        <v>160</v>
      </c>
      <c r="MG193" s="340"/>
      <c r="MH193" s="169"/>
      <c r="MI193" s="164">
        <v>160</v>
      </c>
      <c r="MJ193" s="340"/>
      <c r="MK193" s="169"/>
      <c r="ML193" s="164">
        <v>160</v>
      </c>
      <c r="MM193" s="340"/>
      <c r="MN193" s="169"/>
      <c r="MO193" s="205">
        <v>160</v>
      </c>
      <c r="MP193" s="340"/>
      <c r="MQ193" s="169"/>
      <c r="MR193" s="164">
        <v>160</v>
      </c>
      <c r="MS193" s="340"/>
      <c r="MT193" s="169"/>
      <c r="MU193" s="252">
        <f t="shared" si="193"/>
        <v>0</v>
      </c>
      <c r="MV193" s="251">
        <f t="shared" si="194"/>
        <v>0</v>
      </c>
      <c r="MW193" s="226">
        <f t="shared" si="195"/>
        <v>0</v>
      </c>
      <c r="MX193" s="227">
        <f t="shared" si="196"/>
        <v>0</v>
      </c>
      <c r="MY193" s="1"/>
      <c r="MZ193" s="1"/>
      <c r="NA193" s="346">
        <v>160</v>
      </c>
      <c r="NB193" s="327"/>
      <c r="NC193" s="169"/>
      <c r="ND193" s="164">
        <v>160</v>
      </c>
      <c r="NE193" s="340"/>
      <c r="NF193" s="169"/>
      <c r="NG193" s="195">
        <v>160</v>
      </c>
      <c r="NH193" s="327"/>
      <c r="NI193" s="169"/>
      <c r="NJ193" s="195">
        <v>160</v>
      </c>
      <c r="NK193" s="327"/>
      <c r="NL193" s="169"/>
      <c r="NM193" s="164">
        <v>160</v>
      </c>
      <c r="NN193" s="340"/>
      <c r="NO193" s="169"/>
      <c r="NP193" s="164">
        <v>160</v>
      </c>
      <c r="NQ193" s="340"/>
      <c r="NR193" s="169"/>
      <c r="NS193" s="164">
        <v>160</v>
      </c>
      <c r="NT193" s="340"/>
      <c r="NU193" s="169"/>
      <c r="NV193" s="195">
        <v>160</v>
      </c>
      <c r="NW193" s="327"/>
      <c r="NX193" s="169"/>
      <c r="NY193" s="195">
        <v>160</v>
      </c>
      <c r="NZ193" s="327"/>
      <c r="OA193" s="169"/>
      <c r="OB193" s="164">
        <v>160</v>
      </c>
      <c r="OC193" s="340"/>
      <c r="OD193" s="169"/>
      <c r="OE193" s="164">
        <v>160</v>
      </c>
      <c r="OF193" s="340"/>
      <c r="OG193" s="169"/>
      <c r="OH193" s="164">
        <v>160</v>
      </c>
      <c r="OI193" s="340"/>
      <c r="OJ193" s="169"/>
      <c r="OK193" s="252">
        <f t="shared" si="197"/>
        <v>0</v>
      </c>
      <c r="OL193" s="251">
        <f t="shared" si="198"/>
        <v>0</v>
      </c>
      <c r="OM193" s="226">
        <f t="shared" si="199"/>
        <v>0</v>
      </c>
      <c r="ON193" s="227">
        <f t="shared" si="200"/>
        <v>0</v>
      </c>
      <c r="OO193" s="1"/>
      <c r="OP193" s="1"/>
      <c r="OQ193" s="283" t="s">
        <v>297</v>
      </c>
      <c r="OR193" s="354">
        <v>160</v>
      </c>
      <c r="OS193" s="327"/>
      <c r="OT193" s="177"/>
      <c r="OU193" s="252">
        <f t="shared" si="201"/>
        <v>0</v>
      </c>
      <c r="OV193" s="227">
        <f t="shared" si="202"/>
        <v>0</v>
      </c>
      <c r="OW193" s="226">
        <f t="shared" si="203"/>
        <v>0</v>
      </c>
      <c r="OX193" s="251">
        <f t="shared" si="204"/>
        <v>0</v>
      </c>
      <c r="OY193" s="293"/>
      <c r="OZ193" s="1"/>
      <c r="PA193" s="1"/>
      <c r="PB193" s="228">
        <f t="shared" si="206"/>
        <v>0</v>
      </c>
      <c r="PC193" s="255">
        <f t="shared" si="207"/>
        <v>0</v>
      </c>
      <c r="PD193" s="226">
        <f t="shared" si="208"/>
        <v>0</v>
      </c>
      <c r="PE193" s="227">
        <f t="shared" si="209"/>
        <v>0</v>
      </c>
      <c r="PF193" s="230">
        <f t="shared" si="210"/>
        <v>0</v>
      </c>
      <c r="PG193" s="229">
        <f t="shared" si="211"/>
        <v>0</v>
      </c>
      <c r="PH193" s="226">
        <f t="shared" si="212"/>
        <v>0</v>
      </c>
      <c r="PI193" s="251">
        <f t="shared" si="213"/>
        <v>0</v>
      </c>
      <c r="PJ193" s="412">
        <f t="shared" si="214"/>
        <v>0</v>
      </c>
      <c r="PK193" s="417">
        <f t="shared" si="215"/>
        <v>0</v>
      </c>
      <c r="PL193" s="412">
        <f t="shared" si="216"/>
        <v>0</v>
      </c>
      <c r="PM193" s="414">
        <f t="shared" si="217"/>
        <v>0</v>
      </c>
      <c r="PN193" s="412" t="s">
        <v>338</v>
      </c>
      <c r="PO193" s="414" t="s">
        <v>338</v>
      </c>
      <c r="PP193" s="412">
        <f t="shared" si="218"/>
        <v>0</v>
      </c>
      <c r="PQ193" s="414">
        <f t="shared" si="219"/>
        <v>0</v>
      </c>
      <c r="PR193" s="1"/>
      <c r="PV193" s="26"/>
      <c r="PW193" s="26"/>
      <c r="PY193" s="26"/>
    </row>
    <row r="194" spans="2:441" s="4" customFormat="1" ht="15" hidden="1" customHeight="1" x14ac:dyDescent="0.25">
      <c r="B194" s="46"/>
      <c r="C194" s="982"/>
      <c r="D194" s="983"/>
      <c r="E194" s="583"/>
      <c r="F194" s="652"/>
      <c r="G194" s="584"/>
      <c r="H194" s="58"/>
      <c r="I194" s="57">
        <f>INT(ROUND(F194,2)*(IF(RIGHT(G194,1)="*",data!$J$11*H194+(IF(H194&gt;0, data!$K$11,0)),(IF(G194&gt;0,data!$J$11*RIGHT(G194,5)+data!$K$11,0)))))</f>
        <v>0</v>
      </c>
      <c r="J194" s="57">
        <f t="shared" si="220"/>
        <v>0</v>
      </c>
      <c r="K194" s="576"/>
      <c r="L194" s="550"/>
      <c r="M194" s="128"/>
      <c r="N194" s="57">
        <f>INT(ROUND(F194,2)*(IF(J194&gt;0,(IF(L194="ano",data!$J$6,0)),0)))</f>
        <v>0</v>
      </c>
      <c r="O194" s="61">
        <f t="shared" si="221"/>
        <v>0</v>
      </c>
      <c r="P194" s="63">
        <f t="shared" si="222"/>
        <v>0</v>
      </c>
      <c r="Q194" s="26"/>
      <c r="R194" s="288" t="str">
        <f t="shared" si="223"/>
        <v/>
      </c>
      <c r="S194" s="289" t="str">
        <f t="shared" si="224"/>
        <v/>
      </c>
      <c r="T194" s="65" t="s">
        <v>338</v>
      </c>
      <c r="U194" s="290" t="str">
        <f t="shared" si="225"/>
        <v/>
      </c>
      <c r="V194" s="4">
        <f t="shared" si="205"/>
        <v>0</v>
      </c>
      <c r="W194" s="26">
        <f t="shared" si="226"/>
        <v>0</v>
      </c>
      <c r="X194" s="26">
        <f>IF(OR(G194=data!$I$18,G194=data!$I$19,G194=data!$I$20,G194=data!$I$21,G194=data!$I$22,G194=data!$I$23,G194=data!$I$24,G194=data!$I$25,G194=data!$I$26,G194=data!$I$27,G194=data!$I$28,G194=data!$I$29,G194=data!$I$30,G194=data!$I$31,G194=data!$I$32,G194=data!$I$33,G194=data!$I$34,G194=data!$I$35,G194=data!$I$36,G194=data!$I$37,G194=data!$I$38,G194=data!$I$39,G194=data!$I$40,G194=data!$I$41,G194=data!$I$42,G194=data!$I$43,G194=data!$I$44),1,0)</f>
        <v>0</v>
      </c>
      <c r="Z194" s="173" t="s">
        <v>297</v>
      </c>
      <c r="AA194" s="10"/>
      <c r="AB194" s="10"/>
      <c r="AC194" s="560">
        <v>160</v>
      </c>
      <c r="AD194" s="561"/>
      <c r="AE194" s="562"/>
      <c r="AF194" s="560">
        <v>160</v>
      </c>
      <c r="AG194" s="561"/>
      <c r="AH194" s="562"/>
      <c r="AI194" s="560">
        <v>160</v>
      </c>
      <c r="AJ194" s="561"/>
      <c r="AK194" s="562"/>
      <c r="AL194" s="560">
        <v>160</v>
      </c>
      <c r="AM194" s="561"/>
      <c r="AN194" s="562"/>
      <c r="AO194" s="560">
        <v>160</v>
      </c>
      <c r="AP194" s="561"/>
      <c r="AQ194" s="562"/>
      <c r="AR194" s="560">
        <v>160</v>
      </c>
      <c r="AS194" s="561"/>
      <c r="AT194" s="562"/>
      <c r="AU194" s="560">
        <v>160</v>
      </c>
      <c r="AV194" s="561"/>
      <c r="AW194" s="562"/>
      <c r="AX194" s="560">
        <v>160</v>
      </c>
      <c r="AY194" s="561"/>
      <c r="AZ194" s="562"/>
      <c r="BA194" s="560">
        <v>160</v>
      </c>
      <c r="BB194" s="561"/>
      <c r="BC194" s="562"/>
      <c r="BD194" s="560">
        <v>160</v>
      </c>
      <c r="BE194" s="561"/>
      <c r="BF194" s="562"/>
      <c r="BG194" s="560">
        <v>160</v>
      </c>
      <c r="BH194" s="561"/>
      <c r="BI194" s="562"/>
      <c r="BJ194" s="560">
        <v>160</v>
      </c>
      <c r="BK194" s="561"/>
      <c r="BL194" s="562"/>
      <c r="BM194" s="226">
        <f t="shared" si="165"/>
        <v>0</v>
      </c>
      <c r="BN194" s="251">
        <f t="shared" si="166"/>
        <v>0</v>
      </c>
      <c r="BO194" s="226">
        <f t="shared" si="167"/>
        <v>0</v>
      </c>
      <c r="BP194" s="227">
        <f t="shared" si="168"/>
        <v>0</v>
      </c>
      <c r="BQ194" s="1"/>
      <c r="BR194" s="1"/>
      <c r="BS194" s="174">
        <v>160</v>
      </c>
      <c r="BT194" s="573"/>
      <c r="BU194" s="175"/>
      <c r="BV194" s="174">
        <v>160</v>
      </c>
      <c r="BW194" s="573"/>
      <c r="BX194" s="175"/>
      <c r="BY194" s="174">
        <v>160</v>
      </c>
      <c r="BZ194" s="573"/>
      <c r="CA194" s="175"/>
      <c r="CB194" s="174">
        <v>160</v>
      </c>
      <c r="CC194" s="573"/>
      <c r="CD194" s="175"/>
      <c r="CE194" s="174">
        <v>160</v>
      </c>
      <c r="CF194" s="573"/>
      <c r="CG194" s="175"/>
      <c r="CH194" s="174">
        <v>160</v>
      </c>
      <c r="CI194" s="573"/>
      <c r="CJ194" s="175"/>
      <c r="CK194" s="174">
        <v>160</v>
      </c>
      <c r="CL194" s="573"/>
      <c r="CM194" s="175"/>
      <c r="CN194" s="174">
        <v>160</v>
      </c>
      <c r="CO194" s="573"/>
      <c r="CP194" s="175"/>
      <c r="CQ194" s="174">
        <v>160</v>
      </c>
      <c r="CR194" s="573"/>
      <c r="CS194" s="175"/>
      <c r="CT194" s="174">
        <v>160</v>
      </c>
      <c r="CU194" s="573"/>
      <c r="CV194" s="175"/>
      <c r="CW194" s="174">
        <v>160</v>
      </c>
      <c r="CX194" s="573"/>
      <c r="CY194" s="175"/>
      <c r="CZ194" s="174">
        <v>160</v>
      </c>
      <c r="DA194" s="573"/>
      <c r="DB194" s="175"/>
      <c r="DC194" s="252">
        <f t="shared" si="169"/>
        <v>0</v>
      </c>
      <c r="DD194" s="251">
        <f t="shared" si="170"/>
        <v>0</v>
      </c>
      <c r="DE194" s="226">
        <f t="shared" si="171"/>
        <v>0</v>
      </c>
      <c r="DF194" s="227">
        <f t="shared" si="172"/>
        <v>0</v>
      </c>
      <c r="DG194" s="1"/>
      <c r="DH194" s="1"/>
      <c r="DI194" s="174">
        <v>160</v>
      </c>
      <c r="DJ194" s="566"/>
      <c r="DK194" s="567"/>
      <c r="DL194" s="201">
        <v>160</v>
      </c>
      <c r="DM194" s="561"/>
      <c r="DN194" s="567"/>
      <c r="DO194" s="201">
        <v>160</v>
      </c>
      <c r="DP194" s="561"/>
      <c r="DQ194" s="567"/>
      <c r="DR194" s="201">
        <v>160</v>
      </c>
      <c r="DS194" s="561"/>
      <c r="DT194" s="567"/>
      <c r="DU194" s="201">
        <v>160</v>
      </c>
      <c r="DV194" s="561"/>
      <c r="DW194" s="567"/>
      <c r="DX194" s="174">
        <v>160</v>
      </c>
      <c r="DY194" s="566"/>
      <c r="DZ194" s="567"/>
      <c r="EA194" s="201">
        <v>160</v>
      </c>
      <c r="EB194" s="561"/>
      <c r="EC194" s="567"/>
      <c r="ED194" s="201">
        <v>160</v>
      </c>
      <c r="EE194" s="561"/>
      <c r="EF194" s="567"/>
      <c r="EG194" s="201">
        <v>160</v>
      </c>
      <c r="EH194" s="561"/>
      <c r="EI194" s="567"/>
      <c r="EJ194" s="174">
        <v>160</v>
      </c>
      <c r="EK194" s="566"/>
      <c r="EL194" s="567"/>
      <c r="EM194" s="201">
        <v>160</v>
      </c>
      <c r="EN194" s="561"/>
      <c r="EO194" s="567"/>
      <c r="EP194" s="201">
        <v>160</v>
      </c>
      <c r="EQ194" s="561"/>
      <c r="ER194" s="567"/>
      <c r="ES194" s="252">
        <f t="shared" si="173"/>
        <v>0</v>
      </c>
      <c r="ET194" s="251">
        <f t="shared" si="174"/>
        <v>0</v>
      </c>
      <c r="EU194" s="226">
        <f t="shared" si="175"/>
        <v>0</v>
      </c>
      <c r="EV194" s="227">
        <f t="shared" si="176"/>
        <v>0</v>
      </c>
      <c r="EW194" s="1"/>
      <c r="EX194" s="1"/>
      <c r="EY194" s="568">
        <v>160</v>
      </c>
      <c r="EZ194" s="573"/>
      <c r="FA194" s="567"/>
      <c r="FB194" s="201">
        <v>160</v>
      </c>
      <c r="FC194" s="573"/>
      <c r="FD194" s="567"/>
      <c r="FE194" s="201">
        <v>160</v>
      </c>
      <c r="FF194" s="573"/>
      <c r="FG194" s="567"/>
      <c r="FH194" s="201">
        <v>160</v>
      </c>
      <c r="FI194" s="573"/>
      <c r="FJ194" s="567"/>
      <c r="FK194" s="174">
        <v>160</v>
      </c>
      <c r="FL194" s="566"/>
      <c r="FM194" s="567"/>
      <c r="FN194" s="201">
        <v>160</v>
      </c>
      <c r="FO194" s="573"/>
      <c r="FP194" s="567"/>
      <c r="FQ194" s="174">
        <v>160</v>
      </c>
      <c r="FR194" s="566"/>
      <c r="FS194" s="567"/>
      <c r="FT194" s="201">
        <v>160</v>
      </c>
      <c r="FU194" s="573"/>
      <c r="FV194" s="567"/>
      <c r="FW194" s="201">
        <v>160</v>
      </c>
      <c r="FX194" s="573"/>
      <c r="FY194" s="567"/>
      <c r="FZ194" s="174">
        <v>160</v>
      </c>
      <c r="GA194" s="566"/>
      <c r="GB194" s="567"/>
      <c r="GC194" s="201">
        <v>160</v>
      </c>
      <c r="GD194" s="573"/>
      <c r="GE194" s="567"/>
      <c r="GF194" s="201">
        <v>160</v>
      </c>
      <c r="GG194" s="573"/>
      <c r="GH194" s="567"/>
      <c r="GI194" s="252">
        <f t="shared" si="177"/>
        <v>0</v>
      </c>
      <c r="GJ194" s="251">
        <f t="shared" si="178"/>
        <v>0</v>
      </c>
      <c r="GK194" s="226">
        <f t="shared" si="179"/>
        <v>0</v>
      </c>
      <c r="GL194" s="227">
        <f t="shared" si="180"/>
        <v>0</v>
      </c>
      <c r="GM194" s="1"/>
      <c r="GN194" s="1"/>
      <c r="GO194" s="568">
        <v>160</v>
      </c>
      <c r="GP194" s="573"/>
      <c r="GQ194" s="567"/>
      <c r="GR194" s="201">
        <v>160</v>
      </c>
      <c r="GS194" s="573"/>
      <c r="GT194" s="567"/>
      <c r="GU194" s="201">
        <v>160</v>
      </c>
      <c r="GV194" s="573"/>
      <c r="GW194" s="567"/>
      <c r="GX194" s="201">
        <v>160</v>
      </c>
      <c r="GY194" s="573"/>
      <c r="GZ194" s="567"/>
      <c r="HA194" s="201">
        <v>160</v>
      </c>
      <c r="HB194" s="573"/>
      <c r="HC194" s="567"/>
      <c r="HD194" s="201">
        <v>160</v>
      </c>
      <c r="HE194" s="573"/>
      <c r="HF194" s="567"/>
      <c r="HG194" s="201">
        <v>160</v>
      </c>
      <c r="HH194" s="573"/>
      <c r="HI194" s="567"/>
      <c r="HJ194" s="201">
        <v>160</v>
      </c>
      <c r="HK194" s="573"/>
      <c r="HL194" s="567"/>
      <c r="HM194" s="201">
        <v>160</v>
      </c>
      <c r="HN194" s="573"/>
      <c r="HO194" s="567"/>
      <c r="HP194" s="201">
        <v>160</v>
      </c>
      <c r="HQ194" s="573"/>
      <c r="HR194" s="567"/>
      <c r="HS194" s="201">
        <v>160</v>
      </c>
      <c r="HT194" s="573"/>
      <c r="HU194" s="567"/>
      <c r="HV194" s="201">
        <v>160</v>
      </c>
      <c r="HW194" s="573"/>
      <c r="HX194" s="567"/>
      <c r="HY194" s="252">
        <f t="shared" si="181"/>
        <v>0</v>
      </c>
      <c r="HZ194" s="251">
        <f t="shared" si="182"/>
        <v>0</v>
      </c>
      <c r="IA194" s="226">
        <f t="shared" si="183"/>
        <v>0</v>
      </c>
      <c r="IB194" s="227">
        <f t="shared" si="184"/>
        <v>0</v>
      </c>
      <c r="IC194" s="1"/>
      <c r="ID194" s="1"/>
      <c r="IE194" s="568">
        <v>160</v>
      </c>
      <c r="IF194" s="573"/>
      <c r="IG194" s="567"/>
      <c r="IH194" s="201">
        <v>160</v>
      </c>
      <c r="II194" s="573"/>
      <c r="IJ194" s="567"/>
      <c r="IK194" s="174">
        <v>160</v>
      </c>
      <c r="IL194" s="566"/>
      <c r="IM194" s="567"/>
      <c r="IN194" s="174">
        <v>160</v>
      </c>
      <c r="IO194" s="566"/>
      <c r="IP194" s="567"/>
      <c r="IQ194" s="174">
        <v>160</v>
      </c>
      <c r="IR194" s="566"/>
      <c r="IS194" s="567"/>
      <c r="IT194" s="174">
        <v>160</v>
      </c>
      <c r="IU194" s="566"/>
      <c r="IV194" s="567"/>
      <c r="IW194" s="201">
        <v>160</v>
      </c>
      <c r="IX194" s="573"/>
      <c r="IY194" s="567"/>
      <c r="IZ194" s="174">
        <v>160</v>
      </c>
      <c r="JA194" s="566"/>
      <c r="JB194" s="567"/>
      <c r="JC194" s="174">
        <v>160</v>
      </c>
      <c r="JD194" s="566"/>
      <c r="JE194" s="567"/>
      <c r="JF194" s="174">
        <v>160</v>
      </c>
      <c r="JG194" s="566"/>
      <c r="JH194" s="567"/>
      <c r="JI194" s="174">
        <v>160</v>
      </c>
      <c r="JJ194" s="566"/>
      <c r="JK194" s="567"/>
      <c r="JL194" s="201">
        <v>160</v>
      </c>
      <c r="JM194" s="573"/>
      <c r="JN194" s="567"/>
      <c r="JO194" s="252">
        <f t="shared" si="185"/>
        <v>0</v>
      </c>
      <c r="JP194" s="251">
        <f t="shared" si="186"/>
        <v>0</v>
      </c>
      <c r="JQ194" s="226">
        <f t="shared" si="187"/>
        <v>0</v>
      </c>
      <c r="JR194" s="227">
        <f t="shared" si="188"/>
        <v>0</v>
      </c>
      <c r="JS194" s="1"/>
      <c r="JT194" s="1"/>
      <c r="JU194" s="174">
        <v>160</v>
      </c>
      <c r="JV194" s="566"/>
      <c r="JW194" s="567"/>
      <c r="JX194" s="174">
        <v>160</v>
      </c>
      <c r="JY194" s="566"/>
      <c r="JZ194" s="567"/>
      <c r="KA194" s="174">
        <v>160</v>
      </c>
      <c r="KB194" s="566"/>
      <c r="KC194" s="567"/>
      <c r="KD194" s="174">
        <v>160</v>
      </c>
      <c r="KE194" s="566"/>
      <c r="KF194" s="567"/>
      <c r="KG194" s="174">
        <v>160</v>
      </c>
      <c r="KH194" s="566"/>
      <c r="KI194" s="567"/>
      <c r="KJ194" s="174">
        <v>160</v>
      </c>
      <c r="KK194" s="566"/>
      <c r="KL194" s="567"/>
      <c r="KM194" s="174">
        <v>160</v>
      </c>
      <c r="KN194" s="566"/>
      <c r="KO194" s="567"/>
      <c r="KP194" s="174">
        <v>160</v>
      </c>
      <c r="KQ194" s="566"/>
      <c r="KR194" s="567"/>
      <c r="KS194" s="174">
        <v>160</v>
      </c>
      <c r="KT194" s="566"/>
      <c r="KU194" s="567"/>
      <c r="KV194" s="174">
        <v>160</v>
      </c>
      <c r="KW194" s="566"/>
      <c r="KX194" s="567"/>
      <c r="KY194" s="174">
        <v>160</v>
      </c>
      <c r="KZ194" s="566"/>
      <c r="LA194" s="567"/>
      <c r="LB194" s="174">
        <v>160</v>
      </c>
      <c r="LC194" s="566"/>
      <c r="LD194" s="567"/>
      <c r="LE194" s="252">
        <f t="shared" si="189"/>
        <v>0</v>
      </c>
      <c r="LF194" s="251">
        <f t="shared" si="190"/>
        <v>0</v>
      </c>
      <c r="LG194" s="226">
        <f t="shared" si="191"/>
        <v>0</v>
      </c>
      <c r="LH194" s="227">
        <f t="shared" si="192"/>
        <v>0</v>
      </c>
      <c r="LI194" s="1"/>
      <c r="LJ194" s="1"/>
      <c r="LK194" s="174">
        <v>160</v>
      </c>
      <c r="LL194" s="566"/>
      <c r="LM194" s="567"/>
      <c r="LN194" s="174">
        <v>160</v>
      </c>
      <c r="LO194" s="566"/>
      <c r="LP194" s="567"/>
      <c r="LQ194" s="174">
        <v>160</v>
      </c>
      <c r="LR194" s="566"/>
      <c r="LS194" s="567"/>
      <c r="LT194" s="174">
        <v>160</v>
      </c>
      <c r="LU194" s="566"/>
      <c r="LV194" s="567"/>
      <c r="LW194" s="174">
        <v>160</v>
      </c>
      <c r="LX194" s="566"/>
      <c r="LY194" s="567"/>
      <c r="LZ194" s="551">
        <v>160</v>
      </c>
      <c r="MA194" s="566"/>
      <c r="MB194" s="567"/>
      <c r="MC194" s="174">
        <v>160</v>
      </c>
      <c r="MD194" s="566"/>
      <c r="ME194" s="567"/>
      <c r="MF194" s="174">
        <v>160</v>
      </c>
      <c r="MG194" s="566"/>
      <c r="MH194" s="567"/>
      <c r="MI194" s="174">
        <v>160</v>
      </c>
      <c r="MJ194" s="566"/>
      <c r="MK194" s="567"/>
      <c r="ML194" s="174">
        <v>160</v>
      </c>
      <c r="MM194" s="566"/>
      <c r="MN194" s="567"/>
      <c r="MO194" s="551">
        <v>160</v>
      </c>
      <c r="MP194" s="566"/>
      <c r="MQ194" s="567"/>
      <c r="MR194" s="174">
        <v>160</v>
      </c>
      <c r="MS194" s="566"/>
      <c r="MT194" s="567"/>
      <c r="MU194" s="252">
        <f t="shared" si="193"/>
        <v>0</v>
      </c>
      <c r="MV194" s="251">
        <f t="shared" si="194"/>
        <v>0</v>
      </c>
      <c r="MW194" s="226">
        <f t="shared" si="195"/>
        <v>0</v>
      </c>
      <c r="MX194" s="227">
        <f t="shared" si="196"/>
        <v>0</v>
      </c>
      <c r="MY194" s="1"/>
      <c r="MZ194" s="1"/>
      <c r="NA194" s="568">
        <v>160</v>
      </c>
      <c r="NB194" s="573"/>
      <c r="NC194" s="567"/>
      <c r="ND194" s="174">
        <v>160</v>
      </c>
      <c r="NE194" s="566"/>
      <c r="NF194" s="567"/>
      <c r="NG194" s="201">
        <v>160</v>
      </c>
      <c r="NH194" s="573"/>
      <c r="NI194" s="567"/>
      <c r="NJ194" s="201">
        <v>160</v>
      </c>
      <c r="NK194" s="573"/>
      <c r="NL194" s="567"/>
      <c r="NM194" s="174">
        <v>160</v>
      </c>
      <c r="NN194" s="566"/>
      <c r="NO194" s="567"/>
      <c r="NP194" s="174">
        <v>160</v>
      </c>
      <c r="NQ194" s="566"/>
      <c r="NR194" s="567"/>
      <c r="NS194" s="174">
        <v>160</v>
      </c>
      <c r="NT194" s="566"/>
      <c r="NU194" s="567"/>
      <c r="NV194" s="201">
        <v>160</v>
      </c>
      <c r="NW194" s="573"/>
      <c r="NX194" s="567"/>
      <c r="NY194" s="201">
        <v>160</v>
      </c>
      <c r="NZ194" s="573"/>
      <c r="OA194" s="567"/>
      <c r="OB194" s="174">
        <v>160</v>
      </c>
      <c r="OC194" s="566"/>
      <c r="OD194" s="567"/>
      <c r="OE194" s="174">
        <v>160</v>
      </c>
      <c r="OF194" s="566"/>
      <c r="OG194" s="567"/>
      <c r="OH194" s="174">
        <v>160</v>
      </c>
      <c r="OI194" s="566"/>
      <c r="OJ194" s="567"/>
      <c r="OK194" s="252">
        <f t="shared" si="197"/>
        <v>0</v>
      </c>
      <c r="OL194" s="251">
        <f t="shared" si="198"/>
        <v>0</v>
      </c>
      <c r="OM194" s="226">
        <f t="shared" si="199"/>
        <v>0</v>
      </c>
      <c r="ON194" s="227">
        <f t="shared" si="200"/>
        <v>0</v>
      </c>
      <c r="OO194" s="1"/>
      <c r="OP194" s="1"/>
      <c r="OQ194" s="571" t="s">
        <v>297</v>
      </c>
      <c r="OR194" s="577">
        <v>160</v>
      </c>
      <c r="OS194" s="573"/>
      <c r="OT194" s="175"/>
      <c r="OU194" s="252">
        <f t="shared" si="201"/>
        <v>0</v>
      </c>
      <c r="OV194" s="227">
        <f t="shared" si="202"/>
        <v>0</v>
      </c>
      <c r="OW194" s="226">
        <f t="shared" si="203"/>
        <v>0</v>
      </c>
      <c r="OX194" s="251">
        <f t="shared" si="204"/>
        <v>0</v>
      </c>
      <c r="OY194" s="574"/>
      <c r="OZ194" s="1"/>
      <c r="PA194" s="1"/>
      <c r="PB194" s="228">
        <f t="shared" si="206"/>
        <v>0</v>
      </c>
      <c r="PC194" s="255">
        <f t="shared" si="207"/>
        <v>0</v>
      </c>
      <c r="PD194" s="226">
        <f t="shared" si="208"/>
        <v>0</v>
      </c>
      <c r="PE194" s="227">
        <f t="shared" si="209"/>
        <v>0</v>
      </c>
      <c r="PF194" s="230">
        <f t="shared" si="210"/>
        <v>0</v>
      </c>
      <c r="PG194" s="229">
        <f t="shared" si="211"/>
        <v>0</v>
      </c>
      <c r="PH194" s="226">
        <f t="shared" si="212"/>
        <v>0</v>
      </c>
      <c r="PI194" s="251">
        <f t="shared" si="213"/>
        <v>0</v>
      </c>
      <c r="PJ194" s="412">
        <f t="shared" si="214"/>
        <v>0</v>
      </c>
      <c r="PK194" s="417">
        <f t="shared" si="215"/>
        <v>0</v>
      </c>
      <c r="PL194" s="412">
        <f t="shared" si="216"/>
        <v>0</v>
      </c>
      <c r="PM194" s="414">
        <f t="shared" si="217"/>
        <v>0</v>
      </c>
      <c r="PN194" s="412" t="s">
        <v>338</v>
      </c>
      <c r="PO194" s="414" t="s">
        <v>338</v>
      </c>
      <c r="PP194" s="412">
        <f t="shared" si="218"/>
        <v>0</v>
      </c>
      <c r="PQ194" s="414">
        <f t="shared" si="219"/>
        <v>0</v>
      </c>
      <c r="PR194" s="1"/>
      <c r="PV194" s="26"/>
      <c r="PW194" s="26"/>
      <c r="PY194" s="26"/>
    </row>
    <row r="195" spans="2:441" s="4" customFormat="1" ht="16.5" customHeight="1" x14ac:dyDescent="0.25">
      <c r="B195" s="46" t="s">
        <v>373</v>
      </c>
      <c r="C195" s="986"/>
      <c r="D195" s="987"/>
      <c r="E195" s="308"/>
      <c r="F195" s="652">
        <v>1</v>
      </c>
      <c r="G195" s="309"/>
      <c r="H195" s="59"/>
      <c r="I195" s="57">
        <f>INT(ROUND(F195,2)*(IF(RIGHT(G195,1)="*",data!$J$11*H195+(IF(H195&gt;0, data!$K$11,0)),(IF(G195&gt;0,data!$J$11*RIGHT(G195,5)+data!$K$11,0)))))</f>
        <v>0</v>
      </c>
      <c r="J195" s="57">
        <f t="shared" si="220"/>
        <v>0</v>
      </c>
      <c r="K195" s="313"/>
      <c r="L195" s="314"/>
      <c r="M195" s="312"/>
      <c r="N195" s="57">
        <f>INT(ROUND(F195,2)*(IF(J195&gt;0,(IF(L195="ano",data!$J$6,0)),0)))</f>
        <v>0</v>
      </c>
      <c r="O195" s="61">
        <f t="shared" si="221"/>
        <v>0</v>
      </c>
      <c r="P195" s="63">
        <f t="shared" si="222"/>
        <v>0</v>
      </c>
      <c r="Q195" s="26"/>
      <c r="R195" s="288" t="str">
        <f t="shared" si="223"/>
        <v/>
      </c>
      <c r="S195" s="289" t="str">
        <f t="shared" si="224"/>
        <v/>
      </c>
      <c r="T195" s="65" t="s">
        <v>338</v>
      </c>
      <c r="U195" s="290" t="str">
        <f t="shared" si="225"/>
        <v/>
      </c>
      <c r="V195" s="4">
        <f t="shared" si="205"/>
        <v>0</v>
      </c>
      <c r="W195" s="26">
        <f t="shared" si="226"/>
        <v>0</v>
      </c>
      <c r="X195" s="26">
        <f>IF(OR(G195=data!$I$18,G195=data!$I$19,G195=data!$I$20,G195=data!$I$21,G195=data!$I$22,G195=data!$I$23,G195=data!$I$24,G195=data!$I$25,G195=data!$I$26,G195=data!$I$27,G195=data!$I$28,G195=data!$I$29,G195=data!$I$30,G195=data!$I$31,G195=data!$I$32,G195=data!$I$33,G195=data!$I$34,G195=data!$I$35,G195=data!$I$36,G195=data!$I$37,G195=data!$I$38,G195=data!$I$39,G195=data!$I$40,G195=data!$I$41,G195=data!$I$42,G195=data!$I$43,G195=data!$I$44),1,0)</f>
        <v>0</v>
      </c>
      <c r="Z195" s="176" t="s">
        <v>297</v>
      </c>
      <c r="AA195" s="10"/>
      <c r="AB195" s="10"/>
      <c r="AC195" s="168">
        <v>160</v>
      </c>
      <c r="AD195" s="328"/>
      <c r="AE195" s="223"/>
      <c r="AF195" s="168">
        <v>160</v>
      </c>
      <c r="AG195" s="328"/>
      <c r="AH195" s="223"/>
      <c r="AI195" s="168">
        <v>160</v>
      </c>
      <c r="AJ195" s="328"/>
      <c r="AK195" s="223"/>
      <c r="AL195" s="168">
        <v>160</v>
      </c>
      <c r="AM195" s="328"/>
      <c r="AN195" s="223"/>
      <c r="AO195" s="168">
        <v>160</v>
      </c>
      <c r="AP195" s="328"/>
      <c r="AQ195" s="223"/>
      <c r="AR195" s="168">
        <v>160</v>
      </c>
      <c r="AS195" s="328"/>
      <c r="AT195" s="223"/>
      <c r="AU195" s="168">
        <v>160</v>
      </c>
      <c r="AV195" s="328"/>
      <c r="AW195" s="223"/>
      <c r="AX195" s="168">
        <v>160</v>
      </c>
      <c r="AY195" s="328"/>
      <c r="AZ195" s="223"/>
      <c r="BA195" s="168">
        <v>160</v>
      </c>
      <c r="BB195" s="328"/>
      <c r="BC195" s="223"/>
      <c r="BD195" s="168">
        <v>160</v>
      </c>
      <c r="BE195" s="328"/>
      <c r="BF195" s="223"/>
      <c r="BG195" s="168">
        <v>160</v>
      </c>
      <c r="BH195" s="328"/>
      <c r="BI195" s="223"/>
      <c r="BJ195" s="168">
        <v>160</v>
      </c>
      <c r="BK195" s="328"/>
      <c r="BL195" s="223"/>
      <c r="BM195" s="226">
        <f t="shared" si="165"/>
        <v>0</v>
      </c>
      <c r="BN195" s="251">
        <f t="shared" si="166"/>
        <v>0</v>
      </c>
      <c r="BO195" s="226">
        <f t="shared" si="167"/>
        <v>0</v>
      </c>
      <c r="BP195" s="227">
        <f t="shared" si="168"/>
        <v>0</v>
      </c>
      <c r="BQ195" s="1"/>
      <c r="BR195" s="1"/>
      <c r="BS195" s="164">
        <v>160</v>
      </c>
      <c r="BT195" s="327"/>
      <c r="BU195" s="177"/>
      <c r="BV195" s="164">
        <v>160</v>
      </c>
      <c r="BW195" s="327"/>
      <c r="BX195" s="177"/>
      <c r="BY195" s="164">
        <v>160</v>
      </c>
      <c r="BZ195" s="327"/>
      <c r="CA195" s="177"/>
      <c r="CB195" s="164">
        <v>160</v>
      </c>
      <c r="CC195" s="327"/>
      <c r="CD195" s="177"/>
      <c r="CE195" s="164">
        <v>160</v>
      </c>
      <c r="CF195" s="327"/>
      <c r="CG195" s="177"/>
      <c r="CH195" s="164">
        <v>160</v>
      </c>
      <c r="CI195" s="327"/>
      <c r="CJ195" s="177"/>
      <c r="CK195" s="164">
        <v>160</v>
      </c>
      <c r="CL195" s="327"/>
      <c r="CM195" s="177"/>
      <c r="CN195" s="164">
        <v>160</v>
      </c>
      <c r="CO195" s="327"/>
      <c r="CP195" s="177"/>
      <c r="CQ195" s="164">
        <v>160</v>
      </c>
      <c r="CR195" s="327"/>
      <c r="CS195" s="177"/>
      <c r="CT195" s="164">
        <v>160</v>
      </c>
      <c r="CU195" s="327"/>
      <c r="CV195" s="177"/>
      <c r="CW195" s="164">
        <v>160</v>
      </c>
      <c r="CX195" s="327"/>
      <c r="CY195" s="177"/>
      <c r="CZ195" s="164">
        <v>160</v>
      </c>
      <c r="DA195" s="327"/>
      <c r="DB195" s="177"/>
      <c r="DC195" s="252">
        <f t="shared" si="169"/>
        <v>0</v>
      </c>
      <c r="DD195" s="251">
        <f t="shared" si="170"/>
        <v>0</v>
      </c>
      <c r="DE195" s="226">
        <f t="shared" si="171"/>
        <v>0</v>
      </c>
      <c r="DF195" s="227">
        <f t="shared" si="172"/>
        <v>0</v>
      </c>
      <c r="DG195" s="1"/>
      <c r="DH195" s="1"/>
      <c r="DI195" s="164">
        <v>160</v>
      </c>
      <c r="DJ195" s="340"/>
      <c r="DK195" s="169"/>
      <c r="DL195" s="195">
        <v>160</v>
      </c>
      <c r="DM195" s="328"/>
      <c r="DN195" s="169"/>
      <c r="DO195" s="195">
        <v>160</v>
      </c>
      <c r="DP195" s="328"/>
      <c r="DQ195" s="169"/>
      <c r="DR195" s="195">
        <v>160</v>
      </c>
      <c r="DS195" s="328"/>
      <c r="DT195" s="169"/>
      <c r="DU195" s="195">
        <v>160</v>
      </c>
      <c r="DV195" s="328"/>
      <c r="DW195" s="169"/>
      <c r="DX195" s="164">
        <v>160</v>
      </c>
      <c r="DY195" s="340"/>
      <c r="DZ195" s="169"/>
      <c r="EA195" s="195">
        <v>160</v>
      </c>
      <c r="EB195" s="328"/>
      <c r="EC195" s="169"/>
      <c r="ED195" s="195">
        <v>160</v>
      </c>
      <c r="EE195" s="328"/>
      <c r="EF195" s="169"/>
      <c r="EG195" s="195">
        <v>160</v>
      </c>
      <c r="EH195" s="328"/>
      <c r="EI195" s="169"/>
      <c r="EJ195" s="164">
        <v>160</v>
      </c>
      <c r="EK195" s="340"/>
      <c r="EL195" s="169"/>
      <c r="EM195" s="195">
        <v>160</v>
      </c>
      <c r="EN195" s="328"/>
      <c r="EO195" s="169"/>
      <c r="EP195" s="195">
        <v>160</v>
      </c>
      <c r="EQ195" s="328"/>
      <c r="ER195" s="169"/>
      <c r="ES195" s="252">
        <f t="shared" si="173"/>
        <v>0</v>
      </c>
      <c r="ET195" s="251">
        <f t="shared" si="174"/>
        <v>0</v>
      </c>
      <c r="EU195" s="226">
        <f t="shared" si="175"/>
        <v>0</v>
      </c>
      <c r="EV195" s="227">
        <f t="shared" si="176"/>
        <v>0</v>
      </c>
      <c r="EW195" s="1"/>
      <c r="EX195" s="1"/>
      <c r="EY195" s="346">
        <v>160</v>
      </c>
      <c r="EZ195" s="327"/>
      <c r="FA195" s="169"/>
      <c r="FB195" s="195">
        <v>160</v>
      </c>
      <c r="FC195" s="327"/>
      <c r="FD195" s="169"/>
      <c r="FE195" s="195">
        <v>160</v>
      </c>
      <c r="FF195" s="327"/>
      <c r="FG195" s="169"/>
      <c r="FH195" s="195">
        <v>160</v>
      </c>
      <c r="FI195" s="327"/>
      <c r="FJ195" s="169"/>
      <c r="FK195" s="164">
        <v>160</v>
      </c>
      <c r="FL195" s="340"/>
      <c r="FM195" s="169"/>
      <c r="FN195" s="195">
        <v>160</v>
      </c>
      <c r="FO195" s="327"/>
      <c r="FP195" s="169"/>
      <c r="FQ195" s="164">
        <v>160</v>
      </c>
      <c r="FR195" s="340"/>
      <c r="FS195" s="169"/>
      <c r="FT195" s="195">
        <v>160</v>
      </c>
      <c r="FU195" s="327"/>
      <c r="FV195" s="169"/>
      <c r="FW195" s="195">
        <v>160</v>
      </c>
      <c r="FX195" s="327"/>
      <c r="FY195" s="169"/>
      <c r="FZ195" s="164">
        <v>160</v>
      </c>
      <c r="GA195" s="340"/>
      <c r="GB195" s="169"/>
      <c r="GC195" s="195">
        <v>160</v>
      </c>
      <c r="GD195" s="327"/>
      <c r="GE195" s="169"/>
      <c r="GF195" s="195">
        <v>160</v>
      </c>
      <c r="GG195" s="327"/>
      <c r="GH195" s="169"/>
      <c r="GI195" s="252">
        <f t="shared" si="177"/>
        <v>0</v>
      </c>
      <c r="GJ195" s="251">
        <f t="shared" si="178"/>
        <v>0</v>
      </c>
      <c r="GK195" s="226">
        <f t="shared" si="179"/>
        <v>0</v>
      </c>
      <c r="GL195" s="227">
        <f t="shared" si="180"/>
        <v>0</v>
      </c>
      <c r="GM195" s="1"/>
      <c r="GN195" s="1"/>
      <c r="GO195" s="346">
        <v>160</v>
      </c>
      <c r="GP195" s="327"/>
      <c r="GQ195" s="169"/>
      <c r="GR195" s="195">
        <v>160</v>
      </c>
      <c r="GS195" s="327"/>
      <c r="GT195" s="169"/>
      <c r="GU195" s="195">
        <v>160</v>
      </c>
      <c r="GV195" s="327"/>
      <c r="GW195" s="169"/>
      <c r="GX195" s="195">
        <v>160</v>
      </c>
      <c r="GY195" s="327"/>
      <c r="GZ195" s="169"/>
      <c r="HA195" s="195">
        <v>160</v>
      </c>
      <c r="HB195" s="327"/>
      <c r="HC195" s="169"/>
      <c r="HD195" s="195">
        <v>160</v>
      </c>
      <c r="HE195" s="327"/>
      <c r="HF195" s="169"/>
      <c r="HG195" s="195">
        <v>160</v>
      </c>
      <c r="HH195" s="327"/>
      <c r="HI195" s="169"/>
      <c r="HJ195" s="195">
        <v>160</v>
      </c>
      <c r="HK195" s="327"/>
      <c r="HL195" s="169"/>
      <c r="HM195" s="195">
        <v>160</v>
      </c>
      <c r="HN195" s="327"/>
      <c r="HO195" s="169"/>
      <c r="HP195" s="195">
        <v>160</v>
      </c>
      <c r="HQ195" s="327"/>
      <c r="HR195" s="169"/>
      <c r="HS195" s="195">
        <v>160</v>
      </c>
      <c r="HT195" s="327"/>
      <c r="HU195" s="169"/>
      <c r="HV195" s="195">
        <v>160</v>
      </c>
      <c r="HW195" s="327"/>
      <c r="HX195" s="169"/>
      <c r="HY195" s="252">
        <f t="shared" si="181"/>
        <v>0</v>
      </c>
      <c r="HZ195" s="251">
        <f t="shared" si="182"/>
        <v>0</v>
      </c>
      <c r="IA195" s="226">
        <f t="shared" si="183"/>
        <v>0</v>
      </c>
      <c r="IB195" s="227">
        <f t="shared" si="184"/>
        <v>0</v>
      </c>
      <c r="IC195" s="1"/>
      <c r="ID195" s="1"/>
      <c r="IE195" s="346">
        <v>160</v>
      </c>
      <c r="IF195" s="327"/>
      <c r="IG195" s="169"/>
      <c r="IH195" s="195">
        <v>160</v>
      </c>
      <c r="II195" s="327"/>
      <c r="IJ195" s="169"/>
      <c r="IK195" s="164">
        <v>160</v>
      </c>
      <c r="IL195" s="340"/>
      <c r="IM195" s="169"/>
      <c r="IN195" s="164">
        <v>160</v>
      </c>
      <c r="IO195" s="340"/>
      <c r="IP195" s="169"/>
      <c r="IQ195" s="164">
        <v>160</v>
      </c>
      <c r="IR195" s="340"/>
      <c r="IS195" s="169"/>
      <c r="IT195" s="164">
        <v>160</v>
      </c>
      <c r="IU195" s="340"/>
      <c r="IV195" s="169"/>
      <c r="IW195" s="195">
        <v>160</v>
      </c>
      <c r="IX195" s="327"/>
      <c r="IY195" s="169"/>
      <c r="IZ195" s="164">
        <v>160</v>
      </c>
      <c r="JA195" s="340"/>
      <c r="JB195" s="169"/>
      <c r="JC195" s="164">
        <v>160</v>
      </c>
      <c r="JD195" s="340"/>
      <c r="JE195" s="169"/>
      <c r="JF195" s="164">
        <v>160</v>
      </c>
      <c r="JG195" s="340"/>
      <c r="JH195" s="169"/>
      <c r="JI195" s="164">
        <v>160</v>
      </c>
      <c r="JJ195" s="340"/>
      <c r="JK195" s="169"/>
      <c r="JL195" s="195">
        <v>160</v>
      </c>
      <c r="JM195" s="327"/>
      <c r="JN195" s="169"/>
      <c r="JO195" s="252">
        <f t="shared" si="185"/>
        <v>0</v>
      </c>
      <c r="JP195" s="251">
        <f t="shared" si="186"/>
        <v>0</v>
      </c>
      <c r="JQ195" s="226">
        <f t="shared" si="187"/>
        <v>0</v>
      </c>
      <c r="JR195" s="227">
        <f t="shared" si="188"/>
        <v>0</v>
      </c>
      <c r="JS195" s="1"/>
      <c r="JT195" s="1"/>
      <c r="JU195" s="164">
        <v>160</v>
      </c>
      <c r="JV195" s="340"/>
      <c r="JW195" s="169"/>
      <c r="JX195" s="164">
        <v>160</v>
      </c>
      <c r="JY195" s="340"/>
      <c r="JZ195" s="169"/>
      <c r="KA195" s="164">
        <v>160</v>
      </c>
      <c r="KB195" s="340"/>
      <c r="KC195" s="169"/>
      <c r="KD195" s="164">
        <v>160</v>
      </c>
      <c r="KE195" s="340"/>
      <c r="KF195" s="169"/>
      <c r="KG195" s="164">
        <v>160</v>
      </c>
      <c r="KH195" s="340"/>
      <c r="KI195" s="169"/>
      <c r="KJ195" s="164">
        <v>160</v>
      </c>
      <c r="KK195" s="340"/>
      <c r="KL195" s="169"/>
      <c r="KM195" s="164">
        <v>160</v>
      </c>
      <c r="KN195" s="340"/>
      <c r="KO195" s="169"/>
      <c r="KP195" s="164">
        <v>160</v>
      </c>
      <c r="KQ195" s="340"/>
      <c r="KR195" s="169"/>
      <c r="KS195" s="164">
        <v>160</v>
      </c>
      <c r="KT195" s="340"/>
      <c r="KU195" s="169"/>
      <c r="KV195" s="164">
        <v>160</v>
      </c>
      <c r="KW195" s="340"/>
      <c r="KX195" s="169"/>
      <c r="KY195" s="164">
        <v>160</v>
      </c>
      <c r="KZ195" s="340"/>
      <c r="LA195" s="169"/>
      <c r="LB195" s="164">
        <v>160</v>
      </c>
      <c r="LC195" s="340"/>
      <c r="LD195" s="169"/>
      <c r="LE195" s="252">
        <f t="shared" si="189"/>
        <v>0</v>
      </c>
      <c r="LF195" s="251">
        <f t="shared" si="190"/>
        <v>0</v>
      </c>
      <c r="LG195" s="226">
        <f t="shared" si="191"/>
        <v>0</v>
      </c>
      <c r="LH195" s="227">
        <f t="shared" si="192"/>
        <v>0</v>
      </c>
      <c r="LI195" s="1"/>
      <c r="LJ195" s="1"/>
      <c r="LK195" s="164">
        <v>160</v>
      </c>
      <c r="LL195" s="340"/>
      <c r="LM195" s="169"/>
      <c r="LN195" s="164">
        <v>160</v>
      </c>
      <c r="LO195" s="340"/>
      <c r="LP195" s="169"/>
      <c r="LQ195" s="164">
        <v>160</v>
      </c>
      <c r="LR195" s="340"/>
      <c r="LS195" s="169"/>
      <c r="LT195" s="164">
        <v>160</v>
      </c>
      <c r="LU195" s="340"/>
      <c r="LV195" s="169"/>
      <c r="LW195" s="164">
        <v>160</v>
      </c>
      <c r="LX195" s="340"/>
      <c r="LY195" s="169"/>
      <c r="LZ195" s="205">
        <v>160</v>
      </c>
      <c r="MA195" s="340"/>
      <c r="MB195" s="169"/>
      <c r="MC195" s="164">
        <v>160</v>
      </c>
      <c r="MD195" s="340"/>
      <c r="ME195" s="169"/>
      <c r="MF195" s="164">
        <v>160</v>
      </c>
      <c r="MG195" s="340"/>
      <c r="MH195" s="169"/>
      <c r="MI195" s="164">
        <v>160</v>
      </c>
      <c r="MJ195" s="340"/>
      <c r="MK195" s="169"/>
      <c r="ML195" s="164">
        <v>160</v>
      </c>
      <c r="MM195" s="340"/>
      <c r="MN195" s="169"/>
      <c r="MO195" s="205">
        <v>160</v>
      </c>
      <c r="MP195" s="340"/>
      <c r="MQ195" s="169"/>
      <c r="MR195" s="164">
        <v>160</v>
      </c>
      <c r="MS195" s="340"/>
      <c r="MT195" s="169"/>
      <c r="MU195" s="252">
        <f t="shared" si="193"/>
        <v>0</v>
      </c>
      <c r="MV195" s="251">
        <f t="shared" si="194"/>
        <v>0</v>
      </c>
      <c r="MW195" s="226">
        <f t="shared" si="195"/>
        <v>0</v>
      </c>
      <c r="MX195" s="227">
        <f t="shared" si="196"/>
        <v>0</v>
      </c>
      <c r="MY195" s="1"/>
      <c r="MZ195" s="1"/>
      <c r="NA195" s="346">
        <v>160</v>
      </c>
      <c r="NB195" s="327"/>
      <c r="NC195" s="169"/>
      <c r="ND195" s="164">
        <v>160</v>
      </c>
      <c r="NE195" s="340"/>
      <c r="NF195" s="169"/>
      <c r="NG195" s="195">
        <v>160</v>
      </c>
      <c r="NH195" s="327"/>
      <c r="NI195" s="169"/>
      <c r="NJ195" s="195">
        <v>160</v>
      </c>
      <c r="NK195" s="327"/>
      <c r="NL195" s="169"/>
      <c r="NM195" s="164">
        <v>160</v>
      </c>
      <c r="NN195" s="340"/>
      <c r="NO195" s="169"/>
      <c r="NP195" s="164">
        <v>160</v>
      </c>
      <c r="NQ195" s="340"/>
      <c r="NR195" s="169"/>
      <c r="NS195" s="164">
        <v>160</v>
      </c>
      <c r="NT195" s="340"/>
      <c r="NU195" s="169"/>
      <c r="NV195" s="195">
        <v>160</v>
      </c>
      <c r="NW195" s="327"/>
      <c r="NX195" s="169"/>
      <c r="NY195" s="195">
        <v>160</v>
      </c>
      <c r="NZ195" s="327"/>
      <c r="OA195" s="169"/>
      <c r="OB195" s="164">
        <v>160</v>
      </c>
      <c r="OC195" s="340"/>
      <c r="OD195" s="169"/>
      <c r="OE195" s="164">
        <v>160</v>
      </c>
      <c r="OF195" s="340"/>
      <c r="OG195" s="169"/>
      <c r="OH195" s="164">
        <v>160</v>
      </c>
      <c r="OI195" s="340"/>
      <c r="OJ195" s="169"/>
      <c r="OK195" s="252">
        <f t="shared" si="197"/>
        <v>0</v>
      </c>
      <c r="OL195" s="251">
        <f t="shared" si="198"/>
        <v>0</v>
      </c>
      <c r="OM195" s="226">
        <f t="shared" si="199"/>
        <v>0</v>
      </c>
      <c r="ON195" s="227">
        <f t="shared" si="200"/>
        <v>0</v>
      </c>
      <c r="OO195" s="1"/>
      <c r="OP195" s="1"/>
      <c r="OQ195" s="283" t="s">
        <v>297</v>
      </c>
      <c r="OR195" s="354">
        <v>160</v>
      </c>
      <c r="OS195" s="327"/>
      <c r="OT195" s="177"/>
      <c r="OU195" s="252">
        <f t="shared" si="201"/>
        <v>0</v>
      </c>
      <c r="OV195" s="227">
        <f t="shared" si="202"/>
        <v>0</v>
      </c>
      <c r="OW195" s="226">
        <f t="shared" si="203"/>
        <v>0</v>
      </c>
      <c r="OX195" s="251">
        <f t="shared" si="204"/>
        <v>0</v>
      </c>
      <c r="OY195" s="293"/>
      <c r="OZ195" s="1"/>
      <c r="PA195" s="1"/>
      <c r="PB195" s="228">
        <f t="shared" si="206"/>
        <v>0</v>
      </c>
      <c r="PC195" s="255">
        <f t="shared" si="207"/>
        <v>0</v>
      </c>
      <c r="PD195" s="226">
        <f t="shared" si="208"/>
        <v>0</v>
      </c>
      <c r="PE195" s="227">
        <f t="shared" si="209"/>
        <v>0</v>
      </c>
      <c r="PF195" s="230">
        <f t="shared" si="210"/>
        <v>0</v>
      </c>
      <c r="PG195" s="229">
        <f t="shared" si="211"/>
        <v>0</v>
      </c>
      <c r="PH195" s="226">
        <f t="shared" si="212"/>
        <v>0</v>
      </c>
      <c r="PI195" s="251">
        <f t="shared" si="213"/>
        <v>0</v>
      </c>
      <c r="PJ195" s="412">
        <f t="shared" si="214"/>
        <v>0</v>
      </c>
      <c r="PK195" s="417">
        <f t="shared" si="215"/>
        <v>0</v>
      </c>
      <c r="PL195" s="412">
        <f t="shared" si="216"/>
        <v>0</v>
      </c>
      <c r="PM195" s="414">
        <f t="shared" si="217"/>
        <v>0</v>
      </c>
      <c r="PN195" s="412" t="s">
        <v>338</v>
      </c>
      <c r="PO195" s="414" t="s">
        <v>338</v>
      </c>
      <c r="PP195" s="412">
        <f t="shared" si="218"/>
        <v>0</v>
      </c>
      <c r="PQ195" s="414">
        <f t="shared" si="219"/>
        <v>0</v>
      </c>
      <c r="PR195" s="1"/>
      <c r="PV195" s="26"/>
      <c r="PW195" s="26"/>
      <c r="PY195" s="26"/>
    </row>
    <row r="196" spans="2:441" s="4" customFormat="1" ht="15" hidden="1" customHeight="1" x14ac:dyDescent="0.25">
      <c r="B196" s="46"/>
      <c r="C196" s="982"/>
      <c r="D196" s="983"/>
      <c r="E196" s="583"/>
      <c r="F196" s="652"/>
      <c r="G196" s="584"/>
      <c r="H196" s="58"/>
      <c r="I196" s="57">
        <f>INT(ROUND(F196,2)*(IF(RIGHT(G196,1)="*",data!$J$11*H196+(IF(H196&gt;0, data!$K$11,0)),(IF(G196&gt;0,data!$J$11*RIGHT(G196,5)+data!$K$11,0)))))</f>
        <v>0</v>
      </c>
      <c r="J196" s="57">
        <f t="shared" si="220"/>
        <v>0</v>
      </c>
      <c r="K196" s="576"/>
      <c r="L196" s="550"/>
      <c r="M196" s="128"/>
      <c r="N196" s="57">
        <f>INT(ROUND(F196,2)*(IF(J196&gt;0,(IF(L196="ano",data!$J$6,0)),0)))</f>
        <v>0</v>
      </c>
      <c r="O196" s="61">
        <f t="shared" si="221"/>
        <v>0</v>
      </c>
      <c r="P196" s="63">
        <f t="shared" si="222"/>
        <v>0</v>
      </c>
      <c r="Q196" s="26"/>
      <c r="R196" s="288" t="str">
        <f t="shared" si="223"/>
        <v/>
      </c>
      <c r="S196" s="289" t="str">
        <f t="shared" si="224"/>
        <v/>
      </c>
      <c r="T196" s="65" t="s">
        <v>338</v>
      </c>
      <c r="U196" s="290" t="str">
        <f t="shared" si="225"/>
        <v/>
      </c>
      <c r="V196" s="4">
        <f t="shared" si="205"/>
        <v>0</v>
      </c>
      <c r="W196" s="26">
        <f t="shared" si="226"/>
        <v>0</v>
      </c>
      <c r="X196" s="26">
        <f>IF(OR(G196=data!$I$18,G196=data!$I$19,G196=data!$I$20,G196=data!$I$21,G196=data!$I$22,G196=data!$I$23,G196=data!$I$24,G196=data!$I$25,G196=data!$I$26,G196=data!$I$27,G196=data!$I$28,G196=data!$I$29,G196=data!$I$30,G196=data!$I$31,G196=data!$I$32,G196=data!$I$33,G196=data!$I$34,G196=data!$I$35,G196=data!$I$36,G196=data!$I$37,G196=data!$I$38,G196=data!$I$39,G196=data!$I$40,G196=data!$I$41,G196=data!$I$42,G196=data!$I$43,G196=data!$I$44),1,0)</f>
        <v>0</v>
      </c>
      <c r="Z196" s="173" t="s">
        <v>297</v>
      </c>
      <c r="AA196" s="10"/>
      <c r="AB196" s="10"/>
      <c r="AC196" s="560">
        <v>160</v>
      </c>
      <c r="AD196" s="561"/>
      <c r="AE196" s="562"/>
      <c r="AF196" s="560">
        <v>160</v>
      </c>
      <c r="AG196" s="561"/>
      <c r="AH196" s="562"/>
      <c r="AI196" s="560">
        <v>160</v>
      </c>
      <c r="AJ196" s="561"/>
      <c r="AK196" s="562"/>
      <c r="AL196" s="560">
        <v>160</v>
      </c>
      <c r="AM196" s="561"/>
      <c r="AN196" s="562"/>
      <c r="AO196" s="560">
        <v>160</v>
      </c>
      <c r="AP196" s="561"/>
      <c r="AQ196" s="562"/>
      <c r="AR196" s="560">
        <v>160</v>
      </c>
      <c r="AS196" s="561"/>
      <c r="AT196" s="562"/>
      <c r="AU196" s="560">
        <v>160</v>
      </c>
      <c r="AV196" s="561"/>
      <c r="AW196" s="562"/>
      <c r="AX196" s="560">
        <v>160</v>
      </c>
      <c r="AY196" s="561"/>
      <c r="AZ196" s="562"/>
      <c r="BA196" s="560">
        <v>160</v>
      </c>
      <c r="BB196" s="561"/>
      <c r="BC196" s="562"/>
      <c r="BD196" s="560">
        <v>160</v>
      </c>
      <c r="BE196" s="561"/>
      <c r="BF196" s="562"/>
      <c r="BG196" s="560">
        <v>160</v>
      </c>
      <c r="BH196" s="561"/>
      <c r="BI196" s="562"/>
      <c r="BJ196" s="560">
        <v>160</v>
      </c>
      <c r="BK196" s="561"/>
      <c r="BL196" s="562"/>
      <c r="BM196" s="226">
        <f t="shared" si="165"/>
        <v>0</v>
      </c>
      <c r="BN196" s="251">
        <f t="shared" si="166"/>
        <v>0</v>
      </c>
      <c r="BO196" s="226">
        <f t="shared" si="167"/>
        <v>0</v>
      </c>
      <c r="BP196" s="227">
        <f t="shared" si="168"/>
        <v>0</v>
      </c>
      <c r="BQ196" s="1"/>
      <c r="BR196" s="1"/>
      <c r="BS196" s="174">
        <v>160</v>
      </c>
      <c r="BT196" s="573"/>
      <c r="BU196" s="175"/>
      <c r="BV196" s="174">
        <v>160</v>
      </c>
      <c r="BW196" s="573"/>
      <c r="BX196" s="175"/>
      <c r="BY196" s="174">
        <v>160</v>
      </c>
      <c r="BZ196" s="573"/>
      <c r="CA196" s="175"/>
      <c r="CB196" s="174">
        <v>160</v>
      </c>
      <c r="CC196" s="573"/>
      <c r="CD196" s="175"/>
      <c r="CE196" s="174">
        <v>160</v>
      </c>
      <c r="CF196" s="573"/>
      <c r="CG196" s="175"/>
      <c r="CH196" s="174">
        <v>160</v>
      </c>
      <c r="CI196" s="573"/>
      <c r="CJ196" s="175"/>
      <c r="CK196" s="174">
        <v>160</v>
      </c>
      <c r="CL196" s="573"/>
      <c r="CM196" s="175"/>
      <c r="CN196" s="174">
        <v>160</v>
      </c>
      <c r="CO196" s="573"/>
      <c r="CP196" s="175"/>
      <c r="CQ196" s="174">
        <v>160</v>
      </c>
      <c r="CR196" s="573"/>
      <c r="CS196" s="175"/>
      <c r="CT196" s="174">
        <v>160</v>
      </c>
      <c r="CU196" s="573"/>
      <c r="CV196" s="175"/>
      <c r="CW196" s="174">
        <v>160</v>
      </c>
      <c r="CX196" s="573"/>
      <c r="CY196" s="175"/>
      <c r="CZ196" s="174">
        <v>160</v>
      </c>
      <c r="DA196" s="573"/>
      <c r="DB196" s="175"/>
      <c r="DC196" s="252">
        <f t="shared" si="169"/>
        <v>0</v>
      </c>
      <c r="DD196" s="251">
        <f t="shared" si="170"/>
        <v>0</v>
      </c>
      <c r="DE196" s="226">
        <f t="shared" si="171"/>
        <v>0</v>
      </c>
      <c r="DF196" s="227">
        <f t="shared" si="172"/>
        <v>0</v>
      </c>
      <c r="DG196" s="1"/>
      <c r="DH196" s="1"/>
      <c r="DI196" s="174">
        <v>160</v>
      </c>
      <c r="DJ196" s="566"/>
      <c r="DK196" s="567"/>
      <c r="DL196" s="201">
        <v>160</v>
      </c>
      <c r="DM196" s="561"/>
      <c r="DN196" s="567"/>
      <c r="DO196" s="201">
        <v>160</v>
      </c>
      <c r="DP196" s="561"/>
      <c r="DQ196" s="567"/>
      <c r="DR196" s="201">
        <v>160</v>
      </c>
      <c r="DS196" s="561"/>
      <c r="DT196" s="567"/>
      <c r="DU196" s="201">
        <v>160</v>
      </c>
      <c r="DV196" s="561"/>
      <c r="DW196" s="567"/>
      <c r="DX196" s="174">
        <v>160</v>
      </c>
      <c r="DY196" s="566"/>
      <c r="DZ196" s="567"/>
      <c r="EA196" s="201">
        <v>160</v>
      </c>
      <c r="EB196" s="561"/>
      <c r="EC196" s="567"/>
      <c r="ED196" s="201">
        <v>160</v>
      </c>
      <c r="EE196" s="561"/>
      <c r="EF196" s="567"/>
      <c r="EG196" s="201">
        <v>160</v>
      </c>
      <c r="EH196" s="561"/>
      <c r="EI196" s="567"/>
      <c r="EJ196" s="174">
        <v>160</v>
      </c>
      <c r="EK196" s="566"/>
      <c r="EL196" s="567"/>
      <c r="EM196" s="201">
        <v>160</v>
      </c>
      <c r="EN196" s="561"/>
      <c r="EO196" s="567"/>
      <c r="EP196" s="201">
        <v>160</v>
      </c>
      <c r="EQ196" s="561"/>
      <c r="ER196" s="567"/>
      <c r="ES196" s="252">
        <f t="shared" si="173"/>
        <v>0</v>
      </c>
      <c r="ET196" s="251">
        <f t="shared" si="174"/>
        <v>0</v>
      </c>
      <c r="EU196" s="226">
        <f t="shared" si="175"/>
        <v>0</v>
      </c>
      <c r="EV196" s="227">
        <f t="shared" si="176"/>
        <v>0</v>
      </c>
      <c r="EW196" s="1"/>
      <c r="EX196" s="1"/>
      <c r="EY196" s="568">
        <v>160</v>
      </c>
      <c r="EZ196" s="573"/>
      <c r="FA196" s="567"/>
      <c r="FB196" s="201">
        <v>160</v>
      </c>
      <c r="FC196" s="573"/>
      <c r="FD196" s="567"/>
      <c r="FE196" s="201">
        <v>160</v>
      </c>
      <c r="FF196" s="573"/>
      <c r="FG196" s="567"/>
      <c r="FH196" s="201">
        <v>160</v>
      </c>
      <c r="FI196" s="573"/>
      <c r="FJ196" s="567"/>
      <c r="FK196" s="174">
        <v>160</v>
      </c>
      <c r="FL196" s="566"/>
      <c r="FM196" s="567"/>
      <c r="FN196" s="201">
        <v>160</v>
      </c>
      <c r="FO196" s="573"/>
      <c r="FP196" s="567"/>
      <c r="FQ196" s="174">
        <v>160</v>
      </c>
      <c r="FR196" s="566"/>
      <c r="FS196" s="567"/>
      <c r="FT196" s="201">
        <v>160</v>
      </c>
      <c r="FU196" s="573"/>
      <c r="FV196" s="567"/>
      <c r="FW196" s="201">
        <v>160</v>
      </c>
      <c r="FX196" s="573"/>
      <c r="FY196" s="567"/>
      <c r="FZ196" s="174">
        <v>160</v>
      </c>
      <c r="GA196" s="566"/>
      <c r="GB196" s="567"/>
      <c r="GC196" s="201">
        <v>160</v>
      </c>
      <c r="GD196" s="573"/>
      <c r="GE196" s="567"/>
      <c r="GF196" s="201">
        <v>160</v>
      </c>
      <c r="GG196" s="573"/>
      <c r="GH196" s="567"/>
      <c r="GI196" s="252">
        <f t="shared" si="177"/>
        <v>0</v>
      </c>
      <c r="GJ196" s="251">
        <f t="shared" si="178"/>
        <v>0</v>
      </c>
      <c r="GK196" s="226">
        <f t="shared" si="179"/>
        <v>0</v>
      </c>
      <c r="GL196" s="227">
        <f t="shared" si="180"/>
        <v>0</v>
      </c>
      <c r="GM196" s="1"/>
      <c r="GN196" s="1"/>
      <c r="GO196" s="568">
        <v>160</v>
      </c>
      <c r="GP196" s="573"/>
      <c r="GQ196" s="567"/>
      <c r="GR196" s="201">
        <v>160</v>
      </c>
      <c r="GS196" s="573"/>
      <c r="GT196" s="567"/>
      <c r="GU196" s="201">
        <v>160</v>
      </c>
      <c r="GV196" s="573"/>
      <c r="GW196" s="567"/>
      <c r="GX196" s="201">
        <v>160</v>
      </c>
      <c r="GY196" s="573"/>
      <c r="GZ196" s="567"/>
      <c r="HA196" s="201">
        <v>160</v>
      </c>
      <c r="HB196" s="573"/>
      <c r="HC196" s="567"/>
      <c r="HD196" s="201">
        <v>160</v>
      </c>
      <c r="HE196" s="573"/>
      <c r="HF196" s="567"/>
      <c r="HG196" s="201">
        <v>160</v>
      </c>
      <c r="HH196" s="573"/>
      <c r="HI196" s="567"/>
      <c r="HJ196" s="201">
        <v>160</v>
      </c>
      <c r="HK196" s="573"/>
      <c r="HL196" s="567"/>
      <c r="HM196" s="201">
        <v>160</v>
      </c>
      <c r="HN196" s="573"/>
      <c r="HO196" s="567"/>
      <c r="HP196" s="201">
        <v>160</v>
      </c>
      <c r="HQ196" s="573"/>
      <c r="HR196" s="567"/>
      <c r="HS196" s="201">
        <v>160</v>
      </c>
      <c r="HT196" s="573"/>
      <c r="HU196" s="567"/>
      <c r="HV196" s="201">
        <v>160</v>
      </c>
      <c r="HW196" s="573"/>
      <c r="HX196" s="567"/>
      <c r="HY196" s="252">
        <f t="shared" si="181"/>
        <v>0</v>
      </c>
      <c r="HZ196" s="251">
        <f t="shared" si="182"/>
        <v>0</v>
      </c>
      <c r="IA196" s="226">
        <f t="shared" si="183"/>
        <v>0</v>
      </c>
      <c r="IB196" s="227">
        <f t="shared" si="184"/>
        <v>0</v>
      </c>
      <c r="IC196" s="1"/>
      <c r="ID196" s="1"/>
      <c r="IE196" s="568">
        <v>160</v>
      </c>
      <c r="IF196" s="573"/>
      <c r="IG196" s="567"/>
      <c r="IH196" s="201">
        <v>160</v>
      </c>
      <c r="II196" s="573"/>
      <c r="IJ196" s="567"/>
      <c r="IK196" s="174">
        <v>160</v>
      </c>
      <c r="IL196" s="566"/>
      <c r="IM196" s="567"/>
      <c r="IN196" s="174">
        <v>160</v>
      </c>
      <c r="IO196" s="566"/>
      <c r="IP196" s="567"/>
      <c r="IQ196" s="174">
        <v>160</v>
      </c>
      <c r="IR196" s="566"/>
      <c r="IS196" s="567"/>
      <c r="IT196" s="174">
        <v>160</v>
      </c>
      <c r="IU196" s="566"/>
      <c r="IV196" s="567"/>
      <c r="IW196" s="201">
        <v>160</v>
      </c>
      <c r="IX196" s="573"/>
      <c r="IY196" s="567"/>
      <c r="IZ196" s="174">
        <v>160</v>
      </c>
      <c r="JA196" s="566"/>
      <c r="JB196" s="567"/>
      <c r="JC196" s="174">
        <v>160</v>
      </c>
      <c r="JD196" s="566"/>
      <c r="JE196" s="567"/>
      <c r="JF196" s="174">
        <v>160</v>
      </c>
      <c r="JG196" s="566"/>
      <c r="JH196" s="567"/>
      <c r="JI196" s="174">
        <v>160</v>
      </c>
      <c r="JJ196" s="566"/>
      <c r="JK196" s="567"/>
      <c r="JL196" s="201">
        <v>160</v>
      </c>
      <c r="JM196" s="573"/>
      <c r="JN196" s="567"/>
      <c r="JO196" s="252">
        <f t="shared" si="185"/>
        <v>0</v>
      </c>
      <c r="JP196" s="251">
        <f t="shared" si="186"/>
        <v>0</v>
      </c>
      <c r="JQ196" s="226">
        <f t="shared" si="187"/>
        <v>0</v>
      </c>
      <c r="JR196" s="227">
        <f t="shared" si="188"/>
        <v>0</v>
      </c>
      <c r="JS196" s="1"/>
      <c r="JT196" s="1"/>
      <c r="JU196" s="174">
        <v>160</v>
      </c>
      <c r="JV196" s="566"/>
      <c r="JW196" s="567"/>
      <c r="JX196" s="174">
        <v>160</v>
      </c>
      <c r="JY196" s="566"/>
      <c r="JZ196" s="567"/>
      <c r="KA196" s="174">
        <v>160</v>
      </c>
      <c r="KB196" s="566"/>
      <c r="KC196" s="567"/>
      <c r="KD196" s="174">
        <v>160</v>
      </c>
      <c r="KE196" s="566"/>
      <c r="KF196" s="567"/>
      <c r="KG196" s="174">
        <v>160</v>
      </c>
      <c r="KH196" s="566"/>
      <c r="KI196" s="567"/>
      <c r="KJ196" s="174">
        <v>160</v>
      </c>
      <c r="KK196" s="566"/>
      <c r="KL196" s="567"/>
      <c r="KM196" s="174">
        <v>160</v>
      </c>
      <c r="KN196" s="566"/>
      <c r="KO196" s="567"/>
      <c r="KP196" s="174">
        <v>160</v>
      </c>
      <c r="KQ196" s="566"/>
      <c r="KR196" s="567"/>
      <c r="KS196" s="174">
        <v>160</v>
      </c>
      <c r="KT196" s="566"/>
      <c r="KU196" s="567"/>
      <c r="KV196" s="174">
        <v>160</v>
      </c>
      <c r="KW196" s="566"/>
      <c r="KX196" s="567"/>
      <c r="KY196" s="174">
        <v>160</v>
      </c>
      <c r="KZ196" s="566"/>
      <c r="LA196" s="567"/>
      <c r="LB196" s="174">
        <v>160</v>
      </c>
      <c r="LC196" s="566"/>
      <c r="LD196" s="567"/>
      <c r="LE196" s="252">
        <f t="shared" si="189"/>
        <v>0</v>
      </c>
      <c r="LF196" s="251">
        <f t="shared" si="190"/>
        <v>0</v>
      </c>
      <c r="LG196" s="226">
        <f t="shared" si="191"/>
        <v>0</v>
      </c>
      <c r="LH196" s="227">
        <f t="shared" si="192"/>
        <v>0</v>
      </c>
      <c r="LI196" s="1"/>
      <c r="LJ196" s="1"/>
      <c r="LK196" s="174">
        <v>160</v>
      </c>
      <c r="LL196" s="566"/>
      <c r="LM196" s="567"/>
      <c r="LN196" s="174">
        <v>160</v>
      </c>
      <c r="LO196" s="566"/>
      <c r="LP196" s="567"/>
      <c r="LQ196" s="174">
        <v>160</v>
      </c>
      <c r="LR196" s="566"/>
      <c r="LS196" s="567"/>
      <c r="LT196" s="174">
        <v>160</v>
      </c>
      <c r="LU196" s="566"/>
      <c r="LV196" s="567"/>
      <c r="LW196" s="174">
        <v>160</v>
      </c>
      <c r="LX196" s="566"/>
      <c r="LY196" s="567"/>
      <c r="LZ196" s="551">
        <v>160</v>
      </c>
      <c r="MA196" s="566"/>
      <c r="MB196" s="567"/>
      <c r="MC196" s="174">
        <v>160</v>
      </c>
      <c r="MD196" s="566"/>
      <c r="ME196" s="567"/>
      <c r="MF196" s="174">
        <v>160</v>
      </c>
      <c r="MG196" s="566"/>
      <c r="MH196" s="567"/>
      <c r="MI196" s="174">
        <v>160</v>
      </c>
      <c r="MJ196" s="566"/>
      <c r="MK196" s="567"/>
      <c r="ML196" s="174">
        <v>160</v>
      </c>
      <c r="MM196" s="566"/>
      <c r="MN196" s="567"/>
      <c r="MO196" s="551">
        <v>160</v>
      </c>
      <c r="MP196" s="566"/>
      <c r="MQ196" s="567"/>
      <c r="MR196" s="174">
        <v>160</v>
      </c>
      <c r="MS196" s="566"/>
      <c r="MT196" s="567"/>
      <c r="MU196" s="252">
        <f t="shared" si="193"/>
        <v>0</v>
      </c>
      <c r="MV196" s="251">
        <f t="shared" si="194"/>
        <v>0</v>
      </c>
      <c r="MW196" s="226">
        <f t="shared" si="195"/>
        <v>0</v>
      </c>
      <c r="MX196" s="227">
        <f t="shared" si="196"/>
        <v>0</v>
      </c>
      <c r="MY196" s="1"/>
      <c r="MZ196" s="1"/>
      <c r="NA196" s="568">
        <v>160</v>
      </c>
      <c r="NB196" s="573"/>
      <c r="NC196" s="567"/>
      <c r="ND196" s="174">
        <v>160</v>
      </c>
      <c r="NE196" s="566"/>
      <c r="NF196" s="567"/>
      <c r="NG196" s="201">
        <v>160</v>
      </c>
      <c r="NH196" s="573"/>
      <c r="NI196" s="567"/>
      <c r="NJ196" s="201">
        <v>160</v>
      </c>
      <c r="NK196" s="573"/>
      <c r="NL196" s="567"/>
      <c r="NM196" s="174">
        <v>160</v>
      </c>
      <c r="NN196" s="566"/>
      <c r="NO196" s="567"/>
      <c r="NP196" s="174">
        <v>160</v>
      </c>
      <c r="NQ196" s="566"/>
      <c r="NR196" s="567"/>
      <c r="NS196" s="174">
        <v>160</v>
      </c>
      <c r="NT196" s="566"/>
      <c r="NU196" s="567"/>
      <c r="NV196" s="201">
        <v>160</v>
      </c>
      <c r="NW196" s="573"/>
      <c r="NX196" s="567"/>
      <c r="NY196" s="201">
        <v>160</v>
      </c>
      <c r="NZ196" s="573"/>
      <c r="OA196" s="567"/>
      <c r="OB196" s="174">
        <v>160</v>
      </c>
      <c r="OC196" s="566"/>
      <c r="OD196" s="567"/>
      <c r="OE196" s="174">
        <v>160</v>
      </c>
      <c r="OF196" s="566"/>
      <c r="OG196" s="567"/>
      <c r="OH196" s="174">
        <v>160</v>
      </c>
      <c r="OI196" s="566"/>
      <c r="OJ196" s="567"/>
      <c r="OK196" s="252">
        <f t="shared" si="197"/>
        <v>0</v>
      </c>
      <c r="OL196" s="251">
        <f t="shared" si="198"/>
        <v>0</v>
      </c>
      <c r="OM196" s="226">
        <f t="shared" si="199"/>
        <v>0</v>
      </c>
      <c r="ON196" s="227">
        <f t="shared" si="200"/>
        <v>0</v>
      </c>
      <c r="OO196" s="1"/>
      <c r="OP196" s="1"/>
      <c r="OQ196" s="571" t="s">
        <v>297</v>
      </c>
      <c r="OR196" s="577">
        <v>160</v>
      </c>
      <c r="OS196" s="573"/>
      <c r="OT196" s="175"/>
      <c r="OU196" s="252">
        <f t="shared" si="201"/>
        <v>0</v>
      </c>
      <c r="OV196" s="227">
        <f t="shared" si="202"/>
        <v>0</v>
      </c>
      <c r="OW196" s="226">
        <f t="shared" si="203"/>
        <v>0</v>
      </c>
      <c r="OX196" s="251">
        <f t="shared" si="204"/>
        <v>0</v>
      </c>
      <c r="OY196" s="574"/>
      <c r="OZ196" s="1"/>
      <c r="PA196" s="1"/>
      <c r="PB196" s="228">
        <f t="shared" si="206"/>
        <v>0</v>
      </c>
      <c r="PC196" s="255">
        <f t="shared" si="207"/>
        <v>0</v>
      </c>
      <c r="PD196" s="226">
        <f t="shared" si="208"/>
        <v>0</v>
      </c>
      <c r="PE196" s="227">
        <f t="shared" si="209"/>
        <v>0</v>
      </c>
      <c r="PF196" s="230">
        <f t="shared" si="210"/>
        <v>0</v>
      </c>
      <c r="PG196" s="229">
        <f t="shared" si="211"/>
        <v>0</v>
      </c>
      <c r="PH196" s="226">
        <f t="shared" si="212"/>
        <v>0</v>
      </c>
      <c r="PI196" s="251">
        <f t="shared" si="213"/>
        <v>0</v>
      </c>
      <c r="PJ196" s="412">
        <f t="shared" si="214"/>
        <v>0</v>
      </c>
      <c r="PK196" s="417">
        <f t="shared" si="215"/>
        <v>0</v>
      </c>
      <c r="PL196" s="412">
        <f t="shared" si="216"/>
        <v>0</v>
      </c>
      <c r="PM196" s="414">
        <f t="shared" si="217"/>
        <v>0</v>
      </c>
      <c r="PN196" s="412" t="s">
        <v>338</v>
      </c>
      <c r="PO196" s="414" t="s">
        <v>338</v>
      </c>
      <c r="PP196" s="412">
        <f t="shared" si="218"/>
        <v>0</v>
      </c>
      <c r="PQ196" s="414">
        <f t="shared" si="219"/>
        <v>0</v>
      </c>
      <c r="PR196" s="1"/>
      <c r="PV196" s="26"/>
      <c r="PW196" s="26"/>
      <c r="PY196" s="26"/>
    </row>
    <row r="197" spans="2:441" s="4" customFormat="1" ht="16.5" customHeight="1" x14ac:dyDescent="0.25">
      <c r="B197" s="46" t="s">
        <v>374</v>
      </c>
      <c r="C197" s="986"/>
      <c r="D197" s="987"/>
      <c r="E197" s="308"/>
      <c r="F197" s="652">
        <v>1</v>
      </c>
      <c r="G197" s="309"/>
      <c r="H197" s="59"/>
      <c r="I197" s="57">
        <f>INT(ROUND(F197,2)*(IF(RIGHT(G197,1)="*",data!$J$11*H197+(IF(H197&gt;0, data!$K$11,0)),(IF(G197&gt;0,data!$J$11*RIGHT(G197,5)+data!$K$11,0)))))</f>
        <v>0</v>
      </c>
      <c r="J197" s="57">
        <f t="shared" si="220"/>
        <v>0</v>
      </c>
      <c r="K197" s="313"/>
      <c r="L197" s="314"/>
      <c r="M197" s="312"/>
      <c r="N197" s="57">
        <f>INT(ROUND(F197,2)*(IF(J197&gt;0,(IF(L197="ano",data!$J$6,0)),0)))</f>
        <v>0</v>
      </c>
      <c r="O197" s="61">
        <f t="shared" si="221"/>
        <v>0</v>
      </c>
      <c r="P197" s="63">
        <f t="shared" si="222"/>
        <v>0</v>
      </c>
      <c r="Q197" s="26"/>
      <c r="R197" s="288" t="str">
        <f t="shared" si="223"/>
        <v/>
      </c>
      <c r="S197" s="289" t="str">
        <f t="shared" si="224"/>
        <v/>
      </c>
      <c r="T197" s="65" t="s">
        <v>338</v>
      </c>
      <c r="U197" s="290" t="str">
        <f t="shared" si="225"/>
        <v/>
      </c>
      <c r="V197" s="4">
        <f t="shared" si="205"/>
        <v>0</v>
      </c>
      <c r="W197" s="26">
        <f t="shared" si="226"/>
        <v>0</v>
      </c>
      <c r="X197" s="26">
        <f>IF(OR(G197=data!$I$18,G197=data!$I$19,G197=data!$I$20,G197=data!$I$21,G197=data!$I$22,G197=data!$I$23,G197=data!$I$24,G197=data!$I$25,G197=data!$I$26,G197=data!$I$27,G197=data!$I$28,G197=data!$I$29,G197=data!$I$30,G197=data!$I$31,G197=data!$I$32,G197=data!$I$33,G197=data!$I$34,G197=data!$I$35,G197=data!$I$36,G197=data!$I$37,G197=data!$I$38,G197=data!$I$39,G197=data!$I$40,G197=data!$I$41,G197=data!$I$42,G197=data!$I$43,G197=data!$I$44),1,0)</f>
        <v>0</v>
      </c>
      <c r="Z197" s="176" t="s">
        <v>297</v>
      </c>
      <c r="AA197" s="10"/>
      <c r="AB197" s="10"/>
      <c r="AC197" s="168">
        <v>160</v>
      </c>
      <c r="AD197" s="328"/>
      <c r="AE197" s="223"/>
      <c r="AF197" s="168">
        <v>160</v>
      </c>
      <c r="AG197" s="328"/>
      <c r="AH197" s="223"/>
      <c r="AI197" s="168">
        <v>160</v>
      </c>
      <c r="AJ197" s="328"/>
      <c r="AK197" s="223"/>
      <c r="AL197" s="168">
        <v>160</v>
      </c>
      <c r="AM197" s="328"/>
      <c r="AN197" s="223"/>
      <c r="AO197" s="168">
        <v>160</v>
      </c>
      <c r="AP197" s="328"/>
      <c r="AQ197" s="223"/>
      <c r="AR197" s="168">
        <v>160</v>
      </c>
      <c r="AS197" s="328"/>
      <c r="AT197" s="223"/>
      <c r="AU197" s="168">
        <v>160</v>
      </c>
      <c r="AV197" s="328"/>
      <c r="AW197" s="223"/>
      <c r="AX197" s="168">
        <v>160</v>
      </c>
      <c r="AY197" s="328"/>
      <c r="AZ197" s="223"/>
      <c r="BA197" s="168">
        <v>160</v>
      </c>
      <c r="BB197" s="328"/>
      <c r="BC197" s="223"/>
      <c r="BD197" s="168">
        <v>160</v>
      </c>
      <c r="BE197" s="328"/>
      <c r="BF197" s="223"/>
      <c r="BG197" s="168">
        <v>160</v>
      </c>
      <c r="BH197" s="328"/>
      <c r="BI197" s="223"/>
      <c r="BJ197" s="168">
        <v>160</v>
      </c>
      <c r="BK197" s="328"/>
      <c r="BL197" s="223"/>
      <c r="BM197" s="226">
        <f t="shared" si="165"/>
        <v>0</v>
      </c>
      <c r="BN197" s="251">
        <f t="shared" si="166"/>
        <v>0</v>
      </c>
      <c r="BO197" s="226">
        <f t="shared" si="167"/>
        <v>0</v>
      </c>
      <c r="BP197" s="227">
        <f t="shared" si="168"/>
        <v>0</v>
      </c>
      <c r="BQ197" s="1"/>
      <c r="BR197" s="1"/>
      <c r="BS197" s="164">
        <v>160</v>
      </c>
      <c r="BT197" s="327"/>
      <c r="BU197" s="177"/>
      <c r="BV197" s="164">
        <v>160</v>
      </c>
      <c r="BW197" s="327"/>
      <c r="BX197" s="177"/>
      <c r="BY197" s="164">
        <v>160</v>
      </c>
      <c r="BZ197" s="327"/>
      <c r="CA197" s="177"/>
      <c r="CB197" s="164">
        <v>160</v>
      </c>
      <c r="CC197" s="327"/>
      <c r="CD197" s="177"/>
      <c r="CE197" s="164">
        <v>160</v>
      </c>
      <c r="CF197" s="327"/>
      <c r="CG197" s="177"/>
      <c r="CH197" s="164">
        <v>160</v>
      </c>
      <c r="CI197" s="327"/>
      <c r="CJ197" s="177"/>
      <c r="CK197" s="164">
        <v>160</v>
      </c>
      <c r="CL197" s="327"/>
      <c r="CM197" s="177"/>
      <c r="CN197" s="164">
        <v>160</v>
      </c>
      <c r="CO197" s="327"/>
      <c r="CP197" s="177"/>
      <c r="CQ197" s="164">
        <v>160</v>
      </c>
      <c r="CR197" s="327"/>
      <c r="CS197" s="177"/>
      <c r="CT197" s="164">
        <v>160</v>
      </c>
      <c r="CU197" s="327"/>
      <c r="CV197" s="177"/>
      <c r="CW197" s="164">
        <v>160</v>
      </c>
      <c r="CX197" s="327"/>
      <c r="CY197" s="177"/>
      <c r="CZ197" s="164">
        <v>160</v>
      </c>
      <c r="DA197" s="327"/>
      <c r="DB197" s="177"/>
      <c r="DC197" s="252">
        <f t="shared" si="169"/>
        <v>0</v>
      </c>
      <c r="DD197" s="251">
        <f t="shared" si="170"/>
        <v>0</v>
      </c>
      <c r="DE197" s="226">
        <f t="shared" si="171"/>
        <v>0</v>
      </c>
      <c r="DF197" s="227">
        <f t="shared" si="172"/>
        <v>0</v>
      </c>
      <c r="DG197" s="1"/>
      <c r="DH197" s="1"/>
      <c r="DI197" s="164">
        <v>160</v>
      </c>
      <c r="DJ197" s="340"/>
      <c r="DK197" s="169"/>
      <c r="DL197" s="195">
        <v>160</v>
      </c>
      <c r="DM197" s="328"/>
      <c r="DN197" s="169"/>
      <c r="DO197" s="195">
        <v>160</v>
      </c>
      <c r="DP197" s="328"/>
      <c r="DQ197" s="169"/>
      <c r="DR197" s="195">
        <v>160</v>
      </c>
      <c r="DS197" s="328"/>
      <c r="DT197" s="169"/>
      <c r="DU197" s="195">
        <v>160</v>
      </c>
      <c r="DV197" s="328"/>
      <c r="DW197" s="169"/>
      <c r="DX197" s="164">
        <v>160</v>
      </c>
      <c r="DY197" s="340"/>
      <c r="DZ197" s="169"/>
      <c r="EA197" s="195">
        <v>160</v>
      </c>
      <c r="EB197" s="328"/>
      <c r="EC197" s="169"/>
      <c r="ED197" s="195">
        <v>160</v>
      </c>
      <c r="EE197" s="328"/>
      <c r="EF197" s="169"/>
      <c r="EG197" s="195">
        <v>160</v>
      </c>
      <c r="EH197" s="328"/>
      <c r="EI197" s="169"/>
      <c r="EJ197" s="164">
        <v>160</v>
      </c>
      <c r="EK197" s="340"/>
      <c r="EL197" s="169"/>
      <c r="EM197" s="195">
        <v>160</v>
      </c>
      <c r="EN197" s="328"/>
      <c r="EO197" s="169"/>
      <c r="EP197" s="195">
        <v>160</v>
      </c>
      <c r="EQ197" s="328"/>
      <c r="ER197" s="169"/>
      <c r="ES197" s="252">
        <f t="shared" si="173"/>
        <v>0</v>
      </c>
      <c r="ET197" s="251">
        <f t="shared" si="174"/>
        <v>0</v>
      </c>
      <c r="EU197" s="226">
        <f t="shared" si="175"/>
        <v>0</v>
      </c>
      <c r="EV197" s="227">
        <f t="shared" si="176"/>
        <v>0</v>
      </c>
      <c r="EW197" s="1"/>
      <c r="EX197" s="1"/>
      <c r="EY197" s="346">
        <v>160</v>
      </c>
      <c r="EZ197" s="327"/>
      <c r="FA197" s="169"/>
      <c r="FB197" s="195">
        <v>160</v>
      </c>
      <c r="FC197" s="327"/>
      <c r="FD197" s="169"/>
      <c r="FE197" s="195">
        <v>160</v>
      </c>
      <c r="FF197" s="327"/>
      <c r="FG197" s="169"/>
      <c r="FH197" s="195">
        <v>160</v>
      </c>
      <c r="FI197" s="327"/>
      <c r="FJ197" s="169"/>
      <c r="FK197" s="164">
        <v>160</v>
      </c>
      <c r="FL197" s="340"/>
      <c r="FM197" s="169"/>
      <c r="FN197" s="195">
        <v>160</v>
      </c>
      <c r="FO197" s="327"/>
      <c r="FP197" s="169"/>
      <c r="FQ197" s="164">
        <v>160</v>
      </c>
      <c r="FR197" s="340"/>
      <c r="FS197" s="169"/>
      <c r="FT197" s="195">
        <v>160</v>
      </c>
      <c r="FU197" s="327"/>
      <c r="FV197" s="169"/>
      <c r="FW197" s="195">
        <v>160</v>
      </c>
      <c r="FX197" s="327"/>
      <c r="FY197" s="169"/>
      <c r="FZ197" s="164">
        <v>160</v>
      </c>
      <c r="GA197" s="340"/>
      <c r="GB197" s="169"/>
      <c r="GC197" s="195">
        <v>160</v>
      </c>
      <c r="GD197" s="327"/>
      <c r="GE197" s="169"/>
      <c r="GF197" s="195">
        <v>160</v>
      </c>
      <c r="GG197" s="327"/>
      <c r="GH197" s="169"/>
      <c r="GI197" s="252">
        <f t="shared" si="177"/>
        <v>0</v>
      </c>
      <c r="GJ197" s="251">
        <f t="shared" si="178"/>
        <v>0</v>
      </c>
      <c r="GK197" s="226">
        <f t="shared" si="179"/>
        <v>0</v>
      </c>
      <c r="GL197" s="227">
        <f t="shared" si="180"/>
        <v>0</v>
      </c>
      <c r="GM197" s="1"/>
      <c r="GN197" s="1"/>
      <c r="GO197" s="346">
        <v>160</v>
      </c>
      <c r="GP197" s="327"/>
      <c r="GQ197" s="169"/>
      <c r="GR197" s="195">
        <v>160</v>
      </c>
      <c r="GS197" s="327"/>
      <c r="GT197" s="169"/>
      <c r="GU197" s="195">
        <v>160</v>
      </c>
      <c r="GV197" s="327"/>
      <c r="GW197" s="169"/>
      <c r="GX197" s="195">
        <v>160</v>
      </c>
      <c r="GY197" s="327"/>
      <c r="GZ197" s="169"/>
      <c r="HA197" s="195">
        <v>160</v>
      </c>
      <c r="HB197" s="327"/>
      <c r="HC197" s="169"/>
      <c r="HD197" s="195">
        <v>160</v>
      </c>
      <c r="HE197" s="327"/>
      <c r="HF197" s="169"/>
      <c r="HG197" s="195">
        <v>160</v>
      </c>
      <c r="HH197" s="327"/>
      <c r="HI197" s="169"/>
      <c r="HJ197" s="195">
        <v>160</v>
      </c>
      <c r="HK197" s="327"/>
      <c r="HL197" s="169"/>
      <c r="HM197" s="195">
        <v>160</v>
      </c>
      <c r="HN197" s="327"/>
      <c r="HO197" s="169"/>
      <c r="HP197" s="195">
        <v>160</v>
      </c>
      <c r="HQ197" s="327"/>
      <c r="HR197" s="169"/>
      <c r="HS197" s="195">
        <v>160</v>
      </c>
      <c r="HT197" s="327"/>
      <c r="HU197" s="169"/>
      <c r="HV197" s="195">
        <v>160</v>
      </c>
      <c r="HW197" s="327"/>
      <c r="HX197" s="169"/>
      <c r="HY197" s="252">
        <f t="shared" si="181"/>
        <v>0</v>
      </c>
      <c r="HZ197" s="251">
        <f t="shared" si="182"/>
        <v>0</v>
      </c>
      <c r="IA197" s="226">
        <f t="shared" si="183"/>
        <v>0</v>
      </c>
      <c r="IB197" s="227">
        <f t="shared" si="184"/>
        <v>0</v>
      </c>
      <c r="IC197" s="1"/>
      <c r="ID197" s="1"/>
      <c r="IE197" s="346">
        <v>160</v>
      </c>
      <c r="IF197" s="327"/>
      <c r="IG197" s="169"/>
      <c r="IH197" s="195">
        <v>160</v>
      </c>
      <c r="II197" s="327"/>
      <c r="IJ197" s="169"/>
      <c r="IK197" s="164">
        <v>160</v>
      </c>
      <c r="IL197" s="340"/>
      <c r="IM197" s="169"/>
      <c r="IN197" s="164">
        <v>160</v>
      </c>
      <c r="IO197" s="340"/>
      <c r="IP197" s="169"/>
      <c r="IQ197" s="164">
        <v>160</v>
      </c>
      <c r="IR197" s="340"/>
      <c r="IS197" s="169"/>
      <c r="IT197" s="164">
        <v>160</v>
      </c>
      <c r="IU197" s="340"/>
      <c r="IV197" s="169"/>
      <c r="IW197" s="195">
        <v>160</v>
      </c>
      <c r="IX197" s="327"/>
      <c r="IY197" s="169"/>
      <c r="IZ197" s="164">
        <v>160</v>
      </c>
      <c r="JA197" s="340"/>
      <c r="JB197" s="169"/>
      <c r="JC197" s="164">
        <v>160</v>
      </c>
      <c r="JD197" s="340"/>
      <c r="JE197" s="169"/>
      <c r="JF197" s="164">
        <v>160</v>
      </c>
      <c r="JG197" s="340"/>
      <c r="JH197" s="169"/>
      <c r="JI197" s="164">
        <v>160</v>
      </c>
      <c r="JJ197" s="340"/>
      <c r="JK197" s="169"/>
      <c r="JL197" s="195">
        <v>160</v>
      </c>
      <c r="JM197" s="327"/>
      <c r="JN197" s="169"/>
      <c r="JO197" s="252">
        <f t="shared" si="185"/>
        <v>0</v>
      </c>
      <c r="JP197" s="251">
        <f t="shared" si="186"/>
        <v>0</v>
      </c>
      <c r="JQ197" s="226">
        <f t="shared" si="187"/>
        <v>0</v>
      </c>
      <c r="JR197" s="227">
        <f t="shared" si="188"/>
        <v>0</v>
      </c>
      <c r="JS197" s="1"/>
      <c r="JT197" s="1"/>
      <c r="JU197" s="164">
        <v>160</v>
      </c>
      <c r="JV197" s="340"/>
      <c r="JW197" s="169"/>
      <c r="JX197" s="164">
        <v>160</v>
      </c>
      <c r="JY197" s="340"/>
      <c r="JZ197" s="169"/>
      <c r="KA197" s="164">
        <v>160</v>
      </c>
      <c r="KB197" s="340"/>
      <c r="KC197" s="169"/>
      <c r="KD197" s="164">
        <v>160</v>
      </c>
      <c r="KE197" s="340"/>
      <c r="KF197" s="169"/>
      <c r="KG197" s="164">
        <v>160</v>
      </c>
      <c r="KH197" s="340"/>
      <c r="KI197" s="169"/>
      <c r="KJ197" s="164">
        <v>160</v>
      </c>
      <c r="KK197" s="340"/>
      <c r="KL197" s="169"/>
      <c r="KM197" s="164">
        <v>160</v>
      </c>
      <c r="KN197" s="340"/>
      <c r="KO197" s="169"/>
      <c r="KP197" s="164">
        <v>160</v>
      </c>
      <c r="KQ197" s="340"/>
      <c r="KR197" s="169"/>
      <c r="KS197" s="164">
        <v>160</v>
      </c>
      <c r="KT197" s="340"/>
      <c r="KU197" s="169"/>
      <c r="KV197" s="164">
        <v>160</v>
      </c>
      <c r="KW197" s="340"/>
      <c r="KX197" s="169"/>
      <c r="KY197" s="164">
        <v>160</v>
      </c>
      <c r="KZ197" s="340"/>
      <c r="LA197" s="169"/>
      <c r="LB197" s="164">
        <v>160</v>
      </c>
      <c r="LC197" s="340"/>
      <c r="LD197" s="169"/>
      <c r="LE197" s="252">
        <f t="shared" si="189"/>
        <v>0</v>
      </c>
      <c r="LF197" s="251">
        <f t="shared" si="190"/>
        <v>0</v>
      </c>
      <c r="LG197" s="226">
        <f t="shared" si="191"/>
        <v>0</v>
      </c>
      <c r="LH197" s="227">
        <f t="shared" si="192"/>
        <v>0</v>
      </c>
      <c r="LI197" s="1"/>
      <c r="LJ197" s="1"/>
      <c r="LK197" s="164">
        <v>160</v>
      </c>
      <c r="LL197" s="340"/>
      <c r="LM197" s="169"/>
      <c r="LN197" s="164">
        <v>160</v>
      </c>
      <c r="LO197" s="340"/>
      <c r="LP197" s="169"/>
      <c r="LQ197" s="164">
        <v>160</v>
      </c>
      <c r="LR197" s="340"/>
      <c r="LS197" s="169"/>
      <c r="LT197" s="164">
        <v>160</v>
      </c>
      <c r="LU197" s="340"/>
      <c r="LV197" s="169"/>
      <c r="LW197" s="164">
        <v>160</v>
      </c>
      <c r="LX197" s="340"/>
      <c r="LY197" s="169"/>
      <c r="LZ197" s="205">
        <v>160</v>
      </c>
      <c r="MA197" s="340"/>
      <c r="MB197" s="169"/>
      <c r="MC197" s="164">
        <v>160</v>
      </c>
      <c r="MD197" s="340"/>
      <c r="ME197" s="169"/>
      <c r="MF197" s="164">
        <v>160</v>
      </c>
      <c r="MG197" s="340"/>
      <c r="MH197" s="169"/>
      <c r="MI197" s="164">
        <v>160</v>
      </c>
      <c r="MJ197" s="340"/>
      <c r="MK197" s="169"/>
      <c r="ML197" s="164">
        <v>160</v>
      </c>
      <c r="MM197" s="340"/>
      <c r="MN197" s="169"/>
      <c r="MO197" s="205">
        <v>160</v>
      </c>
      <c r="MP197" s="340"/>
      <c r="MQ197" s="169"/>
      <c r="MR197" s="164">
        <v>160</v>
      </c>
      <c r="MS197" s="340"/>
      <c r="MT197" s="169"/>
      <c r="MU197" s="252">
        <f t="shared" si="193"/>
        <v>0</v>
      </c>
      <c r="MV197" s="251">
        <f t="shared" si="194"/>
        <v>0</v>
      </c>
      <c r="MW197" s="226">
        <f t="shared" si="195"/>
        <v>0</v>
      </c>
      <c r="MX197" s="227">
        <f t="shared" si="196"/>
        <v>0</v>
      </c>
      <c r="MY197" s="1"/>
      <c r="MZ197" s="1"/>
      <c r="NA197" s="346">
        <v>160</v>
      </c>
      <c r="NB197" s="327"/>
      <c r="NC197" s="169"/>
      <c r="ND197" s="164">
        <v>160</v>
      </c>
      <c r="NE197" s="340"/>
      <c r="NF197" s="169"/>
      <c r="NG197" s="195">
        <v>160</v>
      </c>
      <c r="NH197" s="327"/>
      <c r="NI197" s="169"/>
      <c r="NJ197" s="195">
        <v>160</v>
      </c>
      <c r="NK197" s="327"/>
      <c r="NL197" s="169"/>
      <c r="NM197" s="164">
        <v>160</v>
      </c>
      <c r="NN197" s="340"/>
      <c r="NO197" s="169"/>
      <c r="NP197" s="164">
        <v>160</v>
      </c>
      <c r="NQ197" s="340"/>
      <c r="NR197" s="169"/>
      <c r="NS197" s="164">
        <v>160</v>
      </c>
      <c r="NT197" s="340"/>
      <c r="NU197" s="169"/>
      <c r="NV197" s="195">
        <v>160</v>
      </c>
      <c r="NW197" s="327"/>
      <c r="NX197" s="169"/>
      <c r="NY197" s="195">
        <v>160</v>
      </c>
      <c r="NZ197" s="327"/>
      <c r="OA197" s="169"/>
      <c r="OB197" s="164">
        <v>160</v>
      </c>
      <c r="OC197" s="340"/>
      <c r="OD197" s="169"/>
      <c r="OE197" s="164">
        <v>160</v>
      </c>
      <c r="OF197" s="340"/>
      <c r="OG197" s="169"/>
      <c r="OH197" s="164">
        <v>160</v>
      </c>
      <c r="OI197" s="340"/>
      <c r="OJ197" s="169"/>
      <c r="OK197" s="252">
        <f t="shared" si="197"/>
        <v>0</v>
      </c>
      <c r="OL197" s="251">
        <f t="shared" si="198"/>
        <v>0</v>
      </c>
      <c r="OM197" s="226">
        <f t="shared" si="199"/>
        <v>0</v>
      </c>
      <c r="ON197" s="227">
        <f t="shared" si="200"/>
        <v>0</v>
      </c>
      <c r="OO197" s="1"/>
      <c r="OP197" s="1"/>
      <c r="OQ197" s="283" t="s">
        <v>297</v>
      </c>
      <c r="OR197" s="354">
        <v>160</v>
      </c>
      <c r="OS197" s="327"/>
      <c r="OT197" s="177"/>
      <c r="OU197" s="252">
        <f t="shared" si="201"/>
        <v>0</v>
      </c>
      <c r="OV197" s="227">
        <f t="shared" si="202"/>
        <v>0</v>
      </c>
      <c r="OW197" s="226">
        <f t="shared" si="203"/>
        <v>0</v>
      </c>
      <c r="OX197" s="251">
        <f t="shared" si="204"/>
        <v>0</v>
      </c>
      <c r="OY197" s="293"/>
      <c r="OZ197" s="1"/>
      <c r="PA197" s="1"/>
      <c r="PB197" s="228">
        <f t="shared" si="206"/>
        <v>0</v>
      </c>
      <c r="PC197" s="255">
        <f t="shared" si="207"/>
        <v>0</v>
      </c>
      <c r="PD197" s="226">
        <f t="shared" si="208"/>
        <v>0</v>
      </c>
      <c r="PE197" s="227">
        <f t="shared" si="209"/>
        <v>0</v>
      </c>
      <c r="PF197" s="230">
        <f t="shared" si="210"/>
        <v>0</v>
      </c>
      <c r="PG197" s="229">
        <f t="shared" si="211"/>
        <v>0</v>
      </c>
      <c r="PH197" s="226">
        <f t="shared" si="212"/>
        <v>0</v>
      </c>
      <c r="PI197" s="251">
        <f t="shared" si="213"/>
        <v>0</v>
      </c>
      <c r="PJ197" s="412">
        <f t="shared" si="214"/>
        <v>0</v>
      </c>
      <c r="PK197" s="417">
        <f t="shared" si="215"/>
        <v>0</v>
      </c>
      <c r="PL197" s="412">
        <f t="shared" si="216"/>
        <v>0</v>
      </c>
      <c r="PM197" s="414">
        <f t="shared" si="217"/>
        <v>0</v>
      </c>
      <c r="PN197" s="412" t="s">
        <v>338</v>
      </c>
      <c r="PO197" s="414" t="s">
        <v>338</v>
      </c>
      <c r="PP197" s="412">
        <f t="shared" si="218"/>
        <v>0</v>
      </c>
      <c r="PQ197" s="414">
        <f t="shared" si="219"/>
        <v>0</v>
      </c>
      <c r="PR197" s="1"/>
      <c r="PV197" s="26"/>
      <c r="PW197" s="26"/>
      <c r="PY197" s="26"/>
    </row>
    <row r="198" spans="2:441" s="4" customFormat="1" ht="15" hidden="1" customHeight="1" x14ac:dyDescent="0.25">
      <c r="B198" s="46"/>
      <c r="C198" s="982"/>
      <c r="D198" s="983"/>
      <c r="E198" s="583"/>
      <c r="F198" s="652"/>
      <c r="G198" s="584"/>
      <c r="H198" s="58"/>
      <c r="I198" s="57">
        <f>INT(ROUND(F198,2)*(IF(RIGHT(G198,1)="*",data!$J$11*H198+(IF(H198&gt;0, data!$K$11,0)),(IF(G198&gt;0,data!$J$11*RIGHT(G198,5)+data!$K$11,0)))))</f>
        <v>0</v>
      </c>
      <c r="J198" s="57">
        <f t="shared" si="220"/>
        <v>0</v>
      </c>
      <c r="K198" s="576"/>
      <c r="L198" s="550"/>
      <c r="M198" s="128"/>
      <c r="N198" s="57">
        <f>INT(ROUND(F198,2)*(IF(J198&gt;0,(IF(L198="ano",data!$J$6,0)),0)))</f>
        <v>0</v>
      </c>
      <c r="O198" s="61">
        <f t="shared" si="221"/>
        <v>0</v>
      </c>
      <c r="P198" s="63">
        <f t="shared" si="222"/>
        <v>0</v>
      </c>
      <c r="Q198" s="26"/>
      <c r="R198" s="288" t="str">
        <f t="shared" si="223"/>
        <v/>
      </c>
      <c r="S198" s="289" t="str">
        <f t="shared" si="224"/>
        <v/>
      </c>
      <c r="T198" s="65" t="s">
        <v>338</v>
      </c>
      <c r="U198" s="290" t="str">
        <f t="shared" si="225"/>
        <v/>
      </c>
      <c r="V198" s="4">
        <f t="shared" si="205"/>
        <v>0</v>
      </c>
      <c r="W198" s="26">
        <f t="shared" si="226"/>
        <v>0</v>
      </c>
      <c r="X198" s="26">
        <f>IF(OR(G198=data!$I$18,G198=data!$I$19,G198=data!$I$20,G198=data!$I$21,G198=data!$I$22,G198=data!$I$23,G198=data!$I$24,G198=data!$I$25,G198=data!$I$26,G198=data!$I$27,G198=data!$I$28,G198=data!$I$29,G198=data!$I$30,G198=data!$I$31,G198=data!$I$32,G198=data!$I$33,G198=data!$I$34,G198=data!$I$35,G198=data!$I$36,G198=data!$I$37,G198=data!$I$38,G198=data!$I$39,G198=data!$I$40,G198=data!$I$41,G198=data!$I$42,G198=data!$I$43,G198=data!$I$44),1,0)</f>
        <v>0</v>
      </c>
      <c r="Z198" s="173" t="s">
        <v>297</v>
      </c>
      <c r="AA198" s="10"/>
      <c r="AB198" s="10"/>
      <c r="AC198" s="560">
        <v>160</v>
      </c>
      <c r="AD198" s="561"/>
      <c r="AE198" s="562"/>
      <c r="AF198" s="560">
        <v>160</v>
      </c>
      <c r="AG198" s="561"/>
      <c r="AH198" s="562"/>
      <c r="AI198" s="560">
        <v>160</v>
      </c>
      <c r="AJ198" s="561"/>
      <c r="AK198" s="562"/>
      <c r="AL198" s="560">
        <v>160</v>
      </c>
      <c r="AM198" s="561"/>
      <c r="AN198" s="562"/>
      <c r="AO198" s="560">
        <v>160</v>
      </c>
      <c r="AP198" s="561"/>
      <c r="AQ198" s="562"/>
      <c r="AR198" s="560">
        <v>160</v>
      </c>
      <c r="AS198" s="561"/>
      <c r="AT198" s="562"/>
      <c r="AU198" s="560">
        <v>160</v>
      </c>
      <c r="AV198" s="561"/>
      <c r="AW198" s="562"/>
      <c r="AX198" s="560">
        <v>160</v>
      </c>
      <c r="AY198" s="561"/>
      <c r="AZ198" s="562"/>
      <c r="BA198" s="560">
        <v>160</v>
      </c>
      <c r="BB198" s="561"/>
      <c r="BC198" s="562"/>
      <c r="BD198" s="560">
        <v>160</v>
      </c>
      <c r="BE198" s="561"/>
      <c r="BF198" s="562"/>
      <c r="BG198" s="560">
        <v>160</v>
      </c>
      <c r="BH198" s="561"/>
      <c r="BI198" s="562"/>
      <c r="BJ198" s="560">
        <v>160</v>
      </c>
      <c r="BK198" s="561"/>
      <c r="BL198" s="562"/>
      <c r="BM198" s="226">
        <f t="shared" si="165"/>
        <v>0</v>
      </c>
      <c r="BN198" s="251">
        <f t="shared" si="166"/>
        <v>0</v>
      </c>
      <c r="BO198" s="226">
        <f t="shared" si="167"/>
        <v>0</v>
      </c>
      <c r="BP198" s="227">
        <f t="shared" si="168"/>
        <v>0</v>
      </c>
      <c r="BQ198" s="1"/>
      <c r="BR198" s="1"/>
      <c r="BS198" s="174">
        <v>160</v>
      </c>
      <c r="BT198" s="573"/>
      <c r="BU198" s="175"/>
      <c r="BV198" s="174">
        <v>160</v>
      </c>
      <c r="BW198" s="573"/>
      <c r="BX198" s="175"/>
      <c r="BY198" s="174">
        <v>160</v>
      </c>
      <c r="BZ198" s="573"/>
      <c r="CA198" s="175"/>
      <c r="CB198" s="174">
        <v>160</v>
      </c>
      <c r="CC198" s="573"/>
      <c r="CD198" s="175"/>
      <c r="CE198" s="174">
        <v>160</v>
      </c>
      <c r="CF198" s="573"/>
      <c r="CG198" s="175"/>
      <c r="CH198" s="174">
        <v>160</v>
      </c>
      <c r="CI198" s="573"/>
      <c r="CJ198" s="175"/>
      <c r="CK198" s="174">
        <v>160</v>
      </c>
      <c r="CL198" s="573"/>
      <c r="CM198" s="175"/>
      <c r="CN198" s="174">
        <v>160</v>
      </c>
      <c r="CO198" s="573"/>
      <c r="CP198" s="175"/>
      <c r="CQ198" s="174">
        <v>160</v>
      </c>
      <c r="CR198" s="573"/>
      <c r="CS198" s="175"/>
      <c r="CT198" s="174">
        <v>160</v>
      </c>
      <c r="CU198" s="573"/>
      <c r="CV198" s="175"/>
      <c r="CW198" s="174">
        <v>160</v>
      </c>
      <c r="CX198" s="573"/>
      <c r="CY198" s="175"/>
      <c r="CZ198" s="174">
        <v>160</v>
      </c>
      <c r="DA198" s="573"/>
      <c r="DB198" s="175"/>
      <c r="DC198" s="252">
        <f t="shared" si="169"/>
        <v>0</v>
      </c>
      <c r="DD198" s="251">
        <f t="shared" si="170"/>
        <v>0</v>
      </c>
      <c r="DE198" s="226">
        <f t="shared" si="171"/>
        <v>0</v>
      </c>
      <c r="DF198" s="227">
        <f t="shared" si="172"/>
        <v>0</v>
      </c>
      <c r="DG198" s="1"/>
      <c r="DH198" s="1"/>
      <c r="DI198" s="174">
        <v>160</v>
      </c>
      <c r="DJ198" s="566"/>
      <c r="DK198" s="567"/>
      <c r="DL198" s="201">
        <v>160</v>
      </c>
      <c r="DM198" s="561"/>
      <c r="DN198" s="567"/>
      <c r="DO198" s="201">
        <v>160</v>
      </c>
      <c r="DP198" s="561"/>
      <c r="DQ198" s="567"/>
      <c r="DR198" s="201">
        <v>160</v>
      </c>
      <c r="DS198" s="561"/>
      <c r="DT198" s="567"/>
      <c r="DU198" s="201">
        <v>160</v>
      </c>
      <c r="DV198" s="561"/>
      <c r="DW198" s="567"/>
      <c r="DX198" s="174">
        <v>160</v>
      </c>
      <c r="DY198" s="566"/>
      <c r="DZ198" s="567"/>
      <c r="EA198" s="201">
        <v>160</v>
      </c>
      <c r="EB198" s="561"/>
      <c r="EC198" s="567"/>
      <c r="ED198" s="201">
        <v>160</v>
      </c>
      <c r="EE198" s="561"/>
      <c r="EF198" s="567"/>
      <c r="EG198" s="201">
        <v>160</v>
      </c>
      <c r="EH198" s="561"/>
      <c r="EI198" s="567"/>
      <c r="EJ198" s="174">
        <v>160</v>
      </c>
      <c r="EK198" s="566"/>
      <c r="EL198" s="567"/>
      <c r="EM198" s="201">
        <v>160</v>
      </c>
      <c r="EN198" s="561"/>
      <c r="EO198" s="567"/>
      <c r="EP198" s="201">
        <v>160</v>
      </c>
      <c r="EQ198" s="561"/>
      <c r="ER198" s="567"/>
      <c r="ES198" s="252">
        <f t="shared" si="173"/>
        <v>0</v>
      </c>
      <c r="ET198" s="251">
        <f t="shared" si="174"/>
        <v>0</v>
      </c>
      <c r="EU198" s="226">
        <f t="shared" si="175"/>
        <v>0</v>
      </c>
      <c r="EV198" s="227">
        <f t="shared" si="176"/>
        <v>0</v>
      </c>
      <c r="EW198" s="1"/>
      <c r="EX198" s="1"/>
      <c r="EY198" s="568">
        <v>160</v>
      </c>
      <c r="EZ198" s="573"/>
      <c r="FA198" s="567"/>
      <c r="FB198" s="201">
        <v>160</v>
      </c>
      <c r="FC198" s="573"/>
      <c r="FD198" s="567"/>
      <c r="FE198" s="201">
        <v>160</v>
      </c>
      <c r="FF198" s="573"/>
      <c r="FG198" s="567"/>
      <c r="FH198" s="201">
        <v>160</v>
      </c>
      <c r="FI198" s="573"/>
      <c r="FJ198" s="567"/>
      <c r="FK198" s="174">
        <v>160</v>
      </c>
      <c r="FL198" s="566"/>
      <c r="FM198" s="567"/>
      <c r="FN198" s="201">
        <v>160</v>
      </c>
      <c r="FO198" s="573"/>
      <c r="FP198" s="567"/>
      <c r="FQ198" s="174">
        <v>160</v>
      </c>
      <c r="FR198" s="566"/>
      <c r="FS198" s="567"/>
      <c r="FT198" s="201">
        <v>160</v>
      </c>
      <c r="FU198" s="573"/>
      <c r="FV198" s="567"/>
      <c r="FW198" s="201">
        <v>160</v>
      </c>
      <c r="FX198" s="573"/>
      <c r="FY198" s="567"/>
      <c r="FZ198" s="174">
        <v>160</v>
      </c>
      <c r="GA198" s="566"/>
      <c r="GB198" s="567"/>
      <c r="GC198" s="201">
        <v>160</v>
      </c>
      <c r="GD198" s="573"/>
      <c r="GE198" s="567"/>
      <c r="GF198" s="201">
        <v>160</v>
      </c>
      <c r="GG198" s="573"/>
      <c r="GH198" s="567"/>
      <c r="GI198" s="252">
        <f t="shared" si="177"/>
        <v>0</v>
      </c>
      <c r="GJ198" s="251">
        <f t="shared" si="178"/>
        <v>0</v>
      </c>
      <c r="GK198" s="226">
        <f t="shared" si="179"/>
        <v>0</v>
      </c>
      <c r="GL198" s="227">
        <f t="shared" si="180"/>
        <v>0</v>
      </c>
      <c r="GM198" s="1"/>
      <c r="GN198" s="1"/>
      <c r="GO198" s="568">
        <v>160</v>
      </c>
      <c r="GP198" s="573"/>
      <c r="GQ198" s="567"/>
      <c r="GR198" s="201">
        <v>160</v>
      </c>
      <c r="GS198" s="573"/>
      <c r="GT198" s="567"/>
      <c r="GU198" s="201">
        <v>160</v>
      </c>
      <c r="GV198" s="573"/>
      <c r="GW198" s="567"/>
      <c r="GX198" s="201">
        <v>160</v>
      </c>
      <c r="GY198" s="573"/>
      <c r="GZ198" s="567"/>
      <c r="HA198" s="201">
        <v>160</v>
      </c>
      <c r="HB198" s="573"/>
      <c r="HC198" s="567"/>
      <c r="HD198" s="201">
        <v>160</v>
      </c>
      <c r="HE198" s="573"/>
      <c r="HF198" s="567"/>
      <c r="HG198" s="201">
        <v>160</v>
      </c>
      <c r="HH198" s="573"/>
      <c r="HI198" s="567"/>
      <c r="HJ198" s="201">
        <v>160</v>
      </c>
      <c r="HK198" s="573"/>
      <c r="HL198" s="567"/>
      <c r="HM198" s="201">
        <v>160</v>
      </c>
      <c r="HN198" s="573"/>
      <c r="HO198" s="567"/>
      <c r="HP198" s="201">
        <v>160</v>
      </c>
      <c r="HQ198" s="573"/>
      <c r="HR198" s="567"/>
      <c r="HS198" s="201">
        <v>160</v>
      </c>
      <c r="HT198" s="573"/>
      <c r="HU198" s="567"/>
      <c r="HV198" s="201">
        <v>160</v>
      </c>
      <c r="HW198" s="573"/>
      <c r="HX198" s="567"/>
      <c r="HY198" s="252">
        <f t="shared" si="181"/>
        <v>0</v>
      </c>
      <c r="HZ198" s="251">
        <f t="shared" si="182"/>
        <v>0</v>
      </c>
      <c r="IA198" s="226">
        <f t="shared" si="183"/>
        <v>0</v>
      </c>
      <c r="IB198" s="227">
        <f t="shared" si="184"/>
        <v>0</v>
      </c>
      <c r="IC198" s="1"/>
      <c r="ID198" s="1"/>
      <c r="IE198" s="568">
        <v>160</v>
      </c>
      <c r="IF198" s="573"/>
      <c r="IG198" s="567"/>
      <c r="IH198" s="201">
        <v>160</v>
      </c>
      <c r="II198" s="573"/>
      <c r="IJ198" s="567"/>
      <c r="IK198" s="174">
        <v>160</v>
      </c>
      <c r="IL198" s="566"/>
      <c r="IM198" s="567"/>
      <c r="IN198" s="174">
        <v>160</v>
      </c>
      <c r="IO198" s="566"/>
      <c r="IP198" s="567"/>
      <c r="IQ198" s="174">
        <v>160</v>
      </c>
      <c r="IR198" s="566"/>
      <c r="IS198" s="567"/>
      <c r="IT198" s="174">
        <v>160</v>
      </c>
      <c r="IU198" s="566"/>
      <c r="IV198" s="567"/>
      <c r="IW198" s="201">
        <v>160</v>
      </c>
      <c r="IX198" s="573"/>
      <c r="IY198" s="567"/>
      <c r="IZ198" s="174">
        <v>160</v>
      </c>
      <c r="JA198" s="566"/>
      <c r="JB198" s="567"/>
      <c r="JC198" s="174">
        <v>160</v>
      </c>
      <c r="JD198" s="566"/>
      <c r="JE198" s="567"/>
      <c r="JF198" s="174">
        <v>160</v>
      </c>
      <c r="JG198" s="566"/>
      <c r="JH198" s="567"/>
      <c r="JI198" s="174">
        <v>160</v>
      </c>
      <c r="JJ198" s="566"/>
      <c r="JK198" s="567"/>
      <c r="JL198" s="201">
        <v>160</v>
      </c>
      <c r="JM198" s="573"/>
      <c r="JN198" s="567"/>
      <c r="JO198" s="252">
        <f t="shared" si="185"/>
        <v>0</v>
      </c>
      <c r="JP198" s="251">
        <f t="shared" si="186"/>
        <v>0</v>
      </c>
      <c r="JQ198" s="226">
        <f t="shared" si="187"/>
        <v>0</v>
      </c>
      <c r="JR198" s="227">
        <f t="shared" si="188"/>
        <v>0</v>
      </c>
      <c r="JS198" s="1"/>
      <c r="JT198" s="1"/>
      <c r="JU198" s="174">
        <v>160</v>
      </c>
      <c r="JV198" s="566"/>
      <c r="JW198" s="567"/>
      <c r="JX198" s="174">
        <v>160</v>
      </c>
      <c r="JY198" s="566"/>
      <c r="JZ198" s="567"/>
      <c r="KA198" s="174">
        <v>160</v>
      </c>
      <c r="KB198" s="566"/>
      <c r="KC198" s="567"/>
      <c r="KD198" s="174">
        <v>160</v>
      </c>
      <c r="KE198" s="566"/>
      <c r="KF198" s="567"/>
      <c r="KG198" s="174">
        <v>160</v>
      </c>
      <c r="KH198" s="566"/>
      <c r="KI198" s="567"/>
      <c r="KJ198" s="174">
        <v>160</v>
      </c>
      <c r="KK198" s="566"/>
      <c r="KL198" s="567"/>
      <c r="KM198" s="174">
        <v>160</v>
      </c>
      <c r="KN198" s="566"/>
      <c r="KO198" s="567"/>
      <c r="KP198" s="174">
        <v>160</v>
      </c>
      <c r="KQ198" s="566"/>
      <c r="KR198" s="567"/>
      <c r="KS198" s="174">
        <v>160</v>
      </c>
      <c r="KT198" s="566"/>
      <c r="KU198" s="567"/>
      <c r="KV198" s="174">
        <v>160</v>
      </c>
      <c r="KW198" s="566"/>
      <c r="KX198" s="567"/>
      <c r="KY198" s="174">
        <v>160</v>
      </c>
      <c r="KZ198" s="566"/>
      <c r="LA198" s="567"/>
      <c r="LB198" s="174">
        <v>160</v>
      </c>
      <c r="LC198" s="566"/>
      <c r="LD198" s="567"/>
      <c r="LE198" s="252">
        <f t="shared" si="189"/>
        <v>0</v>
      </c>
      <c r="LF198" s="251">
        <f t="shared" si="190"/>
        <v>0</v>
      </c>
      <c r="LG198" s="226">
        <f t="shared" si="191"/>
        <v>0</v>
      </c>
      <c r="LH198" s="227">
        <f t="shared" si="192"/>
        <v>0</v>
      </c>
      <c r="LI198" s="1"/>
      <c r="LJ198" s="1"/>
      <c r="LK198" s="174">
        <v>160</v>
      </c>
      <c r="LL198" s="566"/>
      <c r="LM198" s="567"/>
      <c r="LN198" s="174">
        <v>160</v>
      </c>
      <c r="LO198" s="566"/>
      <c r="LP198" s="567"/>
      <c r="LQ198" s="174">
        <v>160</v>
      </c>
      <c r="LR198" s="566"/>
      <c r="LS198" s="567"/>
      <c r="LT198" s="174">
        <v>160</v>
      </c>
      <c r="LU198" s="566"/>
      <c r="LV198" s="567"/>
      <c r="LW198" s="174">
        <v>160</v>
      </c>
      <c r="LX198" s="566"/>
      <c r="LY198" s="567"/>
      <c r="LZ198" s="551">
        <v>160</v>
      </c>
      <c r="MA198" s="566"/>
      <c r="MB198" s="567"/>
      <c r="MC198" s="174">
        <v>160</v>
      </c>
      <c r="MD198" s="566"/>
      <c r="ME198" s="567"/>
      <c r="MF198" s="174">
        <v>160</v>
      </c>
      <c r="MG198" s="566"/>
      <c r="MH198" s="567"/>
      <c r="MI198" s="174">
        <v>160</v>
      </c>
      <c r="MJ198" s="566"/>
      <c r="MK198" s="567"/>
      <c r="ML198" s="174">
        <v>160</v>
      </c>
      <c r="MM198" s="566"/>
      <c r="MN198" s="567"/>
      <c r="MO198" s="551">
        <v>160</v>
      </c>
      <c r="MP198" s="566"/>
      <c r="MQ198" s="567"/>
      <c r="MR198" s="174">
        <v>160</v>
      </c>
      <c r="MS198" s="566"/>
      <c r="MT198" s="567"/>
      <c r="MU198" s="252">
        <f t="shared" si="193"/>
        <v>0</v>
      </c>
      <c r="MV198" s="251">
        <f t="shared" si="194"/>
        <v>0</v>
      </c>
      <c r="MW198" s="226">
        <f t="shared" si="195"/>
        <v>0</v>
      </c>
      <c r="MX198" s="227">
        <f t="shared" si="196"/>
        <v>0</v>
      </c>
      <c r="MY198" s="1"/>
      <c r="MZ198" s="1"/>
      <c r="NA198" s="568">
        <v>160</v>
      </c>
      <c r="NB198" s="573"/>
      <c r="NC198" s="567"/>
      <c r="ND198" s="174">
        <v>160</v>
      </c>
      <c r="NE198" s="566"/>
      <c r="NF198" s="567"/>
      <c r="NG198" s="201">
        <v>160</v>
      </c>
      <c r="NH198" s="573"/>
      <c r="NI198" s="567"/>
      <c r="NJ198" s="201">
        <v>160</v>
      </c>
      <c r="NK198" s="573"/>
      <c r="NL198" s="567"/>
      <c r="NM198" s="174">
        <v>160</v>
      </c>
      <c r="NN198" s="566"/>
      <c r="NO198" s="567"/>
      <c r="NP198" s="174">
        <v>160</v>
      </c>
      <c r="NQ198" s="566"/>
      <c r="NR198" s="567"/>
      <c r="NS198" s="174">
        <v>160</v>
      </c>
      <c r="NT198" s="566"/>
      <c r="NU198" s="567"/>
      <c r="NV198" s="201">
        <v>160</v>
      </c>
      <c r="NW198" s="573"/>
      <c r="NX198" s="567"/>
      <c r="NY198" s="201">
        <v>160</v>
      </c>
      <c r="NZ198" s="573"/>
      <c r="OA198" s="567"/>
      <c r="OB198" s="174">
        <v>160</v>
      </c>
      <c r="OC198" s="566"/>
      <c r="OD198" s="567"/>
      <c r="OE198" s="174">
        <v>160</v>
      </c>
      <c r="OF198" s="566"/>
      <c r="OG198" s="567"/>
      <c r="OH198" s="174">
        <v>160</v>
      </c>
      <c r="OI198" s="566"/>
      <c r="OJ198" s="567"/>
      <c r="OK198" s="252">
        <f t="shared" si="197"/>
        <v>0</v>
      </c>
      <c r="OL198" s="251">
        <f t="shared" si="198"/>
        <v>0</v>
      </c>
      <c r="OM198" s="226">
        <f t="shared" si="199"/>
        <v>0</v>
      </c>
      <c r="ON198" s="227">
        <f t="shared" si="200"/>
        <v>0</v>
      </c>
      <c r="OO198" s="1"/>
      <c r="OP198" s="1"/>
      <c r="OQ198" s="571" t="s">
        <v>297</v>
      </c>
      <c r="OR198" s="577">
        <v>160</v>
      </c>
      <c r="OS198" s="573"/>
      <c r="OT198" s="175"/>
      <c r="OU198" s="252">
        <f t="shared" si="201"/>
        <v>0</v>
      </c>
      <c r="OV198" s="227">
        <f t="shared" si="202"/>
        <v>0</v>
      </c>
      <c r="OW198" s="226">
        <f t="shared" si="203"/>
        <v>0</v>
      </c>
      <c r="OX198" s="251">
        <f t="shared" si="204"/>
        <v>0</v>
      </c>
      <c r="OY198" s="574"/>
      <c r="OZ198" s="1"/>
      <c r="PA198" s="1"/>
      <c r="PB198" s="228">
        <f t="shared" si="206"/>
        <v>0</v>
      </c>
      <c r="PC198" s="255">
        <f t="shared" si="207"/>
        <v>0</v>
      </c>
      <c r="PD198" s="226">
        <f t="shared" si="208"/>
        <v>0</v>
      </c>
      <c r="PE198" s="227">
        <f t="shared" si="209"/>
        <v>0</v>
      </c>
      <c r="PF198" s="230">
        <f t="shared" si="210"/>
        <v>0</v>
      </c>
      <c r="PG198" s="229">
        <f t="shared" si="211"/>
        <v>0</v>
      </c>
      <c r="PH198" s="226">
        <f t="shared" si="212"/>
        <v>0</v>
      </c>
      <c r="PI198" s="251">
        <f t="shared" si="213"/>
        <v>0</v>
      </c>
      <c r="PJ198" s="412">
        <f t="shared" si="214"/>
        <v>0</v>
      </c>
      <c r="PK198" s="417">
        <f t="shared" si="215"/>
        <v>0</v>
      </c>
      <c r="PL198" s="412">
        <f t="shared" si="216"/>
        <v>0</v>
      </c>
      <c r="PM198" s="414">
        <f t="shared" si="217"/>
        <v>0</v>
      </c>
      <c r="PN198" s="412" t="s">
        <v>338</v>
      </c>
      <c r="PO198" s="414" t="s">
        <v>338</v>
      </c>
      <c r="PP198" s="412">
        <f t="shared" si="218"/>
        <v>0</v>
      </c>
      <c r="PQ198" s="414">
        <f t="shared" si="219"/>
        <v>0</v>
      </c>
      <c r="PR198" s="1"/>
      <c r="PV198" s="26"/>
      <c r="PW198" s="26"/>
      <c r="PY198" s="26"/>
    </row>
    <row r="199" spans="2:441" s="4" customFormat="1" ht="16.5" customHeight="1" x14ac:dyDescent="0.25">
      <c r="B199" s="46" t="s">
        <v>375</v>
      </c>
      <c r="C199" s="986"/>
      <c r="D199" s="987"/>
      <c r="E199" s="308"/>
      <c r="F199" s="652">
        <v>1</v>
      </c>
      <c r="G199" s="309"/>
      <c r="H199" s="59"/>
      <c r="I199" s="57">
        <f>INT(ROUND(F199,2)*(IF(RIGHT(G199,1)="*",data!$J$11*H199+(IF(H199&gt;0, data!$K$11,0)),(IF(G199&gt;0,data!$J$11*RIGHT(G199,5)+data!$K$11,0)))))</f>
        <v>0</v>
      </c>
      <c r="J199" s="57">
        <f t="shared" si="220"/>
        <v>0</v>
      </c>
      <c r="K199" s="313"/>
      <c r="L199" s="314"/>
      <c r="M199" s="312"/>
      <c r="N199" s="57">
        <f>INT(ROUND(F199,2)*(IF(J199&gt;0,(IF(L199="ano",data!$J$6,0)),0)))</f>
        <v>0</v>
      </c>
      <c r="O199" s="61">
        <f t="shared" si="221"/>
        <v>0</v>
      </c>
      <c r="P199" s="63">
        <f t="shared" si="222"/>
        <v>0</v>
      </c>
      <c r="Q199" s="26"/>
      <c r="R199" s="288" t="str">
        <f t="shared" si="223"/>
        <v/>
      </c>
      <c r="S199" s="289" t="str">
        <f t="shared" si="224"/>
        <v/>
      </c>
      <c r="T199" s="65" t="s">
        <v>338</v>
      </c>
      <c r="U199" s="290" t="str">
        <f t="shared" si="225"/>
        <v/>
      </c>
      <c r="V199" s="4">
        <f t="shared" si="205"/>
        <v>0</v>
      </c>
      <c r="W199" s="26">
        <f t="shared" si="226"/>
        <v>0</v>
      </c>
      <c r="X199" s="26">
        <f>IF(OR(G199=data!$I$18,G199=data!$I$19,G199=data!$I$20,G199=data!$I$21,G199=data!$I$22,G199=data!$I$23,G199=data!$I$24,G199=data!$I$25,G199=data!$I$26,G199=data!$I$27,G199=data!$I$28,G199=data!$I$29,G199=data!$I$30,G199=data!$I$31,G199=data!$I$32,G199=data!$I$33,G199=data!$I$34,G199=data!$I$35,G199=data!$I$36,G199=data!$I$37,G199=data!$I$38,G199=data!$I$39,G199=data!$I$40,G199=data!$I$41,G199=data!$I$42,G199=data!$I$43,G199=data!$I$44),1,0)</f>
        <v>0</v>
      </c>
      <c r="Z199" s="176" t="s">
        <v>297</v>
      </c>
      <c r="AA199" s="10"/>
      <c r="AB199" s="10"/>
      <c r="AC199" s="168">
        <v>160</v>
      </c>
      <c r="AD199" s="328"/>
      <c r="AE199" s="223"/>
      <c r="AF199" s="168">
        <v>160</v>
      </c>
      <c r="AG199" s="328"/>
      <c r="AH199" s="223"/>
      <c r="AI199" s="168">
        <v>160</v>
      </c>
      <c r="AJ199" s="328"/>
      <c r="AK199" s="223"/>
      <c r="AL199" s="168">
        <v>160</v>
      </c>
      <c r="AM199" s="328"/>
      <c r="AN199" s="223"/>
      <c r="AO199" s="168">
        <v>160</v>
      </c>
      <c r="AP199" s="328"/>
      <c r="AQ199" s="223"/>
      <c r="AR199" s="168">
        <v>160</v>
      </c>
      <c r="AS199" s="328"/>
      <c r="AT199" s="223"/>
      <c r="AU199" s="168">
        <v>160</v>
      </c>
      <c r="AV199" s="328"/>
      <c r="AW199" s="223"/>
      <c r="AX199" s="168">
        <v>160</v>
      </c>
      <c r="AY199" s="328"/>
      <c r="AZ199" s="223"/>
      <c r="BA199" s="168">
        <v>160</v>
      </c>
      <c r="BB199" s="328"/>
      <c r="BC199" s="223"/>
      <c r="BD199" s="168">
        <v>160</v>
      </c>
      <c r="BE199" s="328"/>
      <c r="BF199" s="223"/>
      <c r="BG199" s="168">
        <v>160</v>
      </c>
      <c r="BH199" s="328"/>
      <c r="BI199" s="223"/>
      <c r="BJ199" s="168">
        <v>160</v>
      </c>
      <c r="BK199" s="328"/>
      <c r="BL199" s="223"/>
      <c r="BM199" s="226">
        <f t="shared" si="165"/>
        <v>0</v>
      </c>
      <c r="BN199" s="251">
        <f t="shared" si="166"/>
        <v>0</v>
      </c>
      <c r="BO199" s="226">
        <f t="shared" si="167"/>
        <v>0</v>
      </c>
      <c r="BP199" s="227">
        <f t="shared" si="168"/>
        <v>0</v>
      </c>
      <c r="BQ199" s="1"/>
      <c r="BR199" s="1"/>
      <c r="BS199" s="164">
        <v>160</v>
      </c>
      <c r="BT199" s="327"/>
      <c r="BU199" s="177"/>
      <c r="BV199" s="164">
        <v>160</v>
      </c>
      <c r="BW199" s="327"/>
      <c r="BX199" s="177"/>
      <c r="BY199" s="164">
        <v>160</v>
      </c>
      <c r="BZ199" s="327"/>
      <c r="CA199" s="177"/>
      <c r="CB199" s="164">
        <v>160</v>
      </c>
      <c r="CC199" s="327"/>
      <c r="CD199" s="177"/>
      <c r="CE199" s="164">
        <v>160</v>
      </c>
      <c r="CF199" s="327"/>
      <c r="CG199" s="177"/>
      <c r="CH199" s="164">
        <v>160</v>
      </c>
      <c r="CI199" s="327"/>
      <c r="CJ199" s="177"/>
      <c r="CK199" s="164">
        <v>160</v>
      </c>
      <c r="CL199" s="327"/>
      <c r="CM199" s="177"/>
      <c r="CN199" s="164">
        <v>160</v>
      </c>
      <c r="CO199" s="327"/>
      <c r="CP199" s="177"/>
      <c r="CQ199" s="164">
        <v>160</v>
      </c>
      <c r="CR199" s="327"/>
      <c r="CS199" s="177"/>
      <c r="CT199" s="164">
        <v>160</v>
      </c>
      <c r="CU199" s="327"/>
      <c r="CV199" s="177"/>
      <c r="CW199" s="164">
        <v>160</v>
      </c>
      <c r="CX199" s="327"/>
      <c r="CY199" s="177"/>
      <c r="CZ199" s="164">
        <v>160</v>
      </c>
      <c r="DA199" s="327"/>
      <c r="DB199" s="177"/>
      <c r="DC199" s="252">
        <f t="shared" si="169"/>
        <v>0</v>
      </c>
      <c r="DD199" s="251">
        <f t="shared" si="170"/>
        <v>0</v>
      </c>
      <c r="DE199" s="226">
        <f t="shared" si="171"/>
        <v>0</v>
      </c>
      <c r="DF199" s="227">
        <f t="shared" si="172"/>
        <v>0</v>
      </c>
      <c r="DG199" s="1"/>
      <c r="DH199" s="1"/>
      <c r="DI199" s="164">
        <v>160</v>
      </c>
      <c r="DJ199" s="340"/>
      <c r="DK199" s="169"/>
      <c r="DL199" s="195">
        <v>160</v>
      </c>
      <c r="DM199" s="328"/>
      <c r="DN199" s="169"/>
      <c r="DO199" s="195">
        <v>160</v>
      </c>
      <c r="DP199" s="328"/>
      <c r="DQ199" s="169"/>
      <c r="DR199" s="195">
        <v>160</v>
      </c>
      <c r="DS199" s="328"/>
      <c r="DT199" s="169"/>
      <c r="DU199" s="195">
        <v>160</v>
      </c>
      <c r="DV199" s="328"/>
      <c r="DW199" s="169"/>
      <c r="DX199" s="164">
        <v>160</v>
      </c>
      <c r="DY199" s="340"/>
      <c r="DZ199" s="169"/>
      <c r="EA199" s="195">
        <v>160</v>
      </c>
      <c r="EB199" s="328"/>
      <c r="EC199" s="169"/>
      <c r="ED199" s="195">
        <v>160</v>
      </c>
      <c r="EE199" s="328"/>
      <c r="EF199" s="169"/>
      <c r="EG199" s="195">
        <v>160</v>
      </c>
      <c r="EH199" s="328"/>
      <c r="EI199" s="169"/>
      <c r="EJ199" s="164">
        <v>160</v>
      </c>
      <c r="EK199" s="340"/>
      <c r="EL199" s="169"/>
      <c r="EM199" s="195">
        <v>160</v>
      </c>
      <c r="EN199" s="328"/>
      <c r="EO199" s="169"/>
      <c r="EP199" s="195">
        <v>160</v>
      </c>
      <c r="EQ199" s="328"/>
      <c r="ER199" s="169"/>
      <c r="ES199" s="252">
        <f t="shared" si="173"/>
        <v>0</v>
      </c>
      <c r="ET199" s="251">
        <f t="shared" si="174"/>
        <v>0</v>
      </c>
      <c r="EU199" s="226">
        <f t="shared" si="175"/>
        <v>0</v>
      </c>
      <c r="EV199" s="227">
        <f t="shared" si="176"/>
        <v>0</v>
      </c>
      <c r="EW199" s="1"/>
      <c r="EX199" s="1"/>
      <c r="EY199" s="346">
        <v>160</v>
      </c>
      <c r="EZ199" s="327"/>
      <c r="FA199" s="169"/>
      <c r="FB199" s="195">
        <v>160</v>
      </c>
      <c r="FC199" s="327"/>
      <c r="FD199" s="169"/>
      <c r="FE199" s="195">
        <v>160</v>
      </c>
      <c r="FF199" s="327"/>
      <c r="FG199" s="169"/>
      <c r="FH199" s="195">
        <v>160</v>
      </c>
      <c r="FI199" s="327"/>
      <c r="FJ199" s="169"/>
      <c r="FK199" s="164">
        <v>160</v>
      </c>
      <c r="FL199" s="340"/>
      <c r="FM199" s="169"/>
      <c r="FN199" s="195">
        <v>160</v>
      </c>
      <c r="FO199" s="327"/>
      <c r="FP199" s="169"/>
      <c r="FQ199" s="164">
        <v>160</v>
      </c>
      <c r="FR199" s="340"/>
      <c r="FS199" s="169"/>
      <c r="FT199" s="195">
        <v>160</v>
      </c>
      <c r="FU199" s="327"/>
      <c r="FV199" s="169"/>
      <c r="FW199" s="195">
        <v>160</v>
      </c>
      <c r="FX199" s="327"/>
      <c r="FY199" s="169"/>
      <c r="FZ199" s="164">
        <v>160</v>
      </c>
      <c r="GA199" s="340"/>
      <c r="GB199" s="169"/>
      <c r="GC199" s="195">
        <v>160</v>
      </c>
      <c r="GD199" s="327"/>
      <c r="GE199" s="169"/>
      <c r="GF199" s="195">
        <v>160</v>
      </c>
      <c r="GG199" s="327"/>
      <c r="GH199" s="169"/>
      <c r="GI199" s="252">
        <f t="shared" si="177"/>
        <v>0</v>
      </c>
      <c r="GJ199" s="251">
        <f t="shared" si="178"/>
        <v>0</v>
      </c>
      <c r="GK199" s="226">
        <f t="shared" si="179"/>
        <v>0</v>
      </c>
      <c r="GL199" s="227">
        <f t="shared" si="180"/>
        <v>0</v>
      </c>
      <c r="GM199" s="1"/>
      <c r="GN199" s="1"/>
      <c r="GO199" s="346">
        <v>160</v>
      </c>
      <c r="GP199" s="327"/>
      <c r="GQ199" s="169"/>
      <c r="GR199" s="195">
        <v>160</v>
      </c>
      <c r="GS199" s="327"/>
      <c r="GT199" s="169"/>
      <c r="GU199" s="195">
        <v>160</v>
      </c>
      <c r="GV199" s="327"/>
      <c r="GW199" s="169"/>
      <c r="GX199" s="195">
        <v>160</v>
      </c>
      <c r="GY199" s="327"/>
      <c r="GZ199" s="169"/>
      <c r="HA199" s="195">
        <v>160</v>
      </c>
      <c r="HB199" s="327"/>
      <c r="HC199" s="169"/>
      <c r="HD199" s="195">
        <v>160</v>
      </c>
      <c r="HE199" s="327"/>
      <c r="HF199" s="169"/>
      <c r="HG199" s="195">
        <v>160</v>
      </c>
      <c r="HH199" s="327"/>
      <c r="HI199" s="169"/>
      <c r="HJ199" s="195">
        <v>160</v>
      </c>
      <c r="HK199" s="327"/>
      <c r="HL199" s="169"/>
      <c r="HM199" s="195">
        <v>160</v>
      </c>
      <c r="HN199" s="327"/>
      <c r="HO199" s="169"/>
      <c r="HP199" s="195">
        <v>160</v>
      </c>
      <c r="HQ199" s="327"/>
      <c r="HR199" s="169"/>
      <c r="HS199" s="195">
        <v>160</v>
      </c>
      <c r="HT199" s="327"/>
      <c r="HU199" s="169"/>
      <c r="HV199" s="195">
        <v>160</v>
      </c>
      <c r="HW199" s="327"/>
      <c r="HX199" s="169"/>
      <c r="HY199" s="252">
        <f t="shared" si="181"/>
        <v>0</v>
      </c>
      <c r="HZ199" s="251">
        <f t="shared" si="182"/>
        <v>0</v>
      </c>
      <c r="IA199" s="226">
        <f t="shared" si="183"/>
        <v>0</v>
      </c>
      <c r="IB199" s="227">
        <f t="shared" si="184"/>
        <v>0</v>
      </c>
      <c r="IC199" s="1"/>
      <c r="ID199" s="1"/>
      <c r="IE199" s="346">
        <v>160</v>
      </c>
      <c r="IF199" s="327"/>
      <c r="IG199" s="169"/>
      <c r="IH199" s="195">
        <v>160</v>
      </c>
      <c r="II199" s="327"/>
      <c r="IJ199" s="169"/>
      <c r="IK199" s="164">
        <v>160</v>
      </c>
      <c r="IL199" s="340"/>
      <c r="IM199" s="169"/>
      <c r="IN199" s="164">
        <v>160</v>
      </c>
      <c r="IO199" s="340"/>
      <c r="IP199" s="169"/>
      <c r="IQ199" s="164">
        <v>160</v>
      </c>
      <c r="IR199" s="340"/>
      <c r="IS199" s="169"/>
      <c r="IT199" s="164">
        <v>160</v>
      </c>
      <c r="IU199" s="340"/>
      <c r="IV199" s="169"/>
      <c r="IW199" s="195">
        <v>160</v>
      </c>
      <c r="IX199" s="327"/>
      <c r="IY199" s="169"/>
      <c r="IZ199" s="164">
        <v>160</v>
      </c>
      <c r="JA199" s="340"/>
      <c r="JB199" s="169"/>
      <c r="JC199" s="164">
        <v>160</v>
      </c>
      <c r="JD199" s="340"/>
      <c r="JE199" s="169"/>
      <c r="JF199" s="164">
        <v>160</v>
      </c>
      <c r="JG199" s="340"/>
      <c r="JH199" s="169"/>
      <c r="JI199" s="164">
        <v>160</v>
      </c>
      <c r="JJ199" s="340"/>
      <c r="JK199" s="169"/>
      <c r="JL199" s="195">
        <v>160</v>
      </c>
      <c r="JM199" s="327"/>
      <c r="JN199" s="169"/>
      <c r="JO199" s="252">
        <f t="shared" si="185"/>
        <v>0</v>
      </c>
      <c r="JP199" s="251">
        <f t="shared" si="186"/>
        <v>0</v>
      </c>
      <c r="JQ199" s="226">
        <f t="shared" si="187"/>
        <v>0</v>
      </c>
      <c r="JR199" s="227">
        <f t="shared" si="188"/>
        <v>0</v>
      </c>
      <c r="JS199" s="1"/>
      <c r="JT199" s="1"/>
      <c r="JU199" s="164">
        <v>160</v>
      </c>
      <c r="JV199" s="340"/>
      <c r="JW199" s="169"/>
      <c r="JX199" s="164">
        <v>160</v>
      </c>
      <c r="JY199" s="340"/>
      <c r="JZ199" s="169"/>
      <c r="KA199" s="164">
        <v>160</v>
      </c>
      <c r="KB199" s="340"/>
      <c r="KC199" s="169"/>
      <c r="KD199" s="164">
        <v>160</v>
      </c>
      <c r="KE199" s="340"/>
      <c r="KF199" s="169"/>
      <c r="KG199" s="164">
        <v>160</v>
      </c>
      <c r="KH199" s="340"/>
      <c r="KI199" s="169"/>
      <c r="KJ199" s="164">
        <v>160</v>
      </c>
      <c r="KK199" s="340"/>
      <c r="KL199" s="169"/>
      <c r="KM199" s="164">
        <v>160</v>
      </c>
      <c r="KN199" s="340"/>
      <c r="KO199" s="169"/>
      <c r="KP199" s="164">
        <v>160</v>
      </c>
      <c r="KQ199" s="340"/>
      <c r="KR199" s="169"/>
      <c r="KS199" s="164">
        <v>160</v>
      </c>
      <c r="KT199" s="340"/>
      <c r="KU199" s="169"/>
      <c r="KV199" s="164">
        <v>160</v>
      </c>
      <c r="KW199" s="340"/>
      <c r="KX199" s="169"/>
      <c r="KY199" s="164">
        <v>160</v>
      </c>
      <c r="KZ199" s="340"/>
      <c r="LA199" s="169"/>
      <c r="LB199" s="164">
        <v>160</v>
      </c>
      <c r="LC199" s="340"/>
      <c r="LD199" s="169"/>
      <c r="LE199" s="252">
        <f t="shared" si="189"/>
        <v>0</v>
      </c>
      <c r="LF199" s="251">
        <f t="shared" si="190"/>
        <v>0</v>
      </c>
      <c r="LG199" s="226">
        <f t="shared" si="191"/>
        <v>0</v>
      </c>
      <c r="LH199" s="227">
        <f t="shared" si="192"/>
        <v>0</v>
      </c>
      <c r="LI199" s="1"/>
      <c r="LJ199" s="1"/>
      <c r="LK199" s="164">
        <v>160</v>
      </c>
      <c r="LL199" s="340"/>
      <c r="LM199" s="169"/>
      <c r="LN199" s="164">
        <v>160</v>
      </c>
      <c r="LO199" s="340"/>
      <c r="LP199" s="169"/>
      <c r="LQ199" s="164">
        <v>160</v>
      </c>
      <c r="LR199" s="340"/>
      <c r="LS199" s="169"/>
      <c r="LT199" s="164">
        <v>160</v>
      </c>
      <c r="LU199" s="340"/>
      <c r="LV199" s="169"/>
      <c r="LW199" s="164">
        <v>160</v>
      </c>
      <c r="LX199" s="340"/>
      <c r="LY199" s="169"/>
      <c r="LZ199" s="205">
        <v>160</v>
      </c>
      <c r="MA199" s="340"/>
      <c r="MB199" s="169"/>
      <c r="MC199" s="164">
        <v>160</v>
      </c>
      <c r="MD199" s="340"/>
      <c r="ME199" s="169"/>
      <c r="MF199" s="164">
        <v>160</v>
      </c>
      <c r="MG199" s="340"/>
      <c r="MH199" s="169"/>
      <c r="MI199" s="164">
        <v>160</v>
      </c>
      <c r="MJ199" s="340"/>
      <c r="MK199" s="169"/>
      <c r="ML199" s="164">
        <v>160</v>
      </c>
      <c r="MM199" s="340"/>
      <c r="MN199" s="169"/>
      <c r="MO199" s="205">
        <v>160</v>
      </c>
      <c r="MP199" s="340"/>
      <c r="MQ199" s="169"/>
      <c r="MR199" s="164">
        <v>160</v>
      </c>
      <c r="MS199" s="340"/>
      <c r="MT199" s="169"/>
      <c r="MU199" s="252">
        <f t="shared" si="193"/>
        <v>0</v>
      </c>
      <c r="MV199" s="251">
        <f t="shared" si="194"/>
        <v>0</v>
      </c>
      <c r="MW199" s="226">
        <f t="shared" si="195"/>
        <v>0</v>
      </c>
      <c r="MX199" s="227">
        <f t="shared" si="196"/>
        <v>0</v>
      </c>
      <c r="MY199" s="1"/>
      <c r="MZ199" s="1"/>
      <c r="NA199" s="346">
        <v>160</v>
      </c>
      <c r="NB199" s="327"/>
      <c r="NC199" s="169"/>
      <c r="ND199" s="164">
        <v>160</v>
      </c>
      <c r="NE199" s="340"/>
      <c r="NF199" s="169"/>
      <c r="NG199" s="195">
        <v>160</v>
      </c>
      <c r="NH199" s="327"/>
      <c r="NI199" s="169"/>
      <c r="NJ199" s="195">
        <v>160</v>
      </c>
      <c r="NK199" s="327"/>
      <c r="NL199" s="169"/>
      <c r="NM199" s="164">
        <v>160</v>
      </c>
      <c r="NN199" s="340"/>
      <c r="NO199" s="169"/>
      <c r="NP199" s="164">
        <v>160</v>
      </c>
      <c r="NQ199" s="340"/>
      <c r="NR199" s="169"/>
      <c r="NS199" s="164">
        <v>160</v>
      </c>
      <c r="NT199" s="340"/>
      <c r="NU199" s="169"/>
      <c r="NV199" s="195">
        <v>160</v>
      </c>
      <c r="NW199" s="327"/>
      <c r="NX199" s="169"/>
      <c r="NY199" s="195">
        <v>160</v>
      </c>
      <c r="NZ199" s="327"/>
      <c r="OA199" s="169"/>
      <c r="OB199" s="164">
        <v>160</v>
      </c>
      <c r="OC199" s="340"/>
      <c r="OD199" s="169"/>
      <c r="OE199" s="164">
        <v>160</v>
      </c>
      <c r="OF199" s="340"/>
      <c r="OG199" s="169"/>
      <c r="OH199" s="164">
        <v>160</v>
      </c>
      <c r="OI199" s="340"/>
      <c r="OJ199" s="169"/>
      <c r="OK199" s="252">
        <f t="shared" si="197"/>
        <v>0</v>
      </c>
      <c r="OL199" s="251">
        <f t="shared" si="198"/>
        <v>0</v>
      </c>
      <c r="OM199" s="226">
        <f t="shared" si="199"/>
        <v>0</v>
      </c>
      <c r="ON199" s="227">
        <f t="shared" si="200"/>
        <v>0</v>
      </c>
      <c r="OO199" s="1"/>
      <c r="OP199" s="1"/>
      <c r="OQ199" s="283" t="s">
        <v>297</v>
      </c>
      <c r="OR199" s="354">
        <v>160</v>
      </c>
      <c r="OS199" s="327"/>
      <c r="OT199" s="177"/>
      <c r="OU199" s="252">
        <f t="shared" si="201"/>
        <v>0</v>
      </c>
      <c r="OV199" s="227">
        <f t="shared" si="202"/>
        <v>0</v>
      </c>
      <c r="OW199" s="226">
        <f t="shared" si="203"/>
        <v>0</v>
      </c>
      <c r="OX199" s="251">
        <f t="shared" si="204"/>
        <v>0</v>
      </c>
      <c r="OY199" s="293"/>
      <c r="OZ199" s="1"/>
      <c r="PA199" s="1"/>
      <c r="PB199" s="228">
        <f t="shared" ref="PB199:PB205" si="227">BM199+DC199+ES199+GI199+HY199+JO199+LE199+MU199+OK199+OU199</f>
        <v>0</v>
      </c>
      <c r="PC199" s="255">
        <f t="shared" ref="PC199:PC205" si="228">BN199+DD199+ET199+GJ199+HZ199+JP199+LF199+MV199+OL199+OV199</f>
        <v>0</v>
      </c>
      <c r="PD199" s="226">
        <f t="shared" ref="PD199:PD205" si="229">E199-PB199</f>
        <v>0</v>
      </c>
      <c r="PE199" s="227">
        <f t="shared" ref="PE199:PE205" si="230">J199-PC199</f>
        <v>0</v>
      </c>
      <c r="PF199" s="230">
        <f t="shared" ref="PF199:PF205" si="231">BO199+DE199+EU199+GK199+IA199+JQ199+LG199+MW199+OM199+OW199</f>
        <v>0</v>
      </c>
      <c r="PG199" s="229">
        <f t="shared" ref="PG199:PG205" si="232">BP199+DF199+EV199+GL199+IB199+JR199+LH199+MX199+ON199+OX199</f>
        <v>0</v>
      </c>
      <c r="PH199" s="226">
        <f t="shared" ref="PH199:PH205" si="233">M199-PF199</f>
        <v>0</v>
      </c>
      <c r="PI199" s="251">
        <f t="shared" ref="PI199:PI205" si="234">O199-PG199</f>
        <v>0</v>
      </c>
      <c r="PJ199" s="412">
        <f t="shared" ref="PJ199:PJ205" si="235">IF(R199=1,IF(E199=PB199,1,0),0)</f>
        <v>0</v>
      </c>
      <c r="PK199" s="417">
        <f t="shared" ref="PK199:PK205" si="236">IF(R199=1,R199-PJ199,0)</f>
        <v>0</v>
      </c>
      <c r="PL199" s="412">
        <f t="shared" ref="PL199:PL205" si="237">IF(S199=1,IF(E199=PB199,1,0),0)</f>
        <v>0</v>
      </c>
      <c r="PM199" s="414">
        <f t="shared" ref="PM199:PM205" si="238">IF(S199=1,S199-PL199,0)</f>
        <v>0</v>
      </c>
      <c r="PN199" s="412" t="s">
        <v>338</v>
      </c>
      <c r="PO199" s="414" t="s">
        <v>338</v>
      </c>
      <c r="PP199" s="412">
        <f t="shared" ref="PP199:PP205" si="239">IF(U199=1,IF(Z199="Ano",1,0),0)</f>
        <v>0</v>
      </c>
      <c r="PQ199" s="414">
        <f t="shared" ref="PQ199:PQ205" si="240">IF(U199=1,U199-PP199,0)</f>
        <v>0</v>
      </c>
      <c r="PR199" s="1"/>
      <c r="PV199" s="26"/>
      <c r="PW199" s="26"/>
      <c r="PY199" s="26"/>
    </row>
    <row r="200" spans="2:441" s="4" customFormat="1" ht="15" hidden="1" customHeight="1" x14ac:dyDescent="0.25">
      <c r="B200" s="46"/>
      <c r="C200" s="982"/>
      <c r="D200" s="983"/>
      <c r="E200" s="583"/>
      <c r="F200" s="652"/>
      <c r="G200" s="584"/>
      <c r="H200" s="58"/>
      <c r="I200" s="57">
        <f>INT(ROUND(F200,2)*(IF(RIGHT(G200,1)="*",data!$J$11*H200+(IF(H200&gt;0, data!$K$11,0)),(IF(G200&gt;0,data!$J$11*RIGHT(G200,5)+data!$K$11,0)))))</f>
        <v>0</v>
      </c>
      <c r="J200" s="57">
        <f t="shared" si="220"/>
        <v>0</v>
      </c>
      <c r="K200" s="576"/>
      <c r="L200" s="550"/>
      <c r="M200" s="128"/>
      <c r="N200" s="57">
        <f>INT(ROUND(F200,2)*(IF(J200&gt;0,(IF(L200="ano",data!$J$6,0)),0)))</f>
        <v>0</v>
      </c>
      <c r="O200" s="61">
        <f t="shared" si="221"/>
        <v>0</v>
      </c>
      <c r="P200" s="63">
        <f t="shared" si="222"/>
        <v>0</v>
      </c>
      <c r="Q200" s="26"/>
      <c r="R200" s="288" t="str">
        <f t="shared" si="223"/>
        <v/>
      </c>
      <c r="S200" s="289" t="str">
        <f t="shared" si="224"/>
        <v/>
      </c>
      <c r="T200" s="65" t="s">
        <v>338</v>
      </c>
      <c r="U200" s="290" t="str">
        <f t="shared" si="225"/>
        <v/>
      </c>
      <c r="V200" s="4">
        <f t="shared" si="205"/>
        <v>0</v>
      </c>
      <c r="W200" s="26">
        <f t="shared" si="226"/>
        <v>0</v>
      </c>
      <c r="X200" s="26">
        <f>IF(OR(G200=data!$I$18,G200=data!$I$19,G200=data!$I$20,G200=data!$I$21,G200=data!$I$22,G200=data!$I$23,G200=data!$I$24,G200=data!$I$25,G200=data!$I$26,G200=data!$I$27,G200=data!$I$28,G200=data!$I$29,G200=data!$I$30,G200=data!$I$31,G200=data!$I$32,G200=data!$I$33,G200=data!$I$34,G200=data!$I$35,G200=data!$I$36,G200=data!$I$37,G200=data!$I$38,G200=data!$I$39,G200=data!$I$40,G200=data!$I$41,G200=data!$I$42,G200=data!$I$43,G200=data!$I$44),1,0)</f>
        <v>0</v>
      </c>
      <c r="Z200" s="173" t="s">
        <v>297</v>
      </c>
      <c r="AA200" s="10"/>
      <c r="AB200" s="10"/>
      <c r="AC200" s="560">
        <v>160</v>
      </c>
      <c r="AD200" s="561"/>
      <c r="AE200" s="562"/>
      <c r="AF200" s="560">
        <v>160</v>
      </c>
      <c r="AG200" s="561"/>
      <c r="AH200" s="562"/>
      <c r="AI200" s="560">
        <v>160</v>
      </c>
      <c r="AJ200" s="561"/>
      <c r="AK200" s="562"/>
      <c r="AL200" s="560">
        <v>160</v>
      </c>
      <c r="AM200" s="561"/>
      <c r="AN200" s="562"/>
      <c r="AO200" s="560">
        <v>160</v>
      </c>
      <c r="AP200" s="561"/>
      <c r="AQ200" s="562"/>
      <c r="AR200" s="560">
        <v>160</v>
      </c>
      <c r="AS200" s="561"/>
      <c r="AT200" s="562"/>
      <c r="AU200" s="560">
        <v>160</v>
      </c>
      <c r="AV200" s="561"/>
      <c r="AW200" s="562"/>
      <c r="AX200" s="560">
        <v>160</v>
      </c>
      <c r="AY200" s="561"/>
      <c r="AZ200" s="562"/>
      <c r="BA200" s="560">
        <v>160</v>
      </c>
      <c r="BB200" s="561"/>
      <c r="BC200" s="562"/>
      <c r="BD200" s="560">
        <v>160</v>
      </c>
      <c r="BE200" s="561"/>
      <c r="BF200" s="562"/>
      <c r="BG200" s="560">
        <v>160</v>
      </c>
      <c r="BH200" s="561"/>
      <c r="BI200" s="562"/>
      <c r="BJ200" s="560">
        <v>160</v>
      </c>
      <c r="BK200" s="561"/>
      <c r="BL200" s="562"/>
      <c r="BM200" s="226">
        <f t="shared" ref="BM200:BM205" si="241">FLOOR(IF($Z200="Ne",0,IF(IF(AD200="",0,((30/(AC200*$F200)*(AC200*$F200-AD200))/30))+IF(AG200="",0,((30/(AF200*$F200)*(AF200*$F200-AG200))/30))+IF(AJ200="",0,((30/(AI200*$F200)*(AI200*$F200-AJ200))/30))+IF(AM200="",0,((30/(AL200*$F200)*(AL200*$F200-AM200))/30))+IF(AP200="",0,((30/(AO200*$F200)*(AO200*$F200-AP200))/30))+IF(AS200="",0,((30/(AR200*$F200)*(AR200*$F200-AS200))/30))+IF(AV200="",0,((30/(AU200*$F200)*(AU200*$F200-AV200))/30))+IF(AY200="",0,((30/(AX200*$F200)*(AX200*$F200-AY200))/30))+IF(BB200="",0,((30/(BA200*$F200)*(BA200*$F200-BB200))/30))+IF(BE200="",0,((30/(BD200*$F200)*(BD200*$F200-BE200))/30))+IF(BH200="",0,((30/(BG200*$F200)*(BG200*$F200-BH200))/30))+IF(BK200="",0,((30/(BJ200*$F200)*(BJ200*$F200-BK200))/30))&gt;($E200-1),$E200-1,IF(AD200="",0,((30/(AC200*$F200)*(AC200*$F200-AD200))/30))+IF(AG200="",0,((30/(AF200*$F200)*(AF200*$F200-AG200))/30))+IF(AJ200="",0,((30/(AI200*$F200)*(AI200*$F200-AJ200))/30))+IF(AM200="",0,((30/(AL200*$F200)*(AL200*$F200-AM200))/30))+IF(AP200="",0,((30/(AO200*$F200)*(AO200*$F200-AP200))/30))+IF(AS200="",0,((30/(AR200*$F200)*(AR200*$F200-AS200))/30))+IF(AV200="",0,((30/(AU200*$F200)*(AU200*$F200-AV200))/30))+IF(AY200="",0,((30/(AX200*$F200)*(AX200*$F200-AY200))/30))+IF(BB200="",0,((30/(BA200*$F200)*(BA200*$F200-BB200))/30))+IF(BE200="",0,((30/(BD200*$F200)*(BD200*$F200-BE200))/30))+IF(BH200="",0,((30/(BG200*$F200)*(BG200*$F200-BH200))/30))+IF(BK200="",0,((30/(BJ200*$F200)*(BJ200*$F200-BK200))/30)))),0.01)</f>
        <v>0</v>
      </c>
      <c r="BN200" s="251">
        <f t="shared" ref="BN200:BN205" si="242">ROUND(BM200*$I200,2)</f>
        <v>0</v>
      </c>
      <c r="BO200" s="226">
        <f t="shared" ref="BO200:BO205" si="243">FLOOR(IF($Z200="Ne",0,IF(OR($M200=0,$M200=""),0,IF(IF(AE200="Ano",IF(AD200="",0,((30/(AC200*$F200)*(AC200*$F200-AD200))/30)),0)+IF(AH200="Ano",IF(AG200="",0,((30/(AF200*$F200)*(AF200*$F200-AG200))/30)),0)+IF(AK200="Ano",IF(AJ200="",0,((30/(AI200*$F200)*(AI200*$F200-AJ200))/30)),0)+IF(AN200="Ano",IF(AM200="",0,((30/(AL200*$F200)*(AL200*$F200-AM200))/30)),0)+IF(AQ200="Ano",IF(AP200="",0,((30/(AO200*$F200)*(AO200*$F200-AP200))/30)),0)+IF(AT200="Ano",IF(AS200="",0,((30/(AR200*$F200)*(AR200*$F200-AS200))/30)),0)+IF(AW200="Ano",IF(AV200="",0,((30/(AU200*$F200)*(AU200*$F200-AV200))/30)),0)+IF(AZ200="Ano",IF(AY200="",0,((30/(AX200*$F200)*(AX200*$F200-AY200))/30)),0)+IF(BC200="Ano",IF(BB200="",0,((30/(BA200*$F200)*(BA200*$F200-BB200))/30)),0)+IF(BF200="Ano",IF(BE200="",0,((30/(BD200*$F200)*(BD200*$F200-BE200))/30)),0)+IF(BI200="Ano",IF(BH200="",0,((30/(BG200*$F200)*(BG200*$F200-BH200))/30)),0)+IF(BL200="Ano",IF(BK200="",0,((30/(BJ200*$F200)*(BJ200*$F200-BK200))/30)),0)&gt;($M200-1),($M200-1),IF(AE200="Ano",IF(AD200="",0,((30/(AC200*$F200)*(AC200*$F200-AD200))/30)),0)+IF(AH200="Ano",IF(AG200="",0,((30/(AF200*$F200)*(AF200*$F200-AG200))/30)),0)+IF(AK200="Ano",IF(AJ200="",0,((30/(AI200*$F200)*(AI200*$F200-AJ200))/30)),0)+IF(AN200="Ano",IF(AM200="",0,((30/(AL200*$F200)*(AL200*$F200-AM200))/30)),0)+IF(AQ200="Ano",IF(AP200="",0,((30/(AO200*$F200)*(AO200*$F200-AP200))/30)),0)+IF(AT200="Ano",IF(AS200="",0,((30/(AR200*$F200)*(AR200*$F200-AS200))/30)),0)+IF(AW200="Ano",IF(AV200="",0,((30/(AU200*$F200)*(AU200*$F200-AV200))/30)),0)+IF(AZ200="Ano",IF(AY200="",0,((30/(AX200*$F200)*(AX200*$F200-AY200))/30)),0)+IF(BC200="Ano",IF(BB200="",0,((30/(BA200*$F200)*(BA200*$F200-BB200))/30)),0)+IF(BF200="Ano",IF(BE200="",0,((30/(BD200*$F200)*(BD200*$F200-BE200))/30)),0)+IF(BI200="Ano",IF(BH200="",0,((30/(BG200*$F200)*(BG200*$F200-BH200))/30)),0)+IF(BL200="Ano",IF(BK200="",0,((30/(BJ200*$F200)*(BJ200*$F200-BK200))/30)),0)))),0.01)</f>
        <v>0</v>
      </c>
      <c r="BP200" s="227">
        <f t="shared" ref="BP200:BP205" si="244">ROUND(BO200*$N200,2)</f>
        <v>0</v>
      </c>
      <c r="BQ200" s="1"/>
      <c r="BR200" s="1"/>
      <c r="BS200" s="174">
        <v>160</v>
      </c>
      <c r="BT200" s="573"/>
      <c r="BU200" s="175"/>
      <c r="BV200" s="174">
        <v>160</v>
      </c>
      <c r="BW200" s="573"/>
      <c r="BX200" s="175"/>
      <c r="BY200" s="174">
        <v>160</v>
      </c>
      <c r="BZ200" s="573"/>
      <c r="CA200" s="175"/>
      <c r="CB200" s="174">
        <v>160</v>
      </c>
      <c r="CC200" s="573"/>
      <c r="CD200" s="175"/>
      <c r="CE200" s="174">
        <v>160</v>
      </c>
      <c r="CF200" s="573"/>
      <c r="CG200" s="175"/>
      <c r="CH200" s="174">
        <v>160</v>
      </c>
      <c r="CI200" s="573"/>
      <c r="CJ200" s="175"/>
      <c r="CK200" s="174">
        <v>160</v>
      </c>
      <c r="CL200" s="573"/>
      <c r="CM200" s="175"/>
      <c r="CN200" s="174">
        <v>160</v>
      </c>
      <c r="CO200" s="573"/>
      <c r="CP200" s="175"/>
      <c r="CQ200" s="174">
        <v>160</v>
      </c>
      <c r="CR200" s="573"/>
      <c r="CS200" s="175"/>
      <c r="CT200" s="174">
        <v>160</v>
      </c>
      <c r="CU200" s="573"/>
      <c r="CV200" s="175"/>
      <c r="CW200" s="174">
        <v>160</v>
      </c>
      <c r="CX200" s="573"/>
      <c r="CY200" s="175"/>
      <c r="CZ200" s="174">
        <v>160</v>
      </c>
      <c r="DA200" s="573"/>
      <c r="DB200" s="175"/>
      <c r="DC200" s="252">
        <f t="shared" ref="DC200:DC205" si="245">FLOOR(IF($Z200="Ne",0,IF(IF(BT200="",0,((30/(BS200*$F200)*(BS200*$F200-BT200))/30))+IF(BW200="",0,((30/(BV200*$F200)*(BV200*$F200-BW200))/30))+IF(BZ200="",0,((30/(BY200*$F200)*(BY200*$F200-BZ200))/30))+IF(CC200="",0,((30/(CB200*$F200)*(CB200*$F200-CC200))/30))+IF(CF200="",0,((30/(CE200*$F200)*(CE200*$F200-CF200))/30))+IF(CI200="",0,((30/(CH200*$F200)*(CH200*$F200-CI200))/30))+IF(CL200="",0,((30/(CK200*$F200)*(CK200*$F200-CL200))/30))+IF(CO200="",0,((30/(CN200*$F200)*(CN200*$F200-CO200))/30))+IF(CR200="",0,((30/(CQ200*$F200)*(CQ200*$F200-CR200))/30))+IF(CU200="",0,((30/(CT200*$F200)*(CT200*$F200-CU200))/30))+IF(CX200="",0,((30/(CW200*$F200)*(CW200*$F200-CX200))/30))+IF(DA200="",0,((30/(CZ200*$F200)*(CZ200*$F200-DA200))/30))&gt;($E200-1-$BM200),$E200-1-$BM200,IF(BT200="",0,((30/(BS200*$F200)*(BS200*$F200-BT200))/30))+IF(BW200="",0,((30/(BV200*$F200)*(BV200*$F200-BW200))/30))+IF(BZ200="",0,((30/(BY200*$F200)*(BY200*$F200-BZ200))/30))+IF(CC200="",0,((30/(CB200*$F200)*(CB200*$F200-CC200))/30))+IF(CF200="",0,((30/(CE200*$F200)*(CE200*$F200-CF200))/30))+IF(CI200="",0,((30/(CH200*$F200)*(CH200*$F200-CI200))/30))+IF(CL200="",0,((30/(CK200*$F200)*(CK200*$F200-CL200))/30))+IF(CO200="",0,((30/(CN200*$F200)*(CN200*$F200-CO200))/30))+IF(CR200="",0,((30/(CQ200*$F200)*(CQ200*$F200-CR200))/30))+IF(CU200="",0,((30/(CT200*$F200)*(CT200*$F200-CU200))/30))+IF(CX200="",0,((30/(CW200*$F200)*(CW200*$F200-CX200))/30))+IF(DA200="",0,((30/(CZ200*$F200)*(CZ200*$F200-DA200))/30)))),0.01)</f>
        <v>0</v>
      </c>
      <c r="DD200" s="251">
        <f t="shared" ref="DD200:DD205" si="246">ROUND(DC200*$I200,2)</f>
        <v>0</v>
      </c>
      <c r="DE200" s="226">
        <f t="shared" ref="DE200:DE205" si="247">FLOOR(IF($Z200="Ne",0,IF(OR($M200=0,$M200=""),0,IF(IF(BU200="Ano",IF(BT200="",0,((30/(BS200*$F200)*(BS200*$F200-BT200))/30)),0)+IF(BX200="Ano",IF(BW200="",0,((30/(BV200*$F200)*(BV200*$F200-BW200))/30)),0)+IF(CA200="Ano",IF(BZ200="",0,((30/(BY200*$F200)*(BY200*$F200-BZ200))/30)),0)+IF(CD200="Ano",IF(CC200="",0,((30/(CB200*$F200)*(CB200*$F200-CC200))/30)),0)+IF(CG200="Ano",IF(CF200="",0,((30/(CE200*$F200)*(CE200*$F200-CF200))/30)),0)+IF(CJ200="Ano",IF(CI200="",0,((30/(CH200*$F200)*(CH200*$F200-CI200))/30)),0)+IF(CM200="Ano",IF(CL200="",0,((30/(CK200*$F200)*(CK200*$F200-CL200))/30)),0)+IF(CP200="Ano",IF(CO200="",0,((30/(CN200*$F200)*(CN200*$F200-CO200))/30)),0)+IF(CS200="Ano",IF(CR200="",0,((30/(CQ200*$F200)*(CQ200*$F200-CR200))/30)),0)+IF(CV200="Ano",IF(CU200="",0,((30/(CT200*$F200)*(CT200*$F200-CU200))/30)),0)+IF(CY200="Ano",IF(CX200="",0,((30/(CW200*$F200)*(CW200*$F200-CX200))/30)),0)+IF(DB200="Ano",IF(DA200="",0,((30/(CZ200*$F200)*(CZ200*$F200-DA200))/30)),0)&gt;($M200-1-$BO200),($M200-1-$BO200),IF(BU200="Ano",IF(BT200="",0,((30/(BS200*$F200)*(BS200*$F200-BT200))/30)),0)+IF(BX200="Ano",IF(BW200="",0,((30/(BV200*$F200)*(BV200*$F200-BW200))/30)),0)+IF(CA200="Ano",IF(BZ200="",0,((30/(BY200*$F200)*(BY200*$F200-BZ200))/30)),0)+IF(CD200="Ano",IF(CC200="",0,((30/(CB200*$F200)*(CB200*$F200-CC200))/30)),0)+IF(CG200="Ano",IF(CF200="",0,((30/(CE200*$F200)*(CE200*$F200-CF200))/30)),0)+IF(CJ200="Ano",IF(CI200="",0,((30/(CH200*$F200)*(CH200*$F200-CI200))/30)),0)+IF(CM200="Ano",IF(CL200="",0,((30/(CK200*$F200)*(CK200*$F200-CL200))/30)),0)+IF(CP200="Ano",IF(CO200="",0,((30/(CN200*$F200)*(CN200*$F200-CO200))/30)),0)+IF(CS200="Ano",IF(CR200="",0,((30/(CQ200*$F200)*(CQ200*$F200-CR200))/30)),0)+IF(CV200="Ano",IF(CU200="",0,((30/(CT200*$F200)*(CT200*$F200-CU200))/30)),0)+IF(CY200="Ano",IF(CX200="",0,((30/(CW200*$F200)*(CW200*$F200-CX200))/30)),0)+IF(DB200="Ano",IF(DA200="",0,((30/(CZ200*$F200)*(CZ200*$F200-DA200))/30)),0)))),0.01)</f>
        <v>0</v>
      </c>
      <c r="DF200" s="227">
        <f t="shared" ref="DF200:DF205" si="248">ROUND(DE200*$N200,2)</f>
        <v>0</v>
      </c>
      <c r="DG200" s="1"/>
      <c r="DH200" s="1"/>
      <c r="DI200" s="174">
        <v>160</v>
      </c>
      <c r="DJ200" s="566"/>
      <c r="DK200" s="567"/>
      <c r="DL200" s="201">
        <v>160</v>
      </c>
      <c r="DM200" s="561"/>
      <c r="DN200" s="567"/>
      <c r="DO200" s="201">
        <v>160</v>
      </c>
      <c r="DP200" s="561"/>
      <c r="DQ200" s="567"/>
      <c r="DR200" s="201">
        <v>160</v>
      </c>
      <c r="DS200" s="561"/>
      <c r="DT200" s="567"/>
      <c r="DU200" s="201">
        <v>160</v>
      </c>
      <c r="DV200" s="561"/>
      <c r="DW200" s="567"/>
      <c r="DX200" s="174">
        <v>160</v>
      </c>
      <c r="DY200" s="566"/>
      <c r="DZ200" s="567"/>
      <c r="EA200" s="201">
        <v>160</v>
      </c>
      <c r="EB200" s="561"/>
      <c r="EC200" s="567"/>
      <c r="ED200" s="201">
        <v>160</v>
      </c>
      <c r="EE200" s="561"/>
      <c r="EF200" s="567"/>
      <c r="EG200" s="201">
        <v>160</v>
      </c>
      <c r="EH200" s="561"/>
      <c r="EI200" s="567"/>
      <c r="EJ200" s="174">
        <v>160</v>
      </c>
      <c r="EK200" s="566"/>
      <c r="EL200" s="567"/>
      <c r="EM200" s="201">
        <v>160</v>
      </c>
      <c r="EN200" s="561"/>
      <c r="EO200" s="567"/>
      <c r="EP200" s="201">
        <v>160</v>
      </c>
      <c r="EQ200" s="561"/>
      <c r="ER200" s="567"/>
      <c r="ES200" s="252">
        <f t="shared" ref="ES200:ES205" si="249">FLOOR(IF($Z200="Ne",0,IF(IF(DJ200="",0,((30/(DI200*$F200)*(DI200*$F200-DJ200))/30))+IF(DM200="",0,((30/(DL200*$F200)*(DL200*$F200-DM200))/30))+IF(DP200="",0,((30/(DO200*$F200)*(DO200*$F200-DP200))/30))+IF(DS200="",0,((30/(DR200*$F200)*(DR200*$F200-DS200))/30))+IF(DV200="",0,((30/(DU200*$F200)*(DU200*$F200-DV200))/30))+IF(DY200="",0,((30/(DX200*$F200)*(DX200*$F200-DY200))/30))+IF(EB200="",0,((30/(EA200*$F200)*(EA200*$F200-EB200))/30))+IF(EE200="",0,((30/(ED200*$F200)*(ED200*$F200-EE200))/30))+IF(EH200="",0,((30/(EG200*$F200)*(EG200*$F200-EH200))/30))+IF(EK200="",0,((30/(EJ200*$F200)*(EJ200*$F200-EK200))/30))+IF(EN200="",0,((30/(EM200*$F200)*(EM200*$F200-EN200))/30))+IF(EQ200="",0,((30/(EP200*$F200)*(EP200*$F200-EQ200))/30))&gt;($E200-1-$BM200-$DC200),$E200-1-$BM200-$DC200,IF(DJ200="",0,((30/(DI200*$F200)*(DI200*$F200-DJ200))/30))+IF(DM200="",0,((30/(DL200*$F200)*(DL200*$F200-DM200))/30))+IF(DP200="",0,((30/(DO200*$F200)*(DO200*$F200-DP200))/30))+IF(DS200="",0,((30/(DR200*$F200)*(DR200*$F200-DS200))/30))+IF(DV200="",0,((30/(DU200*$F200)*(DU200*$F200-DV200))/30))+IF(DY200="",0,((30/(DX200*$F200)*(DX200*$F200-DY200))/30))+IF(EB200="",0,((30/(EA200*$F200)*(EA200*$F200-EB200))/30))+IF(EE200="",0,((30/(ED200*$F200)*(ED200*$F200-EE200))/30))+IF(EH200="",0,((30/(EG200*$F200)*(EG200*$F200-EH200))/30))+IF(EK200="",0,((30/(EJ200*$F200)*(EJ200*$F200-EK200))/30))+IF(EN200="",0,((30/(EM200*$F200)*(EM200*$F200-EN200))/30))+IF(EQ200="",0,((30/(EP200*$F200)*(EP200*$F200-EQ200))/30)))),0.01)</f>
        <v>0</v>
      </c>
      <c r="ET200" s="251">
        <f t="shared" ref="ET200:ET205" si="250">ROUND(ES200*$I200,2)</f>
        <v>0</v>
      </c>
      <c r="EU200" s="226">
        <f t="shared" ref="EU200:EU205" si="251">FLOOR(IF($Z200="Ne",0,IF(OR($M200=0,$M200=""),0,IF(IF(DK200="Ano",IF(DJ200="",0,((30/(DI200*$F200)*(DI200*$F200-DJ200))/30)),0)+IF(DN200="Ano",IF(DM200="",0,((30/(DL200*$F200)*(DL200*$F200-DM200))/30)),0)+IF(DQ200="Ano",IF(DP200="",0,((30/(DO200*$F200)*(DO200*$F200-DP200))/30)),0)+IF(DT200="Ano",IF(DS200="",0,((30/(DR200*$F200)*(DR200*$F200-DS200))/30)),0)+IF(DW200="Ano",IF(DV200="",0,((30/(DU200*$F200)*(DU200*$F200-DV200))/30)),0)+IF(DZ200="Ano",IF(DY200="",0,((30/(DX200*$F200)*(DX200*$F200-DY200))/30)),0)+IF(EC200="Ano",IF(EB200="",0,((30/(EA200*$F200)*(EA200*$F200-EB200))/30)),0)+IF(EF200="Ano",IF(EE200="",0,((30/(ED200*$F200)*(ED200*$F200-EE200))/30)),0)+IF(EI200="Ano",IF(EH200="",0,((30/(EG200*$F200)*(EG200*$F200-EH200))/30)),0)+IF(EL200="Ano",IF(EK200="",0,((30/(EJ200*$F200)*(EJ200*$F200-EK200))/30)),0)+IF(EO200="Ano",IF(EN200="",0,((30/(EM200*$F200)*(EM200*$F200-EN200))/30)),0)+IF(ER200="Ano",IF(EQ200="",0,((30/(EP200*$F200)*(EP200*$F200-EQ200))/30)),0)&gt;($M200-1-$BO200-$DE200),($M200-1-$BO200-$DE200),IF(DK200="Ano",IF(DJ200="",0,((30/(DI200*$F200)*(DI200*$F200-DJ200))/30)),0)+IF(DN200="Ano",IF(DM200="",0,((30/(DL200*$F200)*(DL200*$F200-DM200))/30)),0)+IF(DQ200="Ano",IF(DP200="",0,((30/(DO200*$F200)*(DO200*$F200-DP200))/30)),0)+IF(DT200="Ano",IF(DS200="",0,((30/(DR200*$F200)*(DR200*$F200-DS200))/30)),0)+IF(DW200="Ano",IF(DV200="",0,((30/(DU200*$F200)*(DU200*$F200-DV200))/30)),0)+IF(DZ200="Ano",IF(DY200="",0,((30/(DX200*$F200)*(DX200*$F200-DY200))/30)),0)+IF(EC200="Ano",IF(EB200="",0,((30/(EA200*$F200)*(EA200*$F200-EB200))/30)),0)+IF(EF200="Ano",IF(EE200="",0,((30/(ED200*$F200)*(ED200*$F200-EE200))/30)),0)+IF(EI200="Ano",IF(EH200="",0,((30/(EG200*$F200)*(EG200*$F200-EH200))/30)),0)+IF(EL200="Ano",IF(EK200="",0,((30/(EJ200*$F200)*(EJ200*$F200-EK200))/30)),0)+IF(EO200="Ano",IF(EN200="",0,((30/(EM200*$F200)*(EM200*$F200-EN200))/30)),0)+IF(ER200="Ano",IF(EQ200="",0,((30/(EP200*$F200)*(EP200*$F200-EQ200))/30)),0)))),0.01)</f>
        <v>0</v>
      </c>
      <c r="EV200" s="227">
        <f t="shared" ref="EV200:EV205" si="252">ROUND(EU200*$N200,2)</f>
        <v>0</v>
      </c>
      <c r="EW200" s="1"/>
      <c r="EX200" s="1"/>
      <c r="EY200" s="568">
        <v>160</v>
      </c>
      <c r="EZ200" s="573"/>
      <c r="FA200" s="567"/>
      <c r="FB200" s="201">
        <v>160</v>
      </c>
      <c r="FC200" s="573"/>
      <c r="FD200" s="567"/>
      <c r="FE200" s="201">
        <v>160</v>
      </c>
      <c r="FF200" s="573"/>
      <c r="FG200" s="567"/>
      <c r="FH200" s="201">
        <v>160</v>
      </c>
      <c r="FI200" s="573"/>
      <c r="FJ200" s="567"/>
      <c r="FK200" s="174">
        <v>160</v>
      </c>
      <c r="FL200" s="566"/>
      <c r="FM200" s="567"/>
      <c r="FN200" s="201">
        <v>160</v>
      </c>
      <c r="FO200" s="573"/>
      <c r="FP200" s="567"/>
      <c r="FQ200" s="174">
        <v>160</v>
      </c>
      <c r="FR200" s="566"/>
      <c r="FS200" s="567"/>
      <c r="FT200" s="201">
        <v>160</v>
      </c>
      <c r="FU200" s="573"/>
      <c r="FV200" s="567"/>
      <c r="FW200" s="201">
        <v>160</v>
      </c>
      <c r="FX200" s="573"/>
      <c r="FY200" s="567"/>
      <c r="FZ200" s="174">
        <v>160</v>
      </c>
      <c r="GA200" s="566"/>
      <c r="GB200" s="567"/>
      <c r="GC200" s="201">
        <v>160</v>
      </c>
      <c r="GD200" s="573"/>
      <c r="GE200" s="567"/>
      <c r="GF200" s="201">
        <v>160</v>
      </c>
      <c r="GG200" s="573"/>
      <c r="GH200" s="567"/>
      <c r="GI200" s="252">
        <f t="shared" ref="GI200:GI205" si="253">FLOOR(IF($Z200="Ne",0,IF(IF(EZ200="",0,((30/(EY200*$F200)*(EY200*$F200-EZ200))/30))+IF(FC200="",0,((30/(FB200*$F200)*(FB200*$F200-FC200))/30))+IF(FF200="",0,((30/(FE200*$F200)*(FE200*$F200-FF200))/30))+IF(FI200="",0,((30/(FH200*$F200)*(FH200*$F200-FI200))/30))+IF(FL200="",0,((30/(FK200*$F200)*(FK200*$F200-FL200))/30))+IF(FO200="",0,((30/(FN200*$F200)*(FN200*$F200-FO200))/30))+IF(FR200="",0,((30/(FQ200*$F200)*(FQ200*$F200-FR200))/30))+IF(FU200="",0,((30/(FT200*$F200)*(FT200*$F200-FU200))/30))+IF(FX200="",0,((30/(FW200*$F200)*(FW200*$F200-FX200))/30))+IF(GA200="",0,((30/(FZ200*$F200)*(FZ200*$F200-GA200))/30))+IF(GD200="",0,((30/(GC200*$F200)*(GC200*$F200-GD200))/30))+IF(GG200="",0,((30/(GF200*$F200)*(GF200*$F200-GG200))/30))&gt;($E200-1-$BM200-$DC200-$ES200),$E200-1-$BM200-$DC200-$ES200,IF(EZ200="",0,((30/(EY200*$F200)*(EY200*$F200-EZ200))/30))+IF(FC200="",0,((30/(FB200*$F200)*(FB200*$F200-FC200))/30))+IF(FF200="",0,((30/(FE200*$F200)*(FE200*$F200-FF200))/30))+IF(FI200="",0,((30/(FH200*$F200)*(FH200*$F200-FI200))/30))+IF(FL200="",0,((30/(FK200*$F200)*(FK200*$F200-FL200))/30))+IF(FO200="",0,((30/(FN200*$F200)*(FN200*$F200-FO200))/30))+IF(FR200="",0,((30/(FQ200*$F200)*(FQ200*$F200-FR200))/30))+IF(FU200="",0,((30/(FT200*$F200)*(FT200*$F200-FU200))/30))+IF(FX200="",0,((30/(FW200*$F200)*(FW200*$F200-FX200))/30))+IF(GA200="",0,((30/(FZ200*$F200)*(FZ200*$F200-GA200))/30))+IF(GD200="",0,((30/(GC200*$F200)*(GC200*$F200-GD200))/30))+IF(GG200="",0,((30/(GF200*$F200)*(GF200*$F200-GG200))/30)))),0.01)</f>
        <v>0</v>
      </c>
      <c r="GJ200" s="251">
        <f t="shared" ref="GJ200:GJ205" si="254">ROUND(GI200*$I200,2)</f>
        <v>0</v>
      </c>
      <c r="GK200" s="226">
        <f t="shared" ref="GK200:GK205" si="255">FLOOR(IF($Z200="Ne",0,IF(OR($M200=0,$M200=""),0,IF(IF(FA200="Ano",IF(EZ200="",0,((30/(EY200*$F200)*(EY200*$F200-EZ200))/30)),0)+IF(FD200="Ano",IF(FC200="",0,((30/(FB200*$F200)*(FB200*$F200-FC200))/30)),0)+IF(FG200="Ano",IF(FF200="",0,((30/(FE200*$F200)*(FE200*$F200-FF200))/30)),0)+IF(FJ200="Ano",IF(FI200="",0,((30/(FH200*$F200)*(FH200*$F200-FI200))/30)),0)+IF(FM200="Ano",IF(FL200="",0,((30/(FK200*$F200)*(FK200*$F200-FL200))/30)),0)+IF(FP200="Ano",IF(FO200="",0,((30/(FN200*$F200)*(FN200*$F200-FO200))/30)),0)+IF(FS200="Ano",IF(FR200="",0,((30/(FQ200*$F200)*(FQ200*$F200-FR200))/30)),0)+IF(FV200="Ano",IF(FU200="",0,((30/(FT200*$F200)*(FT200*$F200-FU200))/30)),0)+IF(FY200="Ano",IF(FX200="",0,((30/(FW200*$F200)*(FW200*$F200-FX200))/30)),0)+IF(GB200="Ano",IF(GA200="",0,((30/(FZ200*$F200)*(FZ200*$F200-GA200))/30)),0)+IF(GE200="Ano",IF(GD200="",0,((30/(GC200*$F200)*(GC200*$F200-GD200))/30)),0)+IF(GH200="Ano",IF(GG200="",0,((30/(GF200*$F200)*(GF200*$F200-GG200))/30)),0)&gt;($M200-1-$BO200-$DE200-$EU200),($M200-1-$BO200-$DE200-$EU200),IF(FA200="Ano",IF(EZ200="",0,((30/(EY200*$F200)*(EY200*$F200-EZ200))/30)),0)+IF(FD200="Ano",IF(FC200="",0,((30/(FB200*$F200)*(FB200*$F200-FC200))/30)),0)+IF(FG200="Ano",IF(FF200="",0,((30/(FE200*$F200)*(FE200*$F200-FF200))/30)),0)+IF(FJ200="Ano",IF(FI200="",0,((30/(FH200*$F200)*(FH200*$F200-FI200))/30)),0)+IF(FM200="Ano",IF(FL200="",0,((30/(FK200*$F200)*(FK200*$F200-FL200))/30)),0)+IF(FP200="Ano",IF(FO200="",0,((30/(FN200*$F200)*(FN200*$F200-FO200))/30)),0)+IF(FS200="Ano",IF(FR200="",0,((30/(FQ200*$F200)*(FQ200*$F200-FR200))/30)),0)+IF(FV200="Ano",IF(FU200="",0,((30/(FT200*$F200)*(FT200*$F200-FU200))/30)),0)+IF(FY200="Ano",IF(FX200="",0,((30/(FW200*$F200)*(FW200*$F200-FX200))/30)),0)+IF(GB200="Ano",IF(GA200="",0,((30/(FZ200*$F200)*(FZ200*$F200-GA200))/30)),0)+IF(GE200="Ano",IF(GD200="",0,((30/(GC200*$F200)*(GC200*$F200-GD200))/30)),0)+IF(GH200="Ano",IF(GG200="",0,((30/(GF200*$F200)*(GF200*$F200-GG200))/30)),0)))),0.01)</f>
        <v>0</v>
      </c>
      <c r="GL200" s="227">
        <f t="shared" ref="GL200:GL205" si="256">ROUND(GK200*$N200,2)</f>
        <v>0</v>
      </c>
      <c r="GM200" s="1"/>
      <c r="GN200" s="1"/>
      <c r="GO200" s="568">
        <v>160</v>
      </c>
      <c r="GP200" s="573"/>
      <c r="GQ200" s="567"/>
      <c r="GR200" s="201">
        <v>160</v>
      </c>
      <c r="GS200" s="573"/>
      <c r="GT200" s="567"/>
      <c r="GU200" s="201">
        <v>160</v>
      </c>
      <c r="GV200" s="573"/>
      <c r="GW200" s="567"/>
      <c r="GX200" s="201">
        <v>160</v>
      </c>
      <c r="GY200" s="573"/>
      <c r="GZ200" s="567"/>
      <c r="HA200" s="201">
        <v>160</v>
      </c>
      <c r="HB200" s="573"/>
      <c r="HC200" s="567"/>
      <c r="HD200" s="201">
        <v>160</v>
      </c>
      <c r="HE200" s="573"/>
      <c r="HF200" s="567"/>
      <c r="HG200" s="201">
        <v>160</v>
      </c>
      <c r="HH200" s="573"/>
      <c r="HI200" s="567"/>
      <c r="HJ200" s="201">
        <v>160</v>
      </c>
      <c r="HK200" s="573"/>
      <c r="HL200" s="567"/>
      <c r="HM200" s="201">
        <v>160</v>
      </c>
      <c r="HN200" s="573"/>
      <c r="HO200" s="567"/>
      <c r="HP200" s="201">
        <v>160</v>
      </c>
      <c r="HQ200" s="573"/>
      <c r="HR200" s="567"/>
      <c r="HS200" s="201">
        <v>160</v>
      </c>
      <c r="HT200" s="573"/>
      <c r="HU200" s="567"/>
      <c r="HV200" s="201">
        <v>160</v>
      </c>
      <c r="HW200" s="573"/>
      <c r="HX200" s="567"/>
      <c r="HY200" s="252">
        <f t="shared" ref="HY200:HY205" si="257">FLOOR(IF($Z200="Ne",0,IF(IF(GP200="",0,((30/(GO200*$F200)*(GO200*$F200-GP200))/30))+IF(GS200="",0,((30/(GR200*$F200)*(GR200*$F200-GS200))/30))+IF(GV200="",0,((30/(GU200*$F200)*(GU200*$F200-GV200))/30))+IF(GY200="",0,((30/(GX200*$F200)*(GX200*$F200-GY200))/30))+IF(HB200="",0,((30/(HA200*$F200)*(HA200*$F200-HB200))/30))+IF(HE200="",0,((30/(HD200*$F200)*(HD200*$F200-HE200))/30))+IF(HH200="",0,((30/(HG200*$F200)*(HG200*$F200-HH200))/30))+IF(HK200="",0,((30/(HJ200*$F200)*(HJ200*$F200-HK200))/30))+IF(HN200="",0,((30/(HM200*$F200)*(HM200*$F200-HN200))/30))+IF(HQ200="",0,((30/(HP200*$F200)*(HP200*$F200-HQ200))/30))+IF(HT200="",0,((30/(HS200*$F200)*(HS200*$F200-HT200))/30))+IF(HW200="",0,((30/(HV200*$F200)*(HV200*$F200-HW200))/30))&gt;($E200-1-$BM200-$DC200-$ES200-$GI200),$E200-1-$BM200-$DC200-$ES200-$GI200,IF(GP200="",0,((30/(GO200*$F200)*(GO200*$F200-GP200))/30))+IF(GS200="",0,((30/(GR200*$F200)*(GR200*$F200-GS200))/30))+IF(GV200="",0,((30/(GU200*$F200)*(GU200*$F200-GV200))/30))+IF(GY200="",0,((30/(GX200*$F200)*(GX200*$F200-GY200))/30))+IF(HB200="",0,((30/(HA200*$F200)*(HA200*$F200-HB200))/30))+IF(HE200="",0,((30/(HD200*$F200)*(HD200*$F200-HE200))/30))+IF(HH200="",0,((30/(HG200*$F200)*(HG200*$F200-HH200))/30))+IF(HK200="",0,((30/(HJ200*$F200)*(HJ200*$F200-HK200))/30))+IF(HN200="",0,((30/(HM200*$F200)*(HM200*$F200-HN200))/30))+IF(HQ200="",0,((30/(HP200*$F200)*(HP200*$F200-HQ200))/30))+IF(HT200="",0,((30/(HS200*$F200)*(HS200*$F200-HT200))/30))+IF(HW200="",0,((30/(HV200*$F200)*(HV200*$F200-HW200))/30)))),0.01)</f>
        <v>0</v>
      </c>
      <c r="HZ200" s="251">
        <f t="shared" ref="HZ200:HZ205" si="258">ROUND(HY200*$I200,2)</f>
        <v>0</v>
      </c>
      <c r="IA200" s="226">
        <f t="shared" ref="IA200:IA205" si="259">FLOOR(IF($Z200="Ne",0,IF(OR($M200=0,$M200=""),0,IF(IF(GQ200="Ano",IF(GP200="",0,((30/(GO200*$F200)*(GO200*$F200-GP200))/30)),0)+IF(GT200="Ano",IF(GS200="",0,((30/(GR200*$F200)*(GR200*$F200-GS200))/30)),0)+IF(GW200="Ano",IF(GV200="",0,((30/(GU200*$F200)*(GU200*$F200-GV200))/30)),0)+IF(GZ200="Ano",IF(GY200="",0,((30/(GX200*$F200)*(GX200*$F200-GY200))/30)),0)+IF(HC200="Ano",IF(HB200="",0,((30/(HA200*$F200)*(HA200*$F200-HB200))/30)),0)+IF(HF200="Ano",IF(HE200="",0,((30/(HD200*$F200)*(HD200*$F200-HE200))/30)),0)+IF(HI200="Ano",IF(HH200="",0,((30/(HG200*$F200)*(HG200*$F200-HH200))/30)),0)+IF(HL200="Ano",IF(HK200="",0,((30/(HJ200*$F200)*(HJ200*$F200-HK200))/30)),0)+IF(HO200="Ano",IF(HN200="",0,((30/(HM200*$F200)*(HM200*$F200-HN200))/30)),0)+IF(HR200="Ano",IF(HQ200="",0,((30/(HP200*$F200)*(HP200*$F200-HQ200))/30)),0)+IF(HU200="Ano",IF(HT200="",0,((30/(HS200*$F200)*(HS200*$F200-HT200))/30)),0)+IF(HX200="Ano",IF(HW200="",0,((30/(HV200*$F200)*(HV200*$F200-HW200))/30)),0)&gt;($M200-1-$BO200-$DE200-$EU200-$GK200),($M200-1-$BO200-$DE200-$EU200-$GK200),IF(GQ200="Ano",IF(GP200="",0,((30/(GO200*$F200)*(GO200*$F200-GP200))/30)),0)+IF(GT200="Ano",IF(GS200="",0,((30/(GR200*$F200)*(GR200*$F200-GS200))/30)),0)+IF(GW200="Ano",IF(GV200="",0,((30/(GU200*$F200)*(GU200*$F200-GV200))/30)),0)+IF(GZ200="Ano",IF(GY200="",0,((30/(GX200*$F200)*(GX200*$F200-GY200))/30)),0)+IF(HC200="Ano",IF(HB200="",0,((30/(HA200*$F200)*(HA200*$F200-HB200))/30)),0)+IF(HF200="Ano",IF(HE200="",0,((30/(HD200*$F200)*(HD200*$F200-HE200))/30)),0)+IF(HI200="Ano",IF(HH200="",0,((30/(HG200*$F200)*(HG200*$F200-HH200))/30)),0)+IF(HL200="Ano",IF(HK200="",0,((30/(HJ200*$F200)*(HJ200*$F200-HK200))/30)),0)+IF(HO200="Ano",IF(HN200="",0,((30/(HM200*$F200)*(HM200*$F200-HN200))/30)),0)+IF(HR200="Ano",IF(HQ200="",0,((30/(HP200*$F200)*(HP200*$F200-HQ200))/30)),0)+IF(HU200="Ano",IF(HT200="",0,((30/(HS200*$F200)*(HS200*$F200-HT200))/30)),0)+IF(HX200="Ano",IF(HW200="",0,((30/(HV200*$F200)*(HV200*$F200-HW200))/30)),0)))),0.01)</f>
        <v>0</v>
      </c>
      <c r="IB200" s="227">
        <f t="shared" ref="IB200:IB205" si="260">ROUND(IA200*$N200,2)</f>
        <v>0</v>
      </c>
      <c r="IC200" s="1"/>
      <c r="ID200" s="1"/>
      <c r="IE200" s="568">
        <v>160</v>
      </c>
      <c r="IF200" s="573"/>
      <c r="IG200" s="567"/>
      <c r="IH200" s="201">
        <v>160</v>
      </c>
      <c r="II200" s="573"/>
      <c r="IJ200" s="567"/>
      <c r="IK200" s="174">
        <v>160</v>
      </c>
      <c r="IL200" s="566"/>
      <c r="IM200" s="567"/>
      <c r="IN200" s="174">
        <v>160</v>
      </c>
      <c r="IO200" s="566"/>
      <c r="IP200" s="567"/>
      <c r="IQ200" s="174">
        <v>160</v>
      </c>
      <c r="IR200" s="566"/>
      <c r="IS200" s="567"/>
      <c r="IT200" s="174">
        <v>160</v>
      </c>
      <c r="IU200" s="566"/>
      <c r="IV200" s="567"/>
      <c r="IW200" s="201">
        <v>160</v>
      </c>
      <c r="IX200" s="573"/>
      <c r="IY200" s="567"/>
      <c r="IZ200" s="174">
        <v>160</v>
      </c>
      <c r="JA200" s="566"/>
      <c r="JB200" s="567"/>
      <c r="JC200" s="174">
        <v>160</v>
      </c>
      <c r="JD200" s="566"/>
      <c r="JE200" s="567"/>
      <c r="JF200" s="174">
        <v>160</v>
      </c>
      <c r="JG200" s="566"/>
      <c r="JH200" s="567"/>
      <c r="JI200" s="174">
        <v>160</v>
      </c>
      <c r="JJ200" s="566"/>
      <c r="JK200" s="567"/>
      <c r="JL200" s="201">
        <v>160</v>
      </c>
      <c r="JM200" s="573"/>
      <c r="JN200" s="567"/>
      <c r="JO200" s="252">
        <f t="shared" ref="JO200:JO205" si="261">FLOOR(IF($Z200="Ne",0,IF(IF(IF200="",0,((30/(IE200*$F200)*(IE200*$F200-IF200))/30))+IF(II200="",0,((30/(IH200*$F200)*(IH200*$F200-II200))/30))+IF(IL200="",0,((30/(IK200*$F200)*(IK200*$F200-IL200))/30))+IF(IO200="",0,((30/(IN200*$F200)*(IN200*$F200-IO200))/30))+IF(IR200="",0,((30/(IQ200*$F200)*(IQ200*$F200-IR200))/30))+IF(IU200="",0,((30/(IT200*$F200)*(IT200*$F200-IU200))/30))+IF(IX200="",0,((30/(IW200*$F200)*(IW200*$F200-IX200))/30))+IF(JA200="",0,((30/(IZ200*$F200)*(IZ200*$F200-JA200))/30))+IF(JD200="",0,((30/(JC200*$F200)*(JC200*$F200-JD200))/30))+IF(JG200="",0,((30/(JF200*$F200)*(JF200*$F200-JG200))/30))+IF(JJ200="",0,((30/(JI200*$F200)*(JI200*$F200-JJ200))/30))+IF(JM200="",0,((30/(JL200*$F200)*(JL200*$F200-JM200))/30))&gt;($E200-1-$BM200-$DC200-$ES200-$GI200-$HY200),$E200-1-$BM200-$DC200-$ES200-$GI200-$HY200,IF(IF200="",0,((30/(IE200*$F200)*(IE200*$F200-IF200))/30))+IF(II200="",0,((30/(IH200*$F200)*(IH200*$F200-II200))/30))+IF(IL200="",0,((30/(IK200*$F200)*(IK200*$F200-IL200))/30))+IF(IO200="",0,((30/(IN200*$F200)*(IN200*$F200-IO200))/30))+IF(IR200="",0,((30/(IQ200*$F200)*(IQ200*$F200-IR200))/30))+IF(IU200="",0,((30/(IT200*$F200)*(IT200*$F200-IU200))/30))+IF(IX200="",0,((30/(IW200*$F200)*(IW200*$F200-IX200))/30))+IF(JA200="",0,((30/(IZ200*$F200)*(IZ200*$F200-JA200))/30))+IF(JD200="",0,((30/(JC200*$F200)*(JC200*$F200-JD200))/30))+IF(JG200="",0,((30/(JF200*$F200)*(JF200*$F200-JG200))/30))+IF(JJ200="",0,((30/(JI200*$F200)*(JI200*$F200-JJ200))/30))+IF(JM200="",0,((30/(JL200*$F200)*(JL200*$F200-JM200))/30)))),0.01)</f>
        <v>0</v>
      </c>
      <c r="JP200" s="251">
        <f t="shared" ref="JP200:JP205" si="262">ROUND(JO200*$I200,2)</f>
        <v>0</v>
      </c>
      <c r="JQ200" s="226">
        <f t="shared" ref="JQ200:JQ205" si="263">FLOOR(IF($Z200="Ne",0,IF(OR($M200=0,$M200=""),0,IF(IF(IG200="Ano",IF(IF200="",0,((30/(IE200*$F200)*(IE200*$F200-IF200))/30)),0)+IF(IJ200="Ano",IF(II200="",0,((30/(IH200*$F200)*(IH200*$F200-II200))/30)),0)+IF(IM200="Ano",IF(IL200="",0,((30/(IK200*$F200)*(IK200*$F200-IL200))/30)),0)+IF(IP200="Ano",IF(IO200="",0,((30/(IN200*$F200)*(IN200*$F200-IO200))/30)),0)+IF(IS200="Ano",IF(IR200="",0,((30/(IQ200*$F200)*(IQ200*$F200-IR200))/30)),0)+IF(IV200="Ano",IF(IU200="",0,((30/(IT200*$F200)*(IT200*$F200-IU200))/30)),0)+IF(IY200="Ano",IF(IX200="",0,((30/(IW200*$F200)*(IW200*$F200-IX200))/30)),0)+IF(JB200="Ano",IF(JA200="",0,((30/(IZ200*$F200)*(IZ200*$F200-JA200))/30)),0)+IF(JE200="Ano",IF(JD200="",0,((30/(JC200*$F200)*(JC200*$F200-JD200))/30)),0)+IF(JH200="Ano",IF(JG200="",0,((30/(JF200*$F200)*(JF200*$F200-JG200))/30)),0)+IF(JK200="Ano",IF(JJ200="",0,((30/(JI200*$F200)*(JI200*$F200-JJ200))/30)),0)+IF(JN200="Ano",IF(JM200="",0,((30/(JL200*$F200)*(JL200*$F200-JM200))/30)),0)&gt;($M200-1-$BO200-$DE200-$EU200-$GK200-$IA200),($M200-1-$BO200-$DE200-$EU200-$GK200-$IA200),IF(IG200="Ano",IF(IF200="",0,((30/(IE200*$F200)*(IE200*$F200-IF200))/30)),0)+IF(IJ200="Ano",IF(II200="",0,((30/(IH200*$F200)*(IH200*$F200-II200))/30)),0)+IF(IM200="Ano",IF(IL200="",0,((30/(IK200*$F200)*(IK200*$F200-IL200))/30)),0)+IF(IP200="Ano",IF(IO200="",0,((30/(IN200*$F200)*(IN200*$F200-IO200))/30)),0)+IF(IS200="Ano",IF(IR200="",0,((30/(IQ200*$F200)*(IQ200*$F200-IR200))/30)),0)+IF(IV200="Ano",IF(IU200="",0,((30/(IT200*$F200)*(IT200*$F200-IU200))/30)),0)+IF(IY200="Ano",IF(IX200="",0,((30/(IW200*$F200)*(IW200*$F200-IX200))/30)),0)+IF(JB200="Ano",IF(JA200="",0,((30/(IZ200*$F200)*(IZ200*$F200-JA200))/30)),0)+IF(JE200="Ano",IF(JD200="",0,((30/(JC200*$F200)*(JC200*$F200-JD200))/30)),0)+IF(JH200="Ano",IF(JG200="",0,((30/(JF200*$F200)*(JF200*$F200-JG200))/30)),0)+IF(JK200="Ano",IF(JJ200="",0,((30/(JI200*$F200)*(JI200*$F200-JJ200))/30)),0)+IF(JN200="Ano",IF(JM200="",0,((30/(JL200*$F200)*(JL200*$F200-JM200))/30)),0)))),0.01)</f>
        <v>0</v>
      </c>
      <c r="JR200" s="227">
        <f t="shared" ref="JR200:JR205" si="264">ROUND(JQ200*$N200,2)</f>
        <v>0</v>
      </c>
      <c r="JS200" s="1"/>
      <c r="JT200" s="1"/>
      <c r="JU200" s="174">
        <v>160</v>
      </c>
      <c r="JV200" s="566"/>
      <c r="JW200" s="567"/>
      <c r="JX200" s="174">
        <v>160</v>
      </c>
      <c r="JY200" s="566"/>
      <c r="JZ200" s="567"/>
      <c r="KA200" s="174">
        <v>160</v>
      </c>
      <c r="KB200" s="566"/>
      <c r="KC200" s="567"/>
      <c r="KD200" s="174">
        <v>160</v>
      </c>
      <c r="KE200" s="566"/>
      <c r="KF200" s="567"/>
      <c r="KG200" s="174">
        <v>160</v>
      </c>
      <c r="KH200" s="566"/>
      <c r="KI200" s="567"/>
      <c r="KJ200" s="174">
        <v>160</v>
      </c>
      <c r="KK200" s="566"/>
      <c r="KL200" s="567"/>
      <c r="KM200" s="174">
        <v>160</v>
      </c>
      <c r="KN200" s="566"/>
      <c r="KO200" s="567"/>
      <c r="KP200" s="174">
        <v>160</v>
      </c>
      <c r="KQ200" s="566"/>
      <c r="KR200" s="567"/>
      <c r="KS200" s="174">
        <v>160</v>
      </c>
      <c r="KT200" s="566"/>
      <c r="KU200" s="567"/>
      <c r="KV200" s="174">
        <v>160</v>
      </c>
      <c r="KW200" s="566"/>
      <c r="KX200" s="567"/>
      <c r="KY200" s="174">
        <v>160</v>
      </c>
      <c r="KZ200" s="566"/>
      <c r="LA200" s="567"/>
      <c r="LB200" s="174">
        <v>160</v>
      </c>
      <c r="LC200" s="566"/>
      <c r="LD200" s="567"/>
      <c r="LE200" s="252">
        <f t="shared" ref="LE200:LE205" si="265">FLOOR(IF($Z200="Ne",0,IF(IF(JV200="",0,((30/(JU200*$F200)*(JU200*$F200-JV200))/30))+IF(JY200="",0,((30/(JX200*$F200)*(JX200*$F200-JY200))/30))+IF(KB200="",0,((30/(KA200*$F200)*(KA200*$F200-KB200))/30))+IF(KE200="",0,((30/(KD200*$F200)*(KD200*$F200-KE200))/30))+IF(KH200="",0,((30/(KG200*$F200)*(KG200*$F200-KH200))/30))+IF(KK200="",0,((30/(KJ200*$F200)*(KJ200*$F200-KK200))/30))+IF(KN200="",0,((30/(KM200*$F200)*(KM200*$F200-KN200))/30))+IF(KQ200="",0,((30/(KP200*$F200)*(KP200*$F200-KQ200))/30))+IF(KT200="",0,((30/(KS200*$F200)*(KS200*$F200-KT200))/30))+IF(KW200="",0,((30/(KV200*$F200)*(KV200*$F200-KW200))/30))+IF(KZ200="",0,((30/(KY200*$F200)*(KY200*$F200-KZ200))/30))+IF(LC200="",0,((30/(LB200*$F200)*(LB200*$F200-LC200))/30))&gt;($E200-1-$BM200-$DC200-$ES200-$GI200-$HY200-$JO200),$E200-1-$BM200-$DC200-$ES200-$GI200-$HY200-$JO200,IF(JV200="",0,((30/(JU200*$F200)*(JU200*$F200-JV200))/30))+IF(JY200="",0,((30/(JX200*$F200)*(JX200*$F200-JY200))/30))+IF(KB200="",0,((30/(KA200*$F200)*(KA200*$F200-KB200))/30))+IF(KE200="",0,((30/(KD200*$F200)*(KD200*$F200-KE200))/30))+IF(KH200="",0,((30/(KG200*$F200)*(KG200*$F200-KH200))/30))+IF(KK200="",0,((30/(KJ200*$F200)*(KJ200*$F200-KK200))/30))+IF(KN200="",0,((30/(KM200*$F200)*(KM200*$F200-KN200))/30))+IF(KQ200="",0,((30/(KP200*$F200)*(KP200*$F200-KQ200))/30))+IF(KT200="",0,((30/(KS200*$F200)*(KS200*$F200-KT200))/30))+IF(KW200="",0,((30/(KV200*$F200)*(KV200*$F200-KW200))/30))+IF(KZ200="",0,((30/(KY200*$F200)*(KY200*$F200-KZ200))/30))+IF(LC200="",0,((30/(LB200*$F200)*(LB200*$F200-LC200))/30)))),0.01)</f>
        <v>0</v>
      </c>
      <c r="LF200" s="251">
        <f t="shared" ref="LF200:LF205" si="266">ROUND(LE200*$I200,2)</f>
        <v>0</v>
      </c>
      <c r="LG200" s="226">
        <f t="shared" ref="LG200:LG205" si="267">FLOOR(IF($Z200="Ne",0,IF(OR($M200=0,$M200=""),0,IF(IF(JW200="Ano",IF(JV200="",0,((30/(JU200*$F200)*(JU200*$F200-JV200))/30)),0)+IF(JZ200="Ano",IF(JY200="",0,((30/(JX200*$F200)*(JX200*$F200-JY200))/30)),0)+IF(KC200="Ano",IF(KB200="",0,((30/(KA200*$F200)*(KA200*$F200-KB200))/30)),0)+IF(KF200="Ano",IF(KE200="",0,((30/(KD200*$F200)*(KD200*$F200-KE200))/30)),0)+IF(KI200="Ano",IF(KH200="",0,((30/(KG200*$F200)*(KG200*$F200-KH200))/30)),0)+IF(KL200="Ano",IF(KK200="",0,((30/(KJ200*$F200)*(KJ200*$F200-KK200))/30)),0)+IF(KO200="Ano",IF(KN200="",0,((30/(KM200*$F200)*(KM200*$F200-KN200))/30)),0)+IF(KR200="Ano",IF(KQ200="",0,((30/(KP200*$F200)*(KP200*$F200-KQ200))/30)),0)+IF(KU200="Ano",IF(KT200="",0,((30/(KS200*$F200)*(KS200*$F200-KT200))/30)),0)+IF(KX200="Ano",IF(KW200="",0,((30/(KV200*$F200)*(KV200*$F200-KW200))/30)),0)+IF(LA200="Ano",IF(KZ200="",0,((30/(KY200*$F200)*(KY200*$F200-KZ200))/30)),0)+IF(LD200="Ano",IF(LC200="",0,((30/(LB200*$F200)*(LB200*$F200-LC200))/30)),0)&gt;($M200-1-$BO200-$DE200-$EU200-$GK200-$IA200-$JQ200),($M200-1-$BO200-$DE200-$EU200-$GK200-$IA200-$JQ200),IF(JW200="Ano",IF(JV200="",0,((30/(JU200*$F200)*(JU200*$F200-JV200))/30)),0)+IF(JZ200="Ano",IF(JY200="",0,((30/(JX200*$F200)*(JX200*$F200-JY200))/30)),0)+IF(KC200="Ano",IF(KB200="",0,((30/(KA200*$F200)*(KA200*$F200-KB200))/30)),0)+IF(KF200="Ano",IF(KE200="",0,((30/(KD200*$F200)*(KD200*$F200-KE200))/30)),0)+IF(KI200="Ano",IF(KH200="",0,((30/(KG200*$F200)*(KG200*$F200-KH200))/30)),0)+IF(KL200="Ano",IF(KK200="",0,((30/(KJ200*$F200)*(KJ200*$F200-KK200))/30)),0)+IF(KO200="Ano",IF(KN200="",0,((30/(KM200*$F200)*(KM200*$F200-KN200))/30)),0)+IF(KR200="Ano",IF(KQ200="",0,((30/(KP200*$F200)*(KP200*$F200-KQ200))/30)),0)+IF(KU200="Ano",IF(KT200="",0,((30/(KS200*$F200)*(KS200*$F200-KT200))/30)),0)+IF(KX200="Ano",IF(KW200="",0,((30/(KV200*$F200)*(KV200*$F200-KW200))/30)),0)+IF(LA200="Ano",IF(KZ200="",0,((30/(KY200*$F200)*(KY200*$F200-KZ200))/30)),0)+IF(LD200="Ano",IF(LC200="",0,((30/(LB200*$F200)*(LB200*$F200-LC200))/30)),0)))),0.01)</f>
        <v>0</v>
      </c>
      <c r="LH200" s="227">
        <f t="shared" ref="LH200:LH205" si="268">ROUND(LG200*$N200,2)</f>
        <v>0</v>
      </c>
      <c r="LI200" s="1"/>
      <c r="LJ200" s="1"/>
      <c r="LK200" s="174">
        <v>160</v>
      </c>
      <c r="LL200" s="566"/>
      <c r="LM200" s="567"/>
      <c r="LN200" s="174">
        <v>160</v>
      </c>
      <c r="LO200" s="566"/>
      <c r="LP200" s="567"/>
      <c r="LQ200" s="174">
        <v>160</v>
      </c>
      <c r="LR200" s="566"/>
      <c r="LS200" s="567"/>
      <c r="LT200" s="174">
        <v>160</v>
      </c>
      <c r="LU200" s="566"/>
      <c r="LV200" s="567"/>
      <c r="LW200" s="174">
        <v>160</v>
      </c>
      <c r="LX200" s="566"/>
      <c r="LY200" s="567"/>
      <c r="LZ200" s="551">
        <v>160</v>
      </c>
      <c r="MA200" s="566"/>
      <c r="MB200" s="567"/>
      <c r="MC200" s="174">
        <v>160</v>
      </c>
      <c r="MD200" s="566"/>
      <c r="ME200" s="567"/>
      <c r="MF200" s="174">
        <v>160</v>
      </c>
      <c r="MG200" s="566"/>
      <c r="MH200" s="567"/>
      <c r="MI200" s="174">
        <v>160</v>
      </c>
      <c r="MJ200" s="566"/>
      <c r="MK200" s="567"/>
      <c r="ML200" s="174">
        <v>160</v>
      </c>
      <c r="MM200" s="566"/>
      <c r="MN200" s="567"/>
      <c r="MO200" s="551">
        <v>160</v>
      </c>
      <c r="MP200" s="566"/>
      <c r="MQ200" s="567"/>
      <c r="MR200" s="174">
        <v>160</v>
      </c>
      <c r="MS200" s="566"/>
      <c r="MT200" s="567"/>
      <c r="MU200" s="252">
        <f t="shared" ref="MU200:MU205" si="269">FLOOR(IF($Z200="Ne",0,IF(IF(LL200="",0,((30/(LK200*$F200)*(LK200*$F200-LL200))/30))+IF(LO200="",0,((30/(LN200*$F200)*(LN200*$F200-LO200))/30))+IF(LR200="",0,((30/(LQ200*$F200)*(LQ200*$F200-LR200))/30))+IF(LU200="",0,((30/(LT200*$F200)*(LT200*$F200-LU200))/30))+IF(LX200="",0,((30/(LW200*$F200)*(LW200*$F200-LX200))/30))+IF(MA200="",0,((30/(LZ200*$F200)*(LZ200*$F200-MA200))/30))+IF(MD200="",0,((30/(MC200*$F200)*(MC200*$F200-MD200))/30))+IF(MG200="",0,((30/(MF200*$F200)*(MF200*$F200-MG200))/30))+IF(MJ200="",0,((30/(MI200*$F200)*(MI200*$F200-MJ200))/30))+IF(MM200="",0,((30/(ML200*$F200)*(ML200*$F200-MM200))/30))+IF(MP200="",0,((30/(MO200*$F200)*(MO200*$F200-MP200))/30))+IF(MS200="",0,((30/(MR200*$F200)*(MR200*$F200-MS200))/30))&gt;($E200-1-$BM200-$DC200-$ES200-$GI200-$HY200-$JO200-$LE200),$E200-1-$BM200-$DC200-$ES200-$GI200-$HY200-$JO200-$LE200,IF(LL200="",0,((30/(LK200*$F200)*(LK200*$F200-LL200))/30))+IF(LO200="",0,((30/(LN200*$F200)*(LN200*$F200-LO200))/30))+IF(LR200="",0,((30/(LQ200*$F200)*(LQ200*$F200-LR200))/30))+IF(LU200="",0,((30/(LT200*$F200)*(LT200*$F200-LU200))/30))+IF(LX200="",0,((30/(LW200*$F200)*(LW200*$F200-LX200))/30))+IF(MA200="",0,((30/(LZ200*$F200)*(LZ200*$F200-MA200))/30))+IF(MD200="",0,((30/(MC200*$F200)*(MC200*$F200-MD200))/30))+IF(MG200="",0,((30/(MF200*$F200)*(MF200*$F200-MG200))/30))+IF(MJ200="",0,((30/(MI200*$F200)*(MI200*$F200-MJ200))/30))+IF(MM200="",0,((30/(ML200*$F200)*(ML200*$F200-MM200))/30))+IF(MP200="",0,((30/(MO200*$F200)*(MO200*$F200-MP200))/30))+IF(MS200="",0,((30/(MR200*$F200)*(MR200*$F200-MS200))/30)))),0.01)</f>
        <v>0</v>
      </c>
      <c r="MV200" s="251">
        <f t="shared" ref="MV200:MV205" si="270">ROUND(MU200*$I200,2)</f>
        <v>0</v>
      </c>
      <c r="MW200" s="226">
        <f t="shared" ref="MW200:MW205" si="271">FLOOR(IF($Z200="Ne",0,IF(OR($M200=0,$M200=""),0,IF(IF(LM200="Ano",IF(LL200="",0,((30/(LK200*$F200)*(LK200*$F200-LL200))/30)),0)+IF(LP200="Ano",IF(LO200="",0,((30/(LN200*$F200)*(LN200*$F200-LO200))/30)),0)+IF(LS200="Ano",IF(LR200="",0,((30/(LQ200*$F200)*(LQ200*$F200-LR200))/30)),0)+IF(LV200="Ano",IF(LU200="",0,((30/(LT200*$F200)*(LT200*$F200-LU200))/30)),0)+IF(LY200="Ano",IF(LX200="",0,((30/(LW200*$F200)*(LW200*$F200-LX200))/30)),0)+IF(MB200="Ano",IF(MA200="",0,((30/(LZ200*$F200)*(LZ200*$F200-MA200))/30)),0)+IF(ME200="Ano",IF(MD200="",0,((30/(MC200*$F200)*(MC200*$F200-MD200))/30)),0)+IF(MH200="Ano",IF(MG200="",0,((30/(MF200*$F200)*(MF200*$F200-MG200))/30)),0)+IF(MK200="Ano",IF(MJ200="",0,((30/(MI200*$F200)*(MI200*$F200-MJ200))/30)),0)+IF(MN200="Ano",IF(MM200="",0,((30/(ML200*$F200)*(ML200*$F200-MM200))/30)),0)+IF(MQ200="Ano",IF(MP200="",0,((30/(MO200*$F200)*(MO200*$F200-MP200))/30)),0)+IF(MT200="Ano",IF(MS200="",0,((30/(MR200*$F200)*(MR200*$F200-MS200))/30)),0)&gt;($M200-1-$BO200-$DE200-$EU200-$GK200-$IA200-$JQ200-$LG200),($M200-1-$BO200-$DE200-$EU200-$GK200-$IA200-$JQ200-$LG200),IF(LM200="Ano",IF(LL200="",0,((30/(LK200*$F200)*(LK200*$F200-LL200))/30)),0)+IF(LP200="Ano",IF(LO200="",0,((30/(LN200*$F200)*(LN200*$F200-LO200))/30)),0)+IF(LS200="Ano",IF(LR200="",0,((30/(LQ200*$F200)*(LQ200*$F200-LR200))/30)),0)+IF(LV200="Ano",IF(LU200="",0,((30/(LT200*$F200)*(LT200*$F200-LU200))/30)),0)+IF(LY200="Ano",IF(LX200="",0,((30/(LW200*$F200)*(LW200*$F200-LX200))/30)),0)+IF(MB200="Ano",IF(MA200="",0,((30/(LZ200*$F200)*(LZ200*$F200-MA200))/30)),0)+IF(ME200="Ano",IF(MD200="",0,((30/(MC200*$F200)*(MC200*$F200-MD200))/30)),0)+IF(MH200="Ano",IF(MG200="",0,((30/(MF200*$F200)*(MF200*$F200-MG200))/30)),0)+IF(MK200="Ano",IF(MJ200="",0,((30/(MI200*$F200)*(MI200*$F200-MJ200))/30)),0)+IF(MN200="Ano",IF(MM200="",0,((30/(ML200*$F200)*(ML200*$F200-MM200))/30)),0)+IF(MQ200="Ano",IF(MP200="",0,((30/(MO200*$F200)*(MO200*$F200-MP200))/30)),0)+IF(MT200="Ano",IF(MS200="",0,((30/(MR200*$F200)*(MR200*$F200-MS200))/30)),0)))),0.01)</f>
        <v>0</v>
      </c>
      <c r="MX200" s="227">
        <f t="shared" ref="MX200:MX205" si="272">ROUND(MW200*$N200,2)</f>
        <v>0</v>
      </c>
      <c r="MY200" s="1"/>
      <c r="MZ200" s="1"/>
      <c r="NA200" s="568">
        <v>160</v>
      </c>
      <c r="NB200" s="573"/>
      <c r="NC200" s="567"/>
      <c r="ND200" s="174">
        <v>160</v>
      </c>
      <c r="NE200" s="566"/>
      <c r="NF200" s="567"/>
      <c r="NG200" s="201">
        <v>160</v>
      </c>
      <c r="NH200" s="573"/>
      <c r="NI200" s="567"/>
      <c r="NJ200" s="201">
        <v>160</v>
      </c>
      <c r="NK200" s="573"/>
      <c r="NL200" s="567"/>
      <c r="NM200" s="174">
        <v>160</v>
      </c>
      <c r="NN200" s="566"/>
      <c r="NO200" s="567"/>
      <c r="NP200" s="174">
        <v>160</v>
      </c>
      <c r="NQ200" s="566"/>
      <c r="NR200" s="567"/>
      <c r="NS200" s="174">
        <v>160</v>
      </c>
      <c r="NT200" s="566"/>
      <c r="NU200" s="567"/>
      <c r="NV200" s="201">
        <v>160</v>
      </c>
      <c r="NW200" s="573"/>
      <c r="NX200" s="567"/>
      <c r="NY200" s="201">
        <v>160</v>
      </c>
      <c r="NZ200" s="573"/>
      <c r="OA200" s="567"/>
      <c r="OB200" s="174">
        <v>160</v>
      </c>
      <c r="OC200" s="566"/>
      <c r="OD200" s="567"/>
      <c r="OE200" s="174">
        <v>160</v>
      </c>
      <c r="OF200" s="566"/>
      <c r="OG200" s="567"/>
      <c r="OH200" s="174">
        <v>160</v>
      </c>
      <c r="OI200" s="566"/>
      <c r="OJ200" s="567"/>
      <c r="OK200" s="252">
        <f t="shared" ref="OK200:OK205" si="273">FLOOR(IF($Z200="Ne",0,IF(IF(NB200="",0,((30/(NA200*$F200)*(NA200*$F200-NB200))/30))+IF(NE200="",0,((30/(ND200*$F200)*(ND200*$F200-NE200))/30))+IF(NH200="",0,((30/(NG200*$F200)*(NG200*$F200-NH200))/30))+IF(NK200="",0,((30/(NJ200*$F200)*(NJ200*$F200-NK200))/30))+IF(NN200="",0,((30/(NM200*$F200)*(NM200*$F200-NN200))/30))+IF(NQ200="",0,((30/(NP200*$F200)*(NP200*$F200-NQ200))/30))+IF(NT200="",0,((30/(NS200*$F200)*(NS200*$F200-NT200))/30))+IF(NW200="",0,((30/(NV200*$F200)*(NV200*$F200-NW200))/30))+IF(NZ200="",0,((30/(NY200*$F200)*(NY200*$F200-NZ200))/30))+IF(OC200="",0,((30/(OB200*$F200)*(OB200*$F200-OC200))/30))+IF(OF200="",0,((30/(OE200*$F200)*(OE200*$F200-OF200))/30))+IF(OI200="",0,((30/(OH200*$F200)*(OH200*$F200-OI200))/30))&gt;($E200-1-$BM200-$DC200-$ES200-$GI200-$HY200-$JO200-$LE200-$MU200),$E200-1-$BM200-$DC200-$ES200-$GI200-$HY200-$JO200-$LE200-$MU200,IF(NB200="",0,((30/(NA200*$F200)*(NA200*$F200-NB200))/30))+IF(NE200="",0,((30/(ND200*$F200)*(ND200*$F200-NE200))/30))+IF(NH200="",0,((30/(NG200*$F200)*(NG200*$F200-NH200))/30))+IF(NK200="",0,((30/(NJ200*$F200)*(NJ200*$F200-NK200))/30))+IF(NN200="",0,((30/(NM200*$F200)*(NM200*$F200-NN200))/30))+IF(NQ200="",0,((30/(NP200*$F200)*(NP200*$F200-NQ200))/30))+IF(NT200="",0,((30/(NS200*$F200)*(NS200*$F200-NT200))/30))+IF(NW200="",0,((30/(NV200*$F200)*(NV200*$F200-NW200))/30))+IF(NZ200="",0,((30/(NY200*$F200)*(NY200*$F200-NZ200))/30))+IF(OC200="",0,((30/(OB200*$F200)*(OB200*$F200-OC200))/30))+IF(OF200="",0,((30/(OE200*$F200)*(OE200*$F200-OF200))/30))+IF(OI200="",0,((30/(OH200*$F200)*(OH200*$F200-OI200))/30)))),0.01)</f>
        <v>0</v>
      </c>
      <c r="OL200" s="251">
        <f t="shared" ref="OL200:OL205" si="274">ROUND(OK200*$I200,2)</f>
        <v>0</v>
      </c>
      <c r="OM200" s="226">
        <f t="shared" ref="OM200:OM205" si="275">FLOOR(IF($Z200="Ne",0,IF(OR($M200=0,$M200=""),0,IF(IF(NC200="Ano",IF(NB200="",0,((30/(NA200*$F200)*(NA200*$F200-NB200))/30)),0)+IF(NF200="Ano",IF(NE200="",0,((30/(ND200*$F200)*(ND200*$F200-NE200))/30)),0)+IF(NI200="Ano",IF(NH200="",0,((30/(NG200*$F200)*(NG200*$F200-NH200))/30)),0)+IF(NL200="Ano",IF(NK200="",0,((30/(NJ200*$F200)*(NJ200*$F200-NK200))/30)),0)+IF(NO200="Ano",IF(NN200="",0,((30/(NM200*$F200)*(NM200*$F200-NN200))/30)),0)+IF(NR200="Ano",IF(NQ200="",0,((30/(NP200*$F200)*(NP200*$F200-NQ200))/30)),0)+IF(NU200="Ano",IF(NT200="",0,((30/(NS200*$F200)*(NS200*$F200-NT200))/30)),0)+IF(NX200="Ano",IF(NW200="",0,((30/(NV200*$F200)*(NV200*$F200-NW200))/30)),0)+IF(OA200="Ano",IF(NZ200="",0,((30/(NY200*$F200)*(NY200*$F200-NZ200))/30)),0)+IF(OD200="Ano",IF(OC200="",0,((30/(OB200*$F200)*(OB200*$F200-OC200))/30)),0)+IF(OG200="Ano",IF(OF200="",0,((30/(OE200*$F200)*(OE200*$F200-OF200))/30)),0)+IF(OJ200="Ano",IF(OI200="",0,((30/(OH200*$F200)*(OH200*$F200-OI200))/30)),0)&gt;($M200-1-$BO200-$DE200-$EU200-$GK200-$IA200-$JQ200-$LG200-$MW200),($M200-1-$BO200-$DE200-$EU200-$GK200-$IA200-$JQ200-$LG200-$MW200),IF(NC200="Ano",IF(NB200="",0,((30/(NA200*$F200)*(NA200*$F200-NB200))/30)),0)+IF(NF200="Ano",IF(NE200="",0,((30/(ND200*$F200)*(ND200*$F200-NE200))/30)),0)+IF(NI200="Ano",IF(NH200="",0,((30/(NG200*$F200)*(NG200*$F200-NH200))/30)),0)+IF(NL200="Ano",IF(NK200="",0,((30/(NJ200*$F200)*(NJ200*$F200-NK200))/30)),0)+IF(NO200="Ano",IF(NN200="",0,((30/(NM200*$F200)*(NM200*$F200-NN200))/30)),0)+IF(NR200="Ano",IF(NQ200="",0,((30/(NP200*$F200)*(NP200*$F200-NQ200))/30)),0)+IF(NU200="Ano",IF(NT200="",0,((30/(NS200*$F200)*(NS200*$F200-NT200))/30)),0)+IF(NX200="Ano",IF(NW200="",0,((30/(NV200*$F200)*(NV200*$F200-NW200))/30)),0)+IF(OA200="Ano",IF(NZ200="",0,((30/(NY200*$F200)*(NY200*$F200-NZ200))/30)),0)+IF(OD200="Ano",IF(OC200="",0,((30/(OB200*$F200)*(OB200*$F200-OC200))/30)),0)+IF(OG200="Ano",IF(OF200="",0,((30/(OE200*$F200)*(OE200*$F200-OF200))/30)),0)+IF(OJ200="Ano",IF(OI200="",0,((30/(OH200*$F200)*(OH200*$F200-OI200))/30)),0)))),0.01)</f>
        <v>0</v>
      </c>
      <c r="ON200" s="227">
        <f t="shared" ref="ON200:ON204" si="276">ROUND(OM200*$N200,2)</f>
        <v>0</v>
      </c>
      <c r="OO200" s="1"/>
      <c r="OP200" s="1"/>
      <c r="OQ200" s="571" t="s">
        <v>297</v>
      </c>
      <c r="OR200" s="577">
        <v>160</v>
      </c>
      <c r="OS200" s="573"/>
      <c r="OT200" s="175"/>
      <c r="OU200" s="252">
        <f t="shared" ref="OU200:OU205" si="277">FLOOR(IF($OQ200="Ne",0,IF(OS200="",0,((30/(OR200*F200)*(OR200*F200-OS200))/30))),0.01)</f>
        <v>0</v>
      </c>
      <c r="OV200" s="227">
        <f t="shared" ref="OV200:OV205" si="278">ROUND(OU200*I200,2)</f>
        <v>0</v>
      </c>
      <c r="OW200" s="226">
        <f t="shared" ref="OW200:OW205" si="279">FLOOR(IF(OR($M200=0,$M200=""),0,IF(OQ200="Ano",IF(OT200="Ano",OU200,0),0)),0.01)</f>
        <v>0</v>
      </c>
      <c r="OX200" s="251">
        <f t="shared" ref="OX200:OX205" si="280">ROUND(OW200*N200,2)</f>
        <v>0</v>
      </c>
      <c r="OY200" s="574"/>
      <c r="OZ200" s="1"/>
      <c r="PA200" s="1"/>
      <c r="PB200" s="228">
        <f t="shared" si="227"/>
        <v>0</v>
      </c>
      <c r="PC200" s="255">
        <f t="shared" si="228"/>
        <v>0</v>
      </c>
      <c r="PD200" s="226">
        <f t="shared" si="229"/>
        <v>0</v>
      </c>
      <c r="PE200" s="227">
        <f t="shared" si="230"/>
        <v>0</v>
      </c>
      <c r="PF200" s="230">
        <f t="shared" si="231"/>
        <v>0</v>
      </c>
      <c r="PG200" s="229">
        <f t="shared" si="232"/>
        <v>0</v>
      </c>
      <c r="PH200" s="226">
        <f t="shared" si="233"/>
        <v>0</v>
      </c>
      <c r="PI200" s="251">
        <f t="shared" si="234"/>
        <v>0</v>
      </c>
      <c r="PJ200" s="412">
        <f t="shared" si="235"/>
        <v>0</v>
      </c>
      <c r="PK200" s="417">
        <f t="shared" si="236"/>
        <v>0</v>
      </c>
      <c r="PL200" s="412">
        <f t="shared" si="237"/>
        <v>0</v>
      </c>
      <c r="PM200" s="414">
        <f t="shared" si="238"/>
        <v>0</v>
      </c>
      <c r="PN200" s="412" t="s">
        <v>338</v>
      </c>
      <c r="PO200" s="414" t="s">
        <v>338</v>
      </c>
      <c r="PP200" s="412">
        <f t="shared" si="239"/>
        <v>0</v>
      </c>
      <c r="PQ200" s="414">
        <f t="shared" si="240"/>
        <v>0</v>
      </c>
      <c r="PR200" s="1"/>
      <c r="PV200" s="26"/>
      <c r="PW200" s="26"/>
      <c r="PY200" s="26"/>
    </row>
    <row r="201" spans="2:441" s="4" customFormat="1" ht="16.5" customHeight="1" x14ac:dyDescent="0.25">
      <c r="B201" s="46" t="s">
        <v>376</v>
      </c>
      <c r="C201" s="986"/>
      <c r="D201" s="987"/>
      <c r="E201" s="308"/>
      <c r="F201" s="652">
        <v>1</v>
      </c>
      <c r="G201" s="309"/>
      <c r="H201" s="59"/>
      <c r="I201" s="57">
        <f>INT(ROUND(F201,2)*(IF(RIGHT(G201,1)="*",data!$J$11*H201+(IF(H201&gt;0, data!$K$11,0)),(IF(G201&gt;0,data!$J$11*RIGHT(G201,5)+data!$K$11,0)))))</f>
        <v>0</v>
      </c>
      <c r="J201" s="57">
        <f t="shared" si="220"/>
        <v>0</v>
      </c>
      <c r="K201" s="313"/>
      <c r="L201" s="314"/>
      <c r="M201" s="312"/>
      <c r="N201" s="57">
        <f>INT(ROUND(F201,2)*(IF(J201&gt;0,(IF(L201="ano",data!$J$6,0)),0)))</f>
        <v>0</v>
      </c>
      <c r="O201" s="61">
        <f t="shared" si="221"/>
        <v>0</v>
      </c>
      <c r="P201" s="63">
        <f t="shared" si="222"/>
        <v>0</v>
      </c>
      <c r="Q201" s="26"/>
      <c r="R201" s="288" t="str">
        <f t="shared" si="223"/>
        <v/>
      </c>
      <c r="S201" s="289" t="str">
        <f t="shared" si="224"/>
        <v/>
      </c>
      <c r="T201" s="65" t="s">
        <v>338</v>
      </c>
      <c r="U201" s="290" t="str">
        <f t="shared" si="225"/>
        <v/>
      </c>
      <c r="V201" s="4">
        <f t="shared" si="205"/>
        <v>0</v>
      </c>
      <c r="W201" s="26">
        <f t="shared" si="226"/>
        <v>0</v>
      </c>
      <c r="X201" s="26">
        <f>IF(OR(G201=data!$I$18,G201=data!$I$19,G201=data!$I$20,G201=data!$I$21,G201=data!$I$22,G201=data!$I$23,G201=data!$I$24,G201=data!$I$25,G201=data!$I$26,G201=data!$I$27,G201=data!$I$28,G201=data!$I$29,G201=data!$I$30,G201=data!$I$31,G201=data!$I$32,G201=data!$I$33,G201=data!$I$34,G201=data!$I$35,G201=data!$I$36,G201=data!$I$37,G201=data!$I$38,G201=data!$I$39,G201=data!$I$40,G201=data!$I$41,G201=data!$I$42,G201=data!$I$43,G201=data!$I$44),1,0)</f>
        <v>0</v>
      </c>
      <c r="Z201" s="176" t="s">
        <v>297</v>
      </c>
      <c r="AA201" s="10"/>
      <c r="AB201" s="10"/>
      <c r="AC201" s="168">
        <v>160</v>
      </c>
      <c r="AD201" s="328"/>
      <c r="AE201" s="223"/>
      <c r="AF201" s="168">
        <v>160</v>
      </c>
      <c r="AG201" s="328"/>
      <c r="AH201" s="223"/>
      <c r="AI201" s="168">
        <v>160</v>
      </c>
      <c r="AJ201" s="328"/>
      <c r="AK201" s="223"/>
      <c r="AL201" s="168">
        <v>160</v>
      </c>
      <c r="AM201" s="328"/>
      <c r="AN201" s="223"/>
      <c r="AO201" s="168">
        <v>160</v>
      </c>
      <c r="AP201" s="328"/>
      <c r="AQ201" s="223"/>
      <c r="AR201" s="168">
        <v>160</v>
      </c>
      <c r="AS201" s="328"/>
      <c r="AT201" s="223"/>
      <c r="AU201" s="168">
        <v>160</v>
      </c>
      <c r="AV201" s="328"/>
      <c r="AW201" s="223"/>
      <c r="AX201" s="168">
        <v>160</v>
      </c>
      <c r="AY201" s="328"/>
      <c r="AZ201" s="223"/>
      <c r="BA201" s="168">
        <v>160</v>
      </c>
      <c r="BB201" s="328"/>
      <c r="BC201" s="223"/>
      <c r="BD201" s="168">
        <v>160</v>
      </c>
      <c r="BE201" s="328"/>
      <c r="BF201" s="223"/>
      <c r="BG201" s="168">
        <v>160</v>
      </c>
      <c r="BH201" s="328"/>
      <c r="BI201" s="223"/>
      <c r="BJ201" s="168">
        <v>160</v>
      </c>
      <c r="BK201" s="328"/>
      <c r="BL201" s="223"/>
      <c r="BM201" s="226">
        <f t="shared" si="241"/>
        <v>0</v>
      </c>
      <c r="BN201" s="251">
        <f t="shared" si="242"/>
        <v>0</v>
      </c>
      <c r="BO201" s="226">
        <f t="shared" si="243"/>
        <v>0</v>
      </c>
      <c r="BP201" s="227">
        <f t="shared" si="244"/>
        <v>0</v>
      </c>
      <c r="BQ201" s="1"/>
      <c r="BR201" s="1"/>
      <c r="BS201" s="164">
        <v>160</v>
      </c>
      <c r="BT201" s="327"/>
      <c r="BU201" s="177"/>
      <c r="BV201" s="164">
        <v>160</v>
      </c>
      <c r="BW201" s="327"/>
      <c r="BX201" s="177"/>
      <c r="BY201" s="164">
        <v>160</v>
      </c>
      <c r="BZ201" s="327"/>
      <c r="CA201" s="177"/>
      <c r="CB201" s="164">
        <v>160</v>
      </c>
      <c r="CC201" s="327"/>
      <c r="CD201" s="177"/>
      <c r="CE201" s="164">
        <v>160</v>
      </c>
      <c r="CF201" s="327"/>
      <c r="CG201" s="177"/>
      <c r="CH201" s="164">
        <v>160</v>
      </c>
      <c r="CI201" s="327"/>
      <c r="CJ201" s="177"/>
      <c r="CK201" s="164">
        <v>160</v>
      </c>
      <c r="CL201" s="327"/>
      <c r="CM201" s="177"/>
      <c r="CN201" s="164">
        <v>160</v>
      </c>
      <c r="CO201" s="327"/>
      <c r="CP201" s="177"/>
      <c r="CQ201" s="164">
        <v>160</v>
      </c>
      <c r="CR201" s="327"/>
      <c r="CS201" s="177"/>
      <c r="CT201" s="164">
        <v>160</v>
      </c>
      <c r="CU201" s="327"/>
      <c r="CV201" s="177"/>
      <c r="CW201" s="164">
        <v>160</v>
      </c>
      <c r="CX201" s="327"/>
      <c r="CY201" s="177"/>
      <c r="CZ201" s="164">
        <v>160</v>
      </c>
      <c r="DA201" s="327"/>
      <c r="DB201" s="177"/>
      <c r="DC201" s="252">
        <f t="shared" si="245"/>
        <v>0</v>
      </c>
      <c r="DD201" s="251">
        <f t="shared" si="246"/>
        <v>0</v>
      </c>
      <c r="DE201" s="226">
        <f t="shared" si="247"/>
        <v>0</v>
      </c>
      <c r="DF201" s="227">
        <f t="shared" si="248"/>
        <v>0</v>
      </c>
      <c r="DG201" s="1"/>
      <c r="DH201" s="1"/>
      <c r="DI201" s="164">
        <v>160</v>
      </c>
      <c r="DJ201" s="340"/>
      <c r="DK201" s="169"/>
      <c r="DL201" s="195">
        <v>160</v>
      </c>
      <c r="DM201" s="328"/>
      <c r="DN201" s="169"/>
      <c r="DO201" s="195">
        <v>160</v>
      </c>
      <c r="DP201" s="328"/>
      <c r="DQ201" s="169"/>
      <c r="DR201" s="195">
        <v>160</v>
      </c>
      <c r="DS201" s="328"/>
      <c r="DT201" s="169"/>
      <c r="DU201" s="195">
        <v>160</v>
      </c>
      <c r="DV201" s="328"/>
      <c r="DW201" s="169"/>
      <c r="DX201" s="164">
        <v>160</v>
      </c>
      <c r="DY201" s="340"/>
      <c r="DZ201" s="169"/>
      <c r="EA201" s="195">
        <v>160</v>
      </c>
      <c r="EB201" s="328"/>
      <c r="EC201" s="169"/>
      <c r="ED201" s="195">
        <v>160</v>
      </c>
      <c r="EE201" s="328"/>
      <c r="EF201" s="169"/>
      <c r="EG201" s="195">
        <v>160</v>
      </c>
      <c r="EH201" s="328"/>
      <c r="EI201" s="169"/>
      <c r="EJ201" s="164">
        <v>160</v>
      </c>
      <c r="EK201" s="340"/>
      <c r="EL201" s="169"/>
      <c r="EM201" s="195">
        <v>160</v>
      </c>
      <c r="EN201" s="328"/>
      <c r="EO201" s="169"/>
      <c r="EP201" s="195">
        <v>160</v>
      </c>
      <c r="EQ201" s="328"/>
      <c r="ER201" s="169"/>
      <c r="ES201" s="252">
        <f t="shared" si="249"/>
        <v>0</v>
      </c>
      <c r="ET201" s="251">
        <f t="shared" si="250"/>
        <v>0</v>
      </c>
      <c r="EU201" s="226">
        <f t="shared" si="251"/>
        <v>0</v>
      </c>
      <c r="EV201" s="227">
        <f t="shared" si="252"/>
        <v>0</v>
      </c>
      <c r="EW201" s="1"/>
      <c r="EX201" s="1"/>
      <c r="EY201" s="346">
        <v>160</v>
      </c>
      <c r="EZ201" s="327"/>
      <c r="FA201" s="169"/>
      <c r="FB201" s="195">
        <v>160</v>
      </c>
      <c r="FC201" s="327"/>
      <c r="FD201" s="169"/>
      <c r="FE201" s="195">
        <v>160</v>
      </c>
      <c r="FF201" s="327"/>
      <c r="FG201" s="169"/>
      <c r="FH201" s="195">
        <v>160</v>
      </c>
      <c r="FI201" s="327"/>
      <c r="FJ201" s="169"/>
      <c r="FK201" s="164">
        <v>160</v>
      </c>
      <c r="FL201" s="340"/>
      <c r="FM201" s="169"/>
      <c r="FN201" s="195">
        <v>160</v>
      </c>
      <c r="FO201" s="327"/>
      <c r="FP201" s="169"/>
      <c r="FQ201" s="164">
        <v>160</v>
      </c>
      <c r="FR201" s="340"/>
      <c r="FS201" s="169"/>
      <c r="FT201" s="195">
        <v>160</v>
      </c>
      <c r="FU201" s="327"/>
      <c r="FV201" s="169"/>
      <c r="FW201" s="195">
        <v>160</v>
      </c>
      <c r="FX201" s="327"/>
      <c r="FY201" s="169"/>
      <c r="FZ201" s="164">
        <v>160</v>
      </c>
      <c r="GA201" s="340"/>
      <c r="GB201" s="169"/>
      <c r="GC201" s="195">
        <v>160</v>
      </c>
      <c r="GD201" s="327"/>
      <c r="GE201" s="169"/>
      <c r="GF201" s="195">
        <v>160</v>
      </c>
      <c r="GG201" s="327"/>
      <c r="GH201" s="169"/>
      <c r="GI201" s="252">
        <f t="shared" si="253"/>
        <v>0</v>
      </c>
      <c r="GJ201" s="251">
        <f t="shared" si="254"/>
        <v>0</v>
      </c>
      <c r="GK201" s="226">
        <f t="shared" si="255"/>
        <v>0</v>
      </c>
      <c r="GL201" s="227">
        <f t="shared" si="256"/>
        <v>0</v>
      </c>
      <c r="GM201" s="1"/>
      <c r="GN201" s="1"/>
      <c r="GO201" s="346">
        <v>160</v>
      </c>
      <c r="GP201" s="327"/>
      <c r="GQ201" s="169"/>
      <c r="GR201" s="195">
        <v>160</v>
      </c>
      <c r="GS201" s="327"/>
      <c r="GT201" s="169"/>
      <c r="GU201" s="195">
        <v>160</v>
      </c>
      <c r="GV201" s="327"/>
      <c r="GW201" s="169"/>
      <c r="GX201" s="195">
        <v>160</v>
      </c>
      <c r="GY201" s="327"/>
      <c r="GZ201" s="169"/>
      <c r="HA201" s="195">
        <v>160</v>
      </c>
      <c r="HB201" s="327"/>
      <c r="HC201" s="169"/>
      <c r="HD201" s="195">
        <v>160</v>
      </c>
      <c r="HE201" s="327"/>
      <c r="HF201" s="169"/>
      <c r="HG201" s="195">
        <v>160</v>
      </c>
      <c r="HH201" s="327"/>
      <c r="HI201" s="169"/>
      <c r="HJ201" s="195">
        <v>160</v>
      </c>
      <c r="HK201" s="327"/>
      <c r="HL201" s="169"/>
      <c r="HM201" s="195">
        <v>160</v>
      </c>
      <c r="HN201" s="327"/>
      <c r="HO201" s="169"/>
      <c r="HP201" s="195">
        <v>160</v>
      </c>
      <c r="HQ201" s="327"/>
      <c r="HR201" s="169"/>
      <c r="HS201" s="195">
        <v>160</v>
      </c>
      <c r="HT201" s="327"/>
      <c r="HU201" s="169"/>
      <c r="HV201" s="195">
        <v>160</v>
      </c>
      <c r="HW201" s="327"/>
      <c r="HX201" s="169"/>
      <c r="HY201" s="252">
        <f t="shared" si="257"/>
        <v>0</v>
      </c>
      <c r="HZ201" s="251">
        <f t="shared" si="258"/>
        <v>0</v>
      </c>
      <c r="IA201" s="226">
        <f t="shared" si="259"/>
        <v>0</v>
      </c>
      <c r="IB201" s="227">
        <f t="shared" si="260"/>
        <v>0</v>
      </c>
      <c r="IC201" s="1"/>
      <c r="ID201" s="1"/>
      <c r="IE201" s="346">
        <v>160</v>
      </c>
      <c r="IF201" s="327"/>
      <c r="IG201" s="169"/>
      <c r="IH201" s="195">
        <v>160</v>
      </c>
      <c r="II201" s="327"/>
      <c r="IJ201" s="169"/>
      <c r="IK201" s="164">
        <v>160</v>
      </c>
      <c r="IL201" s="340"/>
      <c r="IM201" s="169"/>
      <c r="IN201" s="164">
        <v>160</v>
      </c>
      <c r="IO201" s="340"/>
      <c r="IP201" s="169"/>
      <c r="IQ201" s="164">
        <v>160</v>
      </c>
      <c r="IR201" s="340"/>
      <c r="IS201" s="169"/>
      <c r="IT201" s="164">
        <v>160</v>
      </c>
      <c r="IU201" s="340"/>
      <c r="IV201" s="169"/>
      <c r="IW201" s="195">
        <v>160</v>
      </c>
      <c r="IX201" s="327"/>
      <c r="IY201" s="169"/>
      <c r="IZ201" s="164">
        <v>160</v>
      </c>
      <c r="JA201" s="340"/>
      <c r="JB201" s="169"/>
      <c r="JC201" s="164">
        <v>160</v>
      </c>
      <c r="JD201" s="340"/>
      <c r="JE201" s="169"/>
      <c r="JF201" s="164">
        <v>160</v>
      </c>
      <c r="JG201" s="340"/>
      <c r="JH201" s="169"/>
      <c r="JI201" s="164">
        <v>160</v>
      </c>
      <c r="JJ201" s="340"/>
      <c r="JK201" s="169"/>
      <c r="JL201" s="195">
        <v>160</v>
      </c>
      <c r="JM201" s="327"/>
      <c r="JN201" s="169"/>
      <c r="JO201" s="252">
        <f t="shared" si="261"/>
        <v>0</v>
      </c>
      <c r="JP201" s="251">
        <f t="shared" si="262"/>
        <v>0</v>
      </c>
      <c r="JQ201" s="226">
        <f t="shared" si="263"/>
        <v>0</v>
      </c>
      <c r="JR201" s="227">
        <f t="shared" si="264"/>
        <v>0</v>
      </c>
      <c r="JS201" s="1"/>
      <c r="JT201" s="1"/>
      <c r="JU201" s="164">
        <v>160</v>
      </c>
      <c r="JV201" s="340"/>
      <c r="JW201" s="169"/>
      <c r="JX201" s="164">
        <v>160</v>
      </c>
      <c r="JY201" s="340"/>
      <c r="JZ201" s="169"/>
      <c r="KA201" s="164">
        <v>160</v>
      </c>
      <c r="KB201" s="340"/>
      <c r="KC201" s="169"/>
      <c r="KD201" s="164">
        <v>160</v>
      </c>
      <c r="KE201" s="340"/>
      <c r="KF201" s="169"/>
      <c r="KG201" s="164">
        <v>160</v>
      </c>
      <c r="KH201" s="340"/>
      <c r="KI201" s="169"/>
      <c r="KJ201" s="164">
        <v>160</v>
      </c>
      <c r="KK201" s="340"/>
      <c r="KL201" s="169"/>
      <c r="KM201" s="164">
        <v>160</v>
      </c>
      <c r="KN201" s="340"/>
      <c r="KO201" s="169"/>
      <c r="KP201" s="164">
        <v>160</v>
      </c>
      <c r="KQ201" s="340"/>
      <c r="KR201" s="169"/>
      <c r="KS201" s="164">
        <v>160</v>
      </c>
      <c r="KT201" s="340"/>
      <c r="KU201" s="169"/>
      <c r="KV201" s="164">
        <v>160</v>
      </c>
      <c r="KW201" s="340"/>
      <c r="KX201" s="169"/>
      <c r="KY201" s="164">
        <v>160</v>
      </c>
      <c r="KZ201" s="340"/>
      <c r="LA201" s="169"/>
      <c r="LB201" s="164">
        <v>160</v>
      </c>
      <c r="LC201" s="340"/>
      <c r="LD201" s="169"/>
      <c r="LE201" s="252">
        <f t="shared" si="265"/>
        <v>0</v>
      </c>
      <c r="LF201" s="251">
        <f t="shared" si="266"/>
        <v>0</v>
      </c>
      <c r="LG201" s="226">
        <f t="shared" si="267"/>
        <v>0</v>
      </c>
      <c r="LH201" s="227">
        <f t="shared" si="268"/>
        <v>0</v>
      </c>
      <c r="LI201" s="1"/>
      <c r="LJ201" s="1"/>
      <c r="LK201" s="164">
        <v>160</v>
      </c>
      <c r="LL201" s="340"/>
      <c r="LM201" s="169"/>
      <c r="LN201" s="164">
        <v>160</v>
      </c>
      <c r="LO201" s="340"/>
      <c r="LP201" s="169"/>
      <c r="LQ201" s="164">
        <v>160</v>
      </c>
      <c r="LR201" s="340"/>
      <c r="LS201" s="169"/>
      <c r="LT201" s="164">
        <v>160</v>
      </c>
      <c r="LU201" s="340"/>
      <c r="LV201" s="169"/>
      <c r="LW201" s="164">
        <v>160</v>
      </c>
      <c r="LX201" s="340"/>
      <c r="LY201" s="169"/>
      <c r="LZ201" s="205">
        <v>160</v>
      </c>
      <c r="MA201" s="340"/>
      <c r="MB201" s="169"/>
      <c r="MC201" s="164">
        <v>160</v>
      </c>
      <c r="MD201" s="340"/>
      <c r="ME201" s="169"/>
      <c r="MF201" s="164">
        <v>160</v>
      </c>
      <c r="MG201" s="340"/>
      <c r="MH201" s="169"/>
      <c r="MI201" s="164">
        <v>160</v>
      </c>
      <c r="MJ201" s="340"/>
      <c r="MK201" s="169"/>
      <c r="ML201" s="164">
        <v>160</v>
      </c>
      <c r="MM201" s="340"/>
      <c r="MN201" s="169"/>
      <c r="MO201" s="205">
        <v>160</v>
      </c>
      <c r="MP201" s="340"/>
      <c r="MQ201" s="169"/>
      <c r="MR201" s="164">
        <v>160</v>
      </c>
      <c r="MS201" s="340"/>
      <c r="MT201" s="169"/>
      <c r="MU201" s="252">
        <f t="shared" si="269"/>
        <v>0</v>
      </c>
      <c r="MV201" s="251">
        <f t="shared" si="270"/>
        <v>0</v>
      </c>
      <c r="MW201" s="226">
        <f t="shared" si="271"/>
        <v>0</v>
      </c>
      <c r="MX201" s="227">
        <f t="shared" si="272"/>
        <v>0</v>
      </c>
      <c r="MY201" s="1"/>
      <c r="MZ201" s="1"/>
      <c r="NA201" s="346">
        <v>160</v>
      </c>
      <c r="NB201" s="327"/>
      <c r="NC201" s="169"/>
      <c r="ND201" s="164">
        <v>160</v>
      </c>
      <c r="NE201" s="340"/>
      <c r="NF201" s="169"/>
      <c r="NG201" s="195">
        <v>160</v>
      </c>
      <c r="NH201" s="327"/>
      <c r="NI201" s="169"/>
      <c r="NJ201" s="195">
        <v>160</v>
      </c>
      <c r="NK201" s="327"/>
      <c r="NL201" s="169"/>
      <c r="NM201" s="164">
        <v>160</v>
      </c>
      <c r="NN201" s="340"/>
      <c r="NO201" s="169"/>
      <c r="NP201" s="164">
        <v>160</v>
      </c>
      <c r="NQ201" s="340"/>
      <c r="NR201" s="169"/>
      <c r="NS201" s="164">
        <v>160</v>
      </c>
      <c r="NT201" s="340"/>
      <c r="NU201" s="169"/>
      <c r="NV201" s="195">
        <v>160</v>
      </c>
      <c r="NW201" s="327"/>
      <c r="NX201" s="169"/>
      <c r="NY201" s="195">
        <v>160</v>
      </c>
      <c r="NZ201" s="327"/>
      <c r="OA201" s="169"/>
      <c r="OB201" s="164">
        <v>160</v>
      </c>
      <c r="OC201" s="340"/>
      <c r="OD201" s="169"/>
      <c r="OE201" s="164">
        <v>160</v>
      </c>
      <c r="OF201" s="340"/>
      <c r="OG201" s="169"/>
      <c r="OH201" s="164">
        <v>160</v>
      </c>
      <c r="OI201" s="340"/>
      <c r="OJ201" s="169"/>
      <c r="OK201" s="252">
        <f t="shared" si="273"/>
        <v>0</v>
      </c>
      <c r="OL201" s="251">
        <f t="shared" si="274"/>
        <v>0</v>
      </c>
      <c r="OM201" s="226">
        <f t="shared" si="275"/>
        <v>0</v>
      </c>
      <c r="ON201" s="227">
        <f t="shared" si="276"/>
        <v>0</v>
      </c>
      <c r="OO201" s="1"/>
      <c r="OP201" s="1"/>
      <c r="OQ201" s="283" t="s">
        <v>297</v>
      </c>
      <c r="OR201" s="354">
        <v>160</v>
      </c>
      <c r="OS201" s="327"/>
      <c r="OT201" s="177"/>
      <c r="OU201" s="252">
        <f t="shared" si="277"/>
        <v>0</v>
      </c>
      <c r="OV201" s="227">
        <f t="shared" si="278"/>
        <v>0</v>
      </c>
      <c r="OW201" s="226">
        <f t="shared" si="279"/>
        <v>0</v>
      </c>
      <c r="OX201" s="251">
        <f t="shared" si="280"/>
        <v>0</v>
      </c>
      <c r="OY201" s="293"/>
      <c r="OZ201" s="1"/>
      <c r="PA201" s="1"/>
      <c r="PB201" s="228">
        <f t="shared" si="227"/>
        <v>0</v>
      </c>
      <c r="PC201" s="255">
        <f t="shared" si="228"/>
        <v>0</v>
      </c>
      <c r="PD201" s="226">
        <f t="shared" si="229"/>
        <v>0</v>
      </c>
      <c r="PE201" s="227">
        <f t="shared" si="230"/>
        <v>0</v>
      </c>
      <c r="PF201" s="230">
        <f t="shared" si="231"/>
        <v>0</v>
      </c>
      <c r="PG201" s="229">
        <f t="shared" si="232"/>
        <v>0</v>
      </c>
      <c r="PH201" s="226">
        <f t="shared" si="233"/>
        <v>0</v>
      </c>
      <c r="PI201" s="251">
        <f t="shared" si="234"/>
        <v>0</v>
      </c>
      <c r="PJ201" s="412">
        <f t="shared" si="235"/>
        <v>0</v>
      </c>
      <c r="PK201" s="417">
        <f t="shared" si="236"/>
        <v>0</v>
      </c>
      <c r="PL201" s="412">
        <f t="shared" si="237"/>
        <v>0</v>
      </c>
      <c r="PM201" s="414">
        <f t="shared" si="238"/>
        <v>0</v>
      </c>
      <c r="PN201" s="412" t="s">
        <v>338</v>
      </c>
      <c r="PO201" s="414" t="s">
        <v>338</v>
      </c>
      <c r="PP201" s="412">
        <f t="shared" si="239"/>
        <v>0</v>
      </c>
      <c r="PQ201" s="414">
        <f t="shared" si="240"/>
        <v>0</v>
      </c>
      <c r="PR201" s="1"/>
      <c r="PV201" s="26"/>
      <c r="PW201" s="26"/>
      <c r="PY201" s="26"/>
    </row>
    <row r="202" spans="2:441" s="4" customFormat="1" ht="15" hidden="1" customHeight="1" x14ac:dyDescent="0.25">
      <c r="B202" s="46"/>
      <c r="C202" s="982"/>
      <c r="D202" s="983"/>
      <c r="E202" s="583"/>
      <c r="F202" s="652"/>
      <c r="G202" s="584"/>
      <c r="H202" s="58"/>
      <c r="I202" s="57">
        <f>INT(ROUND(F202,2)*(IF(RIGHT(G202,1)="*",data!$J$11*H202+(IF(H202&gt;0, data!$K$11,0)),(IF(G202&gt;0,data!$J$11*RIGHT(G202,5)+data!$K$11,0)))))</f>
        <v>0</v>
      </c>
      <c r="J202" s="57">
        <f t="shared" si="220"/>
        <v>0</v>
      </c>
      <c r="K202" s="576"/>
      <c r="L202" s="550"/>
      <c r="M202" s="128"/>
      <c r="N202" s="57">
        <f>INT(ROUND(F202,2)*(IF(J202&gt;0,(IF(L202="ano",data!$J$6,0)),0)))</f>
        <v>0</v>
      </c>
      <c r="O202" s="61">
        <f t="shared" si="221"/>
        <v>0</v>
      </c>
      <c r="P202" s="63">
        <f t="shared" si="222"/>
        <v>0</v>
      </c>
      <c r="Q202" s="26"/>
      <c r="R202" s="288" t="str">
        <f t="shared" si="223"/>
        <v/>
      </c>
      <c r="S202" s="289" t="str">
        <f t="shared" si="224"/>
        <v/>
      </c>
      <c r="T202" s="65" t="s">
        <v>338</v>
      </c>
      <c r="U202" s="290" t="str">
        <f t="shared" si="225"/>
        <v/>
      </c>
      <c r="V202" s="4">
        <f t="shared" si="205"/>
        <v>0</v>
      </c>
      <c r="W202" s="26">
        <f t="shared" si="226"/>
        <v>0</v>
      </c>
      <c r="X202" s="26">
        <f>IF(OR(G202=data!$I$18,G202=data!$I$19,G202=data!$I$20,G202=data!$I$21,G202=data!$I$22,G202=data!$I$23,G202=data!$I$24,G202=data!$I$25,G202=data!$I$26,G202=data!$I$27,G202=data!$I$28,G202=data!$I$29,G202=data!$I$30,G202=data!$I$31,G202=data!$I$32,G202=data!$I$33,G202=data!$I$34,G202=data!$I$35,G202=data!$I$36,G202=data!$I$37,G202=data!$I$38,G202=data!$I$39,G202=data!$I$40,G202=data!$I$41,G202=data!$I$42,G202=data!$I$43,G202=data!$I$44),1,0)</f>
        <v>0</v>
      </c>
      <c r="Z202" s="173" t="s">
        <v>297</v>
      </c>
      <c r="AA202" s="10"/>
      <c r="AB202" s="10"/>
      <c r="AC202" s="560">
        <v>160</v>
      </c>
      <c r="AD202" s="561"/>
      <c r="AE202" s="562"/>
      <c r="AF202" s="560">
        <v>160</v>
      </c>
      <c r="AG202" s="561"/>
      <c r="AH202" s="562"/>
      <c r="AI202" s="560">
        <v>160</v>
      </c>
      <c r="AJ202" s="561"/>
      <c r="AK202" s="562"/>
      <c r="AL202" s="560">
        <v>160</v>
      </c>
      <c r="AM202" s="561"/>
      <c r="AN202" s="562"/>
      <c r="AO202" s="560">
        <v>160</v>
      </c>
      <c r="AP202" s="561"/>
      <c r="AQ202" s="562"/>
      <c r="AR202" s="560">
        <v>160</v>
      </c>
      <c r="AS202" s="561"/>
      <c r="AT202" s="562"/>
      <c r="AU202" s="560">
        <v>160</v>
      </c>
      <c r="AV202" s="561"/>
      <c r="AW202" s="562"/>
      <c r="AX202" s="560">
        <v>160</v>
      </c>
      <c r="AY202" s="561"/>
      <c r="AZ202" s="562"/>
      <c r="BA202" s="560">
        <v>160</v>
      </c>
      <c r="BB202" s="561"/>
      <c r="BC202" s="562"/>
      <c r="BD202" s="560">
        <v>160</v>
      </c>
      <c r="BE202" s="561"/>
      <c r="BF202" s="562"/>
      <c r="BG202" s="560">
        <v>160</v>
      </c>
      <c r="BH202" s="561"/>
      <c r="BI202" s="562"/>
      <c r="BJ202" s="560">
        <v>160</v>
      </c>
      <c r="BK202" s="561"/>
      <c r="BL202" s="562"/>
      <c r="BM202" s="226">
        <f t="shared" si="241"/>
        <v>0</v>
      </c>
      <c r="BN202" s="251">
        <f t="shared" si="242"/>
        <v>0</v>
      </c>
      <c r="BO202" s="226">
        <f t="shared" si="243"/>
        <v>0</v>
      </c>
      <c r="BP202" s="227">
        <f t="shared" si="244"/>
        <v>0</v>
      </c>
      <c r="BQ202" s="1"/>
      <c r="BR202" s="1"/>
      <c r="BS202" s="174">
        <v>160</v>
      </c>
      <c r="BT202" s="573"/>
      <c r="BU202" s="175"/>
      <c r="BV202" s="174">
        <v>160</v>
      </c>
      <c r="BW202" s="573"/>
      <c r="BX202" s="175"/>
      <c r="BY202" s="174">
        <v>160</v>
      </c>
      <c r="BZ202" s="573"/>
      <c r="CA202" s="175"/>
      <c r="CB202" s="174">
        <v>160</v>
      </c>
      <c r="CC202" s="573"/>
      <c r="CD202" s="175"/>
      <c r="CE202" s="174">
        <v>160</v>
      </c>
      <c r="CF202" s="573"/>
      <c r="CG202" s="175"/>
      <c r="CH202" s="174">
        <v>160</v>
      </c>
      <c r="CI202" s="573"/>
      <c r="CJ202" s="175"/>
      <c r="CK202" s="174">
        <v>160</v>
      </c>
      <c r="CL202" s="573"/>
      <c r="CM202" s="175"/>
      <c r="CN202" s="174">
        <v>160</v>
      </c>
      <c r="CO202" s="573"/>
      <c r="CP202" s="175"/>
      <c r="CQ202" s="174">
        <v>160</v>
      </c>
      <c r="CR202" s="573"/>
      <c r="CS202" s="175"/>
      <c r="CT202" s="174">
        <v>160</v>
      </c>
      <c r="CU202" s="573"/>
      <c r="CV202" s="175"/>
      <c r="CW202" s="174">
        <v>160</v>
      </c>
      <c r="CX202" s="573"/>
      <c r="CY202" s="175"/>
      <c r="CZ202" s="174">
        <v>160</v>
      </c>
      <c r="DA202" s="573"/>
      <c r="DB202" s="175"/>
      <c r="DC202" s="252">
        <f t="shared" si="245"/>
        <v>0</v>
      </c>
      <c r="DD202" s="251">
        <f t="shared" si="246"/>
        <v>0</v>
      </c>
      <c r="DE202" s="226">
        <f t="shared" si="247"/>
        <v>0</v>
      </c>
      <c r="DF202" s="227">
        <f t="shared" si="248"/>
        <v>0</v>
      </c>
      <c r="DG202" s="1"/>
      <c r="DH202" s="1"/>
      <c r="DI202" s="174">
        <v>160</v>
      </c>
      <c r="DJ202" s="566"/>
      <c r="DK202" s="567"/>
      <c r="DL202" s="201">
        <v>160</v>
      </c>
      <c r="DM202" s="561"/>
      <c r="DN202" s="567"/>
      <c r="DO202" s="201">
        <v>160</v>
      </c>
      <c r="DP202" s="561"/>
      <c r="DQ202" s="567"/>
      <c r="DR202" s="201">
        <v>160</v>
      </c>
      <c r="DS202" s="561"/>
      <c r="DT202" s="567"/>
      <c r="DU202" s="201">
        <v>160</v>
      </c>
      <c r="DV202" s="561"/>
      <c r="DW202" s="567"/>
      <c r="DX202" s="174">
        <v>160</v>
      </c>
      <c r="DY202" s="566"/>
      <c r="DZ202" s="567"/>
      <c r="EA202" s="201">
        <v>160</v>
      </c>
      <c r="EB202" s="561"/>
      <c r="EC202" s="567"/>
      <c r="ED202" s="201">
        <v>160</v>
      </c>
      <c r="EE202" s="561"/>
      <c r="EF202" s="567"/>
      <c r="EG202" s="201">
        <v>160</v>
      </c>
      <c r="EH202" s="561"/>
      <c r="EI202" s="567"/>
      <c r="EJ202" s="174">
        <v>160</v>
      </c>
      <c r="EK202" s="566"/>
      <c r="EL202" s="567"/>
      <c r="EM202" s="201">
        <v>160</v>
      </c>
      <c r="EN202" s="561"/>
      <c r="EO202" s="567"/>
      <c r="EP202" s="201">
        <v>160</v>
      </c>
      <c r="EQ202" s="561"/>
      <c r="ER202" s="567"/>
      <c r="ES202" s="252">
        <f t="shared" si="249"/>
        <v>0</v>
      </c>
      <c r="ET202" s="251">
        <f t="shared" si="250"/>
        <v>0</v>
      </c>
      <c r="EU202" s="226">
        <f t="shared" si="251"/>
        <v>0</v>
      </c>
      <c r="EV202" s="227">
        <f t="shared" si="252"/>
        <v>0</v>
      </c>
      <c r="EW202" s="1"/>
      <c r="EX202" s="1"/>
      <c r="EY202" s="568">
        <v>160</v>
      </c>
      <c r="EZ202" s="573"/>
      <c r="FA202" s="567"/>
      <c r="FB202" s="201">
        <v>160</v>
      </c>
      <c r="FC202" s="573"/>
      <c r="FD202" s="567"/>
      <c r="FE202" s="201">
        <v>160</v>
      </c>
      <c r="FF202" s="573"/>
      <c r="FG202" s="567"/>
      <c r="FH202" s="201">
        <v>160</v>
      </c>
      <c r="FI202" s="573"/>
      <c r="FJ202" s="567"/>
      <c r="FK202" s="174">
        <v>160</v>
      </c>
      <c r="FL202" s="566"/>
      <c r="FM202" s="567"/>
      <c r="FN202" s="201">
        <v>160</v>
      </c>
      <c r="FO202" s="573"/>
      <c r="FP202" s="567"/>
      <c r="FQ202" s="174">
        <v>160</v>
      </c>
      <c r="FR202" s="566"/>
      <c r="FS202" s="567"/>
      <c r="FT202" s="201">
        <v>160</v>
      </c>
      <c r="FU202" s="573"/>
      <c r="FV202" s="567"/>
      <c r="FW202" s="201">
        <v>160</v>
      </c>
      <c r="FX202" s="573"/>
      <c r="FY202" s="567"/>
      <c r="FZ202" s="174">
        <v>160</v>
      </c>
      <c r="GA202" s="566"/>
      <c r="GB202" s="567"/>
      <c r="GC202" s="201">
        <v>160</v>
      </c>
      <c r="GD202" s="573"/>
      <c r="GE202" s="567"/>
      <c r="GF202" s="201">
        <v>160</v>
      </c>
      <c r="GG202" s="573"/>
      <c r="GH202" s="567"/>
      <c r="GI202" s="252">
        <f t="shared" si="253"/>
        <v>0</v>
      </c>
      <c r="GJ202" s="251">
        <f t="shared" si="254"/>
        <v>0</v>
      </c>
      <c r="GK202" s="226">
        <f t="shared" si="255"/>
        <v>0</v>
      </c>
      <c r="GL202" s="227">
        <f t="shared" si="256"/>
        <v>0</v>
      </c>
      <c r="GM202" s="1"/>
      <c r="GN202" s="1"/>
      <c r="GO202" s="568">
        <v>160</v>
      </c>
      <c r="GP202" s="573"/>
      <c r="GQ202" s="567"/>
      <c r="GR202" s="201">
        <v>160</v>
      </c>
      <c r="GS202" s="573"/>
      <c r="GT202" s="567"/>
      <c r="GU202" s="201">
        <v>160</v>
      </c>
      <c r="GV202" s="573"/>
      <c r="GW202" s="567"/>
      <c r="GX202" s="201">
        <v>160</v>
      </c>
      <c r="GY202" s="573"/>
      <c r="GZ202" s="567"/>
      <c r="HA202" s="201">
        <v>160</v>
      </c>
      <c r="HB202" s="573"/>
      <c r="HC202" s="567"/>
      <c r="HD202" s="201">
        <v>160</v>
      </c>
      <c r="HE202" s="573"/>
      <c r="HF202" s="567"/>
      <c r="HG202" s="201">
        <v>160</v>
      </c>
      <c r="HH202" s="573"/>
      <c r="HI202" s="567"/>
      <c r="HJ202" s="201">
        <v>160</v>
      </c>
      <c r="HK202" s="573"/>
      <c r="HL202" s="567"/>
      <c r="HM202" s="201">
        <v>160</v>
      </c>
      <c r="HN202" s="573"/>
      <c r="HO202" s="567"/>
      <c r="HP202" s="201">
        <v>160</v>
      </c>
      <c r="HQ202" s="573"/>
      <c r="HR202" s="567"/>
      <c r="HS202" s="201">
        <v>160</v>
      </c>
      <c r="HT202" s="573"/>
      <c r="HU202" s="567"/>
      <c r="HV202" s="201">
        <v>160</v>
      </c>
      <c r="HW202" s="573"/>
      <c r="HX202" s="567"/>
      <c r="HY202" s="252">
        <f t="shared" si="257"/>
        <v>0</v>
      </c>
      <c r="HZ202" s="251">
        <f t="shared" si="258"/>
        <v>0</v>
      </c>
      <c r="IA202" s="226">
        <f t="shared" si="259"/>
        <v>0</v>
      </c>
      <c r="IB202" s="227">
        <f t="shared" si="260"/>
        <v>0</v>
      </c>
      <c r="IC202" s="1"/>
      <c r="ID202" s="1"/>
      <c r="IE202" s="568">
        <v>160</v>
      </c>
      <c r="IF202" s="573"/>
      <c r="IG202" s="567"/>
      <c r="IH202" s="201">
        <v>160</v>
      </c>
      <c r="II202" s="573"/>
      <c r="IJ202" s="567"/>
      <c r="IK202" s="174">
        <v>160</v>
      </c>
      <c r="IL202" s="566"/>
      <c r="IM202" s="567"/>
      <c r="IN202" s="174">
        <v>160</v>
      </c>
      <c r="IO202" s="566"/>
      <c r="IP202" s="567"/>
      <c r="IQ202" s="174">
        <v>160</v>
      </c>
      <c r="IR202" s="566"/>
      <c r="IS202" s="567"/>
      <c r="IT202" s="174">
        <v>160</v>
      </c>
      <c r="IU202" s="566"/>
      <c r="IV202" s="567"/>
      <c r="IW202" s="201">
        <v>160</v>
      </c>
      <c r="IX202" s="573"/>
      <c r="IY202" s="567"/>
      <c r="IZ202" s="174">
        <v>160</v>
      </c>
      <c r="JA202" s="566"/>
      <c r="JB202" s="567"/>
      <c r="JC202" s="174">
        <v>160</v>
      </c>
      <c r="JD202" s="566"/>
      <c r="JE202" s="567"/>
      <c r="JF202" s="174">
        <v>160</v>
      </c>
      <c r="JG202" s="566"/>
      <c r="JH202" s="567"/>
      <c r="JI202" s="174">
        <v>160</v>
      </c>
      <c r="JJ202" s="566"/>
      <c r="JK202" s="567"/>
      <c r="JL202" s="201">
        <v>160</v>
      </c>
      <c r="JM202" s="573"/>
      <c r="JN202" s="567"/>
      <c r="JO202" s="252">
        <f t="shared" si="261"/>
        <v>0</v>
      </c>
      <c r="JP202" s="251">
        <f t="shared" si="262"/>
        <v>0</v>
      </c>
      <c r="JQ202" s="226">
        <f t="shared" si="263"/>
        <v>0</v>
      </c>
      <c r="JR202" s="227">
        <f t="shared" si="264"/>
        <v>0</v>
      </c>
      <c r="JS202" s="1"/>
      <c r="JT202" s="1"/>
      <c r="JU202" s="174">
        <v>160</v>
      </c>
      <c r="JV202" s="566"/>
      <c r="JW202" s="567"/>
      <c r="JX202" s="174">
        <v>160</v>
      </c>
      <c r="JY202" s="566"/>
      <c r="JZ202" s="567"/>
      <c r="KA202" s="174">
        <v>160</v>
      </c>
      <c r="KB202" s="566"/>
      <c r="KC202" s="567"/>
      <c r="KD202" s="174">
        <v>160</v>
      </c>
      <c r="KE202" s="566"/>
      <c r="KF202" s="567"/>
      <c r="KG202" s="174">
        <v>160</v>
      </c>
      <c r="KH202" s="566"/>
      <c r="KI202" s="567"/>
      <c r="KJ202" s="174">
        <v>160</v>
      </c>
      <c r="KK202" s="566"/>
      <c r="KL202" s="567"/>
      <c r="KM202" s="174">
        <v>160</v>
      </c>
      <c r="KN202" s="566"/>
      <c r="KO202" s="567"/>
      <c r="KP202" s="174">
        <v>160</v>
      </c>
      <c r="KQ202" s="566"/>
      <c r="KR202" s="567"/>
      <c r="KS202" s="174">
        <v>160</v>
      </c>
      <c r="KT202" s="566"/>
      <c r="KU202" s="567"/>
      <c r="KV202" s="174">
        <v>160</v>
      </c>
      <c r="KW202" s="566"/>
      <c r="KX202" s="567"/>
      <c r="KY202" s="174">
        <v>160</v>
      </c>
      <c r="KZ202" s="566"/>
      <c r="LA202" s="567"/>
      <c r="LB202" s="174">
        <v>160</v>
      </c>
      <c r="LC202" s="566"/>
      <c r="LD202" s="567"/>
      <c r="LE202" s="252">
        <f t="shared" si="265"/>
        <v>0</v>
      </c>
      <c r="LF202" s="251">
        <f t="shared" si="266"/>
        <v>0</v>
      </c>
      <c r="LG202" s="226">
        <f t="shared" si="267"/>
        <v>0</v>
      </c>
      <c r="LH202" s="227">
        <f t="shared" si="268"/>
        <v>0</v>
      </c>
      <c r="LI202" s="1"/>
      <c r="LJ202" s="1"/>
      <c r="LK202" s="174">
        <v>160</v>
      </c>
      <c r="LL202" s="566"/>
      <c r="LM202" s="567"/>
      <c r="LN202" s="174">
        <v>160</v>
      </c>
      <c r="LO202" s="566"/>
      <c r="LP202" s="567"/>
      <c r="LQ202" s="174">
        <v>160</v>
      </c>
      <c r="LR202" s="566"/>
      <c r="LS202" s="567"/>
      <c r="LT202" s="174">
        <v>160</v>
      </c>
      <c r="LU202" s="566"/>
      <c r="LV202" s="567"/>
      <c r="LW202" s="174">
        <v>160</v>
      </c>
      <c r="LX202" s="566"/>
      <c r="LY202" s="567"/>
      <c r="LZ202" s="551">
        <v>160</v>
      </c>
      <c r="MA202" s="566"/>
      <c r="MB202" s="567"/>
      <c r="MC202" s="174">
        <v>160</v>
      </c>
      <c r="MD202" s="566"/>
      <c r="ME202" s="567"/>
      <c r="MF202" s="174">
        <v>160</v>
      </c>
      <c r="MG202" s="566"/>
      <c r="MH202" s="567"/>
      <c r="MI202" s="174">
        <v>160</v>
      </c>
      <c r="MJ202" s="566"/>
      <c r="MK202" s="567"/>
      <c r="ML202" s="174">
        <v>160</v>
      </c>
      <c r="MM202" s="566"/>
      <c r="MN202" s="567"/>
      <c r="MO202" s="551">
        <v>160</v>
      </c>
      <c r="MP202" s="566"/>
      <c r="MQ202" s="567"/>
      <c r="MR202" s="174">
        <v>160</v>
      </c>
      <c r="MS202" s="566"/>
      <c r="MT202" s="567"/>
      <c r="MU202" s="252">
        <f t="shared" si="269"/>
        <v>0</v>
      </c>
      <c r="MV202" s="251">
        <f t="shared" si="270"/>
        <v>0</v>
      </c>
      <c r="MW202" s="226">
        <f t="shared" si="271"/>
        <v>0</v>
      </c>
      <c r="MX202" s="227">
        <f t="shared" si="272"/>
        <v>0</v>
      </c>
      <c r="MY202" s="1"/>
      <c r="MZ202" s="1"/>
      <c r="NA202" s="568">
        <v>160</v>
      </c>
      <c r="NB202" s="573"/>
      <c r="NC202" s="567"/>
      <c r="ND202" s="174">
        <v>160</v>
      </c>
      <c r="NE202" s="566"/>
      <c r="NF202" s="567"/>
      <c r="NG202" s="201">
        <v>160</v>
      </c>
      <c r="NH202" s="573"/>
      <c r="NI202" s="567"/>
      <c r="NJ202" s="201">
        <v>160</v>
      </c>
      <c r="NK202" s="573"/>
      <c r="NL202" s="567"/>
      <c r="NM202" s="174">
        <v>160</v>
      </c>
      <c r="NN202" s="566"/>
      <c r="NO202" s="567"/>
      <c r="NP202" s="174">
        <v>160</v>
      </c>
      <c r="NQ202" s="566"/>
      <c r="NR202" s="567"/>
      <c r="NS202" s="174">
        <v>160</v>
      </c>
      <c r="NT202" s="566"/>
      <c r="NU202" s="567"/>
      <c r="NV202" s="201">
        <v>160</v>
      </c>
      <c r="NW202" s="573"/>
      <c r="NX202" s="567"/>
      <c r="NY202" s="201">
        <v>160</v>
      </c>
      <c r="NZ202" s="573"/>
      <c r="OA202" s="567"/>
      <c r="OB202" s="174">
        <v>160</v>
      </c>
      <c r="OC202" s="566"/>
      <c r="OD202" s="567"/>
      <c r="OE202" s="174">
        <v>160</v>
      </c>
      <c r="OF202" s="566"/>
      <c r="OG202" s="567"/>
      <c r="OH202" s="174">
        <v>160</v>
      </c>
      <c r="OI202" s="566"/>
      <c r="OJ202" s="567"/>
      <c r="OK202" s="252">
        <f t="shared" si="273"/>
        <v>0</v>
      </c>
      <c r="OL202" s="251">
        <f t="shared" si="274"/>
        <v>0</v>
      </c>
      <c r="OM202" s="226">
        <f t="shared" si="275"/>
        <v>0</v>
      </c>
      <c r="ON202" s="227">
        <f t="shared" si="276"/>
        <v>0</v>
      </c>
      <c r="OO202" s="1"/>
      <c r="OP202" s="1"/>
      <c r="OQ202" s="571" t="s">
        <v>297</v>
      </c>
      <c r="OR202" s="577">
        <v>160</v>
      </c>
      <c r="OS202" s="573"/>
      <c r="OT202" s="175"/>
      <c r="OU202" s="252">
        <f t="shared" si="277"/>
        <v>0</v>
      </c>
      <c r="OV202" s="227">
        <f t="shared" si="278"/>
        <v>0</v>
      </c>
      <c r="OW202" s="226">
        <f t="shared" si="279"/>
        <v>0</v>
      </c>
      <c r="OX202" s="251">
        <f t="shared" si="280"/>
        <v>0</v>
      </c>
      <c r="OY202" s="574"/>
      <c r="OZ202" s="1"/>
      <c r="PA202" s="1"/>
      <c r="PB202" s="228">
        <f t="shared" si="227"/>
        <v>0</v>
      </c>
      <c r="PC202" s="255">
        <f t="shared" si="228"/>
        <v>0</v>
      </c>
      <c r="PD202" s="226">
        <f t="shared" si="229"/>
        <v>0</v>
      </c>
      <c r="PE202" s="227">
        <f t="shared" si="230"/>
        <v>0</v>
      </c>
      <c r="PF202" s="230">
        <f t="shared" si="231"/>
        <v>0</v>
      </c>
      <c r="PG202" s="229">
        <f t="shared" si="232"/>
        <v>0</v>
      </c>
      <c r="PH202" s="226">
        <f t="shared" si="233"/>
        <v>0</v>
      </c>
      <c r="PI202" s="251">
        <f t="shared" si="234"/>
        <v>0</v>
      </c>
      <c r="PJ202" s="412">
        <f t="shared" si="235"/>
        <v>0</v>
      </c>
      <c r="PK202" s="417">
        <f t="shared" si="236"/>
        <v>0</v>
      </c>
      <c r="PL202" s="412">
        <f t="shared" si="237"/>
        <v>0</v>
      </c>
      <c r="PM202" s="414">
        <f t="shared" si="238"/>
        <v>0</v>
      </c>
      <c r="PN202" s="412" t="s">
        <v>338</v>
      </c>
      <c r="PO202" s="414" t="s">
        <v>338</v>
      </c>
      <c r="PP202" s="412">
        <f t="shared" si="239"/>
        <v>0</v>
      </c>
      <c r="PQ202" s="414">
        <f t="shared" si="240"/>
        <v>0</v>
      </c>
      <c r="PR202" s="1"/>
      <c r="PV202" s="26"/>
      <c r="PW202" s="26"/>
      <c r="PY202" s="26"/>
    </row>
    <row r="203" spans="2:441" s="4" customFormat="1" ht="16.5" customHeight="1" x14ac:dyDescent="0.25">
      <c r="B203" s="46" t="s">
        <v>377</v>
      </c>
      <c r="C203" s="986"/>
      <c r="D203" s="987"/>
      <c r="E203" s="308"/>
      <c r="F203" s="652">
        <v>1</v>
      </c>
      <c r="G203" s="309"/>
      <c r="H203" s="59"/>
      <c r="I203" s="57">
        <f>INT(ROUND(F203,2)*(IF(RIGHT(G203,1)="*",data!$J$11*H203+(IF(H203&gt;0, data!$K$11,0)),(IF(G203&gt;0,data!$J$11*RIGHT(G203,5)+data!$K$11,0)))))</f>
        <v>0</v>
      </c>
      <c r="J203" s="57">
        <f t="shared" si="220"/>
        <v>0</v>
      </c>
      <c r="K203" s="313"/>
      <c r="L203" s="314"/>
      <c r="M203" s="312"/>
      <c r="N203" s="57">
        <f>INT(ROUND(F203,2)*(IF(J203&gt;0,(IF(L203="ano",data!$J$6,0)),0)))</f>
        <v>0</v>
      </c>
      <c r="O203" s="61">
        <f t="shared" si="221"/>
        <v>0</v>
      </c>
      <c r="P203" s="63">
        <f t="shared" si="222"/>
        <v>0</v>
      </c>
      <c r="Q203" s="26"/>
      <c r="R203" s="288" t="str">
        <f t="shared" si="223"/>
        <v/>
      </c>
      <c r="S203" s="289" t="str">
        <f t="shared" si="224"/>
        <v/>
      </c>
      <c r="T203" s="65" t="s">
        <v>338</v>
      </c>
      <c r="U203" s="290" t="str">
        <f t="shared" si="225"/>
        <v/>
      </c>
      <c r="V203" s="4">
        <f t="shared" si="205"/>
        <v>0</v>
      </c>
      <c r="W203" s="26">
        <f t="shared" si="226"/>
        <v>0</v>
      </c>
      <c r="X203" s="26">
        <f>IF(OR(G203=data!$I$18,G203=data!$I$19,G203=data!$I$20,G203=data!$I$21,G203=data!$I$22,G203=data!$I$23,G203=data!$I$24,G203=data!$I$25,G203=data!$I$26,G203=data!$I$27,G203=data!$I$28,G203=data!$I$29,G203=data!$I$30,G203=data!$I$31,G203=data!$I$32,G203=data!$I$33,G203=data!$I$34,G203=data!$I$35,G203=data!$I$36,G203=data!$I$37,G203=data!$I$38,G203=data!$I$39,G203=data!$I$40,G203=data!$I$41,G203=data!$I$42,G203=data!$I$43,G203=data!$I$44),1,0)</f>
        <v>0</v>
      </c>
      <c r="Z203" s="176" t="s">
        <v>297</v>
      </c>
      <c r="AA203" s="10"/>
      <c r="AB203" s="10"/>
      <c r="AC203" s="168">
        <v>160</v>
      </c>
      <c r="AD203" s="328"/>
      <c r="AE203" s="223"/>
      <c r="AF203" s="168">
        <v>160</v>
      </c>
      <c r="AG203" s="328"/>
      <c r="AH203" s="223"/>
      <c r="AI203" s="168">
        <v>160</v>
      </c>
      <c r="AJ203" s="328"/>
      <c r="AK203" s="223"/>
      <c r="AL203" s="168">
        <v>160</v>
      </c>
      <c r="AM203" s="328"/>
      <c r="AN203" s="223"/>
      <c r="AO203" s="168">
        <v>160</v>
      </c>
      <c r="AP203" s="328"/>
      <c r="AQ203" s="223"/>
      <c r="AR203" s="168">
        <v>160</v>
      </c>
      <c r="AS203" s="328"/>
      <c r="AT203" s="223"/>
      <c r="AU203" s="168">
        <v>160</v>
      </c>
      <c r="AV203" s="328"/>
      <c r="AW203" s="223"/>
      <c r="AX203" s="168">
        <v>160</v>
      </c>
      <c r="AY203" s="328"/>
      <c r="AZ203" s="223"/>
      <c r="BA203" s="168">
        <v>160</v>
      </c>
      <c r="BB203" s="328"/>
      <c r="BC203" s="223"/>
      <c r="BD203" s="168">
        <v>160</v>
      </c>
      <c r="BE203" s="328"/>
      <c r="BF203" s="223"/>
      <c r="BG203" s="168">
        <v>160</v>
      </c>
      <c r="BH203" s="328"/>
      <c r="BI203" s="223"/>
      <c r="BJ203" s="168">
        <v>160</v>
      </c>
      <c r="BK203" s="328"/>
      <c r="BL203" s="223"/>
      <c r="BM203" s="226">
        <f t="shared" si="241"/>
        <v>0</v>
      </c>
      <c r="BN203" s="251">
        <f t="shared" si="242"/>
        <v>0</v>
      </c>
      <c r="BO203" s="226">
        <f t="shared" si="243"/>
        <v>0</v>
      </c>
      <c r="BP203" s="227">
        <f t="shared" si="244"/>
        <v>0</v>
      </c>
      <c r="BQ203" s="1"/>
      <c r="BR203" s="1"/>
      <c r="BS203" s="164">
        <v>160</v>
      </c>
      <c r="BT203" s="327"/>
      <c r="BU203" s="177"/>
      <c r="BV203" s="164">
        <v>160</v>
      </c>
      <c r="BW203" s="327"/>
      <c r="BX203" s="177"/>
      <c r="BY203" s="164">
        <v>160</v>
      </c>
      <c r="BZ203" s="327"/>
      <c r="CA203" s="177"/>
      <c r="CB203" s="164">
        <v>160</v>
      </c>
      <c r="CC203" s="327"/>
      <c r="CD203" s="177"/>
      <c r="CE203" s="164">
        <v>160</v>
      </c>
      <c r="CF203" s="327"/>
      <c r="CG203" s="177"/>
      <c r="CH203" s="164">
        <v>160</v>
      </c>
      <c r="CI203" s="327"/>
      <c r="CJ203" s="177"/>
      <c r="CK203" s="164">
        <v>160</v>
      </c>
      <c r="CL203" s="327"/>
      <c r="CM203" s="177"/>
      <c r="CN203" s="164">
        <v>160</v>
      </c>
      <c r="CO203" s="327"/>
      <c r="CP203" s="177"/>
      <c r="CQ203" s="164">
        <v>160</v>
      </c>
      <c r="CR203" s="327"/>
      <c r="CS203" s="177"/>
      <c r="CT203" s="164">
        <v>160</v>
      </c>
      <c r="CU203" s="327"/>
      <c r="CV203" s="177"/>
      <c r="CW203" s="164">
        <v>160</v>
      </c>
      <c r="CX203" s="327"/>
      <c r="CY203" s="177"/>
      <c r="CZ203" s="164">
        <v>160</v>
      </c>
      <c r="DA203" s="327"/>
      <c r="DB203" s="177"/>
      <c r="DC203" s="252">
        <f t="shared" si="245"/>
        <v>0</v>
      </c>
      <c r="DD203" s="251">
        <f t="shared" si="246"/>
        <v>0</v>
      </c>
      <c r="DE203" s="226">
        <f t="shared" si="247"/>
        <v>0</v>
      </c>
      <c r="DF203" s="227">
        <f t="shared" si="248"/>
        <v>0</v>
      </c>
      <c r="DG203" s="1"/>
      <c r="DH203" s="1"/>
      <c r="DI203" s="164">
        <v>160</v>
      </c>
      <c r="DJ203" s="340"/>
      <c r="DK203" s="169"/>
      <c r="DL203" s="195">
        <v>160</v>
      </c>
      <c r="DM203" s="328"/>
      <c r="DN203" s="169"/>
      <c r="DO203" s="195">
        <v>160</v>
      </c>
      <c r="DP203" s="328"/>
      <c r="DQ203" s="169"/>
      <c r="DR203" s="195">
        <v>160</v>
      </c>
      <c r="DS203" s="328"/>
      <c r="DT203" s="169"/>
      <c r="DU203" s="195">
        <v>160</v>
      </c>
      <c r="DV203" s="328"/>
      <c r="DW203" s="169"/>
      <c r="DX203" s="164">
        <v>160</v>
      </c>
      <c r="DY203" s="340"/>
      <c r="DZ203" s="169"/>
      <c r="EA203" s="195">
        <v>160</v>
      </c>
      <c r="EB203" s="328"/>
      <c r="EC203" s="169"/>
      <c r="ED203" s="195">
        <v>160</v>
      </c>
      <c r="EE203" s="328"/>
      <c r="EF203" s="169"/>
      <c r="EG203" s="195">
        <v>160</v>
      </c>
      <c r="EH203" s="328"/>
      <c r="EI203" s="169"/>
      <c r="EJ203" s="164">
        <v>160</v>
      </c>
      <c r="EK203" s="340"/>
      <c r="EL203" s="169"/>
      <c r="EM203" s="195">
        <v>160</v>
      </c>
      <c r="EN203" s="328"/>
      <c r="EO203" s="169"/>
      <c r="EP203" s="195">
        <v>160</v>
      </c>
      <c r="EQ203" s="328"/>
      <c r="ER203" s="169"/>
      <c r="ES203" s="252">
        <f t="shared" si="249"/>
        <v>0</v>
      </c>
      <c r="ET203" s="251">
        <f t="shared" si="250"/>
        <v>0</v>
      </c>
      <c r="EU203" s="226">
        <f t="shared" si="251"/>
        <v>0</v>
      </c>
      <c r="EV203" s="227">
        <f t="shared" si="252"/>
        <v>0</v>
      </c>
      <c r="EW203" s="1"/>
      <c r="EX203" s="1"/>
      <c r="EY203" s="346">
        <v>160</v>
      </c>
      <c r="EZ203" s="327"/>
      <c r="FA203" s="169"/>
      <c r="FB203" s="195">
        <v>160</v>
      </c>
      <c r="FC203" s="327"/>
      <c r="FD203" s="169"/>
      <c r="FE203" s="195">
        <v>160</v>
      </c>
      <c r="FF203" s="327"/>
      <c r="FG203" s="169"/>
      <c r="FH203" s="195">
        <v>160</v>
      </c>
      <c r="FI203" s="327"/>
      <c r="FJ203" s="169"/>
      <c r="FK203" s="164">
        <v>160</v>
      </c>
      <c r="FL203" s="340"/>
      <c r="FM203" s="169"/>
      <c r="FN203" s="195">
        <v>160</v>
      </c>
      <c r="FO203" s="327"/>
      <c r="FP203" s="169"/>
      <c r="FQ203" s="164">
        <v>160</v>
      </c>
      <c r="FR203" s="340"/>
      <c r="FS203" s="169"/>
      <c r="FT203" s="195">
        <v>160</v>
      </c>
      <c r="FU203" s="327"/>
      <c r="FV203" s="169"/>
      <c r="FW203" s="195">
        <v>160</v>
      </c>
      <c r="FX203" s="327"/>
      <c r="FY203" s="169"/>
      <c r="FZ203" s="164">
        <v>160</v>
      </c>
      <c r="GA203" s="340"/>
      <c r="GB203" s="169"/>
      <c r="GC203" s="195">
        <v>160</v>
      </c>
      <c r="GD203" s="327"/>
      <c r="GE203" s="169"/>
      <c r="GF203" s="195">
        <v>160</v>
      </c>
      <c r="GG203" s="327"/>
      <c r="GH203" s="169"/>
      <c r="GI203" s="252">
        <f t="shared" si="253"/>
        <v>0</v>
      </c>
      <c r="GJ203" s="251">
        <f t="shared" si="254"/>
        <v>0</v>
      </c>
      <c r="GK203" s="226">
        <f t="shared" si="255"/>
        <v>0</v>
      </c>
      <c r="GL203" s="227">
        <f t="shared" si="256"/>
        <v>0</v>
      </c>
      <c r="GM203" s="1"/>
      <c r="GN203" s="1"/>
      <c r="GO203" s="346">
        <v>160</v>
      </c>
      <c r="GP203" s="327"/>
      <c r="GQ203" s="169"/>
      <c r="GR203" s="195">
        <v>160</v>
      </c>
      <c r="GS203" s="327"/>
      <c r="GT203" s="169"/>
      <c r="GU203" s="195">
        <v>160</v>
      </c>
      <c r="GV203" s="327"/>
      <c r="GW203" s="169"/>
      <c r="GX203" s="195">
        <v>160</v>
      </c>
      <c r="GY203" s="327"/>
      <c r="GZ203" s="169"/>
      <c r="HA203" s="195">
        <v>160</v>
      </c>
      <c r="HB203" s="327"/>
      <c r="HC203" s="169"/>
      <c r="HD203" s="195">
        <v>160</v>
      </c>
      <c r="HE203" s="327"/>
      <c r="HF203" s="169"/>
      <c r="HG203" s="195">
        <v>160</v>
      </c>
      <c r="HH203" s="327"/>
      <c r="HI203" s="169"/>
      <c r="HJ203" s="195">
        <v>160</v>
      </c>
      <c r="HK203" s="327"/>
      <c r="HL203" s="169"/>
      <c r="HM203" s="195">
        <v>160</v>
      </c>
      <c r="HN203" s="327"/>
      <c r="HO203" s="169"/>
      <c r="HP203" s="195">
        <v>160</v>
      </c>
      <c r="HQ203" s="327"/>
      <c r="HR203" s="169"/>
      <c r="HS203" s="195">
        <v>160</v>
      </c>
      <c r="HT203" s="327"/>
      <c r="HU203" s="169"/>
      <c r="HV203" s="195">
        <v>160</v>
      </c>
      <c r="HW203" s="327"/>
      <c r="HX203" s="169"/>
      <c r="HY203" s="252">
        <f t="shared" si="257"/>
        <v>0</v>
      </c>
      <c r="HZ203" s="251">
        <f t="shared" si="258"/>
        <v>0</v>
      </c>
      <c r="IA203" s="226">
        <f t="shared" si="259"/>
        <v>0</v>
      </c>
      <c r="IB203" s="227">
        <f t="shared" si="260"/>
        <v>0</v>
      </c>
      <c r="IC203" s="1"/>
      <c r="ID203" s="1"/>
      <c r="IE203" s="346">
        <v>160</v>
      </c>
      <c r="IF203" s="327"/>
      <c r="IG203" s="169"/>
      <c r="IH203" s="195">
        <v>160</v>
      </c>
      <c r="II203" s="327"/>
      <c r="IJ203" s="169"/>
      <c r="IK203" s="164">
        <v>160</v>
      </c>
      <c r="IL203" s="340"/>
      <c r="IM203" s="169"/>
      <c r="IN203" s="164">
        <v>160</v>
      </c>
      <c r="IO203" s="340"/>
      <c r="IP203" s="169"/>
      <c r="IQ203" s="164">
        <v>160</v>
      </c>
      <c r="IR203" s="340"/>
      <c r="IS203" s="169"/>
      <c r="IT203" s="164">
        <v>160</v>
      </c>
      <c r="IU203" s="340"/>
      <c r="IV203" s="169"/>
      <c r="IW203" s="195">
        <v>160</v>
      </c>
      <c r="IX203" s="327"/>
      <c r="IY203" s="169"/>
      <c r="IZ203" s="164">
        <v>160</v>
      </c>
      <c r="JA203" s="340"/>
      <c r="JB203" s="169"/>
      <c r="JC203" s="164">
        <v>160</v>
      </c>
      <c r="JD203" s="340"/>
      <c r="JE203" s="169"/>
      <c r="JF203" s="164">
        <v>160</v>
      </c>
      <c r="JG203" s="340"/>
      <c r="JH203" s="169"/>
      <c r="JI203" s="164">
        <v>160</v>
      </c>
      <c r="JJ203" s="340"/>
      <c r="JK203" s="169"/>
      <c r="JL203" s="195">
        <v>160</v>
      </c>
      <c r="JM203" s="327"/>
      <c r="JN203" s="169"/>
      <c r="JO203" s="252">
        <f t="shared" si="261"/>
        <v>0</v>
      </c>
      <c r="JP203" s="251">
        <f t="shared" si="262"/>
        <v>0</v>
      </c>
      <c r="JQ203" s="226">
        <f t="shared" si="263"/>
        <v>0</v>
      </c>
      <c r="JR203" s="227">
        <f t="shared" si="264"/>
        <v>0</v>
      </c>
      <c r="JS203" s="1"/>
      <c r="JT203" s="1"/>
      <c r="JU203" s="164">
        <v>160</v>
      </c>
      <c r="JV203" s="340"/>
      <c r="JW203" s="169"/>
      <c r="JX203" s="164">
        <v>160</v>
      </c>
      <c r="JY203" s="340"/>
      <c r="JZ203" s="169"/>
      <c r="KA203" s="164">
        <v>160</v>
      </c>
      <c r="KB203" s="340"/>
      <c r="KC203" s="169"/>
      <c r="KD203" s="164">
        <v>160</v>
      </c>
      <c r="KE203" s="340"/>
      <c r="KF203" s="169"/>
      <c r="KG203" s="164">
        <v>160</v>
      </c>
      <c r="KH203" s="340"/>
      <c r="KI203" s="169"/>
      <c r="KJ203" s="164">
        <v>160</v>
      </c>
      <c r="KK203" s="340"/>
      <c r="KL203" s="169"/>
      <c r="KM203" s="164">
        <v>160</v>
      </c>
      <c r="KN203" s="340"/>
      <c r="KO203" s="169"/>
      <c r="KP203" s="164">
        <v>160</v>
      </c>
      <c r="KQ203" s="340"/>
      <c r="KR203" s="169"/>
      <c r="KS203" s="164">
        <v>160</v>
      </c>
      <c r="KT203" s="340"/>
      <c r="KU203" s="169"/>
      <c r="KV203" s="164">
        <v>160</v>
      </c>
      <c r="KW203" s="340"/>
      <c r="KX203" s="169"/>
      <c r="KY203" s="164">
        <v>160</v>
      </c>
      <c r="KZ203" s="340"/>
      <c r="LA203" s="169"/>
      <c r="LB203" s="164">
        <v>160</v>
      </c>
      <c r="LC203" s="340"/>
      <c r="LD203" s="169"/>
      <c r="LE203" s="252">
        <f t="shared" si="265"/>
        <v>0</v>
      </c>
      <c r="LF203" s="251">
        <f t="shared" si="266"/>
        <v>0</v>
      </c>
      <c r="LG203" s="226">
        <f t="shared" si="267"/>
        <v>0</v>
      </c>
      <c r="LH203" s="227">
        <f t="shared" si="268"/>
        <v>0</v>
      </c>
      <c r="LI203" s="1"/>
      <c r="LJ203" s="1"/>
      <c r="LK203" s="164">
        <v>160</v>
      </c>
      <c r="LL203" s="340"/>
      <c r="LM203" s="169"/>
      <c r="LN203" s="164">
        <v>160</v>
      </c>
      <c r="LO203" s="340"/>
      <c r="LP203" s="169"/>
      <c r="LQ203" s="164">
        <v>160</v>
      </c>
      <c r="LR203" s="340"/>
      <c r="LS203" s="169"/>
      <c r="LT203" s="164">
        <v>160</v>
      </c>
      <c r="LU203" s="340"/>
      <c r="LV203" s="169"/>
      <c r="LW203" s="164">
        <v>160</v>
      </c>
      <c r="LX203" s="340"/>
      <c r="LY203" s="169"/>
      <c r="LZ203" s="205">
        <v>160</v>
      </c>
      <c r="MA203" s="340"/>
      <c r="MB203" s="169"/>
      <c r="MC203" s="164">
        <v>160</v>
      </c>
      <c r="MD203" s="340"/>
      <c r="ME203" s="169"/>
      <c r="MF203" s="164">
        <v>160</v>
      </c>
      <c r="MG203" s="340"/>
      <c r="MH203" s="169"/>
      <c r="MI203" s="164">
        <v>160</v>
      </c>
      <c r="MJ203" s="340"/>
      <c r="MK203" s="169"/>
      <c r="ML203" s="164">
        <v>160</v>
      </c>
      <c r="MM203" s="340"/>
      <c r="MN203" s="169"/>
      <c r="MO203" s="205">
        <v>160</v>
      </c>
      <c r="MP203" s="340"/>
      <c r="MQ203" s="169"/>
      <c r="MR203" s="164">
        <v>160</v>
      </c>
      <c r="MS203" s="340"/>
      <c r="MT203" s="169"/>
      <c r="MU203" s="252">
        <f t="shared" si="269"/>
        <v>0</v>
      </c>
      <c r="MV203" s="251">
        <f t="shared" si="270"/>
        <v>0</v>
      </c>
      <c r="MW203" s="226">
        <f t="shared" si="271"/>
        <v>0</v>
      </c>
      <c r="MX203" s="227">
        <f t="shared" si="272"/>
        <v>0</v>
      </c>
      <c r="MY203" s="1"/>
      <c r="MZ203" s="1"/>
      <c r="NA203" s="346">
        <v>160</v>
      </c>
      <c r="NB203" s="327"/>
      <c r="NC203" s="169"/>
      <c r="ND203" s="164">
        <v>160</v>
      </c>
      <c r="NE203" s="340"/>
      <c r="NF203" s="169"/>
      <c r="NG203" s="195">
        <v>160</v>
      </c>
      <c r="NH203" s="327"/>
      <c r="NI203" s="169"/>
      <c r="NJ203" s="195">
        <v>160</v>
      </c>
      <c r="NK203" s="327"/>
      <c r="NL203" s="169"/>
      <c r="NM203" s="164">
        <v>160</v>
      </c>
      <c r="NN203" s="340"/>
      <c r="NO203" s="169"/>
      <c r="NP203" s="164">
        <v>160</v>
      </c>
      <c r="NQ203" s="340"/>
      <c r="NR203" s="169"/>
      <c r="NS203" s="164">
        <v>160</v>
      </c>
      <c r="NT203" s="340"/>
      <c r="NU203" s="169"/>
      <c r="NV203" s="195">
        <v>160</v>
      </c>
      <c r="NW203" s="327"/>
      <c r="NX203" s="169"/>
      <c r="NY203" s="195">
        <v>160</v>
      </c>
      <c r="NZ203" s="327"/>
      <c r="OA203" s="169"/>
      <c r="OB203" s="164">
        <v>160</v>
      </c>
      <c r="OC203" s="340"/>
      <c r="OD203" s="169"/>
      <c r="OE203" s="164">
        <v>160</v>
      </c>
      <c r="OF203" s="340"/>
      <c r="OG203" s="169"/>
      <c r="OH203" s="164">
        <v>160</v>
      </c>
      <c r="OI203" s="340"/>
      <c r="OJ203" s="169"/>
      <c r="OK203" s="252">
        <f t="shared" si="273"/>
        <v>0</v>
      </c>
      <c r="OL203" s="251">
        <f t="shared" si="274"/>
        <v>0</v>
      </c>
      <c r="OM203" s="226">
        <f t="shared" si="275"/>
        <v>0</v>
      </c>
      <c r="ON203" s="227">
        <f t="shared" si="276"/>
        <v>0</v>
      </c>
      <c r="OO203" s="1"/>
      <c r="OP203" s="1"/>
      <c r="OQ203" s="283" t="s">
        <v>297</v>
      </c>
      <c r="OR203" s="354">
        <v>160</v>
      </c>
      <c r="OS203" s="327"/>
      <c r="OT203" s="177"/>
      <c r="OU203" s="252">
        <f t="shared" si="277"/>
        <v>0</v>
      </c>
      <c r="OV203" s="227">
        <f t="shared" si="278"/>
        <v>0</v>
      </c>
      <c r="OW203" s="226">
        <f t="shared" si="279"/>
        <v>0</v>
      </c>
      <c r="OX203" s="251">
        <f t="shared" si="280"/>
        <v>0</v>
      </c>
      <c r="OY203" s="293"/>
      <c r="OZ203" s="1"/>
      <c r="PA203" s="1"/>
      <c r="PB203" s="228">
        <f t="shared" si="227"/>
        <v>0</v>
      </c>
      <c r="PC203" s="255">
        <f t="shared" si="228"/>
        <v>0</v>
      </c>
      <c r="PD203" s="226">
        <f t="shared" si="229"/>
        <v>0</v>
      </c>
      <c r="PE203" s="227">
        <f t="shared" si="230"/>
        <v>0</v>
      </c>
      <c r="PF203" s="230">
        <f t="shared" si="231"/>
        <v>0</v>
      </c>
      <c r="PG203" s="229">
        <f t="shared" si="232"/>
        <v>0</v>
      </c>
      <c r="PH203" s="226">
        <f t="shared" si="233"/>
        <v>0</v>
      </c>
      <c r="PI203" s="251">
        <f t="shared" si="234"/>
        <v>0</v>
      </c>
      <c r="PJ203" s="412">
        <f t="shared" si="235"/>
        <v>0</v>
      </c>
      <c r="PK203" s="417">
        <f t="shared" si="236"/>
        <v>0</v>
      </c>
      <c r="PL203" s="412">
        <f t="shared" si="237"/>
        <v>0</v>
      </c>
      <c r="PM203" s="414">
        <f t="shared" si="238"/>
        <v>0</v>
      </c>
      <c r="PN203" s="412" t="s">
        <v>338</v>
      </c>
      <c r="PO203" s="414" t="s">
        <v>338</v>
      </c>
      <c r="PP203" s="412">
        <f t="shared" si="239"/>
        <v>0</v>
      </c>
      <c r="PQ203" s="414">
        <f t="shared" si="240"/>
        <v>0</v>
      </c>
      <c r="PR203" s="1"/>
      <c r="PV203" s="26"/>
      <c r="PW203" s="26"/>
      <c r="PY203" s="26"/>
    </row>
    <row r="204" spans="2:441" s="4" customFormat="1" ht="15" hidden="1" customHeight="1" x14ac:dyDescent="0.25">
      <c r="B204" s="46"/>
      <c r="C204" s="982"/>
      <c r="D204" s="983"/>
      <c r="E204" s="583"/>
      <c r="F204" s="652"/>
      <c r="G204" s="584"/>
      <c r="H204" s="58"/>
      <c r="I204" s="57">
        <f>INT(ROUND(F204,2)*(IF(RIGHT(G204,1)="*",data!$J$11*H204+(IF(H204&gt;0, data!$K$11,0)),(IF(G204&gt;0,data!$J$11*RIGHT(G204,5)+data!$K$11,0)))))</f>
        <v>0</v>
      </c>
      <c r="J204" s="57">
        <f t="shared" si="220"/>
        <v>0</v>
      </c>
      <c r="K204" s="576"/>
      <c r="L204" s="550"/>
      <c r="M204" s="128"/>
      <c r="N204" s="57">
        <f>INT(ROUND(F204,2)*(IF(J204&gt;0,(IF(L204="ano",data!$J$6,0)),0)))</f>
        <v>0</v>
      </c>
      <c r="O204" s="61">
        <f t="shared" si="221"/>
        <v>0</v>
      </c>
      <c r="P204" s="63">
        <f t="shared" si="222"/>
        <v>0</v>
      </c>
      <c r="Q204" s="26"/>
      <c r="R204" s="288" t="str">
        <f t="shared" si="223"/>
        <v/>
      </c>
      <c r="S204" s="289" t="str">
        <f t="shared" si="224"/>
        <v/>
      </c>
      <c r="T204" s="65" t="s">
        <v>338</v>
      </c>
      <c r="U204" s="290" t="str">
        <f t="shared" si="225"/>
        <v/>
      </c>
      <c r="V204" s="4">
        <f t="shared" si="205"/>
        <v>0</v>
      </c>
      <c r="W204" s="26">
        <f t="shared" si="226"/>
        <v>0</v>
      </c>
      <c r="X204" s="26">
        <f>IF(OR(G204=data!$I$18,G204=data!$I$19,G204=data!$I$20,G204=data!$I$21,G204=data!$I$22,G204=data!$I$23,G204=data!$I$24,G204=data!$I$25,G204=data!$I$26,G204=data!$I$27,G204=data!$I$28,G204=data!$I$29,G204=data!$I$30,G204=data!$I$31,G204=data!$I$32,G204=data!$I$33,G204=data!$I$34,G204=data!$I$35,G204=data!$I$36,G204=data!$I$37,G204=data!$I$38,G204=data!$I$39,G204=data!$I$40,G204=data!$I$41,G204=data!$I$42,G204=data!$I$43,G204=data!$I$44),1,0)</f>
        <v>0</v>
      </c>
      <c r="Z204" s="173" t="s">
        <v>297</v>
      </c>
      <c r="AA204" s="10"/>
      <c r="AB204" s="10"/>
      <c r="AC204" s="560">
        <v>160</v>
      </c>
      <c r="AD204" s="561"/>
      <c r="AE204" s="562"/>
      <c r="AF204" s="560">
        <v>160</v>
      </c>
      <c r="AG204" s="561"/>
      <c r="AH204" s="562"/>
      <c r="AI204" s="560">
        <v>160</v>
      </c>
      <c r="AJ204" s="561"/>
      <c r="AK204" s="562"/>
      <c r="AL204" s="560">
        <v>160</v>
      </c>
      <c r="AM204" s="561"/>
      <c r="AN204" s="562"/>
      <c r="AO204" s="560">
        <v>160</v>
      </c>
      <c r="AP204" s="561"/>
      <c r="AQ204" s="562"/>
      <c r="AR204" s="560">
        <v>160</v>
      </c>
      <c r="AS204" s="561"/>
      <c r="AT204" s="562"/>
      <c r="AU204" s="560">
        <v>160</v>
      </c>
      <c r="AV204" s="561"/>
      <c r="AW204" s="562"/>
      <c r="AX204" s="560">
        <v>160</v>
      </c>
      <c r="AY204" s="561"/>
      <c r="AZ204" s="562"/>
      <c r="BA204" s="560">
        <v>160</v>
      </c>
      <c r="BB204" s="561"/>
      <c r="BC204" s="562"/>
      <c r="BD204" s="560">
        <v>160</v>
      </c>
      <c r="BE204" s="561"/>
      <c r="BF204" s="562"/>
      <c r="BG204" s="560">
        <v>160</v>
      </c>
      <c r="BH204" s="561"/>
      <c r="BI204" s="562"/>
      <c r="BJ204" s="560">
        <v>160</v>
      </c>
      <c r="BK204" s="561"/>
      <c r="BL204" s="562"/>
      <c r="BM204" s="226">
        <f t="shared" si="241"/>
        <v>0</v>
      </c>
      <c r="BN204" s="251">
        <f t="shared" si="242"/>
        <v>0</v>
      </c>
      <c r="BO204" s="226">
        <f t="shared" si="243"/>
        <v>0</v>
      </c>
      <c r="BP204" s="227">
        <f t="shared" si="244"/>
        <v>0</v>
      </c>
      <c r="BQ204" s="1"/>
      <c r="BR204" s="1"/>
      <c r="BS204" s="174">
        <v>160</v>
      </c>
      <c r="BT204" s="573"/>
      <c r="BU204" s="175"/>
      <c r="BV204" s="174">
        <v>160</v>
      </c>
      <c r="BW204" s="573"/>
      <c r="BX204" s="175"/>
      <c r="BY204" s="174">
        <v>160</v>
      </c>
      <c r="BZ204" s="573"/>
      <c r="CA204" s="175"/>
      <c r="CB204" s="174">
        <v>160</v>
      </c>
      <c r="CC204" s="573"/>
      <c r="CD204" s="175"/>
      <c r="CE204" s="174">
        <v>160</v>
      </c>
      <c r="CF204" s="573"/>
      <c r="CG204" s="175"/>
      <c r="CH204" s="174">
        <v>160</v>
      </c>
      <c r="CI204" s="573"/>
      <c r="CJ204" s="175"/>
      <c r="CK204" s="174">
        <v>160</v>
      </c>
      <c r="CL204" s="573"/>
      <c r="CM204" s="175"/>
      <c r="CN204" s="174">
        <v>160</v>
      </c>
      <c r="CO204" s="573"/>
      <c r="CP204" s="175"/>
      <c r="CQ204" s="174">
        <v>160</v>
      </c>
      <c r="CR204" s="573"/>
      <c r="CS204" s="175"/>
      <c r="CT204" s="174">
        <v>160</v>
      </c>
      <c r="CU204" s="573"/>
      <c r="CV204" s="175"/>
      <c r="CW204" s="174">
        <v>160</v>
      </c>
      <c r="CX204" s="573"/>
      <c r="CY204" s="175"/>
      <c r="CZ204" s="174">
        <v>160</v>
      </c>
      <c r="DA204" s="573"/>
      <c r="DB204" s="175"/>
      <c r="DC204" s="252">
        <f t="shared" si="245"/>
        <v>0</v>
      </c>
      <c r="DD204" s="251">
        <f t="shared" si="246"/>
        <v>0</v>
      </c>
      <c r="DE204" s="226">
        <f t="shared" si="247"/>
        <v>0</v>
      </c>
      <c r="DF204" s="227">
        <f t="shared" si="248"/>
        <v>0</v>
      </c>
      <c r="DG204" s="1"/>
      <c r="DH204" s="1"/>
      <c r="DI204" s="174">
        <v>160</v>
      </c>
      <c r="DJ204" s="566"/>
      <c r="DK204" s="567"/>
      <c r="DL204" s="201">
        <v>160</v>
      </c>
      <c r="DM204" s="561"/>
      <c r="DN204" s="567"/>
      <c r="DO204" s="201">
        <v>160</v>
      </c>
      <c r="DP204" s="561"/>
      <c r="DQ204" s="567"/>
      <c r="DR204" s="201">
        <v>160</v>
      </c>
      <c r="DS204" s="561"/>
      <c r="DT204" s="567"/>
      <c r="DU204" s="201">
        <v>160</v>
      </c>
      <c r="DV204" s="561"/>
      <c r="DW204" s="567"/>
      <c r="DX204" s="174">
        <v>160</v>
      </c>
      <c r="DY204" s="566"/>
      <c r="DZ204" s="567"/>
      <c r="EA204" s="201">
        <v>160</v>
      </c>
      <c r="EB204" s="561"/>
      <c r="EC204" s="567"/>
      <c r="ED204" s="201">
        <v>160</v>
      </c>
      <c r="EE204" s="561"/>
      <c r="EF204" s="567"/>
      <c r="EG204" s="201">
        <v>160</v>
      </c>
      <c r="EH204" s="561"/>
      <c r="EI204" s="567"/>
      <c r="EJ204" s="174">
        <v>160</v>
      </c>
      <c r="EK204" s="566"/>
      <c r="EL204" s="567"/>
      <c r="EM204" s="201">
        <v>160</v>
      </c>
      <c r="EN204" s="561"/>
      <c r="EO204" s="567"/>
      <c r="EP204" s="201">
        <v>160</v>
      </c>
      <c r="EQ204" s="561"/>
      <c r="ER204" s="567"/>
      <c r="ES204" s="252">
        <f t="shared" si="249"/>
        <v>0</v>
      </c>
      <c r="ET204" s="251">
        <f t="shared" si="250"/>
        <v>0</v>
      </c>
      <c r="EU204" s="226">
        <f t="shared" si="251"/>
        <v>0</v>
      </c>
      <c r="EV204" s="227">
        <f t="shared" si="252"/>
        <v>0</v>
      </c>
      <c r="EW204" s="1"/>
      <c r="EX204" s="1"/>
      <c r="EY204" s="568">
        <v>160</v>
      </c>
      <c r="EZ204" s="573"/>
      <c r="FA204" s="567"/>
      <c r="FB204" s="201">
        <v>160</v>
      </c>
      <c r="FC204" s="573"/>
      <c r="FD204" s="567"/>
      <c r="FE204" s="201">
        <v>160</v>
      </c>
      <c r="FF204" s="573"/>
      <c r="FG204" s="567"/>
      <c r="FH204" s="201">
        <v>160</v>
      </c>
      <c r="FI204" s="573"/>
      <c r="FJ204" s="567"/>
      <c r="FK204" s="174">
        <v>160</v>
      </c>
      <c r="FL204" s="566"/>
      <c r="FM204" s="567"/>
      <c r="FN204" s="201">
        <v>160</v>
      </c>
      <c r="FO204" s="573"/>
      <c r="FP204" s="567"/>
      <c r="FQ204" s="174">
        <v>160</v>
      </c>
      <c r="FR204" s="566"/>
      <c r="FS204" s="567"/>
      <c r="FT204" s="201">
        <v>160</v>
      </c>
      <c r="FU204" s="573"/>
      <c r="FV204" s="567"/>
      <c r="FW204" s="201">
        <v>160</v>
      </c>
      <c r="FX204" s="573"/>
      <c r="FY204" s="567"/>
      <c r="FZ204" s="174">
        <v>160</v>
      </c>
      <c r="GA204" s="566"/>
      <c r="GB204" s="567"/>
      <c r="GC204" s="201">
        <v>160</v>
      </c>
      <c r="GD204" s="573"/>
      <c r="GE204" s="567"/>
      <c r="GF204" s="201">
        <v>160</v>
      </c>
      <c r="GG204" s="573"/>
      <c r="GH204" s="567"/>
      <c r="GI204" s="252">
        <f t="shared" si="253"/>
        <v>0</v>
      </c>
      <c r="GJ204" s="251">
        <f t="shared" si="254"/>
        <v>0</v>
      </c>
      <c r="GK204" s="226">
        <f t="shared" si="255"/>
        <v>0</v>
      </c>
      <c r="GL204" s="227">
        <f t="shared" si="256"/>
        <v>0</v>
      </c>
      <c r="GM204" s="1"/>
      <c r="GN204" s="1"/>
      <c r="GO204" s="568">
        <v>160</v>
      </c>
      <c r="GP204" s="573"/>
      <c r="GQ204" s="567"/>
      <c r="GR204" s="201">
        <v>160</v>
      </c>
      <c r="GS204" s="573"/>
      <c r="GT204" s="567"/>
      <c r="GU204" s="201">
        <v>160</v>
      </c>
      <c r="GV204" s="573"/>
      <c r="GW204" s="567"/>
      <c r="GX204" s="201">
        <v>160</v>
      </c>
      <c r="GY204" s="573"/>
      <c r="GZ204" s="567"/>
      <c r="HA204" s="201">
        <v>160</v>
      </c>
      <c r="HB204" s="573"/>
      <c r="HC204" s="567"/>
      <c r="HD204" s="201">
        <v>160</v>
      </c>
      <c r="HE204" s="573"/>
      <c r="HF204" s="567"/>
      <c r="HG204" s="201">
        <v>160</v>
      </c>
      <c r="HH204" s="573"/>
      <c r="HI204" s="567"/>
      <c r="HJ204" s="201">
        <v>160</v>
      </c>
      <c r="HK204" s="573"/>
      <c r="HL204" s="567"/>
      <c r="HM204" s="201">
        <v>160</v>
      </c>
      <c r="HN204" s="573"/>
      <c r="HO204" s="567"/>
      <c r="HP204" s="201">
        <v>160</v>
      </c>
      <c r="HQ204" s="573"/>
      <c r="HR204" s="567"/>
      <c r="HS204" s="201">
        <v>160</v>
      </c>
      <c r="HT204" s="573"/>
      <c r="HU204" s="567"/>
      <c r="HV204" s="201">
        <v>160</v>
      </c>
      <c r="HW204" s="573"/>
      <c r="HX204" s="567"/>
      <c r="HY204" s="252">
        <f t="shared" si="257"/>
        <v>0</v>
      </c>
      <c r="HZ204" s="251">
        <f t="shared" si="258"/>
        <v>0</v>
      </c>
      <c r="IA204" s="226">
        <f t="shared" si="259"/>
        <v>0</v>
      </c>
      <c r="IB204" s="227">
        <f t="shared" si="260"/>
        <v>0</v>
      </c>
      <c r="IC204" s="1"/>
      <c r="ID204" s="1"/>
      <c r="IE204" s="568">
        <v>160</v>
      </c>
      <c r="IF204" s="573"/>
      <c r="IG204" s="567"/>
      <c r="IH204" s="201">
        <v>160</v>
      </c>
      <c r="II204" s="573"/>
      <c r="IJ204" s="567"/>
      <c r="IK204" s="174">
        <v>160</v>
      </c>
      <c r="IL204" s="566"/>
      <c r="IM204" s="567"/>
      <c r="IN204" s="174">
        <v>160</v>
      </c>
      <c r="IO204" s="566"/>
      <c r="IP204" s="567"/>
      <c r="IQ204" s="174">
        <v>160</v>
      </c>
      <c r="IR204" s="566"/>
      <c r="IS204" s="567"/>
      <c r="IT204" s="174">
        <v>160</v>
      </c>
      <c r="IU204" s="566"/>
      <c r="IV204" s="567"/>
      <c r="IW204" s="201">
        <v>160</v>
      </c>
      <c r="IX204" s="573"/>
      <c r="IY204" s="567"/>
      <c r="IZ204" s="174">
        <v>160</v>
      </c>
      <c r="JA204" s="566"/>
      <c r="JB204" s="567"/>
      <c r="JC204" s="174">
        <v>160</v>
      </c>
      <c r="JD204" s="566"/>
      <c r="JE204" s="567"/>
      <c r="JF204" s="174">
        <v>160</v>
      </c>
      <c r="JG204" s="566"/>
      <c r="JH204" s="567"/>
      <c r="JI204" s="174">
        <v>160</v>
      </c>
      <c r="JJ204" s="566"/>
      <c r="JK204" s="567"/>
      <c r="JL204" s="201">
        <v>160</v>
      </c>
      <c r="JM204" s="573"/>
      <c r="JN204" s="567"/>
      <c r="JO204" s="252">
        <f t="shared" si="261"/>
        <v>0</v>
      </c>
      <c r="JP204" s="251">
        <f t="shared" si="262"/>
        <v>0</v>
      </c>
      <c r="JQ204" s="226">
        <f t="shared" si="263"/>
        <v>0</v>
      </c>
      <c r="JR204" s="227">
        <f t="shared" si="264"/>
        <v>0</v>
      </c>
      <c r="JS204" s="1"/>
      <c r="JT204" s="1"/>
      <c r="JU204" s="174">
        <v>160</v>
      </c>
      <c r="JV204" s="566"/>
      <c r="JW204" s="567"/>
      <c r="JX204" s="174">
        <v>160</v>
      </c>
      <c r="JY204" s="566"/>
      <c r="JZ204" s="567"/>
      <c r="KA204" s="174">
        <v>160</v>
      </c>
      <c r="KB204" s="566"/>
      <c r="KC204" s="567"/>
      <c r="KD204" s="174">
        <v>160</v>
      </c>
      <c r="KE204" s="566"/>
      <c r="KF204" s="567"/>
      <c r="KG204" s="174">
        <v>160</v>
      </c>
      <c r="KH204" s="566"/>
      <c r="KI204" s="567"/>
      <c r="KJ204" s="174">
        <v>160</v>
      </c>
      <c r="KK204" s="566"/>
      <c r="KL204" s="567"/>
      <c r="KM204" s="174">
        <v>160</v>
      </c>
      <c r="KN204" s="566"/>
      <c r="KO204" s="567"/>
      <c r="KP204" s="174">
        <v>160</v>
      </c>
      <c r="KQ204" s="566"/>
      <c r="KR204" s="567"/>
      <c r="KS204" s="174">
        <v>160</v>
      </c>
      <c r="KT204" s="566"/>
      <c r="KU204" s="567"/>
      <c r="KV204" s="174">
        <v>160</v>
      </c>
      <c r="KW204" s="566"/>
      <c r="KX204" s="567"/>
      <c r="KY204" s="174">
        <v>160</v>
      </c>
      <c r="KZ204" s="566"/>
      <c r="LA204" s="567"/>
      <c r="LB204" s="174">
        <v>160</v>
      </c>
      <c r="LC204" s="566"/>
      <c r="LD204" s="567"/>
      <c r="LE204" s="252">
        <f t="shared" si="265"/>
        <v>0</v>
      </c>
      <c r="LF204" s="251">
        <f t="shared" si="266"/>
        <v>0</v>
      </c>
      <c r="LG204" s="226">
        <f t="shared" si="267"/>
        <v>0</v>
      </c>
      <c r="LH204" s="227">
        <f t="shared" si="268"/>
        <v>0</v>
      </c>
      <c r="LI204" s="1"/>
      <c r="LJ204" s="1"/>
      <c r="LK204" s="174">
        <v>160</v>
      </c>
      <c r="LL204" s="566"/>
      <c r="LM204" s="567"/>
      <c r="LN204" s="174">
        <v>160</v>
      </c>
      <c r="LO204" s="566"/>
      <c r="LP204" s="567"/>
      <c r="LQ204" s="174">
        <v>160</v>
      </c>
      <c r="LR204" s="566"/>
      <c r="LS204" s="567"/>
      <c r="LT204" s="174">
        <v>160</v>
      </c>
      <c r="LU204" s="566"/>
      <c r="LV204" s="567"/>
      <c r="LW204" s="174">
        <v>160</v>
      </c>
      <c r="LX204" s="566"/>
      <c r="LY204" s="567"/>
      <c r="LZ204" s="551">
        <v>160</v>
      </c>
      <c r="MA204" s="566"/>
      <c r="MB204" s="567"/>
      <c r="MC204" s="174">
        <v>160</v>
      </c>
      <c r="MD204" s="566"/>
      <c r="ME204" s="567"/>
      <c r="MF204" s="174">
        <v>160</v>
      </c>
      <c r="MG204" s="566"/>
      <c r="MH204" s="567"/>
      <c r="MI204" s="174">
        <v>160</v>
      </c>
      <c r="MJ204" s="566"/>
      <c r="MK204" s="567"/>
      <c r="ML204" s="174">
        <v>160</v>
      </c>
      <c r="MM204" s="566"/>
      <c r="MN204" s="567"/>
      <c r="MO204" s="551">
        <v>160</v>
      </c>
      <c r="MP204" s="566"/>
      <c r="MQ204" s="567"/>
      <c r="MR204" s="174">
        <v>160</v>
      </c>
      <c r="MS204" s="566"/>
      <c r="MT204" s="567"/>
      <c r="MU204" s="252">
        <f t="shared" si="269"/>
        <v>0</v>
      </c>
      <c r="MV204" s="251">
        <f t="shared" si="270"/>
        <v>0</v>
      </c>
      <c r="MW204" s="226">
        <f t="shared" si="271"/>
        <v>0</v>
      </c>
      <c r="MX204" s="227">
        <f t="shared" si="272"/>
        <v>0</v>
      </c>
      <c r="MY204" s="1"/>
      <c r="MZ204" s="1"/>
      <c r="NA204" s="568">
        <v>160</v>
      </c>
      <c r="NB204" s="573"/>
      <c r="NC204" s="567"/>
      <c r="ND204" s="174">
        <v>160</v>
      </c>
      <c r="NE204" s="566"/>
      <c r="NF204" s="567"/>
      <c r="NG204" s="201">
        <v>160</v>
      </c>
      <c r="NH204" s="573"/>
      <c r="NI204" s="567"/>
      <c r="NJ204" s="201">
        <v>160</v>
      </c>
      <c r="NK204" s="573"/>
      <c r="NL204" s="567"/>
      <c r="NM204" s="174">
        <v>160</v>
      </c>
      <c r="NN204" s="566"/>
      <c r="NO204" s="567"/>
      <c r="NP204" s="174">
        <v>160</v>
      </c>
      <c r="NQ204" s="566"/>
      <c r="NR204" s="567"/>
      <c r="NS204" s="174">
        <v>160</v>
      </c>
      <c r="NT204" s="566"/>
      <c r="NU204" s="567"/>
      <c r="NV204" s="201">
        <v>160</v>
      </c>
      <c r="NW204" s="573"/>
      <c r="NX204" s="567"/>
      <c r="NY204" s="201">
        <v>160</v>
      </c>
      <c r="NZ204" s="573"/>
      <c r="OA204" s="567"/>
      <c r="OB204" s="174">
        <v>160</v>
      </c>
      <c r="OC204" s="566"/>
      <c r="OD204" s="567"/>
      <c r="OE204" s="174">
        <v>160</v>
      </c>
      <c r="OF204" s="566"/>
      <c r="OG204" s="567"/>
      <c r="OH204" s="174">
        <v>160</v>
      </c>
      <c r="OI204" s="566"/>
      <c r="OJ204" s="567"/>
      <c r="OK204" s="252">
        <f t="shared" si="273"/>
        <v>0</v>
      </c>
      <c r="OL204" s="251">
        <f t="shared" si="274"/>
        <v>0</v>
      </c>
      <c r="OM204" s="226">
        <f t="shared" si="275"/>
        <v>0</v>
      </c>
      <c r="ON204" s="227">
        <f t="shared" si="276"/>
        <v>0</v>
      </c>
      <c r="OO204" s="1"/>
      <c r="OP204" s="1"/>
      <c r="OQ204" s="571" t="s">
        <v>297</v>
      </c>
      <c r="OR204" s="577">
        <v>160</v>
      </c>
      <c r="OS204" s="573"/>
      <c r="OT204" s="175"/>
      <c r="OU204" s="252">
        <f t="shared" si="277"/>
        <v>0</v>
      </c>
      <c r="OV204" s="227">
        <f t="shared" si="278"/>
        <v>0</v>
      </c>
      <c r="OW204" s="226">
        <f t="shared" si="279"/>
        <v>0</v>
      </c>
      <c r="OX204" s="251">
        <f t="shared" si="280"/>
        <v>0</v>
      </c>
      <c r="OY204" s="574"/>
      <c r="OZ204" s="1"/>
      <c r="PA204" s="1"/>
      <c r="PB204" s="228">
        <f t="shared" si="227"/>
        <v>0</v>
      </c>
      <c r="PC204" s="255">
        <f t="shared" si="228"/>
        <v>0</v>
      </c>
      <c r="PD204" s="226">
        <f t="shared" si="229"/>
        <v>0</v>
      </c>
      <c r="PE204" s="227">
        <f t="shared" si="230"/>
        <v>0</v>
      </c>
      <c r="PF204" s="230">
        <f t="shared" si="231"/>
        <v>0</v>
      </c>
      <c r="PG204" s="229">
        <f t="shared" si="232"/>
        <v>0</v>
      </c>
      <c r="PH204" s="226">
        <f t="shared" si="233"/>
        <v>0</v>
      </c>
      <c r="PI204" s="251">
        <f t="shared" si="234"/>
        <v>0</v>
      </c>
      <c r="PJ204" s="412">
        <f t="shared" si="235"/>
        <v>0</v>
      </c>
      <c r="PK204" s="417">
        <f t="shared" si="236"/>
        <v>0</v>
      </c>
      <c r="PL204" s="412">
        <f t="shared" si="237"/>
        <v>0</v>
      </c>
      <c r="PM204" s="414">
        <f t="shared" si="238"/>
        <v>0</v>
      </c>
      <c r="PN204" s="412" t="s">
        <v>338</v>
      </c>
      <c r="PO204" s="414" t="s">
        <v>338</v>
      </c>
      <c r="PP204" s="412">
        <f t="shared" si="239"/>
        <v>0</v>
      </c>
      <c r="PQ204" s="414">
        <f t="shared" si="240"/>
        <v>0</v>
      </c>
      <c r="PR204" s="1"/>
      <c r="PV204" s="26"/>
      <c r="PW204" s="26"/>
      <c r="PY204" s="26"/>
    </row>
    <row r="205" spans="2:441" s="4" customFormat="1" ht="16.5" customHeight="1" thickBot="1" x14ac:dyDescent="0.3">
      <c r="B205" s="46" t="s">
        <v>378</v>
      </c>
      <c r="C205" s="986"/>
      <c r="D205" s="987"/>
      <c r="E205" s="308"/>
      <c r="F205" s="652">
        <v>1</v>
      </c>
      <c r="G205" s="309"/>
      <c r="H205" s="59"/>
      <c r="I205" s="57">
        <f>INT(ROUND(F205,2)*(IF(RIGHT(G205,1)="*",data!$J$11*H205+(IF(H205&gt;0, data!$K$11,0)),(IF(G205&gt;0,data!$J$11*RIGHT(G205,5)+data!$K$11,0)))))</f>
        <v>0</v>
      </c>
      <c r="J205" s="57">
        <f t="shared" si="220"/>
        <v>0</v>
      </c>
      <c r="K205" s="313"/>
      <c r="L205" s="314"/>
      <c r="M205" s="312"/>
      <c r="N205" s="57">
        <f>INT(ROUND(F205,2)*(IF(J205&gt;0,(IF(L205="ano",data!$J$6,0)),0)))</f>
        <v>0</v>
      </c>
      <c r="O205" s="61">
        <f t="shared" si="221"/>
        <v>0</v>
      </c>
      <c r="P205" s="63">
        <f t="shared" si="222"/>
        <v>0</v>
      </c>
      <c r="Q205" s="26"/>
      <c r="R205" s="288" t="str">
        <f t="shared" si="223"/>
        <v/>
      </c>
      <c r="S205" s="289" t="str">
        <f t="shared" si="224"/>
        <v/>
      </c>
      <c r="T205" s="65" t="s">
        <v>338</v>
      </c>
      <c r="U205" s="290" t="str">
        <f t="shared" si="225"/>
        <v/>
      </c>
      <c r="V205" s="4">
        <f t="shared" si="205"/>
        <v>0</v>
      </c>
      <c r="W205" s="26">
        <f t="shared" si="226"/>
        <v>0</v>
      </c>
      <c r="X205" s="26">
        <f>IF(OR(G205=data!$I$18,G205=data!$I$19,G205=data!$I$20,G205=data!$I$21,G205=data!$I$22,G205=data!$I$23,G205=data!$I$24,G205=data!$I$25,G205=data!$I$26,G205=data!$I$27,G205=data!$I$28,G205=data!$I$29,G205=data!$I$30,G205=data!$I$31,G205=data!$I$32,G205=data!$I$33,G205=data!$I$34,G205=data!$I$35,G205=data!$I$36,G205=data!$I$37,G205=data!$I$38,G205=data!$I$39,G205=data!$I$40,G205=data!$I$41,G205=data!$I$42,G205=data!$I$43,G205=data!$I$44),1,0)</f>
        <v>0</v>
      </c>
      <c r="Z205" s="178" t="s">
        <v>297</v>
      </c>
      <c r="AA205" s="10"/>
      <c r="AB205" s="10"/>
      <c r="AC205" s="329">
        <v>160</v>
      </c>
      <c r="AD205" s="330"/>
      <c r="AE205" s="331"/>
      <c r="AF205" s="329">
        <v>160</v>
      </c>
      <c r="AG205" s="330"/>
      <c r="AH205" s="331"/>
      <c r="AI205" s="329">
        <v>160</v>
      </c>
      <c r="AJ205" s="330"/>
      <c r="AK205" s="331"/>
      <c r="AL205" s="329">
        <v>160</v>
      </c>
      <c r="AM205" s="330"/>
      <c r="AN205" s="331"/>
      <c r="AO205" s="329">
        <v>160</v>
      </c>
      <c r="AP205" s="330"/>
      <c r="AQ205" s="331"/>
      <c r="AR205" s="329">
        <v>160</v>
      </c>
      <c r="AS205" s="330"/>
      <c r="AT205" s="331"/>
      <c r="AU205" s="329">
        <v>160</v>
      </c>
      <c r="AV205" s="330"/>
      <c r="AW205" s="331"/>
      <c r="AX205" s="329">
        <v>160</v>
      </c>
      <c r="AY205" s="330"/>
      <c r="AZ205" s="331"/>
      <c r="BA205" s="329">
        <v>160</v>
      </c>
      <c r="BB205" s="330"/>
      <c r="BC205" s="331"/>
      <c r="BD205" s="329">
        <v>160</v>
      </c>
      <c r="BE205" s="330"/>
      <c r="BF205" s="331"/>
      <c r="BG205" s="329">
        <v>160</v>
      </c>
      <c r="BH205" s="330"/>
      <c r="BI205" s="331"/>
      <c r="BJ205" s="329">
        <v>160</v>
      </c>
      <c r="BK205" s="330"/>
      <c r="BL205" s="180"/>
      <c r="BM205" s="624">
        <f t="shared" si="241"/>
        <v>0</v>
      </c>
      <c r="BN205" s="251">
        <f t="shared" si="242"/>
        <v>0</v>
      </c>
      <c r="BO205" s="226">
        <f t="shared" si="243"/>
        <v>0</v>
      </c>
      <c r="BP205" s="227">
        <f t="shared" si="244"/>
        <v>0</v>
      </c>
      <c r="BQ205" s="1"/>
      <c r="BR205" s="1"/>
      <c r="BS205" s="179">
        <v>160</v>
      </c>
      <c r="BT205" s="338"/>
      <c r="BU205" s="180"/>
      <c r="BV205" s="179">
        <v>160</v>
      </c>
      <c r="BW205" s="338"/>
      <c r="BX205" s="180"/>
      <c r="BY205" s="179">
        <v>160</v>
      </c>
      <c r="BZ205" s="338"/>
      <c r="CA205" s="180"/>
      <c r="CB205" s="179">
        <v>160</v>
      </c>
      <c r="CC205" s="338"/>
      <c r="CD205" s="180"/>
      <c r="CE205" s="179">
        <v>160</v>
      </c>
      <c r="CF205" s="338"/>
      <c r="CG205" s="180"/>
      <c r="CH205" s="179">
        <v>160</v>
      </c>
      <c r="CI205" s="338"/>
      <c r="CJ205" s="180"/>
      <c r="CK205" s="179">
        <v>160</v>
      </c>
      <c r="CL205" s="338"/>
      <c r="CM205" s="180"/>
      <c r="CN205" s="179">
        <v>160</v>
      </c>
      <c r="CO205" s="338"/>
      <c r="CP205" s="180"/>
      <c r="CQ205" s="179">
        <v>160</v>
      </c>
      <c r="CR205" s="338"/>
      <c r="CS205" s="180"/>
      <c r="CT205" s="179">
        <v>160</v>
      </c>
      <c r="CU205" s="338"/>
      <c r="CV205" s="180"/>
      <c r="CW205" s="179">
        <v>160</v>
      </c>
      <c r="CX205" s="338"/>
      <c r="CY205" s="180"/>
      <c r="CZ205" s="179">
        <v>160</v>
      </c>
      <c r="DA205" s="338"/>
      <c r="DB205" s="180"/>
      <c r="DC205" s="252">
        <f t="shared" si="245"/>
        <v>0</v>
      </c>
      <c r="DD205" s="251">
        <f t="shared" si="246"/>
        <v>0</v>
      </c>
      <c r="DE205" s="226">
        <f t="shared" si="247"/>
        <v>0</v>
      </c>
      <c r="DF205" s="227">
        <f t="shared" si="248"/>
        <v>0</v>
      </c>
      <c r="DG205" s="1"/>
      <c r="DH205" s="1"/>
      <c r="DI205" s="205">
        <v>160</v>
      </c>
      <c r="DJ205" s="344"/>
      <c r="DK205" s="339"/>
      <c r="DL205" s="210">
        <v>160</v>
      </c>
      <c r="DM205" s="330"/>
      <c r="DN205" s="339"/>
      <c r="DO205" s="210">
        <v>160</v>
      </c>
      <c r="DP205" s="330"/>
      <c r="DQ205" s="339"/>
      <c r="DR205" s="210">
        <v>160</v>
      </c>
      <c r="DS205" s="330"/>
      <c r="DT205" s="339"/>
      <c r="DU205" s="210">
        <v>160</v>
      </c>
      <c r="DV205" s="330"/>
      <c r="DW205" s="339"/>
      <c r="DX205" s="205">
        <v>160</v>
      </c>
      <c r="DY205" s="344"/>
      <c r="DZ205" s="339"/>
      <c r="EA205" s="210">
        <v>160</v>
      </c>
      <c r="EB205" s="330"/>
      <c r="EC205" s="339"/>
      <c r="ED205" s="210">
        <v>160</v>
      </c>
      <c r="EE205" s="330"/>
      <c r="EF205" s="339"/>
      <c r="EG205" s="210">
        <v>160</v>
      </c>
      <c r="EH205" s="330"/>
      <c r="EI205" s="339"/>
      <c r="EJ205" s="205">
        <v>160</v>
      </c>
      <c r="EK205" s="344"/>
      <c r="EL205" s="339"/>
      <c r="EM205" s="210">
        <v>160</v>
      </c>
      <c r="EN205" s="330"/>
      <c r="EO205" s="339"/>
      <c r="EP205" s="210">
        <v>160</v>
      </c>
      <c r="EQ205" s="330"/>
      <c r="ER205" s="180"/>
      <c r="ES205" s="252">
        <f t="shared" si="249"/>
        <v>0</v>
      </c>
      <c r="ET205" s="251">
        <f t="shared" si="250"/>
        <v>0</v>
      </c>
      <c r="EU205" s="226">
        <f t="shared" si="251"/>
        <v>0</v>
      </c>
      <c r="EV205" s="227">
        <f t="shared" si="252"/>
        <v>0</v>
      </c>
      <c r="EW205" s="1"/>
      <c r="EX205" s="1"/>
      <c r="EY205" s="348">
        <v>160</v>
      </c>
      <c r="EZ205" s="349"/>
      <c r="FA205" s="339"/>
      <c r="FB205" s="210">
        <v>160</v>
      </c>
      <c r="FC205" s="349"/>
      <c r="FD205" s="339"/>
      <c r="FE205" s="210">
        <v>160</v>
      </c>
      <c r="FF205" s="349"/>
      <c r="FG205" s="339"/>
      <c r="FH205" s="210">
        <v>160</v>
      </c>
      <c r="FI205" s="349"/>
      <c r="FJ205" s="339"/>
      <c r="FK205" s="205">
        <v>160</v>
      </c>
      <c r="FL205" s="344"/>
      <c r="FM205" s="339"/>
      <c r="FN205" s="210">
        <v>160</v>
      </c>
      <c r="FO205" s="349"/>
      <c r="FP205" s="339"/>
      <c r="FQ205" s="205">
        <v>160</v>
      </c>
      <c r="FR205" s="344"/>
      <c r="FS205" s="339"/>
      <c r="FT205" s="210">
        <v>160</v>
      </c>
      <c r="FU205" s="349"/>
      <c r="FV205" s="339"/>
      <c r="FW205" s="210">
        <v>160</v>
      </c>
      <c r="FX205" s="349"/>
      <c r="FY205" s="339"/>
      <c r="FZ205" s="205">
        <v>160</v>
      </c>
      <c r="GA205" s="344"/>
      <c r="GB205" s="339"/>
      <c r="GC205" s="210">
        <v>160</v>
      </c>
      <c r="GD205" s="349"/>
      <c r="GE205" s="339"/>
      <c r="GF205" s="210">
        <v>160</v>
      </c>
      <c r="GG205" s="349"/>
      <c r="GH205" s="339"/>
      <c r="GI205" s="252">
        <f t="shared" si="253"/>
        <v>0</v>
      </c>
      <c r="GJ205" s="251">
        <f t="shared" si="254"/>
        <v>0</v>
      </c>
      <c r="GK205" s="226">
        <f t="shared" si="255"/>
        <v>0</v>
      </c>
      <c r="GL205" s="227">
        <f t="shared" si="256"/>
        <v>0</v>
      </c>
      <c r="GM205" s="1"/>
      <c r="GN205" s="1"/>
      <c r="GO205" s="347">
        <v>160</v>
      </c>
      <c r="GP205" s="338"/>
      <c r="GQ205" s="343"/>
      <c r="GR205" s="210">
        <v>160</v>
      </c>
      <c r="GS205" s="349"/>
      <c r="GT205" s="339"/>
      <c r="GU205" s="210">
        <v>160</v>
      </c>
      <c r="GV205" s="349"/>
      <c r="GW205" s="339"/>
      <c r="GX205" s="210">
        <v>160</v>
      </c>
      <c r="GY205" s="349"/>
      <c r="GZ205" s="339"/>
      <c r="HA205" s="210">
        <v>160</v>
      </c>
      <c r="HB205" s="349"/>
      <c r="HC205" s="339"/>
      <c r="HD205" s="210">
        <v>160</v>
      </c>
      <c r="HE205" s="349"/>
      <c r="HF205" s="339"/>
      <c r="HG205" s="210">
        <v>160</v>
      </c>
      <c r="HH205" s="349"/>
      <c r="HI205" s="339"/>
      <c r="HJ205" s="210">
        <v>160</v>
      </c>
      <c r="HK205" s="349"/>
      <c r="HL205" s="339"/>
      <c r="HM205" s="210">
        <v>160</v>
      </c>
      <c r="HN205" s="349"/>
      <c r="HO205" s="339"/>
      <c r="HP205" s="210">
        <v>160</v>
      </c>
      <c r="HQ205" s="349"/>
      <c r="HR205" s="339"/>
      <c r="HS205" s="210">
        <v>160</v>
      </c>
      <c r="HT205" s="349"/>
      <c r="HU205" s="339"/>
      <c r="HV205" s="210">
        <v>160</v>
      </c>
      <c r="HW205" s="349"/>
      <c r="HX205" s="180"/>
      <c r="HY205" s="252">
        <f t="shared" si="257"/>
        <v>0</v>
      </c>
      <c r="HZ205" s="251">
        <f t="shared" si="258"/>
        <v>0</v>
      </c>
      <c r="IA205" s="226">
        <f t="shared" si="259"/>
        <v>0</v>
      </c>
      <c r="IB205" s="227">
        <f t="shared" si="260"/>
        <v>0</v>
      </c>
      <c r="IC205" s="1"/>
      <c r="ID205" s="1"/>
      <c r="IE205" s="347">
        <v>160</v>
      </c>
      <c r="IF205" s="338"/>
      <c r="IG205" s="343"/>
      <c r="IH205" s="210">
        <v>160</v>
      </c>
      <c r="II205" s="349"/>
      <c r="IJ205" s="339"/>
      <c r="IK205" s="205">
        <v>160</v>
      </c>
      <c r="IL205" s="344"/>
      <c r="IM205" s="339"/>
      <c r="IN205" s="205">
        <v>160</v>
      </c>
      <c r="IO205" s="344"/>
      <c r="IP205" s="339"/>
      <c r="IQ205" s="205">
        <v>160</v>
      </c>
      <c r="IR205" s="344"/>
      <c r="IS205" s="339"/>
      <c r="IT205" s="205">
        <v>160</v>
      </c>
      <c r="IU205" s="344"/>
      <c r="IV205" s="339"/>
      <c r="IW205" s="210">
        <v>160</v>
      </c>
      <c r="IX205" s="349"/>
      <c r="IY205" s="339"/>
      <c r="IZ205" s="205">
        <v>160</v>
      </c>
      <c r="JA205" s="344"/>
      <c r="JB205" s="339"/>
      <c r="JC205" s="205">
        <v>160</v>
      </c>
      <c r="JD205" s="344"/>
      <c r="JE205" s="339"/>
      <c r="JF205" s="205">
        <v>160</v>
      </c>
      <c r="JG205" s="344"/>
      <c r="JH205" s="339"/>
      <c r="JI205" s="205">
        <v>160</v>
      </c>
      <c r="JJ205" s="344"/>
      <c r="JK205" s="339"/>
      <c r="JL205" s="210">
        <v>160</v>
      </c>
      <c r="JM205" s="349"/>
      <c r="JN205" s="180"/>
      <c r="JO205" s="252">
        <f t="shared" si="261"/>
        <v>0</v>
      </c>
      <c r="JP205" s="251">
        <f t="shared" si="262"/>
        <v>0</v>
      </c>
      <c r="JQ205" s="226">
        <f t="shared" si="263"/>
        <v>0</v>
      </c>
      <c r="JR205" s="227">
        <f t="shared" si="264"/>
        <v>0</v>
      </c>
      <c r="JS205" s="1"/>
      <c r="JT205" s="1"/>
      <c r="JU205" s="179">
        <v>160</v>
      </c>
      <c r="JV205" s="342"/>
      <c r="JW205" s="343"/>
      <c r="JX205" s="205">
        <v>160</v>
      </c>
      <c r="JY205" s="344"/>
      <c r="JZ205" s="339"/>
      <c r="KA205" s="205">
        <v>160</v>
      </c>
      <c r="KB205" s="344"/>
      <c r="KC205" s="339"/>
      <c r="KD205" s="205">
        <v>160</v>
      </c>
      <c r="KE205" s="344"/>
      <c r="KF205" s="339"/>
      <c r="KG205" s="205">
        <v>160</v>
      </c>
      <c r="KH205" s="344"/>
      <c r="KI205" s="339"/>
      <c r="KJ205" s="205">
        <v>160</v>
      </c>
      <c r="KK205" s="344"/>
      <c r="KL205" s="339"/>
      <c r="KM205" s="205">
        <v>160</v>
      </c>
      <c r="KN205" s="344"/>
      <c r="KO205" s="339"/>
      <c r="KP205" s="205">
        <v>160</v>
      </c>
      <c r="KQ205" s="344"/>
      <c r="KR205" s="339"/>
      <c r="KS205" s="205">
        <v>160</v>
      </c>
      <c r="KT205" s="344"/>
      <c r="KU205" s="339"/>
      <c r="KV205" s="205">
        <v>160</v>
      </c>
      <c r="KW205" s="344"/>
      <c r="KX205" s="339"/>
      <c r="KY205" s="205">
        <v>160</v>
      </c>
      <c r="KZ205" s="344"/>
      <c r="LA205" s="339"/>
      <c r="LB205" s="205">
        <v>160</v>
      </c>
      <c r="LC205" s="344"/>
      <c r="LD205" s="180"/>
      <c r="LE205" s="252">
        <f t="shared" si="265"/>
        <v>0</v>
      </c>
      <c r="LF205" s="251">
        <f t="shared" si="266"/>
        <v>0</v>
      </c>
      <c r="LG205" s="226">
        <f t="shared" si="267"/>
        <v>0</v>
      </c>
      <c r="LH205" s="227">
        <f t="shared" si="268"/>
        <v>0</v>
      </c>
      <c r="LI205" s="1"/>
      <c r="LJ205" s="1"/>
      <c r="LK205" s="179">
        <v>160</v>
      </c>
      <c r="LL205" s="342"/>
      <c r="LM205" s="343"/>
      <c r="LN205" s="205">
        <v>160</v>
      </c>
      <c r="LO205" s="344"/>
      <c r="LP205" s="339"/>
      <c r="LQ205" s="205">
        <v>160</v>
      </c>
      <c r="LR205" s="344"/>
      <c r="LS205" s="339"/>
      <c r="LT205" s="205">
        <v>160</v>
      </c>
      <c r="LU205" s="344"/>
      <c r="LV205" s="339"/>
      <c r="LW205" s="205">
        <v>160</v>
      </c>
      <c r="LX205" s="344"/>
      <c r="LY205" s="339"/>
      <c r="LZ205" s="205">
        <v>160</v>
      </c>
      <c r="MA205" s="344"/>
      <c r="MB205" s="339"/>
      <c r="MC205" s="205">
        <v>160</v>
      </c>
      <c r="MD205" s="344"/>
      <c r="ME205" s="339"/>
      <c r="MF205" s="205">
        <v>160</v>
      </c>
      <c r="MG205" s="344"/>
      <c r="MH205" s="339"/>
      <c r="MI205" s="205">
        <v>160</v>
      </c>
      <c r="MJ205" s="344"/>
      <c r="MK205" s="339"/>
      <c r="ML205" s="205">
        <v>160</v>
      </c>
      <c r="MM205" s="344"/>
      <c r="MN205" s="339"/>
      <c r="MO205" s="205">
        <v>160</v>
      </c>
      <c r="MP205" s="344"/>
      <c r="MQ205" s="339"/>
      <c r="MR205" s="205">
        <v>160</v>
      </c>
      <c r="MS205" s="344"/>
      <c r="MT205" s="180"/>
      <c r="MU205" s="252">
        <f t="shared" si="269"/>
        <v>0</v>
      </c>
      <c r="MV205" s="251">
        <f t="shared" si="270"/>
        <v>0</v>
      </c>
      <c r="MW205" s="226">
        <f t="shared" si="271"/>
        <v>0</v>
      </c>
      <c r="MX205" s="227">
        <f t="shared" si="272"/>
        <v>0</v>
      </c>
      <c r="MY205" s="1"/>
      <c r="MZ205" s="1"/>
      <c r="NA205" s="347">
        <v>160</v>
      </c>
      <c r="NB205" s="338"/>
      <c r="NC205" s="343"/>
      <c r="ND205" s="205">
        <v>160</v>
      </c>
      <c r="NE205" s="344"/>
      <c r="NF205" s="339"/>
      <c r="NG205" s="210">
        <v>160</v>
      </c>
      <c r="NH205" s="349"/>
      <c r="NI205" s="339"/>
      <c r="NJ205" s="210">
        <v>160</v>
      </c>
      <c r="NK205" s="349"/>
      <c r="NL205" s="339"/>
      <c r="NM205" s="205">
        <v>160</v>
      </c>
      <c r="NN205" s="344"/>
      <c r="NO205" s="339"/>
      <c r="NP205" s="205">
        <v>160</v>
      </c>
      <c r="NQ205" s="344"/>
      <c r="NR205" s="339"/>
      <c r="NS205" s="205">
        <v>160</v>
      </c>
      <c r="NT205" s="344"/>
      <c r="NU205" s="339"/>
      <c r="NV205" s="210">
        <v>160</v>
      </c>
      <c r="NW205" s="349"/>
      <c r="NX205" s="339"/>
      <c r="NY205" s="210">
        <v>160</v>
      </c>
      <c r="NZ205" s="349"/>
      <c r="OA205" s="339"/>
      <c r="OB205" s="205">
        <v>160</v>
      </c>
      <c r="OC205" s="344"/>
      <c r="OD205" s="339"/>
      <c r="OE205" s="205">
        <v>160</v>
      </c>
      <c r="OF205" s="344"/>
      <c r="OG205" s="339"/>
      <c r="OH205" s="205">
        <v>160</v>
      </c>
      <c r="OI205" s="344"/>
      <c r="OJ205" s="180"/>
      <c r="OK205" s="252">
        <f t="shared" si="273"/>
        <v>0</v>
      </c>
      <c r="OL205" s="251">
        <f t="shared" si="274"/>
        <v>0</v>
      </c>
      <c r="OM205" s="226">
        <f t="shared" si="275"/>
        <v>0</v>
      </c>
      <c r="ON205" s="227">
        <f>ROUND(OM205*$N205,2)</f>
        <v>0</v>
      </c>
      <c r="OO205" s="1"/>
      <c r="OP205" s="1"/>
      <c r="OQ205" s="350" t="s">
        <v>297</v>
      </c>
      <c r="OR205" s="355">
        <v>160</v>
      </c>
      <c r="OS205" s="349"/>
      <c r="OT205" s="206"/>
      <c r="OU205" s="252">
        <f t="shared" si="277"/>
        <v>0</v>
      </c>
      <c r="OV205" s="227">
        <f t="shared" si="278"/>
        <v>0</v>
      </c>
      <c r="OW205" s="226">
        <f t="shared" si="279"/>
        <v>0</v>
      </c>
      <c r="OX205" s="251">
        <f t="shared" si="280"/>
        <v>0</v>
      </c>
      <c r="OY205" s="294"/>
      <c r="OZ205" s="1"/>
      <c r="PA205" s="1"/>
      <c r="PB205" s="228">
        <f t="shared" si="227"/>
        <v>0</v>
      </c>
      <c r="PC205" s="255">
        <f t="shared" si="228"/>
        <v>0</v>
      </c>
      <c r="PD205" s="226">
        <f t="shared" si="229"/>
        <v>0</v>
      </c>
      <c r="PE205" s="227">
        <f t="shared" si="230"/>
        <v>0</v>
      </c>
      <c r="PF205" s="230">
        <f t="shared" si="231"/>
        <v>0</v>
      </c>
      <c r="PG205" s="229">
        <f t="shared" si="232"/>
        <v>0</v>
      </c>
      <c r="PH205" s="226">
        <f t="shared" si="233"/>
        <v>0</v>
      </c>
      <c r="PI205" s="251">
        <f t="shared" si="234"/>
        <v>0</v>
      </c>
      <c r="PJ205" s="413">
        <f t="shared" si="235"/>
        <v>0</v>
      </c>
      <c r="PK205" s="418">
        <f t="shared" si="236"/>
        <v>0</v>
      </c>
      <c r="PL205" s="413">
        <f t="shared" si="237"/>
        <v>0</v>
      </c>
      <c r="PM205" s="415">
        <f t="shared" si="238"/>
        <v>0</v>
      </c>
      <c r="PN205" s="413" t="s">
        <v>338</v>
      </c>
      <c r="PO205" s="415" t="s">
        <v>338</v>
      </c>
      <c r="PP205" s="413">
        <f t="shared" si="239"/>
        <v>0</v>
      </c>
      <c r="PQ205" s="415">
        <f t="shared" si="240"/>
        <v>0</v>
      </c>
      <c r="PR205" s="1"/>
      <c r="PV205" s="26"/>
      <c r="PW205" s="26"/>
      <c r="PY205" s="26"/>
    </row>
    <row r="206" spans="2:441" s="4" customFormat="1" ht="24.95" customHeight="1" thickBot="1" x14ac:dyDescent="0.25">
      <c r="B206" s="50"/>
      <c r="C206" s="51" t="s">
        <v>60</v>
      </c>
      <c r="D206" s="51"/>
      <c r="E206" s="241">
        <f>SUM(E7:E205)</f>
        <v>0</v>
      </c>
      <c r="F206" s="241"/>
      <c r="G206" s="242"/>
      <c r="H206" s="242">
        <f>R206</f>
        <v>0</v>
      </c>
      <c r="I206" s="242"/>
      <c r="J206" s="243">
        <f>SUM(J7:J205)</f>
        <v>0</v>
      </c>
      <c r="K206" s="243"/>
      <c r="L206" s="242"/>
      <c r="M206" s="242"/>
      <c r="N206" s="242"/>
      <c r="O206" s="52">
        <f>SUM(O7:O205)</f>
        <v>0</v>
      </c>
      <c r="P206" s="52">
        <f>SUM(P7:P205)</f>
        <v>0</v>
      </c>
      <c r="Q206" s="26"/>
      <c r="R206" s="53">
        <f>SUM(R7:R205)</f>
        <v>0</v>
      </c>
      <c r="S206" s="291">
        <f>SUM(S7:S205)</f>
        <v>0</v>
      </c>
      <c r="T206" s="54">
        <f>IF(P206&gt;0,1,0)</f>
        <v>0</v>
      </c>
      <c r="U206" s="55">
        <f>SUM(U7:U205)</f>
        <v>0</v>
      </c>
      <c r="W206" s="25"/>
      <c r="X206" s="25"/>
      <c r="Z206" s="10"/>
      <c r="AA206" s="10"/>
      <c r="AB206" s="10"/>
      <c r="AC206" s="332" t="s">
        <v>60</v>
      </c>
      <c r="AD206" s="333"/>
      <c r="AE206" s="334"/>
      <c r="AF206" s="334"/>
      <c r="AG206" s="333"/>
      <c r="AH206" s="333"/>
      <c r="AI206" s="333"/>
      <c r="AJ206" s="333"/>
      <c r="AK206" s="333"/>
      <c r="AL206" s="333"/>
      <c r="AM206" s="333"/>
      <c r="AN206" s="333"/>
      <c r="AO206" s="333"/>
      <c r="AP206" s="333"/>
      <c r="AQ206" s="333"/>
      <c r="AR206" s="333"/>
      <c r="AS206" s="333"/>
      <c r="AT206" s="333"/>
      <c r="AU206" s="333"/>
      <c r="AV206" s="333"/>
      <c r="AW206" s="333"/>
      <c r="AX206" s="333"/>
      <c r="AY206" s="333"/>
      <c r="AZ206" s="333"/>
      <c r="BA206" s="333"/>
      <c r="BB206" s="333"/>
      <c r="BC206" s="333"/>
      <c r="BD206" s="333"/>
      <c r="BE206" s="333"/>
      <c r="BF206" s="333"/>
      <c r="BG206" s="333"/>
      <c r="BH206" s="333"/>
      <c r="BI206" s="333"/>
      <c r="BJ206" s="333"/>
      <c r="BK206" s="333"/>
      <c r="BL206" s="674" t="s">
        <v>60</v>
      </c>
      <c r="BM206" s="299">
        <f>SUM(BM7:BM205)</f>
        <v>0</v>
      </c>
      <c r="BN206" s="300">
        <f>SUM(BN7:BN205)</f>
        <v>0</v>
      </c>
      <c r="BO206" s="299">
        <f>SUM(BO7:BO205)</f>
        <v>0</v>
      </c>
      <c r="BP206" s="300">
        <f>SUM(BP7:BP205)</f>
        <v>0</v>
      </c>
      <c r="BQ206" s="1"/>
      <c r="BR206" s="1"/>
      <c r="BS206" s="296" t="s">
        <v>60</v>
      </c>
      <c r="BT206" s="297"/>
      <c r="BU206" s="297"/>
      <c r="BV206" s="297"/>
      <c r="BW206" s="298"/>
      <c r="BX206" s="298"/>
      <c r="BY206" s="298"/>
      <c r="BZ206" s="298"/>
      <c r="CA206" s="298"/>
      <c r="CB206" s="298"/>
      <c r="CC206" s="298"/>
      <c r="CD206" s="298"/>
      <c r="CE206" s="298"/>
      <c r="CF206" s="298"/>
      <c r="CG206" s="298"/>
      <c r="CH206" s="298"/>
      <c r="CI206" s="298"/>
      <c r="CJ206" s="298"/>
      <c r="CK206" s="298"/>
      <c r="CL206" s="298"/>
      <c r="CM206" s="298"/>
      <c r="CN206" s="298"/>
      <c r="CO206" s="298"/>
      <c r="CP206" s="298"/>
      <c r="CQ206" s="298"/>
      <c r="CR206" s="298"/>
      <c r="CS206" s="298"/>
      <c r="CT206" s="298"/>
      <c r="CU206" s="298"/>
      <c r="CV206" s="298"/>
      <c r="CW206" s="298"/>
      <c r="CX206" s="298"/>
      <c r="CY206" s="298"/>
      <c r="CZ206" s="298"/>
      <c r="DA206" s="298"/>
      <c r="DB206" s="674" t="s">
        <v>60</v>
      </c>
      <c r="DC206" s="299">
        <f>SUM(DC7:DC205)</f>
        <v>0</v>
      </c>
      <c r="DD206" s="300">
        <f>SUM(DD7:DD205)</f>
        <v>0</v>
      </c>
      <c r="DE206" s="299">
        <f>SUM(DE7:DE205)</f>
        <v>0</v>
      </c>
      <c r="DF206" s="300">
        <f>SUM(DF7:DF205)</f>
        <v>0</v>
      </c>
      <c r="DG206" s="1"/>
      <c r="DH206" s="1"/>
      <c r="DI206" s="332" t="s">
        <v>60</v>
      </c>
      <c r="DJ206" s="334"/>
      <c r="DK206" s="334"/>
      <c r="DL206" s="334"/>
      <c r="DM206" s="333"/>
      <c r="DN206" s="333"/>
      <c r="DO206" s="333"/>
      <c r="DP206" s="333"/>
      <c r="DQ206" s="333"/>
      <c r="DR206" s="333"/>
      <c r="DS206" s="333"/>
      <c r="DT206" s="333"/>
      <c r="DU206" s="333"/>
      <c r="DV206" s="333"/>
      <c r="DW206" s="333"/>
      <c r="DX206" s="333"/>
      <c r="DY206" s="333"/>
      <c r="DZ206" s="333"/>
      <c r="EA206" s="333"/>
      <c r="EB206" s="333"/>
      <c r="EC206" s="333"/>
      <c r="ED206" s="333"/>
      <c r="EE206" s="333"/>
      <c r="EF206" s="333"/>
      <c r="EG206" s="333"/>
      <c r="EH206" s="333"/>
      <c r="EI206" s="333"/>
      <c r="EJ206" s="333"/>
      <c r="EK206" s="333"/>
      <c r="EL206" s="333"/>
      <c r="EM206" s="333"/>
      <c r="EN206" s="333"/>
      <c r="EO206" s="333"/>
      <c r="EP206" s="333"/>
      <c r="EQ206" s="333"/>
      <c r="ER206" s="674" t="s">
        <v>60</v>
      </c>
      <c r="ES206" s="299">
        <f>SUM(ES7:ES205)</f>
        <v>0</v>
      </c>
      <c r="ET206" s="300">
        <f>SUM(ET7:ET205)</f>
        <v>0</v>
      </c>
      <c r="EU206" s="299">
        <f>SUM(EU7:EU205)</f>
        <v>0</v>
      </c>
      <c r="EV206" s="300">
        <f>SUM(EV7:EV205)</f>
        <v>0</v>
      </c>
      <c r="EW206" s="1"/>
      <c r="EX206" s="1"/>
      <c r="EY206" s="332" t="s">
        <v>60</v>
      </c>
      <c r="EZ206" s="334"/>
      <c r="FA206" s="334"/>
      <c r="FB206" s="334"/>
      <c r="FC206" s="333"/>
      <c r="FD206" s="333"/>
      <c r="FE206" s="333"/>
      <c r="FF206" s="333"/>
      <c r="FG206" s="333"/>
      <c r="FH206" s="333"/>
      <c r="FI206" s="333"/>
      <c r="FJ206" s="333"/>
      <c r="FK206" s="333"/>
      <c r="FL206" s="333"/>
      <c r="FM206" s="333"/>
      <c r="FN206" s="333"/>
      <c r="FO206" s="333"/>
      <c r="FP206" s="333"/>
      <c r="FQ206" s="333"/>
      <c r="FR206" s="333"/>
      <c r="FS206" s="333"/>
      <c r="FT206" s="333"/>
      <c r="FU206" s="333"/>
      <c r="FV206" s="333"/>
      <c r="FW206" s="333"/>
      <c r="FX206" s="333"/>
      <c r="FY206" s="333"/>
      <c r="FZ206" s="333"/>
      <c r="GA206" s="333"/>
      <c r="GB206" s="333"/>
      <c r="GC206" s="333"/>
      <c r="GD206" s="333"/>
      <c r="GE206" s="333"/>
      <c r="GF206" s="333"/>
      <c r="GG206" s="333"/>
      <c r="GH206" s="676" t="s">
        <v>60</v>
      </c>
      <c r="GI206" s="299">
        <f>SUM(GI7:GI205)</f>
        <v>0</v>
      </c>
      <c r="GJ206" s="300">
        <f>SUM(GJ7:GJ205)</f>
        <v>0</v>
      </c>
      <c r="GK206" s="299">
        <f>SUM(GK7:GK205)</f>
        <v>0</v>
      </c>
      <c r="GL206" s="300">
        <f>SUM(GL7:GL205)</f>
        <v>0</v>
      </c>
      <c r="GM206" s="1"/>
      <c r="GN206" s="1"/>
      <c r="GO206" s="332" t="s">
        <v>60</v>
      </c>
      <c r="GP206" s="334"/>
      <c r="GQ206" s="334"/>
      <c r="GR206" s="334"/>
      <c r="GS206" s="333"/>
      <c r="GT206" s="333"/>
      <c r="GU206" s="333"/>
      <c r="GV206" s="333"/>
      <c r="GW206" s="333"/>
      <c r="GX206" s="333"/>
      <c r="GY206" s="333"/>
      <c r="GZ206" s="333"/>
      <c r="HA206" s="333"/>
      <c r="HB206" s="333"/>
      <c r="HC206" s="333"/>
      <c r="HD206" s="333"/>
      <c r="HE206" s="333"/>
      <c r="HF206" s="333"/>
      <c r="HG206" s="334"/>
      <c r="HH206" s="333"/>
      <c r="HI206" s="333"/>
      <c r="HJ206" s="333"/>
      <c r="HK206" s="333"/>
      <c r="HL206" s="333"/>
      <c r="HM206" s="333"/>
      <c r="HN206" s="333"/>
      <c r="HO206" s="333"/>
      <c r="HP206" s="333"/>
      <c r="HQ206" s="333"/>
      <c r="HR206" s="333"/>
      <c r="HS206" s="333"/>
      <c r="HT206" s="333"/>
      <c r="HU206" s="333"/>
      <c r="HV206" s="333"/>
      <c r="HW206" s="333"/>
      <c r="HX206" s="674" t="s">
        <v>60</v>
      </c>
      <c r="HY206" s="299">
        <f>SUM(HY7:HY205)</f>
        <v>0</v>
      </c>
      <c r="HZ206" s="300">
        <f>SUM(HZ7:HZ205)</f>
        <v>0</v>
      </c>
      <c r="IA206" s="299">
        <f>SUM(IA7:IA205)</f>
        <v>0</v>
      </c>
      <c r="IB206" s="300">
        <f>SUM(IB7:IB205)</f>
        <v>0</v>
      </c>
      <c r="IC206" s="1"/>
      <c r="ID206" s="1"/>
      <c r="IE206" s="332" t="s">
        <v>60</v>
      </c>
      <c r="IF206" s="334"/>
      <c r="IG206" s="334"/>
      <c r="IH206" s="334"/>
      <c r="II206" s="333"/>
      <c r="IJ206" s="333"/>
      <c r="IK206" s="333"/>
      <c r="IL206" s="333"/>
      <c r="IM206" s="333"/>
      <c r="IN206" s="333"/>
      <c r="IO206" s="333"/>
      <c r="IP206" s="333"/>
      <c r="IQ206" s="333"/>
      <c r="IR206" s="333"/>
      <c r="IS206" s="333"/>
      <c r="IT206" s="333"/>
      <c r="IU206" s="333"/>
      <c r="IV206" s="333"/>
      <c r="IW206" s="333"/>
      <c r="IX206" s="333"/>
      <c r="IY206" s="333"/>
      <c r="IZ206" s="333"/>
      <c r="JA206" s="333"/>
      <c r="JB206" s="333"/>
      <c r="JC206" s="333"/>
      <c r="JD206" s="333"/>
      <c r="JE206" s="333"/>
      <c r="JF206" s="333"/>
      <c r="JG206" s="333"/>
      <c r="JH206" s="333"/>
      <c r="JI206" s="333"/>
      <c r="JJ206" s="333"/>
      <c r="JK206" s="333"/>
      <c r="JL206" s="333"/>
      <c r="JM206" s="333"/>
      <c r="JN206" s="674" t="s">
        <v>60</v>
      </c>
      <c r="JO206" s="299">
        <f>SUM(JO7:JO205)</f>
        <v>0</v>
      </c>
      <c r="JP206" s="300">
        <f>SUM(JP7:JP205)</f>
        <v>0</v>
      </c>
      <c r="JQ206" s="299">
        <f>SUM(JQ7:JQ205)</f>
        <v>0</v>
      </c>
      <c r="JR206" s="300">
        <f>SUM(JR7:JR205)</f>
        <v>0</v>
      </c>
      <c r="JS206" s="1"/>
      <c r="JT206" s="1"/>
      <c r="JU206" s="332" t="s">
        <v>60</v>
      </c>
      <c r="JV206" s="334"/>
      <c r="JW206" s="334"/>
      <c r="JX206" s="334"/>
      <c r="JY206" s="333"/>
      <c r="JZ206" s="333"/>
      <c r="KA206" s="333"/>
      <c r="KB206" s="333"/>
      <c r="KC206" s="333"/>
      <c r="KD206" s="333"/>
      <c r="KE206" s="333"/>
      <c r="KF206" s="333"/>
      <c r="KG206" s="333"/>
      <c r="KH206" s="333"/>
      <c r="KI206" s="333"/>
      <c r="KJ206" s="333"/>
      <c r="KK206" s="333"/>
      <c r="KL206" s="333"/>
      <c r="KM206" s="333"/>
      <c r="KN206" s="333"/>
      <c r="KO206" s="333"/>
      <c r="KP206" s="333"/>
      <c r="KQ206" s="333"/>
      <c r="KR206" s="333"/>
      <c r="KS206" s="333"/>
      <c r="KT206" s="333"/>
      <c r="KU206" s="333"/>
      <c r="KV206" s="333"/>
      <c r="KW206" s="333"/>
      <c r="KX206" s="333"/>
      <c r="KY206" s="333"/>
      <c r="KZ206" s="333"/>
      <c r="LA206" s="333"/>
      <c r="LB206" s="333"/>
      <c r="LC206" s="333"/>
      <c r="LD206" s="674" t="s">
        <v>60</v>
      </c>
      <c r="LE206" s="299">
        <f>SUM(LE7:LE205)</f>
        <v>0</v>
      </c>
      <c r="LF206" s="300">
        <f>SUM(LF7:LF205)</f>
        <v>0</v>
      </c>
      <c r="LG206" s="299">
        <f>SUM(LG7:LG205)</f>
        <v>0</v>
      </c>
      <c r="LH206" s="300">
        <f>SUM(LH7:LH205)</f>
        <v>0</v>
      </c>
      <c r="LI206" s="1"/>
      <c r="LJ206" s="1"/>
      <c r="LK206" s="332" t="s">
        <v>60</v>
      </c>
      <c r="LL206" s="334"/>
      <c r="LM206" s="334"/>
      <c r="LN206" s="334"/>
      <c r="LO206" s="333"/>
      <c r="LP206" s="333"/>
      <c r="LQ206" s="333"/>
      <c r="LR206" s="333"/>
      <c r="LS206" s="333"/>
      <c r="LT206" s="333"/>
      <c r="LU206" s="333"/>
      <c r="LV206" s="333"/>
      <c r="LW206" s="333"/>
      <c r="LX206" s="333"/>
      <c r="LY206" s="333"/>
      <c r="LZ206" s="333"/>
      <c r="MA206" s="333"/>
      <c r="MB206" s="333"/>
      <c r="MC206" s="333"/>
      <c r="MD206" s="333"/>
      <c r="ME206" s="333"/>
      <c r="MF206" s="333"/>
      <c r="MG206" s="333"/>
      <c r="MH206" s="333"/>
      <c r="MI206" s="333"/>
      <c r="MJ206" s="333"/>
      <c r="MK206" s="333"/>
      <c r="ML206" s="333"/>
      <c r="MM206" s="333"/>
      <c r="MN206" s="333"/>
      <c r="MO206" s="333"/>
      <c r="MP206" s="333"/>
      <c r="MQ206" s="333"/>
      <c r="MR206" s="333"/>
      <c r="MS206" s="333"/>
      <c r="MT206" s="674" t="s">
        <v>60</v>
      </c>
      <c r="MU206" s="299">
        <f>SUM(MU7:MU205)</f>
        <v>0</v>
      </c>
      <c r="MV206" s="300">
        <f>SUM(MV7:MV205)</f>
        <v>0</v>
      </c>
      <c r="MW206" s="299">
        <f>SUM(MW7:MW205)</f>
        <v>0</v>
      </c>
      <c r="MX206" s="300">
        <f>SUM(MX7:MX205)</f>
        <v>0</v>
      </c>
      <c r="MY206" s="1"/>
      <c r="MZ206" s="1"/>
      <c r="NA206" s="332" t="s">
        <v>60</v>
      </c>
      <c r="NB206" s="334"/>
      <c r="NC206" s="334"/>
      <c r="ND206" s="334"/>
      <c r="NE206" s="333"/>
      <c r="NF206" s="333"/>
      <c r="NG206" s="333"/>
      <c r="NH206" s="333"/>
      <c r="NI206" s="333"/>
      <c r="NJ206" s="333"/>
      <c r="NK206" s="333"/>
      <c r="NL206" s="333"/>
      <c r="NM206" s="333"/>
      <c r="NN206" s="333"/>
      <c r="NO206" s="333"/>
      <c r="NP206" s="333"/>
      <c r="NQ206" s="333"/>
      <c r="NR206" s="333"/>
      <c r="NS206" s="334"/>
      <c r="NT206" s="333"/>
      <c r="NU206" s="333"/>
      <c r="NV206" s="333"/>
      <c r="NW206" s="333"/>
      <c r="NX206" s="333"/>
      <c r="NY206" s="333"/>
      <c r="NZ206" s="333"/>
      <c r="OA206" s="333"/>
      <c r="OB206" s="333"/>
      <c r="OC206" s="333"/>
      <c r="OD206" s="333"/>
      <c r="OE206" s="333"/>
      <c r="OF206" s="333"/>
      <c r="OG206" s="333"/>
      <c r="OH206" s="333"/>
      <c r="OI206" s="333"/>
      <c r="OJ206" s="674" t="s">
        <v>60</v>
      </c>
      <c r="OK206" s="299">
        <f>SUM(OK7:OK205)</f>
        <v>0</v>
      </c>
      <c r="OL206" s="300">
        <f>SUM(OL7:OL205)</f>
        <v>0</v>
      </c>
      <c r="OM206" s="299">
        <f>SUM(OM7:OM205)</f>
        <v>0</v>
      </c>
      <c r="ON206" s="300">
        <f>SUM(ON7:ON205)</f>
        <v>0</v>
      </c>
      <c r="OO206" s="1"/>
      <c r="OP206" s="1"/>
      <c r="OQ206" s="254" t="s">
        <v>60</v>
      </c>
      <c r="OR206" s="351"/>
      <c r="OS206" s="51"/>
      <c r="OT206" s="326"/>
      <c r="OU206" s="247">
        <f>SUM(OU7:OU205)</f>
        <v>0</v>
      </c>
      <c r="OV206" s="248">
        <f>SUM(OV7:OV205)</f>
        <v>0</v>
      </c>
      <c r="OW206" s="247">
        <f>SUM(OW7:OW205)</f>
        <v>0</v>
      </c>
      <c r="OX206" s="248">
        <f>SUM(OX7:OX205)</f>
        <v>0</v>
      </c>
      <c r="OY206" s="295"/>
      <c r="OZ206" s="1"/>
      <c r="PA206" s="256" t="s">
        <v>60</v>
      </c>
      <c r="PB206" s="257">
        <f t="shared" ref="PB206:PI206" si="281">SUM(PB7:PB205)</f>
        <v>0</v>
      </c>
      <c r="PC206" s="258">
        <f t="shared" si="281"/>
        <v>0</v>
      </c>
      <c r="PD206" s="257">
        <f t="shared" si="281"/>
        <v>0</v>
      </c>
      <c r="PE206" s="258">
        <f t="shared" si="281"/>
        <v>0</v>
      </c>
      <c r="PF206" s="257">
        <f t="shared" si="281"/>
        <v>0</v>
      </c>
      <c r="PG206" s="258">
        <f t="shared" si="281"/>
        <v>0</v>
      </c>
      <c r="PH206" s="257">
        <f t="shared" si="281"/>
        <v>0</v>
      </c>
      <c r="PI206" s="259">
        <f t="shared" si="281"/>
        <v>0</v>
      </c>
      <c r="PJ206" s="401">
        <f>SUM(PJ7:PJ205)</f>
        <v>0</v>
      </c>
      <c r="PK206" s="402">
        <f>SUM(PK7:PK205)</f>
        <v>0</v>
      </c>
      <c r="PL206" s="401">
        <f>SUM(PL7:PL205)</f>
        <v>0</v>
      </c>
      <c r="PM206" s="402">
        <f>SUM(PM7:PM205)</f>
        <v>0</v>
      </c>
      <c r="PN206" s="403">
        <f>IF(T206=0,0,IF(((PJ206+PL206)/(R206+S206))&gt;=50%,1,0))</f>
        <v>0</v>
      </c>
      <c r="PO206" s="404">
        <f>T206-PN206</f>
        <v>0</v>
      </c>
      <c r="PP206" s="401">
        <f>SUM(PP7:PP205)</f>
        <v>0</v>
      </c>
      <c r="PQ206" s="402">
        <f>SUM(PQ7:PQ205)</f>
        <v>0</v>
      </c>
      <c r="PR206" s="1"/>
      <c r="PV206" s="26"/>
      <c r="PW206" s="26"/>
      <c r="PY206" s="26"/>
    </row>
    <row r="207" spans="2:441" ht="24.95" customHeight="1" thickBot="1" x14ac:dyDescent="0.25">
      <c r="AC207" s="296" t="s">
        <v>322</v>
      </c>
      <c r="AD207" s="297"/>
      <c r="AE207" s="297"/>
      <c r="AF207" s="297"/>
      <c r="AG207" s="298"/>
      <c r="AH207" s="298"/>
      <c r="AI207" s="298"/>
      <c r="AJ207" s="298"/>
      <c r="AK207" s="298"/>
      <c r="AL207" s="298"/>
      <c r="AM207" s="298"/>
      <c r="AN207" s="298"/>
      <c r="AO207" s="298"/>
      <c r="AP207" s="298"/>
      <c r="AQ207" s="298"/>
      <c r="AR207" s="298"/>
      <c r="AS207" s="298"/>
      <c r="AT207" s="298"/>
      <c r="AU207" s="298"/>
      <c r="AV207" s="298"/>
      <c r="AW207" s="298"/>
      <c r="AX207" s="298"/>
      <c r="AY207" s="298"/>
      <c r="AZ207" s="298"/>
      <c r="BA207" s="298"/>
      <c r="BB207" s="298"/>
      <c r="BC207" s="298"/>
      <c r="BD207" s="298"/>
      <c r="BE207" s="298"/>
      <c r="BF207" s="298"/>
      <c r="BG207" s="298"/>
      <c r="BH207" s="298"/>
      <c r="BI207" s="298"/>
      <c r="BJ207" s="298"/>
      <c r="BK207" s="298"/>
      <c r="BL207" s="674" t="s">
        <v>322</v>
      </c>
      <c r="BM207" s="299">
        <f>SUMIF($OY$7:$OY$205,AB$2,$OU$7:$OU$205)</f>
        <v>0</v>
      </c>
      <c r="BN207" s="300">
        <f>SUMIF($OY$7:$OY$205,AB$2,$OV$7:$OV$205)</f>
        <v>0</v>
      </c>
      <c r="BO207" s="299">
        <f>SUMIF($OY$7:$OY$205,AB$2,$OW$7:$OW$205)</f>
        <v>0</v>
      </c>
      <c r="BP207" s="300">
        <f>SUMIF($OY$7:$OY$205,AB$2,$OX$7:$OX$205)</f>
        <v>0</v>
      </c>
      <c r="BS207" s="296" t="s">
        <v>322</v>
      </c>
      <c r="BT207" s="297"/>
      <c r="BU207" s="297"/>
      <c r="BV207" s="297"/>
      <c r="BW207" s="298"/>
      <c r="BX207" s="298"/>
      <c r="BY207" s="298"/>
      <c r="BZ207" s="298"/>
      <c r="CA207" s="298"/>
      <c r="CB207" s="298"/>
      <c r="CC207" s="298"/>
      <c r="CD207" s="298"/>
      <c r="CE207" s="298"/>
      <c r="CF207" s="298"/>
      <c r="CG207" s="298"/>
      <c r="CH207" s="298"/>
      <c r="CI207" s="298"/>
      <c r="CJ207" s="298"/>
      <c r="CK207" s="298"/>
      <c r="CL207" s="298"/>
      <c r="CM207" s="298"/>
      <c r="CN207" s="298"/>
      <c r="CO207" s="298"/>
      <c r="CP207" s="298"/>
      <c r="CQ207" s="298"/>
      <c r="CR207" s="298"/>
      <c r="CS207" s="298"/>
      <c r="CT207" s="298"/>
      <c r="CU207" s="298"/>
      <c r="CV207" s="298"/>
      <c r="CW207" s="298"/>
      <c r="CX207" s="298"/>
      <c r="CY207" s="298"/>
      <c r="CZ207" s="298"/>
      <c r="DA207" s="298"/>
      <c r="DB207" s="674" t="s">
        <v>322</v>
      </c>
      <c r="DC207" s="299">
        <f>SUMIF($OY$7:$OY$205,BR$2,$OU$7:$OU$205)</f>
        <v>0</v>
      </c>
      <c r="DD207" s="300">
        <f>SUMIF($OY$7:$OY$205,BR$2,$OV$7:$OV$205)</f>
        <v>0</v>
      </c>
      <c r="DE207" s="299">
        <f>SUMIF($OY$7:$OY$205,BR$2,$OW$7:$OW$205)</f>
        <v>0</v>
      </c>
      <c r="DF207" s="300">
        <f>SUMIF($OY$7:$OY$205,BR$2,$OX$7:$OX$205)</f>
        <v>0</v>
      </c>
      <c r="DI207" s="296" t="s">
        <v>322</v>
      </c>
      <c r="DJ207" s="297"/>
      <c r="DK207" s="297"/>
      <c r="DL207" s="297"/>
      <c r="DM207" s="298"/>
      <c r="DN207" s="298"/>
      <c r="DO207" s="298"/>
      <c r="DP207" s="298"/>
      <c r="DQ207" s="298"/>
      <c r="DR207" s="298"/>
      <c r="DS207" s="298"/>
      <c r="DT207" s="298"/>
      <c r="DU207" s="298"/>
      <c r="DV207" s="298"/>
      <c r="DW207" s="298"/>
      <c r="DX207" s="298"/>
      <c r="DY207" s="298"/>
      <c r="DZ207" s="298"/>
      <c r="EA207" s="298"/>
      <c r="EB207" s="298"/>
      <c r="EC207" s="298"/>
      <c r="ED207" s="298"/>
      <c r="EE207" s="298"/>
      <c r="EF207" s="298"/>
      <c r="EG207" s="298"/>
      <c r="EH207" s="298"/>
      <c r="EI207" s="298"/>
      <c r="EJ207" s="298"/>
      <c r="EK207" s="298"/>
      <c r="EL207" s="298"/>
      <c r="EM207" s="298"/>
      <c r="EN207" s="298"/>
      <c r="EO207" s="298"/>
      <c r="EP207" s="298"/>
      <c r="EQ207" s="298"/>
      <c r="ER207" s="674" t="s">
        <v>322</v>
      </c>
      <c r="ES207" s="299">
        <f>SUMIF($OY$7:$OY$205,DH$2,$OU$7:$OU$205)</f>
        <v>0</v>
      </c>
      <c r="ET207" s="300">
        <f>SUMIF($OY$7:$OY$205,DH$2,$OV$7:$OV$205)</f>
        <v>0</v>
      </c>
      <c r="EU207" s="299">
        <f>SUMIF($OY$7:$OY$205,DH$2,$OW$7:$OW$205)</f>
        <v>0</v>
      </c>
      <c r="EV207" s="300">
        <f>SUMIF($OY$7:$OY$205,DH$2,$OX$7:$OX$205)</f>
        <v>0</v>
      </c>
      <c r="EY207" s="296" t="s">
        <v>322</v>
      </c>
      <c r="EZ207" s="297"/>
      <c r="FA207" s="297"/>
      <c r="FB207" s="297"/>
      <c r="FC207" s="298"/>
      <c r="FD207" s="298"/>
      <c r="FE207" s="298"/>
      <c r="FF207" s="298"/>
      <c r="FG207" s="298"/>
      <c r="FH207" s="298"/>
      <c r="FI207" s="298"/>
      <c r="FJ207" s="298"/>
      <c r="FK207" s="298"/>
      <c r="FL207" s="298"/>
      <c r="FM207" s="298"/>
      <c r="FN207" s="298"/>
      <c r="FO207" s="298"/>
      <c r="FP207" s="298"/>
      <c r="FQ207" s="298"/>
      <c r="FR207" s="298"/>
      <c r="FS207" s="298"/>
      <c r="FT207" s="298"/>
      <c r="FU207" s="298"/>
      <c r="FV207" s="298"/>
      <c r="FW207" s="298"/>
      <c r="FX207" s="298"/>
      <c r="FY207" s="298"/>
      <c r="FZ207" s="298"/>
      <c r="GA207" s="298"/>
      <c r="GB207" s="298"/>
      <c r="GC207" s="298"/>
      <c r="GD207" s="298"/>
      <c r="GE207" s="298"/>
      <c r="GF207" s="298"/>
      <c r="GG207" s="298"/>
      <c r="GH207" s="677" t="s">
        <v>322</v>
      </c>
      <c r="GI207" s="299">
        <f>SUMIF($OY$7:$OY$205,EX$2,$OU$7:$OU$205)</f>
        <v>0</v>
      </c>
      <c r="GJ207" s="300">
        <f>SUMIF($OY$7:$OY$205,EX$2,$OV$7:$OV$205)</f>
        <v>0</v>
      </c>
      <c r="GK207" s="299">
        <f>SUMIF($OY$7:$OY$205,EX$2,$OW$7:$OW$205)</f>
        <v>0</v>
      </c>
      <c r="GL207" s="300">
        <f>SUMIF($OY$7:$OY$205,EX$2,$OX$7:$OX$205)</f>
        <v>0</v>
      </c>
      <c r="GO207" s="296" t="s">
        <v>322</v>
      </c>
      <c r="GP207" s="297"/>
      <c r="GQ207" s="297"/>
      <c r="GR207" s="297"/>
      <c r="GS207" s="298"/>
      <c r="GT207" s="298"/>
      <c r="GU207" s="298"/>
      <c r="GV207" s="298"/>
      <c r="GW207" s="298"/>
      <c r="GX207" s="298"/>
      <c r="GY207" s="298"/>
      <c r="GZ207" s="298"/>
      <c r="HA207" s="298"/>
      <c r="HB207" s="298"/>
      <c r="HC207" s="298"/>
      <c r="HD207" s="298"/>
      <c r="HE207" s="298"/>
      <c r="HF207" s="298"/>
      <c r="HG207" s="297"/>
      <c r="HH207" s="298"/>
      <c r="HI207" s="298"/>
      <c r="HJ207" s="298"/>
      <c r="HK207" s="298"/>
      <c r="HL207" s="298"/>
      <c r="HM207" s="298"/>
      <c r="HN207" s="298"/>
      <c r="HO207" s="298"/>
      <c r="HP207" s="298"/>
      <c r="HQ207" s="298"/>
      <c r="HR207" s="298"/>
      <c r="HS207" s="298"/>
      <c r="HT207" s="298"/>
      <c r="HU207" s="298"/>
      <c r="HV207" s="298"/>
      <c r="HW207" s="298"/>
      <c r="HX207" s="674" t="s">
        <v>322</v>
      </c>
      <c r="HY207" s="299">
        <f>SUMIF($OY$7:$OY$205,GN$2,$OU$7:$OU$205)</f>
        <v>0</v>
      </c>
      <c r="HZ207" s="300">
        <f>SUMIF($OY$7:$OY$205,GN$2,$OV$7:$OV$205)</f>
        <v>0</v>
      </c>
      <c r="IA207" s="299">
        <f>SUMIF($OY$7:$OY$205,GN$2,$OW$7:$OW$205)</f>
        <v>0</v>
      </c>
      <c r="IB207" s="300">
        <f>SUMIF($OY$7:$OY$205,GN$2,$OX$7:$OX$205)</f>
        <v>0</v>
      </c>
      <c r="IE207" s="296" t="s">
        <v>322</v>
      </c>
      <c r="IF207" s="297"/>
      <c r="IG207" s="297"/>
      <c r="IH207" s="297"/>
      <c r="II207" s="298"/>
      <c r="IJ207" s="298"/>
      <c r="IK207" s="298"/>
      <c r="IL207" s="298"/>
      <c r="IM207" s="298"/>
      <c r="IN207" s="298"/>
      <c r="IO207" s="298"/>
      <c r="IP207" s="298"/>
      <c r="IQ207" s="298"/>
      <c r="IR207" s="298"/>
      <c r="IS207" s="298"/>
      <c r="IT207" s="298"/>
      <c r="IU207" s="298"/>
      <c r="IV207" s="298"/>
      <c r="IW207" s="298"/>
      <c r="IX207" s="298"/>
      <c r="IY207" s="298"/>
      <c r="IZ207" s="298"/>
      <c r="JA207" s="298"/>
      <c r="JB207" s="298"/>
      <c r="JC207" s="298"/>
      <c r="JD207" s="298"/>
      <c r="JE207" s="298"/>
      <c r="JF207" s="298"/>
      <c r="JG207" s="298"/>
      <c r="JH207" s="298"/>
      <c r="JI207" s="298"/>
      <c r="JJ207" s="298"/>
      <c r="JK207" s="298"/>
      <c r="JL207" s="298"/>
      <c r="JM207" s="298"/>
      <c r="JN207" s="674" t="s">
        <v>322</v>
      </c>
      <c r="JO207" s="299">
        <f>SUMIF($OY$7:$OY$205,ID$2,$OU$7:$OU$205)</f>
        <v>0</v>
      </c>
      <c r="JP207" s="300">
        <f>SUMIF($OY$7:$OY$205,ID$2,$OV$7:$OV$205)</f>
        <v>0</v>
      </c>
      <c r="JQ207" s="299">
        <f>SUMIF($OY$7:$OY$205,ID$2,$OW$7:$OW$205)</f>
        <v>0</v>
      </c>
      <c r="JR207" s="300">
        <f>SUMIF($OY$7:$OY$205,ID$2,$OX$7:$OX$205)</f>
        <v>0</v>
      </c>
      <c r="JU207" s="296" t="s">
        <v>322</v>
      </c>
      <c r="JV207" s="297"/>
      <c r="JW207" s="297"/>
      <c r="JX207" s="297"/>
      <c r="JY207" s="298"/>
      <c r="JZ207" s="298"/>
      <c r="KA207" s="298"/>
      <c r="KB207" s="298"/>
      <c r="KC207" s="298"/>
      <c r="KD207" s="298"/>
      <c r="KE207" s="298"/>
      <c r="KF207" s="298"/>
      <c r="KG207" s="298"/>
      <c r="KH207" s="298"/>
      <c r="KI207" s="298"/>
      <c r="KJ207" s="298"/>
      <c r="KK207" s="298"/>
      <c r="KL207" s="298"/>
      <c r="KM207" s="298"/>
      <c r="KN207" s="298"/>
      <c r="KO207" s="298"/>
      <c r="KP207" s="298"/>
      <c r="KQ207" s="298"/>
      <c r="KR207" s="298"/>
      <c r="KS207" s="298"/>
      <c r="KT207" s="298"/>
      <c r="KU207" s="298"/>
      <c r="KV207" s="298"/>
      <c r="KW207" s="298"/>
      <c r="KX207" s="298"/>
      <c r="KY207" s="298"/>
      <c r="KZ207" s="298"/>
      <c r="LA207" s="298"/>
      <c r="LB207" s="298"/>
      <c r="LC207" s="298"/>
      <c r="LD207" s="674" t="s">
        <v>322</v>
      </c>
      <c r="LE207" s="299">
        <f>SUMIF($OY$7:$OY$205,JT$2,$OU$7:$OU$205)</f>
        <v>0</v>
      </c>
      <c r="LF207" s="300">
        <f>SUMIF($OY$7:$OY$205,JT$2,$OV$7:$OV$205)</f>
        <v>0</v>
      </c>
      <c r="LG207" s="299">
        <f>SUMIF($OY$7:$OY$205,JT$2,$OW$7:$OW$205)</f>
        <v>0</v>
      </c>
      <c r="LH207" s="300">
        <f>SUMIF($OY$7:$OY$205,JT$2,$OX$7:$OX$205)</f>
        <v>0</v>
      </c>
      <c r="LK207" s="296" t="s">
        <v>322</v>
      </c>
      <c r="LL207" s="297"/>
      <c r="LM207" s="297"/>
      <c r="LN207" s="297"/>
      <c r="LO207" s="298"/>
      <c r="LP207" s="298"/>
      <c r="LQ207" s="298"/>
      <c r="LR207" s="298"/>
      <c r="LS207" s="298"/>
      <c r="LT207" s="298"/>
      <c r="LU207" s="298"/>
      <c r="LV207" s="298"/>
      <c r="LW207" s="298"/>
      <c r="LX207" s="298"/>
      <c r="LY207" s="298"/>
      <c r="LZ207" s="298"/>
      <c r="MA207" s="298"/>
      <c r="MB207" s="298"/>
      <c r="MC207" s="298"/>
      <c r="MD207" s="298"/>
      <c r="ME207" s="298"/>
      <c r="MF207" s="298"/>
      <c r="MG207" s="298"/>
      <c r="MH207" s="298"/>
      <c r="MI207" s="298"/>
      <c r="MJ207" s="298"/>
      <c r="MK207" s="298"/>
      <c r="ML207" s="298"/>
      <c r="MM207" s="298"/>
      <c r="MN207" s="298"/>
      <c r="MO207" s="298"/>
      <c r="MP207" s="298"/>
      <c r="MQ207" s="298"/>
      <c r="MR207" s="298"/>
      <c r="MS207" s="298"/>
      <c r="MT207" s="674" t="s">
        <v>322</v>
      </c>
      <c r="MU207" s="299">
        <f>SUMIF($OY$7:$OY$205,LJ$2,$OU$7:$OU$205)</f>
        <v>0</v>
      </c>
      <c r="MV207" s="300">
        <f>SUMIF($OY$7:$OY$205,LJ$2,$OV$7:$OV$205)</f>
        <v>0</v>
      </c>
      <c r="MW207" s="299">
        <f>SUMIF($OY$7:$OY$205,LJ$2,$OW$7:$OW$205)</f>
        <v>0</v>
      </c>
      <c r="MX207" s="300">
        <f>SUMIF($OY$7:$OY$205,LJ$2,$OX$7:$OX$205)</f>
        <v>0</v>
      </c>
      <c r="NA207" s="296" t="s">
        <v>322</v>
      </c>
      <c r="NB207" s="297"/>
      <c r="NC207" s="297"/>
      <c r="ND207" s="297"/>
      <c r="NE207" s="298"/>
      <c r="NF207" s="298"/>
      <c r="NG207" s="298"/>
      <c r="NH207" s="298"/>
      <c r="NI207" s="298"/>
      <c r="NJ207" s="298"/>
      <c r="NK207" s="298"/>
      <c r="NL207" s="298"/>
      <c r="NM207" s="298"/>
      <c r="NN207" s="298"/>
      <c r="NO207" s="298"/>
      <c r="NP207" s="298"/>
      <c r="NQ207" s="298"/>
      <c r="NR207" s="298"/>
      <c r="NS207" s="297"/>
      <c r="NT207" s="298"/>
      <c r="NU207" s="298"/>
      <c r="NV207" s="298"/>
      <c r="NW207" s="298"/>
      <c r="NX207" s="298"/>
      <c r="NY207" s="298"/>
      <c r="NZ207" s="298"/>
      <c r="OA207" s="298"/>
      <c r="OB207" s="298"/>
      <c r="OC207" s="298"/>
      <c r="OD207" s="298"/>
      <c r="OE207" s="298"/>
      <c r="OF207" s="298"/>
      <c r="OG207" s="298"/>
      <c r="OH207" s="298"/>
      <c r="OI207" s="298"/>
      <c r="OJ207" s="674" t="s">
        <v>322</v>
      </c>
      <c r="OK207" s="299">
        <f>SUMIF($OY$7:$OY$205,MZ$2,$OU$7:$OU$205)</f>
        <v>0</v>
      </c>
      <c r="OL207" s="300">
        <f>SUMIF($OY$7:$OY$205,MZ$2,$OV$7:$OV$205)</f>
        <v>0</v>
      </c>
      <c r="OM207" s="299">
        <f>SUMIF($OY$7:$OY$205,MZ$2,$OW$7:$OW$205)</f>
        <v>0</v>
      </c>
      <c r="ON207" s="300">
        <f>SUMIF($OY$7:$OY$205,MZ$2,$OX$7:$OX$205)</f>
        <v>0</v>
      </c>
      <c r="PX207" s="1"/>
    </row>
    <row r="208" spans="2:441" ht="24.95" customHeight="1" thickBot="1" x14ac:dyDescent="0.25">
      <c r="AC208" s="253" t="s">
        <v>323</v>
      </c>
      <c r="AD208" s="232"/>
      <c r="AE208" s="232"/>
      <c r="AF208" s="232"/>
      <c r="AG208" s="231"/>
      <c r="AH208" s="231"/>
      <c r="AI208" s="231"/>
      <c r="AJ208" s="231"/>
      <c r="AK208" s="231"/>
      <c r="AL208" s="231"/>
      <c r="AM208" s="231"/>
      <c r="AN208" s="231"/>
      <c r="AO208" s="231"/>
      <c r="AP208" s="231"/>
      <c r="AQ208" s="231"/>
      <c r="AR208" s="231"/>
      <c r="AS208" s="231"/>
      <c r="AT208" s="231"/>
      <c r="AU208" s="231"/>
      <c r="AV208" s="231"/>
      <c r="AW208" s="231"/>
      <c r="AX208" s="231"/>
      <c r="AY208" s="231"/>
      <c r="AZ208" s="231"/>
      <c r="BA208" s="231"/>
      <c r="BB208" s="231"/>
      <c r="BC208" s="231"/>
      <c r="BD208" s="231"/>
      <c r="BE208" s="231"/>
      <c r="BF208" s="231"/>
      <c r="BG208" s="231"/>
      <c r="BH208" s="231"/>
      <c r="BI208" s="231"/>
      <c r="BJ208" s="231"/>
      <c r="BK208" s="231"/>
      <c r="BL208" s="675" t="s">
        <v>323</v>
      </c>
      <c r="BM208" s="247">
        <f>BM206+BM207</f>
        <v>0</v>
      </c>
      <c r="BN208" s="248">
        <f>BN206+BN207</f>
        <v>0</v>
      </c>
      <c r="BO208" s="247">
        <f>BO206+BO207</f>
        <v>0</v>
      </c>
      <c r="BP208" s="248">
        <f>BP206+BP207</f>
        <v>0</v>
      </c>
      <c r="BS208" s="253" t="s">
        <v>323</v>
      </c>
      <c r="BT208" s="232"/>
      <c r="BU208" s="232"/>
      <c r="BV208" s="232"/>
      <c r="BW208" s="231"/>
      <c r="BX208" s="231"/>
      <c r="BY208" s="231"/>
      <c r="BZ208" s="231"/>
      <c r="CA208" s="231"/>
      <c r="CB208" s="231"/>
      <c r="CC208" s="231"/>
      <c r="CD208" s="231"/>
      <c r="CE208" s="231"/>
      <c r="CF208" s="231"/>
      <c r="CG208" s="231"/>
      <c r="CH208" s="231"/>
      <c r="CI208" s="231"/>
      <c r="CJ208" s="231"/>
      <c r="CK208" s="231"/>
      <c r="CL208" s="231"/>
      <c r="CM208" s="231"/>
      <c r="CN208" s="231"/>
      <c r="CO208" s="231"/>
      <c r="CP208" s="231"/>
      <c r="CQ208" s="231"/>
      <c r="CR208" s="231"/>
      <c r="CS208" s="231"/>
      <c r="CT208" s="231"/>
      <c r="CU208" s="231"/>
      <c r="CV208" s="231"/>
      <c r="CW208" s="231"/>
      <c r="CX208" s="231"/>
      <c r="CY208" s="231"/>
      <c r="CZ208" s="231"/>
      <c r="DA208" s="231"/>
      <c r="DB208" s="675" t="s">
        <v>323</v>
      </c>
      <c r="DC208" s="247">
        <f>DC206+DC207</f>
        <v>0</v>
      </c>
      <c r="DD208" s="248">
        <f>DD206+DD207</f>
        <v>0</v>
      </c>
      <c r="DE208" s="247">
        <f>DE206+DE207</f>
        <v>0</v>
      </c>
      <c r="DF208" s="248">
        <f>DF206+DF207</f>
        <v>0</v>
      </c>
      <c r="DI208" s="253" t="s">
        <v>323</v>
      </c>
      <c r="DJ208" s="232"/>
      <c r="DK208" s="232"/>
      <c r="DL208" s="232"/>
      <c r="DM208" s="231"/>
      <c r="DN208" s="231"/>
      <c r="DO208" s="231"/>
      <c r="DP208" s="231"/>
      <c r="DQ208" s="231"/>
      <c r="DR208" s="231"/>
      <c r="DS208" s="231"/>
      <c r="DT208" s="231"/>
      <c r="DU208" s="231"/>
      <c r="DV208" s="231"/>
      <c r="DW208" s="231"/>
      <c r="DX208" s="231"/>
      <c r="DY208" s="231"/>
      <c r="DZ208" s="231"/>
      <c r="EA208" s="231"/>
      <c r="EB208" s="231"/>
      <c r="EC208" s="231"/>
      <c r="ED208" s="231"/>
      <c r="EE208" s="231"/>
      <c r="EF208" s="231"/>
      <c r="EG208" s="231"/>
      <c r="EH208" s="231"/>
      <c r="EI208" s="231"/>
      <c r="EJ208" s="231"/>
      <c r="EK208" s="231"/>
      <c r="EL208" s="231"/>
      <c r="EM208" s="231"/>
      <c r="EN208" s="231"/>
      <c r="EO208" s="231"/>
      <c r="EP208" s="231"/>
      <c r="EQ208" s="231"/>
      <c r="ER208" s="675" t="s">
        <v>323</v>
      </c>
      <c r="ES208" s="247">
        <f>ES206+ES207</f>
        <v>0</v>
      </c>
      <c r="ET208" s="248">
        <f>ET206+ET207</f>
        <v>0</v>
      </c>
      <c r="EU208" s="247">
        <f>EU206+EU207</f>
        <v>0</v>
      </c>
      <c r="EV208" s="248">
        <f>EV206+EV207</f>
        <v>0</v>
      </c>
      <c r="EY208" s="253" t="s">
        <v>323</v>
      </c>
      <c r="EZ208" s="232"/>
      <c r="FA208" s="232"/>
      <c r="FB208" s="232"/>
      <c r="FC208" s="231"/>
      <c r="FD208" s="231"/>
      <c r="FE208" s="231"/>
      <c r="FF208" s="231"/>
      <c r="FG208" s="231"/>
      <c r="FH208" s="231"/>
      <c r="FI208" s="231"/>
      <c r="FJ208" s="231"/>
      <c r="FK208" s="231"/>
      <c r="FL208" s="231"/>
      <c r="FM208" s="231"/>
      <c r="FN208" s="231"/>
      <c r="FO208" s="231"/>
      <c r="FP208" s="231"/>
      <c r="FQ208" s="231"/>
      <c r="FR208" s="231"/>
      <c r="FS208" s="231"/>
      <c r="FT208" s="231"/>
      <c r="FU208" s="231"/>
      <c r="FV208" s="231"/>
      <c r="FW208" s="231"/>
      <c r="FX208" s="231"/>
      <c r="FY208" s="231"/>
      <c r="FZ208" s="231"/>
      <c r="GA208" s="231"/>
      <c r="GB208" s="231"/>
      <c r="GC208" s="231"/>
      <c r="GD208" s="231"/>
      <c r="GE208" s="231"/>
      <c r="GF208" s="231"/>
      <c r="GG208" s="231"/>
      <c r="GH208" s="678" t="s">
        <v>323</v>
      </c>
      <c r="GI208" s="247">
        <f>GI206+GI207</f>
        <v>0</v>
      </c>
      <c r="GJ208" s="248">
        <f>GJ206+GJ207</f>
        <v>0</v>
      </c>
      <c r="GK208" s="247">
        <f>GK206+GK207</f>
        <v>0</v>
      </c>
      <c r="GL208" s="248">
        <f>GL206+GL207</f>
        <v>0</v>
      </c>
      <c r="GO208" s="253" t="s">
        <v>323</v>
      </c>
      <c r="GP208" s="232"/>
      <c r="GQ208" s="232"/>
      <c r="GR208" s="232"/>
      <c r="GS208" s="231"/>
      <c r="GT208" s="231"/>
      <c r="GU208" s="231"/>
      <c r="GV208" s="231"/>
      <c r="GW208" s="231"/>
      <c r="GX208" s="231"/>
      <c r="GY208" s="231"/>
      <c r="GZ208" s="231"/>
      <c r="HA208" s="231"/>
      <c r="HB208" s="231"/>
      <c r="HC208" s="231"/>
      <c r="HD208" s="231"/>
      <c r="HE208" s="231"/>
      <c r="HF208" s="231"/>
      <c r="HG208" s="232"/>
      <c r="HH208" s="231"/>
      <c r="HI208" s="231"/>
      <c r="HJ208" s="231"/>
      <c r="HK208" s="231"/>
      <c r="HL208" s="231"/>
      <c r="HM208" s="231"/>
      <c r="HN208" s="231"/>
      <c r="HO208" s="231"/>
      <c r="HP208" s="231"/>
      <c r="HQ208" s="231"/>
      <c r="HR208" s="231"/>
      <c r="HS208" s="231"/>
      <c r="HT208" s="231"/>
      <c r="HU208" s="231"/>
      <c r="HV208" s="231"/>
      <c r="HW208" s="231"/>
      <c r="HX208" s="675" t="s">
        <v>323</v>
      </c>
      <c r="HY208" s="247">
        <f>HY206+HY207</f>
        <v>0</v>
      </c>
      <c r="HZ208" s="248">
        <f>HZ206+HZ207</f>
        <v>0</v>
      </c>
      <c r="IA208" s="247">
        <f>IA206+IA207</f>
        <v>0</v>
      </c>
      <c r="IB208" s="248">
        <f>IB206+IB207</f>
        <v>0</v>
      </c>
      <c r="IE208" s="253" t="s">
        <v>323</v>
      </c>
      <c r="IF208" s="232"/>
      <c r="IG208" s="232"/>
      <c r="IH208" s="232"/>
      <c r="II208" s="231"/>
      <c r="IJ208" s="231"/>
      <c r="IK208" s="231"/>
      <c r="IL208" s="231"/>
      <c r="IM208" s="231"/>
      <c r="IN208" s="231"/>
      <c r="IO208" s="231"/>
      <c r="IP208" s="231"/>
      <c r="IQ208" s="231"/>
      <c r="IR208" s="231"/>
      <c r="IS208" s="231"/>
      <c r="IT208" s="231"/>
      <c r="IU208" s="231"/>
      <c r="IV208" s="231"/>
      <c r="IW208" s="231"/>
      <c r="IX208" s="231"/>
      <c r="IY208" s="231"/>
      <c r="IZ208" s="231"/>
      <c r="JA208" s="231"/>
      <c r="JB208" s="231"/>
      <c r="JC208" s="231"/>
      <c r="JD208" s="231"/>
      <c r="JE208" s="231"/>
      <c r="JF208" s="231"/>
      <c r="JG208" s="231"/>
      <c r="JH208" s="231"/>
      <c r="JI208" s="231"/>
      <c r="JJ208" s="231"/>
      <c r="JK208" s="231"/>
      <c r="JL208" s="231"/>
      <c r="JM208" s="231"/>
      <c r="JN208" s="675" t="s">
        <v>323</v>
      </c>
      <c r="JO208" s="247">
        <f>JO206+JO207</f>
        <v>0</v>
      </c>
      <c r="JP208" s="248">
        <f>JP206+JP207</f>
        <v>0</v>
      </c>
      <c r="JQ208" s="247">
        <f>JQ206+JQ207</f>
        <v>0</v>
      </c>
      <c r="JR208" s="248">
        <f>JR206+JR207</f>
        <v>0</v>
      </c>
      <c r="JU208" s="253" t="s">
        <v>323</v>
      </c>
      <c r="JV208" s="232"/>
      <c r="JW208" s="232"/>
      <c r="JX208" s="232"/>
      <c r="JY208" s="231"/>
      <c r="JZ208" s="231"/>
      <c r="KA208" s="231"/>
      <c r="KB208" s="231"/>
      <c r="KC208" s="231"/>
      <c r="KD208" s="231"/>
      <c r="KE208" s="231"/>
      <c r="KF208" s="231"/>
      <c r="KG208" s="231"/>
      <c r="KH208" s="231"/>
      <c r="KI208" s="231"/>
      <c r="KJ208" s="231"/>
      <c r="KK208" s="231"/>
      <c r="KL208" s="231"/>
      <c r="KM208" s="231"/>
      <c r="KN208" s="231"/>
      <c r="KO208" s="231"/>
      <c r="KP208" s="231"/>
      <c r="KQ208" s="231"/>
      <c r="KR208" s="231"/>
      <c r="KS208" s="231"/>
      <c r="KT208" s="231"/>
      <c r="KU208" s="231"/>
      <c r="KV208" s="231"/>
      <c r="KW208" s="231"/>
      <c r="KX208" s="231"/>
      <c r="KY208" s="231"/>
      <c r="KZ208" s="231"/>
      <c r="LA208" s="231"/>
      <c r="LB208" s="231"/>
      <c r="LC208" s="231"/>
      <c r="LD208" s="675" t="s">
        <v>323</v>
      </c>
      <c r="LE208" s="247">
        <f>LE206+LE207</f>
        <v>0</v>
      </c>
      <c r="LF208" s="248">
        <f>LF206+LF207</f>
        <v>0</v>
      </c>
      <c r="LG208" s="247">
        <f>LG206+LG207</f>
        <v>0</v>
      </c>
      <c r="LH208" s="248">
        <f>LH206+LH207</f>
        <v>0</v>
      </c>
      <c r="LK208" s="253" t="s">
        <v>323</v>
      </c>
      <c r="LL208" s="232"/>
      <c r="LM208" s="232"/>
      <c r="LN208" s="232"/>
      <c r="LO208" s="231"/>
      <c r="LP208" s="231"/>
      <c r="LQ208" s="231"/>
      <c r="LR208" s="231"/>
      <c r="LS208" s="231"/>
      <c r="LT208" s="231"/>
      <c r="LU208" s="231"/>
      <c r="LV208" s="231"/>
      <c r="LW208" s="231"/>
      <c r="LX208" s="231"/>
      <c r="LY208" s="231"/>
      <c r="LZ208" s="231"/>
      <c r="MA208" s="231"/>
      <c r="MB208" s="231"/>
      <c r="MC208" s="231"/>
      <c r="MD208" s="231"/>
      <c r="ME208" s="231"/>
      <c r="MF208" s="231"/>
      <c r="MG208" s="231"/>
      <c r="MH208" s="231"/>
      <c r="MI208" s="231"/>
      <c r="MJ208" s="231"/>
      <c r="MK208" s="231"/>
      <c r="ML208" s="231"/>
      <c r="MM208" s="231"/>
      <c r="MN208" s="231"/>
      <c r="MO208" s="231"/>
      <c r="MP208" s="231"/>
      <c r="MQ208" s="231"/>
      <c r="MR208" s="231"/>
      <c r="MS208" s="231"/>
      <c r="MT208" s="675" t="s">
        <v>323</v>
      </c>
      <c r="MU208" s="247">
        <f>MU206+MU207</f>
        <v>0</v>
      </c>
      <c r="MV208" s="248">
        <f>MV206+MV207</f>
        <v>0</v>
      </c>
      <c r="MW208" s="247">
        <f>MW206+MW207</f>
        <v>0</v>
      </c>
      <c r="MX208" s="248">
        <f>MX206+MX207</f>
        <v>0</v>
      </c>
      <c r="NA208" s="253" t="s">
        <v>323</v>
      </c>
      <c r="NB208" s="232"/>
      <c r="NC208" s="232"/>
      <c r="ND208" s="232"/>
      <c r="NE208" s="231"/>
      <c r="NF208" s="231"/>
      <c r="NG208" s="231"/>
      <c r="NH208" s="231"/>
      <c r="NI208" s="231"/>
      <c r="NJ208" s="231"/>
      <c r="NK208" s="231"/>
      <c r="NL208" s="231"/>
      <c r="NM208" s="231"/>
      <c r="NN208" s="231"/>
      <c r="NO208" s="231"/>
      <c r="NP208" s="231"/>
      <c r="NQ208" s="231"/>
      <c r="NR208" s="231"/>
      <c r="NS208" s="232"/>
      <c r="NT208" s="231"/>
      <c r="NU208" s="231"/>
      <c r="NV208" s="231"/>
      <c r="NW208" s="231"/>
      <c r="NX208" s="231"/>
      <c r="NY208" s="231"/>
      <c r="NZ208" s="231"/>
      <c r="OA208" s="231"/>
      <c r="OB208" s="231"/>
      <c r="OC208" s="231"/>
      <c r="OD208" s="231"/>
      <c r="OE208" s="231"/>
      <c r="OF208" s="231"/>
      <c r="OG208" s="231"/>
      <c r="OH208" s="231"/>
      <c r="OI208" s="231"/>
      <c r="OJ208" s="675" t="s">
        <v>323</v>
      </c>
      <c r="OK208" s="247">
        <f>OK206+OK207</f>
        <v>0</v>
      </c>
      <c r="OL208" s="248">
        <f>OL206+OL207</f>
        <v>0</v>
      </c>
      <c r="OM208" s="247">
        <f>OM206+OM207</f>
        <v>0</v>
      </c>
      <c r="ON208" s="248">
        <f>ON206+ON207</f>
        <v>0</v>
      </c>
      <c r="PA208" s="1064" t="s">
        <v>474</v>
      </c>
      <c r="PB208" s="1065"/>
      <c r="PC208" s="1065"/>
      <c r="PD208" s="1065"/>
      <c r="PE208" s="1065"/>
      <c r="PF208" s="1060">
        <f>PC206+PG206</f>
        <v>0</v>
      </c>
      <c r="PG208" s="1061"/>
      <c r="PX208" s="1"/>
    </row>
    <row r="209" spans="65:423" ht="9.75" customHeight="1" thickBot="1" x14ac:dyDescent="0.3">
      <c r="PA209" s="1066"/>
      <c r="PB209" s="1067"/>
      <c r="PC209" s="1067"/>
      <c r="PD209" s="1067"/>
      <c r="PE209" s="1067"/>
      <c r="PF209" s="1062"/>
      <c r="PG209" s="1063"/>
    </row>
    <row r="210" spans="65:423" ht="30" customHeight="1" thickBot="1" x14ac:dyDescent="0.3">
      <c r="BM210" s="973" t="s">
        <v>471</v>
      </c>
      <c r="BN210" s="974"/>
      <c r="BO210" s="974"/>
      <c r="BP210" s="630">
        <f>BN208+BP208</f>
        <v>0</v>
      </c>
      <c r="DC210" s="973" t="s">
        <v>471</v>
      </c>
      <c r="DD210" s="974"/>
      <c r="DE210" s="974"/>
      <c r="DF210" s="630">
        <f>DD208+DF208</f>
        <v>0</v>
      </c>
      <c r="ES210" s="973" t="s">
        <v>471</v>
      </c>
      <c r="ET210" s="974"/>
      <c r="EU210" s="974"/>
      <c r="EV210" s="630">
        <f>ET208+EV208</f>
        <v>0</v>
      </c>
      <c r="GI210" s="973" t="s">
        <v>471</v>
      </c>
      <c r="GJ210" s="974"/>
      <c r="GK210" s="974"/>
      <c r="GL210" s="630">
        <f>GJ208+GL208</f>
        <v>0</v>
      </c>
      <c r="HY210" s="973" t="s">
        <v>471</v>
      </c>
      <c r="HZ210" s="974"/>
      <c r="IA210" s="974"/>
      <c r="IB210" s="630">
        <f>HZ208+IB208</f>
        <v>0</v>
      </c>
      <c r="JO210" s="973" t="s">
        <v>471</v>
      </c>
      <c r="JP210" s="974"/>
      <c r="JQ210" s="974"/>
      <c r="JR210" s="630">
        <f>JP208+JR208</f>
        <v>0</v>
      </c>
      <c r="LE210" s="973" t="s">
        <v>471</v>
      </c>
      <c r="LF210" s="974"/>
      <c r="LG210" s="974"/>
      <c r="LH210" s="630">
        <f>LF208+LH208</f>
        <v>0</v>
      </c>
      <c r="MU210" s="973" t="s">
        <v>471</v>
      </c>
      <c r="MV210" s="974"/>
      <c r="MW210" s="974"/>
      <c r="MX210" s="630">
        <f>MV208+MX208</f>
        <v>0</v>
      </c>
      <c r="OK210" s="973" t="s">
        <v>471</v>
      </c>
      <c r="OL210" s="974"/>
      <c r="OM210" s="974"/>
      <c r="ON210" s="630">
        <f>OL208+ON208</f>
        <v>0</v>
      </c>
      <c r="PA210" s="1069" t="s">
        <v>475</v>
      </c>
      <c r="PB210" s="1070"/>
      <c r="PC210" s="1070"/>
      <c r="PD210" s="1068" t="s">
        <v>472</v>
      </c>
      <c r="PE210" s="1068"/>
      <c r="PF210" s="1075">
        <f>BP212+DF212+EV212+GL212+IB212+JR212+LH212+MX212+ON212</f>
        <v>0</v>
      </c>
      <c r="PG210" s="1076"/>
    </row>
    <row r="211" spans="65:423" ht="30" customHeight="1" thickBot="1" x14ac:dyDescent="0.3">
      <c r="BM211" s="975" t="s">
        <v>470</v>
      </c>
      <c r="BN211" s="976"/>
      <c r="BO211" s="976"/>
      <c r="BP211" s="977"/>
      <c r="DC211" s="975" t="s">
        <v>470</v>
      </c>
      <c r="DD211" s="976"/>
      <c r="DE211" s="976"/>
      <c r="DF211" s="977"/>
      <c r="ES211" s="975" t="s">
        <v>470</v>
      </c>
      <c r="ET211" s="976"/>
      <c r="EU211" s="976"/>
      <c r="EV211" s="977"/>
      <c r="GI211" s="975" t="s">
        <v>470</v>
      </c>
      <c r="GJ211" s="976"/>
      <c r="GK211" s="976"/>
      <c r="GL211" s="977"/>
      <c r="HY211" s="975" t="s">
        <v>470</v>
      </c>
      <c r="HZ211" s="976"/>
      <c r="IA211" s="976"/>
      <c r="IB211" s="977"/>
      <c r="JO211" s="975" t="s">
        <v>470</v>
      </c>
      <c r="JP211" s="976"/>
      <c r="JQ211" s="976"/>
      <c r="JR211" s="977"/>
      <c r="LE211" s="975" t="s">
        <v>470</v>
      </c>
      <c r="LF211" s="976"/>
      <c r="LG211" s="976"/>
      <c r="LH211" s="977"/>
      <c r="MU211" s="975" t="s">
        <v>470</v>
      </c>
      <c r="MV211" s="976"/>
      <c r="MW211" s="976"/>
      <c r="MX211" s="977"/>
      <c r="OK211" s="975" t="s">
        <v>470</v>
      </c>
      <c r="OL211" s="976"/>
      <c r="OM211" s="976"/>
      <c r="ON211" s="977"/>
      <c r="PA211" s="1071"/>
      <c r="PB211" s="1072"/>
      <c r="PC211" s="1072"/>
      <c r="PD211" s="981" t="s">
        <v>473</v>
      </c>
      <c r="PE211" s="981"/>
      <c r="PF211" s="1073">
        <f>BP213+DF213+EV213+GL213+IB213+JR213+LH213+MX213+ON213</f>
        <v>0</v>
      </c>
      <c r="PG211" s="1074"/>
    </row>
    <row r="212" spans="65:423" ht="15.75" x14ac:dyDescent="0.25">
      <c r="BM212" s="978" t="s">
        <v>472</v>
      </c>
      <c r="BN212" s="979"/>
      <c r="BO212" s="979"/>
      <c r="BP212" s="629">
        <f>SUMIF($X$7:$X$205,1,BN7:BN205)+SUMIF($X$7:$X$205,1,BP7:BP205)+SUMIFS($OV$7:$OV$205,$X$7:$X$205,1,$OY$7:$OY$205,AB2)+SUMIFS($OX$7:$OX$205,$X$7:$X$205,1,$OY$7:$OY$205,AB2)</f>
        <v>0</v>
      </c>
      <c r="DC212" s="978" t="s">
        <v>472</v>
      </c>
      <c r="DD212" s="979"/>
      <c r="DE212" s="979"/>
      <c r="DF212" s="629">
        <f>SUMIF($X$7:$X$205,1,DD7:DD205)+SUMIF($X$7:$X$205,1,DF7:DF205)+SUMIFS($OV$7:$OV$205,$X$7:$X$205,1,$OY$7:$OY$205,BR2)+SUMIFS($OX$7:$OX$205,$X$7:$X$205,1,$OY$7:$OY$205,BR2)</f>
        <v>0</v>
      </c>
      <c r="ES212" s="978" t="s">
        <v>472</v>
      </c>
      <c r="ET212" s="979"/>
      <c r="EU212" s="979"/>
      <c r="EV212" s="629">
        <f>SUMIF($X$7:$X$205,1,ET7:ET205)+SUMIF($X$7:$X$205,1,EV7:EV205)+SUMIFS($OV$7:$OV$205,$X$7:$X$205,1,$OY$7:$OY$205,DH2)+SUMIFS($OX$7:$OX$205,$X$7:$X$205,1,$OY$7:$OY$205,DH2)</f>
        <v>0</v>
      </c>
      <c r="GI212" s="978" t="s">
        <v>472</v>
      </c>
      <c r="GJ212" s="979"/>
      <c r="GK212" s="979"/>
      <c r="GL212" s="629">
        <f>SUMIF($X$7:$X$205,1,GJ7:GJ205)+SUMIF($X$7:$X$205,1,GL7:GL205)+SUMIFS($OV$7:$OV$205,$X$7:$X$205,1,$OY$7:$OY$205,EX2)+SUMIFS($OX$7:$OX$205,$X$7:$X$205,1,$OY$7:$OY$205,EX2)</f>
        <v>0</v>
      </c>
      <c r="HY212" s="978" t="s">
        <v>472</v>
      </c>
      <c r="HZ212" s="979"/>
      <c r="IA212" s="979"/>
      <c r="IB212" s="629">
        <f>SUMIF($X$7:$X$205,1,HZ7:HZ205)+SUMIF($X$7:$X$205,1,IB7:IB205)+SUMIFS($OV$7:$OV$205,$X$7:$X$205,1,$OY$7:$OY$205,GN2)+SUMIFS($OX$7:$OX$205,$X$7:$X$205,1,$OY$7:$OY$205,GN2)</f>
        <v>0</v>
      </c>
      <c r="JO212" s="978" t="s">
        <v>472</v>
      </c>
      <c r="JP212" s="979"/>
      <c r="JQ212" s="979"/>
      <c r="JR212" s="629">
        <f>SUMIF($X$7:$X$205,1,JP7:JP205)+SUMIF($X$7:$X$205,1,JR7:JR205)+SUMIFS($OV$7:$OV$205,$X$7:$X$205,1,$OY$7:$OY$205,ID2)+SUMIFS($OX$7:$OX$205,$X$7:$X$205,1,$OY$7:$OY$205,ID2)</f>
        <v>0</v>
      </c>
      <c r="LE212" s="978" t="s">
        <v>472</v>
      </c>
      <c r="LF212" s="979"/>
      <c r="LG212" s="979"/>
      <c r="LH212" s="629">
        <f>SUMIF($X$7:$X$205,1,LF7:LF205)+SUMIF($X$7:$X$205,1,LH7:LH205)+SUMIFS($OV$7:$OV$205,$X$7:$X$205,1,$OY$7:$OY$205,JT2)+SUMIFS($OX$7:$OX$205,$X$7:$X$205,1,$OY$7:$OY$205,JT2)</f>
        <v>0</v>
      </c>
      <c r="MU212" s="978" t="s">
        <v>472</v>
      </c>
      <c r="MV212" s="979"/>
      <c r="MW212" s="979"/>
      <c r="MX212" s="629">
        <f>SUMIF($X$7:$X$205,1,MV7:MV205)+SUMIF($X$7:$X$205,1,MX7:MX205)+SUMIFS($OV$7:$OV$205,$X$7:$X$205,1,$OY$7:$OY$205,LJ2)+SUMIFS($OX$7:$OX$205,$X$7:$X$205,1,$OY$7:$OY$205,LJ2)</f>
        <v>0</v>
      </c>
      <c r="OK212" s="978" t="s">
        <v>472</v>
      </c>
      <c r="OL212" s="979"/>
      <c r="OM212" s="979"/>
      <c r="ON212" s="629">
        <f>SUMIF($X$7:$X$205,1,OL7:OL205)+SUMIF($X$7:$X$205,1,ON7:ON205)+SUMIFS($OV$7:$OV$205,$X$7:$X$205,1,$OY$7:$OY$205,MZ2)+SUMIFS($OX$7:$OX$205,$X$7:$X$205,1,$OY$7:$OY$205,MZ2)</f>
        <v>0</v>
      </c>
      <c r="PA212" s="4"/>
      <c r="PB212" s="4"/>
      <c r="PC212" s="4"/>
    </row>
    <row r="213" spans="65:423" ht="16.5" thickBot="1" x14ac:dyDescent="0.3">
      <c r="BM213" s="980" t="s">
        <v>473</v>
      </c>
      <c r="BN213" s="981"/>
      <c r="BO213" s="981"/>
      <c r="BP213" s="631">
        <f>BP210-BP212</f>
        <v>0</v>
      </c>
      <c r="DC213" s="980" t="s">
        <v>473</v>
      </c>
      <c r="DD213" s="981"/>
      <c r="DE213" s="981"/>
      <c r="DF213" s="631">
        <f>DF210-DF212</f>
        <v>0</v>
      </c>
      <c r="ES213" s="980" t="s">
        <v>473</v>
      </c>
      <c r="ET213" s="981"/>
      <c r="EU213" s="981"/>
      <c r="EV213" s="631">
        <f>EV210-EV212</f>
        <v>0</v>
      </c>
      <c r="GI213" s="980" t="s">
        <v>473</v>
      </c>
      <c r="GJ213" s="981"/>
      <c r="GK213" s="981"/>
      <c r="GL213" s="631">
        <f>GL210-GL212</f>
        <v>0</v>
      </c>
      <c r="HY213" s="980" t="s">
        <v>473</v>
      </c>
      <c r="HZ213" s="981"/>
      <c r="IA213" s="981"/>
      <c r="IB213" s="631">
        <f>IB210-IB212</f>
        <v>0</v>
      </c>
      <c r="JO213" s="980" t="s">
        <v>473</v>
      </c>
      <c r="JP213" s="981"/>
      <c r="JQ213" s="981"/>
      <c r="JR213" s="631">
        <f>JR210-JR212</f>
        <v>0</v>
      </c>
      <c r="LE213" s="980" t="s">
        <v>473</v>
      </c>
      <c r="LF213" s="981"/>
      <c r="LG213" s="981"/>
      <c r="LH213" s="631">
        <f>LH210-LH212</f>
        <v>0</v>
      </c>
      <c r="MU213" s="980" t="s">
        <v>473</v>
      </c>
      <c r="MV213" s="981"/>
      <c r="MW213" s="981"/>
      <c r="MX213" s="631">
        <f>MX210-MX212</f>
        <v>0</v>
      </c>
      <c r="OK213" s="980" t="s">
        <v>473</v>
      </c>
      <c r="OL213" s="981"/>
      <c r="OM213" s="981"/>
      <c r="ON213" s="631">
        <f>ON210-ON212</f>
        <v>0</v>
      </c>
    </row>
    <row r="215" spans="65:423" ht="15.75" x14ac:dyDescent="0.25">
      <c r="BP215" s="295"/>
    </row>
  </sheetData>
  <sheetProtection algorithmName="SHA-512" hashValue="B31CAKGYZOKvDpWJA1tkRaNFQGBmADjwzhTumHmJU5OW3wsALccQeRKeg6BgGFglTGs4u+t2kWK7BAHoYPD0QQ==" saltValue="CBmZ+Tzwlg6DcmXRwn0UVA==" spinCount="100000" sheet="1" objects="1" scenarios="1"/>
  <mergeCells count="728">
    <mergeCell ref="PF208:PG209"/>
    <mergeCell ref="PA208:PE209"/>
    <mergeCell ref="PD211:PE211"/>
    <mergeCell ref="PD210:PE210"/>
    <mergeCell ref="PA210:PC211"/>
    <mergeCell ref="PF211:PG211"/>
    <mergeCell ref="PF210:PG210"/>
    <mergeCell ref="MU210:MW210"/>
    <mergeCell ref="MU211:MX211"/>
    <mergeCell ref="MU212:MW212"/>
    <mergeCell ref="MU213:MW213"/>
    <mergeCell ref="OK210:OM210"/>
    <mergeCell ref="OK211:ON211"/>
    <mergeCell ref="OK212:OM212"/>
    <mergeCell ref="OK213:OM213"/>
    <mergeCell ref="HY210:IA210"/>
    <mergeCell ref="HY211:IB211"/>
    <mergeCell ref="HY212:IA212"/>
    <mergeCell ref="HY213:IA213"/>
    <mergeCell ref="JO210:JQ210"/>
    <mergeCell ref="JO211:JR211"/>
    <mergeCell ref="JO212:JQ212"/>
    <mergeCell ref="JO213:JQ213"/>
    <mergeCell ref="LE210:LG210"/>
    <mergeCell ref="LE211:LH211"/>
    <mergeCell ref="LE212:LG212"/>
    <mergeCell ref="LE213:LG213"/>
    <mergeCell ref="DC210:DE210"/>
    <mergeCell ref="DC211:DF211"/>
    <mergeCell ref="DC212:DE212"/>
    <mergeCell ref="DC213:DE213"/>
    <mergeCell ref="ES210:EU210"/>
    <mergeCell ref="ES211:EV211"/>
    <mergeCell ref="ES212:EU212"/>
    <mergeCell ref="ES213:EU213"/>
    <mergeCell ref="GI210:GK210"/>
    <mergeCell ref="GI211:GL211"/>
    <mergeCell ref="GI212:GK212"/>
    <mergeCell ref="GI213:GK213"/>
    <mergeCell ref="MQ4:MQ6"/>
    <mergeCell ref="MR4:MR6"/>
    <mergeCell ref="MS4:MS6"/>
    <mergeCell ref="MT4:MT6"/>
    <mergeCell ref="OE4:OE6"/>
    <mergeCell ref="MU3:MV3"/>
    <mergeCell ref="MW3:MX3"/>
    <mergeCell ref="MU4:MU6"/>
    <mergeCell ref="MV4:MV6"/>
    <mergeCell ref="MW4:MW6"/>
    <mergeCell ref="MX4:MX6"/>
    <mergeCell ref="NA3:NC3"/>
    <mergeCell ref="ND3:NF3"/>
    <mergeCell ref="PJ4:PK4"/>
    <mergeCell ref="PN4:PO4"/>
    <mergeCell ref="PP4:PQ4"/>
    <mergeCell ref="PJ5:PK5"/>
    <mergeCell ref="PN5:PO5"/>
    <mergeCell ref="PP5:PQ5"/>
    <mergeCell ref="PB2:PQ3"/>
    <mergeCell ref="PL4:PM4"/>
    <mergeCell ref="PL5:PM5"/>
    <mergeCell ref="KJ3:KL3"/>
    <mergeCell ref="KM3:KO3"/>
    <mergeCell ref="LB3:LD3"/>
    <mergeCell ref="KD4:KD6"/>
    <mergeCell ref="KE4:KE6"/>
    <mergeCell ref="KF4:KF6"/>
    <mergeCell ref="KG4:KG6"/>
    <mergeCell ref="KH4:KH6"/>
    <mergeCell ref="KI4:KI6"/>
    <mergeCell ref="KJ4:KJ6"/>
    <mergeCell ref="KK4:KK6"/>
    <mergeCell ref="KL4:KL6"/>
    <mergeCell ref="KV3:KX3"/>
    <mergeCell ref="KY3:LA3"/>
    <mergeCell ref="LB4:LB6"/>
    <mergeCell ref="LC4:LC6"/>
    <mergeCell ref="KP4:KP6"/>
    <mergeCell ref="KQ4:KQ6"/>
    <mergeCell ref="KR4:KR6"/>
    <mergeCell ref="KS4:KS6"/>
    <mergeCell ref="KT4:KT6"/>
    <mergeCell ref="KU4:KU6"/>
    <mergeCell ref="NG3:NI3"/>
    <mergeCell ref="NJ3:NL3"/>
    <mergeCell ref="NM3:NO3"/>
    <mergeCell ref="NP3:NR3"/>
    <mergeCell ref="OE3:OG3"/>
    <mergeCell ref="NS3:NU3"/>
    <mergeCell ref="NV3:NX3"/>
    <mergeCell ref="NY3:OA3"/>
    <mergeCell ref="OB3:OD3"/>
    <mergeCell ref="NS4:NS6"/>
    <mergeCell ref="NT4:NT6"/>
    <mergeCell ref="JO3:JP3"/>
    <mergeCell ref="JQ3:JR3"/>
    <mergeCell ref="JO4:JO6"/>
    <mergeCell ref="JP4:JP6"/>
    <mergeCell ref="JQ4:JQ6"/>
    <mergeCell ref="JR4:JR6"/>
    <mergeCell ref="IU4:IU6"/>
    <mergeCell ref="IV4:IV6"/>
    <mergeCell ref="IW4:IW6"/>
    <mergeCell ref="IX4:IX6"/>
    <mergeCell ref="IY4:IY6"/>
    <mergeCell ref="JL4:JL6"/>
    <mergeCell ref="JM4:JM6"/>
    <mergeCell ref="JN4:JN6"/>
    <mergeCell ref="MI3:MK3"/>
    <mergeCell ref="ML3:MN3"/>
    <mergeCell ref="MO3:MQ3"/>
    <mergeCell ref="MR3:MT3"/>
    <mergeCell ref="LE3:LF3"/>
    <mergeCell ref="LG3:LH3"/>
    <mergeCell ref="KP3:KR3"/>
    <mergeCell ref="KS3:KU3"/>
    <mergeCell ref="EU3:EV3"/>
    <mergeCell ref="EU4:EU6"/>
    <mergeCell ref="EV4:EV6"/>
    <mergeCell ref="EY4:EY6"/>
    <mergeCell ref="EZ4:EZ6"/>
    <mergeCell ref="FA4:FA6"/>
    <mergeCell ref="FB4:FB6"/>
    <mergeCell ref="FC4:FC6"/>
    <mergeCell ref="FD4:FD6"/>
    <mergeCell ref="O4:O5"/>
    <mergeCell ref="K2:K5"/>
    <mergeCell ref="C11:D11"/>
    <mergeCell ref="C65:D65"/>
    <mergeCell ref="PA2:PA3"/>
    <mergeCell ref="PB4:PE4"/>
    <mergeCell ref="PF4:PI4"/>
    <mergeCell ref="PB5:PB6"/>
    <mergeCell ref="PC5:PC6"/>
    <mergeCell ref="PD5:PD6"/>
    <mergeCell ref="PE5:PE6"/>
    <mergeCell ref="PF5:PF6"/>
    <mergeCell ref="PG5:PG6"/>
    <mergeCell ref="PH5:PH6"/>
    <mergeCell ref="PI5:PI6"/>
    <mergeCell ref="ES3:ET3"/>
    <mergeCell ref="GI3:GJ3"/>
    <mergeCell ref="ES4:ES6"/>
    <mergeCell ref="ET4:ET6"/>
    <mergeCell ref="GK3:GL3"/>
    <mergeCell ref="BM3:BN3"/>
    <mergeCell ref="BO3:BP3"/>
    <mergeCell ref="BP4:BP6"/>
    <mergeCell ref="BO4:BO6"/>
    <mergeCell ref="B1:E1"/>
    <mergeCell ref="C3:C4"/>
    <mergeCell ref="E3:J3"/>
    <mergeCell ref="F4:F5"/>
    <mergeCell ref="C111:D111"/>
    <mergeCell ref="C61:D61"/>
    <mergeCell ref="C63:D63"/>
    <mergeCell ref="C15:D15"/>
    <mergeCell ref="C41:D41"/>
    <mergeCell ref="C19:D19"/>
    <mergeCell ref="C21:D21"/>
    <mergeCell ref="C23:D23"/>
    <mergeCell ref="C25:D25"/>
    <mergeCell ref="C27:D27"/>
    <mergeCell ref="C29:D29"/>
    <mergeCell ref="C31:D31"/>
    <mergeCell ref="C33:D33"/>
    <mergeCell ref="C35:D35"/>
    <mergeCell ref="C37:D37"/>
    <mergeCell ref="C39:D39"/>
    <mergeCell ref="C85:D85"/>
    <mergeCell ref="C87:D87"/>
    <mergeCell ref="C59:D59"/>
    <mergeCell ref="C7:D7"/>
    <mergeCell ref="C203:D203"/>
    <mergeCell ref="C205:D205"/>
    <mergeCell ref="C117:D117"/>
    <mergeCell ref="C131:D131"/>
    <mergeCell ref="C9:D9"/>
    <mergeCell ref="C103:D103"/>
    <mergeCell ref="C105:D105"/>
    <mergeCell ref="C91:D91"/>
    <mergeCell ref="C93:D93"/>
    <mergeCell ref="C95:D95"/>
    <mergeCell ref="C97:D97"/>
    <mergeCell ref="C99:D99"/>
    <mergeCell ref="C101:D101"/>
    <mergeCell ref="C89:D89"/>
    <mergeCell ref="C67:D67"/>
    <mergeCell ref="C69:D69"/>
    <mergeCell ref="C71:D71"/>
    <mergeCell ref="C73:D73"/>
    <mergeCell ref="C75:D75"/>
    <mergeCell ref="C77:D77"/>
    <mergeCell ref="C79:D79"/>
    <mergeCell ref="C81:D81"/>
    <mergeCell ref="C83:D83"/>
    <mergeCell ref="C13:D13"/>
    <mergeCell ref="DL3:DN3"/>
    <mergeCell ref="DO3:DQ3"/>
    <mergeCell ref="DR3:DT3"/>
    <mergeCell ref="DU3:DW3"/>
    <mergeCell ref="C113:D113"/>
    <mergeCell ref="C115:D115"/>
    <mergeCell ref="C107:D107"/>
    <mergeCell ref="C109:D109"/>
    <mergeCell ref="C17:D17"/>
    <mergeCell ref="C43:D43"/>
    <mergeCell ref="C45:D45"/>
    <mergeCell ref="C47:D47"/>
    <mergeCell ref="C49:D49"/>
    <mergeCell ref="C51:D51"/>
    <mergeCell ref="C53:D53"/>
    <mergeCell ref="C55:D55"/>
    <mergeCell ref="C57:D57"/>
    <mergeCell ref="T3:T5"/>
    <mergeCell ref="U3:U5"/>
    <mergeCell ref="E4:E5"/>
    <mergeCell ref="G4:G5"/>
    <mergeCell ref="H4:H5"/>
    <mergeCell ref="I4:I5"/>
    <mergeCell ref="J4:J5"/>
    <mergeCell ref="DC3:DD3"/>
    <mergeCell ref="DE3:DF3"/>
    <mergeCell ref="DC4:DC6"/>
    <mergeCell ref="DD4:DD6"/>
    <mergeCell ref="DE4:DE6"/>
    <mergeCell ref="DF4:DF6"/>
    <mergeCell ref="BV3:BX3"/>
    <mergeCell ref="BY3:CA3"/>
    <mergeCell ref="CB3:CD3"/>
    <mergeCell ref="CE3:CG3"/>
    <mergeCell ref="CH3:CJ3"/>
    <mergeCell ref="CW3:CY3"/>
    <mergeCell ref="CZ3:DB3"/>
    <mergeCell ref="BV4:BV6"/>
    <mergeCell ref="BW4:BW6"/>
    <mergeCell ref="BX4:BX6"/>
    <mergeCell ref="BY4:BY6"/>
    <mergeCell ref="BZ4:BZ6"/>
    <mergeCell ref="CJ4:CJ6"/>
    <mergeCell ref="CW4:CW6"/>
    <mergeCell ref="CX4:CX6"/>
    <mergeCell ref="CY4:CY6"/>
    <mergeCell ref="CZ4:CZ6"/>
    <mergeCell ref="DA4:DA6"/>
    <mergeCell ref="HY3:HZ3"/>
    <mergeCell ref="IA3:IB3"/>
    <mergeCell ref="HY4:HY6"/>
    <mergeCell ref="HZ4:HZ6"/>
    <mergeCell ref="IA4:IA6"/>
    <mergeCell ref="IB4:IB6"/>
    <mergeCell ref="HE4:HE6"/>
    <mergeCell ref="HF4:HF6"/>
    <mergeCell ref="HS4:HS6"/>
    <mergeCell ref="HT4:HT6"/>
    <mergeCell ref="HU4:HU6"/>
    <mergeCell ref="HV4:HV6"/>
    <mergeCell ref="HW4:HW6"/>
    <mergeCell ref="HX4:HX6"/>
    <mergeCell ref="HM3:HO3"/>
    <mergeCell ref="HP3:HR3"/>
    <mergeCell ref="HG4:HG6"/>
    <mergeCell ref="HH4:HH6"/>
    <mergeCell ref="HI4:HI6"/>
    <mergeCell ref="HJ4:HJ6"/>
    <mergeCell ref="HK4:HK6"/>
    <mergeCell ref="HL4:HL6"/>
    <mergeCell ref="HM4:HM6"/>
    <mergeCell ref="HN4:HN6"/>
    <mergeCell ref="AY4:AY6"/>
    <mergeCell ref="AX4:AX6"/>
    <mergeCell ref="AK4:AK6"/>
    <mergeCell ref="AJ4:AJ6"/>
    <mergeCell ref="AI4:AI6"/>
    <mergeCell ref="AH4:AH6"/>
    <mergeCell ref="AG4:AG6"/>
    <mergeCell ref="OW4:OW6"/>
    <mergeCell ref="OX4:OX6"/>
    <mergeCell ref="LE4:LE6"/>
    <mergeCell ref="LF4:LF6"/>
    <mergeCell ref="LG4:LG6"/>
    <mergeCell ref="LH4:LH6"/>
    <mergeCell ref="DB4:DB6"/>
    <mergeCell ref="FE4:FE6"/>
    <mergeCell ref="FF4:FF6"/>
    <mergeCell ref="FG4:FG6"/>
    <mergeCell ref="FH4:FH6"/>
    <mergeCell ref="FI4:FI6"/>
    <mergeCell ref="FJ4:FJ6"/>
    <mergeCell ref="FK4:FK6"/>
    <mergeCell ref="FL4:FL6"/>
    <mergeCell ref="FM4:FM6"/>
    <mergeCell ref="FN4:FN6"/>
    <mergeCell ref="AU3:AW3"/>
    <mergeCell ref="AU4:AU6"/>
    <mergeCell ref="AV4:AV6"/>
    <mergeCell ref="AW4:AW6"/>
    <mergeCell ref="AO3:AQ3"/>
    <mergeCell ref="AO4:AO6"/>
    <mergeCell ref="AP4:AP6"/>
    <mergeCell ref="AQ4:AQ6"/>
    <mergeCell ref="AR3:AT3"/>
    <mergeCell ref="AR4:AR6"/>
    <mergeCell ref="BS3:BU3"/>
    <mergeCell ref="BS4:BS6"/>
    <mergeCell ref="BT4:BT6"/>
    <mergeCell ref="BU4:BU6"/>
    <mergeCell ref="BJ3:BL3"/>
    <mergeCell ref="BG3:BI3"/>
    <mergeCell ref="BD3:BF3"/>
    <mergeCell ref="BA3:BC3"/>
    <mergeCell ref="AX3:AZ3"/>
    <mergeCell ref="BN4:BN6"/>
    <mergeCell ref="BM4:BM6"/>
    <mergeCell ref="BL4:BL6"/>
    <mergeCell ref="BK4:BK6"/>
    <mergeCell ref="BJ4:BJ6"/>
    <mergeCell ref="BI4:BI6"/>
    <mergeCell ref="BH4:BH6"/>
    <mergeCell ref="BG4:BG6"/>
    <mergeCell ref="BF4:BF6"/>
    <mergeCell ref="BE4:BE6"/>
    <mergeCell ref="BD4:BD6"/>
    <mergeCell ref="BC4:BC6"/>
    <mergeCell ref="BB4:BB6"/>
    <mergeCell ref="BA4:BA6"/>
    <mergeCell ref="AZ4:AZ6"/>
    <mergeCell ref="CA4:CA6"/>
    <mergeCell ref="CB4:CB6"/>
    <mergeCell ref="CC4:CC6"/>
    <mergeCell ref="CD4:CD6"/>
    <mergeCell ref="CE4:CE6"/>
    <mergeCell ref="CF4:CF6"/>
    <mergeCell ref="CG4:CG6"/>
    <mergeCell ref="CH4:CH6"/>
    <mergeCell ref="CI4:CI6"/>
    <mergeCell ref="DU4:DU6"/>
    <mergeCell ref="DV4:DV6"/>
    <mergeCell ref="DW4:DW6"/>
    <mergeCell ref="DX4:DX6"/>
    <mergeCell ref="DY4:DY6"/>
    <mergeCell ref="DZ4:DZ6"/>
    <mergeCell ref="EM4:EM6"/>
    <mergeCell ref="EN4:EN6"/>
    <mergeCell ref="EO4:EO6"/>
    <mergeCell ref="EP4:EP6"/>
    <mergeCell ref="EQ4:EQ6"/>
    <mergeCell ref="ER4:ER6"/>
    <mergeCell ref="DI3:DK3"/>
    <mergeCell ref="EY3:FA3"/>
    <mergeCell ref="FB3:FD3"/>
    <mergeCell ref="FE3:FG3"/>
    <mergeCell ref="FH3:FJ3"/>
    <mergeCell ref="FK3:FM3"/>
    <mergeCell ref="DX3:DZ3"/>
    <mergeCell ref="EM3:EO3"/>
    <mergeCell ref="EP3:ER3"/>
    <mergeCell ref="DI4:DI6"/>
    <mergeCell ref="DJ4:DJ6"/>
    <mergeCell ref="DK4:DK6"/>
    <mergeCell ref="DL4:DL6"/>
    <mergeCell ref="DM4:DM6"/>
    <mergeCell ref="DN4:DN6"/>
    <mergeCell ref="DO4:DO6"/>
    <mergeCell ref="DP4:DP6"/>
    <mergeCell ref="DQ4:DQ6"/>
    <mergeCell ref="DR4:DR6"/>
    <mergeCell ref="DS4:DS6"/>
    <mergeCell ref="DT4:DT6"/>
    <mergeCell ref="FR4:FR6"/>
    <mergeCell ref="FS4:FS6"/>
    <mergeCell ref="GF4:GF6"/>
    <mergeCell ref="GG4:GG6"/>
    <mergeCell ref="GO3:GQ3"/>
    <mergeCell ref="GR3:GT3"/>
    <mergeCell ref="FN3:FP3"/>
    <mergeCell ref="FQ3:FS3"/>
    <mergeCell ref="GI4:GI6"/>
    <mergeCell ref="GJ4:GJ6"/>
    <mergeCell ref="GK4:GK6"/>
    <mergeCell ref="GL4:GL6"/>
    <mergeCell ref="GH4:GH6"/>
    <mergeCell ref="GF3:GH3"/>
    <mergeCell ref="FO4:FO6"/>
    <mergeCell ref="FP4:FP6"/>
    <mergeCell ref="FQ4:FQ6"/>
    <mergeCell ref="FT3:FV3"/>
    <mergeCell ref="FW3:FY3"/>
    <mergeCell ref="FZ3:GB3"/>
    <mergeCell ref="GC3:GE3"/>
    <mergeCell ref="FT4:FT6"/>
    <mergeCell ref="FU4:FU6"/>
    <mergeCell ref="FV4:FV6"/>
    <mergeCell ref="GU3:GW3"/>
    <mergeCell ref="GX3:GZ3"/>
    <mergeCell ref="HA3:HC3"/>
    <mergeCell ref="HD3:HF3"/>
    <mergeCell ref="HS3:HU3"/>
    <mergeCell ref="HV3:HX3"/>
    <mergeCell ref="GO4:GO6"/>
    <mergeCell ref="GP4:GP6"/>
    <mergeCell ref="GQ4:GQ6"/>
    <mergeCell ref="GR4:GR6"/>
    <mergeCell ref="GS4:GS6"/>
    <mergeCell ref="GT4:GT6"/>
    <mergeCell ref="GU4:GU6"/>
    <mergeCell ref="GV4:GV6"/>
    <mergeCell ref="GW4:GW6"/>
    <mergeCell ref="GX4:GX6"/>
    <mergeCell ref="GY4:GY6"/>
    <mergeCell ref="GZ4:GZ6"/>
    <mergeCell ref="HA4:HA6"/>
    <mergeCell ref="HB4:HB6"/>
    <mergeCell ref="HC4:HC6"/>
    <mergeCell ref="HD4:HD6"/>
    <mergeCell ref="HG3:HI3"/>
    <mergeCell ref="HJ3:HL3"/>
    <mergeCell ref="IQ3:IS3"/>
    <mergeCell ref="IT3:IV3"/>
    <mergeCell ref="IW3:IY3"/>
    <mergeCell ref="JL3:JN3"/>
    <mergeCell ref="IE4:IE6"/>
    <mergeCell ref="IF4:IF6"/>
    <mergeCell ref="IG4:IG6"/>
    <mergeCell ref="IH4:IH6"/>
    <mergeCell ref="II4:II6"/>
    <mergeCell ref="IJ4:IJ6"/>
    <mergeCell ref="IK4:IK6"/>
    <mergeCell ref="IL4:IL6"/>
    <mergeCell ref="IM4:IM6"/>
    <mergeCell ref="IN4:IN6"/>
    <mergeCell ref="IO4:IO6"/>
    <mergeCell ref="IP4:IP6"/>
    <mergeCell ref="IQ4:IQ6"/>
    <mergeCell ref="IR4:IR6"/>
    <mergeCell ref="IS4:IS6"/>
    <mergeCell ref="IT4:IT6"/>
    <mergeCell ref="MC4:MC6"/>
    <mergeCell ref="MD4:MD6"/>
    <mergeCell ref="ME4:ME6"/>
    <mergeCell ref="MF4:MF6"/>
    <mergeCell ref="MG4:MG6"/>
    <mergeCell ref="JU3:JW3"/>
    <mergeCell ref="JX3:JZ3"/>
    <mergeCell ref="KA3:KC3"/>
    <mergeCell ref="MC3:ME3"/>
    <mergeCell ref="MF3:MH3"/>
    <mergeCell ref="JU4:JU6"/>
    <mergeCell ref="JV4:JV6"/>
    <mergeCell ref="JW4:JW6"/>
    <mergeCell ref="JX4:JX6"/>
    <mergeCell ref="JY4:JY6"/>
    <mergeCell ref="JZ4:JZ6"/>
    <mergeCell ref="KA4:KA6"/>
    <mergeCell ref="KB4:KB6"/>
    <mergeCell ref="KC4:KC6"/>
    <mergeCell ref="KM4:KM6"/>
    <mergeCell ref="KN4:KN6"/>
    <mergeCell ref="KO4:KO6"/>
    <mergeCell ref="KD3:KF3"/>
    <mergeCell ref="KG3:KI3"/>
    <mergeCell ref="MH4:MH6"/>
    <mergeCell ref="MI4:MI6"/>
    <mergeCell ref="MJ4:MJ6"/>
    <mergeCell ref="MK4:MK6"/>
    <mergeCell ref="ML4:ML6"/>
    <mergeCell ref="MM4:MM6"/>
    <mergeCell ref="MN4:MN6"/>
    <mergeCell ref="MO4:MO6"/>
    <mergeCell ref="MP4:MP6"/>
    <mergeCell ref="OH3:OJ3"/>
    <mergeCell ref="NA4:NA6"/>
    <mergeCell ref="NB4:NB6"/>
    <mergeCell ref="NC4:NC6"/>
    <mergeCell ref="ND4:ND6"/>
    <mergeCell ref="NE4:NE6"/>
    <mergeCell ref="NF4:NF6"/>
    <mergeCell ref="NG4:NG6"/>
    <mergeCell ref="NH4:NH6"/>
    <mergeCell ref="NI4:NI6"/>
    <mergeCell ref="NJ4:NJ6"/>
    <mergeCell ref="NK4:NK6"/>
    <mergeCell ref="NL4:NL6"/>
    <mergeCell ref="NM4:NM6"/>
    <mergeCell ref="NN4:NN6"/>
    <mergeCell ref="NO4:NO6"/>
    <mergeCell ref="NP4:NP6"/>
    <mergeCell ref="NQ4:NQ6"/>
    <mergeCell ref="NR4:NR6"/>
    <mergeCell ref="OF4:OF6"/>
    <mergeCell ref="OG4:OG6"/>
    <mergeCell ref="OH4:OH6"/>
    <mergeCell ref="OI4:OI6"/>
    <mergeCell ref="OJ4:OJ6"/>
    <mergeCell ref="OR3:OT3"/>
    <mergeCell ref="OR4:OR6"/>
    <mergeCell ref="OT4:OT6"/>
    <mergeCell ref="OS4:OS6"/>
    <mergeCell ref="ON4:ON6"/>
    <mergeCell ref="OP2:OP3"/>
    <mergeCell ref="OK3:OL3"/>
    <mergeCell ref="OM3:ON3"/>
    <mergeCell ref="OK4:OK6"/>
    <mergeCell ref="OL4:OL6"/>
    <mergeCell ref="OM4:OM6"/>
    <mergeCell ref="OQ2:OY2"/>
    <mergeCell ref="OY3:OY6"/>
    <mergeCell ref="OU3:OV3"/>
    <mergeCell ref="OW3:OX3"/>
    <mergeCell ref="OU4:OU6"/>
    <mergeCell ref="OV4:OV6"/>
    <mergeCell ref="OQ3:OQ5"/>
    <mergeCell ref="C125:D125"/>
    <mergeCell ref="C127:D127"/>
    <mergeCell ref="C129:D129"/>
    <mergeCell ref="C133:D133"/>
    <mergeCell ref="C135:D135"/>
    <mergeCell ref="C137:D137"/>
    <mergeCell ref="C159:D159"/>
    <mergeCell ref="C152:D152"/>
    <mergeCell ref="C154:D154"/>
    <mergeCell ref="C156:D156"/>
    <mergeCell ref="C158:D158"/>
    <mergeCell ref="C136:D136"/>
    <mergeCell ref="C144:D144"/>
    <mergeCell ref="C146:D146"/>
    <mergeCell ref="C148:D148"/>
    <mergeCell ref="C139:D139"/>
    <mergeCell ref="C141:D141"/>
    <mergeCell ref="C143:D143"/>
    <mergeCell ref="C149:D149"/>
    <mergeCell ref="C151:D151"/>
    <mergeCell ref="C153:D153"/>
    <mergeCell ref="C155:D155"/>
    <mergeCell ref="C157:D157"/>
    <mergeCell ref="C138:D138"/>
    <mergeCell ref="C176:D176"/>
    <mergeCell ref="C161:D161"/>
    <mergeCell ref="C163:D163"/>
    <mergeCell ref="C165:D165"/>
    <mergeCell ref="C173:D173"/>
    <mergeCell ref="C167:D167"/>
    <mergeCell ref="C169:D169"/>
    <mergeCell ref="C171:D171"/>
    <mergeCell ref="C145:D145"/>
    <mergeCell ref="C166:D166"/>
    <mergeCell ref="C168:D168"/>
    <mergeCell ref="C170:D170"/>
    <mergeCell ref="C172:D172"/>
    <mergeCell ref="C174:D174"/>
    <mergeCell ref="C185:D185"/>
    <mergeCell ref="C187:D187"/>
    <mergeCell ref="C189:D189"/>
    <mergeCell ref="C147:D147"/>
    <mergeCell ref="C175:D175"/>
    <mergeCell ref="C177:D177"/>
    <mergeCell ref="C201:D201"/>
    <mergeCell ref="C183:D183"/>
    <mergeCell ref="C191:D191"/>
    <mergeCell ref="C193:D193"/>
    <mergeCell ref="C195:D195"/>
    <mergeCell ref="C150:D150"/>
    <mergeCell ref="C179:D179"/>
    <mergeCell ref="C178:D178"/>
    <mergeCell ref="C180:D180"/>
    <mergeCell ref="C182:D182"/>
    <mergeCell ref="C184:D184"/>
    <mergeCell ref="C186:D186"/>
    <mergeCell ref="C188:D188"/>
    <mergeCell ref="C190:D190"/>
    <mergeCell ref="C192:D192"/>
    <mergeCell ref="C160:D160"/>
    <mergeCell ref="C162:D162"/>
    <mergeCell ref="C164:D164"/>
    <mergeCell ref="C118:D118"/>
    <mergeCell ref="C120:D120"/>
    <mergeCell ref="C122:D122"/>
    <mergeCell ref="C124:D124"/>
    <mergeCell ref="AS4:AS6"/>
    <mergeCell ref="AT4:AT6"/>
    <mergeCell ref="AL3:AN3"/>
    <mergeCell ref="AL4:AL6"/>
    <mergeCell ref="AM4:AM6"/>
    <mergeCell ref="AN4:AN6"/>
    <mergeCell ref="AF4:AF6"/>
    <mergeCell ref="AI3:AK3"/>
    <mergeCell ref="AF3:AH3"/>
    <mergeCell ref="AC3:AE3"/>
    <mergeCell ref="AE4:AE6"/>
    <mergeCell ref="AD4:AD6"/>
    <mergeCell ref="AC4:AC6"/>
    <mergeCell ref="S3:S5"/>
    <mergeCell ref="L4:L5"/>
    <mergeCell ref="M4:M5"/>
    <mergeCell ref="N4:N5"/>
    <mergeCell ref="R3:R5"/>
    <mergeCell ref="P2:P6"/>
    <mergeCell ref="L3:O3"/>
    <mergeCell ref="BM210:BO210"/>
    <mergeCell ref="BM211:BP211"/>
    <mergeCell ref="BM212:BO212"/>
    <mergeCell ref="BM213:BO213"/>
    <mergeCell ref="C202:D202"/>
    <mergeCell ref="C204:D204"/>
    <mergeCell ref="Z2:Z5"/>
    <mergeCell ref="C194:D194"/>
    <mergeCell ref="C196:D196"/>
    <mergeCell ref="C198:D198"/>
    <mergeCell ref="C200:D200"/>
    <mergeCell ref="C126:D126"/>
    <mergeCell ref="C128:D128"/>
    <mergeCell ref="C130:D130"/>
    <mergeCell ref="C132:D132"/>
    <mergeCell ref="C134:D134"/>
    <mergeCell ref="C197:D197"/>
    <mergeCell ref="C199:D199"/>
    <mergeCell ref="C119:D119"/>
    <mergeCell ref="C121:D121"/>
    <mergeCell ref="C123:D123"/>
    <mergeCell ref="C181:D181"/>
    <mergeCell ref="C140:D140"/>
    <mergeCell ref="C142:D142"/>
    <mergeCell ref="CK3:CM3"/>
    <mergeCell ref="CN3:CP3"/>
    <mergeCell ref="CQ3:CS3"/>
    <mergeCell ref="CT3:CV3"/>
    <mergeCell ref="CK4:CK6"/>
    <mergeCell ref="CL4:CL6"/>
    <mergeCell ref="CM4:CM6"/>
    <mergeCell ref="CN4:CN6"/>
    <mergeCell ref="CO4:CO6"/>
    <mergeCell ref="CP4:CP6"/>
    <mergeCell ref="CQ4:CQ6"/>
    <mergeCell ref="CR4:CR6"/>
    <mergeCell ref="CS4:CS6"/>
    <mergeCell ref="CT4:CT6"/>
    <mergeCell ref="CU4:CU6"/>
    <mergeCell ref="CV4:CV6"/>
    <mergeCell ref="EA3:EC3"/>
    <mergeCell ref="ED3:EF3"/>
    <mergeCell ref="EG3:EI3"/>
    <mergeCell ref="EJ3:EL3"/>
    <mergeCell ref="EA4:EA6"/>
    <mergeCell ref="EB4:EB6"/>
    <mergeCell ref="EC4:EC6"/>
    <mergeCell ref="ED4:ED6"/>
    <mergeCell ref="EE4:EE6"/>
    <mergeCell ref="EF4:EF6"/>
    <mergeCell ref="EG4:EG6"/>
    <mergeCell ref="EH4:EH6"/>
    <mergeCell ref="EI4:EI6"/>
    <mergeCell ref="EJ4:EJ6"/>
    <mergeCell ref="EK4:EK6"/>
    <mergeCell ref="EL4:EL6"/>
    <mergeCell ref="FW4:FW6"/>
    <mergeCell ref="FX4:FX6"/>
    <mergeCell ref="FY4:FY6"/>
    <mergeCell ref="FZ4:FZ6"/>
    <mergeCell ref="GA4:GA6"/>
    <mergeCell ref="GB4:GB6"/>
    <mergeCell ref="GC4:GC6"/>
    <mergeCell ref="GD4:GD6"/>
    <mergeCell ref="GE4:GE6"/>
    <mergeCell ref="HO4:HO6"/>
    <mergeCell ref="HP4:HP6"/>
    <mergeCell ref="HQ4:HQ6"/>
    <mergeCell ref="HR4:HR6"/>
    <mergeCell ref="IZ3:JB3"/>
    <mergeCell ref="JC3:JE3"/>
    <mergeCell ref="JF3:JH3"/>
    <mergeCell ref="JI3:JK3"/>
    <mergeCell ref="IZ4:IZ6"/>
    <mergeCell ref="JA4:JA6"/>
    <mergeCell ref="JB4:JB6"/>
    <mergeCell ref="JC4:JC6"/>
    <mergeCell ref="JD4:JD6"/>
    <mergeCell ref="JE4:JE6"/>
    <mergeCell ref="JF4:JF6"/>
    <mergeCell ref="JG4:JG6"/>
    <mergeCell ref="JH4:JH6"/>
    <mergeCell ref="JI4:JI6"/>
    <mergeCell ref="JJ4:JJ6"/>
    <mergeCell ref="JK4:JK6"/>
    <mergeCell ref="IE3:IG3"/>
    <mergeCell ref="IH3:IJ3"/>
    <mergeCell ref="IK3:IM3"/>
    <mergeCell ref="IN3:IP3"/>
    <mergeCell ref="KV4:KV6"/>
    <mergeCell ref="KW4:KW6"/>
    <mergeCell ref="KX4:KX6"/>
    <mergeCell ref="KY4:KY6"/>
    <mergeCell ref="KZ4:KZ6"/>
    <mergeCell ref="LA4:LA6"/>
    <mergeCell ref="LQ3:LS3"/>
    <mergeCell ref="LT3:LV3"/>
    <mergeCell ref="LW3:LY3"/>
    <mergeCell ref="LM4:LM6"/>
    <mergeCell ref="LN4:LN6"/>
    <mergeCell ref="LO4:LO6"/>
    <mergeCell ref="LP4:LP6"/>
    <mergeCell ref="LD4:LD6"/>
    <mergeCell ref="LK3:LM3"/>
    <mergeCell ref="LN3:LP3"/>
    <mergeCell ref="LK4:LK6"/>
    <mergeCell ref="LL4:LL6"/>
    <mergeCell ref="LZ3:MB3"/>
    <mergeCell ref="LQ4:LQ6"/>
    <mergeCell ref="LR4:LR6"/>
    <mergeCell ref="LS4:LS6"/>
    <mergeCell ref="LT4:LT6"/>
    <mergeCell ref="LU4:LU6"/>
    <mergeCell ref="LV4:LV6"/>
    <mergeCell ref="LW4:LW6"/>
    <mergeCell ref="LX4:LX6"/>
    <mergeCell ref="LY4:LY6"/>
    <mergeCell ref="LZ4:LZ6"/>
    <mergeCell ref="MA4:MA6"/>
    <mergeCell ref="MB4:MB6"/>
    <mergeCell ref="OD4:OD6"/>
    <mergeCell ref="NU4:NU6"/>
    <mergeCell ref="NV4:NV6"/>
    <mergeCell ref="NW4:NW6"/>
    <mergeCell ref="NX4:NX6"/>
    <mergeCell ref="NY4:NY6"/>
    <mergeCell ref="NZ4:NZ6"/>
    <mergeCell ref="OA4:OA6"/>
    <mergeCell ref="OB4:OB6"/>
    <mergeCell ref="OC4:OC6"/>
  </mergeCells>
  <conditionalFormatting sqref="M7">
    <cfRule type="expression" dxfId="724" priority="675">
      <formula>$M7&gt;$E7</formula>
    </cfRule>
  </conditionalFormatting>
  <conditionalFormatting sqref="M9:M104">
    <cfRule type="expression" dxfId="723" priority="674">
      <formula>$M9&gt;$E9</formula>
    </cfRule>
  </conditionalFormatting>
  <conditionalFormatting sqref="M106">
    <cfRule type="expression" dxfId="722" priority="664">
      <formula>$M106&gt;$E106</formula>
    </cfRule>
  </conditionalFormatting>
  <conditionalFormatting sqref="M105">
    <cfRule type="expression" dxfId="721" priority="666">
      <formula>$M105&gt;$E105</formula>
    </cfRule>
  </conditionalFormatting>
  <conditionalFormatting sqref="M107">
    <cfRule type="expression" dxfId="720" priority="660">
      <formula>$M107&gt;$E107</formula>
    </cfRule>
  </conditionalFormatting>
  <conditionalFormatting sqref="M108">
    <cfRule type="expression" dxfId="719" priority="658">
      <formula>$M108&gt;$E108</formula>
    </cfRule>
  </conditionalFormatting>
  <conditionalFormatting sqref="M109">
    <cfRule type="expression" dxfId="718" priority="654">
      <formula>$M109&gt;$E109</formula>
    </cfRule>
  </conditionalFormatting>
  <conditionalFormatting sqref="M110">
    <cfRule type="expression" dxfId="717" priority="652">
      <formula>$M110&gt;$E110</formula>
    </cfRule>
  </conditionalFormatting>
  <conditionalFormatting sqref="M111">
    <cfRule type="expression" dxfId="716" priority="648">
      <formula>$M111&gt;$E111</formula>
    </cfRule>
  </conditionalFormatting>
  <conditionalFormatting sqref="M112">
    <cfRule type="expression" dxfId="715" priority="646">
      <formula>$M112&gt;$E112</formula>
    </cfRule>
  </conditionalFormatting>
  <conditionalFormatting sqref="M113:M205">
    <cfRule type="expression" dxfId="714" priority="642">
      <formula>$M113&gt;$E113</formula>
    </cfRule>
  </conditionalFormatting>
  <conditionalFormatting sqref="OR7:OT118 OR203:OT205 OR131:OT132 OR191:OT196 OR175:OT182 OR159:OT160">
    <cfRule type="expression" dxfId="713" priority="605">
      <formula>$OQ7="Ne"</formula>
    </cfRule>
  </conditionalFormatting>
  <conditionalFormatting sqref="AC7:AK118 BS203:CJ205 BS131:CJ132 DI203:DZ205 DI131:DZ132 EY203:FS205 EY131:FS132 GO203:HF205 GO131:HF132 IE203:IY205 IE131:IY132 JU203:KO205 JU131:KO132 LK203:LP205 LK131:LP132 NA203:NR205 NA131:NR132 BS191:CJ196 DI191:DZ196 EY191:FS196 GO191:HF196 IE191:IY196 JU191:KO196 LK191:LP196 NA191:NR196 BS175:CJ182 DI175:DZ182 EY175:FS182 GO175:HF182 IE175:IY182 JU175:KO182 LK175:LP182 NA175:NR182 BS159:CJ160 DI159:DZ160 EY159:FS160 GO159:HF160 IE159:IY160 JU159:KO160 LK159:LP160 NA159:NR160 AX197:BL202 AX183:BL190 AX7:BL130 AX133:BL158 AX161:BL174 AC203:BL205 AC131:BL132 AC191:BL196 AC175:BL182 AC159:BL160 CW159:DB160 CW175:DB182 CW191:DB196 CW131:DB132 CW203:DB205 EM159:ER160 EM175:ER182 EM191:ER196 EM131:ER132 EM203:ER205 GF159:GH160 GF175:GH182 GF191:GH196 GF131:GH132 GF203:GH205 HS159:HX160 HS175:HX182 HS191:HX196 HS131:HX132 HS203:HX205 JL159:JN160 JL175:JN182 JL191:JN196 JL131:JN132 JL203:JN205 LB159:LD160 LB175:LD182 LB191:LD196 LB131:LD132 LB203:LD205 MC159:MT160 MC175:MT182 MC191:MT196 MC131:MT132 MC203:MT205 OE159:OJ160 OE175:OJ182 OE191:OJ196 OE131:OJ132 OE203:OJ205">
    <cfRule type="expression" dxfId="712" priority="604">
      <formula>$Z7="Ne"</formula>
    </cfRule>
  </conditionalFormatting>
  <conditionalFormatting sqref="BS7:CJ118 CW7:DB118">
    <cfRule type="expression" dxfId="711" priority="603">
      <formula>$Z7="Ne"</formula>
    </cfRule>
  </conditionalFormatting>
  <conditionalFormatting sqref="DI7:DZ118 EM7:ER118">
    <cfRule type="expression" dxfId="710" priority="602">
      <formula>$Z7="Ne"</formula>
    </cfRule>
  </conditionalFormatting>
  <conditionalFormatting sqref="EY7:FS118 GF7:GH118">
    <cfRule type="expression" dxfId="709" priority="601">
      <formula>$Z7="Ne"</formula>
    </cfRule>
  </conditionalFormatting>
  <conditionalFormatting sqref="GO7:HF118 HS7:HX118">
    <cfRule type="expression" dxfId="708" priority="600">
      <formula>$Z7="Ne"</formula>
    </cfRule>
  </conditionalFormatting>
  <conditionalFormatting sqref="IE7:IY118 JL7:JN118">
    <cfRule type="expression" dxfId="707" priority="599">
      <formula>$Z7="Ne"</formula>
    </cfRule>
  </conditionalFormatting>
  <conditionalFormatting sqref="JU7:KO118 LB7:LD118">
    <cfRule type="expression" dxfId="706" priority="598">
      <formula>$Z7="Ne"</formula>
    </cfRule>
  </conditionalFormatting>
  <conditionalFormatting sqref="LK7:LP118 MC7:MT118">
    <cfRule type="expression" dxfId="705" priority="597">
      <formula>$Z7="Ne"</formula>
    </cfRule>
  </conditionalFormatting>
  <conditionalFormatting sqref="NA7:NR118 OE7:OJ118">
    <cfRule type="expression" dxfId="704" priority="596">
      <formula>$Z7="Ne"</formula>
    </cfRule>
  </conditionalFormatting>
  <conditionalFormatting sqref="OR197:OT202">
    <cfRule type="expression" dxfId="703" priority="577">
      <formula>$OQ197="Ne"</formula>
    </cfRule>
  </conditionalFormatting>
  <conditionalFormatting sqref="AC197:AK202">
    <cfRule type="expression" dxfId="702" priority="576">
      <formula>$Z197="Ne"</formula>
    </cfRule>
  </conditionalFormatting>
  <conditionalFormatting sqref="BS197:CJ202 CW197:DB202">
    <cfRule type="expression" dxfId="701" priority="575">
      <formula>$Z197="Ne"</formula>
    </cfRule>
  </conditionalFormatting>
  <conditionalFormatting sqref="DI197:DZ202 EM197:ER202">
    <cfRule type="expression" dxfId="700" priority="574">
      <formula>$Z197="Ne"</formula>
    </cfRule>
  </conditionalFormatting>
  <conditionalFormatting sqref="EY197:FS202 GF197:GH202">
    <cfRule type="expression" dxfId="699" priority="573">
      <formula>$Z197="Ne"</formula>
    </cfRule>
  </conditionalFormatting>
  <conditionalFormatting sqref="GO197:HF202 HS197:HX202">
    <cfRule type="expression" dxfId="698" priority="572">
      <formula>$Z197="Ne"</formula>
    </cfRule>
  </conditionalFormatting>
  <conditionalFormatting sqref="IE197:IY202 JL197:JN202">
    <cfRule type="expression" dxfId="697" priority="571">
      <formula>$Z197="Ne"</formula>
    </cfRule>
  </conditionalFormatting>
  <conditionalFormatting sqref="JU197:KO202 LB197:LD202">
    <cfRule type="expression" dxfId="696" priority="570">
      <formula>$Z197="Ne"</formula>
    </cfRule>
  </conditionalFormatting>
  <conditionalFormatting sqref="LK197:LP202 MC197:MT202">
    <cfRule type="expression" dxfId="695" priority="569">
      <formula>$Z197="Ne"</formula>
    </cfRule>
  </conditionalFormatting>
  <conditionalFormatting sqref="NA197:NR202 OE197:OJ202">
    <cfRule type="expression" dxfId="694" priority="568">
      <formula>$Z197="Ne"</formula>
    </cfRule>
  </conditionalFormatting>
  <conditionalFormatting sqref="OR183:OT184">
    <cfRule type="expression" dxfId="693" priority="549">
      <formula>$OQ183="Ne"</formula>
    </cfRule>
  </conditionalFormatting>
  <conditionalFormatting sqref="AC183:AK184">
    <cfRule type="expression" dxfId="692" priority="548">
      <formula>$Z183="Ne"</formula>
    </cfRule>
  </conditionalFormatting>
  <conditionalFormatting sqref="BS183:CJ184 CW183:DB184">
    <cfRule type="expression" dxfId="691" priority="547">
      <formula>$Z183="Ne"</formula>
    </cfRule>
  </conditionalFormatting>
  <conditionalFormatting sqref="DI183:DZ184 EM183:ER184">
    <cfRule type="expression" dxfId="690" priority="546">
      <formula>$Z183="Ne"</formula>
    </cfRule>
  </conditionalFormatting>
  <conditionalFormatting sqref="EY183:FS184 GF183:GH184">
    <cfRule type="expression" dxfId="689" priority="545">
      <formula>$Z183="Ne"</formula>
    </cfRule>
  </conditionalFormatting>
  <conditionalFormatting sqref="GO183:HF184 HS183:HX184">
    <cfRule type="expression" dxfId="688" priority="544">
      <formula>$Z183="Ne"</formula>
    </cfRule>
  </conditionalFormatting>
  <conditionalFormatting sqref="IE183:IY184 JL183:JN184">
    <cfRule type="expression" dxfId="687" priority="543">
      <formula>$Z183="Ne"</formula>
    </cfRule>
  </conditionalFormatting>
  <conditionalFormatting sqref="JU183:KO184 LB183:LD184">
    <cfRule type="expression" dxfId="686" priority="542">
      <formula>$Z183="Ne"</formula>
    </cfRule>
  </conditionalFormatting>
  <conditionalFormatting sqref="LK183:LP184 MC183:MT184">
    <cfRule type="expression" dxfId="685" priority="541">
      <formula>$Z183="Ne"</formula>
    </cfRule>
  </conditionalFormatting>
  <conditionalFormatting sqref="NA183:NR184 OE183:OJ184">
    <cfRule type="expression" dxfId="684" priority="540">
      <formula>$Z183="Ne"</formula>
    </cfRule>
  </conditionalFormatting>
  <conditionalFormatting sqref="OR119:OT124">
    <cfRule type="expression" dxfId="683" priority="521">
      <formula>$OQ119="Ne"</formula>
    </cfRule>
  </conditionalFormatting>
  <conditionalFormatting sqref="AC119:AK124">
    <cfRule type="expression" dxfId="682" priority="520">
      <formula>$Z119="Ne"</formula>
    </cfRule>
  </conditionalFormatting>
  <conditionalFormatting sqref="BS119:CJ124 CW119:DB124">
    <cfRule type="expression" dxfId="681" priority="519">
      <formula>$Z119="Ne"</formula>
    </cfRule>
  </conditionalFormatting>
  <conditionalFormatting sqref="DI119:DZ124 EM119:ER124">
    <cfRule type="expression" dxfId="680" priority="518">
      <formula>$Z119="Ne"</formula>
    </cfRule>
  </conditionalFormatting>
  <conditionalFormatting sqref="EY119:FS124 GF119:GH124">
    <cfRule type="expression" dxfId="679" priority="517">
      <formula>$Z119="Ne"</formula>
    </cfRule>
  </conditionalFormatting>
  <conditionalFormatting sqref="GO119:HF124 HS119:HX124">
    <cfRule type="expression" dxfId="678" priority="516">
      <formula>$Z119="Ne"</formula>
    </cfRule>
  </conditionalFormatting>
  <conditionalFormatting sqref="IE119:IY124 JL119:JN124">
    <cfRule type="expression" dxfId="677" priority="515">
      <formula>$Z119="Ne"</formula>
    </cfRule>
  </conditionalFormatting>
  <conditionalFormatting sqref="JU119:KO124 LB119:LD124">
    <cfRule type="expression" dxfId="676" priority="514">
      <formula>$Z119="Ne"</formula>
    </cfRule>
  </conditionalFormatting>
  <conditionalFormatting sqref="LK119:LP124 MC119:MT124">
    <cfRule type="expression" dxfId="675" priority="513">
      <formula>$Z119="Ne"</formula>
    </cfRule>
  </conditionalFormatting>
  <conditionalFormatting sqref="NA119:NR124 OE119:OJ124">
    <cfRule type="expression" dxfId="674" priority="512">
      <formula>$Z119="Ne"</formula>
    </cfRule>
  </conditionalFormatting>
  <conditionalFormatting sqref="OR145:OT146">
    <cfRule type="expression" dxfId="673" priority="493">
      <formula>$OQ145="Ne"</formula>
    </cfRule>
  </conditionalFormatting>
  <conditionalFormatting sqref="AC145:AK146">
    <cfRule type="expression" dxfId="672" priority="492">
      <formula>$Z145="Ne"</formula>
    </cfRule>
  </conditionalFormatting>
  <conditionalFormatting sqref="BS145:CJ146 CW145:DB146">
    <cfRule type="expression" dxfId="671" priority="491">
      <formula>$Z145="Ne"</formula>
    </cfRule>
  </conditionalFormatting>
  <conditionalFormatting sqref="DI145:DZ146 EM145:ER146">
    <cfRule type="expression" dxfId="670" priority="490">
      <formula>$Z145="Ne"</formula>
    </cfRule>
  </conditionalFormatting>
  <conditionalFormatting sqref="EY145:FS146 GF145:GH146">
    <cfRule type="expression" dxfId="669" priority="489">
      <formula>$Z145="Ne"</formula>
    </cfRule>
  </conditionalFormatting>
  <conditionalFormatting sqref="GO145:HF146 HS145:HX146">
    <cfRule type="expression" dxfId="668" priority="488">
      <formula>$Z145="Ne"</formula>
    </cfRule>
  </conditionalFormatting>
  <conditionalFormatting sqref="IE145:IY146 JL145:JN146">
    <cfRule type="expression" dxfId="667" priority="487">
      <formula>$Z145="Ne"</formula>
    </cfRule>
  </conditionalFormatting>
  <conditionalFormatting sqref="JU145:KO146 LB145:LD146">
    <cfRule type="expression" dxfId="666" priority="486">
      <formula>$Z145="Ne"</formula>
    </cfRule>
  </conditionalFormatting>
  <conditionalFormatting sqref="LK145:LP146 MC145:MT146">
    <cfRule type="expression" dxfId="665" priority="485">
      <formula>$Z145="Ne"</formula>
    </cfRule>
  </conditionalFormatting>
  <conditionalFormatting sqref="NA145:NR146 OE145:OJ146">
    <cfRule type="expression" dxfId="664" priority="484">
      <formula>$Z145="Ne"</formula>
    </cfRule>
  </conditionalFormatting>
  <conditionalFormatting sqref="OR185:OT190">
    <cfRule type="expression" dxfId="663" priority="465">
      <formula>$OQ185="Ne"</formula>
    </cfRule>
  </conditionalFormatting>
  <conditionalFormatting sqref="AC185:AK190">
    <cfRule type="expression" dxfId="662" priority="464">
      <formula>$Z185="Ne"</formula>
    </cfRule>
  </conditionalFormatting>
  <conditionalFormatting sqref="BS185:CJ190 CW185:DB190">
    <cfRule type="expression" dxfId="661" priority="463">
      <formula>$Z185="Ne"</formula>
    </cfRule>
  </conditionalFormatting>
  <conditionalFormatting sqref="DI185:DZ190 EM185:ER190">
    <cfRule type="expression" dxfId="660" priority="462">
      <formula>$Z185="Ne"</formula>
    </cfRule>
  </conditionalFormatting>
  <conditionalFormatting sqref="EY185:FS190 GF185:GH190">
    <cfRule type="expression" dxfId="659" priority="461">
      <formula>$Z185="Ne"</formula>
    </cfRule>
  </conditionalFormatting>
  <conditionalFormatting sqref="GO185:HF190 HS185:HX190">
    <cfRule type="expression" dxfId="658" priority="460">
      <formula>$Z185="Ne"</formula>
    </cfRule>
  </conditionalFormatting>
  <conditionalFormatting sqref="IE185:IY190 JL185:JN190">
    <cfRule type="expression" dxfId="657" priority="459">
      <formula>$Z185="Ne"</formula>
    </cfRule>
  </conditionalFormatting>
  <conditionalFormatting sqref="JU185:KO190 LB185:LD190">
    <cfRule type="expression" dxfId="656" priority="458">
      <formula>$Z185="Ne"</formula>
    </cfRule>
  </conditionalFormatting>
  <conditionalFormatting sqref="LK185:LP190 MC185:MT190">
    <cfRule type="expression" dxfId="655" priority="457">
      <formula>$Z185="Ne"</formula>
    </cfRule>
  </conditionalFormatting>
  <conditionalFormatting sqref="NA185:NR190 OE185:OJ190">
    <cfRule type="expression" dxfId="654" priority="456">
      <formula>$Z185="Ne"</formula>
    </cfRule>
  </conditionalFormatting>
  <conditionalFormatting sqref="OR147:OT148">
    <cfRule type="expression" dxfId="653" priority="437">
      <formula>$OQ147="Ne"</formula>
    </cfRule>
  </conditionalFormatting>
  <conditionalFormatting sqref="AC147:AK148">
    <cfRule type="expression" dxfId="652" priority="436">
      <formula>$Z147="Ne"</formula>
    </cfRule>
  </conditionalFormatting>
  <conditionalFormatting sqref="BS147:CJ148 CW147:DB148">
    <cfRule type="expression" dxfId="651" priority="435">
      <formula>$Z147="Ne"</formula>
    </cfRule>
  </conditionalFormatting>
  <conditionalFormatting sqref="DI147:DZ148 EM147:ER148">
    <cfRule type="expression" dxfId="650" priority="434">
      <formula>$Z147="Ne"</formula>
    </cfRule>
  </conditionalFormatting>
  <conditionalFormatting sqref="EY147:FS148 GF147:GH148">
    <cfRule type="expression" dxfId="649" priority="433">
      <formula>$Z147="Ne"</formula>
    </cfRule>
  </conditionalFormatting>
  <conditionalFormatting sqref="GO147:HF148 HS147:HX148">
    <cfRule type="expression" dxfId="648" priority="432">
      <formula>$Z147="Ne"</formula>
    </cfRule>
  </conditionalFormatting>
  <conditionalFormatting sqref="IE147:IY148 JL147:JN148">
    <cfRule type="expression" dxfId="647" priority="431">
      <formula>$Z147="Ne"</formula>
    </cfRule>
  </conditionalFormatting>
  <conditionalFormatting sqref="JU147:KO148 LB147:LD148">
    <cfRule type="expression" dxfId="646" priority="430">
      <formula>$Z147="Ne"</formula>
    </cfRule>
  </conditionalFormatting>
  <conditionalFormatting sqref="LK147:LP148 MC147:MT148">
    <cfRule type="expression" dxfId="645" priority="429">
      <formula>$Z147="Ne"</formula>
    </cfRule>
  </conditionalFormatting>
  <conditionalFormatting sqref="NA147:NR148 OE147:OJ148">
    <cfRule type="expression" dxfId="644" priority="428">
      <formula>$Z147="Ne"</formula>
    </cfRule>
  </conditionalFormatting>
  <conditionalFormatting sqref="OR125:OT130">
    <cfRule type="expression" dxfId="643" priority="409">
      <formula>$OQ125="Ne"</formula>
    </cfRule>
  </conditionalFormatting>
  <conditionalFormatting sqref="AC125:AK130">
    <cfRule type="expression" dxfId="642" priority="408">
      <formula>$Z125="Ne"</formula>
    </cfRule>
  </conditionalFormatting>
  <conditionalFormatting sqref="BS125:CJ130 CW125:DB130">
    <cfRule type="expression" dxfId="641" priority="407">
      <formula>$Z125="Ne"</formula>
    </cfRule>
  </conditionalFormatting>
  <conditionalFormatting sqref="DI125:DZ130 EM125:ER130">
    <cfRule type="expression" dxfId="640" priority="406">
      <formula>$Z125="Ne"</formula>
    </cfRule>
  </conditionalFormatting>
  <conditionalFormatting sqref="EY125:FS130 GF125:GH130">
    <cfRule type="expression" dxfId="639" priority="405">
      <formula>$Z125="Ne"</formula>
    </cfRule>
  </conditionalFormatting>
  <conditionalFormatting sqref="GO125:HF130 HS125:HX130">
    <cfRule type="expression" dxfId="638" priority="404">
      <formula>$Z125="Ne"</formula>
    </cfRule>
  </conditionalFormatting>
  <conditionalFormatting sqref="IE125:IY130 JL125:JN130">
    <cfRule type="expression" dxfId="637" priority="403">
      <formula>$Z125="Ne"</formula>
    </cfRule>
  </conditionalFormatting>
  <conditionalFormatting sqref="JU125:KO130 LB125:LD130">
    <cfRule type="expression" dxfId="636" priority="402">
      <formula>$Z125="Ne"</formula>
    </cfRule>
  </conditionalFormatting>
  <conditionalFormatting sqref="LK125:LP130 MC125:MT130">
    <cfRule type="expression" dxfId="635" priority="401">
      <formula>$Z125="Ne"</formula>
    </cfRule>
  </conditionalFormatting>
  <conditionalFormatting sqref="NA125:NR130 OE125:OJ130">
    <cfRule type="expression" dxfId="634" priority="400">
      <formula>$Z125="Ne"</formula>
    </cfRule>
  </conditionalFormatting>
  <conditionalFormatting sqref="OR133:OT138">
    <cfRule type="expression" dxfId="633" priority="381">
      <formula>$OQ133="Ne"</formula>
    </cfRule>
  </conditionalFormatting>
  <conditionalFormatting sqref="AC133:AK138">
    <cfRule type="expression" dxfId="632" priority="380">
      <formula>$Z133="Ne"</formula>
    </cfRule>
  </conditionalFormatting>
  <conditionalFormatting sqref="BS133:CJ138 CW133:DB138">
    <cfRule type="expression" dxfId="631" priority="379">
      <formula>$Z133="Ne"</formula>
    </cfRule>
  </conditionalFormatting>
  <conditionalFormatting sqref="DI133:DZ138 EM133:ER138">
    <cfRule type="expression" dxfId="630" priority="378">
      <formula>$Z133="Ne"</formula>
    </cfRule>
  </conditionalFormatting>
  <conditionalFormatting sqref="EY133:FS138 GF133:GH138">
    <cfRule type="expression" dxfId="629" priority="377">
      <formula>$Z133="Ne"</formula>
    </cfRule>
  </conditionalFormatting>
  <conditionalFormatting sqref="GO133:HF138 HS133:HX138">
    <cfRule type="expression" dxfId="628" priority="376">
      <formula>$Z133="Ne"</formula>
    </cfRule>
  </conditionalFormatting>
  <conditionalFormatting sqref="IE133:IY138 JL133:JN138">
    <cfRule type="expression" dxfId="627" priority="375">
      <formula>$Z133="Ne"</formula>
    </cfRule>
  </conditionalFormatting>
  <conditionalFormatting sqref="JU133:KO138 LB133:LD138">
    <cfRule type="expression" dxfId="626" priority="374">
      <formula>$Z133="Ne"</formula>
    </cfRule>
  </conditionalFormatting>
  <conditionalFormatting sqref="LK133:LP138 MC133:MT138">
    <cfRule type="expression" dxfId="625" priority="373">
      <formula>$Z133="Ne"</formula>
    </cfRule>
  </conditionalFormatting>
  <conditionalFormatting sqref="NA133:NR138 OE133:OJ138">
    <cfRule type="expression" dxfId="624" priority="372">
      <formula>$Z133="Ne"</formula>
    </cfRule>
  </conditionalFormatting>
  <conditionalFormatting sqref="OR139:OT144">
    <cfRule type="expression" dxfId="623" priority="353">
      <formula>$OQ139="Ne"</formula>
    </cfRule>
  </conditionalFormatting>
  <conditionalFormatting sqref="AC139:AK144">
    <cfRule type="expression" dxfId="622" priority="352">
      <formula>$Z139="Ne"</formula>
    </cfRule>
  </conditionalFormatting>
  <conditionalFormatting sqref="BS139:CJ144 CW139:DB144">
    <cfRule type="expression" dxfId="621" priority="351">
      <formula>$Z139="Ne"</formula>
    </cfRule>
  </conditionalFormatting>
  <conditionalFormatting sqref="DI139:DZ144 EM139:ER144">
    <cfRule type="expression" dxfId="620" priority="350">
      <formula>$Z139="Ne"</formula>
    </cfRule>
  </conditionalFormatting>
  <conditionalFormatting sqref="EY139:FS144 GF139:GH144">
    <cfRule type="expression" dxfId="619" priority="349">
      <formula>$Z139="Ne"</formula>
    </cfRule>
  </conditionalFormatting>
  <conditionalFormatting sqref="GO139:HF144 HS139:HX144">
    <cfRule type="expression" dxfId="618" priority="348">
      <formula>$Z139="Ne"</formula>
    </cfRule>
  </conditionalFormatting>
  <conditionalFormatting sqref="IE139:IY144 JL139:JN144">
    <cfRule type="expression" dxfId="617" priority="347">
      <formula>$Z139="Ne"</formula>
    </cfRule>
  </conditionalFormatting>
  <conditionalFormatting sqref="JU139:KO144 LB139:LD144">
    <cfRule type="expression" dxfId="616" priority="346">
      <formula>$Z139="Ne"</formula>
    </cfRule>
  </conditionalFormatting>
  <conditionalFormatting sqref="LK139:LP144 MC139:MT144">
    <cfRule type="expression" dxfId="615" priority="345">
      <formula>$Z139="Ne"</formula>
    </cfRule>
  </conditionalFormatting>
  <conditionalFormatting sqref="NA139:NR144 OE139:OJ144">
    <cfRule type="expression" dxfId="614" priority="344">
      <formula>$Z139="Ne"</formula>
    </cfRule>
  </conditionalFormatting>
  <conditionalFormatting sqref="OR173:OT174">
    <cfRule type="expression" dxfId="613" priority="331">
      <formula>$OQ173="Ne"</formula>
    </cfRule>
  </conditionalFormatting>
  <conditionalFormatting sqref="AC173:AK174">
    <cfRule type="expression" dxfId="612" priority="330">
      <formula>$Z173="Ne"</formula>
    </cfRule>
  </conditionalFormatting>
  <conditionalFormatting sqref="BS173:CJ174 CW173:DB174">
    <cfRule type="expression" dxfId="611" priority="329">
      <formula>$Z173="Ne"</formula>
    </cfRule>
  </conditionalFormatting>
  <conditionalFormatting sqref="DI173:DZ174 EM173:ER174">
    <cfRule type="expression" dxfId="610" priority="328">
      <formula>$Z173="Ne"</formula>
    </cfRule>
  </conditionalFormatting>
  <conditionalFormatting sqref="EY173:FS174 GF173:GH174">
    <cfRule type="expression" dxfId="609" priority="327">
      <formula>$Z173="Ne"</formula>
    </cfRule>
  </conditionalFormatting>
  <conditionalFormatting sqref="GO173:HF174 HS173:HX174">
    <cfRule type="expression" dxfId="608" priority="326">
      <formula>$Z173="Ne"</formula>
    </cfRule>
  </conditionalFormatting>
  <conditionalFormatting sqref="IE173:IY174 JL173:JN174">
    <cfRule type="expression" dxfId="607" priority="325">
      <formula>$Z173="Ne"</formula>
    </cfRule>
  </conditionalFormatting>
  <conditionalFormatting sqref="JU173:KO174 LB173:LD174">
    <cfRule type="expression" dxfId="606" priority="324">
      <formula>$Z173="Ne"</formula>
    </cfRule>
  </conditionalFormatting>
  <conditionalFormatting sqref="LK173:LP174 MC173:MT174">
    <cfRule type="expression" dxfId="605" priority="323">
      <formula>$Z173="Ne"</formula>
    </cfRule>
  </conditionalFormatting>
  <conditionalFormatting sqref="NA173:NR174 OE173:OJ174">
    <cfRule type="expression" dxfId="604" priority="322">
      <formula>$Z173="Ne"</formula>
    </cfRule>
  </conditionalFormatting>
  <conditionalFormatting sqref="OR161:OT166">
    <cfRule type="expression" dxfId="603" priority="303">
      <formula>$OQ161="Ne"</formula>
    </cfRule>
  </conditionalFormatting>
  <conditionalFormatting sqref="AC161:AK166">
    <cfRule type="expression" dxfId="602" priority="302">
      <formula>$Z161="Ne"</formula>
    </cfRule>
  </conditionalFormatting>
  <conditionalFormatting sqref="BS161:CJ166 CW161:DB166">
    <cfRule type="expression" dxfId="601" priority="301">
      <formula>$Z161="Ne"</formula>
    </cfRule>
  </conditionalFormatting>
  <conditionalFormatting sqref="DI161:DZ166 EM161:ER166">
    <cfRule type="expression" dxfId="600" priority="300">
      <formula>$Z161="Ne"</formula>
    </cfRule>
  </conditionalFormatting>
  <conditionalFormatting sqref="EY161:FS166 GF161:GH166">
    <cfRule type="expression" dxfId="599" priority="299">
      <formula>$Z161="Ne"</formula>
    </cfRule>
  </conditionalFormatting>
  <conditionalFormatting sqref="GO161:HF166 HS161:HX166">
    <cfRule type="expression" dxfId="598" priority="298">
      <formula>$Z161="Ne"</formula>
    </cfRule>
  </conditionalFormatting>
  <conditionalFormatting sqref="IE161:IY166 JL161:JN166">
    <cfRule type="expression" dxfId="597" priority="297">
      <formula>$Z161="Ne"</formula>
    </cfRule>
  </conditionalFormatting>
  <conditionalFormatting sqref="JU161:KO166 LB161:LD166">
    <cfRule type="expression" dxfId="596" priority="296">
      <formula>$Z161="Ne"</formula>
    </cfRule>
  </conditionalFormatting>
  <conditionalFormatting sqref="LK161:LP166 MC161:MT166">
    <cfRule type="expression" dxfId="595" priority="295">
      <formula>$Z161="Ne"</formula>
    </cfRule>
  </conditionalFormatting>
  <conditionalFormatting sqref="NA161:NR166 OE161:OJ166">
    <cfRule type="expression" dxfId="594" priority="294">
      <formula>$Z161="Ne"</formula>
    </cfRule>
  </conditionalFormatting>
  <conditionalFormatting sqref="OR155:OT158">
    <cfRule type="expression" dxfId="593" priority="281">
      <formula>$OQ155="Ne"</formula>
    </cfRule>
  </conditionalFormatting>
  <conditionalFormatting sqref="AC155:AK158">
    <cfRule type="expression" dxfId="592" priority="280">
      <formula>$Z155="Ne"</formula>
    </cfRule>
  </conditionalFormatting>
  <conditionalFormatting sqref="BS155:CJ158 CW155:DB158">
    <cfRule type="expression" dxfId="591" priority="279">
      <formula>$Z155="Ne"</formula>
    </cfRule>
  </conditionalFormatting>
  <conditionalFormatting sqref="DI155:DZ158 EM155:ER158">
    <cfRule type="expression" dxfId="590" priority="278">
      <formula>$Z155="Ne"</formula>
    </cfRule>
  </conditionalFormatting>
  <conditionalFormatting sqref="EY155:FS158 GF155:GH158">
    <cfRule type="expression" dxfId="589" priority="277">
      <formula>$Z155="Ne"</formula>
    </cfRule>
  </conditionalFormatting>
  <conditionalFormatting sqref="GO155:HF158 HS155:HX158">
    <cfRule type="expression" dxfId="588" priority="276">
      <formula>$Z155="Ne"</formula>
    </cfRule>
  </conditionalFormatting>
  <conditionalFormatting sqref="IE155:IY158 JL155:JN158">
    <cfRule type="expression" dxfId="587" priority="275">
      <formula>$Z155="Ne"</formula>
    </cfRule>
  </conditionalFormatting>
  <conditionalFormatting sqref="JU155:KO158 LB155:LD158">
    <cfRule type="expression" dxfId="586" priority="274">
      <formula>$Z155="Ne"</formula>
    </cfRule>
  </conditionalFormatting>
  <conditionalFormatting sqref="LK155:LP158 MC155:MT158">
    <cfRule type="expression" dxfId="585" priority="273">
      <formula>$Z155="Ne"</formula>
    </cfRule>
  </conditionalFormatting>
  <conditionalFormatting sqref="NA155:NR158 OE155:OJ158">
    <cfRule type="expression" dxfId="584" priority="272">
      <formula>$Z155="Ne"</formula>
    </cfRule>
  </conditionalFormatting>
  <conditionalFormatting sqref="OR149:OT154">
    <cfRule type="expression" dxfId="583" priority="253">
      <formula>$OQ149="Ne"</formula>
    </cfRule>
  </conditionalFormatting>
  <conditionalFormatting sqref="AC149:AK154">
    <cfRule type="expression" dxfId="582" priority="252">
      <formula>$Z149="Ne"</formula>
    </cfRule>
  </conditionalFormatting>
  <conditionalFormatting sqref="BS149:CJ154 CW149:DB154">
    <cfRule type="expression" dxfId="581" priority="251">
      <formula>$Z149="Ne"</formula>
    </cfRule>
  </conditionalFormatting>
  <conditionalFormatting sqref="DI149:DZ154 EM149:ER154">
    <cfRule type="expression" dxfId="580" priority="250">
      <formula>$Z149="Ne"</formula>
    </cfRule>
  </conditionalFormatting>
  <conditionalFormatting sqref="EY149:FS154 GF149:GH154">
    <cfRule type="expression" dxfId="579" priority="249">
      <formula>$Z149="Ne"</formula>
    </cfRule>
  </conditionalFormatting>
  <conditionalFormatting sqref="GO149:HF154 HS149:HX154">
    <cfRule type="expression" dxfId="578" priority="248">
      <formula>$Z149="Ne"</formula>
    </cfRule>
  </conditionalFormatting>
  <conditionalFormatting sqref="IE149:IY154 JL149:JN154">
    <cfRule type="expression" dxfId="577" priority="247">
      <formula>$Z149="Ne"</formula>
    </cfRule>
  </conditionalFormatting>
  <conditionalFormatting sqref="JU149:KO154 LB149:LD154">
    <cfRule type="expression" dxfId="576" priority="246">
      <formula>$Z149="Ne"</formula>
    </cfRule>
  </conditionalFormatting>
  <conditionalFormatting sqref="LK149:LP154 MC149:MT154">
    <cfRule type="expression" dxfId="575" priority="245">
      <formula>$Z149="Ne"</formula>
    </cfRule>
  </conditionalFormatting>
  <conditionalFormatting sqref="NA149:NR154 OE149:OJ154">
    <cfRule type="expression" dxfId="574" priority="244">
      <formula>$Z149="Ne"</formula>
    </cfRule>
  </conditionalFormatting>
  <conditionalFormatting sqref="OR171:OT172">
    <cfRule type="expression" dxfId="573" priority="237">
      <formula>$OQ171="Ne"</formula>
    </cfRule>
  </conditionalFormatting>
  <conditionalFormatting sqref="AC171:AK172">
    <cfRule type="expression" dxfId="572" priority="236">
      <formula>$Z171="Ne"</formula>
    </cfRule>
  </conditionalFormatting>
  <conditionalFormatting sqref="BS171:CJ172 CW171:DB172">
    <cfRule type="expression" dxfId="571" priority="235">
      <formula>$Z171="Ne"</formula>
    </cfRule>
  </conditionalFormatting>
  <conditionalFormatting sqref="DI171:DZ172 EM171:ER172">
    <cfRule type="expression" dxfId="570" priority="234">
      <formula>$Z171="Ne"</formula>
    </cfRule>
  </conditionalFormatting>
  <conditionalFormatting sqref="EY171:FS172 GF171:GH172">
    <cfRule type="expression" dxfId="569" priority="233">
      <formula>$Z171="Ne"</formula>
    </cfRule>
  </conditionalFormatting>
  <conditionalFormatting sqref="GO171:HF172 HS171:HX172">
    <cfRule type="expression" dxfId="568" priority="232">
      <formula>$Z171="Ne"</formula>
    </cfRule>
  </conditionalFormatting>
  <conditionalFormatting sqref="IE171:IY172 JL171:JN172">
    <cfRule type="expression" dxfId="567" priority="231">
      <formula>$Z171="Ne"</formula>
    </cfRule>
  </conditionalFormatting>
  <conditionalFormatting sqref="JU171:KO172 LB171:LD172">
    <cfRule type="expression" dxfId="566" priority="230">
      <formula>$Z171="Ne"</formula>
    </cfRule>
  </conditionalFormatting>
  <conditionalFormatting sqref="LK171:LP172 MC171:MT172">
    <cfRule type="expression" dxfId="565" priority="229">
      <formula>$Z171="Ne"</formula>
    </cfRule>
  </conditionalFormatting>
  <conditionalFormatting sqref="NA171:NR172 OE171:OJ172">
    <cfRule type="expression" dxfId="564" priority="228">
      <formula>$Z171="Ne"</formula>
    </cfRule>
  </conditionalFormatting>
  <conditionalFormatting sqref="OR167:OT170">
    <cfRule type="expression" dxfId="563" priority="215">
      <formula>$OQ167="Ne"</formula>
    </cfRule>
  </conditionalFormatting>
  <conditionalFormatting sqref="AC167:AK170">
    <cfRule type="expression" dxfId="562" priority="214">
      <formula>$Z167="Ne"</formula>
    </cfRule>
  </conditionalFormatting>
  <conditionalFormatting sqref="BS167:CJ170 CW167:DB170">
    <cfRule type="expression" dxfId="561" priority="213">
      <formula>$Z167="Ne"</formula>
    </cfRule>
  </conditionalFormatting>
  <conditionalFormatting sqref="DI167:DZ170 EM167:ER170">
    <cfRule type="expression" dxfId="560" priority="212">
      <formula>$Z167="Ne"</formula>
    </cfRule>
  </conditionalFormatting>
  <conditionalFormatting sqref="EY167:FS170 GF167:GH170">
    <cfRule type="expression" dxfId="559" priority="211">
      <formula>$Z167="Ne"</formula>
    </cfRule>
  </conditionalFormatting>
  <conditionalFormatting sqref="GO167:HF170 HS167:HX170">
    <cfRule type="expression" dxfId="558" priority="210">
      <formula>$Z167="Ne"</formula>
    </cfRule>
  </conditionalFormatting>
  <conditionalFormatting sqref="IE167:IY170 JL167:JN170">
    <cfRule type="expression" dxfId="557" priority="209">
      <formula>$Z167="Ne"</formula>
    </cfRule>
  </conditionalFormatting>
  <conditionalFormatting sqref="JU167:KO170 LB167:LD170">
    <cfRule type="expression" dxfId="556" priority="208">
      <formula>$Z167="Ne"</formula>
    </cfRule>
  </conditionalFormatting>
  <conditionalFormatting sqref="LK167:LP170 MC167:MT170">
    <cfRule type="expression" dxfId="555" priority="207">
      <formula>$Z167="Ne"</formula>
    </cfRule>
  </conditionalFormatting>
  <conditionalFormatting sqref="NA167:NR170 OE167:OJ170">
    <cfRule type="expression" dxfId="554" priority="206">
      <formula>$Z167="Ne"</formula>
    </cfRule>
  </conditionalFormatting>
  <conditionalFormatting sqref="H7 H9 H11 H13 H15 H17 H19 H21 H23 H25 H27 H29 H31 H33 H35 H37 H39 H41 H43 H45 H47 H49 H51 H53 H55 H57 H59 H61 H63 H65 H67 H69 H71 H73 H75 H77 H79 H81 H83 H85 H87 H89 H91 H93 H95 H97 H99 H101 H103 H105 H107 H109 H111 H113:H205">
    <cfRule type="expression" dxfId="553" priority="1221">
      <formula>$W7=1</formula>
    </cfRule>
    <cfRule type="cellIs" dxfId="552" priority="1222" operator="greaterThan">
      <formula>0</formula>
    </cfRule>
  </conditionalFormatting>
  <conditionalFormatting sqref="C7:D205">
    <cfRule type="expression" dxfId="551" priority="205">
      <formula>$V7=1</formula>
    </cfRule>
  </conditionalFormatting>
  <conditionalFormatting sqref="OY7:OY205">
    <cfRule type="expression" dxfId="550" priority="204">
      <formula>$OQ7="Ne"</formula>
    </cfRule>
  </conditionalFormatting>
  <conditionalFormatting sqref="BM7:BM208">
    <cfRule type="cellIs" dxfId="549" priority="203" operator="lessThan">
      <formula>0</formula>
    </cfRule>
  </conditionalFormatting>
  <conditionalFormatting sqref="PJ7:PJ205 PL7:PL205 PP7:PP205">
    <cfRule type="cellIs" dxfId="548" priority="202" operator="greaterThan">
      <formula>0</formula>
    </cfRule>
  </conditionalFormatting>
  <conditionalFormatting sqref="PN206">
    <cfRule type="cellIs" dxfId="547" priority="201" operator="greaterThan">
      <formula>0</formula>
    </cfRule>
  </conditionalFormatting>
  <conditionalFormatting sqref="AU7:AW118">
    <cfRule type="expression" dxfId="546" priority="200">
      <formula>$Z7="Ne"</formula>
    </cfRule>
  </conditionalFormatting>
  <conditionalFormatting sqref="AU197:AW202">
    <cfRule type="expression" dxfId="545" priority="199">
      <formula>$Z197="Ne"</formula>
    </cfRule>
  </conditionalFormatting>
  <conditionalFormatting sqref="AU183:AW184">
    <cfRule type="expression" dxfId="544" priority="198">
      <formula>$Z183="Ne"</formula>
    </cfRule>
  </conditionalFormatting>
  <conditionalFormatting sqref="AU119:AW124">
    <cfRule type="expression" dxfId="543" priority="197">
      <formula>$Z119="Ne"</formula>
    </cfRule>
  </conditionalFormatting>
  <conditionalFormatting sqref="AU145:AW146">
    <cfRule type="expression" dxfId="542" priority="196">
      <formula>$Z145="Ne"</formula>
    </cfRule>
  </conditionalFormatting>
  <conditionalFormatting sqref="AU185:AW190">
    <cfRule type="expression" dxfId="541" priority="195">
      <formula>$Z185="Ne"</formula>
    </cfRule>
  </conditionalFormatting>
  <conditionalFormatting sqref="AU147:AW148">
    <cfRule type="expression" dxfId="540" priority="194">
      <formula>$Z147="Ne"</formula>
    </cfRule>
  </conditionalFormatting>
  <conditionalFormatting sqref="AU125:AW130">
    <cfRule type="expression" dxfId="539" priority="193">
      <formula>$Z125="Ne"</formula>
    </cfRule>
  </conditionalFormatting>
  <conditionalFormatting sqref="AU133:AW138">
    <cfRule type="expression" dxfId="538" priority="192">
      <formula>$Z133="Ne"</formula>
    </cfRule>
  </conditionalFormatting>
  <conditionalFormatting sqref="AU139:AW144">
    <cfRule type="expression" dxfId="537" priority="191">
      <formula>$Z139="Ne"</formula>
    </cfRule>
  </conditionalFormatting>
  <conditionalFormatting sqref="AU173:AW174">
    <cfRule type="expression" dxfId="536" priority="190">
      <formula>$Z173="Ne"</formula>
    </cfRule>
  </conditionalFormatting>
  <conditionalFormatting sqref="AU161:AW166">
    <cfRule type="expression" dxfId="535" priority="189">
      <formula>$Z161="Ne"</formula>
    </cfRule>
  </conditionalFormatting>
  <conditionalFormatting sqref="AU155:AW158">
    <cfRule type="expression" dxfId="534" priority="188">
      <formula>$Z155="Ne"</formula>
    </cfRule>
  </conditionalFormatting>
  <conditionalFormatting sqref="AU149:AW154">
    <cfRule type="expression" dxfId="533" priority="187">
      <formula>$Z149="Ne"</formula>
    </cfRule>
  </conditionalFormatting>
  <conditionalFormatting sqref="AU171:AW172">
    <cfRule type="expression" dxfId="532" priority="186">
      <formula>$Z171="Ne"</formula>
    </cfRule>
  </conditionalFormatting>
  <conditionalFormatting sqref="AU167:AW170">
    <cfRule type="expression" dxfId="531" priority="185">
      <formula>$Z167="Ne"</formula>
    </cfRule>
  </conditionalFormatting>
  <conditionalFormatting sqref="AO7:AQ118">
    <cfRule type="expression" dxfId="530" priority="184">
      <formula>$Z7="Ne"</formula>
    </cfRule>
  </conditionalFormatting>
  <conditionalFormatting sqref="AO197:AQ202">
    <cfRule type="expression" dxfId="529" priority="183">
      <formula>$Z197="Ne"</formula>
    </cfRule>
  </conditionalFormatting>
  <conditionalFormatting sqref="AO183:AQ184">
    <cfRule type="expression" dxfId="528" priority="182">
      <formula>$Z183="Ne"</formula>
    </cfRule>
  </conditionalFormatting>
  <conditionalFormatting sqref="AO119:AQ124">
    <cfRule type="expression" dxfId="527" priority="181">
      <formula>$Z119="Ne"</formula>
    </cfRule>
  </conditionalFormatting>
  <conditionalFormatting sqref="AO145:AQ146">
    <cfRule type="expression" dxfId="526" priority="180">
      <formula>$Z145="Ne"</formula>
    </cfRule>
  </conditionalFormatting>
  <conditionalFormatting sqref="AO185:AQ190">
    <cfRule type="expression" dxfId="525" priority="179">
      <formula>$Z185="Ne"</formula>
    </cfRule>
  </conditionalFormatting>
  <conditionalFormatting sqref="AO147:AQ148">
    <cfRule type="expression" dxfId="524" priority="178">
      <formula>$Z147="Ne"</formula>
    </cfRule>
  </conditionalFormatting>
  <conditionalFormatting sqref="AO125:AQ130">
    <cfRule type="expression" dxfId="523" priority="177">
      <formula>$Z125="Ne"</formula>
    </cfRule>
  </conditionalFormatting>
  <conditionalFormatting sqref="AO133:AQ138">
    <cfRule type="expression" dxfId="522" priority="176">
      <formula>$Z133="Ne"</formula>
    </cfRule>
  </conditionalFormatting>
  <conditionalFormatting sqref="AO139:AQ144">
    <cfRule type="expression" dxfId="521" priority="175">
      <formula>$Z139="Ne"</formula>
    </cfRule>
  </conditionalFormatting>
  <conditionalFormatting sqref="AO173:AQ174">
    <cfRule type="expression" dxfId="520" priority="174">
      <formula>$Z173="Ne"</formula>
    </cfRule>
  </conditionalFormatting>
  <conditionalFormatting sqref="AO161:AQ166">
    <cfRule type="expression" dxfId="519" priority="173">
      <formula>$Z161="Ne"</formula>
    </cfRule>
  </conditionalFormatting>
  <conditionalFormatting sqref="AO155:AQ158">
    <cfRule type="expression" dxfId="518" priority="172">
      <formula>$Z155="Ne"</formula>
    </cfRule>
  </conditionalFormatting>
  <conditionalFormatting sqref="AO149:AQ154">
    <cfRule type="expression" dxfId="517" priority="171">
      <formula>$Z149="Ne"</formula>
    </cfRule>
  </conditionalFormatting>
  <conditionalFormatting sqref="AO171:AQ172">
    <cfRule type="expression" dxfId="516" priority="170">
      <formula>$Z171="Ne"</formula>
    </cfRule>
  </conditionalFormatting>
  <conditionalFormatting sqref="AO167:AQ170">
    <cfRule type="expression" dxfId="515" priority="169">
      <formula>$Z167="Ne"</formula>
    </cfRule>
  </conditionalFormatting>
  <conditionalFormatting sqref="AR7:AT118">
    <cfRule type="expression" dxfId="514" priority="168">
      <formula>$Z7="Ne"</formula>
    </cfRule>
  </conditionalFormatting>
  <conditionalFormatting sqref="AR197:AT202">
    <cfRule type="expression" dxfId="513" priority="167">
      <formula>$Z197="Ne"</formula>
    </cfRule>
  </conditionalFormatting>
  <conditionalFormatting sqref="AR183:AT184">
    <cfRule type="expression" dxfId="512" priority="166">
      <formula>$Z183="Ne"</formula>
    </cfRule>
  </conditionalFormatting>
  <conditionalFormatting sqref="AR119:AT124">
    <cfRule type="expression" dxfId="511" priority="165">
      <formula>$Z119="Ne"</formula>
    </cfRule>
  </conditionalFormatting>
  <conditionalFormatting sqref="AR145:AT146">
    <cfRule type="expression" dxfId="510" priority="164">
      <formula>$Z145="Ne"</formula>
    </cfRule>
  </conditionalFormatting>
  <conditionalFormatting sqref="AR185:AT190">
    <cfRule type="expression" dxfId="509" priority="163">
      <formula>$Z185="Ne"</formula>
    </cfRule>
  </conditionalFormatting>
  <conditionalFormatting sqref="AR147:AT148">
    <cfRule type="expression" dxfId="508" priority="162">
      <formula>$Z147="Ne"</formula>
    </cfRule>
  </conditionalFormatting>
  <conditionalFormatting sqref="AR125:AT130">
    <cfRule type="expression" dxfId="507" priority="161">
      <formula>$Z125="Ne"</formula>
    </cfRule>
  </conditionalFormatting>
  <conditionalFormatting sqref="AR133:AT138">
    <cfRule type="expression" dxfId="506" priority="160">
      <formula>$Z133="Ne"</formula>
    </cfRule>
  </conditionalFormatting>
  <conditionalFormatting sqref="AR139:AT144">
    <cfRule type="expression" dxfId="505" priority="159">
      <formula>$Z139="Ne"</formula>
    </cfRule>
  </conditionalFormatting>
  <conditionalFormatting sqref="AR173:AT174">
    <cfRule type="expression" dxfId="504" priority="158">
      <formula>$Z173="Ne"</formula>
    </cfRule>
  </conditionalFormatting>
  <conditionalFormatting sqref="AR161:AT166">
    <cfRule type="expression" dxfId="503" priority="157">
      <formula>$Z161="Ne"</formula>
    </cfRule>
  </conditionalFormatting>
  <conditionalFormatting sqref="AR155:AT158">
    <cfRule type="expression" dxfId="502" priority="156">
      <formula>$Z155="Ne"</formula>
    </cfRule>
  </conditionalFormatting>
  <conditionalFormatting sqref="AR149:AT154">
    <cfRule type="expression" dxfId="501" priority="155">
      <formula>$Z149="Ne"</formula>
    </cfRule>
  </conditionalFormatting>
  <conditionalFormatting sqref="AR171:AT172">
    <cfRule type="expression" dxfId="500" priority="154">
      <formula>$Z171="Ne"</formula>
    </cfRule>
  </conditionalFormatting>
  <conditionalFormatting sqref="AR167:AT170">
    <cfRule type="expression" dxfId="499" priority="153">
      <formula>$Z167="Ne"</formula>
    </cfRule>
  </conditionalFormatting>
  <conditionalFormatting sqref="AL7:AN118">
    <cfRule type="expression" dxfId="498" priority="152">
      <formula>$Z7="Ne"</formula>
    </cfRule>
  </conditionalFormatting>
  <conditionalFormatting sqref="AL197:AN202">
    <cfRule type="expression" dxfId="497" priority="151">
      <formula>$Z197="Ne"</formula>
    </cfRule>
  </conditionalFormatting>
  <conditionalFormatting sqref="AL183:AN184">
    <cfRule type="expression" dxfId="496" priority="150">
      <formula>$Z183="Ne"</formula>
    </cfRule>
  </conditionalFormatting>
  <conditionalFormatting sqref="AL119:AN124">
    <cfRule type="expression" dxfId="495" priority="149">
      <formula>$Z119="Ne"</formula>
    </cfRule>
  </conditionalFormatting>
  <conditionalFormatting sqref="AL145:AN146">
    <cfRule type="expression" dxfId="494" priority="148">
      <formula>$Z145="Ne"</formula>
    </cfRule>
  </conditionalFormatting>
  <conditionalFormatting sqref="AL185:AN190">
    <cfRule type="expression" dxfId="493" priority="147">
      <formula>$Z185="Ne"</formula>
    </cfRule>
  </conditionalFormatting>
  <conditionalFormatting sqref="AL147:AN148">
    <cfRule type="expression" dxfId="492" priority="146">
      <formula>$Z147="Ne"</formula>
    </cfRule>
  </conditionalFormatting>
  <conditionalFormatting sqref="AL125:AN130">
    <cfRule type="expression" dxfId="491" priority="145">
      <formula>$Z125="Ne"</formula>
    </cfRule>
  </conditionalFormatting>
  <conditionalFormatting sqref="AL133:AN138">
    <cfRule type="expression" dxfId="490" priority="144">
      <formula>$Z133="Ne"</formula>
    </cfRule>
  </conditionalFormatting>
  <conditionalFormatting sqref="AL139:AN144">
    <cfRule type="expression" dxfId="489" priority="143">
      <formula>$Z139="Ne"</formula>
    </cfRule>
  </conditionalFormatting>
  <conditionalFormatting sqref="AL173:AN174">
    <cfRule type="expression" dxfId="488" priority="142">
      <formula>$Z173="Ne"</formula>
    </cfRule>
  </conditionalFormatting>
  <conditionalFormatting sqref="AL161:AN166">
    <cfRule type="expression" dxfId="487" priority="141">
      <formula>$Z161="Ne"</formula>
    </cfRule>
  </conditionalFormatting>
  <conditionalFormatting sqref="AL155:AN158">
    <cfRule type="expression" dxfId="486" priority="140">
      <formula>$Z155="Ne"</formula>
    </cfRule>
  </conditionalFormatting>
  <conditionalFormatting sqref="AL149:AN154">
    <cfRule type="expression" dxfId="485" priority="139">
      <formula>$Z149="Ne"</formula>
    </cfRule>
  </conditionalFormatting>
  <conditionalFormatting sqref="AL171:AN172">
    <cfRule type="expression" dxfId="484" priority="138">
      <formula>$Z171="Ne"</formula>
    </cfRule>
  </conditionalFormatting>
  <conditionalFormatting sqref="AL167:AN170">
    <cfRule type="expression" dxfId="483" priority="137">
      <formula>$Z167="Ne"</formula>
    </cfRule>
  </conditionalFormatting>
  <conditionalFormatting sqref="CK203:CV205 CK131:CV132 CK191:CV196 CK175:CV182 CK159:CV160">
    <cfRule type="expression" dxfId="482" priority="136">
      <formula>$Z131="Ne"</formula>
    </cfRule>
  </conditionalFormatting>
  <conditionalFormatting sqref="CK7:CV118">
    <cfRule type="expression" dxfId="481" priority="135">
      <formula>$Z7="Ne"</formula>
    </cfRule>
  </conditionalFormatting>
  <conditionalFormatting sqref="CK197:CV202">
    <cfRule type="expression" dxfId="480" priority="134">
      <formula>$Z197="Ne"</formula>
    </cfRule>
  </conditionalFormatting>
  <conditionalFormatting sqref="CK183:CV184">
    <cfRule type="expression" dxfId="479" priority="133">
      <formula>$Z183="Ne"</formula>
    </cfRule>
  </conditionalFormatting>
  <conditionalFormatting sqref="CK119:CV124">
    <cfRule type="expression" dxfId="478" priority="132">
      <formula>$Z119="Ne"</formula>
    </cfRule>
  </conditionalFormatting>
  <conditionalFormatting sqref="CK145:CV146">
    <cfRule type="expression" dxfId="477" priority="131">
      <formula>$Z145="Ne"</formula>
    </cfRule>
  </conditionalFormatting>
  <conditionalFormatting sqref="CK185:CV190">
    <cfRule type="expression" dxfId="476" priority="130">
      <formula>$Z185="Ne"</formula>
    </cfRule>
  </conditionalFormatting>
  <conditionalFormatting sqref="CK147:CV148">
    <cfRule type="expression" dxfId="475" priority="129">
      <formula>$Z147="Ne"</formula>
    </cfRule>
  </conditionalFormatting>
  <conditionalFormatting sqref="CK125:CV130">
    <cfRule type="expression" dxfId="474" priority="128">
      <formula>$Z125="Ne"</formula>
    </cfRule>
  </conditionalFormatting>
  <conditionalFormatting sqref="CK133:CV138">
    <cfRule type="expression" dxfId="473" priority="127">
      <formula>$Z133="Ne"</formula>
    </cfRule>
  </conditionalFormatting>
  <conditionalFormatting sqref="CK139:CV144">
    <cfRule type="expression" dxfId="472" priority="126">
      <formula>$Z139="Ne"</formula>
    </cfRule>
  </conditionalFormatting>
  <conditionalFormatting sqref="CK173:CV174">
    <cfRule type="expression" dxfId="471" priority="125">
      <formula>$Z173="Ne"</formula>
    </cfRule>
  </conditionalFormatting>
  <conditionalFormatting sqref="CK161:CV166">
    <cfRule type="expression" dxfId="470" priority="124">
      <formula>$Z161="Ne"</formula>
    </cfRule>
  </conditionalFormatting>
  <conditionalFormatting sqref="CK155:CV158">
    <cfRule type="expression" dxfId="469" priority="123">
      <formula>$Z155="Ne"</formula>
    </cfRule>
  </conditionalFormatting>
  <conditionalFormatting sqref="CK149:CV154">
    <cfRule type="expression" dxfId="468" priority="122">
      <formula>$Z149="Ne"</formula>
    </cfRule>
  </conditionalFormatting>
  <conditionalFormatting sqref="CK171:CV172">
    <cfRule type="expression" dxfId="467" priority="121">
      <formula>$Z171="Ne"</formula>
    </cfRule>
  </conditionalFormatting>
  <conditionalFormatting sqref="CK167:CV170">
    <cfRule type="expression" dxfId="466" priority="120">
      <formula>$Z167="Ne"</formula>
    </cfRule>
  </conditionalFormatting>
  <conditionalFormatting sqref="EA203:EL205 EA131:EL132 EA191:EL196 EA175:EL182 EA159:EL160">
    <cfRule type="expression" dxfId="465" priority="119">
      <formula>$Z131="Ne"</formula>
    </cfRule>
  </conditionalFormatting>
  <conditionalFormatting sqref="EA7:EL118">
    <cfRule type="expression" dxfId="464" priority="118">
      <formula>$Z7="Ne"</formula>
    </cfRule>
  </conditionalFormatting>
  <conditionalFormatting sqref="EA197:EL202">
    <cfRule type="expression" dxfId="463" priority="117">
      <formula>$Z197="Ne"</formula>
    </cfRule>
  </conditionalFormatting>
  <conditionalFormatting sqref="EA183:EL184">
    <cfRule type="expression" dxfId="462" priority="116">
      <formula>$Z183="Ne"</formula>
    </cfRule>
  </conditionalFormatting>
  <conditionalFormatting sqref="EA119:EL124">
    <cfRule type="expression" dxfId="461" priority="115">
      <formula>$Z119="Ne"</formula>
    </cfRule>
  </conditionalFormatting>
  <conditionalFormatting sqref="EA145:EL146">
    <cfRule type="expression" dxfId="460" priority="114">
      <formula>$Z145="Ne"</formula>
    </cfRule>
  </conditionalFormatting>
  <conditionalFormatting sqref="EA185:EL190">
    <cfRule type="expression" dxfId="459" priority="113">
      <formula>$Z185="Ne"</formula>
    </cfRule>
  </conditionalFormatting>
  <conditionalFormatting sqref="EA147:EL148">
    <cfRule type="expression" dxfId="458" priority="112">
      <formula>$Z147="Ne"</formula>
    </cfRule>
  </conditionalFormatting>
  <conditionalFormatting sqref="EA125:EL130">
    <cfRule type="expression" dxfId="457" priority="111">
      <formula>$Z125="Ne"</formula>
    </cfRule>
  </conditionalFormatting>
  <conditionalFormatting sqref="EA133:EL138">
    <cfRule type="expression" dxfId="456" priority="110">
      <formula>$Z133="Ne"</formula>
    </cfRule>
  </conditionalFormatting>
  <conditionalFormatting sqref="EA139:EL144">
    <cfRule type="expression" dxfId="455" priority="109">
      <formula>$Z139="Ne"</formula>
    </cfRule>
  </conditionalFormatting>
  <conditionalFormatting sqref="EA173:EL174">
    <cfRule type="expression" dxfId="454" priority="108">
      <formula>$Z173="Ne"</formula>
    </cfRule>
  </conditionalFormatting>
  <conditionalFormatting sqref="EA161:EL166">
    <cfRule type="expression" dxfId="453" priority="107">
      <formula>$Z161="Ne"</formula>
    </cfRule>
  </conditionalFormatting>
  <conditionalFormatting sqref="EA155:EL158">
    <cfRule type="expression" dxfId="452" priority="106">
      <formula>$Z155="Ne"</formula>
    </cfRule>
  </conditionalFormatting>
  <conditionalFormatting sqref="EA149:EL154">
    <cfRule type="expression" dxfId="451" priority="105">
      <formula>$Z149="Ne"</formula>
    </cfRule>
  </conditionalFormatting>
  <conditionalFormatting sqref="EA171:EL172">
    <cfRule type="expression" dxfId="450" priority="104">
      <formula>$Z171="Ne"</formula>
    </cfRule>
  </conditionalFormatting>
  <conditionalFormatting sqref="EA167:EL170">
    <cfRule type="expression" dxfId="449" priority="103">
      <formula>$Z167="Ne"</formula>
    </cfRule>
  </conditionalFormatting>
  <conditionalFormatting sqref="FT203:GE205 FT131:GE132 FT191:GE196 FT175:GE182 FT159:GE160">
    <cfRule type="expression" dxfId="448" priority="102">
      <formula>$Z131="Ne"</formula>
    </cfRule>
  </conditionalFormatting>
  <conditionalFormatting sqref="FT7:GE118">
    <cfRule type="expression" dxfId="447" priority="101">
      <formula>$Z7="Ne"</formula>
    </cfRule>
  </conditionalFormatting>
  <conditionalFormatting sqref="FT197:GE202">
    <cfRule type="expression" dxfId="446" priority="100">
      <formula>$Z197="Ne"</formula>
    </cfRule>
  </conditionalFormatting>
  <conditionalFormatting sqref="FT183:GE184">
    <cfRule type="expression" dxfId="445" priority="99">
      <formula>$Z183="Ne"</formula>
    </cfRule>
  </conditionalFormatting>
  <conditionalFormatting sqref="FT119:GE124">
    <cfRule type="expression" dxfId="444" priority="98">
      <formula>$Z119="Ne"</formula>
    </cfRule>
  </conditionalFormatting>
  <conditionalFormatting sqref="FT145:GE146">
    <cfRule type="expression" dxfId="443" priority="97">
      <formula>$Z145="Ne"</formula>
    </cfRule>
  </conditionalFormatting>
  <conditionalFormatting sqref="FT185:GE190">
    <cfRule type="expression" dxfId="442" priority="96">
      <formula>$Z185="Ne"</formula>
    </cfRule>
  </conditionalFormatting>
  <conditionalFormatting sqref="FT147:GE148">
    <cfRule type="expression" dxfId="441" priority="95">
      <formula>$Z147="Ne"</formula>
    </cfRule>
  </conditionalFormatting>
  <conditionalFormatting sqref="FT125:GE130">
    <cfRule type="expression" dxfId="440" priority="94">
      <formula>$Z125="Ne"</formula>
    </cfRule>
  </conditionalFormatting>
  <conditionalFormatting sqref="FT133:GE138">
    <cfRule type="expression" dxfId="439" priority="93">
      <formula>$Z133="Ne"</formula>
    </cfRule>
  </conditionalFormatting>
  <conditionalFormatting sqref="FT139:GE144">
    <cfRule type="expression" dxfId="438" priority="92">
      <formula>$Z139="Ne"</formula>
    </cfRule>
  </conditionalFormatting>
  <conditionalFormatting sqref="FT173:GE174">
    <cfRule type="expression" dxfId="437" priority="91">
      <formula>$Z173="Ne"</formula>
    </cfRule>
  </conditionalFormatting>
  <conditionalFormatting sqref="FT161:GE166">
    <cfRule type="expression" dxfId="436" priority="90">
      <formula>$Z161="Ne"</formula>
    </cfRule>
  </conditionalFormatting>
  <conditionalFormatting sqref="FT155:GE158">
    <cfRule type="expression" dxfId="435" priority="89">
      <formula>$Z155="Ne"</formula>
    </cfRule>
  </conditionalFormatting>
  <conditionalFormatting sqref="FT149:GE154">
    <cfRule type="expression" dxfId="434" priority="88">
      <formula>$Z149="Ne"</formula>
    </cfRule>
  </conditionalFormatting>
  <conditionalFormatting sqref="FT171:GE172">
    <cfRule type="expression" dxfId="433" priority="87">
      <formula>$Z171="Ne"</formula>
    </cfRule>
  </conditionalFormatting>
  <conditionalFormatting sqref="FT167:GE170">
    <cfRule type="expression" dxfId="432" priority="86">
      <formula>$Z167="Ne"</formula>
    </cfRule>
  </conditionalFormatting>
  <conditionalFormatting sqref="HG203:HR205 HG131:HR132 HG191:HR196 HG175:HR182 HG159:HR160">
    <cfRule type="expression" dxfId="431" priority="85">
      <formula>$Z131="Ne"</formula>
    </cfRule>
  </conditionalFormatting>
  <conditionalFormatting sqref="HG7:HR118">
    <cfRule type="expression" dxfId="430" priority="84">
      <formula>$Z7="Ne"</formula>
    </cfRule>
  </conditionalFormatting>
  <conditionalFormatting sqref="HG197:HR202">
    <cfRule type="expression" dxfId="429" priority="83">
      <formula>$Z197="Ne"</formula>
    </cfRule>
  </conditionalFormatting>
  <conditionalFormatting sqref="HG183:HR184">
    <cfRule type="expression" dxfId="428" priority="82">
      <formula>$Z183="Ne"</formula>
    </cfRule>
  </conditionalFormatting>
  <conditionalFormatting sqref="HG119:HR124">
    <cfRule type="expression" dxfId="427" priority="81">
      <formula>$Z119="Ne"</formula>
    </cfRule>
  </conditionalFormatting>
  <conditionalFormatting sqref="HG145:HR146">
    <cfRule type="expression" dxfId="426" priority="80">
      <formula>$Z145="Ne"</formula>
    </cfRule>
  </conditionalFormatting>
  <conditionalFormatting sqref="HG185:HR190">
    <cfRule type="expression" dxfId="425" priority="79">
      <formula>$Z185="Ne"</formula>
    </cfRule>
  </conditionalFormatting>
  <conditionalFormatting sqref="HG147:HR148">
    <cfRule type="expression" dxfId="424" priority="78">
      <formula>$Z147="Ne"</formula>
    </cfRule>
  </conditionalFormatting>
  <conditionalFormatting sqref="HG125:HR130">
    <cfRule type="expression" dxfId="423" priority="77">
      <formula>$Z125="Ne"</formula>
    </cfRule>
  </conditionalFormatting>
  <conditionalFormatting sqref="HG133:HR138">
    <cfRule type="expression" dxfId="422" priority="76">
      <formula>$Z133="Ne"</formula>
    </cfRule>
  </conditionalFormatting>
  <conditionalFormatting sqref="HG139:HR144">
    <cfRule type="expression" dxfId="421" priority="75">
      <formula>$Z139="Ne"</formula>
    </cfRule>
  </conditionalFormatting>
  <conditionalFormatting sqref="HG173:HR174">
    <cfRule type="expression" dxfId="420" priority="74">
      <formula>$Z173="Ne"</formula>
    </cfRule>
  </conditionalFormatting>
  <conditionalFormatting sqref="HG161:HR166">
    <cfRule type="expression" dxfId="419" priority="73">
      <formula>$Z161="Ne"</formula>
    </cfRule>
  </conditionalFormatting>
  <conditionalFormatting sqref="HG155:HR158">
    <cfRule type="expression" dxfId="418" priority="72">
      <formula>$Z155="Ne"</formula>
    </cfRule>
  </conditionalFormatting>
  <conditionalFormatting sqref="HG149:HR154">
    <cfRule type="expression" dxfId="417" priority="71">
      <formula>$Z149="Ne"</formula>
    </cfRule>
  </conditionalFormatting>
  <conditionalFormatting sqref="HG171:HR172">
    <cfRule type="expression" dxfId="416" priority="70">
      <formula>$Z171="Ne"</formula>
    </cfRule>
  </conditionalFormatting>
  <conditionalFormatting sqref="HG167:HR170">
    <cfRule type="expression" dxfId="415" priority="69">
      <formula>$Z167="Ne"</formula>
    </cfRule>
  </conditionalFormatting>
  <conditionalFormatting sqref="IZ203:JK205 IZ131:JK132 IZ191:JK196 IZ175:JK182 IZ159:JK160">
    <cfRule type="expression" dxfId="414" priority="68">
      <formula>$Z131="Ne"</formula>
    </cfRule>
  </conditionalFormatting>
  <conditionalFormatting sqref="IZ7:JK118">
    <cfRule type="expression" dxfId="413" priority="67">
      <formula>$Z7="Ne"</formula>
    </cfRule>
  </conditionalFormatting>
  <conditionalFormatting sqref="IZ197:JK202">
    <cfRule type="expression" dxfId="412" priority="66">
      <formula>$Z197="Ne"</formula>
    </cfRule>
  </conditionalFormatting>
  <conditionalFormatting sqref="IZ183:JK184">
    <cfRule type="expression" dxfId="411" priority="65">
      <formula>$Z183="Ne"</formula>
    </cfRule>
  </conditionalFormatting>
  <conditionalFormatting sqref="IZ119:JK124">
    <cfRule type="expression" dxfId="410" priority="64">
      <formula>$Z119="Ne"</formula>
    </cfRule>
  </conditionalFormatting>
  <conditionalFormatting sqref="IZ145:JK146">
    <cfRule type="expression" dxfId="409" priority="63">
      <formula>$Z145="Ne"</formula>
    </cfRule>
  </conditionalFormatting>
  <conditionalFormatting sqref="IZ185:JK190">
    <cfRule type="expression" dxfId="408" priority="62">
      <formula>$Z185="Ne"</formula>
    </cfRule>
  </conditionalFormatting>
  <conditionalFormatting sqref="IZ147:JK148">
    <cfRule type="expression" dxfId="407" priority="61">
      <formula>$Z147="Ne"</formula>
    </cfRule>
  </conditionalFormatting>
  <conditionalFormatting sqref="IZ125:JK130">
    <cfRule type="expression" dxfId="406" priority="60">
      <formula>$Z125="Ne"</formula>
    </cfRule>
  </conditionalFormatting>
  <conditionalFormatting sqref="IZ133:JK138">
    <cfRule type="expression" dxfId="405" priority="59">
      <formula>$Z133="Ne"</formula>
    </cfRule>
  </conditionalFormatting>
  <conditionalFormatting sqref="IZ139:JK144">
    <cfRule type="expression" dxfId="404" priority="58">
      <formula>$Z139="Ne"</formula>
    </cfRule>
  </conditionalFormatting>
  <conditionalFormatting sqref="IZ173:JK174">
    <cfRule type="expression" dxfId="403" priority="57">
      <formula>$Z173="Ne"</formula>
    </cfRule>
  </conditionalFormatting>
  <conditionalFormatting sqref="IZ161:JK166">
    <cfRule type="expression" dxfId="402" priority="56">
      <formula>$Z161="Ne"</formula>
    </cfRule>
  </conditionalFormatting>
  <conditionalFormatting sqref="IZ155:JK158">
    <cfRule type="expression" dxfId="401" priority="55">
      <formula>$Z155="Ne"</formula>
    </cfRule>
  </conditionalFormatting>
  <conditionalFormatting sqref="IZ149:JK154">
    <cfRule type="expression" dxfId="400" priority="54">
      <formula>$Z149="Ne"</formula>
    </cfRule>
  </conditionalFormatting>
  <conditionalFormatting sqref="IZ171:JK172">
    <cfRule type="expression" dxfId="399" priority="53">
      <formula>$Z171="Ne"</formula>
    </cfRule>
  </conditionalFormatting>
  <conditionalFormatting sqref="IZ167:JK170">
    <cfRule type="expression" dxfId="398" priority="52">
      <formula>$Z167="Ne"</formula>
    </cfRule>
  </conditionalFormatting>
  <conditionalFormatting sqref="KP203:LA205 KP131:LA132 KP191:LA196 KP175:LA182 KP159:LA160">
    <cfRule type="expression" dxfId="397" priority="51">
      <formula>$Z131="Ne"</formula>
    </cfRule>
  </conditionalFormatting>
  <conditionalFormatting sqref="KP7:LA118">
    <cfRule type="expression" dxfId="396" priority="50">
      <formula>$Z7="Ne"</formula>
    </cfRule>
  </conditionalFormatting>
  <conditionalFormatting sqref="KP197:LA202">
    <cfRule type="expression" dxfId="395" priority="49">
      <formula>$Z197="Ne"</formula>
    </cfRule>
  </conditionalFormatting>
  <conditionalFormatting sqref="KP183:LA184">
    <cfRule type="expression" dxfId="394" priority="48">
      <formula>$Z183="Ne"</formula>
    </cfRule>
  </conditionalFormatting>
  <conditionalFormatting sqref="KP119:LA124">
    <cfRule type="expression" dxfId="393" priority="47">
      <formula>$Z119="Ne"</formula>
    </cfRule>
  </conditionalFormatting>
  <conditionalFormatting sqref="KP145:LA146">
    <cfRule type="expression" dxfId="392" priority="46">
      <formula>$Z145="Ne"</formula>
    </cfRule>
  </conditionalFormatting>
  <conditionalFormatting sqref="KP185:LA190">
    <cfRule type="expression" dxfId="391" priority="45">
      <formula>$Z185="Ne"</formula>
    </cfRule>
  </conditionalFormatting>
  <conditionalFormatting sqref="KP147:LA148">
    <cfRule type="expression" dxfId="390" priority="44">
      <formula>$Z147="Ne"</formula>
    </cfRule>
  </conditionalFormatting>
  <conditionalFormatting sqref="KP125:LA130">
    <cfRule type="expression" dxfId="389" priority="43">
      <formula>$Z125="Ne"</formula>
    </cfRule>
  </conditionalFormatting>
  <conditionalFormatting sqref="KP133:LA138">
    <cfRule type="expression" dxfId="388" priority="42">
      <formula>$Z133="Ne"</formula>
    </cfRule>
  </conditionalFormatting>
  <conditionalFormatting sqref="KP139:LA144">
    <cfRule type="expression" dxfId="387" priority="41">
      <formula>$Z139="Ne"</formula>
    </cfRule>
  </conditionalFormatting>
  <conditionalFormatting sqref="KP173:LA174">
    <cfRule type="expression" dxfId="386" priority="40">
      <formula>$Z173="Ne"</formula>
    </cfRule>
  </conditionalFormatting>
  <conditionalFormatting sqref="KP161:LA166">
    <cfRule type="expression" dxfId="385" priority="39">
      <formula>$Z161="Ne"</formula>
    </cfRule>
  </conditionalFormatting>
  <conditionalFormatting sqref="KP155:LA158">
    <cfRule type="expression" dxfId="384" priority="38">
      <formula>$Z155="Ne"</formula>
    </cfRule>
  </conditionalFormatting>
  <conditionalFormatting sqref="KP149:LA154">
    <cfRule type="expression" dxfId="383" priority="37">
      <formula>$Z149="Ne"</formula>
    </cfRule>
  </conditionalFormatting>
  <conditionalFormatting sqref="KP171:LA172">
    <cfRule type="expression" dxfId="382" priority="36">
      <formula>$Z171="Ne"</formula>
    </cfRule>
  </conditionalFormatting>
  <conditionalFormatting sqref="KP167:LA170">
    <cfRule type="expression" dxfId="381" priority="35">
      <formula>$Z167="Ne"</formula>
    </cfRule>
  </conditionalFormatting>
  <conditionalFormatting sqref="LQ159:MB160 LQ175:MB182 LQ191:MB196 LQ131:MB132 LQ203:MB205">
    <cfRule type="expression" dxfId="380" priority="34">
      <formula>$Z131="Ne"</formula>
    </cfRule>
  </conditionalFormatting>
  <conditionalFormatting sqref="LQ7:MB118">
    <cfRule type="expression" dxfId="379" priority="33">
      <formula>$Z7="Ne"</formula>
    </cfRule>
  </conditionalFormatting>
  <conditionalFormatting sqref="LQ197:MB202">
    <cfRule type="expression" dxfId="378" priority="32">
      <formula>$Z197="Ne"</formula>
    </cfRule>
  </conditionalFormatting>
  <conditionalFormatting sqref="LQ183:MB184">
    <cfRule type="expression" dxfId="377" priority="31">
      <formula>$Z183="Ne"</formula>
    </cfRule>
  </conditionalFormatting>
  <conditionalFormatting sqref="LQ119:MB124">
    <cfRule type="expression" dxfId="376" priority="30">
      <formula>$Z119="Ne"</formula>
    </cfRule>
  </conditionalFormatting>
  <conditionalFormatting sqref="LQ145:MB146">
    <cfRule type="expression" dxfId="375" priority="29">
      <formula>$Z145="Ne"</formula>
    </cfRule>
  </conditionalFormatting>
  <conditionalFormatting sqref="LQ185:MB190">
    <cfRule type="expression" dxfId="374" priority="28">
      <formula>$Z185="Ne"</formula>
    </cfRule>
  </conditionalFormatting>
  <conditionalFormatting sqref="LQ147:MB148">
    <cfRule type="expression" dxfId="373" priority="27">
      <formula>$Z147="Ne"</formula>
    </cfRule>
  </conditionalFormatting>
  <conditionalFormatting sqref="LQ125:MB130">
    <cfRule type="expression" dxfId="372" priority="26">
      <formula>$Z125="Ne"</formula>
    </cfRule>
  </conditionalFormatting>
  <conditionalFormatting sqref="LQ133:MB138">
    <cfRule type="expression" dxfId="371" priority="25">
      <formula>$Z133="Ne"</formula>
    </cfRule>
  </conditionalFormatting>
  <conditionalFormatting sqref="LQ139:MB144">
    <cfRule type="expression" dxfId="370" priority="24">
      <formula>$Z139="Ne"</formula>
    </cfRule>
  </conditionalFormatting>
  <conditionalFormatting sqref="LQ173:MB174">
    <cfRule type="expression" dxfId="369" priority="23">
      <formula>$Z173="Ne"</formula>
    </cfRule>
  </conditionalFormatting>
  <conditionalFormatting sqref="LQ161:MB166">
    <cfRule type="expression" dxfId="368" priority="22">
      <formula>$Z161="Ne"</formula>
    </cfRule>
  </conditionalFormatting>
  <conditionalFormatting sqref="LQ155:MB158">
    <cfRule type="expression" dxfId="367" priority="21">
      <formula>$Z155="Ne"</formula>
    </cfRule>
  </conditionalFormatting>
  <conditionalFormatting sqref="LQ149:MB154">
    <cfRule type="expression" dxfId="366" priority="20">
      <formula>$Z149="Ne"</formula>
    </cfRule>
  </conditionalFormatting>
  <conditionalFormatting sqref="LQ171:MB172">
    <cfRule type="expression" dxfId="365" priority="19">
      <formula>$Z171="Ne"</formula>
    </cfRule>
  </conditionalFormatting>
  <conditionalFormatting sqref="LQ167:MB170">
    <cfRule type="expression" dxfId="364" priority="18">
      <formula>$Z167="Ne"</formula>
    </cfRule>
  </conditionalFormatting>
  <conditionalFormatting sqref="NS203:OD205 NS131:OD132 NS191:OD196 NS175:OD182 NS159:OD160">
    <cfRule type="expression" dxfId="363" priority="17">
      <formula>$Z131="Ne"</formula>
    </cfRule>
  </conditionalFormatting>
  <conditionalFormatting sqref="NS7:OD118">
    <cfRule type="expression" dxfId="362" priority="16">
      <formula>$Z7="Ne"</formula>
    </cfRule>
  </conditionalFormatting>
  <conditionalFormatting sqref="NS197:OD202">
    <cfRule type="expression" dxfId="361" priority="15">
      <formula>$Z197="Ne"</formula>
    </cfRule>
  </conditionalFormatting>
  <conditionalFormatting sqref="NS183:OD184">
    <cfRule type="expression" dxfId="360" priority="14">
      <formula>$Z183="Ne"</formula>
    </cfRule>
  </conditionalFormatting>
  <conditionalFormatting sqref="NS119:OD124">
    <cfRule type="expression" dxfId="359" priority="13">
      <formula>$Z119="Ne"</formula>
    </cfRule>
  </conditionalFormatting>
  <conditionalFormatting sqref="NS145:OD146">
    <cfRule type="expression" dxfId="358" priority="12">
      <formula>$Z145="Ne"</formula>
    </cfRule>
  </conditionalFormatting>
  <conditionalFormatting sqref="NS185:OD190">
    <cfRule type="expression" dxfId="357" priority="11">
      <formula>$Z185="Ne"</formula>
    </cfRule>
  </conditionalFormatting>
  <conditionalFormatting sqref="NS147:OD148">
    <cfRule type="expression" dxfId="356" priority="10">
      <formula>$Z147="Ne"</formula>
    </cfRule>
  </conditionalFormatting>
  <conditionalFormatting sqref="NS125:OD130">
    <cfRule type="expression" dxfId="355" priority="9">
      <formula>$Z125="Ne"</formula>
    </cfRule>
  </conditionalFormatting>
  <conditionalFormatting sqref="NS133:OD138">
    <cfRule type="expression" dxfId="354" priority="8">
      <formula>$Z133="Ne"</formula>
    </cfRule>
  </conditionalFormatting>
  <conditionalFormatting sqref="NS139:OD144">
    <cfRule type="expression" dxfId="353" priority="7">
      <formula>$Z139="Ne"</formula>
    </cfRule>
  </conditionalFormatting>
  <conditionalFormatting sqref="NS173:OD174">
    <cfRule type="expression" dxfId="352" priority="6">
      <formula>$Z173="Ne"</formula>
    </cfRule>
  </conditionalFormatting>
  <conditionalFormatting sqref="NS161:OD166">
    <cfRule type="expression" dxfId="351" priority="5">
      <formula>$Z161="Ne"</formula>
    </cfRule>
  </conditionalFormatting>
  <conditionalFormatting sqref="NS155:OD158">
    <cfRule type="expression" dxfId="350" priority="4">
      <formula>$Z155="Ne"</formula>
    </cfRule>
  </conditionalFormatting>
  <conditionalFormatting sqref="NS149:OD154">
    <cfRule type="expression" dxfId="349" priority="3">
      <formula>$Z149="Ne"</formula>
    </cfRule>
  </conditionalFormatting>
  <conditionalFormatting sqref="NS171:OD172">
    <cfRule type="expression" dxfId="348" priority="2">
      <formula>$Z171="Ne"</formula>
    </cfRule>
  </conditionalFormatting>
  <conditionalFormatting sqref="NS167:OD170">
    <cfRule type="expression" dxfId="347" priority="1">
      <formula>$Z167="Ne"</formula>
    </cfRule>
  </conditionalFormatting>
  <dataValidations count="14">
    <dataValidation type="decimal" allowBlank="1" showInputMessage="1" showErrorMessage="1" error="korekční koeficient vyplňujte jen u &quot;jiné země&quot;, jinak musí být pole prázdné" sqref="H7">
      <formula1>0.0001</formula1>
      <formula2>2</formula2>
    </dataValidation>
    <dataValidation type="decimal" allowBlank="1" showInputMessage="1" showErrorMessage="1" error="korekční koeficient musí být kladné číslo" sqref="H103 H9 H11 H13 H15 H17 H19 H21 H23 H25 H27 H29 H31 H33 H35 H37 H39 H41 H43 H45 H47 H49 H51 H53 H55 H57 H59 H61 H63 H65 H67 H69 H71 H73 H75 H77 H79 H81 H83 H85 H87 H89 H91 H93 H95 H97 H99 H101 H105 H107 H109 H111 H113:H205">
      <formula1>0.0001</formula1>
      <formula2>2</formula2>
    </dataValidation>
    <dataValidation type="list" allowBlank="1" showInputMessage="1" showErrorMessage="1" error="vyberte zemi ze seznamu" sqref="G7 G9 G11 G13 G15 G17 G19 G21 G23 G25 G27 G29 G31 G33 G35 G37 G39 G41 G43 G45 G47 G49 G51 G53 G55 G57 G59 G61 G63 G65 G67 G69 G71 G73 G75 G77 G79 G81 G83 G85 G87 G89 G91 G93 G95 G97 G99 G101 G103 G105 G107 G109 G111 G113:G205">
      <formula1>země</formula1>
    </dataValidation>
    <dataValidation type="whole" allowBlank="1" showInputMessage="1" showErrorMessage="1" error="číslo od 0 do 24" sqref="M7:M205">
      <formula1>0</formula1>
      <formula2>24</formula2>
    </dataValidation>
    <dataValidation type="list" allowBlank="1" showInputMessage="1" showErrorMessage="1" error="vyberte zemi ze seznamu" sqref="G8 G10 G12 G14 G16 G18 G20 G22 G24 G26 G28 G30 G32 G34 G36 G38 G40 G42 G44 G46 G48 G50 G52 G54 G56 G58 G60 G62 G64 G66 G68 G70 G72 G74 G76 G78 G80 G82 G84 G86 G88 G90 G92 G94 G96 G98 G100 G102 G104 G106 G108 G110 G112">
      <formula1>sloucene</formula1>
    </dataValidation>
    <dataValidation type="whole" allowBlank="1" showErrorMessage="1" error="vyplňte hodnotu 6 - 24" sqref="F104 F8 F10 F12 F14 F16 F18 F20 F22 F24 F26 F28 F30 F32 F34 F36 F38 F40 F42 F44 F46 F48 F50 F52 F54 F56 F58 F60 F62 F64 F66 F68 F70 F72 F74 F76 F78 F80 F82 F84 F86 F88 F90 F92 F94 F96 F98 F100 F102 F106 F108 F110 F112">
      <formula1>6</formula1>
      <formula2>24</formula2>
    </dataValidation>
    <dataValidation type="list" allowBlank="1" showInputMessage="1" showErrorMessage="1" error="vyberte ze seznamu" sqref="L7:L205">
      <formula1>rodina</formula1>
    </dataValidation>
    <dataValidation type="decimal" allowBlank="1" showErrorMessage="1" error="vyplňte hodnotu 0,5 - 1" sqref="F7 F9 F11 F13 F15 F17 F19 F21 F23 F25 F27 F29 F31 F33 F35 F37 F39 F41 F43 F45 F47 F49 F51 F53 F55 F57 F59 F61 F63 F65 F67 F69 F71 F73 F75 F77 F79 F81 F83 F85 F87 F89 F91 F93 F95 F97 F99 F101 F103 F105 F107 F109 F111 F113:F205">
      <formula1>0.5</formula1>
      <formula2>1</formula2>
    </dataValidation>
    <dataValidation type="list" allowBlank="1" showInputMessage="1" showErrorMessage="1" errorTitle="Překročen fond pracovní doby" sqref="OT7:OT205">
      <formula1>"Ano,Ne"</formula1>
    </dataValidation>
    <dataValidation type="list" allowBlank="1" showInputMessage="1" showErrorMessage="1" sqref="AA7:AA105 OQ7:OQ205 OG7:OG205 MN7:MN205 MQ7:MQ205 JW7:JW205 LD7:LD205 IV7:IV205 HO7:HO205 FY7:FY205 HU7:HU205 FP7:FP205 EL7:EL205 CV7:CV205 EO7:EO205 AN7:AN205 CY7:CY205 LS7:LS205 OJ7:OJ205 NC7:NC205 NF7:NF205 NI7:NI205 NL7:NL205 MK7:MK205 MT7:MT205 LM7:LM205 KR7:KR205 ME7:ME205 MH7:MH205 IS7:IS205 JE7:JE205 KL7:KL205 KI7:KI205 KF7:KF205 HC7:HC205 JN7:JN205 IG7:IG205 IJ7:IJ205 IM7:IM205 HX7:HX205 FM7:FM205 GQ7:GQ205 GT7:GT205 GW7:GW205 GH7:GH205 FA7:FA205 DW7:DW205 FD7:FD205 FG7:FG205 ER7:ER205 DK7:DK205 DN7:DN205 CG7:CG205 DQ7:DQ205 DB7:DB205 BU7:BU205 BX7:BX205 CA7:CA205 BL7:BL205 CD7:CD205 K7:K205 AE7:AE205 BI7:BI205 BF7:BF205 BC7:BC205 AZ7:AZ205 Z7:Z205 JZ7:JZ205 KC7:KC205 IP7:IP205 GZ7:GZ205 FJ7:FJ205 DT7:DT205 NO7:NO205 AH7:AH205 AW7:AW205 AT7:AT205 AQ7:AQ205 AK7:AK205 CJ7:CJ205 CS7:CS205 CM7:CM205 CP7:CP205 DZ7:DZ205 EI7:EI205 EC7:EC205 EF7:EF205 FS7:FS205 GE7:GE205 GB7:GB205 FV7:FV205 HF7:HF205 HR7:HR205 HI7:HI205 HL7:HL205 IY7:IY205 JK7:JK205 JH7:JH205 JB7:JB205 KO7:KO205 LA7:LA205 KX7:KX205 KU7:KU205 LP7:LP205 LY7:LY205 MB7:MB205 LV7:LV205 NR7:NR205 NU7:NU205 NX7:NX205 OA7:OA205 OD7:OD205">
      <formula1>"Ano,Ne"</formula1>
    </dataValidation>
    <dataValidation type="list" allowBlank="1" showInputMessage="1" showErrorMessage="1" sqref="OY7:OY205">
      <formula1>"1. ZoR,2. ZoR,3. ZoR,4. ZoR,5. ZoR,6. ZoR,7. ZoR,8. ZoR,9. ZoR"</formula1>
    </dataValidation>
    <dataValidation type="whole" allowBlank="1" showInputMessage="1" showErrorMessage="1" errorTitle="Překročen fond pracovní doby" sqref="OS7:OS205">
      <formula1>0</formula1>
      <formula2>OR$7</formula2>
    </dataValidation>
    <dataValidation type="whole" allowBlank="1" showInputMessage="1" showErrorMessage="1" errorTitle="Překročen fond pracovní doby" sqref="NE7:NE205 AG7:AG205 AJ7:AJ205 AY7:AY205 BB7:BB205 BE7:BE205 BH7:BH205 BK7:BK205 AD7:AD205 CX7:CX205 CI7:CI205 CF7:CF205 CC7:CC205 BZ7:BZ205 BW7:BW205 BT7:BT205 DA7:DA205 DJ7:DJ205 EQ7:EQ205 EN7:EN205 DY7:DY205 DV7:DV205 DS7:DS205 DP7:DP205 DM7:DM205 FR7:FR205 FO7:FO205 FL7:FL205 FI7:FI205 FF7:FF205 FC7:FC205 EZ7:EZ205 GG7:GG205 HT7:HT205 HE7:HE205 HB7:HB205 GY7:GY205 GV7:GV205 GS7:GS205 GP7:GP205 HW7:HW205 IX7:IX205 IU7:IU205 IR7:IR205 IO7:IO205 IL7:IL205 II7:II205 IF7:IF205 JM7:JM205 JY7:JY205 KB7:KB205 KE7:KE205 KH7:KH205 KK7:KK205 KN7:KN205 LC7:LC205 JV7:JV205 MP7:MP205 MM7:MM205 MJ7:MJ205 MG7:MG205 MD7:MD205 LO7:LO205 LL7:LL205 MS7:MS205 NB7:NB205 OI7:OI205 OF7:OF205 NQ7:NQ205 NN7:NN205 NK7:NK205 NH7:NH205 AV7:AV205 AP7:AP205 AS7:AS205 AM7:AM205 CU7:CU205 CR7:CR205 CO7:CO205 CL7:CL205 EK7:EK205 EH7:EH205 EE7:EE205 EB7:EB205 GD7:GD205 GA7:GA205 FX7:FX205 FU7:FU205 HQ7:HQ205 HN7:HN205 HK7:HK205 HH7:HH205 JJ7:JJ205 JG7:JG205 JD7:JD205 JA7:JA205 KQ7:KQ205 KT7:KT205 KW7:KW205 KZ7:KZ205 MA7:MA205 LX7:LX205 LU7:LU205 LR7:LR205 NT7:NT205 OC7:OC205 NZ7:NZ205 NW7:NW205">
      <formula1>0</formula1>
      <formula2>AC7*$F7</formula2>
    </dataValidation>
    <dataValidation type="whole" allowBlank="1" showErrorMessage="1" error="vyplňte hodnotu 12 - 24" sqref="E7:E205">
      <formula1>12</formula1>
      <formula2>24</formula2>
    </dataValidation>
  </dataValidations>
  <hyperlinks>
    <hyperlink ref="B1:E1" location="Úvod!A1" display="zpět na hlavní stranu"/>
  </hyperlinks>
  <pageMargins left="0.7" right="0.7" top="0.78740157499999996" bottom="0.78740157499999996" header="0.3" footer="0.3"/>
  <pageSetup paperSize="9" orientation="portrait" r:id="rId1"/>
  <ignoredErrors>
    <ignoredError sqref="T206" formula="1"/>
    <ignoredError sqref="R6 T6 PJ5 PN5"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PX213"/>
  <sheetViews>
    <sheetView zoomScale="80" zoomScaleNormal="80" workbookViewId="0">
      <pane xSplit="4" ySplit="6" topLeftCell="E7" activePane="bottomRight" state="frozen"/>
      <selection pane="topRight" activeCell="E1" sqref="E1"/>
      <selection pane="bottomLeft" activeCell="A7" sqref="A7"/>
      <selection pane="bottomRight" activeCell="C7" sqref="C7:D7"/>
    </sheetView>
  </sheetViews>
  <sheetFormatPr defaultRowHeight="15" outlineLevelCol="1" x14ac:dyDescent="0.25"/>
  <cols>
    <col min="1" max="1" width="2.42578125" style="29" customWidth="1"/>
    <col min="2" max="2" width="4.7109375" style="127" customWidth="1"/>
    <col min="3" max="3" width="40.7109375" style="25" customWidth="1"/>
    <col min="4" max="4" width="2.7109375" style="25" customWidth="1"/>
    <col min="5" max="5" width="14.140625" style="95" customWidth="1"/>
    <col min="6" max="6" width="11.42578125" style="95" customWidth="1"/>
    <col min="7" max="7" width="14.28515625" style="25" customWidth="1"/>
    <col min="8" max="8" width="15" style="95" customWidth="1"/>
    <col min="9" max="9" width="12.28515625" style="95" customWidth="1"/>
    <col min="10" max="10" width="14.140625" style="95" customWidth="1"/>
    <col min="11" max="11" width="14.140625" style="95" hidden="1" customWidth="1"/>
    <col min="12" max="12" width="9" style="95" customWidth="1"/>
    <col min="13" max="13" width="14.28515625" style="95" customWidth="1"/>
    <col min="14" max="14" width="11.5703125" style="95" customWidth="1"/>
    <col min="15" max="15" width="13.7109375" style="95" customWidth="1"/>
    <col min="16" max="16" width="15.7109375" style="96" customWidth="1"/>
    <col min="17" max="17" width="1.85546875" style="25" customWidth="1"/>
    <col min="18" max="18" width="12.28515625" style="95" customWidth="1"/>
    <col min="19" max="19" width="12.28515625" style="95" hidden="1" customWidth="1"/>
    <col min="20" max="20" width="12.28515625" style="95" customWidth="1"/>
    <col min="21" max="21" width="10.85546875" style="95" customWidth="1"/>
    <col min="22" max="22" width="3.7109375" style="29" hidden="1" customWidth="1"/>
    <col min="23" max="24" width="3.7109375" style="25" hidden="1" customWidth="1"/>
    <col min="25" max="25" width="4" style="29" customWidth="1"/>
    <col min="26" max="26" width="12.140625" style="10" customWidth="1"/>
    <col min="27" max="27" width="2.140625" style="10" customWidth="1"/>
    <col min="28" max="28" width="9.42578125" style="10" customWidth="1"/>
    <col min="29" max="64" width="5.85546875" style="10" customWidth="1" outlineLevel="1"/>
    <col min="65" max="65" width="9.28515625" style="10" customWidth="1" outlineLevel="1"/>
    <col min="66" max="66" width="17.42578125" style="10" customWidth="1" outlineLevel="1"/>
    <col min="67" max="67" width="9.28515625" style="10" customWidth="1" outlineLevel="1"/>
    <col min="68" max="68" width="17.42578125" style="10" customWidth="1" outlineLevel="1"/>
    <col min="69" max="69" width="3.140625" style="1" customWidth="1"/>
    <col min="70" max="70" width="9.42578125" style="1" customWidth="1"/>
    <col min="71" max="72" width="6.28515625" style="10" customWidth="1" outlineLevel="1"/>
    <col min="73" max="74" width="6.140625" style="10" customWidth="1" outlineLevel="1"/>
    <col min="75" max="75" width="6.28515625" style="10" customWidth="1" outlineLevel="1"/>
    <col min="76" max="77" width="6.140625" style="10" customWidth="1" outlineLevel="1"/>
    <col min="78" max="78" width="6.28515625" style="10" customWidth="1" outlineLevel="1"/>
    <col min="79" max="80" width="6.140625" style="10" customWidth="1" outlineLevel="1"/>
    <col min="81" max="81" width="6.28515625" style="10" customWidth="1" outlineLevel="1"/>
    <col min="82" max="83" width="6.140625" style="10" customWidth="1" outlineLevel="1"/>
    <col min="84" max="84" width="6.28515625" style="10" customWidth="1" outlineLevel="1"/>
    <col min="85" max="86" width="6.140625" style="10" customWidth="1" outlineLevel="1"/>
    <col min="87" max="87" width="6.28515625" style="10" customWidth="1" outlineLevel="1"/>
    <col min="88" max="89" width="6.140625" style="10" customWidth="1" outlineLevel="1"/>
    <col min="90" max="90" width="6.28515625" style="10" customWidth="1" outlineLevel="1"/>
    <col min="91" max="92" width="6.140625" style="10" customWidth="1" outlineLevel="1"/>
    <col min="93" max="93" width="6.28515625" style="10" customWidth="1" outlineLevel="1"/>
    <col min="94" max="95" width="6.140625" style="10" customWidth="1" outlineLevel="1"/>
    <col min="96" max="96" width="6.28515625" style="10" customWidth="1" outlineLevel="1"/>
    <col min="97" max="98" width="6.140625" style="10" customWidth="1" outlineLevel="1"/>
    <col min="99" max="99" width="6.28515625" style="10" customWidth="1" outlineLevel="1"/>
    <col min="100" max="101" width="6.140625" style="10" customWidth="1" outlineLevel="1"/>
    <col min="102" max="102" width="6.28515625" style="10" customWidth="1" outlineLevel="1"/>
    <col min="103" max="104" width="6.140625" style="10" customWidth="1" outlineLevel="1"/>
    <col min="105" max="105" width="6.28515625" style="10" customWidth="1" outlineLevel="1"/>
    <col min="106" max="106" width="6.140625" style="10" customWidth="1" outlineLevel="1"/>
    <col min="107" max="107" width="9.28515625" style="10" customWidth="1" outlineLevel="1"/>
    <col min="108" max="108" width="17.42578125" style="10" customWidth="1" outlineLevel="1"/>
    <col min="109" max="109" width="9.28515625" style="10" customWidth="1" outlineLevel="1"/>
    <col min="110" max="110" width="17.42578125" style="10" customWidth="1" outlineLevel="1"/>
    <col min="111" max="111" width="3.140625" style="1" customWidth="1"/>
    <col min="112" max="112" width="9.42578125" style="1" customWidth="1"/>
    <col min="113" max="114" width="6.28515625" style="10" customWidth="1" outlineLevel="1"/>
    <col min="115" max="116" width="6.140625" style="10" customWidth="1" outlineLevel="1"/>
    <col min="117" max="117" width="6.28515625" style="10" customWidth="1" outlineLevel="1"/>
    <col min="118" max="119" width="6.140625" style="10" customWidth="1" outlineLevel="1"/>
    <col min="120" max="120" width="6.28515625" style="10" customWidth="1" outlineLevel="1"/>
    <col min="121" max="122" width="6.140625" style="10" customWidth="1" outlineLevel="1"/>
    <col min="123" max="123" width="6.28515625" style="10" customWidth="1" outlineLevel="1"/>
    <col min="124" max="125" width="6.140625" style="10" customWidth="1" outlineLevel="1"/>
    <col min="126" max="126" width="6.28515625" style="10" customWidth="1" outlineLevel="1"/>
    <col min="127" max="128" width="6.140625" style="10" customWidth="1" outlineLevel="1"/>
    <col min="129" max="129" width="6.28515625" style="10" customWidth="1" outlineLevel="1"/>
    <col min="130" max="131" width="6.140625" style="10" customWidth="1" outlineLevel="1"/>
    <col min="132" max="132" width="6.28515625" style="10" customWidth="1" outlineLevel="1"/>
    <col min="133" max="134" width="6.140625" style="10" customWidth="1" outlineLevel="1"/>
    <col min="135" max="135" width="6.28515625" style="10" customWidth="1" outlineLevel="1"/>
    <col min="136" max="137" width="6.140625" style="10" customWidth="1" outlineLevel="1"/>
    <col min="138" max="138" width="6.28515625" style="10" customWidth="1" outlineLevel="1"/>
    <col min="139" max="140" width="6.140625" style="10" customWidth="1" outlineLevel="1"/>
    <col min="141" max="141" width="6.28515625" style="10" customWidth="1" outlineLevel="1"/>
    <col min="142" max="143" width="6.140625" style="10" customWidth="1" outlineLevel="1"/>
    <col min="144" max="144" width="6.28515625" style="10" customWidth="1" outlineLevel="1"/>
    <col min="145" max="146" width="6.140625" style="10" customWidth="1" outlineLevel="1"/>
    <col min="147" max="147" width="6.28515625" style="10" customWidth="1" outlineLevel="1"/>
    <col min="148" max="148" width="6.140625" style="10" customWidth="1" outlineLevel="1"/>
    <col min="149" max="149" width="9.28515625" style="10" customWidth="1" outlineLevel="1"/>
    <col min="150" max="150" width="17.42578125" style="10" customWidth="1" outlineLevel="1"/>
    <col min="151" max="151" width="9.28515625" style="10" customWidth="1" outlineLevel="1"/>
    <col min="152" max="152" width="17.42578125" style="10" customWidth="1" outlineLevel="1"/>
    <col min="153" max="153" width="3.140625" style="1" customWidth="1"/>
    <col min="154" max="154" width="9.42578125" style="1" customWidth="1"/>
    <col min="155" max="156" width="6.28515625" style="10" customWidth="1" outlineLevel="1"/>
    <col min="157" max="158" width="6.140625" style="10" customWidth="1" outlineLevel="1"/>
    <col min="159" max="159" width="6.28515625" style="10" customWidth="1" outlineLevel="1"/>
    <col min="160" max="161" width="6.140625" style="10" customWidth="1" outlineLevel="1"/>
    <col min="162" max="162" width="6.28515625" style="10" customWidth="1" outlineLevel="1"/>
    <col min="163" max="164" width="6.140625" style="10" customWidth="1" outlineLevel="1"/>
    <col min="165" max="165" width="6.28515625" style="10" customWidth="1" outlineLevel="1"/>
    <col min="166" max="167" width="6.140625" style="10" customWidth="1" outlineLevel="1"/>
    <col min="168" max="168" width="6.28515625" style="10" customWidth="1" outlineLevel="1"/>
    <col min="169" max="170" width="6.140625" style="10" customWidth="1" outlineLevel="1"/>
    <col min="171" max="171" width="6.28515625" style="10" customWidth="1" outlineLevel="1"/>
    <col min="172" max="173" width="6.140625" style="10" customWidth="1" outlineLevel="1"/>
    <col min="174" max="174" width="6.28515625" style="10" customWidth="1" outlineLevel="1"/>
    <col min="175" max="176" width="6.140625" style="10" customWidth="1" outlineLevel="1"/>
    <col min="177" max="177" width="6.28515625" style="10" customWidth="1" outlineLevel="1"/>
    <col min="178" max="179" width="6.140625" style="10" customWidth="1" outlineLevel="1"/>
    <col min="180" max="180" width="6.28515625" style="10" customWidth="1" outlineLevel="1"/>
    <col min="181" max="182" width="6.140625" style="10" customWidth="1" outlineLevel="1"/>
    <col min="183" max="183" width="6.28515625" style="10" customWidth="1" outlineLevel="1"/>
    <col min="184" max="185" width="6.140625" style="10" customWidth="1" outlineLevel="1"/>
    <col min="186" max="186" width="6.28515625" style="10" customWidth="1" outlineLevel="1"/>
    <col min="187" max="188" width="6.140625" style="10" customWidth="1" outlineLevel="1"/>
    <col min="189" max="189" width="6.28515625" style="10" customWidth="1" outlineLevel="1"/>
    <col min="190" max="190" width="6.140625" style="10" customWidth="1" outlineLevel="1"/>
    <col min="191" max="191" width="9.28515625" style="10" customWidth="1" outlineLevel="1"/>
    <col min="192" max="192" width="17.42578125" style="10" customWidth="1" outlineLevel="1"/>
    <col min="193" max="193" width="9.28515625" style="10" customWidth="1" outlineLevel="1"/>
    <col min="194" max="194" width="17.42578125" style="10" customWidth="1" outlineLevel="1"/>
    <col min="195" max="195" width="3.7109375" style="1" customWidth="1"/>
    <col min="196" max="196" width="9.42578125" style="1" customWidth="1"/>
    <col min="197" max="198" width="6.28515625" style="10" customWidth="1" outlineLevel="1"/>
    <col min="199" max="200" width="6.140625" style="10" customWidth="1" outlineLevel="1"/>
    <col min="201" max="201" width="6.28515625" style="10" customWidth="1" outlineLevel="1"/>
    <col min="202" max="203" width="6.140625" style="10" customWidth="1" outlineLevel="1"/>
    <col min="204" max="204" width="6.28515625" style="10" customWidth="1" outlineLevel="1"/>
    <col min="205" max="206" width="6.140625" style="10" customWidth="1" outlineLevel="1"/>
    <col min="207" max="207" width="6.28515625" style="10" customWidth="1" outlineLevel="1"/>
    <col min="208" max="209" width="6.140625" style="10" customWidth="1" outlineLevel="1"/>
    <col min="210" max="210" width="6.28515625" style="10" customWidth="1" outlineLevel="1"/>
    <col min="211" max="212" width="6.140625" style="10" customWidth="1" outlineLevel="1"/>
    <col min="213" max="213" width="6.28515625" style="10" customWidth="1" outlineLevel="1"/>
    <col min="214" max="215" width="6.140625" style="10" customWidth="1" outlineLevel="1"/>
    <col min="216" max="216" width="6.28515625" style="10" customWidth="1" outlineLevel="1"/>
    <col min="217" max="218" width="6.140625" style="10" customWidth="1" outlineLevel="1"/>
    <col min="219" max="219" width="6.28515625" style="10" customWidth="1" outlineLevel="1"/>
    <col min="220" max="221" width="6.140625" style="10" customWidth="1" outlineLevel="1"/>
    <col min="222" max="222" width="6.28515625" style="10" customWidth="1" outlineLevel="1"/>
    <col min="223" max="224" width="6.140625" style="10" customWidth="1" outlineLevel="1"/>
    <col min="225" max="225" width="6.28515625" style="10" customWidth="1" outlineLevel="1"/>
    <col min="226" max="227" width="6.140625" style="10" customWidth="1" outlineLevel="1"/>
    <col min="228" max="228" width="6.28515625" style="10" customWidth="1" outlineLevel="1"/>
    <col min="229" max="230" width="6.140625" style="10" customWidth="1" outlineLevel="1"/>
    <col min="231" max="231" width="6.28515625" style="10" customWidth="1" outlineLevel="1"/>
    <col min="232" max="232" width="6.140625" style="10" customWidth="1" outlineLevel="1"/>
    <col min="233" max="233" width="9.28515625" style="10" customWidth="1" outlineLevel="1"/>
    <col min="234" max="234" width="17.42578125" style="10" customWidth="1" outlineLevel="1"/>
    <col min="235" max="235" width="9.28515625" style="10" customWidth="1" outlineLevel="1"/>
    <col min="236" max="236" width="17.42578125" style="10" customWidth="1" outlineLevel="1"/>
    <col min="237" max="237" width="4.140625" style="1" customWidth="1"/>
    <col min="238" max="238" width="9.42578125" style="1" customWidth="1"/>
    <col min="239" max="240" width="6.28515625" style="10" customWidth="1" outlineLevel="1"/>
    <col min="241" max="242" width="6.140625" style="10" customWidth="1" outlineLevel="1"/>
    <col min="243" max="243" width="6.28515625" style="10" customWidth="1" outlineLevel="1"/>
    <col min="244" max="245" width="6.140625" style="10" customWidth="1" outlineLevel="1"/>
    <col min="246" max="246" width="6.28515625" style="10" customWidth="1" outlineLevel="1"/>
    <col min="247" max="248" width="6.140625" style="10" customWidth="1" outlineLevel="1"/>
    <col min="249" max="249" width="6.28515625" style="10" customWidth="1" outlineLevel="1"/>
    <col min="250" max="251" width="6.140625" style="10" customWidth="1" outlineLevel="1"/>
    <col min="252" max="252" width="6.28515625" style="10" customWidth="1" outlineLevel="1"/>
    <col min="253" max="254" width="6.140625" style="10" customWidth="1" outlineLevel="1"/>
    <col min="255" max="255" width="6.28515625" style="10" customWidth="1" outlineLevel="1"/>
    <col min="256" max="257" width="6.140625" style="10" customWidth="1" outlineLevel="1"/>
    <col min="258" max="258" width="6.28515625" style="10" customWidth="1" outlineLevel="1"/>
    <col min="259" max="260" width="6.140625" style="10" customWidth="1" outlineLevel="1"/>
    <col min="261" max="261" width="6.28515625" style="10" customWidth="1" outlineLevel="1"/>
    <col min="262" max="263" width="6.140625" style="10" customWidth="1" outlineLevel="1"/>
    <col min="264" max="264" width="6.28515625" style="10" customWidth="1" outlineLevel="1"/>
    <col min="265" max="266" width="6.140625" style="10" customWidth="1" outlineLevel="1"/>
    <col min="267" max="267" width="6.28515625" style="10" customWidth="1" outlineLevel="1"/>
    <col min="268" max="269" width="6.140625" style="10" customWidth="1" outlineLevel="1"/>
    <col min="270" max="270" width="6.28515625" style="10" customWidth="1" outlineLevel="1"/>
    <col min="271" max="272" width="6.140625" style="10" customWidth="1" outlineLevel="1"/>
    <col min="273" max="273" width="6.28515625" style="10" customWidth="1" outlineLevel="1"/>
    <col min="274" max="274" width="6.140625" style="10" customWidth="1" outlineLevel="1"/>
    <col min="275" max="275" width="9.28515625" style="10" customWidth="1" outlineLevel="1"/>
    <col min="276" max="276" width="17.42578125" style="10" customWidth="1" outlineLevel="1"/>
    <col min="277" max="277" width="9.28515625" style="10" customWidth="1" outlineLevel="1"/>
    <col min="278" max="278" width="17.42578125" style="10" customWidth="1" outlineLevel="1"/>
    <col min="279" max="279" width="3.5703125" style="1" customWidth="1"/>
    <col min="280" max="280" width="9.42578125" style="1" customWidth="1"/>
    <col min="281" max="282" width="6.28515625" style="10" customWidth="1" outlineLevel="1"/>
    <col min="283" max="284" width="6.140625" style="10" customWidth="1" outlineLevel="1"/>
    <col min="285" max="285" width="6.28515625" style="10" customWidth="1" outlineLevel="1"/>
    <col min="286" max="287" width="6.140625" style="10" customWidth="1" outlineLevel="1"/>
    <col min="288" max="288" width="6.28515625" style="10" customWidth="1" outlineLevel="1"/>
    <col min="289" max="290" width="6.140625" style="10" customWidth="1" outlineLevel="1"/>
    <col min="291" max="291" width="6.28515625" style="10" customWidth="1" outlineLevel="1"/>
    <col min="292" max="293" width="6.140625" style="10" customWidth="1" outlineLevel="1"/>
    <col min="294" max="294" width="6.28515625" style="10" customWidth="1" outlineLevel="1"/>
    <col min="295" max="296" width="6.140625" style="10" customWidth="1" outlineLevel="1"/>
    <col min="297" max="297" width="6.28515625" style="10" customWidth="1" outlineLevel="1"/>
    <col min="298" max="299" width="6.140625" style="10" customWidth="1" outlineLevel="1"/>
    <col min="300" max="300" width="6.28515625" style="10" customWidth="1" outlineLevel="1"/>
    <col min="301" max="302" width="6.140625" style="10" customWidth="1" outlineLevel="1"/>
    <col min="303" max="303" width="6.28515625" style="10" customWidth="1" outlineLevel="1"/>
    <col min="304" max="305" width="6.140625" style="10" customWidth="1" outlineLevel="1"/>
    <col min="306" max="306" width="6.28515625" style="10" customWidth="1" outlineLevel="1"/>
    <col min="307" max="308" width="6.140625" style="10" customWidth="1" outlineLevel="1"/>
    <col min="309" max="309" width="6.28515625" style="10" customWidth="1" outlineLevel="1"/>
    <col min="310" max="311" width="6.140625" style="10" customWidth="1" outlineLevel="1"/>
    <col min="312" max="312" width="6.28515625" style="10" customWidth="1" outlineLevel="1"/>
    <col min="313" max="314" width="6.140625" style="10" customWidth="1" outlineLevel="1"/>
    <col min="315" max="315" width="6.28515625" style="10" customWidth="1" outlineLevel="1"/>
    <col min="316" max="316" width="6.140625" style="10" customWidth="1" outlineLevel="1"/>
    <col min="317" max="317" width="9.28515625" style="10" customWidth="1" outlineLevel="1"/>
    <col min="318" max="318" width="17.42578125" style="10" customWidth="1" outlineLevel="1"/>
    <col min="319" max="319" width="9.28515625" style="10" customWidth="1" outlineLevel="1"/>
    <col min="320" max="320" width="17.42578125" style="10" customWidth="1" outlineLevel="1"/>
    <col min="321" max="321" width="4.28515625" style="1" customWidth="1"/>
    <col min="322" max="322" width="9.42578125" style="1" customWidth="1"/>
    <col min="323" max="324" width="6.28515625" style="10" customWidth="1" outlineLevel="1"/>
    <col min="325" max="326" width="6.140625" style="10" customWidth="1" outlineLevel="1"/>
    <col min="327" max="327" width="6.28515625" style="10" customWidth="1" outlineLevel="1"/>
    <col min="328" max="329" width="6.140625" style="10" customWidth="1" outlineLevel="1"/>
    <col min="330" max="330" width="6.28515625" style="10" customWidth="1" outlineLevel="1"/>
    <col min="331" max="332" width="6.140625" style="10" customWidth="1" outlineLevel="1"/>
    <col min="333" max="333" width="6.28515625" style="10" customWidth="1" outlineLevel="1"/>
    <col min="334" max="335" width="6.140625" style="10" customWidth="1" outlineLevel="1"/>
    <col min="336" max="336" width="6.28515625" style="10" customWidth="1" outlineLevel="1"/>
    <col min="337" max="338" width="6.140625" style="10" customWidth="1" outlineLevel="1"/>
    <col min="339" max="339" width="6.28515625" style="10" customWidth="1" outlineLevel="1"/>
    <col min="340" max="341" width="6.140625" style="10" customWidth="1" outlineLevel="1"/>
    <col min="342" max="342" width="6.28515625" style="10" customWidth="1" outlineLevel="1"/>
    <col min="343" max="344" width="6.140625" style="10" customWidth="1" outlineLevel="1"/>
    <col min="345" max="345" width="6.28515625" style="10" customWidth="1" outlineLevel="1"/>
    <col min="346" max="347" width="6.140625" style="10" customWidth="1" outlineLevel="1"/>
    <col min="348" max="348" width="6.28515625" style="10" customWidth="1" outlineLevel="1"/>
    <col min="349" max="350" width="6.140625" style="10" customWidth="1" outlineLevel="1"/>
    <col min="351" max="351" width="6.28515625" style="10" customWidth="1" outlineLevel="1"/>
    <col min="352" max="353" width="6.140625" style="10" customWidth="1" outlineLevel="1"/>
    <col min="354" max="354" width="6.28515625" style="10" customWidth="1" outlineLevel="1"/>
    <col min="355" max="356" width="6.140625" style="10" customWidth="1" outlineLevel="1"/>
    <col min="357" max="357" width="6.28515625" style="10" customWidth="1" outlineLevel="1"/>
    <col min="358" max="358" width="6.140625" style="10" customWidth="1" outlineLevel="1"/>
    <col min="359" max="359" width="9.28515625" style="10" customWidth="1" outlineLevel="1"/>
    <col min="360" max="360" width="17.42578125" style="10" customWidth="1" outlineLevel="1"/>
    <col min="361" max="361" width="9.28515625" style="10" customWidth="1" outlineLevel="1"/>
    <col min="362" max="362" width="17.42578125" style="10" customWidth="1" outlineLevel="1"/>
    <col min="363" max="363" width="3.5703125" style="1" customWidth="1"/>
    <col min="364" max="364" width="9.42578125" style="1" customWidth="1"/>
    <col min="365" max="366" width="6.28515625" style="10" customWidth="1" outlineLevel="1"/>
    <col min="367" max="368" width="6.140625" style="10" customWidth="1" outlineLevel="1"/>
    <col min="369" max="369" width="6.28515625" style="10" customWidth="1" outlineLevel="1"/>
    <col min="370" max="371" width="6.140625" style="10" customWidth="1" outlineLevel="1"/>
    <col min="372" max="372" width="6.28515625" style="10" customWidth="1" outlineLevel="1"/>
    <col min="373" max="374" width="6.140625" style="10" customWidth="1" outlineLevel="1"/>
    <col min="375" max="375" width="6.28515625" style="10" customWidth="1" outlineLevel="1"/>
    <col min="376" max="377" width="6.140625" style="10" customWidth="1" outlineLevel="1"/>
    <col min="378" max="378" width="6.28515625" style="10" customWidth="1" outlineLevel="1"/>
    <col min="379" max="380" width="6.140625" style="10" customWidth="1" outlineLevel="1"/>
    <col min="381" max="381" width="6.28515625" style="10" customWidth="1" outlineLevel="1"/>
    <col min="382" max="383" width="6.140625" style="10" customWidth="1" outlineLevel="1"/>
    <col min="384" max="384" width="6.28515625" style="10" customWidth="1" outlineLevel="1"/>
    <col min="385" max="386" width="6.140625" style="10" customWidth="1" outlineLevel="1"/>
    <col min="387" max="387" width="6.28515625" style="10" customWidth="1" outlineLevel="1"/>
    <col min="388" max="389" width="6.140625" style="10" customWidth="1" outlineLevel="1"/>
    <col min="390" max="390" width="6.28515625" style="10" customWidth="1" outlineLevel="1"/>
    <col min="391" max="392" width="6.140625" style="10" customWidth="1" outlineLevel="1"/>
    <col min="393" max="393" width="6.28515625" style="10" customWidth="1" outlineLevel="1"/>
    <col min="394" max="395" width="6.140625" style="10" customWidth="1" outlineLevel="1"/>
    <col min="396" max="396" width="6.28515625" style="10" customWidth="1" outlineLevel="1"/>
    <col min="397" max="398" width="6.140625" style="10" customWidth="1" outlineLevel="1"/>
    <col min="399" max="399" width="6.28515625" style="10" customWidth="1" outlineLevel="1"/>
    <col min="400" max="400" width="6.140625" style="10" customWidth="1" outlineLevel="1"/>
    <col min="401" max="401" width="9.28515625" style="10" customWidth="1" outlineLevel="1"/>
    <col min="402" max="402" width="17.42578125" style="10" customWidth="1" outlineLevel="1"/>
    <col min="403" max="403" width="9.28515625" style="10" customWidth="1" outlineLevel="1"/>
    <col min="404" max="404" width="17.42578125" style="10" customWidth="1" outlineLevel="1"/>
    <col min="405" max="405" width="3.7109375" style="1" customWidth="1"/>
    <col min="406" max="406" width="14.42578125" style="1" customWidth="1"/>
    <col min="407" max="407" width="10.140625" style="10" customWidth="1" outlineLevel="1"/>
    <col min="408" max="410" width="7.28515625" style="10" customWidth="1" outlineLevel="1"/>
    <col min="411" max="411" width="11.5703125" style="10" customWidth="1" outlineLevel="1"/>
    <col min="412" max="412" width="18" style="10" customWidth="1" outlineLevel="1"/>
    <col min="413" max="413" width="11.5703125" style="10" customWidth="1" outlineLevel="1"/>
    <col min="414" max="414" width="18" style="10" customWidth="1" outlineLevel="1"/>
    <col min="415" max="415" width="10.140625" style="10" customWidth="1" outlineLevel="1"/>
    <col min="416" max="416" width="4" style="1" customWidth="1"/>
    <col min="417" max="417" width="14.28515625" style="1" customWidth="1"/>
    <col min="418" max="418" width="11.7109375" style="1" customWidth="1" outlineLevel="1"/>
    <col min="419" max="419" width="17.5703125" style="1" customWidth="1" outlineLevel="1"/>
    <col min="420" max="420" width="11.7109375" style="1" customWidth="1" outlineLevel="1"/>
    <col min="421" max="421" width="17.5703125" style="1" customWidth="1" outlineLevel="1"/>
    <col min="422" max="422" width="11.7109375" style="1" customWidth="1" outlineLevel="1"/>
    <col min="423" max="423" width="17.5703125" style="1" customWidth="1" outlineLevel="1"/>
    <col min="424" max="424" width="11.7109375" style="1" customWidth="1" outlineLevel="1"/>
    <col min="425" max="425" width="17.5703125" style="1" customWidth="1" outlineLevel="1"/>
    <col min="426" max="431" width="12.140625" style="1" customWidth="1" outlineLevel="1"/>
    <col min="432" max="433" width="9.140625" style="364"/>
    <col min="434" max="434" width="4.85546875" style="1" customWidth="1"/>
    <col min="435" max="439" width="9.140625" style="29"/>
    <col min="440" max="440" width="9.140625" style="364"/>
    <col min="441" max="16384" width="9.140625" style="29"/>
  </cols>
  <sheetData>
    <row r="1" spans="1:440" ht="15.75" thickBot="1" x14ac:dyDescent="0.3">
      <c r="B1" s="835" t="s">
        <v>423</v>
      </c>
      <c r="C1" s="835"/>
      <c r="D1" s="835"/>
      <c r="E1" s="835"/>
      <c r="F1" s="92"/>
      <c r="G1" s="93"/>
      <c r="H1" s="94"/>
      <c r="I1" s="94"/>
      <c r="J1" s="94"/>
      <c r="K1" s="94"/>
      <c r="L1" s="94"/>
      <c r="M1" s="94"/>
      <c r="N1" s="94"/>
    </row>
    <row r="2" spans="1:440" ht="24.95" customHeight="1" thickBot="1" x14ac:dyDescent="0.3">
      <c r="B2" s="97"/>
      <c r="C2" s="98"/>
      <c r="D2" s="98"/>
      <c r="E2" s="99"/>
      <c r="F2" s="100"/>
      <c r="G2" s="98"/>
      <c r="H2" s="100"/>
      <c r="I2" s="100"/>
      <c r="J2" s="100"/>
      <c r="K2" s="100"/>
      <c r="L2" s="99"/>
      <c r="M2" s="100"/>
      <c r="N2" s="100"/>
      <c r="O2" s="100"/>
      <c r="P2" s="1135" t="s">
        <v>115</v>
      </c>
      <c r="R2" s="379" t="s">
        <v>14</v>
      </c>
      <c r="S2" s="683"/>
      <c r="T2" s="380" t="s">
        <v>15</v>
      </c>
      <c r="U2" s="381" t="s">
        <v>13</v>
      </c>
      <c r="Z2" s="1088" t="s">
        <v>271</v>
      </c>
      <c r="AB2" s="265" t="s">
        <v>272</v>
      </c>
      <c r="AC2" s="356" t="s">
        <v>487</v>
      </c>
      <c r="AD2" s="357"/>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B2" s="273"/>
      <c r="BC2" s="273"/>
      <c r="BD2" s="273"/>
      <c r="BE2" s="273"/>
      <c r="BF2" s="273"/>
      <c r="BG2" s="273"/>
      <c r="BH2" s="273"/>
      <c r="BI2" s="273"/>
      <c r="BJ2" s="273"/>
      <c r="BK2" s="273"/>
      <c r="BL2" s="273"/>
      <c r="BM2" s="273"/>
      <c r="BN2" s="273"/>
      <c r="BO2" s="273"/>
      <c r="BP2" s="358"/>
      <c r="BR2" s="266" t="s">
        <v>273</v>
      </c>
      <c r="BS2" s="356" t="s">
        <v>487</v>
      </c>
      <c r="BT2" s="270"/>
      <c r="BU2" s="270"/>
      <c r="BV2" s="270"/>
      <c r="BW2" s="270"/>
      <c r="BX2" s="270"/>
      <c r="BY2" s="270"/>
      <c r="BZ2" s="270"/>
      <c r="CA2" s="270"/>
      <c r="CB2" s="270"/>
      <c r="CC2" s="270"/>
      <c r="CD2" s="270"/>
      <c r="CE2" s="270"/>
      <c r="CF2" s="270"/>
      <c r="CG2" s="270"/>
      <c r="CH2" s="270"/>
      <c r="CI2" s="270"/>
      <c r="CJ2" s="270"/>
      <c r="CK2" s="270"/>
      <c r="CL2" s="270"/>
      <c r="CM2" s="270"/>
      <c r="CN2" s="270"/>
      <c r="CO2" s="270"/>
      <c r="CP2" s="270"/>
      <c r="CQ2" s="270"/>
      <c r="CR2" s="270"/>
      <c r="CS2" s="270"/>
      <c r="CT2" s="270"/>
      <c r="CU2" s="270"/>
      <c r="CV2" s="270"/>
      <c r="CW2" s="270"/>
      <c r="CX2" s="270"/>
      <c r="CY2" s="270"/>
      <c r="CZ2" s="270"/>
      <c r="DA2" s="270"/>
      <c r="DB2" s="270"/>
      <c r="DC2" s="270"/>
      <c r="DD2" s="270"/>
      <c r="DE2" s="270"/>
      <c r="DF2" s="271"/>
      <c r="DH2" s="266" t="s">
        <v>274</v>
      </c>
      <c r="DI2" s="356" t="s">
        <v>487</v>
      </c>
      <c r="DJ2" s="270"/>
      <c r="DK2" s="270"/>
      <c r="DL2" s="270"/>
      <c r="DM2" s="270"/>
      <c r="DN2" s="270"/>
      <c r="DO2" s="270"/>
      <c r="DP2" s="270"/>
      <c r="DQ2" s="270"/>
      <c r="DR2" s="270"/>
      <c r="DS2" s="270"/>
      <c r="DT2" s="270"/>
      <c r="DU2" s="270"/>
      <c r="DV2" s="270"/>
      <c r="DW2" s="270"/>
      <c r="DX2" s="270"/>
      <c r="DY2" s="270"/>
      <c r="DZ2" s="270"/>
      <c r="EA2" s="270"/>
      <c r="EB2" s="270"/>
      <c r="EC2" s="270"/>
      <c r="ED2" s="270"/>
      <c r="EE2" s="270"/>
      <c r="EF2" s="270"/>
      <c r="EG2" s="270"/>
      <c r="EH2" s="270"/>
      <c r="EI2" s="270"/>
      <c r="EJ2" s="270"/>
      <c r="EK2" s="270"/>
      <c r="EL2" s="270"/>
      <c r="EM2" s="270"/>
      <c r="EN2" s="270"/>
      <c r="EO2" s="270"/>
      <c r="EP2" s="270"/>
      <c r="EQ2" s="270"/>
      <c r="ER2" s="270"/>
      <c r="ES2" s="270"/>
      <c r="ET2" s="270"/>
      <c r="EU2" s="270"/>
      <c r="EV2" s="271"/>
      <c r="EX2" s="266" t="s">
        <v>275</v>
      </c>
      <c r="EY2" s="356" t="s">
        <v>487</v>
      </c>
      <c r="EZ2" s="270"/>
      <c r="FA2" s="270"/>
      <c r="FB2" s="270"/>
      <c r="FC2" s="270"/>
      <c r="FD2" s="270"/>
      <c r="FE2" s="270"/>
      <c r="FF2" s="270"/>
      <c r="FG2" s="270"/>
      <c r="FH2" s="270"/>
      <c r="FI2" s="270"/>
      <c r="FJ2" s="270"/>
      <c r="FK2" s="270"/>
      <c r="FL2" s="270"/>
      <c r="FM2" s="270"/>
      <c r="FN2" s="270"/>
      <c r="FO2" s="270"/>
      <c r="FP2" s="270"/>
      <c r="FQ2" s="270"/>
      <c r="FR2" s="270"/>
      <c r="FS2" s="270"/>
      <c r="FT2" s="270"/>
      <c r="FU2" s="270"/>
      <c r="FV2" s="270"/>
      <c r="FW2" s="270"/>
      <c r="FX2" s="270"/>
      <c r="FY2" s="270"/>
      <c r="FZ2" s="270"/>
      <c r="GA2" s="270"/>
      <c r="GB2" s="270"/>
      <c r="GC2" s="270"/>
      <c r="GD2" s="270"/>
      <c r="GE2" s="270"/>
      <c r="GF2" s="270"/>
      <c r="GG2" s="270"/>
      <c r="GH2" s="270"/>
      <c r="GI2" s="270"/>
      <c r="GJ2" s="270"/>
      <c r="GK2" s="270"/>
      <c r="GL2" s="271"/>
      <c r="GN2" s="266" t="s">
        <v>276</v>
      </c>
      <c r="GO2" s="356" t="s">
        <v>487</v>
      </c>
      <c r="GP2" s="270"/>
      <c r="GQ2" s="270"/>
      <c r="GR2" s="270"/>
      <c r="GS2" s="270"/>
      <c r="GT2" s="270"/>
      <c r="GU2" s="270"/>
      <c r="GV2" s="270"/>
      <c r="GW2" s="270"/>
      <c r="GX2" s="270"/>
      <c r="GY2" s="270"/>
      <c r="GZ2" s="270"/>
      <c r="HA2" s="270"/>
      <c r="HB2" s="270"/>
      <c r="HC2" s="270"/>
      <c r="HD2" s="270"/>
      <c r="HE2" s="270"/>
      <c r="HF2" s="270"/>
      <c r="HG2" s="270"/>
      <c r="HH2" s="270"/>
      <c r="HI2" s="270"/>
      <c r="HJ2" s="270"/>
      <c r="HK2" s="270"/>
      <c r="HL2" s="270"/>
      <c r="HM2" s="270"/>
      <c r="HN2" s="270"/>
      <c r="HO2" s="270"/>
      <c r="HP2" s="270"/>
      <c r="HQ2" s="270"/>
      <c r="HR2" s="270"/>
      <c r="HS2" s="270"/>
      <c r="HT2" s="270"/>
      <c r="HU2" s="270"/>
      <c r="HV2" s="270"/>
      <c r="HW2" s="270"/>
      <c r="HX2" s="270"/>
      <c r="HY2" s="270"/>
      <c r="HZ2" s="270"/>
      <c r="IA2" s="270"/>
      <c r="IB2" s="271"/>
      <c r="ID2" s="266" t="s">
        <v>277</v>
      </c>
      <c r="IE2" s="356" t="s">
        <v>487</v>
      </c>
      <c r="IF2" s="270"/>
      <c r="IG2" s="270"/>
      <c r="IH2" s="270"/>
      <c r="II2" s="270"/>
      <c r="IJ2" s="270"/>
      <c r="IK2" s="270"/>
      <c r="IL2" s="270"/>
      <c r="IM2" s="270"/>
      <c r="IN2" s="270"/>
      <c r="IO2" s="270"/>
      <c r="IP2" s="270"/>
      <c r="IQ2" s="270"/>
      <c r="IR2" s="270"/>
      <c r="IS2" s="270"/>
      <c r="IT2" s="270"/>
      <c r="IU2" s="270"/>
      <c r="IV2" s="270"/>
      <c r="IW2" s="270"/>
      <c r="IX2" s="270"/>
      <c r="IY2" s="270"/>
      <c r="IZ2" s="270"/>
      <c r="JA2" s="270"/>
      <c r="JB2" s="270"/>
      <c r="JC2" s="270"/>
      <c r="JD2" s="270"/>
      <c r="JE2" s="270"/>
      <c r="JF2" s="270"/>
      <c r="JG2" s="270"/>
      <c r="JH2" s="270"/>
      <c r="JI2" s="270"/>
      <c r="JJ2" s="270"/>
      <c r="JK2" s="270"/>
      <c r="JL2" s="270"/>
      <c r="JM2" s="270"/>
      <c r="JN2" s="270"/>
      <c r="JO2" s="270"/>
      <c r="JP2" s="270"/>
      <c r="JQ2" s="270"/>
      <c r="JR2" s="271"/>
      <c r="JT2" s="266" t="s">
        <v>278</v>
      </c>
      <c r="JU2" s="356" t="s">
        <v>487</v>
      </c>
      <c r="JV2" s="270"/>
      <c r="JW2" s="270"/>
      <c r="JX2" s="270"/>
      <c r="JY2" s="270"/>
      <c r="JZ2" s="270"/>
      <c r="KA2" s="270"/>
      <c r="KB2" s="270"/>
      <c r="KC2" s="270"/>
      <c r="KD2" s="270"/>
      <c r="KE2" s="270"/>
      <c r="KF2" s="270"/>
      <c r="KG2" s="270"/>
      <c r="KH2" s="270"/>
      <c r="KI2" s="270"/>
      <c r="KJ2" s="270"/>
      <c r="KK2" s="270"/>
      <c r="KL2" s="270"/>
      <c r="KM2" s="270"/>
      <c r="KN2" s="270"/>
      <c r="KO2" s="270"/>
      <c r="KP2" s="270"/>
      <c r="KQ2" s="270"/>
      <c r="KR2" s="270"/>
      <c r="KS2" s="270"/>
      <c r="KT2" s="270"/>
      <c r="KU2" s="270"/>
      <c r="KV2" s="270"/>
      <c r="KW2" s="270"/>
      <c r="KX2" s="270"/>
      <c r="KY2" s="270"/>
      <c r="KZ2" s="270"/>
      <c r="LA2" s="270"/>
      <c r="LB2" s="270"/>
      <c r="LC2" s="270"/>
      <c r="LD2" s="270"/>
      <c r="LE2" s="270"/>
      <c r="LF2" s="270"/>
      <c r="LG2" s="270"/>
      <c r="LH2" s="271"/>
      <c r="LJ2" s="266" t="s">
        <v>279</v>
      </c>
      <c r="LK2" s="356" t="s">
        <v>487</v>
      </c>
      <c r="LL2" s="270"/>
      <c r="LM2" s="270"/>
      <c r="LN2" s="270"/>
      <c r="LO2" s="270"/>
      <c r="LP2" s="270"/>
      <c r="LQ2" s="270"/>
      <c r="LR2" s="270"/>
      <c r="LS2" s="270"/>
      <c r="LT2" s="270"/>
      <c r="LU2" s="270"/>
      <c r="LV2" s="270"/>
      <c r="LW2" s="270"/>
      <c r="LX2" s="270"/>
      <c r="LY2" s="270"/>
      <c r="LZ2" s="270"/>
      <c r="MA2" s="270"/>
      <c r="MB2" s="270"/>
      <c r="MC2" s="270"/>
      <c r="MD2" s="270"/>
      <c r="ME2" s="270"/>
      <c r="MF2" s="270"/>
      <c r="MG2" s="270"/>
      <c r="MH2" s="270"/>
      <c r="MI2" s="270"/>
      <c r="MJ2" s="270"/>
      <c r="MK2" s="270"/>
      <c r="ML2" s="270"/>
      <c r="MM2" s="270"/>
      <c r="MN2" s="270"/>
      <c r="MO2" s="270"/>
      <c r="MP2" s="270"/>
      <c r="MQ2" s="270"/>
      <c r="MR2" s="270"/>
      <c r="MS2" s="270"/>
      <c r="MT2" s="270"/>
      <c r="MU2" s="270"/>
      <c r="MV2" s="270"/>
      <c r="MW2" s="270"/>
      <c r="MX2" s="271"/>
      <c r="MZ2" s="266" t="s">
        <v>280</v>
      </c>
      <c r="NA2" s="356" t="s">
        <v>487</v>
      </c>
      <c r="NB2" s="270"/>
      <c r="NC2" s="270"/>
      <c r="ND2" s="270"/>
      <c r="NE2" s="270"/>
      <c r="NF2" s="270"/>
      <c r="NG2" s="270"/>
      <c r="NH2" s="270"/>
      <c r="NI2" s="270"/>
      <c r="NJ2" s="270"/>
      <c r="NK2" s="270"/>
      <c r="NL2" s="270"/>
      <c r="NM2" s="270"/>
      <c r="NN2" s="270"/>
      <c r="NO2" s="270"/>
      <c r="NP2" s="270"/>
      <c r="NQ2" s="270"/>
      <c r="NR2" s="270"/>
      <c r="NS2" s="270"/>
      <c r="NT2" s="270"/>
      <c r="NU2" s="270"/>
      <c r="NV2" s="270"/>
      <c r="NW2" s="270"/>
      <c r="NX2" s="270"/>
      <c r="NY2" s="270"/>
      <c r="NZ2" s="270"/>
      <c r="OA2" s="270"/>
      <c r="OB2" s="270"/>
      <c r="OC2" s="270"/>
      <c r="OD2" s="270"/>
      <c r="OE2" s="270"/>
      <c r="OF2" s="270"/>
      <c r="OG2" s="270"/>
      <c r="OH2" s="270"/>
      <c r="OI2" s="270"/>
      <c r="OJ2" s="270"/>
      <c r="OK2" s="270"/>
      <c r="OL2" s="270"/>
      <c r="OM2" s="270"/>
      <c r="ON2" s="271"/>
      <c r="OP2" s="1128" t="s">
        <v>308</v>
      </c>
      <c r="OQ2" s="1106" t="s">
        <v>308</v>
      </c>
      <c r="OR2" s="1107"/>
      <c r="OS2" s="1107"/>
      <c r="OT2" s="1107"/>
      <c r="OU2" s="1107"/>
      <c r="OV2" s="1107"/>
      <c r="OW2" s="1107"/>
      <c r="OX2" s="1107"/>
      <c r="OY2" s="1108"/>
      <c r="PA2" s="1128" t="s">
        <v>281</v>
      </c>
      <c r="PB2" s="1157" t="s">
        <v>282</v>
      </c>
      <c r="PC2" s="1158"/>
      <c r="PD2" s="1158"/>
      <c r="PE2" s="1158"/>
      <c r="PF2" s="1158"/>
      <c r="PG2" s="1158"/>
      <c r="PH2" s="1158"/>
      <c r="PI2" s="1158"/>
      <c r="PJ2" s="1158"/>
      <c r="PK2" s="1158"/>
      <c r="PL2" s="1158"/>
      <c r="PM2" s="1158"/>
      <c r="PN2" s="1158"/>
      <c r="PO2" s="1159"/>
    </row>
    <row r="3" spans="1:440" ht="24" customHeight="1" thickBot="1" x14ac:dyDescent="0.3">
      <c r="B3" s="97"/>
      <c r="C3" s="1148" t="s">
        <v>10</v>
      </c>
      <c r="D3" s="101"/>
      <c r="E3" s="1150" t="s">
        <v>130</v>
      </c>
      <c r="F3" s="1151"/>
      <c r="G3" s="1151"/>
      <c r="H3" s="1151"/>
      <c r="I3" s="1151"/>
      <c r="J3" s="1152"/>
      <c r="K3" s="673"/>
      <c r="L3" s="1150" t="s">
        <v>131</v>
      </c>
      <c r="M3" s="1151"/>
      <c r="N3" s="1151"/>
      <c r="O3" s="1152"/>
      <c r="P3" s="1136"/>
      <c r="R3" s="1141" t="s">
        <v>1</v>
      </c>
      <c r="S3" s="684"/>
      <c r="T3" s="1144" t="s">
        <v>312</v>
      </c>
      <c r="U3" s="1132" t="s">
        <v>3</v>
      </c>
      <c r="Z3" s="1089"/>
      <c r="AC3" s="1085" t="s">
        <v>283</v>
      </c>
      <c r="AD3" s="1086"/>
      <c r="AE3" s="1087"/>
      <c r="AF3" s="1085" t="s">
        <v>284</v>
      </c>
      <c r="AG3" s="1086"/>
      <c r="AH3" s="1087"/>
      <c r="AI3" s="1085" t="s">
        <v>285</v>
      </c>
      <c r="AJ3" s="1086"/>
      <c r="AK3" s="1087"/>
      <c r="AL3" s="1085" t="s">
        <v>286</v>
      </c>
      <c r="AM3" s="1086"/>
      <c r="AN3" s="1087"/>
      <c r="AO3" s="1085" t="s">
        <v>287</v>
      </c>
      <c r="AP3" s="1086"/>
      <c r="AQ3" s="1087"/>
      <c r="AR3" s="1085" t="s">
        <v>288</v>
      </c>
      <c r="AS3" s="1086"/>
      <c r="AT3" s="1087"/>
      <c r="AU3" s="1085" t="s">
        <v>289</v>
      </c>
      <c r="AV3" s="1086"/>
      <c r="AW3" s="1087"/>
      <c r="AX3" s="1085" t="s">
        <v>290</v>
      </c>
      <c r="AY3" s="1086"/>
      <c r="AZ3" s="1087"/>
      <c r="BA3" s="1085" t="s">
        <v>438</v>
      </c>
      <c r="BB3" s="1086"/>
      <c r="BC3" s="1087"/>
      <c r="BD3" s="1085" t="s">
        <v>439</v>
      </c>
      <c r="BE3" s="1086"/>
      <c r="BF3" s="1087"/>
      <c r="BG3" s="1085" t="s">
        <v>440</v>
      </c>
      <c r="BH3" s="1086"/>
      <c r="BI3" s="1087"/>
      <c r="BJ3" s="1085" t="s">
        <v>441</v>
      </c>
      <c r="BK3" s="1086"/>
      <c r="BL3" s="1087"/>
      <c r="BM3" s="1099" t="s">
        <v>291</v>
      </c>
      <c r="BN3" s="1100"/>
      <c r="BO3" s="1099" t="s">
        <v>300</v>
      </c>
      <c r="BP3" s="1100"/>
      <c r="BS3" s="1085" t="s">
        <v>283</v>
      </c>
      <c r="BT3" s="1086"/>
      <c r="BU3" s="1087"/>
      <c r="BV3" s="1085" t="s">
        <v>284</v>
      </c>
      <c r="BW3" s="1086"/>
      <c r="BX3" s="1087"/>
      <c r="BY3" s="1085" t="s">
        <v>285</v>
      </c>
      <c r="BZ3" s="1086"/>
      <c r="CA3" s="1087"/>
      <c r="CB3" s="1085" t="s">
        <v>286</v>
      </c>
      <c r="CC3" s="1086"/>
      <c r="CD3" s="1087"/>
      <c r="CE3" s="1085" t="s">
        <v>287</v>
      </c>
      <c r="CF3" s="1086"/>
      <c r="CG3" s="1087"/>
      <c r="CH3" s="1085" t="s">
        <v>288</v>
      </c>
      <c r="CI3" s="1086"/>
      <c r="CJ3" s="1087"/>
      <c r="CK3" s="1085" t="s">
        <v>289</v>
      </c>
      <c r="CL3" s="1086"/>
      <c r="CM3" s="1087"/>
      <c r="CN3" s="1085" t="s">
        <v>290</v>
      </c>
      <c r="CO3" s="1086"/>
      <c r="CP3" s="1087"/>
      <c r="CQ3" s="1085" t="s">
        <v>438</v>
      </c>
      <c r="CR3" s="1086"/>
      <c r="CS3" s="1087"/>
      <c r="CT3" s="1085" t="s">
        <v>439</v>
      </c>
      <c r="CU3" s="1086"/>
      <c r="CV3" s="1087"/>
      <c r="CW3" s="1085" t="s">
        <v>440</v>
      </c>
      <c r="CX3" s="1086"/>
      <c r="CY3" s="1087"/>
      <c r="CZ3" s="1085" t="s">
        <v>441</v>
      </c>
      <c r="DA3" s="1086"/>
      <c r="DB3" s="1087"/>
      <c r="DC3" s="1099" t="s">
        <v>291</v>
      </c>
      <c r="DD3" s="1100"/>
      <c r="DE3" s="1099" t="s">
        <v>300</v>
      </c>
      <c r="DF3" s="1100"/>
      <c r="DI3" s="1085" t="s">
        <v>283</v>
      </c>
      <c r="DJ3" s="1086"/>
      <c r="DK3" s="1087"/>
      <c r="DL3" s="1085" t="s">
        <v>284</v>
      </c>
      <c r="DM3" s="1086"/>
      <c r="DN3" s="1087"/>
      <c r="DO3" s="1085" t="s">
        <v>285</v>
      </c>
      <c r="DP3" s="1086"/>
      <c r="DQ3" s="1087"/>
      <c r="DR3" s="1085" t="s">
        <v>286</v>
      </c>
      <c r="DS3" s="1086"/>
      <c r="DT3" s="1087"/>
      <c r="DU3" s="1085" t="s">
        <v>287</v>
      </c>
      <c r="DV3" s="1086"/>
      <c r="DW3" s="1087"/>
      <c r="DX3" s="1085" t="s">
        <v>288</v>
      </c>
      <c r="DY3" s="1086"/>
      <c r="DZ3" s="1087"/>
      <c r="EA3" s="1085" t="s">
        <v>289</v>
      </c>
      <c r="EB3" s="1086"/>
      <c r="EC3" s="1087"/>
      <c r="ED3" s="1085" t="s">
        <v>290</v>
      </c>
      <c r="EE3" s="1086"/>
      <c r="EF3" s="1087"/>
      <c r="EG3" s="1085" t="s">
        <v>438</v>
      </c>
      <c r="EH3" s="1086"/>
      <c r="EI3" s="1087"/>
      <c r="EJ3" s="1085" t="s">
        <v>439</v>
      </c>
      <c r="EK3" s="1086"/>
      <c r="EL3" s="1087"/>
      <c r="EM3" s="1085" t="s">
        <v>440</v>
      </c>
      <c r="EN3" s="1086"/>
      <c r="EO3" s="1087"/>
      <c r="EP3" s="1085" t="s">
        <v>441</v>
      </c>
      <c r="EQ3" s="1086"/>
      <c r="ER3" s="1087"/>
      <c r="ES3" s="1099" t="s">
        <v>291</v>
      </c>
      <c r="ET3" s="1100"/>
      <c r="EU3" s="1099" t="s">
        <v>300</v>
      </c>
      <c r="EV3" s="1100"/>
      <c r="EY3" s="1085" t="s">
        <v>283</v>
      </c>
      <c r="EZ3" s="1086"/>
      <c r="FA3" s="1087"/>
      <c r="FB3" s="1085" t="s">
        <v>284</v>
      </c>
      <c r="FC3" s="1086"/>
      <c r="FD3" s="1087"/>
      <c r="FE3" s="1085" t="s">
        <v>285</v>
      </c>
      <c r="FF3" s="1086"/>
      <c r="FG3" s="1087"/>
      <c r="FH3" s="1085" t="s">
        <v>286</v>
      </c>
      <c r="FI3" s="1086"/>
      <c r="FJ3" s="1087"/>
      <c r="FK3" s="1085" t="s">
        <v>287</v>
      </c>
      <c r="FL3" s="1086"/>
      <c r="FM3" s="1087"/>
      <c r="FN3" s="1085" t="s">
        <v>288</v>
      </c>
      <c r="FO3" s="1086"/>
      <c r="FP3" s="1087"/>
      <c r="FQ3" s="1085" t="s">
        <v>289</v>
      </c>
      <c r="FR3" s="1086"/>
      <c r="FS3" s="1087"/>
      <c r="FT3" s="1085" t="s">
        <v>290</v>
      </c>
      <c r="FU3" s="1086"/>
      <c r="FV3" s="1087"/>
      <c r="FW3" s="1085" t="s">
        <v>438</v>
      </c>
      <c r="FX3" s="1086"/>
      <c r="FY3" s="1087"/>
      <c r="FZ3" s="1085" t="s">
        <v>439</v>
      </c>
      <c r="GA3" s="1086"/>
      <c r="GB3" s="1087"/>
      <c r="GC3" s="1085" t="s">
        <v>440</v>
      </c>
      <c r="GD3" s="1086"/>
      <c r="GE3" s="1087"/>
      <c r="GF3" s="1085" t="s">
        <v>441</v>
      </c>
      <c r="GG3" s="1086"/>
      <c r="GH3" s="1087"/>
      <c r="GI3" s="1099" t="s">
        <v>291</v>
      </c>
      <c r="GJ3" s="1100"/>
      <c r="GK3" s="1099" t="s">
        <v>300</v>
      </c>
      <c r="GL3" s="1100"/>
      <c r="GO3" s="1085" t="s">
        <v>283</v>
      </c>
      <c r="GP3" s="1086"/>
      <c r="GQ3" s="1087"/>
      <c r="GR3" s="1085" t="s">
        <v>284</v>
      </c>
      <c r="GS3" s="1086"/>
      <c r="GT3" s="1087"/>
      <c r="GU3" s="1085" t="s">
        <v>285</v>
      </c>
      <c r="GV3" s="1086"/>
      <c r="GW3" s="1087"/>
      <c r="GX3" s="1085" t="s">
        <v>286</v>
      </c>
      <c r="GY3" s="1086"/>
      <c r="GZ3" s="1087"/>
      <c r="HA3" s="1085" t="s">
        <v>287</v>
      </c>
      <c r="HB3" s="1086"/>
      <c r="HC3" s="1087"/>
      <c r="HD3" s="1085" t="s">
        <v>288</v>
      </c>
      <c r="HE3" s="1086"/>
      <c r="HF3" s="1087"/>
      <c r="HG3" s="1085" t="s">
        <v>289</v>
      </c>
      <c r="HH3" s="1086"/>
      <c r="HI3" s="1087"/>
      <c r="HJ3" s="1085" t="s">
        <v>290</v>
      </c>
      <c r="HK3" s="1086"/>
      <c r="HL3" s="1087"/>
      <c r="HM3" s="1085" t="s">
        <v>438</v>
      </c>
      <c r="HN3" s="1086"/>
      <c r="HO3" s="1087"/>
      <c r="HP3" s="1085" t="s">
        <v>439</v>
      </c>
      <c r="HQ3" s="1086"/>
      <c r="HR3" s="1087"/>
      <c r="HS3" s="1085" t="s">
        <v>440</v>
      </c>
      <c r="HT3" s="1086"/>
      <c r="HU3" s="1087"/>
      <c r="HV3" s="1085" t="s">
        <v>441</v>
      </c>
      <c r="HW3" s="1086"/>
      <c r="HX3" s="1087"/>
      <c r="HY3" s="1099" t="s">
        <v>291</v>
      </c>
      <c r="HZ3" s="1100"/>
      <c r="IA3" s="1099" t="s">
        <v>300</v>
      </c>
      <c r="IB3" s="1100"/>
      <c r="IE3" s="1085" t="s">
        <v>283</v>
      </c>
      <c r="IF3" s="1086"/>
      <c r="IG3" s="1087"/>
      <c r="IH3" s="1085" t="s">
        <v>284</v>
      </c>
      <c r="II3" s="1086"/>
      <c r="IJ3" s="1087"/>
      <c r="IK3" s="1085" t="s">
        <v>285</v>
      </c>
      <c r="IL3" s="1086"/>
      <c r="IM3" s="1087"/>
      <c r="IN3" s="1085" t="s">
        <v>286</v>
      </c>
      <c r="IO3" s="1086"/>
      <c r="IP3" s="1087"/>
      <c r="IQ3" s="1085" t="s">
        <v>287</v>
      </c>
      <c r="IR3" s="1086"/>
      <c r="IS3" s="1087"/>
      <c r="IT3" s="1085" t="s">
        <v>288</v>
      </c>
      <c r="IU3" s="1086"/>
      <c r="IV3" s="1087"/>
      <c r="IW3" s="1085" t="s">
        <v>289</v>
      </c>
      <c r="IX3" s="1086"/>
      <c r="IY3" s="1087"/>
      <c r="IZ3" s="1085" t="s">
        <v>290</v>
      </c>
      <c r="JA3" s="1086"/>
      <c r="JB3" s="1087"/>
      <c r="JC3" s="1085" t="s">
        <v>438</v>
      </c>
      <c r="JD3" s="1086"/>
      <c r="JE3" s="1087"/>
      <c r="JF3" s="1085" t="s">
        <v>439</v>
      </c>
      <c r="JG3" s="1086"/>
      <c r="JH3" s="1087"/>
      <c r="JI3" s="1085" t="s">
        <v>440</v>
      </c>
      <c r="JJ3" s="1086"/>
      <c r="JK3" s="1087"/>
      <c r="JL3" s="1085" t="s">
        <v>441</v>
      </c>
      <c r="JM3" s="1086"/>
      <c r="JN3" s="1087"/>
      <c r="JO3" s="1099" t="s">
        <v>291</v>
      </c>
      <c r="JP3" s="1100"/>
      <c r="JQ3" s="1099" t="s">
        <v>300</v>
      </c>
      <c r="JR3" s="1100"/>
      <c r="JU3" s="1085" t="s">
        <v>283</v>
      </c>
      <c r="JV3" s="1086"/>
      <c r="JW3" s="1087"/>
      <c r="JX3" s="1085" t="s">
        <v>284</v>
      </c>
      <c r="JY3" s="1086"/>
      <c r="JZ3" s="1087"/>
      <c r="KA3" s="1085" t="s">
        <v>285</v>
      </c>
      <c r="KB3" s="1086"/>
      <c r="KC3" s="1087"/>
      <c r="KD3" s="1085" t="s">
        <v>286</v>
      </c>
      <c r="KE3" s="1086"/>
      <c r="KF3" s="1087"/>
      <c r="KG3" s="1085" t="s">
        <v>287</v>
      </c>
      <c r="KH3" s="1086"/>
      <c r="KI3" s="1087"/>
      <c r="KJ3" s="1085" t="s">
        <v>288</v>
      </c>
      <c r="KK3" s="1086"/>
      <c r="KL3" s="1087"/>
      <c r="KM3" s="1085" t="s">
        <v>289</v>
      </c>
      <c r="KN3" s="1086"/>
      <c r="KO3" s="1087"/>
      <c r="KP3" s="1085" t="s">
        <v>290</v>
      </c>
      <c r="KQ3" s="1086"/>
      <c r="KR3" s="1087"/>
      <c r="KS3" s="1085" t="s">
        <v>438</v>
      </c>
      <c r="KT3" s="1086"/>
      <c r="KU3" s="1087"/>
      <c r="KV3" s="1085" t="s">
        <v>439</v>
      </c>
      <c r="KW3" s="1086"/>
      <c r="KX3" s="1087"/>
      <c r="KY3" s="1085" t="s">
        <v>440</v>
      </c>
      <c r="KZ3" s="1086"/>
      <c r="LA3" s="1087"/>
      <c r="LB3" s="1085" t="s">
        <v>441</v>
      </c>
      <c r="LC3" s="1086"/>
      <c r="LD3" s="1087"/>
      <c r="LE3" s="1099" t="s">
        <v>291</v>
      </c>
      <c r="LF3" s="1100"/>
      <c r="LG3" s="1099" t="s">
        <v>300</v>
      </c>
      <c r="LH3" s="1100"/>
      <c r="LK3" s="1085" t="s">
        <v>283</v>
      </c>
      <c r="LL3" s="1086"/>
      <c r="LM3" s="1087"/>
      <c r="LN3" s="1085" t="s">
        <v>284</v>
      </c>
      <c r="LO3" s="1086"/>
      <c r="LP3" s="1087"/>
      <c r="LQ3" s="1085" t="s">
        <v>285</v>
      </c>
      <c r="LR3" s="1086"/>
      <c r="LS3" s="1087"/>
      <c r="LT3" s="1085" t="s">
        <v>286</v>
      </c>
      <c r="LU3" s="1086"/>
      <c r="LV3" s="1087"/>
      <c r="LW3" s="1085" t="s">
        <v>287</v>
      </c>
      <c r="LX3" s="1086"/>
      <c r="LY3" s="1087"/>
      <c r="LZ3" s="1085" t="s">
        <v>288</v>
      </c>
      <c r="MA3" s="1086"/>
      <c r="MB3" s="1087"/>
      <c r="MC3" s="1085" t="s">
        <v>289</v>
      </c>
      <c r="MD3" s="1086"/>
      <c r="ME3" s="1087"/>
      <c r="MF3" s="1085" t="s">
        <v>290</v>
      </c>
      <c r="MG3" s="1086"/>
      <c r="MH3" s="1087"/>
      <c r="MI3" s="1085" t="s">
        <v>438</v>
      </c>
      <c r="MJ3" s="1086"/>
      <c r="MK3" s="1087"/>
      <c r="ML3" s="1085" t="s">
        <v>439</v>
      </c>
      <c r="MM3" s="1086"/>
      <c r="MN3" s="1087"/>
      <c r="MO3" s="1085" t="s">
        <v>440</v>
      </c>
      <c r="MP3" s="1086"/>
      <c r="MQ3" s="1087"/>
      <c r="MR3" s="1085" t="s">
        <v>441</v>
      </c>
      <c r="MS3" s="1086"/>
      <c r="MT3" s="1087"/>
      <c r="MU3" s="1099" t="s">
        <v>291</v>
      </c>
      <c r="MV3" s="1100"/>
      <c r="MW3" s="1099" t="s">
        <v>300</v>
      </c>
      <c r="MX3" s="1100"/>
      <c r="NA3" s="1085" t="s">
        <v>283</v>
      </c>
      <c r="NB3" s="1086"/>
      <c r="NC3" s="1087"/>
      <c r="ND3" s="1085" t="s">
        <v>284</v>
      </c>
      <c r="NE3" s="1086"/>
      <c r="NF3" s="1087"/>
      <c r="NG3" s="1085" t="s">
        <v>285</v>
      </c>
      <c r="NH3" s="1086"/>
      <c r="NI3" s="1087"/>
      <c r="NJ3" s="1085" t="s">
        <v>286</v>
      </c>
      <c r="NK3" s="1086"/>
      <c r="NL3" s="1087"/>
      <c r="NM3" s="1085" t="s">
        <v>287</v>
      </c>
      <c r="NN3" s="1086"/>
      <c r="NO3" s="1087"/>
      <c r="NP3" s="1085" t="s">
        <v>288</v>
      </c>
      <c r="NQ3" s="1086"/>
      <c r="NR3" s="1087"/>
      <c r="NS3" s="1085" t="s">
        <v>289</v>
      </c>
      <c r="NT3" s="1086"/>
      <c r="NU3" s="1087"/>
      <c r="NV3" s="1085" t="s">
        <v>290</v>
      </c>
      <c r="NW3" s="1086"/>
      <c r="NX3" s="1087"/>
      <c r="NY3" s="1085" t="s">
        <v>438</v>
      </c>
      <c r="NZ3" s="1086"/>
      <c r="OA3" s="1087"/>
      <c r="OB3" s="1085" t="s">
        <v>439</v>
      </c>
      <c r="OC3" s="1086"/>
      <c r="OD3" s="1087"/>
      <c r="OE3" s="1085" t="s">
        <v>440</v>
      </c>
      <c r="OF3" s="1086"/>
      <c r="OG3" s="1087"/>
      <c r="OH3" s="1085" t="s">
        <v>441</v>
      </c>
      <c r="OI3" s="1086"/>
      <c r="OJ3" s="1087"/>
      <c r="OK3" s="1099" t="s">
        <v>291</v>
      </c>
      <c r="OL3" s="1100"/>
      <c r="OM3" s="1099" t="s">
        <v>300</v>
      </c>
      <c r="ON3" s="1100"/>
      <c r="OP3" s="1129"/>
      <c r="OQ3" s="1090" t="s">
        <v>380</v>
      </c>
      <c r="OR3" s="1109" t="s">
        <v>283</v>
      </c>
      <c r="OS3" s="1109"/>
      <c r="OT3" s="1110"/>
      <c r="OU3" s="1099" t="s">
        <v>291</v>
      </c>
      <c r="OV3" s="1100"/>
      <c r="OW3" s="1099" t="s">
        <v>300</v>
      </c>
      <c r="OX3" s="1100"/>
      <c r="OY3" s="1090" t="s">
        <v>321</v>
      </c>
      <c r="PA3" s="1164"/>
      <c r="PB3" s="1160"/>
      <c r="PC3" s="1161"/>
      <c r="PD3" s="1161"/>
      <c r="PE3" s="1161"/>
      <c r="PF3" s="1161"/>
      <c r="PG3" s="1161"/>
      <c r="PH3" s="1161"/>
      <c r="PI3" s="1161"/>
      <c r="PJ3" s="1162"/>
      <c r="PK3" s="1162"/>
      <c r="PL3" s="1162"/>
      <c r="PM3" s="1162"/>
      <c r="PN3" s="1162"/>
      <c r="PO3" s="1163"/>
    </row>
    <row r="4" spans="1:440" s="26" customFormat="1" ht="26.25" customHeight="1" thickBot="1" x14ac:dyDescent="0.25">
      <c r="B4" s="97"/>
      <c r="C4" s="1149"/>
      <c r="D4" s="101"/>
      <c r="E4" s="1147" t="s">
        <v>107</v>
      </c>
      <c r="F4" s="1131" t="s">
        <v>127</v>
      </c>
      <c r="G4" s="1131" t="s">
        <v>64</v>
      </c>
      <c r="H4" s="1131" t="s">
        <v>65</v>
      </c>
      <c r="I4" s="1130" t="s">
        <v>106</v>
      </c>
      <c r="J4" s="1130" t="s">
        <v>105</v>
      </c>
      <c r="K4" s="671"/>
      <c r="L4" s="1147" t="s">
        <v>68</v>
      </c>
      <c r="M4" s="1130" t="s">
        <v>108</v>
      </c>
      <c r="N4" s="1130" t="s">
        <v>104</v>
      </c>
      <c r="O4" s="1130" t="s">
        <v>67</v>
      </c>
      <c r="P4" s="1136"/>
      <c r="R4" s="1142"/>
      <c r="S4" s="685"/>
      <c r="T4" s="1145"/>
      <c r="U4" s="1133"/>
      <c r="Z4" s="1089"/>
      <c r="AA4" s="10"/>
      <c r="AB4" s="10"/>
      <c r="AC4" s="1079" t="s">
        <v>330</v>
      </c>
      <c r="AD4" s="1081" t="s">
        <v>309</v>
      </c>
      <c r="AE4" s="1077" t="s">
        <v>301</v>
      </c>
      <c r="AF4" s="1079" t="s">
        <v>330</v>
      </c>
      <c r="AG4" s="1081" t="s">
        <v>309</v>
      </c>
      <c r="AH4" s="1077" t="s">
        <v>301</v>
      </c>
      <c r="AI4" s="1079" t="s">
        <v>330</v>
      </c>
      <c r="AJ4" s="1081" t="s">
        <v>309</v>
      </c>
      <c r="AK4" s="1083" t="s">
        <v>301</v>
      </c>
      <c r="AL4" s="1079" t="s">
        <v>330</v>
      </c>
      <c r="AM4" s="1081" t="s">
        <v>309</v>
      </c>
      <c r="AN4" s="1083" t="s">
        <v>301</v>
      </c>
      <c r="AO4" s="1079" t="s">
        <v>330</v>
      </c>
      <c r="AP4" s="1081" t="s">
        <v>309</v>
      </c>
      <c r="AQ4" s="1083" t="s">
        <v>301</v>
      </c>
      <c r="AR4" s="1079" t="s">
        <v>330</v>
      </c>
      <c r="AS4" s="1081" t="s">
        <v>309</v>
      </c>
      <c r="AT4" s="1083" t="s">
        <v>301</v>
      </c>
      <c r="AU4" s="1079" t="s">
        <v>330</v>
      </c>
      <c r="AV4" s="1081" t="s">
        <v>309</v>
      </c>
      <c r="AW4" s="1083" t="s">
        <v>301</v>
      </c>
      <c r="AX4" s="1079" t="s">
        <v>330</v>
      </c>
      <c r="AY4" s="1081" t="s">
        <v>309</v>
      </c>
      <c r="AZ4" s="1077" t="s">
        <v>301</v>
      </c>
      <c r="BA4" s="1079" t="s">
        <v>330</v>
      </c>
      <c r="BB4" s="1081" t="s">
        <v>309</v>
      </c>
      <c r="BC4" s="1077" t="s">
        <v>301</v>
      </c>
      <c r="BD4" s="1079" t="s">
        <v>330</v>
      </c>
      <c r="BE4" s="1081" t="s">
        <v>309</v>
      </c>
      <c r="BF4" s="1077" t="s">
        <v>301</v>
      </c>
      <c r="BG4" s="1079" t="s">
        <v>330</v>
      </c>
      <c r="BH4" s="1081" t="s">
        <v>309</v>
      </c>
      <c r="BI4" s="1077" t="s">
        <v>301</v>
      </c>
      <c r="BJ4" s="1079" t="s">
        <v>330</v>
      </c>
      <c r="BK4" s="1081" t="s">
        <v>309</v>
      </c>
      <c r="BL4" s="1077" t="s">
        <v>301</v>
      </c>
      <c r="BM4" s="1097" t="s">
        <v>304</v>
      </c>
      <c r="BN4" s="1101" t="s">
        <v>305</v>
      </c>
      <c r="BO4" s="1097" t="s">
        <v>306</v>
      </c>
      <c r="BP4" s="1101" t="s">
        <v>305</v>
      </c>
      <c r="BQ4" s="1"/>
      <c r="BR4" s="1"/>
      <c r="BS4" s="1079" t="s">
        <v>330</v>
      </c>
      <c r="BT4" s="1081" t="s">
        <v>309</v>
      </c>
      <c r="BU4" s="1077" t="s">
        <v>301</v>
      </c>
      <c r="BV4" s="1079" t="s">
        <v>330</v>
      </c>
      <c r="BW4" s="1081" t="s">
        <v>309</v>
      </c>
      <c r="BX4" s="1077" t="s">
        <v>301</v>
      </c>
      <c r="BY4" s="1079" t="s">
        <v>330</v>
      </c>
      <c r="BZ4" s="1081" t="s">
        <v>309</v>
      </c>
      <c r="CA4" s="1083" t="s">
        <v>301</v>
      </c>
      <c r="CB4" s="1079" t="s">
        <v>330</v>
      </c>
      <c r="CC4" s="1081" t="s">
        <v>309</v>
      </c>
      <c r="CD4" s="1077" t="s">
        <v>301</v>
      </c>
      <c r="CE4" s="1079" t="s">
        <v>330</v>
      </c>
      <c r="CF4" s="1081" t="s">
        <v>309</v>
      </c>
      <c r="CG4" s="1077" t="s">
        <v>301</v>
      </c>
      <c r="CH4" s="1079" t="s">
        <v>330</v>
      </c>
      <c r="CI4" s="1081" t="s">
        <v>309</v>
      </c>
      <c r="CJ4" s="1077" t="s">
        <v>301</v>
      </c>
      <c r="CK4" s="1079" t="s">
        <v>330</v>
      </c>
      <c r="CL4" s="1081" t="s">
        <v>309</v>
      </c>
      <c r="CM4" s="1083" t="s">
        <v>301</v>
      </c>
      <c r="CN4" s="1079" t="s">
        <v>330</v>
      </c>
      <c r="CO4" s="1081" t="s">
        <v>309</v>
      </c>
      <c r="CP4" s="1077" t="s">
        <v>301</v>
      </c>
      <c r="CQ4" s="1079" t="s">
        <v>330</v>
      </c>
      <c r="CR4" s="1081" t="s">
        <v>309</v>
      </c>
      <c r="CS4" s="1077" t="s">
        <v>301</v>
      </c>
      <c r="CT4" s="1079" t="s">
        <v>330</v>
      </c>
      <c r="CU4" s="1081" t="s">
        <v>309</v>
      </c>
      <c r="CV4" s="1077" t="s">
        <v>301</v>
      </c>
      <c r="CW4" s="1079" t="s">
        <v>330</v>
      </c>
      <c r="CX4" s="1081" t="s">
        <v>309</v>
      </c>
      <c r="CY4" s="1077" t="s">
        <v>301</v>
      </c>
      <c r="CZ4" s="1079" t="s">
        <v>330</v>
      </c>
      <c r="DA4" s="1081" t="s">
        <v>309</v>
      </c>
      <c r="DB4" s="1083" t="s">
        <v>301</v>
      </c>
      <c r="DC4" s="1097" t="s">
        <v>304</v>
      </c>
      <c r="DD4" s="1101" t="s">
        <v>305</v>
      </c>
      <c r="DE4" s="1097" t="s">
        <v>306</v>
      </c>
      <c r="DF4" s="1101" t="s">
        <v>305</v>
      </c>
      <c r="DG4" s="1"/>
      <c r="DH4" s="1"/>
      <c r="DI4" s="1079" t="s">
        <v>330</v>
      </c>
      <c r="DJ4" s="1081" t="s">
        <v>309</v>
      </c>
      <c r="DK4" s="1077" t="s">
        <v>301</v>
      </c>
      <c r="DL4" s="1079" t="s">
        <v>330</v>
      </c>
      <c r="DM4" s="1081" t="s">
        <v>309</v>
      </c>
      <c r="DN4" s="1077" t="s">
        <v>301</v>
      </c>
      <c r="DO4" s="1079" t="s">
        <v>330</v>
      </c>
      <c r="DP4" s="1081" t="s">
        <v>309</v>
      </c>
      <c r="DQ4" s="1083" t="s">
        <v>301</v>
      </c>
      <c r="DR4" s="1079" t="s">
        <v>330</v>
      </c>
      <c r="DS4" s="1081" t="s">
        <v>309</v>
      </c>
      <c r="DT4" s="1077" t="s">
        <v>301</v>
      </c>
      <c r="DU4" s="1079" t="s">
        <v>330</v>
      </c>
      <c r="DV4" s="1081" t="s">
        <v>309</v>
      </c>
      <c r="DW4" s="1077" t="s">
        <v>301</v>
      </c>
      <c r="DX4" s="1079" t="s">
        <v>330</v>
      </c>
      <c r="DY4" s="1081" t="s">
        <v>309</v>
      </c>
      <c r="DZ4" s="1077" t="s">
        <v>301</v>
      </c>
      <c r="EA4" s="1079" t="s">
        <v>330</v>
      </c>
      <c r="EB4" s="1081" t="s">
        <v>309</v>
      </c>
      <c r="EC4" s="1083" t="s">
        <v>301</v>
      </c>
      <c r="ED4" s="1079" t="s">
        <v>330</v>
      </c>
      <c r="EE4" s="1081" t="s">
        <v>309</v>
      </c>
      <c r="EF4" s="1077" t="s">
        <v>301</v>
      </c>
      <c r="EG4" s="1079" t="s">
        <v>330</v>
      </c>
      <c r="EH4" s="1081" t="s">
        <v>309</v>
      </c>
      <c r="EI4" s="1077" t="s">
        <v>301</v>
      </c>
      <c r="EJ4" s="1079" t="s">
        <v>330</v>
      </c>
      <c r="EK4" s="1081" t="s">
        <v>309</v>
      </c>
      <c r="EL4" s="1077" t="s">
        <v>301</v>
      </c>
      <c r="EM4" s="1079" t="s">
        <v>330</v>
      </c>
      <c r="EN4" s="1081" t="s">
        <v>309</v>
      </c>
      <c r="EO4" s="1077" t="s">
        <v>301</v>
      </c>
      <c r="EP4" s="1079" t="s">
        <v>330</v>
      </c>
      <c r="EQ4" s="1081" t="s">
        <v>309</v>
      </c>
      <c r="ER4" s="1083" t="s">
        <v>301</v>
      </c>
      <c r="ES4" s="1097" t="s">
        <v>304</v>
      </c>
      <c r="ET4" s="1101" t="s">
        <v>305</v>
      </c>
      <c r="EU4" s="1097" t="s">
        <v>306</v>
      </c>
      <c r="EV4" s="1101" t="s">
        <v>305</v>
      </c>
      <c r="EW4" s="1"/>
      <c r="EX4" s="1"/>
      <c r="EY4" s="1079" t="s">
        <v>330</v>
      </c>
      <c r="EZ4" s="1081" t="s">
        <v>309</v>
      </c>
      <c r="FA4" s="1077" t="s">
        <v>301</v>
      </c>
      <c r="FB4" s="1079" t="s">
        <v>330</v>
      </c>
      <c r="FC4" s="1081" t="s">
        <v>309</v>
      </c>
      <c r="FD4" s="1077" t="s">
        <v>301</v>
      </c>
      <c r="FE4" s="1079" t="s">
        <v>330</v>
      </c>
      <c r="FF4" s="1081" t="s">
        <v>309</v>
      </c>
      <c r="FG4" s="1083" t="s">
        <v>301</v>
      </c>
      <c r="FH4" s="1079" t="s">
        <v>330</v>
      </c>
      <c r="FI4" s="1081" t="s">
        <v>309</v>
      </c>
      <c r="FJ4" s="1077" t="s">
        <v>301</v>
      </c>
      <c r="FK4" s="1079" t="s">
        <v>330</v>
      </c>
      <c r="FL4" s="1081" t="s">
        <v>309</v>
      </c>
      <c r="FM4" s="1077" t="s">
        <v>301</v>
      </c>
      <c r="FN4" s="1079" t="s">
        <v>330</v>
      </c>
      <c r="FO4" s="1081" t="s">
        <v>309</v>
      </c>
      <c r="FP4" s="1077" t="s">
        <v>301</v>
      </c>
      <c r="FQ4" s="1079" t="s">
        <v>330</v>
      </c>
      <c r="FR4" s="1081" t="s">
        <v>309</v>
      </c>
      <c r="FS4" s="1083" t="s">
        <v>301</v>
      </c>
      <c r="FT4" s="1079" t="s">
        <v>330</v>
      </c>
      <c r="FU4" s="1081" t="s">
        <v>309</v>
      </c>
      <c r="FV4" s="1077" t="s">
        <v>301</v>
      </c>
      <c r="FW4" s="1079" t="s">
        <v>330</v>
      </c>
      <c r="FX4" s="1081" t="s">
        <v>309</v>
      </c>
      <c r="FY4" s="1077" t="s">
        <v>301</v>
      </c>
      <c r="FZ4" s="1079" t="s">
        <v>330</v>
      </c>
      <c r="GA4" s="1081" t="s">
        <v>309</v>
      </c>
      <c r="GB4" s="1077" t="s">
        <v>301</v>
      </c>
      <c r="GC4" s="1079" t="s">
        <v>330</v>
      </c>
      <c r="GD4" s="1081" t="s">
        <v>309</v>
      </c>
      <c r="GE4" s="1077" t="s">
        <v>301</v>
      </c>
      <c r="GF4" s="1079" t="s">
        <v>330</v>
      </c>
      <c r="GG4" s="1081" t="s">
        <v>309</v>
      </c>
      <c r="GH4" s="1083" t="s">
        <v>301</v>
      </c>
      <c r="GI4" s="1097" t="s">
        <v>304</v>
      </c>
      <c r="GJ4" s="1101" t="s">
        <v>305</v>
      </c>
      <c r="GK4" s="1097" t="s">
        <v>306</v>
      </c>
      <c r="GL4" s="1101" t="s">
        <v>305</v>
      </c>
      <c r="GM4" s="1"/>
      <c r="GN4" s="1"/>
      <c r="GO4" s="1079" t="s">
        <v>330</v>
      </c>
      <c r="GP4" s="1081" t="s">
        <v>309</v>
      </c>
      <c r="GQ4" s="1077" t="s">
        <v>301</v>
      </c>
      <c r="GR4" s="1079" t="s">
        <v>330</v>
      </c>
      <c r="GS4" s="1081" t="s">
        <v>309</v>
      </c>
      <c r="GT4" s="1077" t="s">
        <v>301</v>
      </c>
      <c r="GU4" s="1079" t="s">
        <v>330</v>
      </c>
      <c r="GV4" s="1081" t="s">
        <v>309</v>
      </c>
      <c r="GW4" s="1083" t="s">
        <v>301</v>
      </c>
      <c r="GX4" s="1079" t="s">
        <v>330</v>
      </c>
      <c r="GY4" s="1081" t="s">
        <v>309</v>
      </c>
      <c r="GZ4" s="1077" t="s">
        <v>301</v>
      </c>
      <c r="HA4" s="1079" t="s">
        <v>330</v>
      </c>
      <c r="HB4" s="1081" t="s">
        <v>309</v>
      </c>
      <c r="HC4" s="1077" t="s">
        <v>301</v>
      </c>
      <c r="HD4" s="1079" t="s">
        <v>330</v>
      </c>
      <c r="HE4" s="1081" t="s">
        <v>309</v>
      </c>
      <c r="HF4" s="1077" t="s">
        <v>301</v>
      </c>
      <c r="HG4" s="1079" t="s">
        <v>330</v>
      </c>
      <c r="HH4" s="1081" t="s">
        <v>309</v>
      </c>
      <c r="HI4" s="1083" t="s">
        <v>301</v>
      </c>
      <c r="HJ4" s="1079" t="s">
        <v>330</v>
      </c>
      <c r="HK4" s="1081" t="s">
        <v>309</v>
      </c>
      <c r="HL4" s="1077" t="s">
        <v>301</v>
      </c>
      <c r="HM4" s="1079" t="s">
        <v>330</v>
      </c>
      <c r="HN4" s="1081" t="s">
        <v>309</v>
      </c>
      <c r="HO4" s="1077" t="s">
        <v>301</v>
      </c>
      <c r="HP4" s="1079" t="s">
        <v>330</v>
      </c>
      <c r="HQ4" s="1081" t="s">
        <v>309</v>
      </c>
      <c r="HR4" s="1077" t="s">
        <v>301</v>
      </c>
      <c r="HS4" s="1079" t="s">
        <v>330</v>
      </c>
      <c r="HT4" s="1081" t="s">
        <v>309</v>
      </c>
      <c r="HU4" s="1077" t="s">
        <v>301</v>
      </c>
      <c r="HV4" s="1079" t="s">
        <v>330</v>
      </c>
      <c r="HW4" s="1081" t="s">
        <v>309</v>
      </c>
      <c r="HX4" s="1083" t="s">
        <v>301</v>
      </c>
      <c r="HY4" s="1097" t="s">
        <v>304</v>
      </c>
      <c r="HZ4" s="1101" t="s">
        <v>305</v>
      </c>
      <c r="IA4" s="1097" t="s">
        <v>306</v>
      </c>
      <c r="IB4" s="1101" t="s">
        <v>305</v>
      </c>
      <c r="IC4" s="1"/>
      <c r="ID4" s="1"/>
      <c r="IE4" s="1079" t="s">
        <v>330</v>
      </c>
      <c r="IF4" s="1081" t="s">
        <v>309</v>
      </c>
      <c r="IG4" s="1077" t="s">
        <v>301</v>
      </c>
      <c r="IH4" s="1079" t="s">
        <v>330</v>
      </c>
      <c r="II4" s="1081" t="s">
        <v>309</v>
      </c>
      <c r="IJ4" s="1077" t="s">
        <v>301</v>
      </c>
      <c r="IK4" s="1079" t="s">
        <v>330</v>
      </c>
      <c r="IL4" s="1081" t="s">
        <v>309</v>
      </c>
      <c r="IM4" s="1083" t="s">
        <v>301</v>
      </c>
      <c r="IN4" s="1079" t="s">
        <v>330</v>
      </c>
      <c r="IO4" s="1081" t="s">
        <v>309</v>
      </c>
      <c r="IP4" s="1077" t="s">
        <v>301</v>
      </c>
      <c r="IQ4" s="1079" t="s">
        <v>330</v>
      </c>
      <c r="IR4" s="1081" t="s">
        <v>309</v>
      </c>
      <c r="IS4" s="1077" t="s">
        <v>301</v>
      </c>
      <c r="IT4" s="1079" t="s">
        <v>330</v>
      </c>
      <c r="IU4" s="1081" t="s">
        <v>309</v>
      </c>
      <c r="IV4" s="1077" t="s">
        <v>301</v>
      </c>
      <c r="IW4" s="1079" t="s">
        <v>330</v>
      </c>
      <c r="IX4" s="1081" t="s">
        <v>309</v>
      </c>
      <c r="IY4" s="1083" t="s">
        <v>301</v>
      </c>
      <c r="IZ4" s="1079" t="s">
        <v>330</v>
      </c>
      <c r="JA4" s="1081" t="s">
        <v>309</v>
      </c>
      <c r="JB4" s="1077" t="s">
        <v>301</v>
      </c>
      <c r="JC4" s="1079" t="s">
        <v>330</v>
      </c>
      <c r="JD4" s="1081" t="s">
        <v>309</v>
      </c>
      <c r="JE4" s="1077" t="s">
        <v>301</v>
      </c>
      <c r="JF4" s="1079" t="s">
        <v>330</v>
      </c>
      <c r="JG4" s="1081" t="s">
        <v>309</v>
      </c>
      <c r="JH4" s="1077" t="s">
        <v>301</v>
      </c>
      <c r="JI4" s="1079" t="s">
        <v>330</v>
      </c>
      <c r="JJ4" s="1081" t="s">
        <v>309</v>
      </c>
      <c r="JK4" s="1077" t="s">
        <v>301</v>
      </c>
      <c r="JL4" s="1079" t="s">
        <v>330</v>
      </c>
      <c r="JM4" s="1081" t="s">
        <v>309</v>
      </c>
      <c r="JN4" s="1083" t="s">
        <v>301</v>
      </c>
      <c r="JO4" s="1097" t="s">
        <v>304</v>
      </c>
      <c r="JP4" s="1101" t="s">
        <v>305</v>
      </c>
      <c r="JQ4" s="1097" t="s">
        <v>306</v>
      </c>
      <c r="JR4" s="1101" t="s">
        <v>305</v>
      </c>
      <c r="JS4" s="1"/>
      <c r="JT4" s="1"/>
      <c r="JU4" s="1079" t="s">
        <v>330</v>
      </c>
      <c r="JV4" s="1081" t="s">
        <v>309</v>
      </c>
      <c r="JW4" s="1077" t="s">
        <v>301</v>
      </c>
      <c r="JX4" s="1079" t="s">
        <v>330</v>
      </c>
      <c r="JY4" s="1081" t="s">
        <v>309</v>
      </c>
      <c r="JZ4" s="1077" t="s">
        <v>301</v>
      </c>
      <c r="KA4" s="1079" t="s">
        <v>330</v>
      </c>
      <c r="KB4" s="1081" t="s">
        <v>309</v>
      </c>
      <c r="KC4" s="1083" t="s">
        <v>301</v>
      </c>
      <c r="KD4" s="1079" t="s">
        <v>330</v>
      </c>
      <c r="KE4" s="1081" t="s">
        <v>309</v>
      </c>
      <c r="KF4" s="1077" t="s">
        <v>301</v>
      </c>
      <c r="KG4" s="1079" t="s">
        <v>330</v>
      </c>
      <c r="KH4" s="1081" t="s">
        <v>309</v>
      </c>
      <c r="KI4" s="1077" t="s">
        <v>301</v>
      </c>
      <c r="KJ4" s="1079" t="s">
        <v>330</v>
      </c>
      <c r="KK4" s="1081" t="s">
        <v>309</v>
      </c>
      <c r="KL4" s="1077" t="s">
        <v>301</v>
      </c>
      <c r="KM4" s="1079" t="s">
        <v>330</v>
      </c>
      <c r="KN4" s="1081" t="s">
        <v>309</v>
      </c>
      <c r="KO4" s="1083" t="s">
        <v>301</v>
      </c>
      <c r="KP4" s="1079" t="s">
        <v>330</v>
      </c>
      <c r="KQ4" s="1081" t="s">
        <v>309</v>
      </c>
      <c r="KR4" s="1077" t="s">
        <v>301</v>
      </c>
      <c r="KS4" s="1079" t="s">
        <v>330</v>
      </c>
      <c r="KT4" s="1081" t="s">
        <v>309</v>
      </c>
      <c r="KU4" s="1077" t="s">
        <v>301</v>
      </c>
      <c r="KV4" s="1079" t="s">
        <v>330</v>
      </c>
      <c r="KW4" s="1081" t="s">
        <v>309</v>
      </c>
      <c r="KX4" s="1077" t="s">
        <v>301</v>
      </c>
      <c r="KY4" s="1079" t="s">
        <v>330</v>
      </c>
      <c r="KZ4" s="1081" t="s">
        <v>309</v>
      </c>
      <c r="LA4" s="1077" t="s">
        <v>301</v>
      </c>
      <c r="LB4" s="1079" t="s">
        <v>330</v>
      </c>
      <c r="LC4" s="1081" t="s">
        <v>309</v>
      </c>
      <c r="LD4" s="1083" t="s">
        <v>301</v>
      </c>
      <c r="LE4" s="1097" t="s">
        <v>304</v>
      </c>
      <c r="LF4" s="1101" t="s">
        <v>305</v>
      </c>
      <c r="LG4" s="1097" t="s">
        <v>306</v>
      </c>
      <c r="LH4" s="1101" t="s">
        <v>305</v>
      </c>
      <c r="LI4" s="1"/>
      <c r="LJ4" s="1"/>
      <c r="LK4" s="1079" t="s">
        <v>330</v>
      </c>
      <c r="LL4" s="1081" t="s">
        <v>309</v>
      </c>
      <c r="LM4" s="1077" t="s">
        <v>301</v>
      </c>
      <c r="LN4" s="1079" t="s">
        <v>330</v>
      </c>
      <c r="LO4" s="1081" t="s">
        <v>309</v>
      </c>
      <c r="LP4" s="1077" t="s">
        <v>301</v>
      </c>
      <c r="LQ4" s="1079" t="s">
        <v>330</v>
      </c>
      <c r="LR4" s="1081" t="s">
        <v>309</v>
      </c>
      <c r="LS4" s="1083" t="s">
        <v>301</v>
      </c>
      <c r="LT4" s="1079" t="s">
        <v>330</v>
      </c>
      <c r="LU4" s="1081" t="s">
        <v>309</v>
      </c>
      <c r="LV4" s="1077" t="s">
        <v>301</v>
      </c>
      <c r="LW4" s="1079" t="s">
        <v>330</v>
      </c>
      <c r="LX4" s="1081" t="s">
        <v>309</v>
      </c>
      <c r="LY4" s="1077" t="s">
        <v>301</v>
      </c>
      <c r="LZ4" s="1079" t="s">
        <v>330</v>
      </c>
      <c r="MA4" s="1081" t="s">
        <v>309</v>
      </c>
      <c r="MB4" s="1077" t="s">
        <v>301</v>
      </c>
      <c r="MC4" s="1079" t="s">
        <v>330</v>
      </c>
      <c r="MD4" s="1081" t="s">
        <v>309</v>
      </c>
      <c r="ME4" s="1083" t="s">
        <v>301</v>
      </c>
      <c r="MF4" s="1079" t="s">
        <v>330</v>
      </c>
      <c r="MG4" s="1081" t="s">
        <v>309</v>
      </c>
      <c r="MH4" s="1077" t="s">
        <v>301</v>
      </c>
      <c r="MI4" s="1079" t="s">
        <v>330</v>
      </c>
      <c r="MJ4" s="1081" t="s">
        <v>309</v>
      </c>
      <c r="MK4" s="1077" t="s">
        <v>301</v>
      </c>
      <c r="ML4" s="1079" t="s">
        <v>330</v>
      </c>
      <c r="MM4" s="1081" t="s">
        <v>309</v>
      </c>
      <c r="MN4" s="1077" t="s">
        <v>301</v>
      </c>
      <c r="MO4" s="1079" t="s">
        <v>330</v>
      </c>
      <c r="MP4" s="1081" t="s">
        <v>309</v>
      </c>
      <c r="MQ4" s="1077" t="s">
        <v>301</v>
      </c>
      <c r="MR4" s="1079" t="s">
        <v>330</v>
      </c>
      <c r="MS4" s="1081" t="s">
        <v>309</v>
      </c>
      <c r="MT4" s="1083" t="s">
        <v>301</v>
      </c>
      <c r="MU4" s="1097" t="s">
        <v>304</v>
      </c>
      <c r="MV4" s="1101" t="s">
        <v>305</v>
      </c>
      <c r="MW4" s="1097" t="s">
        <v>306</v>
      </c>
      <c r="MX4" s="1101" t="s">
        <v>305</v>
      </c>
      <c r="MY4" s="1"/>
      <c r="MZ4" s="1"/>
      <c r="NA4" s="1079" t="s">
        <v>330</v>
      </c>
      <c r="NB4" s="1081" t="s">
        <v>309</v>
      </c>
      <c r="NC4" s="1077" t="s">
        <v>301</v>
      </c>
      <c r="ND4" s="1079" t="s">
        <v>330</v>
      </c>
      <c r="NE4" s="1081" t="s">
        <v>309</v>
      </c>
      <c r="NF4" s="1077" t="s">
        <v>301</v>
      </c>
      <c r="NG4" s="1079" t="s">
        <v>330</v>
      </c>
      <c r="NH4" s="1081" t="s">
        <v>309</v>
      </c>
      <c r="NI4" s="1083" t="s">
        <v>301</v>
      </c>
      <c r="NJ4" s="1079" t="s">
        <v>330</v>
      </c>
      <c r="NK4" s="1081" t="s">
        <v>309</v>
      </c>
      <c r="NL4" s="1077" t="s">
        <v>301</v>
      </c>
      <c r="NM4" s="1079" t="s">
        <v>330</v>
      </c>
      <c r="NN4" s="1081" t="s">
        <v>309</v>
      </c>
      <c r="NO4" s="1077" t="s">
        <v>301</v>
      </c>
      <c r="NP4" s="1079" t="s">
        <v>330</v>
      </c>
      <c r="NQ4" s="1081" t="s">
        <v>309</v>
      </c>
      <c r="NR4" s="1077" t="s">
        <v>301</v>
      </c>
      <c r="NS4" s="1079" t="s">
        <v>330</v>
      </c>
      <c r="NT4" s="1081" t="s">
        <v>309</v>
      </c>
      <c r="NU4" s="1083" t="s">
        <v>301</v>
      </c>
      <c r="NV4" s="1079" t="s">
        <v>330</v>
      </c>
      <c r="NW4" s="1081" t="s">
        <v>309</v>
      </c>
      <c r="NX4" s="1077" t="s">
        <v>301</v>
      </c>
      <c r="NY4" s="1079" t="s">
        <v>330</v>
      </c>
      <c r="NZ4" s="1081" t="s">
        <v>309</v>
      </c>
      <c r="OA4" s="1077" t="s">
        <v>301</v>
      </c>
      <c r="OB4" s="1079" t="s">
        <v>330</v>
      </c>
      <c r="OC4" s="1081" t="s">
        <v>309</v>
      </c>
      <c r="OD4" s="1077" t="s">
        <v>301</v>
      </c>
      <c r="OE4" s="1079" t="s">
        <v>330</v>
      </c>
      <c r="OF4" s="1081" t="s">
        <v>309</v>
      </c>
      <c r="OG4" s="1077" t="s">
        <v>301</v>
      </c>
      <c r="OH4" s="1079" t="s">
        <v>330</v>
      </c>
      <c r="OI4" s="1081" t="s">
        <v>309</v>
      </c>
      <c r="OJ4" s="1083" t="s">
        <v>301</v>
      </c>
      <c r="OK4" s="1097" t="s">
        <v>304</v>
      </c>
      <c r="OL4" s="1101" t="s">
        <v>305</v>
      </c>
      <c r="OM4" s="1097" t="s">
        <v>306</v>
      </c>
      <c r="ON4" s="1101" t="s">
        <v>305</v>
      </c>
      <c r="OO4" s="1"/>
      <c r="OP4" s="1"/>
      <c r="OQ4" s="1091"/>
      <c r="OR4" s="1111" t="s">
        <v>330</v>
      </c>
      <c r="OS4" s="1080" t="s">
        <v>309</v>
      </c>
      <c r="OT4" s="1084" t="s">
        <v>301</v>
      </c>
      <c r="OU4" s="1097" t="s">
        <v>298</v>
      </c>
      <c r="OV4" s="1101" t="s">
        <v>324</v>
      </c>
      <c r="OW4" s="1097" t="s">
        <v>298</v>
      </c>
      <c r="OX4" s="1101" t="s">
        <v>324</v>
      </c>
      <c r="OY4" s="1091"/>
      <c r="OZ4" s="1"/>
      <c r="PA4" s="1"/>
      <c r="PB4" s="1115" t="s">
        <v>291</v>
      </c>
      <c r="PC4" s="1116"/>
      <c r="PD4" s="1117"/>
      <c r="PE4" s="1165"/>
      <c r="PF4" s="1115" t="s">
        <v>292</v>
      </c>
      <c r="PG4" s="1116"/>
      <c r="PH4" s="1117"/>
      <c r="PI4" s="1117"/>
      <c r="PJ4" s="1155" t="s">
        <v>332</v>
      </c>
      <c r="PK4" s="1156"/>
      <c r="PL4" s="1155" t="s">
        <v>333</v>
      </c>
      <c r="PM4" s="1156"/>
      <c r="PN4" s="1155" t="s">
        <v>334</v>
      </c>
      <c r="PO4" s="1156"/>
      <c r="PR4" s="1"/>
    </row>
    <row r="5" spans="1:440" s="27" customFormat="1" ht="33" customHeight="1" x14ac:dyDescent="0.25">
      <c r="B5" s="102"/>
      <c r="C5" s="103"/>
      <c r="D5" s="103"/>
      <c r="E5" s="1147"/>
      <c r="F5" s="1131"/>
      <c r="G5" s="1131"/>
      <c r="H5" s="1131"/>
      <c r="I5" s="1131"/>
      <c r="J5" s="1131"/>
      <c r="K5" s="672"/>
      <c r="L5" s="1147"/>
      <c r="M5" s="1131"/>
      <c r="N5" s="1131"/>
      <c r="O5" s="1131"/>
      <c r="P5" s="1136"/>
      <c r="R5" s="1143"/>
      <c r="S5" s="686"/>
      <c r="T5" s="1146"/>
      <c r="U5" s="1134"/>
      <c r="Z5" s="1089"/>
      <c r="AA5" s="10"/>
      <c r="AB5" s="10"/>
      <c r="AC5" s="1079"/>
      <c r="AD5" s="1081"/>
      <c r="AE5" s="1077"/>
      <c r="AF5" s="1079"/>
      <c r="AG5" s="1081"/>
      <c r="AH5" s="1077"/>
      <c r="AI5" s="1079"/>
      <c r="AJ5" s="1081"/>
      <c r="AK5" s="1083"/>
      <c r="AL5" s="1079"/>
      <c r="AM5" s="1081"/>
      <c r="AN5" s="1083"/>
      <c r="AO5" s="1079"/>
      <c r="AP5" s="1081"/>
      <c r="AQ5" s="1083"/>
      <c r="AR5" s="1079"/>
      <c r="AS5" s="1081"/>
      <c r="AT5" s="1083"/>
      <c r="AU5" s="1079"/>
      <c r="AV5" s="1081"/>
      <c r="AW5" s="1083"/>
      <c r="AX5" s="1079"/>
      <c r="AY5" s="1081"/>
      <c r="AZ5" s="1077"/>
      <c r="BA5" s="1079"/>
      <c r="BB5" s="1081"/>
      <c r="BC5" s="1077"/>
      <c r="BD5" s="1079"/>
      <c r="BE5" s="1081"/>
      <c r="BF5" s="1077"/>
      <c r="BG5" s="1079"/>
      <c r="BH5" s="1081"/>
      <c r="BI5" s="1077"/>
      <c r="BJ5" s="1079"/>
      <c r="BK5" s="1081"/>
      <c r="BL5" s="1077"/>
      <c r="BM5" s="1097"/>
      <c r="BN5" s="1101"/>
      <c r="BO5" s="1097"/>
      <c r="BP5" s="1101"/>
      <c r="BQ5" s="4"/>
      <c r="BR5" s="4"/>
      <c r="BS5" s="1079"/>
      <c r="BT5" s="1081"/>
      <c r="BU5" s="1077"/>
      <c r="BV5" s="1079"/>
      <c r="BW5" s="1081"/>
      <c r="BX5" s="1077"/>
      <c r="BY5" s="1079"/>
      <c r="BZ5" s="1081"/>
      <c r="CA5" s="1083"/>
      <c r="CB5" s="1079"/>
      <c r="CC5" s="1081"/>
      <c r="CD5" s="1077"/>
      <c r="CE5" s="1079"/>
      <c r="CF5" s="1081"/>
      <c r="CG5" s="1077"/>
      <c r="CH5" s="1079"/>
      <c r="CI5" s="1081"/>
      <c r="CJ5" s="1077"/>
      <c r="CK5" s="1079"/>
      <c r="CL5" s="1081"/>
      <c r="CM5" s="1083"/>
      <c r="CN5" s="1079"/>
      <c r="CO5" s="1081"/>
      <c r="CP5" s="1077"/>
      <c r="CQ5" s="1079"/>
      <c r="CR5" s="1081"/>
      <c r="CS5" s="1077"/>
      <c r="CT5" s="1079"/>
      <c r="CU5" s="1081"/>
      <c r="CV5" s="1077"/>
      <c r="CW5" s="1079"/>
      <c r="CX5" s="1081"/>
      <c r="CY5" s="1077"/>
      <c r="CZ5" s="1079"/>
      <c r="DA5" s="1081"/>
      <c r="DB5" s="1083"/>
      <c r="DC5" s="1097"/>
      <c r="DD5" s="1101"/>
      <c r="DE5" s="1097"/>
      <c r="DF5" s="1101"/>
      <c r="DG5" s="4"/>
      <c r="DH5" s="4"/>
      <c r="DI5" s="1079"/>
      <c r="DJ5" s="1081"/>
      <c r="DK5" s="1077"/>
      <c r="DL5" s="1079"/>
      <c r="DM5" s="1081"/>
      <c r="DN5" s="1077"/>
      <c r="DO5" s="1079"/>
      <c r="DP5" s="1081"/>
      <c r="DQ5" s="1083"/>
      <c r="DR5" s="1079"/>
      <c r="DS5" s="1081"/>
      <c r="DT5" s="1077"/>
      <c r="DU5" s="1079"/>
      <c r="DV5" s="1081"/>
      <c r="DW5" s="1077"/>
      <c r="DX5" s="1079"/>
      <c r="DY5" s="1081"/>
      <c r="DZ5" s="1077"/>
      <c r="EA5" s="1079"/>
      <c r="EB5" s="1081"/>
      <c r="EC5" s="1083"/>
      <c r="ED5" s="1079"/>
      <c r="EE5" s="1081"/>
      <c r="EF5" s="1077"/>
      <c r="EG5" s="1079"/>
      <c r="EH5" s="1081"/>
      <c r="EI5" s="1077"/>
      <c r="EJ5" s="1079"/>
      <c r="EK5" s="1081"/>
      <c r="EL5" s="1077"/>
      <c r="EM5" s="1079"/>
      <c r="EN5" s="1081"/>
      <c r="EO5" s="1077"/>
      <c r="EP5" s="1079"/>
      <c r="EQ5" s="1081"/>
      <c r="ER5" s="1083"/>
      <c r="ES5" s="1097"/>
      <c r="ET5" s="1101"/>
      <c r="EU5" s="1097"/>
      <c r="EV5" s="1101"/>
      <c r="EW5" s="4"/>
      <c r="EX5" s="4"/>
      <c r="EY5" s="1079"/>
      <c r="EZ5" s="1081"/>
      <c r="FA5" s="1077"/>
      <c r="FB5" s="1079"/>
      <c r="FC5" s="1081"/>
      <c r="FD5" s="1077"/>
      <c r="FE5" s="1079"/>
      <c r="FF5" s="1081"/>
      <c r="FG5" s="1083"/>
      <c r="FH5" s="1079"/>
      <c r="FI5" s="1081"/>
      <c r="FJ5" s="1077"/>
      <c r="FK5" s="1079"/>
      <c r="FL5" s="1081"/>
      <c r="FM5" s="1077"/>
      <c r="FN5" s="1079"/>
      <c r="FO5" s="1081"/>
      <c r="FP5" s="1077"/>
      <c r="FQ5" s="1079"/>
      <c r="FR5" s="1081"/>
      <c r="FS5" s="1083"/>
      <c r="FT5" s="1079"/>
      <c r="FU5" s="1081"/>
      <c r="FV5" s="1077"/>
      <c r="FW5" s="1079"/>
      <c r="FX5" s="1081"/>
      <c r="FY5" s="1077"/>
      <c r="FZ5" s="1079"/>
      <c r="GA5" s="1081"/>
      <c r="GB5" s="1077"/>
      <c r="GC5" s="1079"/>
      <c r="GD5" s="1081"/>
      <c r="GE5" s="1077"/>
      <c r="GF5" s="1079"/>
      <c r="GG5" s="1081"/>
      <c r="GH5" s="1083"/>
      <c r="GI5" s="1097"/>
      <c r="GJ5" s="1101"/>
      <c r="GK5" s="1097"/>
      <c r="GL5" s="1101"/>
      <c r="GM5" s="4"/>
      <c r="GN5" s="4"/>
      <c r="GO5" s="1079"/>
      <c r="GP5" s="1081"/>
      <c r="GQ5" s="1077"/>
      <c r="GR5" s="1079"/>
      <c r="GS5" s="1081"/>
      <c r="GT5" s="1077"/>
      <c r="GU5" s="1079"/>
      <c r="GV5" s="1081"/>
      <c r="GW5" s="1083"/>
      <c r="GX5" s="1079"/>
      <c r="GY5" s="1081"/>
      <c r="GZ5" s="1077"/>
      <c r="HA5" s="1079"/>
      <c r="HB5" s="1081"/>
      <c r="HC5" s="1077"/>
      <c r="HD5" s="1079"/>
      <c r="HE5" s="1081"/>
      <c r="HF5" s="1077"/>
      <c r="HG5" s="1079"/>
      <c r="HH5" s="1081"/>
      <c r="HI5" s="1083"/>
      <c r="HJ5" s="1079"/>
      <c r="HK5" s="1081"/>
      <c r="HL5" s="1077"/>
      <c r="HM5" s="1079"/>
      <c r="HN5" s="1081"/>
      <c r="HO5" s="1077"/>
      <c r="HP5" s="1079"/>
      <c r="HQ5" s="1081"/>
      <c r="HR5" s="1077"/>
      <c r="HS5" s="1079"/>
      <c r="HT5" s="1081"/>
      <c r="HU5" s="1077"/>
      <c r="HV5" s="1079"/>
      <c r="HW5" s="1081"/>
      <c r="HX5" s="1083"/>
      <c r="HY5" s="1097"/>
      <c r="HZ5" s="1101"/>
      <c r="IA5" s="1097"/>
      <c r="IB5" s="1101"/>
      <c r="IC5" s="4"/>
      <c r="ID5" s="4"/>
      <c r="IE5" s="1079"/>
      <c r="IF5" s="1081"/>
      <c r="IG5" s="1077"/>
      <c r="IH5" s="1079"/>
      <c r="II5" s="1081"/>
      <c r="IJ5" s="1077"/>
      <c r="IK5" s="1079"/>
      <c r="IL5" s="1081"/>
      <c r="IM5" s="1083"/>
      <c r="IN5" s="1079"/>
      <c r="IO5" s="1081"/>
      <c r="IP5" s="1077"/>
      <c r="IQ5" s="1079"/>
      <c r="IR5" s="1081"/>
      <c r="IS5" s="1077"/>
      <c r="IT5" s="1079"/>
      <c r="IU5" s="1081"/>
      <c r="IV5" s="1077"/>
      <c r="IW5" s="1079"/>
      <c r="IX5" s="1081"/>
      <c r="IY5" s="1083"/>
      <c r="IZ5" s="1079"/>
      <c r="JA5" s="1081"/>
      <c r="JB5" s="1077"/>
      <c r="JC5" s="1079"/>
      <c r="JD5" s="1081"/>
      <c r="JE5" s="1077"/>
      <c r="JF5" s="1079"/>
      <c r="JG5" s="1081"/>
      <c r="JH5" s="1077"/>
      <c r="JI5" s="1079"/>
      <c r="JJ5" s="1081"/>
      <c r="JK5" s="1077"/>
      <c r="JL5" s="1079"/>
      <c r="JM5" s="1081"/>
      <c r="JN5" s="1083"/>
      <c r="JO5" s="1097"/>
      <c r="JP5" s="1101"/>
      <c r="JQ5" s="1097"/>
      <c r="JR5" s="1101"/>
      <c r="JS5" s="4"/>
      <c r="JT5" s="4"/>
      <c r="JU5" s="1079"/>
      <c r="JV5" s="1081"/>
      <c r="JW5" s="1077"/>
      <c r="JX5" s="1079"/>
      <c r="JY5" s="1081"/>
      <c r="JZ5" s="1077"/>
      <c r="KA5" s="1079"/>
      <c r="KB5" s="1081"/>
      <c r="KC5" s="1083"/>
      <c r="KD5" s="1079"/>
      <c r="KE5" s="1081"/>
      <c r="KF5" s="1077"/>
      <c r="KG5" s="1079"/>
      <c r="KH5" s="1081"/>
      <c r="KI5" s="1077"/>
      <c r="KJ5" s="1079"/>
      <c r="KK5" s="1081"/>
      <c r="KL5" s="1077"/>
      <c r="KM5" s="1079"/>
      <c r="KN5" s="1081"/>
      <c r="KO5" s="1083"/>
      <c r="KP5" s="1079"/>
      <c r="KQ5" s="1081"/>
      <c r="KR5" s="1077"/>
      <c r="KS5" s="1079"/>
      <c r="KT5" s="1081"/>
      <c r="KU5" s="1077"/>
      <c r="KV5" s="1079"/>
      <c r="KW5" s="1081"/>
      <c r="KX5" s="1077"/>
      <c r="KY5" s="1079"/>
      <c r="KZ5" s="1081"/>
      <c r="LA5" s="1077"/>
      <c r="LB5" s="1079"/>
      <c r="LC5" s="1081"/>
      <c r="LD5" s="1083"/>
      <c r="LE5" s="1097"/>
      <c r="LF5" s="1101"/>
      <c r="LG5" s="1097"/>
      <c r="LH5" s="1101"/>
      <c r="LI5" s="4"/>
      <c r="LJ5" s="4"/>
      <c r="LK5" s="1079"/>
      <c r="LL5" s="1081"/>
      <c r="LM5" s="1077"/>
      <c r="LN5" s="1079"/>
      <c r="LO5" s="1081"/>
      <c r="LP5" s="1077"/>
      <c r="LQ5" s="1079"/>
      <c r="LR5" s="1081"/>
      <c r="LS5" s="1083"/>
      <c r="LT5" s="1079"/>
      <c r="LU5" s="1081"/>
      <c r="LV5" s="1077"/>
      <c r="LW5" s="1079"/>
      <c r="LX5" s="1081"/>
      <c r="LY5" s="1077"/>
      <c r="LZ5" s="1079"/>
      <c r="MA5" s="1081"/>
      <c r="MB5" s="1077"/>
      <c r="MC5" s="1079"/>
      <c r="MD5" s="1081"/>
      <c r="ME5" s="1083"/>
      <c r="MF5" s="1079"/>
      <c r="MG5" s="1081"/>
      <c r="MH5" s="1077"/>
      <c r="MI5" s="1079"/>
      <c r="MJ5" s="1081"/>
      <c r="MK5" s="1077"/>
      <c r="ML5" s="1079"/>
      <c r="MM5" s="1081"/>
      <c r="MN5" s="1077"/>
      <c r="MO5" s="1079"/>
      <c r="MP5" s="1081"/>
      <c r="MQ5" s="1077"/>
      <c r="MR5" s="1079"/>
      <c r="MS5" s="1081"/>
      <c r="MT5" s="1083"/>
      <c r="MU5" s="1097"/>
      <c r="MV5" s="1101"/>
      <c r="MW5" s="1097"/>
      <c r="MX5" s="1101"/>
      <c r="MY5" s="4"/>
      <c r="MZ5" s="4"/>
      <c r="NA5" s="1079"/>
      <c r="NB5" s="1081"/>
      <c r="NC5" s="1077"/>
      <c r="ND5" s="1079"/>
      <c r="NE5" s="1081"/>
      <c r="NF5" s="1077"/>
      <c r="NG5" s="1079"/>
      <c r="NH5" s="1081"/>
      <c r="NI5" s="1083"/>
      <c r="NJ5" s="1079"/>
      <c r="NK5" s="1081"/>
      <c r="NL5" s="1077"/>
      <c r="NM5" s="1079"/>
      <c r="NN5" s="1081"/>
      <c r="NO5" s="1077"/>
      <c r="NP5" s="1079"/>
      <c r="NQ5" s="1081"/>
      <c r="NR5" s="1077"/>
      <c r="NS5" s="1079"/>
      <c r="NT5" s="1081"/>
      <c r="NU5" s="1083"/>
      <c r="NV5" s="1079"/>
      <c r="NW5" s="1081"/>
      <c r="NX5" s="1077"/>
      <c r="NY5" s="1079"/>
      <c r="NZ5" s="1081"/>
      <c r="OA5" s="1077"/>
      <c r="OB5" s="1079"/>
      <c r="OC5" s="1081"/>
      <c r="OD5" s="1077"/>
      <c r="OE5" s="1079"/>
      <c r="OF5" s="1081"/>
      <c r="OG5" s="1077"/>
      <c r="OH5" s="1079"/>
      <c r="OI5" s="1081"/>
      <c r="OJ5" s="1083"/>
      <c r="OK5" s="1097"/>
      <c r="OL5" s="1101"/>
      <c r="OM5" s="1097"/>
      <c r="ON5" s="1101"/>
      <c r="OO5" s="4"/>
      <c r="OP5" s="4"/>
      <c r="OQ5" s="1091"/>
      <c r="OR5" s="1112"/>
      <c r="OS5" s="1114"/>
      <c r="OT5" s="1113"/>
      <c r="OU5" s="1097"/>
      <c r="OV5" s="1101"/>
      <c r="OW5" s="1097"/>
      <c r="OX5" s="1101"/>
      <c r="OY5" s="1091"/>
      <c r="OZ5" s="4"/>
      <c r="PA5" s="4"/>
      <c r="PB5" s="1118" t="s">
        <v>293</v>
      </c>
      <c r="PC5" s="1120" t="s">
        <v>294</v>
      </c>
      <c r="PD5" s="1122" t="s">
        <v>295</v>
      </c>
      <c r="PE5" s="1123" t="s">
        <v>296</v>
      </c>
      <c r="PF5" s="1124" t="s">
        <v>293</v>
      </c>
      <c r="PG5" s="1120" t="s">
        <v>294</v>
      </c>
      <c r="PH5" s="1122" t="s">
        <v>295</v>
      </c>
      <c r="PI5" s="1126" t="s">
        <v>296</v>
      </c>
      <c r="PJ5" s="1153" t="s">
        <v>316</v>
      </c>
      <c r="PK5" s="1154"/>
      <c r="PL5" s="1153" t="s">
        <v>317</v>
      </c>
      <c r="PM5" s="1154"/>
      <c r="PN5" s="1153" t="s">
        <v>318</v>
      </c>
      <c r="PO5" s="1154"/>
      <c r="PR5" s="4"/>
    </row>
    <row r="6" spans="1:440" s="26" customFormat="1" ht="41.25" customHeight="1" thickBot="1" x14ac:dyDescent="0.3">
      <c r="B6" s="104"/>
      <c r="C6" s="105" t="s">
        <v>132</v>
      </c>
      <c r="D6" s="105"/>
      <c r="E6" s="106" t="s">
        <v>506</v>
      </c>
      <c r="F6" s="647"/>
      <c r="G6" s="107" t="s">
        <v>109</v>
      </c>
      <c r="H6" s="108" t="s">
        <v>120</v>
      </c>
      <c r="I6" s="109" t="s">
        <v>259</v>
      </c>
      <c r="J6" s="109" t="s">
        <v>260</v>
      </c>
      <c r="K6" s="109"/>
      <c r="L6" s="106" t="s">
        <v>379</v>
      </c>
      <c r="M6" s="107" t="s">
        <v>112</v>
      </c>
      <c r="N6" s="109" t="s">
        <v>259</v>
      </c>
      <c r="O6" s="109" t="s">
        <v>62</v>
      </c>
      <c r="P6" s="1137"/>
      <c r="R6" s="396" t="s">
        <v>316</v>
      </c>
      <c r="S6" s="687"/>
      <c r="T6" s="397" t="s">
        <v>317</v>
      </c>
      <c r="U6" s="398" t="s">
        <v>318</v>
      </c>
      <c r="Z6" s="448" t="s">
        <v>379</v>
      </c>
      <c r="AA6" s="10"/>
      <c r="AB6" s="10"/>
      <c r="AC6" s="1103"/>
      <c r="AD6" s="1104"/>
      <c r="AE6" s="1096"/>
      <c r="AF6" s="1103"/>
      <c r="AG6" s="1104"/>
      <c r="AH6" s="1096"/>
      <c r="AI6" s="1103"/>
      <c r="AJ6" s="1104"/>
      <c r="AK6" s="1105"/>
      <c r="AL6" s="1103"/>
      <c r="AM6" s="1104"/>
      <c r="AN6" s="1105"/>
      <c r="AO6" s="1103"/>
      <c r="AP6" s="1104"/>
      <c r="AQ6" s="1105"/>
      <c r="AR6" s="1103"/>
      <c r="AS6" s="1104"/>
      <c r="AT6" s="1105"/>
      <c r="AU6" s="1103"/>
      <c r="AV6" s="1104"/>
      <c r="AW6" s="1105"/>
      <c r="AX6" s="1103"/>
      <c r="AY6" s="1104"/>
      <c r="AZ6" s="1096"/>
      <c r="BA6" s="1103"/>
      <c r="BB6" s="1104"/>
      <c r="BC6" s="1096"/>
      <c r="BD6" s="1103"/>
      <c r="BE6" s="1104"/>
      <c r="BF6" s="1096"/>
      <c r="BG6" s="1103"/>
      <c r="BH6" s="1104"/>
      <c r="BI6" s="1096"/>
      <c r="BJ6" s="1103"/>
      <c r="BK6" s="1104"/>
      <c r="BL6" s="1096"/>
      <c r="BM6" s="1098"/>
      <c r="BN6" s="1102"/>
      <c r="BO6" s="1098"/>
      <c r="BP6" s="1102"/>
      <c r="BQ6" s="4"/>
      <c r="BR6" s="4"/>
      <c r="BS6" s="1080"/>
      <c r="BT6" s="1082"/>
      <c r="BU6" s="1078"/>
      <c r="BV6" s="1080"/>
      <c r="BW6" s="1082"/>
      <c r="BX6" s="1078"/>
      <c r="BY6" s="1080"/>
      <c r="BZ6" s="1082"/>
      <c r="CA6" s="1084"/>
      <c r="CB6" s="1080"/>
      <c r="CC6" s="1082"/>
      <c r="CD6" s="1078"/>
      <c r="CE6" s="1080"/>
      <c r="CF6" s="1082"/>
      <c r="CG6" s="1078"/>
      <c r="CH6" s="1080"/>
      <c r="CI6" s="1082"/>
      <c r="CJ6" s="1078"/>
      <c r="CK6" s="1080"/>
      <c r="CL6" s="1082"/>
      <c r="CM6" s="1084"/>
      <c r="CN6" s="1080"/>
      <c r="CO6" s="1082"/>
      <c r="CP6" s="1078"/>
      <c r="CQ6" s="1080"/>
      <c r="CR6" s="1082"/>
      <c r="CS6" s="1078"/>
      <c r="CT6" s="1080"/>
      <c r="CU6" s="1082"/>
      <c r="CV6" s="1078"/>
      <c r="CW6" s="1080"/>
      <c r="CX6" s="1082"/>
      <c r="CY6" s="1078"/>
      <c r="CZ6" s="1080"/>
      <c r="DA6" s="1082"/>
      <c r="DB6" s="1084"/>
      <c r="DC6" s="1098"/>
      <c r="DD6" s="1102"/>
      <c r="DE6" s="1098"/>
      <c r="DF6" s="1102"/>
      <c r="DG6" s="4"/>
      <c r="DH6" s="4"/>
      <c r="DI6" s="1080"/>
      <c r="DJ6" s="1082"/>
      <c r="DK6" s="1078"/>
      <c r="DL6" s="1080"/>
      <c r="DM6" s="1082"/>
      <c r="DN6" s="1078"/>
      <c r="DO6" s="1080"/>
      <c r="DP6" s="1082"/>
      <c r="DQ6" s="1084"/>
      <c r="DR6" s="1080"/>
      <c r="DS6" s="1082"/>
      <c r="DT6" s="1078"/>
      <c r="DU6" s="1080"/>
      <c r="DV6" s="1082"/>
      <c r="DW6" s="1078"/>
      <c r="DX6" s="1080"/>
      <c r="DY6" s="1082"/>
      <c r="DZ6" s="1078"/>
      <c r="EA6" s="1080"/>
      <c r="EB6" s="1082"/>
      <c r="EC6" s="1084"/>
      <c r="ED6" s="1080"/>
      <c r="EE6" s="1082"/>
      <c r="EF6" s="1078"/>
      <c r="EG6" s="1080"/>
      <c r="EH6" s="1082"/>
      <c r="EI6" s="1078"/>
      <c r="EJ6" s="1080"/>
      <c r="EK6" s="1082"/>
      <c r="EL6" s="1078"/>
      <c r="EM6" s="1080"/>
      <c r="EN6" s="1082"/>
      <c r="EO6" s="1078"/>
      <c r="EP6" s="1080"/>
      <c r="EQ6" s="1082"/>
      <c r="ER6" s="1084"/>
      <c r="ES6" s="1098"/>
      <c r="ET6" s="1102"/>
      <c r="EU6" s="1098"/>
      <c r="EV6" s="1102"/>
      <c r="EW6" s="4"/>
      <c r="EX6" s="4"/>
      <c r="EY6" s="1080"/>
      <c r="EZ6" s="1082"/>
      <c r="FA6" s="1078"/>
      <c r="FB6" s="1080"/>
      <c r="FC6" s="1082"/>
      <c r="FD6" s="1078"/>
      <c r="FE6" s="1080"/>
      <c r="FF6" s="1082"/>
      <c r="FG6" s="1084"/>
      <c r="FH6" s="1080"/>
      <c r="FI6" s="1082"/>
      <c r="FJ6" s="1078"/>
      <c r="FK6" s="1080"/>
      <c r="FL6" s="1082"/>
      <c r="FM6" s="1078"/>
      <c r="FN6" s="1080"/>
      <c r="FO6" s="1082"/>
      <c r="FP6" s="1078"/>
      <c r="FQ6" s="1080"/>
      <c r="FR6" s="1082"/>
      <c r="FS6" s="1084"/>
      <c r="FT6" s="1080"/>
      <c r="FU6" s="1082"/>
      <c r="FV6" s="1078"/>
      <c r="FW6" s="1080"/>
      <c r="FX6" s="1082"/>
      <c r="FY6" s="1078"/>
      <c r="FZ6" s="1080"/>
      <c r="GA6" s="1082"/>
      <c r="GB6" s="1078"/>
      <c r="GC6" s="1080"/>
      <c r="GD6" s="1082"/>
      <c r="GE6" s="1078"/>
      <c r="GF6" s="1080"/>
      <c r="GG6" s="1082"/>
      <c r="GH6" s="1084"/>
      <c r="GI6" s="1098"/>
      <c r="GJ6" s="1102"/>
      <c r="GK6" s="1098"/>
      <c r="GL6" s="1102"/>
      <c r="GM6" s="4"/>
      <c r="GN6" s="4"/>
      <c r="GO6" s="1080"/>
      <c r="GP6" s="1082"/>
      <c r="GQ6" s="1078"/>
      <c r="GR6" s="1080"/>
      <c r="GS6" s="1082"/>
      <c r="GT6" s="1078"/>
      <c r="GU6" s="1080"/>
      <c r="GV6" s="1082"/>
      <c r="GW6" s="1084"/>
      <c r="GX6" s="1080"/>
      <c r="GY6" s="1082"/>
      <c r="GZ6" s="1078"/>
      <c r="HA6" s="1080"/>
      <c r="HB6" s="1082"/>
      <c r="HC6" s="1078"/>
      <c r="HD6" s="1080"/>
      <c r="HE6" s="1082"/>
      <c r="HF6" s="1078"/>
      <c r="HG6" s="1080"/>
      <c r="HH6" s="1082"/>
      <c r="HI6" s="1084"/>
      <c r="HJ6" s="1080"/>
      <c r="HK6" s="1082"/>
      <c r="HL6" s="1078"/>
      <c r="HM6" s="1080"/>
      <c r="HN6" s="1082"/>
      <c r="HO6" s="1078"/>
      <c r="HP6" s="1080"/>
      <c r="HQ6" s="1082"/>
      <c r="HR6" s="1078"/>
      <c r="HS6" s="1080"/>
      <c r="HT6" s="1082"/>
      <c r="HU6" s="1078"/>
      <c r="HV6" s="1080"/>
      <c r="HW6" s="1082"/>
      <c r="HX6" s="1084"/>
      <c r="HY6" s="1098"/>
      <c r="HZ6" s="1102"/>
      <c r="IA6" s="1098"/>
      <c r="IB6" s="1102"/>
      <c r="IC6" s="4"/>
      <c r="ID6" s="4"/>
      <c r="IE6" s="1080"/>
      <c r="IF6" s="1082"/>
      <c r="IG6" s="1078"/>
      <c r="IH6" s="1080"/>
      <c r="II6" s="1082"/>
      <c r="IJ6" s="1078"/>
      <c r="IK6" s="1080"/>
      <c r="IL6" s="1082"/>
      <c r="IM6" s="1084"/>
      <c r="IN6" s="1080"/>
      <c r="IO6" s="1082"/>
      <c r="IP6" s="1078"/>
      <c r="IQ6" s="1080"/>
      <c r="IR6" s="1082"/>
      <c r="IS6" s="1078"/>
      <c r="IT6" s="1080"/>
      <c r="IU6" s="1082"/>
      <c r="IV6" s="1078"/>
      <c r="IW6" s="1080"/>
      <c r="IX6" s="1082"/>
      <c r="IY6" s="1084"/>
      <c r="IZ6" s="1080"/>
      <c r="JA6" s="1082"/>
      <c r="JB6" s="1078"/>
      <c r="JC6" s="1080"/>
      <c r="JD6" s="1082"/>
      <c r="JE6" s="1078"/>
      <c r="JF6" s="1080"/>
      <c r="JG6" s="1082"/>
      <c r="JH6" s="1078"/>
      <c r="JI6" s="1080"/>
      <c r="JJ6" s="1082"/>
      <c r="JK6" s="1078"/>
      <c r="JL6" s="1080"/>
      <c r="JM6" s="1082"/>
      <c r="JN6" s="1084"/>
      <c r="JO6" s="1098"/>
      <c r="JP6" s="1102"/>
      <c r="JQ6" s="1098"/>
      <c r="JR6" s="1102"/>
      <c r="JS6" s="4"/>
      <c r="JT6" s="4"/>
      <c r="JU6" s="1080"/>
      <c r="JV6" s="1082"/>
      <c r="JW6" s="1078"/>
      <c r="JX6" s="1080"/>
      <c r="JY6" s="1082"/>
      <c r="JZ6" s="1078"/>
      <c r="KA6" s="1080"/>
      <c r="KB6" s="1082"/>
      <c r="KC6" s="1084"/>
      <c r="KD6" s="1080"/>
      <c r="KE6" s="1082"/>
      <c r="KF6" s="1078"/>
      <c r="KG6" s="1080"/>
      <c r="KH6" s="1082"/>
      <c r="KI6" s="1078"/>
      <c r="KJ6" s="1080"/>
      <c r="KK6" s="1082"/>
      <c r="KL6" s="1078"/>
      <c r="KM6" s="1080"/>
      <c r="KN6" s="1082"/>
      <c r="KO6" s="1084"/>
      <c r="KP6" s="1080"/>
      <c r="KQ6" s="1082"/>
      <c r="KR6" s="1078"/>
      <c r="KS6" s="1080"/>
      <c r="KT6" s="1082"/>
      <c r="KU6" s="1078"/>
      <c r="KV6" s="1080"/>
      <c r="KW6" s="1082"/>
      <c r="KX6" s="1078"/>
      <c r="KY6" s="1080"/>
      <c r="KZ6" s="1082"/>
      <c r="LA6" s="1078"/>
      <c r="LB6" s="1080"/>
      <c r="LC6" s="1082"/>
      <c r="LD6" s="1084"/>
      <c r="LE6" s="1098"/>
      <c r="LF6" s="1102"/>
      <c r="LG6" s="1098"/>
      <c r="LH6" s="1102"/>
      <c r="LI6" s="4"/>
      <c r="LJ6" s="4"/>
      <c r="LK6" s="1080"/>
      <c r="LL6" s="1082"/>
      <c r="LM6" s="1078"/>
      <c r="LN6" s="1080"/>
      <c r="LO6" s="1082"/>
      <c r="LP6" s="1078"/>
      <c r="LQ6" s="1080"/>
      <c r="LR6" s="1082"/>
      <c r="LS6" s="1084"/>
      <c r="LT6" s="1080"/>
      <c r="LU6" s="1082"/>
      <c r="LV6" s="1078"/>
      <c r="LW6" s="1080"/>
      <c r="LX6" s="1082"/>
      <c r="LY6" s="1078"/>
      <c r="LZ6" s="1080"/>
      <c r="MA6" s="1082"/>
      <c r="MB6" s="1078"/>
      <c r="MC6" s="1080"/>
      <c r="MD6" s="1082"/>
      <c r="ME6" s="1084"/>
      <c r="MF6" s="1080"/>
      <c r="MG6" s="1082"/>
      <c r="MH6" s="1078"/>
      <c r="MI6" s="1080"/>
      <c r="MJ6" s="1082"/>
      <c r="MK6" s="1078"/>
      <c r="ML6" s="1080"/>
      <c r="MM6" s="1082"/>
      <c r="MN6" s="1078"/>
      <c r="MO6" s="1080"/>
      <c r="MP6" s="1082"/>
      <c r="MQ6" s="1078"/>
      <c r="MR6" s="1080"/>
      <c r="MS6" s="1082"/>
      <c r="MT6" s="1084"/>
      <c r="MU6" s="1098"/>
      <c r="MV6" s="1102"/>
      <c r="MW6" s="1098"/>
      <c r="MX6" s="1102"/>
      <c r="MY6" s="4"/>
      <c r="MZ6" s="4"/>
      <c r="NA6" s="1080"/>
      <c r="NB6" s="1082"/>
      <c r="NC6" s="1078"/>
      <c r="ND6" s="1080"/>
      <c r="NE6" s="1082"/>
      <c r="NF6" s="1078"/>
      <c r="NG6" s="1080"/>
      <c r="NH6" s="1082"/>
      <c r="NI6" s="1084"/>
      <c r="NJ6" s="1080"/>
      <c r="NK6" s="1082"/>
      <c r="NL6" s="1078"/>
      <c r="NM6" s="1080"/>
      <c r="NN6" s="1082"/>
      <c r="NO6" s="1078"/>
      <c r="NP6" s="1080"/>
      <c r="NQ6" s="1082"/>
      <c r="NR6" s="1078"/>
      <c r="NS6" s="1080"/>
      <c r="NT6" s="1082"/>
      <c r="NU6" s="1084"/>
      <c r="NV6" s="1080"/>
      <c r="NW6" s="1082"/>
      <c r="NX6" s="1078"/>
      <c r="NY6" s="1080"/>
      <c r="NZ6" s="1082"/>
      <c r="OA6" s="1078"/>
      <c r="OB6" s="1080"/>
      <c r="OC6" s="1082"/>
      <c r="OD6" s="1078"/>
      <c r="OE6" s="1080"/>
      <c r="OF6" s="1082"/>
      <c r="OG6" s="1078"/>
      <c r="OH6" s="1080"/>
      <c r="OI6" s="1082"/>
      <c r="OJ6" s="1084"/>
      <c r="OK6" s="1098"/>
      <c r="OL6" s="1102"/>
      <c r="OM6" s="1098"/>
      <c r="ON6" s="1102"/>
      <c r="OO6" s="4"/>
      <c r="OP6" s="4"/>
      <c r="OQ6" s="449" t="s">
        <v>379</v>
      </c>
      <c r="OR6" s="1112"/>
      <c r="OS6" s="1114"/>
      <c r="OT6" s="1113"/>
      <c r="OU6" s="1098"/>
      <c r="OV6" s="1102"/>
      <c r="OW6" s="1098"/>
      <c r="OX6" s="1102"/>
      <c r="OY6" s="1091"/>
      <c r="OZ6" s="4"/>
      <c r="PA6" s="4"/>
      <c r="PB6" s="1119"/>
      <c r="PC6" s="1121"/>
      <c r="PD6" s="1098"/>
      <c r="PE6" s="1102"/>
      <c r="PF6" s="1125"/>
      <c r="PG6" s="1121"/>
      <c r="PH6" s="1098"/>
      <c r="PI6" s="1127"/>
      <c r="PJ6" s="365" t="s">
        <v>335</v>
      </c>
      <c r="PK6" s="366" t="s">
        <v>336</v>
      </c>
      <c r="PL6" s="365" t="s">
        <v>335</v>
      </c>
      <c r="PM6" s="366" t="s">
        <v>336</v>
      </c>
      <c r="PN6" s="365" t="s">
        <v>335</v>
      </c>
      <c r="PO6" s="366" t="s">
        <v>336</v>
      </c>
      <c r="PR6" s="4"/>
    </row>
    <row r="7" spans="1:440" s="26" customFormat="1" ht="16.5" customHeight="1" x14ac:dyDescent="0.25">
      <c r="B7" s="110" t="s">
        <v>4</v>
      </c>
      <c r="C7" s="1138"/>
      <c r="D7" s="1139"/>
      <c r="E7" s="318"/>
      <c r="F7" s="657">
        <v>1</v>
      </c>
      <c r="G7" s="319"/>
      <c r="H7" s="111"/>
      <c r="I7" s="112">
        <f>INT(ROUND(F7,2)*(IF(RIGHT(G7,1)="*",data!$J$3*H7+(IF(H7&gt;0, data!$K$3,0)),(IF(G7&gt;0,data!$J$3*RIGHT(G7,5)+data!$K$3,0)))))</f>
        <v>0</v>
      </c>
      <c r="J7" s="112">
        <f>IF(E7&gt;0,I7*E7,0)</f>
        <v>0</v>
      </c>
      <c r="K7" s="682"/>
      <c r="L7" s="315"/>
      <c r="M7" s="316"/>
      <c r="N7" s="112">
        <f>INT(ROUND(F7,2)*(IF(J7&gt;0,(IF(L7="ano",data!$J$6,0)),0)))</f>
        <v>0</v>
      </c>
      <c r="O7" s="114">
        <f>IF(M7&gt;E7,N7*E7,N7*M7)</f>
        <v>0</v>
      </c>
      <c r="P7" s="115">
        <f>J7+O7</f>
        <v>0</v>
      </c>
      <c r="R7" s="116" t="str">
        <f>IF(P7&gt;0,1,"")</f>
        <v/>
      </c>
      <c r="S7" s="688"/>
      <c r="T7" s="378" t="s">
        <v>338</v>
      </c>
      <c r="U7" s="377" t="str">
        <f>R7</f>
        <v/>
      </c>
      <c r="V7" s="26">
        <f>IF(P7&gt;0,IF(ISTEXT(C7)=TRUE,0,1),0)</f>
        <v>0</v>
      </c>
      <c r="W7" s="26">
        <f>IF(H7&gt;0,IF(RIGHT(G7,1)="*",0,1),0)</f>
        <v>0</v>
      </c>
      <c r="X7" s="26">
        <f>IF(OR(G7=data!$I$18,G7=data!$I$19,G7=data!$I$20,G7=data!$I$21,G7=data!$I$22,G7=data!$I$23,G7=data!$I$24,G7=data!$I$25,G7=data!$I$26,G7=data!$I$27,G7=data!$I$28,G7=data!$I$29,G7=data!$I$30,G7=data!$I$31,G7=data!$I$32,G7=data!$I$33,G7=data!$I$34,G7=data!$I$35,G7=data!$I$36,G7=data!$I$37,G7=data!$I$38,G7=data!$I$39,G7=data!$I$40,G7=data!$I$41,G7=data!$I$42,G7=data!$I$43,G7=data!$I$44),1,0)</f>
        <v>0</v>
      </c>
      <c r="Z7" s="165" t="s">
        <v>297</v>
      </c>
      <c r="AA7" s="10"/>
      <c r="AB7" s="10"/>
      <c r="AC7" s="168">
        <v>160</v>
      </c>
      <c r="AD7" s="328"/>
      <c r="AE7" s="223"/>
      <c r="AF7" s="168">
        <v>160</v>
      </c>
      <c r="AG7" s="328"/>
      <c r="AH7" s="223"/>
      <c r="AI7" s="168">
        <v>160</v>
      </c>
      <c r="AJ7" s="328"/>
      <c r="AK7" s="223"/>
      <c r="AL7" s="168">
        <v>160</v>
      </c>
      <c r="AM7" s="328"/>
      <c r="AN7" s="223"/>
      <c r="AO7" s="168">
        <v>160</v>
      </c>
      <c r="AP7" s="328"/>
      <c r="AQ7" s="223"/>
      <c r="AR7" s="168">
        <v>160</v>
      </c>
      <c r="AS7" s="328"/>
      <c r="AT7" s="223"/>
      <c r="AU7" s="168">
        <v>160</v>
      </c>
      <c r="AV7" s="328"/>
      <c r="AW7" s="223"/>
      <c r="AX7" s="168">
        <v>160</v>
      </c>
      <c r="AY7" s="328"/>
      <c r="AZ7" s="223"/>
      <c r="BA7" s="168">
        <v>160</v>
      </c>
      <c r="BB7" s="328"/>
      <c r="BC7" s="223"/>
      <c r="BD7" s="168">
        <v>160</v>
      </c>
      <c r="BE7" s="328"/>
      <c r="BF7" s="223"/>
      <c r="BG7" s="168">
        <v>160</v>
      </c>
      <c r="BH7" s="328"/>
      <c r="BI7" s="223"/>
      <c r="BJ7" s="168">
        <v>160</v>
      </c>
      <c r="BK7" s="328"/>
      <c r="BL7" s="223"/>
      <c r="BM7" s="280">
        <f>FLOOR(IF($Z7="Ne",0,IF(IF(AD7="",0,((30/(AC7*$F7)*(AC7*$F7-AD7))/30))+IF(AG7="",0,((30/(AF7*$F7)*(AF7*$F7-AG7))/30))+IF(AJ7="",0,((30/(AI7*$F7)*(AI7*$F7-AJ7))/30))+IF(AM7="",0,((30/(AL7*$F7)*(AL7*$F7-AM7))/30))+IF(AP7="",0,((30/(AO7*$F7)*(AO7*$F7-AP7))/30))+IF(AS7="",0,((30/(AR7*$F7)*(AR7*$F7-AS7))/30))+IF(AV7="",0,((30/(AU7*$F7)*(AU7*$F7-AV7))/30))+IF(AY7="",0,((30/(AX7*$F7)*(AX7*$F7-AY7))/30))+IF(BB7="",0,((30/(BA7*$F7)*(BA7*$F7-BB7))/30))+IF(BE7="",0,((30/(BD7*$F7)*(BD7*$F7-BE7))/30))+IF(BH7="",0,((30/(BG7*$F7)*(BG7*$F7-BH7))/30))+IF(BK7="",0,((30/(BJ7*$F7)*(BJ7*$F7-BK7))/30))&gt;($E7-1),$E7-1,IF(AD7="",0,((30/(AC7*$F7)*(AC7*$F7-AD7))/30))+IF(AG7="",0,((30/(AF7*$F7)*(AF7*$F7-AG7))/30))+IF(AJ7="",0,((30/(AI7*$F7)*(AI7*$F7-AJ7))/30))+IF(AM7="",0,((30/(AL7*$F7)*(AL7*$F7-AM7))/30))+IF(AP7="",0,((30/(AO7*$F7)*(AO7*$F7-AP7))/30))+IF(AS7="",0,((30/(AR7*$F7)*(AR7*$F7-AS7))/30))+IF(AV7="",0,((30/(AU7*$F7)*(AU7*$F7-AV7))/30))+IF(AY7="",0,((30/(AX7*$F7)*(AX7*$F7-AY7))/30))+IF(BB7="",0,((30/(BA7*$F7)*(BA7*$F7-BB7))/30))+IF(BE7="",0,((30/(BD7*$F7)*(BD7*$F7-BE7))/30))+IF(BH7="",0,((30/(BG7*$F7)*(BG7*$F7-BH7))/30))+IF(BK7="",0,((30/(BJ7*$F7)*(BJ7*$F7-BK7))/30)))),0.01)</f>
        <v>0</v>
      </c>
      <c r="BN7" s="279">
        <f>ROUND(BM7*$I7,2)</f>
        <v>0</v>
      </c>
      <c r="BO7" s="280">
        <f>FLOOR(IF($Z7="Ne",0,IF(OR($M7=0,$M7=""),0,IF(IF(AE7="Ano",IF(AD7="",0,((30/(AC7*$F7)*(AC7*$F7-AD7))/30)),0)+IF(AH7="Ano",IF(AG7="",0,((30/(AF7*$F7)*(AF7*$F7-AG7))/30)),0)+IF(AK7="Ano",IF(AJ7="",0,((30/(AI7*$F7)*(AI7*$F7-AJ7))/30)),0)+IF(AN7="Ano",IF(AM7="",0,((30/(AL7*$F7)*(AL7*$F7-AM7))/30)),0)+IF(AQ7="Ano",IF(AP7="",0,((30/(AO7*$F7)*(AO7*$F7-AP7))/30)),0)+IF(AT7="Ano",IF(AS7="",0,((30/(AR7*$F7)*(AR7*$F7-AS7))/30)),0)+IF(AW7="Ano",IF(AV7="",0,((30/(AU7*$F7)*(AU7*$F7-AV7))/30)),0)+IF(AZ7="Ano",IF(AY7="",0,((30/(AX7*$F7)*(AX7*$F7-AY7))/30)),0)+IF(BC7="Ano",IF(BB7="",0,((30/(BA7*$F7)*(BA7*$F7-BB7))/30)),0)+IF(BF7="Ano",IF(BE7="",0,((30/(BD7*$F7)*(BD7*$F7-BE7))/30)),0)+IF(BI7="Ano",IF(BH7="",0,((30/(BG7*$F7)*(BG7*$F7-BH7))/30)),0)+IF(BL7="Ano",IF(BK7="",0,((30/(BJ7*$F7)*(BJ7*$F7-BK7))/30)),0)&gt;($M7-1),($M7-1),IF(AE7="Ano",IF(AD7="",0,((30/(AC7*$F7)*(AC7*$F7-AD7))/30)),0)+IF(AH7="Ano",IF(AG7="",0,((30/(AF7*$F7)*(AF7*$F7-AG7))/30)),0)+IF(AK7="Ano",IF(AJ7="",0,((30/(AI7*$F7)*(AI7*$F7-AJ7))/30)),0)+IF(AN7="Ano",IF(AM7="",0,((30/(AL7*$F7)*(AL7*$F7-AM7))/30)),0)+IF(AQ7="Ano",IF(AP7="",0,((30/(AO7*$F7)*(AO7*$F7-AP7))/30)),0)+IF(AT7="Ano",IF(AS7="",0,((30/(AR7*$F7)*(AR7*$F7-AS7))/30)),0)+IF(AW7="Ano",IF(AV7="",0,((30/(AU7*$F7)*(AU7*$F7-AV7))/30)),0)+IF(AZ7="Ano",IF(AY7="",0,((30/(AX7*$F7)*(AX7*$F7-AY7))/30)),0)+IF(BC7="Ano",IF(BB7="",0,((30/(BA7*$F7)*(BA7*$F7-BB7))/30)),0)+IF(BF7="Ano",IF(BE7="",0,((30/(BD7*$F7)*(BD7*$F7-BE7))/30)),0)+IF(BI7="Ano",IF(BH7="",0,((30/(BG7*$F7)*(BG7*$F7-BH7))/30)),0)+IF(BL7="Ano",IF(BK7="",0,((30/(BJ7*$F7)*(BJ7*$F7-BK7))/30)),0)))),0.01)</f>
        <v>0</v>
      </c>
      <c r="BP7" s="281">
        <f>ROUND(BO7*$N7,2)</f>
        <v>0</v>
      </c>
      <c r="BQ7" s="4"/>
      <c r="BR7" s="4"/>
      <c r="BS7" s="335">
        <v>160</v>
      </c>
      <c r="BT7" s="336"/>
      <c r="BU7" s="337"/>
      <c r="BV7" s="335">
        <v>160</v>
      </c>
      <c r="BW7" s="336"/>
      <c r="BX7" s="337"/>
      <c r="BY7" s="335">
        <v>160</v>
      </c>
      <c r="BZ7" s="336"/>
      <c r="CA7" s="337"/>
      <c r="CB7" s="335">
        <v>160</v>
      </c>
      <c r="CC7" s="336"/>
      <c r="CD7" s="337"/>
      <c r="CE7" s="335">
        <v>160</v>
      </c>
      <c r="CF7" s="336"/>
      <c r="CG7" s="337"/>
      <c r="CH7" s="335">
        <v>160</v>
      </c>
      <c r="CI7" s="336"/>
      <c r="CJ7" s="337"/>
      <c r="CK7" s="335">
        <v>160</v>
      </c>
      <c r="CL7" s="336"/>
      <c r="CM7" s="337"/>
      <c r="CN7" s="335">
        <v>160</v>
      </c>
      <c r="CO7" s="336"/>
      <c r="CP7" s="337"/>
      <c r="CQ7" s="335">
        <v>160</v>
      </c>
      <c r="CR7" s="336"/>
      <c r="CS7" s="337"/>
      <c r="CT7" s="335">
        <v>160</v>
      </c>
      <c r="CU7" s="336"/>
      <c r="CV7" s="337"/>
      <c r="CW7" s="335">
        <v>160</v>
      </c>
      <c r="CX7" s="336"/>
      <c r="CY7" s="337"/>
      <c r="CZ7" s="335">
        <v>160</v>
      </c>
      <c r="DA7" s="336"/>
      <c r="DB7" s="337"/>
      <c r="DC7" s="278">
        <f>FLOOR(IF($Z7="Ne",0,IF(IF(BT7="",0,((30/(BS7*$F7)*(BS7*$F7-BT7))/30))+IF(BW7="",0,((30/(BV7*$F7)*(BV7*$F7-BW7))/30))+IF(BZ7="",0,((30/(BY7*$F7)*(BY7*$F7-BZ7))/30))+IF(CC7="",0,((30/(CB7*$F7)*(CB7*$F7-CC7))/30))+IF(CF7="",0,((30/(CE7*$F7)*(CE7*$F7-CF7))/30))+IF(CI7="",0,((30/(CH7*$F7)*(CH7*$F7-CI7))/30))+IF(CL7="",0,((30/(CK7*$F7)*(CK7*$F7-CL7))/30))+IF(CO7="",0,((30/(CN7*$F7)*(CN7*$F7-CO7))/30))+IF(CR7="",0,((30/(CQ7*$F7)*(CQ7*$F7-CR7))/30))+IF(CU7="",0,((30/(CT7*$F7)*(CT7*$F7-CU7))/30))+IF(CX7="",0,((30/(CW7*$F7)*(CW7*$F7-CX7))/30))+IF(DA7="",0,((30/(CZ7*$F7)*(CZ7*$F7-DA7))/30))&gt;($E7-1-$BM7),$E7-1-$BM7,IF(BT7="",0,((30/(BS7*$F7)*(BS7*$F7-BT7))/30))+IF(BW7="",0,((30/(BV7*$F7)*(BV7*$F7-BW7))/30))+IF(BZ7="",0,((30/(BY7*$F7)*(BY7*$F7-BZ7))/30))+IF(CC7="",0,((30/(CB7*$F7)*(CB7*$F7-CC7))/30))+IF(CF7="",0,((30/(CE7*$F7)*(CE7*$F7-CF7))/30))+IF(CI7="",0,((30/(CH7*$F7)*(CH7*$F7-CI7))/30))+IF(CL7="",0,((30/(CK7*$F7)*(CK7*$F7-CL7))/30))+IF(CO7="",0,((30/(CN7*$F7)*(CN7*$F7-CO7))/30))+IF(CR7="",0,((30/(CQ7*$F7)*(CQ7*$F7-CR7))/30))+IF(CU7="",0,((30/(CT7*$F7)*(CT7*$F7-CU7))/30))+IF(CX7="",0,((30/(CW7*$F7)*(CW7*$F7-CX7))/30))+IF(DA7="",0,((30/(CZ7*$F7)*(CZ7*$F7-DA7))/30)))),0.01)</f>
        <v>0</v>
      </c>
      <c r="DD7" s="279">
        <f>ROUND(DC7*$I7,2)</f>
        <v>0</v>
      </c>
      <c r="DE7" s="280">
        <f>FLOOR(IF($Z7="Ne",0,IF(OR($M7=0,$M7=""),0,IF(IF(BU7="Ano",IF(BT7="",0,((30/(BS7*$F7)*(BS7*$F7-BT7))/30)),0)+IF(BX7="Ano",IF(BW7="",0,((30/(BV7*$F7)*(BV7*$F7-BW7))/30)),0)+IF(CA7="Ano",IF(BZ7="",0,((30/(BY7*$F7)*(BY7*$F7-BZ7))/30)),0)+IF(CD7="Ano",IF(CC7="",0,((30/(CB7*$F7)*(CB7*$F7-CC7))/30)),0)+IF(CG7="Ano",IF(CF7="",0,((30/(CE7*$F7)*(CE7*$F7-CF7))/30)),0)+IF(CJ7="Ano",IF(CI7="",0,((30/(CH7*$F7)*(CH7*$F7-CI7))/30)),0)+IF(CM7="Ano",IF(CL7="",0,((30/(CK7*$F7)*(CK7*$F7-CL7))/30)),0)+IF(CP7="Ano",IF(CO7="",0,((30/(CN7*$F7)*(CN7*$F7-CO7))/30)),0)+IF(CS7="Ano",IF(CR7="",0,((30/(CQ7*$F7)*(CQ7*$F7-CR7))/30)),0)+IF(CV7="Ano",IF(CU7="",0,((30/(CT7*$F7)*(CT7*$F7-CU7))/30)),0)+IF(CY7="Ano",IF(CX7="",0,((30/(CW7*$F7)*(CW7*$F7-CX7))/30)),0)+IF(DB7="Ano",IF(DA7="",0,((30/(CZ7*$F7)*(CZ7*$F7-DA7))/30)),0)&gt;($M7-1-$BO7),($M7-1-$BO7),IF(BU7="Ano",IF(BT7="",0,((30/(BS7*$F7)*(BS7*$F7-BT7))/30)),0)+IF(BX7="Ano",IF(BW7="",0,((30/(BV7*$F7)*(BV7*$F7-BW7))/30)),0)+IF(CA7="Ano",IF(BZ7="",0,((30/(BY7*$F7)*(BY7*$F7-BZ7))/30)),0)+IF(CD7="Ano",IF(CC7="",0,((30/(CB7*$F7)*(CB7*$F7-CC7))/30)),0)+IF(CG7="Ano",IF(CF7="",0,((30/(CE7*$F7)*(CE7*$F7-CF7))/30)),0)+IF(CJ7="Ano",IF(CI7="",0,((30/(CH7*$F7)*(CH7*$F7-CI7))/30)),0)+IF(CM7="Ano",IF(CL7="",0,((30/(CK7*$F7)*(CK7*$F7-CL7))/30)),0)+IF(CP7="Ano",IF(CO7="",0,((30/(CN7*$F7)*(CN7*$F7-CO7))/30)),0)+IF(CS7="Ano",IF(CR7="",0,((30/(CQ7*$F7)*(CQ7*$F7-CR7))/30)),0)+IF(CV7="Ano",IF(CU7="",0,((30/(CT7*$F7)*(CT7*$F7-CU7))/30)),0)+IF(CY7="Ano",IF(CX7="",0,((30/(CW7*$F7)*(CW7*$F7-CX7))/30)),0)+IF(DB7="Ano",IF(DA7="",0,((30/(CZ7*$F7)*(CZ7*$F7-DA7))/30)),0)))),0.01)</f>
        <v>0</v>
      </c>
      <c r="DF7" s="281">
        <f>ROUND(DE7*$N7,2)</f>
        <v>0</v>
      </c>
      <c r="DG7" s="4"/>
      <c r="DH7" s="4"/>
      <c r="DI7" s="335">
        <v>160</v>
      </c>
      <c r="DJ7" s="336"/>
      <c r="DK7" s="337"/>
      <c r="DL7" s="335">
        <v>160</v>
      </c>
      <c r="DM7" s="336"/>
      <c r="DN7" s="337"/>
      <c r="DO7" s="335">
        <v>160</v>
      </c>
      <c r="DP7" s="336"/>
      <c r="DQ7" s="337"/>
      <c r="DR7" s="335">
        <v>160</v>
      </c>
      <c r="DS7" s="336"/>
      <c r="DT7" s="337"/>
      <c r="DU7" s="335">
        <v>160</v>
      </c>
      <c r="DV7" s="336"/>
      <c r="DW7" s="337"/>
      <c r="DX7" s="335">
        <v>160</v>
      </c>
      <c r="DY7" s="336"/>
      <c r="DZ7" s="337"/>
      <c r="EA7" s="335">
        <v>160</v>
      </c>
      <c r="EB7" s="336"/>
      <c r="EC7" s="337"/>
      <c r="ED7" s="335">
        <v>160</v>
      </c>
      <c r="EE7" s="336"/>
      <c r="EF7" s="337"/>
      <c r="EG7" s="335">
        <v>160</v>
      </c>
      <c r="EH7" s="336"/>
      <c r="EI7" s="337"/>
      <c r="EJ7" s="335">
        <v>160</v>
      </c>
      <c r="EK7" s="336"/>
      <c r="EL7" s="337"/>
      <c r="EM7" s="335">
        <v>160</v>
      </c>
      <c r="EN7" s="336"/>
      <c r="EO7" s="337"/>
      <c r="EP7" s="335">
        <v>160</v>
      </c>
      <c r="EQ7" s="336"/>
      <c r="ER7" s="337"/>
      <c r="ES7" s="278">
        <f>FLOOR(IF($Z7="Ne",0,IF(IF(DJ7="",0,((30/(DI7*$F7)*(DI7*$F7-DJ7))/30))+IF(DM7="",0,((30/(DL7*$F7)*(DL7*$F7-DM7))/30))+IF(DP7="",0,((30/(DO7*$F7)*(DO7*$F7-DP7))/30))+IF(DS7="",0,((30/(DR7*$F7)*(DR7*$F7-DS7))/30))+IF(DV7="",0,((30/(DU7*$F7)*(DU7*$F7-DV7))/30))+IF(DY7="",0,((30/(DX7*$F7)*(DX7*$F7-DY7))/30))+IF(EB7="",0,((30/(EA7*$F7)*(EA7*$F7-EB7))/30))+IF(EE7="",0,((30/(ED7*$F7)*(ED7*$F7-EE7))/30))+IF(EH7="",0,((30/(EG7*$F7)*(EG7*$F7-EH7))/30))+IF(EK7="",0,((30/(EJ7*$F7)*(EJ7*$F7-EK7))/30))+IF(EN7="",0,((30/(EM7*$F7)*(EM7*$F7-EN7))/30))+IF(EQ7="",0,((30/(EP7*$F7)*(EP7*$F7-EQ7))/30))&gt;($E7-1-$BM7-$DC7),$E7-1-$BM7-$DC7,IF(DJ7="",0,((30/(DI7*$F7)*(DI7*$F7-DJ7))/30))+IF(DM7="",0,((30/(DL7*$F7)*(DL7*$F7-DM7))/30))+IF(DP7="",0,((30/(DO7*$F7)*(DO7*$F7-DP7))/30))+IF(DS7="",0,((30/(DR7*$F7)*(DR7*$F7-DS7))/30))+IF(DV7="",0,((30/(DU7*$F7)*(DU7*$F7-DV7))/30))+IF(DY7="",0,((30/(DX7*$F7)*(DX7*$F7-DY7))/30))+IF(EB7="",0,((30/(EA7*$F7)*(EA7*$F7-EB7))/30))+IF(EE7="",0,((30/(ED7*$F7)*(ED7*$F7-EE7))/30))+IF(EH7="",0,((30/(EG7*$F7)*(EG7*$F7-EH7))/30))+IF(EK7="",0,((30/(EJ7*$F7)*(EJ7*$F7-EK7))/30))+IF(EN7="",0,((30/(EM7*$F7)*(EM7*$F7-EN7))/30))+IF(EQ7="",0,((30/(EP7*$F7)*(EP7*$F7-EQ7))/30)))),0.01)</f>
        <v>0</v>
      </c>
      <c r="ET7" s="279">
        <f>ROUND(ES7*$I7,2)</f>
        <v>0</v>
      </c>
      <c r="EU7" s="280">
        <f>FLOOR(IF($Z7="Ne",0,IF(OR($M7=0,$M7=""),0,IF(IF(DK7="Ano",IF(DJ7="",0,((30/(DI7*$F7)*(DI7*$F7-DJ7))/30)),0)+IF(DN7="Ano",IF(DM7="",0,((30/(DL7*$F7)*(DL7*$F7-DM7))/30)),0)+IF(DQ7="Ano",IF(DP7="",0,((30/(DO7*$F7)*(DO7*$F7-DP7))/30)),0)+IF(DT7="Ano",IF(DS7="",0,((30/(DR7*$F7)*(DR7*$F7-DS7))/30)),0)+IF(DW7="Ano",IF(DV7="",0,((30/(DU7*$F7)*(DU7*$F7-DV7))/30)),0)+IF(DZ7="Ano",IF(DY7="",0,((30/(DX7*$F7)*(DX7*$F7-DY7))/30)),0)+IF(EC7="Ano",IF(EB7="",0,((30/(EA7*$F7)*(EA7*$F7-EB7))/30)),0)+IF(EF7="Ano",IF(EE7="",0,((30/(ED7*$F7)*(ED7*$F7-EE7))/30)),0)+IF(EI7="Ano",IF(EH7="",0,((30/(EG7*$F7)*(EG7*$F7-EH7))/30)),0)+IF(EL7="Ano",IF(EK7="",0,((30/(EJ7*$F7)*(EJ7*$F7-EK7))/30)),0)+IF(EO7="Ano",IF(EN7="",0,((30/(EM7*$F7)*(EM7*$F7-EN7))/30)),0)+IF(ER7="Ano",IF(EQ7="",0,((30/(EP7*$F7)*(EP7*$F7-EQ7))/30)),0)&gt;($M7-1-$BO7-$DE7),($M7-1-$BO7-$DE7),IF(DK7="Ano",IF(DJ7="",0,((30/(DI7*$F7)*(DI7*$F7-DJ7))/30)),0)+IF(DN7="Ano",IF(DM7="",0,((30/(DL7*$F7)*(DL7*$F7-DM7))/30)),0)+IF(DQ7="Ano",IF(DP7="",0,((30/(DO7*$F7)*(DO7*$F7-DP7))/30)),0)+IF(DT7="Ano",IF(DS7="",0,((30/(DR7*$F7)*(DR7*$F7-DS7))/30)),0)+IF(DW7="Ano",IF(DV7="",0,((30/(DU7*$F7)*(DU7*$F7-DV7))/30)),0)+IF(DZ7="Ano",IF(DY7="",0,((30/(DX7*$F7)*(DX7*$F7-DY7))/30)),0)+IF(EC7="Ano",IF(EB7="",0,((30/(EA7*$F7)*(EA7*$F7-EB7))/30)),0)+IF(EF7="Ano",IF(EE7="",0,((30/(ED7*$F7)*(ED7*$F7-EE7))/30)),0)+IF(EI7="Ano",IF(EH7="",0,((30/(EG7*$F7)*(EG7*$F7-EH7))/30)),0)+IF(EL7="Ano",IF(EK7="",0,((30/(EJ7*$F7)*(EJ7*$F7-EK7))/30)),0)+IF(EO7="Ano",IF(EN7="",0,((30/(EM7*$F7)*(EM7*$F7-EN7))/30)),0)+IF(ER7="Ano",IF(EQ7="",0,((30/(EP7*$F7)*(EP7*$F7-EQ7))/30)),0)))),0.01)</f>
        <v>0</v>
      </c>
      <c r="EV7" s="281">
        <f>ROUND(EU7*$N7,2)</f>
        <v>0</v>
      </c>
      <c r="EW7" s="4"/>
      <c r="EX7" s="4"/>
      <c r="EY7" s="335">
        <v>160</v>
      </c>
      <c r="EZ7" s="336"/>
      <c r="FA7" s="337"/>
      <c r="FB7" s="335">
        <v>160</v>
      </c>
      <c r="FC7" s="336"/>
      <c r="FD7" s="337"/>
      <c r="FE7" s="335">
        <v>160</v>
      </c>
      <c r="FF7" s="336"/>
      <c r="FG7" s="337"/>
      <c r="FH7" s="335">
        <v>160</v>
      </c>
      <c r="FI7" s="336"/>
      <c r="FJ7" s="337"/>
      <c r="FK7" s="335">
        <v>160</v>
      </c>
      <c r="FL7" s="336"/>
      <c r="FM7" s="337"/>
      <c r="FN7" s="335">
        <v>160</v>
      </c>
      <c r="FO7" s="336"/>
      <c r="FP7" s="337"/>
      <c r="FQ7" s="335">
        <v>160</v>
      </c>
      <c r="FR7" s="336"/>
      <c r="FS7" s="337"/>
      <c r="FT7" s="335">
        <v>160</v>
      </c>
      <c r="FU7" s="336"/>
      <c r="FV7" s="337"/>
      <c r="FW7" s="335">
        <v>160</v>
      </c>
      <c r="FX7" s="336"/>
      <c r="FY7" s="337"/>
      <c r="FZ7" s="335">
        <v>160</v>
      </c>
      <c r="GA7" s="336"/>
      <c r="GB7" s="337"/>
      <c r="GC7" s="335">
        <v>160</v>
      </c>
      <c r="GD7" s="336"/>
      <c r="GE7" s="337"/>
      <c r="GF7" s="335">
        <v>160</v>
      </c>
      <c r="GG7" s="336"/>
      <c r="GH7" s="337"/>
      <c r="GI7" s="278">
        <f>FLOOR(IF($Z7="Ne",0,IF(IF(EZ7="",0,((30/(EY7*$F7)*(EY7*$F7-EZ7))/30))+IF(FC7="",0,((30/(FB7*$F7)*(FB7*$F7-FC7))/30))+IF(FF7="",0,((30/(FE7*$F7)*(FE7*$F7-FF7))/30))+IF(FI7="",0,((30/(FH7*$F7)*(FH7*$F7-FI7))/30))+IF(FL7="",0,((30/(FK7*$F7)*(FK7*$F7-FL7))/30))+IF(FO7="",0,((30/(FN7*$F7)*(FN7*$F7-FO7))/30))+IF(FR7="",0,((30/(FQ7*$F7)*(FQ7*$F7-FR7))/30))+IF(FU7="",0,((30/(FT7*$F7)*(FT7*$F7-FU7))/30))+IF(FX7="",0,((30/(FW7*$F7)*(FW7*$F7-FX7))/30))+IF(GA7="",0,((30/(FZ7*$F7)*(FZ7*$F7-GA7))/30))+IF(GD7="",0,((30/(GC7*$F7)*(GC7*$F7-GD7))/30))+IF(GG7="",0,((30/(GF7*$F7)*(GF7*$F7-GG7))/30))&gt;($E7-1-$BM7-$DC7-$ES7),$E7-1-$BM7-$DC7-$ES7,IF(EZ7="",0,((30/(EY7*$F7)*(EY7*$F7-EZ7))/30))+IF(FC7="",0,((30/(FB7*$F7)*(FB7*$F7-FC7))/30))+IF(FF7="",0,((30/(FE7*$F7)*(FE7*$F7-FF7))/30))+IF(FI7="",0,((30/(FH7*$F7)*(FH7*$F7-FI7))/30))+IF(FL7="",0,((30/(FK7*$F7)*(FK7*$F7-FL7))/30))+IF(FO7="",0,((30/(FN7*$F7)*(FN7*$F7-FO7))/30))+IF(FR7="",0,((30/(FQ7*$F7)*(FQ7*$F7-FR7))/30))+IF(FU7="",0,((30/(FT7*$F7)*(FT7*$F7-FU7))/30))+IF(FX7="",0,((30/(FW7*$F7)*(FW7*$F7-FX7))/30))+IF(GA7="",0,((30/(FZ7*$F7)*(FZ7*$F7-GA7))/30))+IF(GD7="",0,((30/(GC7*$F7)*(GC7*$F7-GD7))/30))+IF(GG7="",0,((30/(GF7*$F7)*(GF7*$F7-GG7))/30)))),0.01)</f>
        <v>0</v>
      </c>
      <c r="GJ7" s="279">
        <f>ROUND(GI7*$I7,2)</f>
        <v>0</v>
      </c>
      <c r="GK7" s="280">
        <f>FLOOR(IF($Z7="Ne",0,IF(OR($M7=0,$M7=""),0,IF(IF(FA7="Ano",IF(EZ7="",0,((30/(EY7*$F7)*(EY7*$F7-EZ7))/30)),0)+IF(FD7="Ano",IF(FC7="",0,((30/(FB7*$F7)*(FB7*$F7-FC7))/30)),0)+IF(FG7="Ano",IF(FF7="",0,((30/(FE7*$F7)*(FE7*$F7-FF7))/30)),0)+IF(FJ7="Ano",IF(FI7="",0,((30/(FH7*$F7)*(FH7*$F7-FI7))/30)),0)+IF(FM7="Ano",IF(FL7="",0,((30/(FK7*$F7)*(FK7*$F7-FL7))/30)),0)+IF(FP7="Ano",IF(FO7="",0,((30/(FN7*$F7)*(FN7*$F7-FO7))/30)),0)+IF(FS7="Ano",IF(FR7="",0,((30/(FQ7*$F7)*(FQ7*$F7-FR7))/30)),0)+IF(FV7="Ano",IF(FU7="",0,((30/(FT7*$F7)*(FT7*$F7-FU7))/30)),0)+IF(FY7="Ano",IF(FX7="",0,((30/(FW7*$F7)*(FW7*$F7-FX7))/30)),0)+IF(GB7="Ano",IF(GA7="",0,((30/(FZ7*$F7)*(FZ7*$F7-GA7))/30)),0)+IF(GE7="Ano",IF(GD7="",0,((30/(GC7*$F7)*(GC7*$F7-GD7))/30)),0)+IF(GH7="Ano",IF(GG7="",0,((30/(GF7*$F7)*(GF7*$F7-GG7))/30)),0)&gt;($M7-1-$BO7-$DE7-$EU7),($M7-1-$BO7-$DE7-$EU7),IF(FA7="Ano",IF(EZ7="",0,((30/(EY7*$F7)*(EY7*$F7-EZ7))/30)),0)+IF(FD7="Ano",IF(FC7="",0,((30/(FB7*$F7)*(FB7*$F7-FC7))/30)),0)+IF(FG7="Ano",IF(FF7="",0,((30/(FE7*$F7)*(FE7*$F7-FF7))/30)),0)+IF(FJ7="Ano",IF(FI7="",0,((30/(FH7*$F7)*(FH7*$F7-FI7))/30)),0)+IF(FM7="Ano",IF(FL7="",0,((30/(FK7*$F7)*(FK7*$F7-FL7))/30)),0)+IF(FP7="Ano",IF(FO7="",0,((30/(FN7*$F7)*(FN7*$F7-FO7))/30)),0)+IF(FS7="Ano",IF(FR7="",0,((30/(FQ7*$F7)*(FQ7*$F7-FR7))/30)),0)+IF(FV7="Ano",IF(FU7="",0,((30/(FT7*$F7)*(FT7*$F7-FU7))/30)),0)+IF(FY7="Ano",IF(FX7="",0,((30/(FW7*$F7)*(FW7*$F7-FX7))/30)),0)+IF(GB7="Ano",IF(GA7="",0,((30/(FZ7*$F7)*(FZ7*$F7-GA7))/30)),0)+IF(GE7="Ano",IF(GD7="",0,((30/(GC7*$F7)*(GC7*$F7-GD7))/30)),0)+IF(GH7="Ano",IF(GG7="",0,((30/(GF7*$F7)*(GF7*$F7-GG7))/30)),0)))),0.01)</f>
        <v>0</v>
      </c>
      <c r="GL7" s="281">
        <f>ROUND(GK7*$N7,2)</f>
        <v>0</v>
      </c>
      <c r="GM7" s="4"/>
      <c r="GN7" s="4"/>
      <c r="GO7" s="335">
        <v>160</v>
      </c>
      <c r="GP7" s="336"/>
      <c r="GQ7" s="337"/>
      <c r="GR7" s="335">
        <v>160</v>
      </c>
      <c r="GS7" s="336"/>
      <c r="GT7" s="337"/>
      <c r="GU7" s="335">
        <v>160</v>
      </c>
      <c r="GV7" s="336"/>
      <c r="GW7" s="337"/>
      <c r="GX7" s="335">
        <v>160</v>
      </c>
      <c r="GY7" s="336"/>
      <c r="GZ7" s="337"/>
      <c r="HA7" s="335">
        <v>160</v>
      </c>
      <c r="HB7" s="336"/>
      <c r="HC7" s="337"/>
      <c r="HD7" s="335">
        <v>160</v>
      </c>
      <c r="HE7" s="336"/>
      <c r="HF7" s="337"/>
      <c r="HG7" s="335">
        <v>160</v>
      </c>
      <c r="HH7" s="336"/>
      <c r="HI7" s="337"/>
      <c r="HJ7" s="335">
        <v>160</v>
      </c>
      <c r="HK7" s="336"/>
      <c r="HL7" s="337"/>
      <c r="HM7" s="335">
        <v>160</v>
      </c>
      <c r="HN7" s="336"/>
      <c r="HO7" s="337"/>
      <c r="HP7" s="335">
        <v>160</v>
      </c>
      <c r="HQ7" s="336"/>
      <c r="HR7" s="337"/>
      <c r="HS7" s="335">
        <v>160</v>
      </c>
      <c r="HT7" s="336"/>
      <c r="HU7" s="337"/>
      <c r="HV7" s="335">
        <v>160</v>
      </c>
      <c r="HW7" s="336"/>
      <c r="HX7" s="337"/>
      <c r="HY7" s="278">
        <f>FLOOR(IF($Z7="Ne",0,IF(IF(GP7="",0,((30/(GO7*$F7)*(GO7*$F7-GP7))/30))+IF(GS7="",0,((30/(GR7*$F7)*(GR7*$F7-GS7))/30))+IF(GV7="",0,((30/(GU7*$F7)*(GU7*$F7-GV7))/30))+IF(GY7="",0,((30/(GX7*$F7)*(GX7*$F7-GY7))/30))+IF(HB7="",0,((30/(HA7*$F7)*(HA7*$F7-HB7))/30))+IF(HE7="",0,((30/(HD7*$F7)*(HD7*$F7-HE7))/30))+IF(HH7="",0,((30/(HG7*$F7)*(HG7*$F7-HH7))/30))+IF(HK7="",0,((30/(HJ7*$F7)*(HJ7*$F7-HK7))/30))+IF(HN7="",0,((30/(HM7*$F7)*(HM7*$F7-HN7))/30))+IF(HQ7="",0,((30/(HP7*$F7)*(HP7*$F7-HQ7))/30))+IF(HT7="",0,((30/(HS7*$F7)*(HS7*$F7-HT7))/30))+IF(HW7="",0,((30/(HV7*$F7)*(HV7*$F7-HW7))/30))&gt;($E7-1-$BM7-$DC7-$ES7-$GI7),$E7-1-$BM7-$DC7-$ES7-$GI7,IF(GP7="",0,((30/(GO7*$F7)*(GO7*$F7-GP7))/30))+IF(GS7="",0,((30/(GR7*$F7)*(GR7*$F7-GS7))/30))+IF(GV7="",0,((30/(GU7*$F7)*(GU7*$F7-GV7))/30))+IF(GY7="",0,((30/(GX7*$F7)*(GX7*$F7-GY7))/30))+IF(HB7="",0,((30/(HA7*$F7)*(HA7*$F7-HB7))/30))+IF(HE7="",0,((30/(HD7*$F7)*(HD7*$F7-HE7))/30))+IF(HH7="",0,((30/(HG7*$F7)*(HG7*$F7-HH7))/30))+IF(HK7="",0,((30/(HJ7*$F7)*(HJ7*$F7-HK7))/30))+IF(HN7="",0,((30/(HM7*$F7)*(HM7*$F7-HN7))/30))+IF(HQ7="",0,((30/(HP7*$F7)*(HP7*$F7-HQ7))/30))+IF(HT7="",0,((30/(HS7*$F7)*(HS7*$F7-HT7))/30))+IF(HW7="",0,((30/(HV7*$F7)*(HV7*$F7-HW7))/30)))),0.01)</f>
        <v>0</v>
      </c>
      <c r="HZ7" s="279">
        <f>ROUND(HY7*$I7,2)</f>
        <v>0</v>
      </c>
      <c r="IA7" s="280">
        <f>FLOOR(IF($Z7="Ne",0,IF(OR($M7=0,$M7=""),0,IF(IF(GQ7="Ano",IF(GP7="",0,((30/(GO7*$F7)*(GO7*$F7-GP7))/30)),0)+IF(GT7="Ano",IF(GS7="",0,((30/(GR7*$F7)*(GR7*$F7-GS7))/30)),0)+IF(GW7="Ano",IF(GV7="",0,((30/(GU7*$F7)*(GU7*$F7-GV7))/30)),0)+IF(GZ7="Ano",IF(GY7="",0,((30/(GX7*$F7)*(GX7*$F7-GY7))/30)),0)+IF(HC7="Ano",IF(HB7="",0,((30/(HA7*$F7)*(HA7*$F7-HB7))/30)),0)+IF(HF7="Ano",IF(HE7="",0,((30/(HD7*$F7)*(HD7*$F7-HE7))/30)),0)+IF(HI7="Ano",IF(HH7="",0,((30/(HG7*$F7)*(HG7*$F7-HH7))/30)),0)+IF(HL7="Ano",IF(HK7="",0,((30/(HJ7*$F7)*(HJ7*$F7-HK7))/30)),0)+IF(HO7="Ano",IF(HN7="",0,((30/(HM7*$F7)*(HM7*$F7-HN7))/30)),0)+IF(HR7="Ano",IF(HQ7="",0,((30/(HP7*$F7)*(HP7*$F7-HQ7))/30)),0)+IF(HU7="Ano",IF(HT7="",0,((30/(HS7*$F7)*(HS7*$F7-HT7))/30)),0)+IF(HX7="Ano",IF(HW7="",0,((30/(HV7*$F7)*(HV7*$F7-HW7))/30)),0)&gt;($M7-1-$BO7-$DE7-$EU7-$GK7),($M7-1-$BO7-$DE7-$EU7-$GK7),IF(GQ7="Ano",IF(GP7="",0,((30/(GO7*$F7)*(GO7*$F7-GP7))/30)),0)+IF(GT7="Ano",IF(GS7="",0,((30/(GR7*$F7)*(GR7*$F7-GS7))/30)),0)+IF(GW7="Ano",IF(GV7="",0,((30/(GU7*$F7)*(GU7*$F7-GV7))/30)),0)+IF(GZ7="Ano",IF(GY7="",0,((30/(GX7*$F7)*(GX7*$F7-GY7))/30)),0)+IF(HC7="Ano",IF(HB7="",0,((30/(HA7*$F7)*(HA7*$F7-HB7))/30)),0)+IF(HF7="Ano",IF(HE7="",0,((30/(HD7*$F7)*(HD7*$F7-HE7))/30)),0)+IF(HI7="Ano",IF(HH7="",0,((30/(HG7*$F7)*(HG7*$F7-HH7))/30)),0)+IF(HL7="Ano",IF(HK7="",0,((30/(HJ7*$F7)*(HJ7*$F7-HK7))/30)),0)+IF(HO7="Ano",IF(HN7="",0,((30/(HM7*$F7)*(HM7*$F7-HN7))/30)),0)+IF(HR7="Ano",IF(HQ7="",0,((30/(HP7*$F7)*(HP7*$F7-HQ7))/30)),0)+IF(HU7="Ano",IF(HT7="",0,((30/(HS7*$F7)*(HS7*$F7-HT7))/30)),0)+IF(HX7="Ano",IF(HW7="",0,((30/(HV7*$F7)*(HV7*$F7-HW7))/30)),0)))),0.01)</f>
        <v>0</v>
      </c>
      <c r="IB7" s="281">
        <f>ROUND(IA7*$N7,2)</f>
        <v>0</v>
      </c>
      <c r="IC7" s="4"/>
      <c r="ID7" s="4"/>
      <c r="IE7" s="335">
        <v>160</v>
      </c>
      <c r="IF7" s="336"/>
      <c r="IG7" s="337"/>
      <c r="IH7" s="335">
        <v>160</v>
      </c>
      <c r="II7" s="336"/>
      <c r="IJ7" s="337"/>
      <c r="IK7" s="335">
        <v>160</v>
      </c>
      <c r="IL7" s="336"/>
      <c r="IM7" s="337"/>
      <c r="IN7" s="335">
        <v>160</v>
      </c>
      <c r="IO7" s="336"/>
      <c r="IP7" s="337"/>
      <c r="IQ7" s="335">
        <v>160</v>
      </c>
      <c r="IR7" s="336"/>
      <c r="IS7" s="337"/>
      <c r="IT7" s="335">
        <v>160</v>
      </c>
      <c r="IU7" s="336"/>
      <c r="IV7" s="337"/>
      <c r="IW7" s="335">
        <v>160</v>
      </c>
      <c r="IX7" s="336"/>
      <c r="IY7" s="337"/>
      <c r="IZ7" s="335">
        <v>160</v>
      </c>
      <c r="JA7" s="336"/>
      <c r="JB7" s="337"/>
      <c r="JC7" s="335">
        <v>160</v>
      </c>
      <c r="JD7" s="336"/>
      <c r="JE7" s="337"/>
      <c r="JF7" s="335">
        <v>160</v>
      </c>
      <c r="JG7" s="336"/>
      <c r="JH7" s="337"/>
      <c r="JI7" s="335">
        <v>160</v>
      </c>
      <c r="JJ7" s="336"/>
      <c r="JK7" s="337"/>
      <c r="JL7" s="335">
        <v>160</v>
      </c>
      <c r="JM7" s="336"/>
      <c r="JN7" s="337"/>
      <c r="JO7" s="278">
        <f>FLOOR(IF($Z7="Ne",0,IF(IF(IF7="",0,((30/(IE7*$F7)*(IE7*$F7-IF7))/30))+IF(II7="",0,((30/(IH7*$F7)*(IH7*$F7-II7))/30))+IF(IL7="",0,((30/(IK7*$F7)*(IK7*$F7-IL7))/30))+IF(IO7="",0,((30/(IN7*$F7)*(IN7*$F7-IO7))/30))+IF(IR7="",0,((30/(IQ7*$F7)*(IQ7*$F7-IR7))/30))+IF(IU7="",0,((30/(IT7*$F7)*(IT7*$F7-IU7))/30))+IF(IX7="",0,((30/(IW7*$F7)*(IW7*$F7-IX7))/30))+IF(JA7="",0,((30/(IZ7*$F7)*(IZ7*$F7-JA7))/30))+IF(JD7="",0,((30/(JC7*$F7)*(JC7*$F7-JD7))/30))+IF(JG7="",0,((30/(JF7*$F7)*(JF7*$F7-JG7))/30))+IF(JJ7="",0,((30/(JI7*$F7)*(JI7*$F7-JJ7))/30))+IF(JM7="",0,((30/(JL7*$F7)*(JL7*$F7-JM7))/30))&gt;($E7-1-$BM7-$DC7-$ES7-$GI7-$HY7),$E7-1-$BM7-$DC7-$ES7-$GI7-$HY7,IF(IF7="",0,((30/(IE7*$F7)*(IE7*$F7-IF7))/30))+IF(II7="",0,((30/(IH7*$F7)*(IH7*$F7-II7))/30))+IF(IL7="",0,((30/(IK7*$F7)*(IK7*$F7-IL7))/30))+IF(IO7="",0,((30/(IN7*$F7)*(IN7*$F7-IO7))/30))+IF(IR7="",0,((30/(IQ7*$F7)*(IQ7*$F7-IR7))/30))+IF(IU7="",0,((30/(IT7*$F7)*(IT7*$F7-IU7))/30))+IF(IX7="",0,((30/(IW7*$F7)*(IW7*$F7-IX7))/30))+IF(JA7="",0,((30/(IZ7*$F7)*(IZ7*$F7-JA7))/30))+IF(JD7="",0,((30/(JC7*$F7)*(JC7*$F7-JD7))/30))+IF(JG7="",0,((30/(JF7*$F7)*(JF7*$F7-JG7))/30))+IF(JJ7="",0,((30/(JI7*$F7)*(JI7*$F7-JJ7))/30))+IF(JM7="",0,((30/(JL7*$F7)*(JL7*$F7-JM7))/30)))),0.01)</f>
        <v>0</v>
      </c>
      <c r="JP7" s="279">
        <f>ROUND(JO7*$I7,2)</f>
        <v>0</v>
      </c>
      <c r="JQ7" s="280">
        <f>FLOOR(IF($Z7="Ne",0,IF(OR($M7=0,$M7=""),0,IF(IF(IG7="Ano",IF(IF7="",0,((30/(IE7*$F7)*(IE7*$F7-IF7))/30)),0)+IF(IJ7="Ano",IF(II7="",0,((30/(IH7*$F7)*(IH7*$F7-II7))/30)),0)+IF(IM7="Ano",IF(IL7="",0,((30/(IK7*$F7)*(IK7*$F7-IL7))/30)),0)+IF(IP7="Ano",IF(IO7="",0,((30/(IN7*$F7)*(IN7*$F7-IO7))/30)),0)+IF(IS7="Ano",IF(IR7="",0,((30/(IQ7*$F7)*(IQ7*$F7-IR7))/30)),0)+IF(IV7="Ano",IF(IU7="",0,((30/(IT7*$F7)*(IT7*$F7-IU7))/30)),0)+IF(IY7="Ano",IF(IX7="",0,((30/(IW7*$F7)*(IW7*$F7-IX7))/30)),0)+IF(JB7="Ano",IF(JA7="",0,((30/(IZ7*$F7)*(IZ7*$F7-JA7))/30)),0)+IF(JE7="Ano",IF(JD7="",0,((30/(JC7*$F7)*(JC7*$F7-JD7))/30)),0)+IF(JH7="Ano",IF(JG7="",0,((30/(JF7*$F7)*(JF7*$F7-JG7))/30)),0)+IF(JK7="Ano",IF(JJ7="",0,((30/(JI7*$F7)*(JI7*$F7-JJ7))/30)),0)+IF(JN7="Ano",IF(JM7="",0,((30/(JL7*$F7)*(JL7*$F7-JM7))/30)),0)&gt;($M7-1-$BO7-$DE7-$EU7-$GK7-$IA7),($M7-1-$BO7-$DE7-$EU7-$GK7-$IA7),IF(IG7="Ano",IF(IF7="",0,((30/(IE7*$F7)*(IE7*$F7-IF7))/30)),0)+IF(IJ7="Ano",IF(II7="",0,((30/(IH7*$F7)*(IH7*$F7-II7))/30)),0)+IF(IM7="Ano",IF(IL7="",0,((30/(IK7*$F7)*(IK7*$F7-IL7))/30)),0)+IF(IP7="Ano",IF(IO7="",0,((30/(IN7*$F7)*(IN7*$F7-IO7))/30)),0)+IF(IS7="Ano",IF(IR7="",0,((30/(IQ7*$F7)*(IQ7*$F7-IR7))/30)),0)+IF(IV7="Ano",IF(IU7="",0,((30/(IT7*$F7)*(IT7*$F7-IU7))/30)),0)+IF(IY7="Ano",IF(IX7="",0,((30/(IW7*$F7)*(IW7*$F7-IX7))/30)),0)+IF(JB7="Ano",IF(JA7="",0,((30/(IZ7*$F7)*(IZ7*$F7-JA7))/30)),0)+IF(JE7="Ano",IF(JD7="",0,((30/(JC7*$F7)*(JC7*$F7-JD7))/30)),0)+IF(JH7="Ano",IF(JG7="",0,((30/(JF7*$F7)*(JF7*$F7-JG7))/30)),0)+IF(JK7="Ano",IF(JJ7="",0,((30/(JI7*$F7)*(JI7*$F7-JJ7))/30)),0)+IF(JN7="Ano",IF(JM7="",0,((30/(JL7*$F7)*(JL7*$F7-JM7))/30)),0)))),0.01)</f>
        <v>0</v>
      </c>
      <c r="JR7" s="281">
        <f>ROUND(JQ7*$N7,2)</f>
        <v>0</v>
      </c>
      <c r="JS7" s="4"/>
      <c r="JT7" s="4"/>
      <c r="JU7" s="335">
        <v>160</v>
      </c>
      <c r="JV7" s="336"/>
      <c r="JW7" s="337"/>
      <c r="JX7" s="335">
        <v>160</v>
      </c>
      <c r="JY7" s="336"/>
      <c r="JZ7" s="337"/>
      <c r="KA7" s="335">
        <v>160</v>
      </c>
      <c r="KB7" s="336"/>
      <c r="KC7" s="337"/>
      <c r="KD7" s="335">
        <v>160</v>
      </c>
      <c r="KE7" s="336"/>
      <c r="KF7" s="337"/>
      <c r="KG7" s="335">
        <v>160</v>
      </c>
      <c r="KH7" s="336"/>
      <c r="KI7" s="337"/>
      <c r="KJ7" s="335">
        <v>160</v>
      </c>
      <c r="KK7" s="336"/>
      <c r="KL7" s="337"/>
      <c r="KM7" s="335">
        <v>160</v>
      </c>
      <c r="KN7" s="336"/>
      <c r="KO7" s="337"/>
      <c r="KP7" s="335">
        <v>160</v>
      </c>
      <c r="KQ7" s="336"/>
      <c r="KR7" s="337"/>
      <c r="KS7" s="335">
        <v>160</v>
      </c>
      <c r="KT7" s="336"/>
      <c r="KU7" s="337"/>
      <c r="KV7" s="335">
        <v>160</v>
      </c>
      <c r="KW7" s="336"/>
      <c r="KX7" s="337"/>
      <c r="KY7" s="335">
        <v>160</v>
      </c>
      <c r="KZ7" s="336"/>
      <c r="LA7" s="337"/>
      <c r="LB7" s="335">
        <v>160</v>
      </c>
      <c r="LC7" s="336"/>
      <c r="LD7" s="337"/>
      <c r="LE7" s="278">
        <f>FLOOR(IF($Z7="Ne",0,IF(IF(JV7="",0,((30/(JU7*$F7)*(JU7*$F7-JV7))/30))+IF(JY7="",0,((30/(JX7*$F7)*(JX7*$F7-JY7))/30))+IF(KB7="",0,((30/(KA7*$F7)*(KA7*$F7-KB7))/30))+IF(KE7="",0,((30/(KD7*$F7)*(KD7*$F7-KE7))/30))+IF(KH7="",0,((30/(KG7*$F7)*(KG7*$F7-KH7))/30))+IF(KK7="",0,((30/(KJ7*$F7)*(KJ7*$F7-KK7))/30))+IF(KN7="",0,((30/(KM7*$F7)*(KM7*$F7-KN7))/30))+IF(KQ7="",0,((30/(KP7*$F7)*(KP7*$F7-KQ7))/30))+IF(KT7="",0,((30/(KS7*$F7)*(KS7*$F7-KT7))/30))+IF(KW7="",0,((30/(KV7*$F7)*(KV7*$F7-KW7))/30))+IF(KZ7="",0,((30/(KY7*$F7)*(KY7*$F7-KZ7))/30))+IF(LC7="",0,((30/(LB7*$F7)*(LB7*$F7-LC7))/30))&gt;($E7-1-$BM7-$DC7-$ES7-$GI7-$HY7-$JO7),$E7-1-$BM7-$DC7-$ES7-$GI7-$HY7-$JO7,IF(JV7="",0,((30/(JU7*$F7)*(JU7*$F7-JV7))/30))+IF(JY7="",0,((30/(JX7*$F7)*(JX7*$F7-JY7))/30))+IF(KB7="",0,((30/(KA7*$F7)*(KA7*$F7-KB7))/30))+IF(KE7="",0,((30/(KD7*$F7)*(KD7*$F7-KE7))/30))+IF(KH7="",0,((30/(KG7*$F7)*(KG7*$F7-KH7))/30))+IF(KK7="",0,((30/(KJ7*$F7)*(KJ7*$F7-KK7))/30))+IF(KN7="",0,((30/(KM7*$F7)*(KM7*$F7-KN7))/30))+IF(KQ7="",0,((30/(KP7*$F7)*(KP7*$F7-KQ7))/30))+IF(KT7="",0,((30/(KS7*$F7)*(KS7*$F7-KT7))/30))+IF(KW7="",0,((30/(KV7*$F7)*(KV7*$F7-KW7))/30))+IF(KZ7="",0,((30/(KY7*$F7)*(KY7*$F7-KZ7))/30))+IF(LC7="",0,((30/(LB7*$F7)*(LB7*$F7-LC7))/30)))),0.01)</f>
        <v>0</v>
      </c>
      <c r="LF7" s="279">
        <f>ROUND(LE7*$I7,2)</f>
        <v>0</v>
      </c>
      <c r="LG7" s="280">
        <f>FLOOR(IF($Z7="Ne",0,IF(OR($M7=0,$M7=""),0,IF(IF(JW7="Ano",IF(JV7="",0,((30/(JU7*$F7)*(JU7*$F7-JV7))/30)),0)+IF(JZ7="Ano",IF(JY7="",0,((30/(JX7*$F7)*(JX7*$F7-JY7))/30)),0)+IF(KC7="Ano",IF(KB7="",0,((30/(KA7*$F7)*(KA7*$F7-KB7))/30)),0)+IF(KF7="Ano",IF(KE7="",0,((30/(KD7*$F7)*(KD7*$F7-KE7))/30)),0)+IF(KI7="Ano",IF(KH7="",0,((30/(KG7*$F7)*(KG7*$F7-KH7))/30)),0)+IF(KL7="Ano",IF(KK7="",0,((30/(KJ7*$F7)*(KJ7*$F7-KK7))/30)),0)+IF(KO7="Ano",IF(KN7="",0,((30/(KM7*$F7)*(KM7*$F7-KN7))/30)),0)+IF(KR7="Ano",IF(KQ7="",0,((30/(KP7*$F7)*(KP7*$F7-KQ7))/30)),0)+IF(KU7="Ano",IF(KT7="",0,((30/(KS7*$F7)*(KS7*$F7-KT7))/30)),0)+IF(KX7="Ano",IF(KW7="",0,((30/(KV7*$F7)*(KV7*$F7-KW7))/30)),0)+IF(LA7="Ano",IF(KZ7="",0,((30/(KY7*$F7)*(KY7*$F7-KZ7))/30)),0)+IF(LD7="Ano",IF(LC7="",0,((30/(LB7*$F7)*(LB7*$F7-LC7))/30)),0)&gt;($M7-1-$BO7-$DE7-$EU7-$GK7-$IA7-$JQ7),($M7-1-$BO7-$DE7-$EU7-$GK7-$IA7-$JQ7),IF(JW7="Ano",IF(JV7="",0,((30/(JU7*$F7)*(JU7*$F7-JV7))/30)),0)+IF(JZ7="Ano",IF(JY7="",0,((30/(JX7*$F7)*(JX7*$F7-JY7))/30)),0)+IF(KC7="Ano",IF(KB7="",0,((30/(KA7*$F7)*(KA7*$F7-KB7))/30)),0)+IF(KF7="Ano",IF(KE7="",0,((30/(KD7*$F7)*(KD7*$F7-KE7))/30)),0)+IF(KI7="Ano",IF(KH7="",0,((30/(KG7*$F7)*(KG7*$F7-KH7))/30)),0)+IF(KL7="Ano",IF(KK7="",0,((30/(KJ7*$F7)*(KJ7*$F7-KK7))/30)),0)+IF(KO7="Ano",IF(KN7="",0,((30/(KM7*$F7)*(KM7*$F7-KN7))/30)),0)+IF(KR7="Ano",IF(KQ7="",0,((30/(KP7*$F7)*(KP7*$F7-KQ7))/30)),0)+IF(KU7="Ano",IF(KT7="",0,((30/(KS7*$F7)*(KS7*$F7-KT7))/30)),0)+IF(KX7="Ano",IF(KW7="",0,((30/(KV7*$F7)*(KV7*$F7-KW7))/30)),0)+IF(LA7="Ano",IF(KZ7="",0,((30/(KY7*$F7)*(KY7*$F7-KZ7))/30)),0)+IF(LD7="Ano",IF(LC7="",0,((30/(LB7*$F7)*(LB7*$F7-LC7))/30)),0)))),0.01)</f>
        <v>0</v>
      </c>
      <c r="LH7" s="281">
        <f>ROUND(LG7*$N7,2)</f>
        <v>0</v>
      </c>
      <c r="LI7" s="4"/>
      <c r="LJ7" s="4"/>
      <c r="LK7" s="335">
        <v>160</v>
      </c>
      <c r="LL7" s="336"/>
      <c r="LM7" s="337"/>
      <c r="LN7" s="335">
        <v>160</v>
      </c>
      <c r="LO7" s="336"/>
      <c r="LP7" s="337"/>
      <c r="LQ7" s="335">
        <v>160</v>
      </c>
      <c r="LR7" s="336"/>
      <c r="LS7" s="337"/>
      <c r="LT7" s="335">
        <v>160</v>
      </c>
      <c r="LU7" s="336"/>
      <c r="LV7" s="337"/>
      <c r="LW7" s="335">
        <v>160</v>
      </c>
      <c r="LX7" s="336"/>
      <c r="LY7" s="337"/>
      <c r="LZ7" s="335">
        <v>160</v>
      </c>
      <c r="MA7" s="336"/>
      <c r="MB7" s="337"/>
      <c r="MC7" s="335">
        <v>160</v>
      </c>
      <c r="MD7" s="336"/>
      <c r="ME7" s="337"/>
      <c r="MF7" s="335">
        <v>160</v>
      </c>
      <c r="MG7" s="336"/>
      <c r="MH7" s="337"/>
      <c r="MI7" s="335">
        <v>160</v>
      </c>
      <c r="MJ7" s="336"/>
      <c r="MK7" s="337"/>
      <c r="ML7" s="335">
        <v>160</v>
      </c>
      <c r="MM7" s="336"/>
      <c r="MN7" s="337"/>
      <c r="MO7" s="335">
        <v>160</v>
      </c>
      <c r="MP7" s="336"/>
      <c r="MQ7" s="337"/>
      <c r="MR7" s="335">
        <v>160</v>
      </c>
      <c r="MS7" s="336"/>
      <c r="MT7" s="337"/>
      <c r="MU7" s="278">
        <f>FLOOR(IF($Z7="Ne",0,IF(IF(LL7="",0,((30/(LK7*$F7)*(LK7*$F7-LL7))/30))+IF(LO7="",0,((30/(LN7*$F7)*(LN7*$F7-LO7))/30))+IF(LR7="",0,((30/(LQ7*$F7)*(LQ7*$F7-LR7))/30))+IF(LU7="",0,((30/(LT7*$F7)*(LT7*$F7-LU7))/30))+IF(LX7="",0,((30/(LW7*$F7)*(LW7*$F7-LX7))/30))+IF(MA7="",0,((30/(LZ7*$F7)*(LZ7*$F7-MA7))/30))+IF(MD7="",0,((30/(MC7*$F7)*(MC7*$F7-MD7))/30))+IF(MG7="",0,((30/(MF7*$F7)*(MF7*$F7-MG7))/30))+IF(MJ7="",0,((30/(MI7*$F7)*(MI7*$F7-MJ7))/30))+IF(MM7="",0,((30/(ML7*$F7)*(ML7*$F7-MM7))/30))+IF(MP7="",0,((30/(MO7*$F7)*(MO7*$F7-MP7))/30))+IF(MS7="",0,((30/(MR7*$F7)*(MR7*$F7-MS7))/30))&gt;($E7-1-$BM7-$DC7-$ES7-$GI7-$HY7-$JO7-$LE7),$E7-1-$BM7-$DC7-$ES7-$GI7-$HY7-$JO7-$LE7,IF(LL7="",0,((30/(LK7*$F7)*(LK7*$F7-LL7))/30))+IF(LO7="",0,((30/(LN7*$F7)*(LN7*$F7-LO7))/30))+IF(LR7="",0,((30/(LQ7*$F7)*(LQ7*$F7-LR7))/30))+IF(LU7="",0,((30/(LT7*$F7)*(LT7*$F7-LU7))/30))+IF(LX7="",0,((30/(LW7*$F7)*(LW7*$F7-LX7))/30))+IF(MA7="",0,((30/(LZ7*$F7)*(LZ7*$F7-MA7))/30))+IF(MD7="",0,((30/(MC7*$F7)*(MC7*$F7-MD7))/30))+IF(MG7="",0,((30/(MF7*$F7)*(MF7*$F7-MG7))/30))+IF(MJ7="",0,((30/(MI7*$F7)*(MI7*$F7-MJ7))/30))+IF(MM7="",0,((30/(ML7*$F7)*(ML7*$F7-MM7))/30))+IF(MP7="",0,((30/(MO7*$F7)*(MO7*$F7-MP7))/30))+IF(MS7="",0,((30/(MR7*$F7)*(MR7*$F7-MS7))/30)))),0.01)</f>
        <v>0</v>
      </c>
      <c r="MV7" s="279">
        <f>ROUND(MU7*$I7,2)</f>
        <v>0</v>
      </c>
      <c r="MW7" s="280">
        <f>FLOOR(IF($Z7="Ne",0,IF(OR($M7=0,$M7=""),0,IF(IF(LM7="Ano",IF(LL7="",0,((30/(LK7*$F7)*(LK7*$F7-LL7))/30)),0)+IF(LP7="Ano",IF(LO7="",0,((30/(LN7*$F7)*(LN7*$F7-LO7))/30)),0)+IF(LS7="Ano",IF(LR7="",0,((30/(LQ7*$F7)*(LQ7*$F7-LR7))/30)),0)+IF(LV7="Ano",IF(LU7="",0,((30/(LT7*$F7)*(LT7*$F7-LU7))/30)),0)+IF(LY7="Ano",IF(LX7="",0,((30/(LW7*$F7)*(LW7*$F7-LX7))/30)),0)+IF(MB7="Ano",IF(MA7="",0,((30/(LZ7*$F7)*(LZ7*$F7-MA7))/30)),0)+IF(ME7="Ano",IF(MD7="",0,((30/(MC7*$F7)*(MC7*$F7-MD7))/30)),0)+IF(MH7="Ano",IF(MG7="",0,((30/(MF7*$F7)*(MF7*$F7-MG7))/30)),0)+IF(MK7="Ano",IF(MJ7="",0,((30/(MI7*$F7)*(MI7*$F7-MJ7))/30)),0)+IF(MN7="Ano",IF(MM7="",0,((30/(ML7*$F7)*(ML7*$F7-MM7))/30)),0)+IF(MQ7="Ano",IF(MP7="",0,((30/(MO7*$F7)*(MO7*$F7-MP7))/30)),0)+IF(MT7="Ano",IF(MS7="",0,((30/(MR7*$F7)*(MR7*$F7-MS7))/30)),0)&gt;($M7-1-$BO7-$DE7-$EU7-$GK7-$IA7-$JQ7-$LG7),($M7-1-$BO7-$DE7-$EU7-$GK7-$IA7-$JQ7-$LG7),IF(LM7="Ano",IF(LL7="",0,((30/(LK7*$F7)*(LK7*$F7-LL7))/30)),0)+IF(LP7="Ano",IF(LO7="",0,((30/(LN7*$F7)*(LN7*$F7-LO7))/30)),0)+IF(LS7="Ano",IF(LR7="",0,((30/(LQ7*$F7)*(LQ7*$F7-LR7))/30)),0)+IF(LV7="Ano",IF(LU7="",0,((30/(LT7*$F7)*(LT7*$F7-LU7))/30)),0)+IF(LY7="Ano",IF(LX7="",0,((30/(LW7*$F7)*(LW7*$F7-LX7))/30)),0)+IF(MB7="Ano",IF(MA7="",0,((30/(LZ7*$F7)*(LZ7*$F7-MA7))/30)),0)+IF(ME7="Ano",IF(MD7="",0,((30/(MC7*$F7)*(MC7*$F7-MD7))/30)),0)+IF(MH7="Ano",IF(MG7="",0,((30/(MF7*$F7)*(MF7*$F7-MG7))/30)),0)+IF(MK7="Ano",IF(MJ7="",0,((30/(MI7*$F7)*(MI7*$F7-MJ7))/30)),0)+IF(MN7="Ano",IF(MM7="",0,((30/(ML7*$F7)*(ML7*$F7-MM7))/30)),0)+IF(MQ7="Ano",IF(MP7="",0,((30/(MO7*$F7)*(MO7*$F7-MP7))/30)),0)+IF(MT7="Ano",IF(MS7="",0,((30/(MR7*$F7)*(MR7*$F7-MS7))/30)),0)))),0.01)</f>
        <v>0</v>
      </c>
      <c r="MX7" s="281">
        <f>ROUND(MW7*$N7,2)</f>
        <v>0</v>
      </c>
      <c r="MY7" s="4"/>
      <c r="MZ7" s="4"/>
      <c r="NA7" s="335">
        <v>160</v>
      </c>
      <c r="NB7" s="336"/>
      <c r="NC7" s="337"/>
      <c r="ND7" s="335">
        <v>160</v>
      </c>
      <c r="NE7" s="336"/>
      <c r="NF7" s="337"/>
      <c r="NG7" s="335">
        <v>160</v>
      </c>
      <c r="NH7" s="336"/>
      <c r="NI7" s="337"/>
      <c r="NJ7" s="335">
        <v>160</v>
      </c>
      <c r="NK7" s="336"/>
      <c r="NL7" s="337"/>
      <c r="NM7" s="335">
        <v>160</v>
      </c>
      <c r="NN7" s="336"/>
      <c r="NO7" s="337"/>
      <c r="NP7" s="335">
        <v>160</v>
      </c>
      <c r="NQ7" s="336"/>
      <c r="NR7" s="337"/>
      <c r="NS7" s="335">
        <v>160</v>
      </c>
      <c r="NT7" s="336"/>
      <c r="NU7" s="337"/>
      <c r="NV7" s="335">
        <v>160</v>
      </c>
      <c r="NW7" s="336"/>
      <c r="NX7" s="337"/>
      <c r="NY7" s="335">
        <v>160</v>
      </c>
      <c r="NZ7" s="336"/>
      <c r="OA7" s="337"/>
      <c r="OB7" s="335">
        <v>160</v>
      </c>
      <c r="OC7" s="336"/>
      <c r="OD7" s="337"/>
      <c r="OE7" s="335">
        <v>160</v>
      </c>
      <c r="OF7" s="336"/>
      <c r="OG7" s="337"/>
      <c r="OH7" s="335">
        <v>160</v>
      </c>
      <c r="OI7" s="336"/>
      <c r="OJ7" s="337"/>
      <c r="OK7" s="278">
        <f>FLOOR(IF($Z7="Ne",0,IF(IF(NB7="",0,((30/(NA7*$F7)*(NA7*$F7-NB7))/30))+IF(NE7="",0,((30/(ND7*$F7)*(ND7*$F7-NE7))/30))+IF(NH7="",0,((30/(NG7*$F7)*(NG7*$F7-NH7))/30))+IF(NK7="",0,((30/(NJ7*$F7)*(NJ7*$F7-NK7))/30))+IF(NN7="",0,((30/(NM7*$F7)*(NM7*$F7-NN7))/30))+IF(NQ7="",0,((30/(NP7*$F7)*(NP7*$F7-NQ7))/30))+IF(NT7="",0,((30/(NS7*$F7)*(NS7*$F7-NT7))/30))+IF(NW7="",0,((30/(NV7*$F7)*(NV7*$F7-NW7))/30))+IF(NZ7="",0,((30/(NY7*$F7)*(NY7*$F7-NZ7))/30))+IF(OC7="",0,((30/(OB7*$F7)*(OB7*$F7-OC7))/30))+IF(OF7="",0,((30/(OE7*$F7)*(OE7*$F7-OF7))/30))+IF(OI7="",0,((30/(OH7*$F7)*(OH7*$F7-OI7))/30))&gt;($E7-1-$BM7-$DC7-$ES7-$GI7-$HY7-$JO7-$LE7-$MU7),$E7-1-$BM7-$DC7-$ES7-$GI7-$HY7-$JO7-$LE7-$MU7,IF(NB7="",0,((30/(NA7*$F7)*(NA7*$F7-NB7))/30))+IF(NE7="",0,((30/(ND7*$F7)*(ND7*$F7-NE7))/30))+IF(NH7="",0,((30/(NG7*$F7)*(NG7*$F7-NH7))/30))+IF(NK7="",0,((30/(NJ7*$F7)*(NJ7*$F7-NK7))/30))+IF(NN7="",0,((30/(NM7*$F7)*(NM7*$F7-NN7))/30))+IF(NQ7="",0,((30/(NP7*$F7)*(NP7*$F7-NQ7))/30))+IF(NT7="",0,((30/(NS7*$F7)*(NS7*$F7-NT7))/30))+IF(NW7="",0,((30/(NV7*$F7)*(NV7*$F7-NW7))/30))+IF(NZ7="",0,((30/(NY7*$F7)*(NY7*$F7-NZ7))/30))+IF(OC7="",0,((30/(OB7*$F7)*(OB7*$F7-OC7))/30))+IF(OF7="",0,((30/(OE7*$F7)*(OE7*$F7-OF7))/30))+IF(OI7="",0,((30/(OH7*$F7)*(OH7*$F7-OI7))/30)))),0.01)</f>
        <v>0</v>
      </c>
      <c r="OL7" s="279">
        <f>ROUND(OK7*$I7,2)</f>
        <v>0</v>
      </c>
      <c r="OM7" s="280">
        <f>FLOOR(IF($Z7="Ne",0,IF(OR($M7=0,$M7=""),0,IF(IF(NC7="Ano",IF(NB7="",0,((30/(NA7*$F7)*(NA7*$F7-NB7))/30)),0)+IF(NF7="Ano",IF(NE7="",0,((30/(ND7*$F7)*(ND7*$F7-NE7))/30)),0)+IF(NI7="Ano",IF(NH7="",0,((30/(NG7*$F7)*(NG7*$F7-NH7))/30)),0)+IF(NL7="Ano",IF(NK7="",0,((30/(NJ7*$F7)*(NJ7*$F7-NK7))/30)),0)+IF(NO7="Ano",IF(NN7="",0,((30/(NM7*$F7)*(NM7*$F7-NN7))/30)),0)+IF(NR7="Ano",IF(NQ7="",0,((30/(NP7*$F7)*(NP7*$F7-NQ7))/30)),0)+IF(NU7="Ano",IF(NT7="",0,((30/(NS7*$F7)*(NS7*$F7-NT7))/30)),0)+IF(NX7="Ano",IF(NW7="",0,((30/(NV7*$F7)*(NV7*$F7-NW7))/30)),0)+IF(OA7="Ano",IF(NZ7="",0,((30/(NY7*$F7)*(NY7*$F7-NZ7))/30)),0)+IF(OD7="Ano",IF(OC7="",0,((30/(OB7*$F7)*(OB7*$F7-OC7))/30)),0)+IF(OG7="Ano",IF(OF7="",0,((30/(OE7*$F7)*(OE7*$F7-OF7))/30)),0)+IF(OJ7="Ano",IF(OI7="",0,((30/(OH7*$F7)*(OH7*$F7-OI7))/30)),0)&gt;($M7-1-$BO7-$DE7-$EU7-$GK7-$IA7-$JQ7-$LG7-$MW7),($M7-1-$BO7-$DE7-$EU7-$GK7-$IA7-$JQ7-$LG7-$MW7),IF(NC7="Ano",IF(NB7="",0,((30/(NA7*$F7)*(NA7*$F7-NB7))/30)),0)+IF(NF7="Ano",IF(NE7="",0,((30/(ND7*$F7)*(ND7*$F7-NE7))/30)),0)+IF(NI7="Ano",IF(NH7="",0,((30/(NG7*$F7)*(NG7*$F7-NH7))/30)),0)+IF(NL7="Ano",IF(NK7="",0,((30/(NJ7*$F7)*(NJ7*$F7-NK7))/30)),0)+IF(NO7="Ano",IF(NN7="",0,((30/(NM7*$F7)*(NM7*$F7-NN7))/30)),0)+IF(NR7="Ano",IF(NQ7="",0,((30/(NP7*$F7)*(NP7*$F7-NQ7))/30)),0)+IF(NU7="Ano",IF(NT7="",0,((30/(NS7*$F7)*(NS7*$F7-NT7))/30)),0)+IF(NX7="Ano",IF(NW7="",0,((30/(NV7*$F7)*(NV7*$F7-NW7))/30)),0)+IF(OA7="Ano",IF(NZ7="",0,((30/(NY7*$F7)*(NY7*$F7-NZ7))/30)),0)+IF(OD7="Ano",IF(OC7="",0,((30/(OB7*$F7)*(OB7*$F7-OC7))/30)),0)+IF(OG7="Ano",IF(OF7="",0,((30/(OE7*$F7)*(OE7*$F7-OF7))/30)),0)+IF(OJ7="Ano",IF(OI7="",0,((30/(OH7*$F7)*(OH7*$F7-OI7))/30)),0)))),0.01)</f>
        <v>0</v>
      </c>
      <c r="ON7" s="281">
        <f>ROUND(OM7*$N7,2)</f>
        <v>0</v>
      </c>
      <c r="OO7" s="4"/>
      <c r="OP7" s="4"/>
      <c r="OQ7" s="283" t="s">
        <v>297</v>
      </c>
      <c r="OR7" s="352">
        <v>160</v>
      </c>
      <c r="OS7" s="336"/>
      <c r="OT7" s="337"/>
      <c r="OU7" s="278">
        <f>FLOOR(IF($OQ7="Ne",0,IF(OS7="",0,((30/(OR7*F7)*(OR7*F7-OS7))/30))),0.01)</f>
        <v>0</v>
      </c>
      <c r="OV7" s="281">
        <f>ROUND(OU7*I7,2)</f>
        <v>0</v>
      </c>
      <c r="OW7" s="280">
        <f>FLOOR(IF(OR($M7=0,$M7=""),0,IF(OQ7="Ano",IF(OT7="Ano",OU7,0),0)),0.01)</f>
        <v>0</v>
      </c>
      <c r="OX7" s="281">
        <f>ROUND(OW7*N7,2)</f>
        <v>0</v>
      </c>
      <c r="OY7" s="292"/>
      <c r="OZ7" s="4"/>
      <c r="PA7" s="4"/>
      <c r="PB7" s="274">
        <f t="shared" ref="PB7:PB38" si="0">BM7+DC7+ES7+GI7+HY7+JO7+LE7+MU7+OK7+OU7</f>
        <v>0</v>
      </c>
      <c r="PC7" s="275">
        <f t="shared" ref="PC7:PC38" si="1">BN7+DD7+ET7+GJ7+HZ7+JP7+LF7+MV7+OL7+OV7</f>
        <v>0</v>
      </c>
      <c r="PD7" s="280">
        <f t="shared" ref="PD7:PD38" si="2">E7-PB7</f>
        <v>0</v>
      </c>
      <c r="PE7" s="281">
        <f t="shared" ref="PE7:PE38" si="3">J7-PC7</f>
        <v>0</v>
      </c>
      <c r="PF7" s="276">
        <f t="shared" ref="PF7:PF38" si="4">BO7+DE7+EU7+GK7+IA7+JQ7+LG7+MW7+OM7+OW7</f>
        <v>0</v>
      </c>
      <c r="PG7" s="277">
        <f t="shared" ref="PG7:PG38" si="5">BP7+DF7+EV7+GL7+IB7+JR7+LH7+MX7+ON7+OX7</f>
        <v>0</v>
      </c>
      <c r="PH7" s="280">
        <f t="shared" ref="PH7:PH38" si="6">M7-PF7</f>
        <v>0</v>
      </c>
      <c r="PI7" s="279">
        <f t="shared" ref="PI7:PI38" si="7">O7-PG7</f>
        <v>0</v>
      </c>
      <c r="PJ7" s="405">
        <f>IF(R7=1,IF(E7=PB7,1,0),0)</f>
        <v>0</v>
      </c>
      <c r="PK7" s="367">
        <f>IF(R7=1,R7-PJ7,0)</f>
        <v>0</v>
      </c>
      <c r="PL7" s="408" t="s">
        <v>338</v>
      </c>
      <c r="PM7" s="372" t="s">
        <v>338</v>
      </c>
      <c r="PN7" s="405">
        <f>IF(U7=1,IF(Z7="Ano",1,0),0)</f>
        <v>0</v>
      </c>
      <c r="PO7" s="367">
        <f>IF(U7=1,U7-PN7,0)</f>
        <v>0</v>
      </c>
      <c r="PR7" s="4"/>
    </row>
    <row r="8" spans="1:440" s="28" customFormat="1" ht="15" hidden="1" customHeight="1" x14ac:dyDescent="0.25">
      <c r="A8" s="26"/>
      <c r="B8" s="118"/>
      <c r="C8" s="585"/>
      <c r="D8" s="586"/>
      <c r="E8" s="587"/>
      <c r="F8" s="656"/>
      <c r="G8" s="588"/>
      <c r="H8" s="119"/>
      <c r="I8" s="112">
        <f>INT(ROUND(F8,2)*(IF(RIGHT(G8,1)="*",data!$J$3*H8+(IF(H8&gt;0, data!$K$3,0)),(IF(G8&gt;0,data!$J$3*RIGHT(G8,5)+data!$K$3,0)))))</f>
        <v>0</v>
      </c>
      <c r="J8" s="112"/>
      <c r="K8" s="682"/>
      <c r="L8" s="120"/>
      <c r="M8" s="536"/>
      <c r="N8" s="112">
        <f>INT(ROUND(F8,2)*(IF(J8&gt;0,(IF(L8="ano",data!$J$6,0)),0)))</f>
        <v>0</v>
      </c>
      <c r="O8" s="114"/>
      <c r="P8" s="121"/>
      <c r="Q8" s="26"/>
      <c r="R8" s="116"/>
      <c r="S8" s="688"/>
      <c r="T8" s="117"/>
      <c r="U8" s="377"/>
      <c r="X8" s="26">
        <f>IF(OR(G8=data!$I$18,G8=data!$I$19,G8=data!$I$20,G8=data!$I$21,G8=data!$I$22,G8=data!$I$23,G8=data!$I$24,G8=data!$I$25,G8=data!$I$26,G8=data!$I$27,G8=data!$I$28,G8=data!$I$29,G8=data!$I$30,G8=data!$I$31,G8=data!$I$32,G8=data!$I$33,G8=data!$I$34,G8=data!$I$35,G8=data!$I$36,G8=data!$I$37,G8=data!$I$38,G8=data!$I$39,G8=data!$I$40,G8=data!$I$41,G8=data!$I$42,G8=data!$I$43,G8=data!$I$44),1,0)</f>
        <v>0</v>
      </c>
      <c r="Y8" s="26"/>
      <c r="Z8" s="173" t="s">
        <v>297</v>
      </c>
      <c r="AA8" s="10"/>
      <c r="AB8" s="10"/>
      <c r="AC8" s="560">
        <v>160</v>
      </c>
      <c r="AD8" s="561"/>
      <c r="AE8" s="562"/>
      <c r="AF8" s="560">
        <v>160</v>
      </c>
      <c r="AG8" s="561"/>
      <c r="AH8" s="562"/>
      <c r="AI8" s="560">
        <v>160</v>
      </c>
      <c r="AJ8" s="561"/>
      <c r="AK8" s="562"/>
      <c r="AL8" s="560">
        <v>160</v>
      </c>
      <c r="AM8" s="561"/>
      <c r="AN8" s="562"/>
      <c r="AO8" s="560">
        <v>160</v>
      </c>
      <c r="AP8" s="561"/>
      <c r="AQ8" s="562"/>
      <c r="AR8" s="560">
        <v>160</v>
      </c>
      <c r="AS8" s="561"/>
      <c r="AT8" s="562"/>
      <c r="AU8" s="560">
        <v>160</v>
      </c>
      <c r="AV8" s="561"/>
      <c r="AW8" s="562"/>
      <c r="AX8" s="560">
        <v>160</v>
      </c>
      <c r="AY8" s="561"/>
      <c r="AZ8" s="562"/>
      <c r="BA8" s="560">
        <v>160</v>
      </c>
      <c r="BB8" s="561"/>
      <c r="BC8" s="562"/>
      <c r="BD8" s="560">
        <v>160</v>
      </c>
      <c r="BE8" s="561"/>
      <c r="BF8" s="562"/>
      <c r="BG8" s="560">
        <v>160</v>
      </c>
      <c r="BH8" s="561"/>
      <c r="BI8" s="562"/>
      <c r="BJ8" s="560">
        <v>160</v>
      </c>
      <c r="BK8" s="561"/>
      <c r="BL8" s="562"/>
      <c r="BM8" s="280">
        <f t="shared" ref="BM8:BM71" si="8">FLOOR(IF($Z8="Ne",0,IF(IF(AD8="",0,((30/(AC8*$F8)*(AC8*$F8-AD8))/30))+IF(AG8="",0,((30/(AF8*$F8)*(AF8*$F8-AG8))/30))+IF(AJ8="",0,((30/(AI8*$F8)*(AI8*$F8-AJ8))/30))+IF(AM8="",0,((30/(AL8*$F8)*(AL8*$F8-AM8))/30))+IF(AP8="",0,((30/(AO8*$F8)*(AO8*$F8-AP8))/30))+IF(AS8="",0,((30/(AR8*$F8)*(AR8*$F8-AS8))/30))+IF(AV8="",0,((30/(AU8*$F8)*(AU8*$F8-AV8))/30))+IF(AY8="",0,((30/(AX8*$F8)*(AX8*$F8-AY8))/30))+IF(BB8="",0,((30/(BA8*$F8)*(BA8*$F8-BB8))/30))+IF(BE8="",0,((30/(BD8*$F8)*(BD8*$F8-BE8))/30))+IF(BH8="",0,((30/(BG8*$F8)*(BG8*$F8-BH8))/30))+IF(BK8="",0,((30/(BJ8*$F8)*(BJ8*$F8-BK8))/30))&gt;($E8-1),$E8-1,IF(AD8="",0,((30/(AC8*$F8)*(AC8*$F8-AD8))/30))+IF(AG8="",0,((30/(AF8*$F8)*(AF8*$F8-AG8))/30))+IF(AJ8="",0,((30/(AI8*$F8)*(AI8*$F8-AJ8))/30))+IF(AM8="",0,((30/(AL8*$F8)*(AL8*$F8-AM8))/30))+IF(AP8="",0,((30/(AO8*$F8)*(AO8*$F8-AP8))/30))+IF(AS8="",0,((30/(AR8*$F8)*(AR8*$F8-AS8))/30))+IF(AV8="",0,((30/(AU8*$F8)*(AU8*$F8-AV8))/30))+IF(AY8="",0,((30/(AX8*$F8)*(AX8*$F8-AY8))/30))+IF(BB8="",0,((30/(BA8*$F8)*(BA8*$F8-BB8))/30))+IF(BE8="",0,((30/(BD8*$F8)*(BD8*$F8-BE8))/30))+IF(BH8="",0,((30/(BG8*$F8)*(BG8*$F8-BH8))/30))+IF(BK8="",0,((30/(BJ8*$F8)*(BJ8*$F8-BK8))/30)))),0.01)</f>
        <v>0</v>
      </c>
      <c r="BN8" s="279">
        <f t="shared" ref="BN8:BN71" si="9">ROUND(BM8*$I8,2)</f>
        <v>0</v>
      </c>
      <c r="BO8" s="280">
        <f t="shared" ref="BO8:BO71" si="10">FLOOR(IF($Z8="Ne",0,IF(OR($M8=0,$M8=""),0,IF(IF(AE8="Ano",IF(AD8="",0,((30/(AC8*$F8)*(AC8*$F8-AD8))/30)),0)+IF(AH8="Ano",IF(AG8="",0,((30/(AF8*$F8)*(AF8*$F8-AG8))/30)),0)+IF(AK8="Ano",IF(AJ8="",0,((30/(AI8*$F8)*(AI8*$F8-AJ8))/30)),0)+IF(AN8="Ano",IF(AM8="",0,((30/(AL8*$F8)*(AL8*$F8-AM8))/30)),0)+IF(AQ8="Ano",IF(AP8="",0,((30/(AO8*$F8)*(AO8*$F8-AP8))/30)),0)+IF(AT8="Ano",IF(AS8="",0,((30/(AR8*$F8)*(AR8*$F8-AS8))/30)),0)+IF(AW8="Ano",IF(AV8="",0,((30/(AU8*$F8)*(AU8*$F8-AV8))/30)),0)+IF(AZ8="Ano",IF(AY8="",0,((30/(AX8*$F8)*(AX8*$F8-AY8))/30)),0)+IF(BC8="Ano",IF(BB8="",0,((30/(BA8*$F8)*(BA8*$F8-BB8))/30)),0)+IF(BF8="Ano",IF(BE8="",0,((30/(BD8*$F8)*(BD8*$F8-BE8))/30)),0)+IF(BI8="Ano",IF(BH8="",0,((30/(BG8*$F8)*(BG8*$F8-BH8))/30)),0)+IF(BL8="Ano",IF(BK8="",0,((30/(BJ8*$F8)*(BJ8*$F8-BK8))/30)),0)&gt;($M8-1),($M8-1),IF(AE8="Ano",IF(AD8="",0,((30/(AC8*$F8)*(AC8*$F8-AD8))/30)),0)+IF(AH8="Ano",IF(AG8="",0,((30/(AF8*$F8)*(AF8*$F8-AG8))/30)),0)+IF(AK8="Ano",IF(AJ8="",0,((30/(AI8*$F8)*(AI8*$F8-AJ8))/30)),0)+IF(AN8="Ano",IF(AM8="",0,((30/(AL8*$F8)*(AL8*$F8-AM8))/30)),0)+IF(AQ8="Ano",IF(AP8="",0,((30/(AO8*$F8)*(AO8*$F8-AP8))/30)),0)+IF(AT8="Ano",IF(AS8="",0,((30/(AR8*$F8)*(AR8*$F8-AS8))/30)),0)+IF(AW8="Ano",IF(AV8="",0,((30/(AU8*$F8)*(AU8*$F8-AV8))/30)),0)+IF(AZ8="Ano",IF(AY8="",0,((30/(AX8*$F8)*(AX8*$F8-AY8))/30)),0)+IF(BC8="Ano",IF(BB8="",0,((30/(BA8*$F8)*(BA8*$F8-BB8))/30)),0)+IF(BF8="Ano",IF(BE8="",0,((30/(BD8*$F8)*(BD8*$F8-BE8))/30)),0)+IF(BI8="Ano",IF(BH8="",0,((30/(BG8*$F8)*(BG8*$F8-BH8))/30)),0)+IF(BL8="Ano",IF(BK8="",0,((30/(BJ8*$F8)*(BJ8*$F8-BK8))/30)),0)))),0.01)</f>
        <v>0</v>
      </c>
      <c r="BP8" s="281">
        <f t="shared" ref="BP8:BP71" si="11">ROUND(BO8*$N8,2)</f>
        <v>0</v>
      </c>
      <c r="BQ8" s="23"/>
      <c r="BR8" s="23"/>
      <c r="BS8" s="563">
        <v>160</v>
      </c>
      <c r="BT8" s="564"/>
      <c r="BU8" s="565"/>
      <c r="BV8" s="563">
        <v>160</v>
      </c>
      <c r="BW8" s="564"/>
      <c r="BX8" s="565"/>
      <c r="BY8" s="563">
        <v>160</v>
      </c>
      <c r="BZ8" s="564"/>
      <c r="CA8" s="565"/>
      <c r="CB8" s="563">
        <v>160</v>
      </c>
      <c r="CC8" s="564"/>
      <c r="CD8" s="565"/>
      <c r="CE8" s="563">
        <v>160</v>
      </c>
      <c r="CF8" s="564"/>
      <c r="CG8" s="565"/>
      <c r="CH8" s="563">
        <v>160</v>
      </c>
      <c r="CI8" s="564"/>
      <c r="CJ8" s="565"/>
      <c r="CK8" s="563">
        <v>160</v>
      </c>
      <c r="CL8" s="564"/>
      <c r="CM8" s="565"/>
      <c r="CN8" s="563">
        <v>160</v>
      </c>
      <c r="CO8" s="564"/>
      <c r="CP8" s="565"/>
      <c r="CQ8" s="563">
        <v>160</v>
      </c>
      <c r="CR8" s="564"/>
      <c r="CS8" s="565"/>
      <c r="CT8" s="563">
        <v>160</v>
      </c>
      <c r="CU8" s="564"/>
      <c r="CV8" s="565"/>
      <c r="CW8" s="563">
        <v>160</v>
      </c>
      <c r="CX8" s="564"/>
      <c r="CY8" s="565"/>
      <c r="CZ8" s="563">
        <v>160</v>
      </c>
      <c r="DA8" s="564"/>
      <c r="DB8" s="565"/>
      <c r="DC8" s="278">
        <f t="shared" ref="DC8:DC71" si="12">FLOOR(IF($Z8="Ne",0,IF(IF(BT8="",0,((30/(BS8*$F8)*(BS8*$F8-BT8))/30))+IF(BW8="",0,((30/(BV8*$F8)*(BV8*$F8-BW8))/30))+IF(BZ8="",0,((30/(BY8*$F8)*(BY8*$F8-BZ8))/30))+IF(CC8="",0,((30/(CB8*$F8)*(CB8*$F8-CC8))/30))+IF(CF8="",0,((30/(CE8*$F8)*(CE8*$F8-CF8))/30))+IF(CI8="",0,((30/(CH8*$F8)*(CH8*$F8-CI8))/30))+IF(CL8="",0,((30/(CK8*$F8)*(CK8*$F8-CL8))/30))+IF(CO8="",0,((30/(CN8*$F8)*(CN8*$F8-CO8))/30))+IF(CR8="",0,((30/(CQ8*$F8)*(CQ8*$F8-CR8))/30))+IF(CU8="",0,((30/(CT8*$F8)*(CT8*$F8-CU8))/30))+IF(CX8="",0,((30/(CW8*$F8)*(CW8*$F8-CX8))/30))+IF(DA8="",0,((30/(CZ8*$F8)*(CZ8*$F8-DA8))/30))&gt;($E8-1-$BM8),$E8-1-$BM8,IF(BT8="",0,((30/(BS8*$F8)*(BS8*$F8-BT8))/30))+IF(BW8="",0,((30/(BV8*$F8)*(BV8*$F8-BW8))/30))+IF(BZ8="",0,((30/(BY8*$F8)*(BY8*$F8-BZ8))/30))+IF(CC8="",0,((30/(CB8*$F8)*(CB8*$F8-CC8))/30))+IF(CF8="",0,((30/(CE8*$F8)*(CE8*$F8-CF8))/30))+IF(CI8="",0,((30/(CH8*$F8)*(CH8*$F8-CI8))/30))+IF(CL8="",0,((30/(CK8*$F8)*(CK8*$F8-CL8))/30))+IF(CO8="",0,((30/(CN8*$F8)*(CN8*$F8-CO8))/30))+IF(CR8="",0,((30/(CQ8*$F8)*(CQ8*$F8-CR8))/30))+IF(CU8="",0,((30/(CT8*$F8)*(CT8*$F8-CU8))/30))+IF(CX8="",0,((30/(CW8*$F8)*(CW8*$F8-CX8))/30))+IF(DA8="",0,((30/(CZ8*$F8)*(CZ8*$F8-DA8))/30)))),0.01)</f>
        <v>0</v>
      </c>
      <c r="DD8" s="279">
        <f t="shared" ref="DD8:DD71" si="13">ROUND(DC8*$I8,2)</f>
        <v>0</v>
      </c>
      <c r="DE8" s="280">
        <f t="shared" ref="DE8:DE71" si="14">FLOOR(IF($Z8="Ne",0,IF(OR($M8=0,$M8=""),0,IF(IF(BU8="Ano",IF(BT8="",0,((30/(BS8*$F8)*(BS8*$F8-BT8))/30)),0)+IF(BX8="Ano",IF(BW8="",0,((30/(BV8*$F8)*(BV8*$F8-BW8))/30)),0)+IF(CA8="Ano",IF(BZ8="",0,((30/(BY8*$F8)*(BY8*$F8-BZ8))/30)),0)+IF(CD8="Ano",IF(CC8="",0,((30/(CB8*$F8)*(CB8*$F8-CC8))/30)),0)+IF(CG8="Ano",IF(CF8="",0,((30/(CE8*$F8)*(CE8*$F8-CF8))/30)),0)+IF(CJ8="Ano",IF(CI8="",0,((30/(CH8*$F8)*(CH8*$F8-CI8))/30)),0)+IF(CM8="Ano",IF(CL8="",0,((30/(CK8*$F8)*(CK8*$F8-CL8))/30)),0)+IF(CP8="Ano",IF(CO8="",0,((30/(CN8*$F8)*(CN8*$F8-CO8))/30)),0)+IF(CS8="Ano",IF(CR8="",0,((30/(CQ8*$F8)*(CQ8*$F8-CR8))/30)),0)+IF(CV8="Ano",IF(CU8="",0,((30/(CT8*$F8)*(CT8*$F8-CU8))/30)),0)+IF(CY8="Ano",IF(CX8="",0,((30/(CW8*$F8)*(CW8*$F8-CX8))/30)),0)+IF(DB8="Ano",IF(DA8="",0,((30/(CZ8*$F8)*(CZ8*$F8-DA8))/30)),0)&gt;($M8-1-$BO8),($M8-1-$BO8),IF(BU8="Ano",IF(BT8="",0,((30/(BS8*$F8)*(BS8*$F8-BT8))/30)),0)+IF(BX8="Ano",IF(BW8="",0,((30/(BV8*$F8)*(BV8*$F8-BW8))/30)),0)+IF(CA8="Ano",IF(BZ8="",0,((30/(BY8*$F8)*(BY8*$F8-BZ8))/30)),0)+IF(CD8="Ano",IF(CC8="",0,((30/(CB8*$F8)*(CB8*$F8-CC8))/30)),0)+IF(CG8="Ano",IF(CF8="",0,((30/(CE8*$F8)*(CE8*$F8-CF8))/30)),0)+IF(CJ8="Ano",IF(CI8="",0,((30/(CH8*$F8)*(CH8*$F8-CI8))/30)),0)+IF(CM8="Ano",IF(CL8="",0,((30/(CK8*$F8)*(CK8*$F8-CL8))/30)),0)+IF(CP8="Ano",IF(CO8="",0,((30/(CN8*$F8)*(CN8*$F8-CO8))/30)),0)+IF(CS8="Ano",IF(CR8="",0,((30/(CQ8*$F8)*(CQ8*$F8-CR8))/30)),0)+IF(CV8="Ano",IF(CU8="",0,((30/(CT8*$F8)*(CT8*$F8-CU8))/30)),0)+IF(CY8="Ano",IF(CX8="",0,((30/(CW8*$F8)*(CW8*$F8-CX8))/30)),0)+IF(DB8="Ano",IF(DA8="",0,((30/(CZ8*$F8)*(CZ8*$F8-DA8))/30)),0)))),0.01)</f>
        <v>0</v>
      </c>
      <c r="DF8" s="281">
        <f t="shared" ref="DF8:DF71" si="15">ROUND(DE8*$N8,2)</f>
        <v>0</v>
      </c>
      <c r="DG8" s="23"/>
      <c r="DH8" s="23"/>
      <c r="DI8" s="563">
        <v>160</v>
      </c>
      <c r="DJ8" s="564"/>
      <c r="DK8" s="565"/>
      <c r="DL8" s="563">
        <v>160</v>
      </c>
      <c r="DM8" s="564"/>
      <c r="DN8" s="565"/>
      <c r="DO8" s="563">
        <v>160</v>
      </c>
      <c r="DP8" s="564"/>
      <c r="DQ8" s="565"/>
      <c r="DR8" s="563">
        <v>160</v>
      </c>
      <c r="DS8" s="564"/>
      <c r="DT8" s="565"/>
      <c r="DU8" s="563">
        <v>160</v>
      </c>
      <c r="DV8" s="564"/>
      <c r="DW8" s="565"/>
      <c r="DX8" s="563">
        <v>160</v>
      </c>
      <c r="DY8" s="564"/>
      <c r="DZ8" s="565"/>
      <c r="EA8" s="563">
        <v>160</v>
      </c>
      <c r="EB8" s="564"/>
      <c r="EC8" s="565"/>
      <c r="ED8" s="563">
        <v>160</v>
      </c>
      <c r="EE8" s="564"/>
      <c r="EF8" s="565"/>
      <c r="EG8" s="563">
        <v>160</v>
      </c>
      <c r="EH8" s="564"/>
      <c r="EI8" s="565"/>
      <c r="EJ8" s="563">
        <v>160</v>
      </c>
      <c r="EK8" s="564"/>
      <c r="EL8" s="565"/>
      <c r="EM8" s="563">
        <v>160</v>
      </c>
      <c r="EN8" s="564"/>
      <c r="EO8" s="565"/>
      <c r="EP8" s="563">
        <v>160</v>
      </c>
      <c r="EQ8" s="564"/>
      <c r="ER8" s="565"/>
      <c r="ES8" s="278">
        <f t="shared" ref="ES8:ES71" si="16">FLOOR(IF($Z8="Ne",0,IF(IF(DJ8="",0,((30/(DI8*$F8)*(DI8*$F8-DJ8))/30))+IF(DM8="",0,((30/(DL8*$F8)*(DL8*$F8-DM8))/30))+IF(DP8="",0,((30/(DO8*$F8)*(DO8*$F8-DP8))/30))+IF(DS8="",0,((30/(DR8*$F8)*(DR8*$F8-DS8))/30))+IF(DV8="",0,((30/(DU8*$F8)*(DU8*$F8-DV8))/30))+IF(DY8="",0,((30/(DX8*$F8)*(DX8*$F8-DY8))/30))+IF(EB8="",0,((30/(EA8*$F8)*(EA8*$F8-EB8))/30))+IF(EE8="",0,((30/(ED8*$F8)*(ED8*$F8-EE8))/30))+IF(EH8="",0,((30/(EG8*$F8)*(EG8*$F8-EH8))/30))+IF(EK8="",0,((30/(EJ8*$F8)*(EJ8*$F8-EK8))/30))+IF(EN8="",0,((30/(EM8*$F8)*(EM8*$F8-EN8))/30))+IF(EQ8="",0,((30/(EP8*$F8)*(EP8*$F8-EQ8))/30))&gt;($E8-1-$BM8-$DC8),$E8-1-$BM8-$DC8,IF(DJ8="",0,((30/(DI8*$F8)*(DI8*$F8-DJ8))/30))+IF(DM8="",0,((30/(DL8*$F8)*(DL8*$F8-DM8))/30))+IF(DP8="",0,((30/(DO8*$F8)*(DO8*$F8-DP8))/30))+IF(DS8="",0,((30/(DR8*$F8)*(DR8*$F8-DS8))/30))+IF(DV8="",0,((30/(DU8*$F8)*(DU8*$F8-DV8))/30))+IF(DY8="",0,((30/(DX8*$F8)*(DX8*$F8-DY8))/30))+IF(EB8="",0,((30/(EA8*$F8)*(EA8*$F8-EB8))/30))+IF(EE8="",0,((30/(ED8*$F8)*(ED8*$F8-EE8))/30))+IF(EH8="",0,((30/(EG8*$F8)*(EG8*$F8-EH8))/30))+IF(EK8="",0,((30/(EJ8*$F8)*(EJ8*$F8-EK8))/30))+IF(EN8="",0,((30/(EM8*$F8)*(EM8*$F8-EN8))/30))+IF(EQ8="",0,((30/(EP8*$F8)*(EP8*$F8-EQ8))/30)))),0.01)</f>
        <v>0</v>
      </c>
      <c r="ET8" s="279">
        <f t="shared" ref="ET8:ET71" si="17">ROUND(ES8*$I8,2)</f>
        <v>0</v>
      </c>
      <c r="EU8" s="280">
        <f t="shared" ref="EU8:EU71" si="18">FLOOR(IF($Z8="Ne",0,IF(OR($M8=0,$M8=""),0,IF(IF(DK8="Ano",IF(DJ8="",0,((30/(DI8*$F8)*(DI8*$F8-DJ8))/30)),0)+IF(DN8="Ano",IF(DM8="",0,((30/(DL8*$F8)*(DL8*$F8-DM8))/30)),0)+IF(DQ8="Ano",IF(DP8="",0,((30/(DO8*$F8)*(DO8*$F8-DP8))/30)),0)+IF(DT8="Ano",IF(DS8="",0,((30/(DR8*$F8)*(DR8*$F8-DS8))/30)),0)+IF(DW8="Ano",IF(DV8="",0,((30/(DU8*$F8)*(DU8*$F8-DV8))/30)),0)+IF(DZ8="Ano",IF(DY8="",0,((30/(DX8*$F8)*(DX8*$F8-DY8))/30)),0)+IF(EC8="Ano",IF(EB8="",0,((30/(EA8*$F8)*(EA8*$F8-EB8))/30)),0)+IF(EF8="Ano",IF(EE8="",0,((30/(ED8*$F8)*(ED8*$F8-EE8))/30)),0)+IF(EI8="Ano",IF(EH8="",0,((30/(EG8*$F8)*(EG8*$F8-EH8))/30)),0)+IF(EL8="Ano",IF(EK8="",0,((30/(EJ8*$F8)*(EJ8*$F8-EK8))/30)),0)+IF(EO8="Ano",IF(EN8="",0,((30/(EM8*$F8)*(EM8*$F8-EN8))/30)),0)+IF(ER8="Ano",IF(EQ8="",0,((30/(EP8*$F8)*(EP8*$F8-EQ8))/30)),0)&gt;($M8-1-$BO8-$DE8),($M8-1-$BO8-$DE8),IF(DK8="Ano",IF(DJ8="",0,((30/(DI8*$F8)*(DI8*$F8-DJ8))/30)),0)+IF(DN8="Ano",IF(DM8="",0,((30/(DL8*$F8)*(DL8*$F8-DM8))/30)),0)+IF(DQ8="Ano",IF(DP8="",0,((30/(DO8*$F8)*(DO8*$F8-DP8))/30)),0)+IF(DT8="Ano",IF(DS8="",0,((30/(DR8*$F8)*(DR8*$F8-DS8))/30)),0)+IF(DW8="Ano",IF(DV8="",0,((30/(DU8*$F8)*(DU8*$F8-DV8))/30)),0)+IF(DZ8="Ano",IF(DY8="",0,((30/(DX8*$F8)*(DX8*$F8-DY8))/30)),0)+IF(EC8="Ano",IF(EB8="",0,((30/(EA8*$F8)*(EA8*$F8-EB8))/30)),0)+IF(EF8="Ano",IF(EE8="",0,((30/(ED8*$F8)*(ED8*$F8-EE8))/30)),0)+IF(EI8="Ano",IF(EH8="",0,((30/(EG8*$F8)*(EG8*$F8-EH8))/30)),0)+IF(EL8="Ano",IF(EK8="",0,((30/(EJ8*$F8)*(EJ8*$F8-EK8))/30)),0)+IF(EO8="Ano",IF(EN8="",0,((30/(EM8*$F8)*(EM8*$F8-EN8))/30)),0)+IF(ER8="Ano",IF(EQ8="",0,((30/(EP8*$F8)*(EP8*$F8-EQ8))/30)),0)))),0.01)</f>
        <v>0</v>
      </c>
      <c r="EV8" s="281">
        <f t="shared" ref="EV8:EV71" si="19">ROUND(EU8*$N8,2)</f>
        <v>0</v>
      </c>
      <c r="EW8" s="23"/>
      <c r="EX8" s="23"/>
      <c r="EY8" s="563">
        <v>160</v>
      </c>
      <c r="EZ8" s="564"/>
      <c r="FA8" s="565"/>
      <c r="FB8" s="563">
        <v>160</v>
      </c>
      <c r="FC8" s="564"/>
      <c r="FD8" s="565"/>
      <c r="FE8" s="563">
        <v>160</v>
      </c>
      <c r="FF8" s="564"/>
      <c r="FG8" s="565"/>
      <c r="FH8" s="563">
        <v>160</v>
      </c>
      <c r="FI8" s="564"/>
      <c r="FJ8" s="565"/>
      <c r="FK8" s="563">
        <v>160</v>
      </c>
      <c r="FL8" s="564"/>
      <c r="FM8" s="565"/>
      <c r="FN8" s="563">
        <v>160</v>
      </c>
      <c r="FO8" s="564"/>
      <c r="FP8" s="565"/>
      <c r="FQ8" s="563">
        <v>160</v>
      </c>
      <c r="FR8" s="564"/>
      <c r="FS8" s="565"/>
      <c r="FT8" s="563">
        <v>160</v>
      </c>
      <c r="FU8" s="564"/>
      <c r="FV8" s="565"/>
      <c r="FW8" s="563">
        <v>160</v>
      </c>
      <c r="FX8" s="564"/>
      <c r="FY8" s="565"/>
      <c r="FZ8" s="563">
        <v>160</v>
      </c>
      <c r="GA8" s="564"/>
      <c r="GB8" s="565"/>
      <c r="GC8" s="563">
        <v>160</v>
      </c>
      <c r="GD8" s="564"/>
      <c r="GE8" s="565"/>
      <c r="GF8" s="563">
        <v>160</v>
      </c>
      <c r="GG8" s="564"/>
      <c r="GH8" s="565"/>
      <c r="GI8" s="278">
        <f t="shared" ref="GI8:GI71" si="20">FLOOR(IF($Z8="Ne",0,IF(IF(EZ8="",0,((30/(EY8*$F8)*(EY8*$F8-EZ8))/30))+IF(FC8="",0,((30/(FB8*$F8)*(FB8*$F8-FC8))/30))+IF(FF8="",0,((30/(FE8*$F8)*(FE8*$F8-FF8))/30))+IF(FI8="",0,((30/(FH8*$F8)*(FH8*$F8-FI8))/30))+IF(FL8="",0,((30/(FK8*$F8)*(FK8*$F8-FL8))/30))+IF(FO8="",0,((30/(FN8*$F8)*(FN8*$F8-FO8))/30))+IF(FR8="",0,((30/(FQ8*$F8)*(FQ8*$F8-FR8))/30))+IF(FU8="",0,((30/(FT8*$F8)*(FT8*$F8-FU8))/30))+IF(FX8="",0,((30/(FW8*$F8)*(FW8*$F8-FX8))/30))+IF(GA8="",0,((30/(FZ8*$F8)*(FZ8*$F8-GA8))/30))+IF(GD8="",0,((30/(GC8*$F8)*(GC8*$F8-GD8))/30))+IF(GG8="",0,((30/(GF8*$F8)*(GF8*$F8-GG8))/30))&gt;($E8-1-$BM8-$DC8-$ES8),$E8-1-$BM8-$DC8-$ES8,IF(EZ8="",0,((30/(EY8*$F8)*(EY8*$F8-EZ8))/30))+IF(FC8="",0,((30/(FB8*$F8)*(FB8*$F8-FC8))/30))+IF(FF8="",0,((30/(FE8*$F8)*(FE8*$F8-FF8))/30))+IF(FI8="",0,((30/(FH8*$F8)*(FH8*$F8-FI8))/30))+IF(FL8="",0,((30/(FK8*$F8)*(FK8*$F8-FL8))/30))+IF(FO8="",0,((30/(FN8*$F8)*(FN8*$F8-FO8))/30))+IF(FR8="",0,((30/(FQ8*$F8)*(FQ8*$F8-FR8))/30))+IF(FU8="",0,((30/(FT8*$F8)*(FT8*$F8-FU8))/30))+IF(FX8="",0,((30/(FW8*$F8)*(FW8*$F8-FX8))/30))+IF(GA8="",0,((30/(FZ8*$F8)*(FZ8*$F8-GA8))/30))+IF(GD8="",0,((30/(GC8*$F8)*(GC8*$F8-GD8))/30))+IF(GG8="",0,((30/(GF8*$F8)*(GF8*$F8-GG8))/30)))),0.01)</f>
        <v>0</v>
      </c>
      <c r="GJ8" s="279">
        <f t="shared" ref="GJ8:GJ71" si="21">ROUND(GI8*$I8,2)</f>
        <v>0</v>
      </c>
      <c r="GK8" s="280">
        <f t="shared" ref="GK8:GK71" si="22">FLOOR(IF($Z8="Ne",0,IF(OR($M8=0,$M8=""),0,IF(IF(FA8="Ano",IF(EZ8="",0,((30/(EY8*$F8)*(EY8*$F8-EZ8))/30)),0)+IF(FD8="Ano",IF(FC8="",0,((30/(FB8*$F8)*(FB8*$F8-FC8))/30)),0)+IF(FG8="Ano",IF(FF8="",0,((30/(FE8*$F8)*(FE8*$F8-FF8))/30)),0)+IF(FJ8="Ano",IF(FI8="",0,((30/(FH8*$F8)*(FH8*$F8-FI8))/30)),0)+IF(FM8="Ano",IF(FL8="",0,((30/(FK8*$F8)*(FK8*$F8-FL8))/30)),0)+IF(FP8="Ano",IF(FO8="",0,((30/(FN8*$F8)*(FN8*$F8-FO8))/30)),0)+IF(FS8="Ano",IF(FR8="",0,((30/(FQ8*$F8)*(FQ8*$F8-FR8))/30)),0)+IF(FV8="Ano",IF(FU8="",0,((30/(FT8*$F8)*(FT8*$F8-FU8))/30)),0)+IF(FY8="Ano",IF(FX8="",0,((30/(FW8*$F8)*(FW8*$F8-FX8))/30)),0)+IF(GB8="Ano",IF(GA8="",0,((30/(FZ8*$F8)*(FZ8*$F8-GA8))/30)),0)+IF(GE8="Ano",IF(GD8="",0,((30/(GC8*$F8)*(GC8*$F8-GD8))/30)),0)+IF(GH8="Ano",IF(GG8="",0,((30/(GF8*$F8)*(GF8*$F8-GG8))/30)),0)&gt;($M8-1-$BO8-$DE8-$EU8),($M8-1-$BO8-$DE8-$EU8),IF(FA8="Ano",IF(EZ8="",0,((30/(EY8*$F8)*(EY8*$F8-EZ8))/30)),0)+IF(FD8="Ano",IF(FC8="",0,((30/(FB8*$F8)*(FB8*$F8-FC8))/30)),0)+IF(FG8="Ano",IF(FF8="",0,((30/(FE8*$F8)*(FE8*$F8-FF8))/30)),0)+IF(FJ8="Ano",IF(FI8="",0,((30/(FH8*$F8)*(FH8*$F8-FI8))/30)),0)+IF(FM8="Ano",IF(FL8="",0,((30/(FK8*$F8)*(FK8*$F8-FL8))/30)),0)+IF(FP8="Ano",IF(FO8="",0,((30/(FN8*$F8)*(FN8*$F8-FO8))/30)),0)+IF(FS8="Ano",IF(FR8="",0,((30/(FQ8*$F8)*(FQ8*$F8-FR8))/30)),0)+IF(FV8="Ano",IF(FU8="",0,((30/(FT8*$F8)*(FT8*$F8-FU8))/30)),0)+IF(FY8="Ano",IF(FX8="",0,((30/(FW8*$F8)*(FW8*$F8-FX8))/30)),0)+IF(GB8="Ano",IF(GA8="",0,((30/(FZ8*$F8)*(FZ8*$F8-GA8))/30)),0)+IF(GE8="Ano",IF(GD8="",0,((30/(GC8*$F8)*(GC8*$F8-GD8))/30)),0)+IF(GH8="Ano",IF(GG8="",0,((30/(GF8*$F8)*(GF8*$F8-GG8))/30)),0)))),0.01)</f>
        <v>0</v>
      </c>
      <c r="GL8" s="281">
        <f t="shared" ref="GL8:GL71" si="23">ROUND(GK8*$N8,2)</f>
        <v>0</v>
      </c>
      <c r="GM8" s="23"/>
      <c r="GN8" s="23"/>
      <c r="GO8" s="563">
        <v>160</v>
      </c>
      <c r="GP8" s="564"/>
      <c r="GQ8" s="565"/>
      <c r="GR8" s="563">
        <v>160</v>
      </c>
      <c r="GS8" s="564"/>
      <c r="GT8" s="565"/>
      <c r="GU8" s="563">
        <v>160</v>
      </c>
      <c r="GV8" s="564"/>
      <c r="GW8" s="565"/>
      <c r="GX8" s="563">
        <v>160</v>
      </c>
      <c r="GY8" s="564"/>
      <c r="GZ8" s="565"/>
      <c r="HA8" s="563">
        <v>160</v>
      </c>
      <c r="HB8" s="564"/>
      <c r="HC8" s="565"/>
      <c r="HD8" s="563">
        <v>160</v>
      </c>
      <c r="HE8" s="564"/>
      <c r="HF8" s="565"/>
      <c r="HG8" s="563">
        <v>160</v>
      </c>
      <c r="HH8" s="564"/>
      <c r="HI8" s="565"/>
      <c r="HJ8" s="563">
        <v>160</v>
      </c>
      <c r="HK8" s="564"/>
      <c r="HL8" s="565"/>
      <c r="HM8" s="563">
        <v>160</v>
      </c>
      <c r="HN8" s="564"/>
      <c r="HO8" s="565"/>
      <c r="HP8" s="563">
        <v>160</v>
      </c>
      <c r="HQ8" s="564"/>
      <c r="HR8" s="565"/>
      <c r="HS8" s="563">
        <v>160</v>
      </c>
      <c r="HT8" s="564"/>
      <c r="HU8" s="565"/>
      <c r="HV8" s="563">
        <v>160</v>
      </c>
      <c r="HW8" s="564"/>
      <c r="HX8" s="565"/>
      <c r="HY8" s="278">
        <f t="shared" ref="HY8:HY71" si="24">FLOOR(IF($Z8="Ne",0,IF(IF(GP8="",0,((30/(GO8*$F8)*(GO8*$F8-GP8))/30))+IF(GS8="",0,((30/(GR8*$F8)*(GR8*$F8-GS8))/30))+IF(GV8="",0,((30/(GU8*$F8)*(GU8*$F8-GV8))/30))+IF(GY8="",0,((30/(GX8*$F8)*(GX8*$F8-GY8))/30))+IF(HB8="",0,((30/(HA8*$F8)*(HA8*$F8-HB8))/30))+IF(HE8="",0,((30/(HD8*$F8)*(HD8*$F8-HE8))/30))+IF(HH8="",0,((30/(HG8*$F8)*(HG8*$F8-HH8))/30))+IF(HK8="",0,((30/(HJ8*$F8)*(HJ8*$F8-HK8))/30))+IF(HN8="",0,((30/(HM8*$F8)*(HM8*$F8-HN8))/30))+IF(HQ8="",0,((30/(HP8*$F8)*(HP8*$F8-HQ8))/30))+IF(HT8="",0,((30/(HS8*$F8)*(HS8*$F8-HT8))/30))+IF(HW8="",0,((30/(HV8*$F8)*(HV8*$F8-HW8))/30))&gt;($E8-1-$BM8-$DC8-$ES8-$GI8),$E8-1-$BM8-$DC8-$ES8-$GI8,IF(GP8="",0,((30/(GO8*$F8)*(GO8*$F8-GP8))/30))+IF(GS8="",0,((30/(GR8*$F8)*(GR8*$F8-GS8))/30))+IF(GV8="",0,((30/(GU8*$F8)*(GU8*$F8-GV8))/30))+IF(GY8="",0,((30/(GX8*$F8)*(GX8*$F8-GY8))/30))+IF(HB8="",0,((30/(HA8*$F8)*(HA8*$F8-HB8))/30))+IF(HE8="",0,((30/(HD8*$F8)*(HD8*$F8-HE8))/30))+IF(HH8="",0,((30/(HG8*$F8)*(HG8*$F8-HH8))/30))+IF(HK8="",0,((30/(HJ8*$F8)*(HJ8*$F8-HK8))/30))+IF(HN8="",0,((30/(HM8*$F8)*(HM8*$F8-HN8))/30))+IF(HQ8="",0,((30/(HP8*$F8)*(HP8*$F8-HQ8))/30))+IF(HT8="",0,((30/(HS8*$F8)*(HS8*$F8-HT8))/30))+IF(HW8="",0,((30/(HV8*$F8)*(HV8*$F8-HW8))/30)))),0.01)</f>
        <v>0</v>
      </c>
      <c r="HZ8" s="279">
        <f t="shared" ref="HZ8:HZ71" si="25">ROUND(HY8*$I8,2)</f>
        <v>0</v>
      </c>
      <c r="IA8" s="280">
        <f t="shared" ref="IA8:IA71" si="26">FLOOR(IF($Z8="Ne",0,IF(OR($M8=0,$M8=""),0,IF(IF(GQ8="Ano",IF(GP8="",0,((30/(GO8*$F8)*(GO8*$F8-GP8))/30)),0)+IF(GT8="Ano",IF(GS8="",0,((30/(GR8*$F8)*(GR8*$F8-GS8))/30)),0)+IF(GW8="Ano",IF(GV8="",0,((30/(GU8*$F8)*(GU8*$F8-GV8))/30)),0)+IF(GZ8="Ano",IF(GY8="",0,((30/(GX8*$F8)*(GX8*$F8-GY8))/30)),0)+IF(HC8="Ano",IF(HB8="",0,((30/(HA8*$F8)*(HA8*$F8-HB8))/30)),0)+IF(HF8="Ano",IF(HE8="",0,((30/(HD8*$F8)*(HD8*$F8-HE8))/30)),0)+IF(HI8="Ano",IF(HH8="",0,((30/(HG8*$F8)*(HG8*$F8-HH8))/30)),0)+IF(HL8="Ano",IF(HK8="",0,((30/(HJ8*$F8)*(HJ8*$F8-HK8))/30)),0)+IF(HO8="Ano",IF(HN8="",0,((30/(HM8*$F8)*(HM8*$F8-HN8))/30)),0)+IF(HR8="Ano",IF(HQ8="",0,((30/(HP8*$F8)*(HP8*$F8-HQ8))/30)),0)+IF(HU8="Ano",IF(HT8="",0,((30/(HS8*$F8)*(HS8*$F8-HT8))/30)),0)+IF(HX8="Ano",IF(HW8="",0,((30/(HV8*$F8)*(HV8*$F8-HW8))/30)),0)&gt;($M8-1-$BO8-$DE8-$EU8-$GK8),($M8-1-$BO8-$DE8-$EU8-$GK8),IF(GQ8="Ano",IF(GP8="",0,((30/(GO8*$F8)*(GO8*$F8-GP8))/30)),0)+IF(GT8="Ano",IF(GS8="",0,((30/(GR8*$F8)*(GR8*$F8-GS8))/30)),0)+IF(GW8="Ano",IF(GV8="",0,((30/(GU8*$F8)*(GU8*$F8-GV8))/30)),0)+IF(GZ8="Ano",IF(GY8="",0,((30/(GX8*$F8)*(GX8*$F8-GY8))/30)),0)+IF(HC8="Ano",IF(HB8="",0,((30/(HA8*$F8)*(HA8*$F8-HB8))/30)),0)+IF(HF8="Ano",IF(HE8="",0,((30/(HD8*$F8)*(HD8*$F8-HE8))/30)),0)+IF(HI8="Ano",IF(HH8="",0,((30/(HG8*$F8)*(HG8*$F8-HH8))/30)),0)+IF(HL8="Ano",IF(HK8="",0,((30/(HJ8*$F8)*(HJ8*$F8-HK8))/30)),0)+IF(HO8="Ano",IF(HN8="",0,((30/(HM8*$F8)*(HM8*$F8-HN8))/30)),0)+IF(HR8="Ano",IF(HQ8="",0,((30/(HP8*$F8)*(HP8*$F8-HQ8))/30)),0)+IF(HU8="Ano",IF(HT8="",0,((30/(HS8*$F8)*(HS8*$F8-HT8))/30)),0)+IF(HX8="Ano",IF(HW8="",0,((30/(HV8*$F8)*(HV8*$F8-HW8))/30)),0)))),0.01)</f>
        <v>0</v>
      </c>
      <c r="IB8" s="281">
        <f t="shared" ref="IB8:IB71" si="27">ROUND(IA8*$N8,2)</f>
        <v>0</v>
      </c>
      <c r="IC8" s="23"/>
      <c r="ID8" s="23"/>
      <c r="IE8" s="563">
        <v>160</v>
      </c>
      <c r="IF8" s="564"/>
      <c r="IG8" s="565"/>
      <c r="IH8" s="563">
        <v>160</v>
      </c>
      <c r="II8" s="564"/>
      <c r="IJ8" s="565"/>
      <c r="IK8" s="563">
        <v>160</v>
      </c>
      <c r="IL8" s="564"/>
      <c r="IM8" s="565"/>
      <c r="IN8" s="563">
        <v>160</v>
      </c>
      <c r="IO8" s="564"/>
      <c r="IP8" s="565"/>
      <c r="IQ8" s="563">
        <v>160</v>
      </c>
      <c r="IR8" s="564"/>
      <c r="IS8" s="565"/>
      <c r="IT8" s="563">
        <v>160</v>
      </c>
      <c r="IU8" s="564"/>
      <c r="IV8" s="565"/>
      <c r="IW8" s="563">
        <v>160</v>
      </c>
      <c r="IX8" s="564"/>
      <c r="IY8" s="565"/>
      <c r="IZ8" s="563">
        <v>160</v>
      </c>
      <c r="JA8" s="564"/>
      <c r="JB8" s="565"/>
      <c r="JC8" s="563">
        <v>160</v>
      </c>
      <c r="JD8" s="564"/>
      <c r="JE8" s="565"/>
      <c r="JF8" s="563">
        <v>160</v>
      </c>
      <c r="JG8" s="564"/>
      <c r="JH8" s="565"/>
      <c r="JI8" s="563">
        <v>160</v>
      </c>
      <c r="JJ8" s="564"/>
      <c r="JK8" s="565"/>
      <c r="JL8" s="563">
        <v>160</v>
      </c>
      <c r="JM8" s="564"/>
      <c r="JN8" s="565"/>
      <c r="JO8" s="278">
        <f t="shared" ref="JO8:JO71" si="28">FLOOR(IF($Z8="Ne",0,IF(IF(IF8="",0,((30/(IE8*$F8)*(IE8*$F8-IF8))/30))+IF(II8="",0,((30/(IH8*$F8)*(IH8*$F8-II8))/30))+IF(IL8="",0,((30/(IK8*$F8)*(IK8*$F8-IL8))/30))+IF(IO8="",0,((30/(IN8*$F8)*(IN8*$F8-IO8))/30))+IF(IR8="",0,((30/(IQ8*$F8)*(IQ8*$F8-IR8))/30))+IF(IU8="",0,((30/(IT8*$F8)*(IT8*$F8-IU8))/30))+IF(IX8="",0,((30/(IW8*$F8)*(IW8*$F8-IX8))/30))+IF(JA8="",0,((30/(IZ8*$F8)*(IZ8*$F8-JA8))/30))+IF(JD8="",0,((30/(JC8*$F8)*(JC8*$F8-JD8))/30))+IF(JG8="",0,((30/(JF8*$F8)*(JF8*$F8-JG8))/30))+IF(JJ8="",0,((30/(JI8*$F8)*(JI8*$F8-JJ8))/30))+IF(JM8="",0,((30/(JL8*$F8)*(JL8*$F8-JM8))/30))&gt;($E8-1-$BM8-$DC8-$ES8-$GI8-$HY8),$E8-1-$BM8-$DC8-$ES8-$GI8-$HY8,IF(IF8="",0,((30/(IE8*$F8)*(IE8*$F8-IF8))/30))+IF(II8="",0,((30/(IH8*$F8)*(IH8*$F8-II8))/30))+IF(IL8="",0,((30/(IK8*$F8)*(IK8*$F8-IL8))/30))+IF(IO8="",0,((30/(IN8*$F8)*(IN8*$F8-IO8))/30))+IF(IR8="",0,((30/(IQ8*$F8)*(IQ8*$F8-IR8))/30))+IF(IU8="",0,((30/(IT8*$F8)*(IT8*$F8-IU8))/30))+IF(IX8="",0,((30/(IW8*$F8)*(IW8*$F8-IX8))/30))+IF(JA8="",0,((30/(IZ8*$F8)*(IZ8*$F8-JA8))/30))+IF(JD8="",0,((30/(JC8*$F8)*(JC8*$F8-JD8))/30))+IF(JG8="",0,((30/(JF8*$F8)*(JF8*$F8-JG8))/30))+IF(JJ8="",0,((30/(JI8*$F8)*(JI8*$F8-JJ8))/30))+IF(JM8="",0,((30/(JL8*$F8)*(JL8*$F8-JM8))/30)))),0.01)</f>
        <v>0</v>
      </c>
      <c r="JP8" s="279">
        <f t="shared" ref="JP8:JP71" si="29">ROUND(JO8*$I8,2)</f>
        <v>0</v>
      </c>
      <c r="JQ8" s="280">
        <f t="shared" ref="JQ8:JQ71" si="30">FLOOR(IF($Z8="Ne",0,IF(OR($M8=0,$M8=""),0,IF(IF(IG8="Ano",IF(IF8="",0,((30/(IE8*$F8)*(IE8*$F8-IF8))/30)),0)+IF(IJ8="Ano",IF(II8="",0,((30/(IH8*$F8)*(IH8*$F8-II8))/30)),0)+IF(IM8="Ano",IF(IL8="",0,((30/(IK8*$F8)*(IK8*$F8-IL8))/30)),0)+IF(IP8="Ano",IF(IO8="",0,((30/(IN8*$F8)*(IN8*$F8-IO8))/30)),0)+IF(IS8="Ano",IF(IR8="",0,((30/(IQ8*$F8)*(IQ8*$F8-IR8))/30)),0)+IF(IV8="Ano",IF(IU8="",0,((30/(IT8*$F8)*(IT8*$F8-IU8))/30)),0)+IF(IY8="Ano",IF(IX8="",0,((30/(IW8*$F8)*(IW8*$F8-IX8))/30)),0)+IF(JB8="Ano",IF(JA8="",0,((30/(IZ8*$F8)*(IZ8*$F8-JA8))/30)),0)+IF(JE8="Ano",IF(JD8="",0,((30/(JC8*$F8)*(JC8*$F8-JD8))/30)),0)+IF(JH8="Ano",IF(JG8="",0,((30/(JF8*$F8)*(JF8*$F8-JG8))/30)),0)+IF(JK8="Ano",IF(JJ8="",0,((30/(JI8*$F8)*(JI8*$F8-JJ8))/30)),0)+IF(JN8="Ano",IF(JM8="",0,((30/(JL8*$F8)*(JL8*$F8-JM8))/30)),0)&gt;($M8-1-$BO8-$DE8-$EU8-$GK8-$IA8),($M8-1-$BO8-$DE8-$EU8-$GK8-$IA8),IF(IG8="Ano",IF(IF8="",0,((30/(IE8*$F8)*(IE8*$F8-IF8))/30)),0)+IF(IJ8="Ano",IF(II8="",0,((30/(IH8*$F8)*(IH8*$F8-II8))/30)),0)+IF(IM8="Ano",IF(IL8="",0,((30/(IK8*$F8)*(IK8*$F8-IL8))/30)),0)+IF(IP8="Ano",IF(IO8="",0,((30/(IN8*$F8)*(IN8*$F8-IO8))/30)),0)+IF(IS8="Ano",IF(IR8="",0,((30/(IQ8*$F8)*(IQ8*$F8-IR8))/30)),0)+IF(IV8="Ano",IF(IU8="",0,((30/(IT8*$F8)*(IT8*$F8-IU8))/30)),0)+IF(IY8="Ano",IF(IX8="",0,((30/(IW8*$F8)*(IW8*$F8-IX8))/30)),0)+IF(JB8="Ano",IF(JA8="",0,((30/(IZ8*$F8)*(IZ8*$F8-JA8))/30)),0)+IF(JE8="Ano",IF(JD8="",0,((30/(JC8*$F8)*(JC8*$F8-JD8))/30)),0)+IF(JH8="Ano",IF(JG8="",0,((30/(JF8*$F8)*(JF8*$F8-JG8))/30)),0)+IF(JK8="Ano",IF(JJ8="",0,((30/(JI8*$F8)*(JI8*$F8-JJ8))/30)),0)+IF(JN8="Ano",IF(JM8="",0,((30/(JL8*$F8)*(JL8*$F8-JM8))/30)),0)))),0.01)</f>
        <v>0</v>
      </c>
      <c r="JR8" s="281">
        <f t="shared" ref="JR8:JR71" si="31">ROUND(JQ8*$N8,2)</f>
        <v>0</v>
      </c>
      <c r="JS8" s="23"/>
      <c r="JT8" s="23"/>
      <c r="JU8" s="563">
        <v>160</v>
      </c>
      <c r="JV8" s="564"/>
      <c r="JW8" s="565"/>
      <c r="JX8" s="563">
        <v>160</v>
      </c>
      <c r="JY8" s="564"/>
      <c r="JZ8" s="565"/>
      <c r="KA8" s="563">
        <v>160</v>
      </c>
      <c r="KB8" s="564"/>
      <c r="KC8" s="565"/>
      <c r="KD8" s="563">
        <v>160</v>
      </c>
      <c r="KE8" s="564"/>
      <c r="KF8" s="565"/>
      <c r="KG8" s="563">
        <v>160</v>
      </c>
      <c r="KH8" s="564"/>
      <c r="KI8" s="565"/>
      <c r="KJ8" s="563">
        <v>160</v>
      </c>
      <c r="KK8" s="564"/>
      <c r="KL8" s="565"/>
      <c r="KM8" s="563">
        <v>160</v>
      </c>
      <c r="KN8" s="564"/>
      <c r="KO8" s="565"/>
      <c r="KP8" s="563">
        <v>160</v>
      </c>
      <c r="KQ8" s="564"/>
      <c r="KR8" s="565"/>
      <c r="KS8" s="563">
        <v>160</v>
      </c>
      <c r="KT8" s="564"/>
      <c r="KU8" s="565"/>
      <c r="KV8" s="563">
        <v>160</v>
      </c>
      <c r="KW8" s="564"/>
      <c r="KX8" s="565"/>
      <c r="KY8" s="563">
        <v>160</v>
      </c>
      <c r="KZ8" s="564"/>
      <c r="LA8" s="565"/>
      <c r="LB8" s="563">
        <v>160</v>
      </c>
      <c r="LC8" s="564"/>
      <c r="LD8" s="565"/>
      <c r="LE8" s="278">
        <f t="shared" ref="LE8:LE71" si="32">FLOOR(IF($Z8="Ne",0,IF(IF(JV8="",0,((30/(JU8*$F8)*(JU8*$F8-JV8))/30))+IF(JY8="",0,((30/(JX8*$F8)*(JX8*$F8-JY8))/30))+IF(KB8="",0,((30/(KA8*$F8)*(KA8*$F8-KB8))/30))+IF(KE8="",0,((30/(KD8*$F8)*(KD8*$F8-KE8))/30))+IF(KH8="",0,((30/(KG8*$F8)*(KG8*$F8-KH8))/30))+IF(KK8="",0,((30/(KJ8*$F8)*(KJ8*$F8-KK8))/30))+IF(KN8="",0,((30/(KM8*$F8)*(KM8*$F8-KN8))/30))+IF(KQ8="",0,((30/(KP8*$F8)*(KP8*$F8-KQ8))/30))+IF(KT8="",0,((30/(KS8*$F8)*(KS8*$F8-KT8))/30))+IF(KW8="",0,((30/(KV8*$F8)*(KV8*$F8-KW8))/30))+IF(KZ8="",0,((30/(KY8*$F8)*(KY8*$F8-KZ8))/30))+IF(LC8="",0,((30/(LB8*$F8)*(LB8*$F8-LC8))/30))&gt;($E8-1-$BM8-$DC8-$ES8-$GI8-$HY8-$JO8),$E8-1-$BM8-$DC8-$ES8-$GI8-$HY8-$JO8,IF(JV8="",0,((30/(JU8*$F8)*(JU8*$F8-JV8))/30))+IF(JY8="",0,((30/(JX8*$F8)*(JX8*$F8-JY8))/30))+IF(KB8="",0,((30/(KA8*$F8)*(KA8*$F8-KB8))/30))+IF(KE8="",0,((30/(KD8*$F8)*(KD8*$F8-KE8))/30))+IF(KH8="",0,((30/(KG8*$F8)*(KG8*$F8-KH8))/30))+IF(KK8="",0,((30/(KJ8*$F8)*(KJ8*$F8-KK8))/30))+IF(KN8="",0,((30/(KM8*$F8)*(KM8*$F8-KN8))/30))+IF(KQ8="",0,((30/(KP8*$F8)*(KP8*$F8-KQ8))/30))+IF(KT8="",0,((30/(KS8*$F8)*(KS8*$F8-KT8))/30))+IF(KW8="",0,((30/(KV8*$F8)*(KV8*$F8-KW8))/30))+IF(KZ8="",0,((30/(KY8*$F8)*(KY8*$F8-KZ8))/30))+IF(LC8="",0,((30/(LB8*$F8)*(LB8*$F8-LC8))/30)))),0.01)</f>
        <v>0</v>
      </c>
      <c r="LF8" s="279">
        <f t="shared" ref="LF8:LF71" si="33">ROUND(LE8*$I8,2)</f>
        <v>0</v>
      </c>
      <c r="LG8" s="280">
        <f t="shared" ref="LG8:LG71" si="34">FLOOR(IF($Z8="Ne",0,IF(OR($M8=0,$M8=""),0,IF(IF(JW8="Ano",IF(JV8="",0,((30/(JU8*$F8)*(JU8*$F8-JV8))/30)),0)+IF(JZ8="Ano",IF(JY8="",0,((30/(JX8*$F8)*(JX8*$F8-JY8))/30)),0)+IF(KC8="Ano",IF(KB8="",0,((30/(KA8*$F8)*(KA8*$F8-KB8))/30)),0)+IF(KF8="Ano",IF(KE8="",0,((30/(KD8*$F8)*(KD8*$F8-KE8))/30)),0)+IF(KI8="Ano",IF(KH8="",0,((30/(KG8*$F8)*(KG8*$F8-KH8))/30)),0)+IF(KL8="Ano",IF(KK8="",0,((30/(KJ8*$F8)*(KJ8*$F8-KK8))/30)),0)+IF(KO8="Ano",IF(KN8="",0,((30/(KM8*$F8)*(KM8*$F8-KN8))/30)),0)+IF(KR8="Ano",IF(KQ8="",0,((30/(KP8*$F8)*(KP8*$F8-KQ8))/30)),0)+IF(KU8="Ano",IF(KT8="",0,((30/(KS8*$F8)*(KS8*$F8-KT8))/30)),0)+IF(KX8="Ano",IF(KW8="",0,((30/(KV8*$F8)*(KV8*$F8-KW8))/30)),0)+IF(LA8="Ano",IF(KZ8="",0,((30/(KY8*$F8)*(KY8*$F8-KZ8))/30)),0)+IF(LD8="Ano",IF(LC8="",0,((30/(LB8*$F8)*(LB8*$F8-LC8))/30)),0)&gt;($M8-1-$BO8-$DE8-$EU8-$GK8-$IA8-$JQ8),($M8-1-$BO8-$DE8-$EU8-$GK8-$IA8-$JQ8),IF(JW8="Ano",IF(JV8="",0,((30/(JU8*$F8)*(JU8*$F8-JV8))/30)),0)+IF(JZ8="Ano",IF(JY8="",0,((30/(JX8*$F8)*(JX8*$F8-JY8))/30)),0)+IF(KC8="Ano",IF(KB8="",0,((30/(KA8*$F8)*(KA8*$F8-KB8))/30)),0)+IF(KF8="Ano",IF(KE8="",0,((30/(KD8*$F8)*(KD8*$F8-KE8))/30)),0)+IF(KI8="Ano",IF(KH8="",0,((30/(KG8*$F8)*(KG8*$F8-KH8))/30)),0)+IF(KL8="Ano",IF(KK8="",0,((30/(KJ8*$F8)*(KJ8*$F8-KK8))/30)),0)+IF(KO8="Ano",IF(KN8="",0,((30/(KM8*$F8)*(KM8*$F8-KN8))/30)),0)+IF(KR8="Ano",IF(KQ8="",0,((30/(KP8*$F8)*(KP8*$F8-KQ8))/30)),0)+IF(KU8="Ano",IF(KT8="",0,((30/(KS8*$F8)*(KS8*$F8-KT8))/30)),0)+IF(KX8="Ano",IF(KW8="",0,((30/(KV8*$F8)*(KV8*$F8-KW8))/30)),0)+IF(LA8="Ano",IF(KZ8="",0,((30/(KY8*$F8)*(KY8*$F8-KZ8))/30)),0)+IF(LD8="Ano",IF(LC8="",0,((30/(LB8*$F8)*(LB8*$F8-LC8))/30)),0)))),0.01)</f>
        <v>0</v>
      </c>
      <c r="LH8" s="281">
        <f t="shared" ref="LH8:LH71" si="35">ROUND(LG8*$N8,2)</f>
        <v>0</v>
      </c>
      <c r="LI8" s="23"/>
      <c r="LJ8" s="23"/>
      <c r="LK8" s="563">
        <v>160</v>
      </c>
      <c r="LL8" s="564"/>
      <c r="LM8" s="565"/>
      <c r="LN8" s="563">
        <v>160</v>
      </c>
      <c r="LO8" s="564"/>
      <c r="LP8" s="565"/>
      <c r="LQ8" s="563">
        <v>160</v>
      </c>
      <c r="LR8" s="564"/>
      <c r="LS8" s="565"/>
      <c r="LT8" s="563">
        <v>160</v>
      </c>
      <c r="LU8" s="564"/>
      <c r="LV8" s="565"/>
      <c r="LW8" s="563">
        <v>160</v>
      </c>
      <c r="LX8" s="564"/>
      <c r="LY8" s="565"/>
      <c r="LZ8" s="563">
        <v>160</v>
      </c>
      <c r="MA8" s="564"/>
      <c r="MB8" s="565"/>
      <c r="MC8" s="563">
        <v>160</v>
      </c>
      <c r="MD8" s="564"/>
      <c r="ME8" s="565"/>
      <c r="MF8" s="563">
        <v>160</v>
      </c>
      <c r="MG8" s="564"/>
      <c r="MH8" s="565"/>
      <c r="MI8" s="563">
        <v>160</v>
      </c>
      <c r="MJ8" s="564"/>
      <c r="MK8" s="565"/>
      <c r="ML8" s="563">
        <v>160</v>
      </c>
      <c r="MM8" s="564"/>
      <c r="MN8" s="565"/>
      <c r="MO8" s="563">
        <v>160</v>
      </c>
      <c r="MP8" s="564"/>
      <c r="MQ8" s="565"/>
      <c r="MR8" s="563">
        <v>160</v>
      </c>
      <c r="MS8" s="564"/>
      <c r="MT8" s="565"/>
      <c r="MU8" s="278">
        <f t="shared" ref="MU8:MU71" si="36">FLOOR(IF($Z8="Ne",0,IF(IF(LL8="",0,((30/(LK8*$F8)*(LK8*$F8-LL8))/30))+IF(LO8="",0,((30/(LN8*$F8)*(LN8*$F8-LO8))/30))+IF(LR8="",0,((30/(LQ8*$F8)*(LQ8*$F8-LR8))/30))+IF(LU8="",0,((30/(LT8*$F8)*(LT8*$F8-LU8))/30))+IF(LX8="",0,((30/(LW8*$F8)*(LW8*$F8-LX8))/30))+IF(MA8="",0,((30/(LZ8*$F8)*(LZ8*$F8-MA8))/30))+IF(MD8="",0,((30/(MC8*$F8)*(MC8*$F8-MD8))/30))+IF(MG8="",0,((30/(MF8*$F8)*(MF8*$F8-MG8))/30))+IF(MJ8="",0,((30/(MI8*$F8)*(MI8*$F8-MJ8))/30))+IF(MM8="",0,((30/(ML8*$F8)*(ML8*$F8-MM8))/30))+IF(MP8="",0,((30/(MO8*$F8)*(MO8*$F8-MP8))/30))+IF(MS8="",0,((30/(MR8*$F8)*(MR8*$F8-MS8))/30))&gt;($E8-1-$BM8-$DC8-$ES8-$GI8-$HY8-$JO8-$LE8),$E8-1-$BM8-$DC8-$ES8-$GI8-$HY8-$JO8-$LE8,IF(LL8="",0,((30/(LK8*$F8)*(LK8*$F8-LL8))/30))+IF(LO8="",0,((30/(LN8*$F8)*(LN8*$F8-LO8))/30))+IF(LR8="",0,((30/(LQ8*$F8)*(LQ8*$F8-LR8))/30))+IF(LU8="",0,((30/(LT8*$F8)*(LT8*$F8-LU8))/30))+IF(LX8="",0,((30/(LW8*$F8)*(LW8*$F8-LX8))/30))+IF(MA8="",0,((30/(LZ8*$F8)*(LZ8*$F8-MA8))/30))+IF(MD8="",0,((30/(MC8*$F8)*(MC8*$F8-MD8))/30))+IF(MG8="",0,((30/(MF8*$F8)*(MF8*$F8-MG8))/30))+IF(MJ8="",0,((30/(MI8*$F8)*(MI8*$F8-MJ8))/30))+IF(MM8="",0,((30/(ML8*$F8)*(ML8*$F8-MM8))/30))+IF(MP8="",0,((30/(MO8*$F8)*(MO8*$F8-MP8))/30))+IF(MS8="",0,((30/(MR8*$F8)*(MR8*$F8-MS8))/30)))),0.01)</f>
        <v>0</v>
      </c>
      <c r="MV8" s="279">
        <f t="shared" ref="MV8:MV71" si="37">ROUND(MU8*$I8,2)</f>
        <v>0</v>
      </c>
      <c r="MW8" s="280">
        <f t="shared" ref="MW8:MW71" si="38">FLOOR(IF($Z8="Ne",0,IF(OR($M8=0,$M8=""),0,IF(IF(LM8="Ano",IF(LL8="",0,((30/(LK8*$F8)*(LK8*$F8-LL8))/30)),0)+IF(LP8="Ano",IF(LO8="",0,((30/(LN8*$F8)*(LN8*$F8-LO8))/30)),0)+IF(LS8="Ano",IF(LR8="",0,((30/(LQ8*$F8)*(LQ8*$F8-LR8))/30)),0)+IF(LV8="Ano",IF(LU8="",0,((30/(LT8*$F8)*(LT8*$F8-LU8))/30)),0)+IF(LY8="Ano",IF(LX8="",0,((30/(LW8*$F8)*(LW8*$F8-LX8))/30)),0)+IF(MB8="Ano",IF(MA8="",0,((30/(LZ8*$F8)*(LZ8*$F8-MA8))/30)),0)+IF(ME8="Ano",IF(MD8="",0,((30/(MC8*$F8)*(MC8*$F8-MD8))/30)),0)+IF(MH8="Ano",IF(MG8="",0,((30/(MF8*$F8)*(MF8*$F8-MG8))/30)),0)+IF(MK8="Ano",IF(MJ8="",0,((30/(MI8*$F8)*(MI8*$F8-MJ8))/30)),0)+IF(MN8="Ano",IF(MM8="",0,((30/(ML8*$F8)*(ML8*$F8-MM8))/30)),0)+IF(MQ8="Ano",IF(MP8="",0,((30/(MO8*$F8)*(MO8*$F8-MP8))/30)),0)+IF(MT8="Ano",IF(MS8="",0,((30/(MR8*$F8)*(MR8*$F8-MS8))/30)),0)&gt;($M8-1-$BO8-$DE8-$EU8-$GK8-$IA8-$JQ8-$LG8),($M8-1-$BO8-$DE8-$EU8-$GK8-$IA8-$JQ8-$LG8),IF(LM8="Ano",IF(LL8="",0,((30/(LK8*$F8)*(LK8*$F8-LL8))/30)),0)+IF(LP8="Ano",IF(LO8="",0,((30/(LN8*$F8)*(LN8*$F8-LO8))/30)),0)+IF(LS8="Ano",IF(LR8="",0,((30/(LQ8*$F8)*(LQ8*$F8-LR8))/30)),0)+IF(LV8="Ano",IF(LU8="",0,((30/(LT8*$F8)*(LT8*$F8-LU8))/30)),0)+IF(LY8="Ano",IF(LX8="",0,((30/(LW8*$F8)*(LW8*$F8-LX8))/30)),0)+IF(MB8="Ano",IF(MA8="",0,((30/(LZ8*$F8)*(LZ8*$F8-MA8))/30)),0)+IF(ME8="Ano",IF(MD8="",0,((30/(MC8*$F8)*(MC8*$F8-MD8))/30)),0)+IF(MH8="Ano",IF(MG8="",0,((30/(MF8*$F8)*(MF8*$F8-MG8))/30)),0)+IF(MK8="Ano",IF(MJ8="",0,((30/(MI8*$F8)*(MI8*$F8-MJ8))/30)),0)+IF(MN8="Ano",IF(MM8="",0,((30/(ML8*$F8)*(ML8*$F8-MM8))/30)),0)+IF(MQ8="Ano",IF(MP8="",0,((30/(MO8*$F8)*(MO8*$F8-MP8))/30)),0)+IF(MT8="Ano",IF(MS8="",0,((30/(MR8*$F8)*(MR8*$F8-MS8))/30)),0)))),0.01)</f>
        <v>0</v>
      </c>
      <c r="MX8" s="281">
        <f t="shared" ref="MX8:MX71" si="39">ROUND(MW8*$N8,2)</f>
        <v>0</v>
      </c>
      <c r="MY8" s="23"/>
      <c r="MZ8" s="23"/>
      <c r="NA8" s="563">
        <v>160</v>
      </c>
      <c r="NB8" s="564"/>
      <c r="NC8" s="565"/>
      <c r="ND8" s="563">
        <v>160</v>
      </c>
      <c r="NE8" s="564"/>
      <c r="NF8" s="565"/>
      <c r="NG8" s="563">
        <v>160</v>
      </c>
      <c r="NH8" s="564"/>
      <c r="NI8" s="565"/>
      <c r="NJ8" s="563">
        <v>160</v>
      </c>
      <c r="NK8" s="564"/>
      <c r="NL8" s="565"/>
      <c r="NM8" s="563">
        <v>160</v>
      </c>
      <c r="NN8" s="564"/>
      <c r="NO8" s="565"/>
      <c r="NP8" s="563">
        <v>160</v>
      </c>
      <c r="NQ8" s="564"/>
      <c r="NR8" s="565"/>
      <c r="NS8" s="563">
        <v>160</v>
      </c>
      <c r="NT8" s="564"/>
      <c r="NU8" s="565"/>
      <c r="NV8" s="563">
        <v>160</v>
      </c>
      <c r="NW8" s="564"/>
      <c r="NX8" s="565"/>
      <c r="NY8" s="563">
        <v>160</v>
      </c>
      <c r="NZ8" s="564"/>
      <c r="OA8" s="565"/>
      <c r="OB8" s="563">
        <v>160</v>
      </c>
      <c r="OC8" s="564"/>
      <c r="OD8" s="565"/>
      <c r="OE8" s="563">
        <v>160</v>
      </c>
      <c r="OF8" s="564"/>
      <c r="OG8" s="565"/>
      <c r="OH8" s="563">
        <v>160</v>
      </c>
      <c r="OI8" s="564"/>
      <c r="OJ8" s="565"/>
      <c r="OK8" s="278">
        <f t="shared" ref="OK8:OK71" si="40">FLOOR(IF($Z8="Ne",0,IF(IF(NB8="",0,((30/(NA8*$F8)*(NA8*$F8-NB8))/30))+IF(NE8="",0,((30/(ND8*$F8)*(ND8*$F8-NE8))/30))+IF(NH8="",0,((30/(NG8*$F8)*(NG8*$F8-NH8))/30))+IF(NK8="",0,((30/(NJ8*$F8)*(NJ8*$F8-NK8))/30))+IF(NN8="",0,((30/(NM8*$F8)*(NM8*$F8-NN8))/30))+IF(NQ8="",0,((30/(NP8*$F8)*(NP8*$F8-NQ8))/30))+IF(NT8="",0,((30/(NS8*$F8)*(NS8*$F8-NT8))/30))+IF(NW8="",0,((30/(NV8*$F8)*(NV8*$F8-NW8))/30))+IF(NZ8="",0,((30/(NY8*$F8)*(NY8*$F8-NZ8))/30))+IF(OC8="",0,((30/(OB8*$F8)*(OB8*$F8-OC8))/30))+IF(OF8="",0,((30/(OE8*$F8)*(OE8*$F8-OF8))/30))+IF(OI8="",0,((30/(OH8*$F8)*(OH8*$F8-OI8))/30))&gt;($E8-1-$BM8-$DC8-$ES8-$GI8-$HY8-$JO8-$LE8-$MU8),$E8-1-$BM8-$DC8-$ES8-$GI8-$HY8-$JO8-$LE8-$MU8,IF(NB8="",0,((30/(NA8*$F8)*(NA8*$F8-NB8))/30))+IF(NE8="",0,((30/(ND8*$F8)*(ND8*$F8-NE8))/30))+IF(NH8="",0,((30/(NG8*$F8)*(NG8*$F8-NH8))/30))+IF(NK8="",0,((30/(NJ8*$F8)*(NJ8*$F8-NK8))/30))+IF(NN8="",0,((30/(NM8*$F8)*(NM8*$F8-NN8))/30))+IF(NQ8="",0,((30/(NP8*$F8)*(NP8*$F8-NQ8))/30))+IF(NT8="",0,((30/(NS8*$F8)*(NS8*$F8-NT8))/30))+IF(NW8="",0,((30/(NV8*$F8)*(NV8*$F8-NW8))/30))+IF(NZ8="",0,((30/(NY8*$F8)*(NY8*$F8-NZ8))/30))+IF(OC8="",0,((30/(OB8*$F8)*(OB8*$F8-OC8))/30))+IF(OF8="",0,((30/(OE8*$F8)*(OE8*$F8-OF8))/30))+IF(OI8="",0,((30/(OH8*$F8)*(OH8*$F8-OI8))/30)))),0.01)</f>
        <v>0</v>
      </c>
      <c r="OL8" s="279">
        <f t="shared" ref="OL8:OL71" si="41">ROUND(OK8*$I8,2)</f>
        <v>0</v>
      </c>
      <c r="OM8" s="280">
        <f t="shared" ref="OM8:OM71" si="42">FLOOR(IF($Z8="Ne",0,IF(OR($M8=0,$M8=""),0,IF(IF(NC8="Ano",IF(NB8="",0,((30/(NA8*$F8)*(NA8*$F8-NB8))/30)),0)+IF(NF8="Ano",IF(NE8="",0,((30/(ND8*$F8)*(ND8*$F8-NE8))/30)),0)+IF(NI8="Ano",IF(NH8="",0,((30/(NG8*$F8)*(NG8*$F8-NH8))/30)),0)+IF(NL8="Ano",IF(NK8="",0,((30/(NJ8*$F8)*(NJ8*$F8-NK8))/30)),0)+IF(NO8="Ano",IF(NN8="",0,((30/(NM8*$F8)*(NM8*$F8-NN8))/30)),0)+IF(NR8="Ano",IF(NQ8="",0,((30/(NP8*$F8)*(NP8*$F8-NQ8))/30)),0)+IF(NU8="Ano",IF(NT8="",0,((30/(NS8*$F8)*(NS8*$F8-NT8))/30)),0)+IF(NX8="Ano",IF(NW8="",0,((30/(NV8*$F8)*(NV8*$F8-NW8))/30)),0)+IF(OA8="Ano",IF(NZ8="",0,((30/(NY8*$F8)*(NY8*$F8-NZ8))/30)),0)+IF(OD8="Ano",IF(OC8="",0,((30/(OB8*$F8)*(OB8*$F8-OC8))/30)),0)+IF(OG8="Ano",IF(OF8="",0,((30/(OE8*$F8)*(OE8*$F8-OF8))/30)),0)+IF(OJ8="Ano",IF(OI8="",0,((30/(OH8*$F8)*(OH8*$F8-OI8))/30)),0)&gt;($M8-1-$BO8-$DE8-$EU8-$GK8-$IA8-$JQ8-$LG8-$MW8),($M8-1-$BO8-$DE8-$EU8-$GK8-$IA8-$JQ8-$LG8-$MW8),IF(NC8="Ano",IF(NB8="",0,((30/(NA8*$F8)*(NA8*$F8-NB8))/30)),0)+IF(NF8="Ano",IF(NE8="",0,((30/(ND8*$F8)*(ND8*$F8-NE8))/30)),0)+IF(NI8="Ano",IF(NH8="",0,((30/(NG8*$F8)*(NG8*$F8-NH8))/30)),0)+IF(NL8="Ano",IF(NK8="",0,((30/(NJ8*$F8)*(NJ8*$F8-NK8))/30)),0)+IF(NO8="Ano",IF(NN8="",0,((30/(NM8*$F8)*(NM8*$F8-NN8))/30)),0)+IF(NR8="Ano",IF(NQ8="",0,((30/(NP8*$F8)*(NP8*$F8-NQ8))/30)),0)+IF(NU8="Ano",IF(NT8="",0,((30/(NS8*$F8)*(NS8*$F8-NT8))/30)),0)+IF(NX8="Ano",IF(NW8="",0,((30/(NV8*$F8)*(NV8*$F8-NW8))/30)),0)+IF(OA8="Ano",IF(NZ8="",0,((30/(NY8*$F8)*(NY8*$F8-NZ8))/30)),0)+IF(OD8="Ano",IF(OC8="",0,((30/(OB8*$F8)*(OB8*$F8-OC8))/30)),0)+IF(OG8="Ano",IF(OF8="",0,((30/(OE8*$F8)*(OE8*$F8-OF8))/30)),0)+IF(OJ8="Ano",IF(OI8="",0,((30/(OH8*$F8)*(OH8*$F8-OI8))/30)),0)))),0.01)</f>
        <v>0</v>
      </c>
      <c r="ON8" s="281">
        <f t="shared" ref="ON8:ON71" si="43">ROUND(OM8*$N8,2)</f>
        <v>0</v>
      </c>
      <c r="OO8" s="23"/>
      <c r="OP8" s="23"/>
      <c r="OQ8" s="571" t="s">
        <v>297</v>
      </c>
      <c r="OR8" s="577">
        <v>160</v>
      </c>
      <c r="OS8" s="573"/>
      <c r="OT8" s="175"/>
      <c r="OU8" s="278">
        <f t="shared" ref="OU8:OU71" si="44">FLOOR(IF($OQ8="Ne",0,IF(OS8="",0,((30/(OR8*F8)*(OR8*F8-OS8))/30))),0.01)</f>
        <v>0</v>
      </c>
      <c r="OV8" s="281">
        <f t="shared" ref="OV8:OV71" si="45">ROUND(OU8*I8,2)</f>
        <v>0</v>
      </c>
      <c r="OW8" s="280">
        <f t="shared" ref="OW8:OW71" si="46">FLOOR(IF(OR($M8=0,$M8=""),0,IF(OQ8="Ano",IF(OT8="Ano",OU8,0),0)),0.01)</f>
        <v>0</v>
      </c>
      <c r="OX8" s="281">
        <f t="shared" ref="OX8:OX71" si="47">ROUND(OW8*N8,2)</f>
        <v>0</v>
      </c>
      <c r="OY8" s="574"/>
      <c r="OZ8" s="23"/>
      <c r="PA8" s="23"/>
      <c r="PB8" s="274">
        <f t="shared" si="0"/>
        <v>0</v>
      </c>
      <c r="PC8" s="275">
        <f t="shared" si="1"/>
        <v>0</v>
      </c>
      <c r="PD8" s="280">
        <f t="shared" si="2"/>
        <v>0</v>
      </c>
      <c r="PE8" s="281">
        <f t="shared" si="3"/>
        <v>0</v>
      </c>
      <c r="PF8" s="276">
        <f t="shared" si="4"/>
        <v>0</v>
      </c>
      <c r="PG8" s="277">
        <f t="shared" si="5"/>
        <v>0</v>
      </c>
      <c r="PH8" s="280">
        <f t="shared" si="6"/>
        <v>0</v>
      </c>
      <c r="PI8" s="279">
        <f t="shared" si="7"/>
        <v>0</v>
      </c>
      <c r="PJ8" s="406">
        <f t="shared" ref="PJ8:PJ71" si="48">IF(R8=1,IF(E8=PB8,1,0),0)</f>
        <v>0</v>
      </c>
      <c r="PK8" s="368">
        <f t="shared" ref="PK8:PK71" si="49">IF(R8=1,R8-PJ8,0)</f>
        <v>0</v>
      </c>
      <c r="PL8" s="409"/>
      <c r="PM8" s="373"/>
      <c r="PN8" s="406">
        <f t="shared" ref="PN8:PN71" si="50">IF(U8=1,IF(Z8="Ano",1,0),0)</f>
        <v>0</v>
      </c>
      <c r="PO8" s="368">
        <f t="shared" ref="PO8:PO71" si="51">IF(U8=1,U8-PN8,0)</f>
        <v>0</v>
      </c>
      <c r="PP8" s="26"/>
      <c r="PQ8" s="26"/>
      <c r="PR8" s="23"/>
      <c r="PX8" s="26"/>
    </row>
    <row r="9" spans="1:440" s="26" customFormat="1" ht="16.5" customHeight="1" x14ac:dyDescent="0.25">
      <c r="B9" s="118" t="s">
        <v>5</v>
      </c>
      <c r="C9" s="1140"/>
      <c r="D9" s="1095"/>
      <c r="E9" s="320"/>
      <c r="F9" s="656">
        <v>1</v>
      </c>
      <c r="G9" s="321"/>
      <c r="H9" s="122"/>
      <c r="I9" s="112">
        <f>INT(ROUND(F9,2)*(IF(RIGHT(G9,1)="*",data!$J$3*H9+(IF(H9&gt;0, data!$K$3,0)),(IF(G9&gt;0,data!$J$3*RIGHT(G9,5)+data!$K$3,0)))))</f>
        <v>0</v>
      </c>
      <c r="J9" s="112">
        <f>IF(E9&gt;0,I9*E9,0)</f>
        <v>0</v>
      </c>
      <c r="K9" s="112"/>
      <c r="L9" s="317"/>
      <c r="M9" s="316"/>
      <c r="N9" s="112">
        <f>INT(ROUND(F9,2)*(IF(J9&gt;0,(IF(L9="ano",data!$J$6,0)),0)))</f>
        <v>0</v>
      </c>
      <c r="O9" s="114">
        <f>IF(M9&gt;E9,N9*E9,N9*M9)</f>
        <v>0</v>
      </c>
      <c r="P9" s="123">
        <f>J9+O9</f>
        <v>0</v>
      </c>
      <c r="R9" s="116" t="str">
        <f>IF(P9&gt;0,1,"")</f>
        <v/>
      </c>
      <c r="S9" s="688"/>
      <c r="T9" s="117" t="s">
        <v>338</v>
      </c>
      <c r="U9" s="377" t="str">
        <f t="shared" ref="U9:U49" si="52">R9</f>
        <v/>
      </c>
      <c r="V9" s="26">
        <f>IF(P9&gt;0,IF(ISTEXT(C9)=TRUE,0,1),0)</f>
        <v>0</v>
      </c>
      <c r="W9" s="26">
        <f>IF(H9&gt;0,IF(RIGHT(G9,1)="*",0,1),0)</f>
        <v>0</v>
      </c>
      <c r="X9" s="26">
        <f>IF(OR(G9=data!$I$18,G9=data!$I$19,G9=data!$I$20,G9=data!$I$21,G9=data!$I$22,G9=data!$I$23,G9=data!$I$24,G9=data!$I$25,G9=data!$I$26,G9=data!$I$27,G9=data!$I$28,G9=data!$I$29,G9=data!$I$30,G9=data!$I$31,G9=data!$I$32,G9=data!$I$33,G9=data!$I$34,G9=data!$I$35,G9=data!$I$36,G9=data!$I$37,G9=data!$I$38,G9=data!$I$39,G9=data!$I$40,G9=data!$I$41,G9=data!$I$42,G9=data!$I$43,G9=data!$I$44),1,0)</f>
        <v>0</v>
      </c>
      <c r="Z9" s="176" t="s">
        <v>297</v>
      </c>
      <c r="AA9" s="10"/>
      <c r="AB9" s="10"/>
      <c r="AC9" s="168">
        <v>160</v>
      </c>
      <c r="AD9" s="328"/>
      <c r="AE9" s="223"/>
      <c r="AF9" s="168">
        <v>160</v>
      </c>
      <c r="AG9" s="328"/>
      <c r="AH9" s="223"/>
      <c r="AI9" s="168">
        <v>160</v>
      </c>
      <c r="AJ9" s="328"/>
      <c r="AK9" s="223"/>
      <c r="AL9" s="168">
        <v>160</v>
      </c>
      <c r="AM9" s="328"/>
      <c r="AN9" s="223"/>
      <c r="AO9" s="168">
        <v>160</v>
      </c>
      <c r="AP9" s="328"/>
      <c r="AQ9" s="223"/>
      <c r="AR9" s="168">
        <v>160</v>
      </c>
      <c r="AS9" s="328"/>
      <c r="AT9" s="223"/>
      <c r="AU9" s="168">
        <v>160</v>
      </c>
      <c r="AV9" s="328"/>
      <c r="AW9" s="223"/>
      <c r="AX9" s="168">
        <v>160</v>
      </c>
      <c r="AY9" s="328"/>
      <c r="AZ9" s="223"/>
      <c r="BA9" s="168">
        <v>160</v>
      </c>
      <c r="BB9" s="328"/>
      <c r="BC9" s="223"/>
      <c r="BD9" s="168">
        <v>160</v>
      </c>
      <c r="BE9" s="328"/>
      <c r="BF9" s="223"/>
      <c r="BG9" s="168">
        <v>160</v>
      </c>
      <c r="BH9" s="328"/>
      <c r="BI9" s="223"/>
      <c r="BJ9" s="168">
        <v>160</v>
      </c>
      <c r="BK9" s="328"/>
      <c r="BL9" s="223"/>
      <c r="BM9" s="280">
        <f t="shared" si="8"/>
        <v>0</v>
      </c>
      <c r="BN9" s="279">
        <f t="shared" si="9"/>
        <v>0</v>
      </c>
      <c r="BO9" s="280">
        <f t="shared" si="10"/>
        <v>0</v>
      </c>
      <c r="BP9" s="281">
        <f t="shared" si="11"/>
        <v>0</v>
      </c>
      <c r="BQ9" s="4"/>
      <c r="BR9" s="4"/>
      <c r="BS9" s="164">
        <v>160</v>
      </c>
      <c r="BT9" s="327"/>
      <c r="BU9" s="177"/>
      <c r="BV9" s="164">
        <v>160</v>
      </c>
      <c r="BW9" s="327"/>
      <c r="BX9" s="177"/>
      <c r="BY9" s="164">
        <v>160</v>
      </c>
      <c r="BZ9" s="327"/>
      <c r="CA9" s="177"/>
      <c r="CB9" s="164">
        <v>160</v>
      </c>
      <c r="CC9" s="327"/>
      <c r="CD9" s="177"/>
      <c r="CE9" s="164">
        <v>160</v>
      </c>
      <c r="CF9" s="327"/>
      <c r="CG9" s="177"/>
      <c r="CH9" s="164">
        <v>160</v>
      </c>
      <c r="CI9" s="327"/>
      <c r="CJ9" s="177"/>
      <c r="CK9" s="164">
        <v>160</v>
      </c>
      <c r="CL9" s="327"/>
      <c r="CM9" s="177"/>
      <c r="CN9" s="164">
        <v>160</v>
      </c>
      <c r="CO9" s="327"/>
      <c r="CP9" s="177"/>
      <c r="CQ9" s="164">
        <v>160</v>
      </c>
      <c r="CR9" s="327"/>
      <c r="CS9" s="177"/>
      <c r="CT9" s="164">
        <v>160</v>
      </c>
      <c r="CU9" s="327"/>
      <c r="CV9" s="177"/>
      <c r="CW9" s="164">
        <v>160</v>
      </c>
      <c r="CX9" s="327"/>
      <c r="CY9" s="177"/>
      <c r="CZ9" s="164">
        <v>160</v>
      </c>
      <c r="DA9" s="327"/>
      <c r="DB9" s="177"/>
      <c r="DC9" s="278">
        <f t="shared" si="12"/>
        <v>0</v>
      </c>
      <c r="DD9" s="279">
        <f t="shared" si="13"/>
        <v>0</v>
      </c>
      <c r="DE9" s="280">
        <f t="shared" si="14"/>
        <v>0</v>
      </c>
      <c r="DF9" s="281">
        <f t="shared" si="15"/>
        <v>0</v>
      </c>
      <c r="DG9" s="4"/>
      <c r="DH9" s="4"/>
      <c r="DI9" s="164">
        <v>160</v>
      </c>
      <c r="DJ9" s="327"/>
      <c r="DK9" s="177"/>
      <c r="DL9" s="164">
        <v>160</v>
      </c>
      <c r="DM9" s="327"/>
      <c r="DN9" s="177"/>
      <c r="DO9" s="164">
        <v>160</v>
      </c>
      <c r="DP9" s="327"/>
      <c r="DQ9" s="177"/>
      <c r="DR9" s="164">
        <v>160</v>
      </c>
      <c r="DS9" s="327"/>
      <c r="DT9" s="177"/>
      <c r="DU9" s="164">
        <v>160</v>
      </c>
      <c r="DV9" s="327"/>
      <c r="DW9" s="177"/>
      <c r="DX9" s="164">
        <v>160</v>
      </c>
      <c r="DY9" s="327"/>
      <c r="DZ9" s="177"/>
      <c r="EA9" s="164">
        <v>160</v>
      </c>
      <c r="EB9" s="327"/>
      <c r="EC9" s="177"/>
      <c r="ED9" s="164">
        <v>160</v>
      </c>
      <c r="EE9" s="327"/>
      <c r="EF9" s="177"/>
      <c r="EG9" s="164">
        <v>160</v>
      </c>
      <c r="EH9" s="327"/>
      <c r="EI9" s="177"/>
      <c r="EJ9" s="164">
        <v>160</v>
      </c>
      <c r="EK9" s="327"/>
      <c r="EL9" s="177"/>
      <c r="EM9" s="164">
        <v>160</v>
      </c>
      <c r="EN9" s="327"/>
      <c r="EO9" s="177"/>
      <c r="EP9" s="164">
        <v>160</v>
      </c>
      <c r="EQ9" s="327"/>
      <c r="ER9" s="177"/>
      <c r="ES9" s="278">
        <f t="shared" si="16"/>
        <v>0</v>
      </c>
      <c r="ET9" s="279">
        <f t="shared" si="17"/>
        <v>0</v>
      </c>
      <c r="EU9" s="280">
        <f t="shared" si="18"/>
        <v>0</v>
      </c>
      <c r="EV9" s="281">
        <f t="shared" si="19"/>
        <v>0</v>
      </c>
      <c r="EW9" s="4"/>
      <c r="EX9" s="4"/>
      <c r="EY9" s="164">
        <v>160</v>
      </c>
      <c r="EZ9" s="327"/>
      <c r="FA9" s="177"/>
      <c r="FB9" s="164">
        <v>160</v>
      </c>
      <c r="FC9" s="327"/>
      <c r="FD9" s="177"/>
      <c r="FE9" s="164">
        <v>160</v>
      </c>
      <c r="FF9" s="327"/>
      <c r="FG9" s="177"/>
      <c r="FH9" s="164">
        <v>160</v>
      </c>
      <c r="FI9" s="327"/>
      <c r="FJ9" s="177"/>
      <c r="FK9" s="164">
        <v>160</v>
      </c>
      <c r="FL9" s="327"/>
      <c r="FM9" s="177"/>
      <c r="FN9" s="164">
        <v>160</v>
      </c>
      <c r="FO9" s="327"/>
      <c r="FP9" s="177"/>
      <c r="FQ9" s="164">
        <v>160</v>
      </c>
      <c r="FR9" s="327"/>
      <c r="FS9" s="177"/>
      <c r="FT9" s="164">
        <v>160</v>
      </c>
      <c r="FU9" s="327"/>
      <c r="FV9" s="177"/>
      <c r="FW9" s="164">
        <v>160</v>
      </c>
      <c r="FX9" s="327"/>
      <c r="FY9" s="177"/>
      <c r="FZ9" s="164">
        <v>160</v>
      </c>
      <c r="GA9" s="327"/>
      <c r="GB9" s="177"/>
      <c r="GC9" s="164">
        <v>160</v>
      </c>
      <c r="GD9" s="327"/>
      <c r="GE9" s="177"/>
      <c r="GF9" s="164">
        <v>160</v>
      </c>
      <c r="GG9" s="327"/>
      <c r="GH9" s="177"/>
      <c r="GI9" s="278">
        <f t="shared" si="20"/>
        <v>0</v>
      </c>
      <c r="GJ9" s="279">
        <f t="shared" si="21"/>
        <v>0</v>
      </c>
      <c r="GK9" s="280">
        <f t="shared" si="22"/>
        <v>0</v>
      </c>
      <c r="GL9" s="281">
        <f t="shared" si="23"/>
        <v>0</v>
      </c>
      <c r="GM9" s="4"/>
      <c r="GN9" s="4"/>
      <c r="GO9" s="164">
        <v>160</v>
      </c>
      <c r="GP9" s="327"/>
      <c r="GQ9" s="177"/>
      <c r="GR9" s="164">
        <v>160</v>
      </c>
      <c r="GS9" s="327"/>
      <c r="GT9" s="177"/>
      <c r="GU9" s="164">
        <v>160</v>
      </c>
      <c r="GV9" s="327"/>
      <c r="GW9" s="177"/>
      <c r="GX9" s="164">
        <v>160</v>
      </c>
      <c r="GY9" s="327"/>
      <c r="GZ9" s="177"/>
      <c r="HA9" s="164">
        <v>160</v>
      </c>
      <c r="HB9" s="327"/>
      <c r="HC9" s="177"/>
      <c r="HD9" s="164">
        <v>160</v>
      </c>
      <c r="HE9" s="327"/>
      <c r="HF9" s="177"/>
      <c r="HG9" s="164">
        <v>160</v>
      </c>
      <c r="HH9" s="327"/>
      <c r="HI9" s="177"/>
      <c r="HJ9" s="164">
        <v>160</v>
      </c>
      <c r="HK9" s="327"/>
      <c r="HL9" s="177"/>
      <c r="HM9" s="164">
        <v>160</v>
      </c>
      <c r="HN9" s="327"/>
      <c r="HO9" s="177"/>
      <c r="HP9" s="164">
        <v>160</v>
      </c>
      <c r="HQ9" s="327"/>
      <c r="HR9" s="177"/>
      <c r="HS9" s="164">
        <v>160</v>
      </c>
      <c r="HT9" s="327"/>
      <c r="HU9" s="177"/>
      <c r="HV9" s="164">
        <v>160</v>
      </c>
      <c r="HW9" s="327"/>
      <c r="HX9" s="177"/>
      <c r="HY9" s="278">
        <f t="shared" si="24"/>
        <v>0</v>
      </c>
      <c r="HZ9" s="279">
        <f t="shared" si="25"/>
        <v>0</v>
      </c>
      <c r="IA9" s="280">
        <f t="shared" si="26"/>
        <v>0</v>
      </c>
      <c r="IB9" s="281">
        <f t="shared" si="27"/>
        <v>0</v>
      </c>
      <c r="IC9" s="4"/>
      <c r="ID9" s="4"/>
      <c r="IE9" s="164">
        <v>160</v>
      </c>
      <c r="IF9" s="327"/>
      <c r="IG9" s="177"/>
      <c r="IH9" s="164">
        <v>160</v>
      </c>
      <c r="II9" s="327"/>
      <c r="IJ9" s="177"/>
      <c r="IK9" s="164">
        <v>160</v>
      </c>
      <c r="IL9" s="327"/>
      <c r="IM9" s="177"/>
      <c r="IN9" s="164">
        <v>160</v>
      </c>
      <c r="IO9" s="327"/>
      <c r="IP9" s="177"/>
      <c r="IQ9" s="164">
        <v>160</v>
      </c>
      <c r="IR9" s="327"/>
      <c r="IS9" s="177"/>
      <c r="IT9" s="164">
        <v>160</v>
      </c>
      <c r="IU9" s="327"/>
      <c r="IV9" s="177"/>
      <c r="IW9" s="164">
        <v>160</v>
      </c>
      <c r="IX9" s="327"/>
      <c r="IY9" s="177"/>
      <c r="IZ9" s="164">
        <v>160</v>
      </c>
      <c r="JA9" s="327"/>
      <c r="JB9" s="177"/>
      <c r="JC9" s="164">
        <v>160</v>
      </c>
      <c r="JD9" s="327"/>
      <c r="JE9" s="177"/>
      <c r="JF9" s="164">
        <v>160</v>
      </c>
      <c r="JG9" s="327"/>
      <c r="JH9" s="177"/>
      <c r="JI9" s="164">
        <v>160</v>
      </c>
      <c r="JJ9" s="327"/>
      <c r="JK9" s="177"/>
      <c r="JL9" s="164">
        <v>160</v>
      </c>
      <c r="JM9" s="327"/>
      <c r="JN9" s="177"/>
      <c r="JO9" s="278">
        <f t="shared" si="28"/>
        <v>0</v>
      </c>
      <c r="JP9" s="279">
        <f t="shared" si="29"/>
        <v>0</v>
      </c>
      <c r="JQ9" s="280">
        <f t="shared" si="30"/>
        <v>0</v>
      </c>
      <c r="JR9" s="281">
        <f t="shared" si="31"/>
        <v>0</v>
      </c>
      <c r="JS9" s="4"/>
      <c r="JT9" s="4"/>
      <c r="JU9" s="164">
        <v>160</v>
      </c>
      <c r="JV9" s="327"/>
      <c r="JW9" s="177"/>
      <c r="JX9" s="164">
        <v>160</v>
      </c>
      <c r="JY9" s="327"/>
      <c r="JZ9" s="177"/>
      <c r="KA9" s="164">
        <v>160</v>
      </c>
      <c r="KB9" s="327"/>
      <c r="KC9" s="177"/>
      <c r="KD9" s="164">
        <v>160</v>
      </c>
      <c r="KE9" s="327"/>
      <c r="KF9" s="177"/>
      <c r="KG9" s="164">
        <v>160</v>
      </c>
      <c r="KH9" s="327"/>
      <c r="KI9" s="177"/>
      <c r="KJ9" s="164">
        <v>160</v>
      </c>
      <c r="KK9" s="327"/>
      <c r="KL9" s="177"/>
      <c r="KM9" s="164">
        <v>160</v>
      </c>
      <c r="KN9" s="327"/>
      <c r="KO9" s="177"/>
      <c r="KP9" s="164">
        <v>160</v>
      </c>
      <c r="KQ9" s="327"/>
      <c r="KR9" s="177"/>
      <c r="KS9" s="164">
        <v>160</v>
      </c>
      <c r="KT9" s="327"/>
      <c r="KU9" s="177"/>
      <c r="KV9" s="164">
        <v>160</v>
      </c>
      <c r="KW9" s="327"/>
      <c r="KX9" s="177"/>
      <c r="KY9" s="164">
        <v>160</v>
      </c>
      <c r="KZ9" s="327"/>
      <c r="LA9" s="177"/>
      <c r="LB9" s="164">
        <v>160</v>
      </c>
      <c r="LC9" s="327"/>
      <c r="LD9" s="177"/>
      <c r="LE9" s="278">
        <f t="shared" si="32"/>
        <v>0</v>
      </c>
      <c r="LF9" s="279">
        <f t="shared" si="33"/>
        <v>0</v>
      </c>
      <c r="LG9" s="280">
        <f t="shared" si="34"/>
        <v>0</v>
      </c>
      <c r="LH9" s="281">
        <f t="shared" si="35"/>
        <v>0</v>
      </c>
      <c r="LI9" s="4"/>
      <c r="LJ9" s="4"/>
      <c r="LK9" s="164">
        <v>160</v>
      </c>
      <c r="LL9" s="327"/>
      <c r="LM9" s="177"/>
      <c r="LN9" s="164">
        <v>160</v>
      </c>
      <c r="LO9" s="327"/>
      <c r="LP9" s="177"/>
      <c r="LQ9" s="164">
        <v>160</v>
      </c>
      <c r="LR9" s="327"/>
      <c r="LS9" s="177"/>
      <c r="LT9" s="164">
        <v>160</v>
      </c>
      <c r="LU9" s="327"/>
      <c r="LV9" s="177"/>
      <c r="LW9" s="164">
        <v>160</v>
      </c>
      <c r="LX9" s="327"/>
      <c r="LY9" s="177"/>
      <c r="LZ9" s="164">
        <v>160</v>
      </c>
      <c r="MA9" s="327"/>
      <c r="MB9" s="177"/>
      <c r="MC9" s="164">
        <v>160</v>
      </c>
      <c r="MD9" s="327"/>
      <c r="ME9" s="177"/>
      <c r="MF9" s="164">
        <v>160</v>
      </c>
      <c r="MG9" s="327"/>
      <c r="MH9" s="177"/>
      <c r="MI9" s="164">
        <v>160</v>
      </c>
      <c r="MJ9" s="327"/>
      <c r="MK9" s="177"/>
      <c r="ML9" s="164">
        <v>160</v>
      </c>
      <c r="MM9" s="327"/>
      <c r="MN9" s="177"/>
      <c r="MO9" s="164">
        <v>160</v>
      </c>
      <c r="MP9" s="327"/>
      <c r="MQ9" s="177"/>
      <c r="MR9" s="164">
        <v>160</v>
      </c>
      <c r="MS9" s="327"/>
      <c r="MT9" s="177"/>
      <c r="MU9" s="278">
        <f t="shared" si="36"/>
        <v>0</v>
      </c>
      <c r="MV9" s="279">
        <f t="shared" si="37"/>
        <v>0</v>
      </c>
      <c r="MW9" s="280">
        <f t="shared" si="38"/>
        <v>0</v>
      </c>
      <c r="MX9" s="281">
        <f t="shared" si="39"/>
        <v>0</v>
      </c>
      <c r="MY9" s="4"/>
      <c r="MZ9" s="4"/>
      <c r="NA9" s="164">
        <v>160</v>
      </c>
      <c r="NB9" s="327"/>
      <c r="NC9" s="177"/>
      <c r="ND9" s="164">
        <v>160</v>
      </c>
      <c r="NE9" s="327"/>
      <c r="NF9" s="177"/>
      <c r="NG9" s="164">
        <v>160</v>
      </c>
      <c r="NH9" s="327"/>
      <c r="NI9" s="177"/>
      <c r="NJ9" s="164">
        <v>160</v>
      </c>
      <c r="NK9" s="327"/>
      <c r="NL9" s="177"/>
      <c r="NM9" s="164">
        <v>160</v>
      </c>
      <c r="NN9" s="327"/>
      <c r="NO9" s="177"/>
      <c r="NP9" s="164">
        <v>160</v>
      </c>
      <c r="NQ9" s="327"/>
      <c r="NR9" s="177"/>
      <c r="NS9" s="164">
        <v>160</v>
      </c>
      <c r="NT9" s="327"/>
      <c r="NU9" s="177"/>
      <c r="NV9" s="164">
        <v>160</v>
      </c>
      <c r="NW9" s="327"/>
      <c r="NX9" s="177"/>
      <c r="NY9" s="164">
        <v>160</v>
      </c>
      <c r="NZ9" s="327"/>
      <c r="OA9" s="177"/>
      <c r="OB9" s="164">
        <v>160</v>
      </c>
      <c r="OC9" s="327"/>
      <c r="OD9" s="177"/>
      <c r="OE9" s="164">
        <v>160</v>
      </c>
      <c r="OF9" s="327"/>
      <c r="OG9" s="177"/>
      <c r="OH9" s="164">
        <v>160</v>
      </c>
      <c r="OI9" s="327"/>
      <c r="OJ9" s="177"/>
      <c r="OK9" s="278">
        <f t="shared" si="40"/>
        <v>0</v>
      </c>
      <c r="OL9" s="279">
        <f t="shared" si="41"/>
        <v>0</v>
      </c>
      <c r="OM9" s="280">
        <f t="shared" si="42"/>
        <v>0</v>
      </c>
      <c r="ON9" s="281">
        <f t="shared" si="43"/>
        <v>0</v>
      </c>
      <c r="OO9" s="4"/>
      <c r="OP9" s="4"/>
      <c r="OQ9" s="283" t="s">
        <v>297</v>
      </c>
      <c r="OR9" s="354">
        <v>160</v>
      </c>
      <c r="OS9" s="327"/>
      <c r="OT9" s="177"/>
      <c r="OU9" s="278">
        <f t="shared" si="44"/>
        <v>0</v>
      </c>
      <c r="OV9" s="281">
        <f t="shared" si="45"/>
        <v>0</v>
      </c>
      <c r="OW9" s="280">
        <f t="shared" si="46"/>
        <v>0</v>
      </c>
      <c r="OX9" s="281">
        <f t="shared" si="47"/>
        <v>0</v>
      </c>
      <c r="OY9" s="293"/>
      <c r="OZ9" s="4"/>
      <c r="PA9" s="4"/>
      <c r="PB9" s="274">
        <f t="shared" si="0"/>
        <v>0</v>
      </c>
      <c r="PC9" s="275">
        <f t="shared" si="1"/>
        <v>0</v>
      </c>
      <c r="PD9" s="280">
        <f t="shared" si="2"/>
        <v>0</v>
      </c>
      <c r="PE9" s="281">
        <f t="shared" si="3"/>
        <v>0</v>
      </c>
      <c r="PF9" s="276">
        <f t="shared" si="4"/>
        <v>0</v>
      </c>
      <c r="PG9" s="277">
        <f t="shared" si="5"/>
        <v>0</v>
      </c>
      <c r="PH9" s="280">
        <f t="shared" si="6"/>
        <v>0</v>
      </c>
      <c r="PI9" s="279">
        <f t="shared" si="7"/>
        <v>0</v>
      </c>
      <c r="PJ9" s="406">
        <f t="shared" si="48"/>
        <v>0</v>
      </c>
      <c r="PK9" s="368">
        <f t="shared" si="49"/>
        <v>0</v>
      </c>
      <c r="PL9" s="409" t="s">
        <v>338</v>
      </c>
      <c r="PM9" s="373" t="s">
        <v>338</v>
      </c>
      <c r="PN9" s="406">
        <f t="shared" si="50"/>
        <v>0</v>
      </c>
      <c r="PO9" s="368">
        <f t="shared" si="51"/>
        <v>0</v>
      </c>
      <c r="PR9" s="4"/>
    </row>
    <row r="10" spans="1:440" s="28" customFormat="1" ht="15" hidden="1" customHeight="1" x14ac:dyDescent="0.25">
      <c r="A10" s="26"/>
      <c r="B10" s="118"/>
      <c r="C10" s="585"/>
      <c r="D10" s="586"/>
      <c r="E10" s="589"/>
      <c r="F10" s="656"/>
      <c r="G10" s="588"/>
      <c r="H10" s="119"/>
      <c r="I10" s="112">
        <f>INT(ROUND(F10,2)*(IF(RIGHT(G10,1)="*",data!$J$3*H10+(IF(H10&gt;0, data!$K$3,0)),(IF(G10&gt;0,data!$J$3*RIGHT(G10,5)+data!$K$3,0)))))</f>
        <v>0</v>
      </c>
      <c r="J10" s="112"/>
      <c r="K10" s="112"/>
      <c r="L10" s="543"/>
      <c r="M10" s="536"/>
      <c r="N10" s="112">
        <f>INT(ROUND(F10,2)*(IF(J10&gt;0,(IF(L10="ano",data!$J$6,0)),0)))</f>
        <v>0</v>
      </c>
      <c r="O10" s="114"/>
      <c r="P10" s="123"/>
      <c r="Q10" s="26"/>
      <c r="R10" s="116"/>
      <c r="S10" s="688"/>
      <c r="T10" s="117"/>
      <c r="U10" s="377"/>
      <c r="X10" s="26">
        <f>IF(OR(G10=data!$I$18,G10=data!$I$19,G10=data!$I$20,G10=data!$I$21,G10=data!$I$22,G10=data!$I$23,G10=data!$I$24,G10=data!$I$25,G10=data!$I$26,G10=data!$I$27,G10=data!$I$28,G10=data!$I$29,G10=data!$I$30,G10=data!$I$31,G10=data!$I$32,G10=data!$I$33,G10=data!$I$34,G10=data!$I$35,G10=data!$I$36,G10=data!$I$37,G10=data!$I$38,G10=data!$I$39,G10=data!$I$40,G10=data!$I$41,G10=data!$I$42,G10=data!$I$43,G10=data!$I$44),1,0)</f>
        <v>0</v>
      </c>
      <c r="Y10" s="26"/>
      <c r="Z10" s="173" t="s">
        <v>297</v>
      </c>
      <c r="AA10" s="10"/>
      <c r="AB10" s="10"/>
      <c r="AC10" s="560">
        <v>160</v>
      </c>
      <c r="AD10" s="561"/>
      <c r="AE10" s="562"/>
      <c r="AF10" s="560">
        <v>160</v>
      </c>
      <c r="AG10" s="561"/>
      <c r="AH10" s="562"/>
      <c r="AI10" s="560">
        <v>160</v>
      </c>
      <c r="AJ10" s="561"/>
      <c r="AK10" s="562"/>
      <c r="AL10" s="560">
        <v>160</v>
      </c>
      <c r="AM10" s="561"/>
      <c r="AN10" s="562"/>
      <c r="AO10" s="560">
        <v>160</v>
      </c>
      <c r="AP10" s="561"/>
      <c r="AQ10" s="562"/>
      <c r="AR10" s="560">
        <v>160</v>
      </c>
      <c r="AS10" s="561"/>
      <c r="AT10" s="562"/>
      <c r="AU10" s="560">
        <v>160</v>
      </c>
      <c r="AV10" s="561"/>
      <c r="AW10" s="562"/>
      <c r="AX10" s="560">
        <v>160</v>
      </c>
      <c r="AY10" s="561"/>
      <c r="AZ10" s="562"/>
      <c r="BA10" s="560">
        <v>160</v>
      </c>
      <c r="BB10" s="561"/>
      <c r="BC10" s="562"/>
      <c r="BD10" s="560">
        <v>160</v>
      </c>
      <c r="BE10" s="561"/>
      <c r="BF10" s="562"/>
      <c r="BG10" s="560">
        <v>160</v>
      </c>
      <c r="BH10" s="561"/>
      <c r="BI10" s="562"/>
      <c r="BJ10" s="560">
        <v>160</v>
      </c>
      <c r="BK10" s="561"/>
      <c r="BL10" s="562"/>
      <c r="BM10" s="280">
        <f t="shared" si="8"/>
        <v>0</v>
      </c>
      <c r="BN10" s="279">
        <f t="shared" si="9"/>
        <v>0</v>
      </c>
      <c r="BO10" s="280">
        <f t="shared" si="10"/>
        <v>0</v>
      </c>
      <c r="BP10" s="281">
        <f t="shared" si="11"/>
        <v>0</v>
      </c>
      <c r="BQ10" s="23"/>
      <c r="BR10" s="23"/>
      <c r="BS10" s="174">
        <v>160</v>
      </c>
      <c r="BT10" s="573"/>
      <c r="BU10" s="175"/>
      <c r="BV10" s="174">
        <v>160</v>
      </c>
      <c r="BW10" s="573"/>
      <c r="BX10" s="175"/>
      <c r="BY10" s="174">
        <v>160</v>
      </c>
      <c r="BZ10" s="573"/>
      <c r="CA10" s="175"/>
      <c r="CB10" s="174">
        <v>160</v>
      </c>
      <c r="CC10" s="573"/>
      <c r="CD10" s="175"/>
      <c r="CE10" s="174">
        <v>160</v>
      </c>
      <c r="CF10" s="573"/>
      <c r="CG10" s="175"/>
      <c r="CH10" s="174">
        <v>160</v>
      </c>
      <c r="CI10" s="573"/>
      <c r="CJ10" s="175"/>
      <c r="CK10" s="174">
        <v>160</v>
      </c>
      <c r="CL10" s="573"/>
      <c r="CM10" s="175"/>
      <c r="CN10" s="174">
        <v>160</v>
      </c>
      <c r="CO10" s="573"/>
      <c r="CP10" s="175"/>
      <c r="CQ10" s="174">
        <v>160</v>
      </c>
      <c r="CR10" s="573"/>
      <c r="CS10" s="175"/>
      <c r="CT10" s="174">
        <v>160</v>
      </c>
      <c r="CU10" s="573"/>
      <c r="CV10" s="175"/>
      <c r="CW10" s="174">
        <v>160</v>
      </c>
      <c r="CX10" s="573"/>
      <c r="CY10" s="175"/>
      <c r="CZ10" s="174">
        <v>160</v>
      </c>
      <c r="DA10" s="573"/>
      <c r="DB10" s="175"/>
      <c r="DC10" s="278">
        <f t="shared" si="12"/>
        <v>0</v>
      </c>
      <c r="DD10" s="279">
        <f t="shared" si="13"/>
        <v>0</v>
      </c>
      <c r="DE10" s="280">
        <f t="shared" si="14"/>
        <v>0</v>
      </c>
      <c r="DF10" s="281">
        <f t="shared" si="15"/>
        <v>0</v>
      </c>
      <c r="DG10" s="23"/>
      <c r="DH10" s="23"/>
      <c r="DI10" s="174">
        <v>160</v>
      </c>
      <c r="DJ10" s="573"/>
      <c r="DK10" s="175"/>
      <c r="DL10" s="174">
        <v>160</v>
      </c>
      <c r="DM10" s="573"/>
      <c r="DN10" s="175"/>
      <c r="DO10" s="174">
        <v>160</v>
      </c>
      <c r="DP10" s="573"/>
      <c r="DQ10" s="175"/>
      <c r="DR10" s="174">
        <v>160</v>
      </c>
      <c r="DS10" s="573"/>
      <c r="DT10" s="175"/>
      <c r="DU10" s="174">
        <v>160</v>
      </c>
      <c r="DV10" s="573"/>
      <c r="DW10" s="175"/>
      <c r="DX10" s="174">
        <v>160</v>
      </c>
      <c r="DY10" s="573"/>
      <c r="DZ10" s="175"/>
      <c r="EA10" s="174">
        <v>160</v>
      </c>
      <c r="EB10" s="573"/>
      <c r="EC10" s="175"/>
      <c r="ED10" s="174">
        <v>160</v>
      </c>
      <c r="EE10" s="573"/>
      <c r="EF10" s="175"/>
      <c r="EG10" s="174">
        <v>160</v>
      </c>
      <c r="EH10" s="573"/>
      <c r="EI10" s="175"/>
      <c r="EJ10" s="174">
        <v>160</v>
      </c>
      <c r="EK10" s="573"/>
      <c r="EL10" s="175"/>
      <c r="EM10" s="174">
        <v>160</v>
      </c>
      <c r="EN10" s="573"/>
      <c r="EO10" s="175"/>
      <c r="EP10" s="174">
        <v>160</v>
      </c>
      <c r="EQ10" s="573"/>
      <c r="ER10" s="175"/>
      <c r="ES10" s="278">
        <f t="shared" si="16"/>
        <v>0</v>
      </c>
      <c r="ET10" s="279">
        <f t="shared" si="17"/>
        <v>0</v>
      </c>
      <c r="EU10" s="280">
        <f t="shared" si="18"/>
        <v>0</v>
      </c>
      <c r="EV10" s="281">
        <f t="shared" si="19"/>
        <v>0</v>
      </c>
      <c r="EW10" s="23"/>
      <c r="EX10" s="23"/>
      <c r="EY10" s="174">
        <v>160</v>
      </c>
      <c r="EZ10" s="573"/>
      <c r="FA10" s="175"/>
      <c r="FB10" s="174">
        <v>160</v>
      </c>
      <c r="FC10" s="573"/>
      <c r="FD10" s="175"/>
      <c r="FE10" s="174">
        <v>160</v>
      </c>
      <c r="FF10" s="573"/>
      <c r="FG10" s="175"/>
      <c r="FH10" s="174">
        <v>160</v>
      </c>
      <c r="FI10" s="573"/>
      <c r="FJ10" s="175"/>
      <c r="FK10" s="174">
        <v>160</v>
      </c>
      <c r="FL10" s="573"/>
      <c r="FM10" s="175"/>
      <c r="FN10" s="174">
        <v>160</v>
      </c>
      <c r="FO10" s="573"/>
      <c r="FP10" s="175"/>
      <c r="FQ10" s="174">
        <v>160</v>
      </c>
      <c r="FR10" s="573"/>
      <c r="FS10" s="175"/>
      <c r="FT10" s="174">
        <v>160</v>
      </c>
      <c r="FU10" s="573"/>
      <c r="FV10" s="175"/>
      <c r="FW10" s="174">
        <v>160</v>
      </c>
      <c r="FX10" s="573"/>
      <c r="FY10" s="175"/>
      <c r="FZ10" s="174">
        <v>160</v>
      </c>
      <c r="GA10" s="573"/>
      <c r="GB10" s="175"/>
      <c r="GC10" s="174">
        <v>160</v>
      </c>
      <c r="GD10" s="573"/>
      <c r="GE10" s="175"/>
      <c r="GF10" s="174">
        <v>160</v>
      </c>
      <c r="GG10" s="573"/>
      <c r="GH10" s="175"/>
      <c r="GI10" s="278">
        <f t="shared" si="20"/>
        <v>0</v>
      </c>
      <c r="GJ10" s="279">
        <f t="shared" si="21"/>
        <v>0</v>
      </c>
      <c r="GK10" s="280">
        <f t="shared" si="22"/>
        <v>0</v>
      </c>
      <c r="GL10" s="281">
        <f t="shared" si="23"/>
        <v>0</v>
      </c>
      <c r="GM10" s="23"/>
      <c r="GN10" s="23"/>
      <c r="GO10" s="174">
        <v>160</v>
      </c>
      <c r="GP10" s="573"/>
      <c r="GQ10" s="175"/>
      <c r="GR10" s="174">
        <v>160</v>
      </c>
      <c r="GS10" s="573"/>
      <c r="GT10" s="175"/>
      <c r="GU10" s="174">
        <v>160</v>
      </c>
      <c r="GV10" s="573"/>
      <c r="GW10" s="175"/>
      <c r="GX10" s="174">
        <v>160</v>
      </c>
      <c r="GY10" s="573"/>
      <c r="GZ10" s="175"/>
      <c r="HA10" s="174">
        <v>160</v>
      </c>
      <c r="HB10" s="573"/>
      <c r="HC10" s="175"/>
      <c r="HD10" s="174">
        <v>160</v>
      </c>
      <c r="HE10" s="573"/>
      <c r="HF10" s="175"/>
      <c r="HG10" s="174">
        <v>160</v>
      </c>
      <c r="HH10" s="573"/>
      <c r="HI10" s="175"/>
      <c r="HJ10" s="174">
        <v>160</v>
      </c>
      <c r="HK10" s="573"/>
      <c r="HL10" s="175"/>
      <c r="HM10" s="174">
        <v>160</v>
      </c>
      <c r="HN10" s="573"/>
      <c r="HO10" s="175"/>
      <c r="HP10" s="174">
        <v>160</v>
      </c>
      <c r="HQ10" s="573"/>
      <c r="HR10" s="175"/>
      <c r="HS10" s="174">
        <v>160</v>
      </c>
      <c r="HT10" s="573"/>
      <c r="HU10" s="175"/>
      <c r="HV10" s="174">
        <v>160</v>
      </c>
      <c r="HW10" s="573"/>
      <c r="HX10" s="175"/>
      <c r="HY10" s="278">
        <f t="shared" si="24"/>
        <v>0</v>
      </c>
      <c r="HZ10" s="279">
        <f t="shared" si="25"/>
        <v>0</v>
      </c>
      <c r="IA10" s="280">
        <f t="shared" si="26"/>
        <v>0</v>
      </c>
      <c r="IB10" s="281">
        <f t="shared" si="27"/>
        <v>0</v>
      </c>
      <c r="IC10" s="23"/>
      <c r="ID10" s="23"/>
      <c r="IE10" s="174">
        <v>160</v>
      </c>
      <c r="IF10" s="573"/>
      <c r="IG10" s="175"/>
      <c r="IH10" s="174">
        <v>160</v>
      </c>
      <c r="II10" s="573"/>
      <c r="IJ10" s="175"/>
      <c r="IK10" s="174">
        <v>160</v>
      </c>
      <c r="IL10" s="573"/>
      <c r="IM10" s="175"/>
      <c r="IN10" s="174">
        <v>160</v>
      </c>
      <c r="IO10" s="573"/>
      <c r="IP10" s="175"/>
      <c r="IQ10" s="174">
        <v>160</v>
      </c>
      <c r="IR10" s="573"/>
      <c r="IS10" s="175"/>
      <c r="IT10" s="174">
        <v>160</v>
      </c>
      <c r="IU10" s="573"/>
      <c r="IV10" s="175"/>
      <c r="IW10" s="174">
        <v>160</v>
      </c>
      <c r="IX10" s="573"/>
      <c r="IY10" s="175"/>
      <c r="IZ10" s="174">
        <v>160</v>
      </c>
      <c r="JA10" s="573"/>
      <c r="JB10" s="175"/>
      <c r="JC10" s="174">
        <v>160</v>
      </c>
      <c r="JD10" s="573"/>
      <c r="JE10" s="175"/>
      <c r="JF10" s="174">
        <v>160</v>
      </c>
      <c r="JG10" s="573"/>
      <c r="JH10" s="175"/>
      <c r="JI10" s="174">
        <v>160</v>
      </c>
      <c r="JJ10" s="573"/>
      <c r="JK10" s="175"/>
      <c r="JL10" s="174">
        <v>160</v>
      </c>
      <c r="JM10" s="573"/>
      <c r="JN10" s="175"/>
      <c r="JO10" s="278">
        <f t="shared" si="28"/>
        <v>0</v>
      </c>
      <c r="JP10" s="279">
        <f t="shared" si="29"/>
        <v>0</v>
      </c>
      <c r="JQ10" s="280">
        <f t="shared" si="30"/>
        <v>0</v>
      </c>
      <c r="JR10" s="281">
        <f t="shared" si="31"/>
        <v>0</v>
      </c>
      <c r="JS10" s="23"/>
      <c r="JT10" s="23"/>
      <c r="JU10" s="174">
        <v>160</v>
      </c>
      <c r="JV10" s="573"/>
      <c r="JW10" s="175"/>
      <c r="JX10" s="174">
        <v>160</v>
      </c>
      <c r="JY10" s="573"/>
      <c r="JZ10" s="175"/>
      <c r="KA10" s="174">
        <v>160</v>
      </c>
      <c r="KB10" s="573"/>
      <c r="KC10" s="175"/>
      <c r="KD10" s="174">
        <v>160</v>
      </c>
      <c r="KE10" s="573"/>
      <c r="KF10" s="175"/>
      <c r="KG10" s="174">
        <v>160</v>
      </c>
      <c r="KH10" s="573"/>
      <c r="KI10" s="175"/>
      <c r="KJ10" s="174">
        <v>160</v>
      </c>
      <c r="KK10" s="573"/>
      <c r="KL10" s="175"/>
      <c r="KM10" s="174">
        <v>160</v>
      </c>
      <c r="KN10" s="573"/>
      <c r="KO10" s="175"/>
      <c r="KP10" s="174">
        <v>160</v>
      </c>
      <c r="KQ10" s="573"/>
      <c r="KR10" s="175"/>
      <c r="KS10" s="174">
        <v>160</v>
      </c>
      <c r="KT10" s="573"/>
      <c r="KU10" s="175"/>
      <c r="KV10" s="174">
        <v>160</v>
      </c>
      <c r="KW10" s="573"/>
      <c r="KX10" s="175"/>
      <c r="KY10" s="174">
        <v>160</v>
      </c>
      <c r="KZ10" s="573"/>
      <c r="LA10" s="175"/>
      <c r="LB10" s="174">
        <v>160</v>
      </c>
      <c r="LC10" s="573"/>
      <c r="LD10" s="175"/>
      <c r="LE10" s="278">
        <f t="shared" si="32"/>
        <v>0</v>
      </c>
      <c r="LF10" s="279">
        <f t="shared" si="33"/>
        <v>0</v>
      </c>
      <c r="LG10" s="280">
        <f t="shared" si="34"/>
        <v>0</v>
      </c>
      <c r="LH10" s="281">
        <f t="shared" si="35"/>
        <v>0</v>
      </c>
      <c r="LI10" s="23"/>
      <c r="LJ10" s="23"/>
      <c r="LK10" s="174">
        <v>160</v>
      </c>
      <c r="LL10" s="573"/>
      <c r="LM10" s="175"/>
      <c r="LN10" s="174">
        <v>160</v>
      </c>
      <c r="LO10" s="573"/>
      <c r="LP10" s="175"/>
      <c r="LQ10" s="174">
        <v>160</v>
      </c>
      <c r="LR10" s="573"/>
      <c r="LS10" s="175"/>
      <c r="LT10" s="174">
        <v>160</v>
      </c>
      <c r="LU10" s="573"/>
      <c r="LV10" s="175"/>
      <c r="LW10" s="174">
        <v>160</v>
      </c>
      <c r="LX10" s="573"/>
      <c r="LY10" s="175"/>
      <c r="LZ10" s="174">
        <v>160</v>
      </c>
      <c r="MA10" s="573"/>
      <c r="MB10" s="175"/>
      <c r="MC10" s="174">
        <v>160</v>
      </c>
      <c r="MD10" s="573"/>
      <c r="ME10" s="175"/>
      <c r="MF10" s="174">
        <v>160</v>
      </c>
      <c r="MG10" s="573"/>
      <c r="MH10" s="175"/>
      <c r="MI10" s="174">
        <v>160</v>
      </c>
      <c r="MJ10" s="573"/>
      <c r="MK10" s="175"/>
      <c r="ML10" s="174">
        <v>160</v>
      </c>
      <c r="MM10" s="573"/>
      <c r="MN10" s="175"/>
      <c r="MO10" s="174">
        <v>160</v>
      </c>
      <c r="MP10" s="573"/>
      <c r="MQ10" s="175"/>
      <c r="MR10" s="174">
        <v>160</v>
      </c>
      <c r="MS10" s="573"/>
      <c r="MT10" s="175"/>
      <c r="MU10" s="278">
        <f t="shared" si="36"/>
        <v>0</v>
      </c>
      <c r="MV10" s="279">
        <f t="shared" si="37"/>
        <v>0</v>
      </c>
      <c r="MW10" s="280">
        <f t="shared" si="38"/>
        <v>0</v>
      </c>
      <c r="MX10" s="281">
        <f t="shared" si="39"/>
        <v>0</v>
      </c>
      <c r="MY10" s="23"/>
      <c r="MZ10" s="23"/>
      <c r="NA10" s="174">
        <v>160</v>
      </c>
      <c r="NB10" s="573"/>
      <c r="NC10" s="175"/>
      <c r="ND10" s="174">
        <v>160</v>
      </c>
      <c r="NE10" s="573"/>
      <c r="NF10" s="175"/>
      <c r="NG10" s="174">
        <v>160</v>
      </c>
      <c r="NH10" s="573"/>
      <c r="NI10" s="175"/>
      <c r="NJ10" s="174">
        <v>160</v>
      </c>
      <c r="NK10" s="573"/>
      <c r="NL10" s="175"/>
      <c r="NM10" s="174">
        <v>160</v>
      </c>
      <c r="NN10" s="573"/>
      <c r="NO10" s="175"/>
      <c r="NP10" s="174">
        <v>160</v>
      </c>
      <c r="NQ10" s="573"/>
      <c r="NR10" s="175"/>
      <c r="NS10" s="174">
        <v>160</v>
      </c>
      <c r="NT10" s="573"/>
      <c r="NU10" s="175"/>
      <c r="NV10" s="174">
        <v>160</v>
      </c>
      <c r="NW10" s="573"/>
      <c r="NX10" s="175"/>
      <c r="NY10" s="174">
        <v>160</v>
      </c>
      <c r="NZ10" s="573"/>
      <c r="OA10" s="175"/>
      <c r="OB10" s="174">
        <v>160</v>
      </c>
      <c r="OC10" s="573"/>
      <c r="OD10" s="175"/>
      <c r="OE10" s="174">
        <v>160</v>
      </c>
      <c r="OF10" s="573"/>
      <c r="OG10" s="175"/>
      <c r="OH10" s="174">
        <v>160</v>
      </c>
      <c r="OI10" s="573"/>
      <c r="OJ10" s="175"/>
      <c r="OK10" s="278">
        <f t="shared" si="40"/>
        <v>0</v>
      </c>
      <c r="OL10" s="279">
        <f t="shared" si="41"/>
        <v>0</v>
      </c>
      <c r="OM10" s="280">
        <f t="shared" si="42"/>
        <v>0</v>
      </c>
      <c r="ON10" s="281">
        <f t="shared" si="43"/>
        <v>0</v>
      </c>
      <c r="OO10" s="23"/>
      <c r="OP10" s="23"/>
      <c r="OQ10" s="571" t="s">
        <v>297</v>
      </c>
      <c r="OR10" s="577">
        <v>160</v>
      </c>
      <c r="OS10" s="573"/>
      <c r="OT10" s="175"/>
      <c r="OU10" s="278">
        <f t="shared" si="44"/>
        <v>0</v>
      </c>
      <c r="OV10" s="281">
        <f t="shared" si="45"/>
        <v>0</v>
      </c>
      <c r="OW10" s="280">
        <f t="shared" si="46"/>
        <v>0</v>
      </c>
      <c r="OX10" s="281">
        <f t="shared" si="47"/>
        <v>0</v>
      </c>
      <c r="OY10" s="574"/>
      <c r="OZ10" s="23"/>
      <c r="PA10" s="23"/>
      <c r="PB10" s="274">
        <f t="shared" si="0"/>
        <v>0</v>
      </c>
      <c r="PC10" s="275">
        <f t="shared" si="1"/>
        <v>0</v>
      </c>
      <c r="PD10" s="280">
        <f t="shared" si="2"/>
        <v>0</v>
      </c>
      <c r="PE10" s="281">
        <f t="shared" si="3"/>
        <v>0</v>
      </c>
      <c r="PF10" s="276">
        <f t="shared" si="4"/>
        <v>0</v>
      </c>
      <c r="PG10" s="277">
        <f t="shared" si="5"/>
        <v>0</v>
      </c>
      <c r="PH10" s="280">
        <f t="shared" si="6"/>
        <v>0</v>
      </c>
      <c r="PI10" s="279">
        <f t="shared" si="7"/>
        <v>0</v>
      </c>
      <c r="PJ10" s="406">
        <f t="shared" si="48"/>
        <v>0</v>
      </c>
      <c r="PK10" s="368">
        <f t="shared" si="49"/>
        <v>0</v>
      </c>
      <c r="PL10" s="409"/>
      <c r="PM10" s="373"/>
      <c r="PN10" s="406">
        <f t="shared" si="50"/>
        <v>0</v>
      </c>
      <c r="PO10" s="368">
        <f t="shared" si="51"/>
        <v>0</v>
      </c>
      <c r="PP10" s="26"/>
      <c r="PQ10" s="26"/>
      <c r="PR10" s="23"/>
      <c r="PX10" s="26"/>
    </row>
    <row r="11" spans="1:440" s="26" customFormat="1" ht="16.5" customHeight="1" x14ac:dyDescent="0.25">
      <c r="B11" s="118" t="s">
        <v>6</v>
      </c>
      <c r="C11" s="1094"/>
      <c r="D11" s="1095"/>
      <c r="E11" s="320"/>
      <c r="F11" s="656">
        <v>1</v>
      </c>
      <c r="G11" s="321"/>
      <c r="H11" s="122"/>
      <c r="I11" s="112">
        <f>INT(ROUND(F11,2)*(IF(RIGHT(G11,1)="*",data!$J$3*H11+(IF(H11&gt;0, data!$K$3,0)),(IF(G11&gt;0,data!$J$3*RIGHT(G11,5)+data!$K$3,0)))))</f>
        <v>0</v>
      </c>
      <c r="J11" s="112">
        <f>IF(E11&gt;0,I11*E11,0)</f>
        <v>0</v>
      </c>
      <c r="K11" s="112"/>
      <c r="L11" s="317"/>
      <c r="M11" s="316"/>
      <c r="N11" s="112">
        <f>INT(ROUND(F11,2)*(IF(J11&gt;0,(IF(L11="ano",data!$J$6,0)),0)))</f>
        <v>0</v>
      </c>
      <c r="O11" s="114">
        <f>IF(M11&gt;E11,N11*E11,N11*M11)</f>
        <v>0</v>
      </c>
      <c r="P11" s="123">
        <f>J11+O11</f>
        <v>0</v>
      </c>
      <c r="R11" s="116" t="str">
        <f>IF(P11&gt;0,1,"")</f>
        <v/>
      </c>
      <c r="S11" s="688"/>
      <c r="T11" s="117" t="s">
        <v>338</v>
      </c>
      <c r="U11" s="377" t="str">
        <f t="shared" si="52"/>
        <v/>
      </c>
      <c r="V11" s="26">
        <f>IF(P11&gt;0,IF(ISTEXT(C11)=TRUE,0,1),0)</f>
        <v>0</v>
      </c>
      <c r="W11" s="26">
        <f>IF(H11&gt;0,IF(RIGHT(G11,1)="*",0,1),0)</f>
        <v>0</v>
      </c>
      <c r="X11" s="26">
        <f>IF(OR(G11=data!$I$18,G11=data!$I$19,G11=data!$I$20,G11=data!$I$21,G11=data!$I$22,G11=data!$I$23,G11=data!$I$24,G11=data!$I$25,G11=data!$I$26,G11=data!$I$27,G11=data!$I$28,G11=data!$I$29,G11=data!$I$30,G11=data!$I$31,G11=data!$I$32,G11=data!$I$33,G11=data!$I$34,G11=data!$I$35,G11=data!$I$36,G11=data!$I$37,G11=data!$I$38,G11=data!$I$39,G11=data!$I$40,G11=data!$I$41,G11=data!$I$42,G11=data!$I$43,G11=data!$I$44),1,0)</f>
        <v>0</v>
      </c>
      <c r="Z11" s="176" t="s">
        <v>297</v>
      </c>
      <c r="AA11" s="10"/>
      <c r="AB11" s="10"/>
      <c r="AC11" s="168">
        <v>160</v>
      </c>
      <c r="AD11" s="328"/>
      <c r="AE11" s="223"/>
      <c r="AF11" s="168">
        <v>160</v>
      </c>
      <c r="AG11" s="328"/>
      <c r="AH11" s="223"/>
      <c r="AI11" s="168">
        <v>160</v>
      </c>
      <c r="AJ11" s="328"/>
      <c r="AK11" s="223"/>
      <c r="AL11" s="168">
        <v>160</v>
      </c>
      <c r="AM11" s="328"/>
      <c r="AN11" s="223"/>
      <c r="AO11" s="168">
        <v>160</v>
      </c>
      <c r="AP11" s="328"/>
      <c r="AQ11" s="223"/>
      <c r="AR11" s="168">
        <v>160</v>
      </c>
      <c r="AS11" s="328"/>
      <c r="AT11" s="223"/>
      <c r="AU11" s="168">
        <v>160</v>
      </c>
      <c r="AV11" s="328"/>
      <c r="AW11" s="223"/>
      <c r="AX11" s="168">
        <v>160</v>
      </c>
      <c r="AY11" s="328"/>
      <c r="AZ11" s="223"/>
      <c r="BA11" s="168">
        <v>160</v>
      </c>
      <c r="BB11" s="328"/>
      <c r="BC11" s="223"/>
      <c r="BD11" s="168">
        <v>160</v>
      </c>
      <c r="BE11" s="328"/>
      <c r="BF11" s="223"/>
      <c r="BG11" s="168">
        <v>160</v>
      </c>
      <c r="BH11" s="328"/>
      <c r="BI11" s="223"/>
      <c r="BJ11" s="168">
        <v>160</v>
      </c>
      <c r="BK11" s="328"/>
      <c r="BL11" s="223"/>
      <c r="BM11" s="280">
        <f t="shared" si="8"/>
        <v>0</v>
      </c>
      <c r="BN11" s="279">
        <f t="shared" si="9"/>
        <v>0</v>
      </c>
      <c r="BO11" s="280">
        <f t="shared" si="10"/>
        <v>0</v>
      </c>
      <c r="BP11" s="281">
        <f t="shared" si="11"/>
        <v>0</v>
      </c>
      <c r="BQ11" s="4"/>
      <c r="BR11" s="4"/>
      <c r="BS11" s="164">
        <v>160</v>
      </c>
      <c r="BT11" s="327"/>
      <c r="BU11" s="177"/>
      <c r="BV11" s="164">
        <v>160</v>
      </c>
      <c r="BW11" s="327"/>
      <c r="BX11" s="177"/>
      <c r="BY11" s="164">
        <v>160</v>
      </c>
      <c r="BZ11" s="327"/>
      <c r="CA11" s="177"/>
      <c r="CB11" s="164">
        <v>160</v>
      </c>
      <c r="CC11" s="327"/>
      <c r="CD11" s="177"/>
      <c r="CE11" s="164">
        <v>160</v>
      </c>
      <c r="CF11" s="327"/>
      <c r="CG11" s="177"/>
      <c r="CH11" s="164">
        <v>160</v>
      </c>
      <c r="CI11" s="327"/>
      <c r="CJ11" s="177"/>
      <c r="CK11" s="164">
        <v>160</v>
      </c>
      <c r="CL11" s="327"/>
      <c r="CM11" s="177"/>
      <c r="CN11" s="164">
        <v>160</v>
      </c>
      <c r="CO11" s="327"/>
      <c r="CP11" s="177"/>
      <c r="CQ11" s="164">
        <v>160</v>
      </c>
      <c r="CR11" s="327"/>
      <c r="CS11" s="177"/>
      <c r="CT11" s="164">
        <v>160</v>
      </c>
      <c r="CU11" s="327"/>
      <c r="CV11" s="177"/>
      <c r="CW11" s="164">
        <v>160</v>
      </c>
      <c r="CX11" s="327"/>
      <c r="CY11" s="177"/>
      <c r="CZ11" s="164">
        <v>160</v>
      </c>
      <c r="DA11" s="327"/>
      <c r="DB11" s="177"/>
      <c r="DC11" s="278">
        <f t="shared" si="12"/>
        <v>0</v>
      </c>
      <c r="DD11" s="279">
        <f t="shared" si="13"/>
        <v>0</v>
      </c>
      <c r="DE11" s="280">
        <f t="shared" si="14"/>
        <v>0</v>
      </c>
      <c r="DF11" s="281">
        <f t="shared" si="15"/>
        <v>0</v>
      </c>
      <c r="DG11" s="4"/>
      <c r="DH11" s="4"/>
      <c r="DI11" s="164">
        <v>160</v>
      </c>
      <c r="DJ11" s="327"/>
      <c r="DK11" s="177"/>
      <c r="DL11" s="164">
        <v>160</v>
      </c>
      <c r="DM11" s="327"/>
      <c r="DN11" s="177"/>
      <c r="DO11" s="164">
        <v>160</v>
      </c>
      <c r="DP11" s="327"/>
      <c r="DQ11" s="177"/>
      <c r="DR11" s="164">
        <v>160</v>
      </c>
      <c r="DS11" s="327"/>
      <c r="DT11" s="177"/>
      <c r="DU11" s="164">
        <v>160</v>
      </c>
      <c r="DV11" s="327"/>
      <c r="DW11" s="177"/>
      <c r="DX11" s="164">
        <v>160</v>
      </c>
      <c r="DY11" s="327"/>
      <c r="DZ11" s="177"/>
      <c r="EA11" s="164">
        <v>160</v>
      </c>
      <c r="EB11" s="327"/>
      <c r="EC11" s="177"/>
      <c r="ED11" s="164">
        <v>160</v>
      </c>
      <c r="EE11" s="327"/>
      <c r="EF11" s="177"/>
      <c r="EG11" s="164">
        <v>160</v>
      </c>
      <c r="EH11" s="327"/>
      <c r="EI11" s="177"/>
      <c r="EJ11" s="164">
        <v>160</v>
      </c>
      <c r="EK11" s="327"/>
      <c r="EL11" s="177"/>
      <c r="EM11" s="164">
        <v>160</v>
      </c>
      <c r="EN11" s="327"/>
      <c r="EO11" s="177"/>
      <c r="EP11" s="164">
        <v>160</v>
      </c>
      <c r="EQ11" s="327"/>
      <c r="ER11" s="177"/>
      <c r="ES11" s="278">
        <f t="shared" si="16"/>
        <v>0</v>
      </c>
      <c r="ET11" s="279">
        <f t="shared" si="17"/>
        <v>0</v>
      </c>
      <c r="EU11" s="280">
        <f t="shared" si="18"/>
        <v>0</v>
      </c>
      <c r="EV11" s="281">
        <f t="shared" si="19"/>
        <v>0</v>
      </c>
      <c r="EW11" s="4"/>
      <c r="EX11" s="4"/>
      <c r="EY11" s="164">
        <v>160</v>
      </c>
      <c r="EZ11" s="327"/>
      <c r="FA11" s="177"/>
      <c r="FB11" s="164">
        <v>160</v>
      </c>
      <c r="FC11" s="327"/>
      <c r="FD11" s="177"/>
      <c r="FE11" s="164">
        <v>160</v>
      </c>
      <c r="FF11" s="327"/>
      <c r="FG11" s="177"/>
      <c r="FH11" s="164">
        <v>160</v>
      </c>
      <c r="FI11" s="327"/>
      <c r="FJ11" s="177"/>
      <c r="FK11" s="164">
        <v>160</v>
      </c>
      <c r="FL11" s="327"/>
      <c r="FM11" s="177"/>
      <c r="FN11" s="164">
        <v>160</v>
      </c>
      <c r="FO11" s="327"/>
      <c r="FP11" s="177"/>
      <c r="FQ11" s="164">
        <v>160</v>
      </c>
      <c r="FR11" s="327"/>
      <c r="FS11" s="177"/>
      <c r="FT11" s="164">
        <v>160</v>
      </c>
      <c r="FU11" s="327"/>
      <c r="FV11" s="177"/>
      <c r="FW11" s="164">
        <v>160</v>
      </c>
      <c r="FX11" s="327"/>
      <c r="FY11" s="177"/>
      <c r="FZ11" s="164">
        <v>160</v>
      </c>
      <c r="GA11" s="327"/>
      <c r="GB11" s="177"/>
      <c r="GC11" s="164">
        <v>160</v>
      </c>
      <c r="GD11" s="327"/>
      <c r="GE11" s="177"/>
      <c r="GF11" s="164">
        <v>160</v>
      </c>
      <c r="GG11" s="327"/>
      <c r="GH11" s="177"/>
      <c r="GI11" s="278">
        <f t="shared" si="20"/>
        <v>0</v>
      </c>
      <c r="GJ11" s="279">
        <f t="shared" si="21"/>
        <v>0</v>
      </c>
      <c r="GK11" s="280">
        <f t="shared" si="22"/>
        <v>0</v>
      </c>
      <c r="GL11" s="281">
        <f t="shared" si="23"/>
        <v>0</v>
      </c>
      <c r="GM11" s="4"/>
      <c r="GN11" s="4"/>
      <c r="GO11" s="164">
        <v>160</v>
      </c>
      <c r="GP11" s="327"/>
      <c r="GQ11" s="177"/>
      <c r="GR11" s="164">
        <v>160</v>
      </c>
      <c r="GS11" s="327"/>
      <c r="GT11" s="177"/>
      <c r="GU11" s="164">
        <v>160</v>
      </c>
      <c r="GV11" s="327"/>
      <c r="GW11" s="177"/>
      <c r="GX11" s="164">
        <v>160</v>
      </c>
      <c r="GY11" s="327"/>
      <c r="GZ11" s="177"/>
      <c r="HA11" s="164">
        <v>160</v>
      </c>
      <c r="HB11" s="327"/>
      <c r="HC11" s="177"/>
      <c r="HD11" s="164">
        <v>160</v>
      </c>
      <c r="HE11" s="327"/>
      <c r="HF11" s="177"/>
      <c r="HG11" s="164">
        <v>160</v>
      </c>
      <c r="HH11" s="327"/>
      <c r="HI11" s="177"/>
      <c r="HJ11" s="164">
        <v>160</v>
      </c>
      <c r="HK11" s="327"/>
      <c r="HL11" s="177"/>
      <c r="HM11" s="164">
        <v>160</v>
      </c>
      <c r="HN11" s="327"/>
      <c r="HO11" s="177"/>
      <c r="HP11" s="164">
        <v>160</v>
      </c>
      <c r="HQ11" s="327"/>
      <c r="HR11" s="177"/>
      <c r="HS11" s="164">
        <v>160</v>
      </c>
      <c r="HT11" s="327"/>
      <c r="HU11" s="177"/>
      <c r="HV11" s="164">
        <v>160</v>
      </c>
      <c r="HW11" s="327"/>
      <c r="HX11" s="177"/>
      <c r="HY11" s="278">
        <f t="shared" si="24"/>
        <v>0</v>
      </c>
      <c r="HZ11" s="279">
        <f t="shared" si="25"/>
        <v>0</v>
      </c>
      <c r="IA11" s="280">
        <f t="shared" si="26"/>
        <v>0</v>
      </c>
      <c r="IB11" s="281">
        <f t="shared" si="27"/>
        <v>0</v>
      </c>
      <c r="IC11" s="4"/>
      <c r="ID11" s="4"/>
      <c r="IE11" s="164">
        <v>160</v>
      </c>
      <c r="IF11" s="327"/>
      <c r="IG11" s="177"/>
      <c r="IH11" s="164">
        <v>160</v>
      </c>
      <c r="II11" s="327"/>
      <c r="IJ11" s="177"/>
      <c r="IK11" s="164">
        <v>160</v>
      </c>
      <c r="IL11" s="327"/>
      <c r="IM11" s="177"/>
      <c r="IN11" s="164">
        <v>160</v>
      </c>
      <c r="IO11" s="327"/>
      <c r="IP11" s="177"/>
      <c r="IQ11" s="164">
        <v>160</v>
      </c>
      <c r="IR11" s="327"/>
      <c r="IS11" s="177"/>
      <c r="IT11" s="164">
        <v>160</v>
      </c>
      <c r="IU11" s="327"/>
      <c r="IV11" s="177"/>
      <c r="IW11" s="164">
        <v>160</v>
      </c>
      <c r="IX11" s="327"/>
      <c r="IY11" s="177"/>
      <c r="IZ11" s="164">
        <v>160</v>
      </c>
      <c r="JA11" s="327"/>
      <c r="JB11" s="177"/>
      <c r="JC11" s="164">
        <v>160</v>
      </c>
      <c r="JD11" s="327"/>
      <c r="JE11" s="177"/>
      <c r="JF11" s="164">
        <v>160</v>
      </c>
      <c r="JG11" s="327"/>
      <c r="JH11" s="177"/>
      <c r="JI11" s="164">
        <v>160</v>
      </c>
      <c r="JJ11" s="327"/>
      <c r="JK11" s="177"/>
      <c r="JL11" s="164">
        <v>160</v>
      </c>
      <c r="JM11" s="327"/>
      <c r="JN11" s="177"/>
      <c r="JO11" s="278">
        <f t="shared" si="28"/>
        <v>0</v>
      </c>
      <c r="JP11" s="279">
        <f t="shared" si="29"/>
        <v>0</v>
      </c>
      <c r="JQ11" s="280">
        <f t="shared" si="30"/>
        <v>0</v>
      </c>
      <c r="JR11" s="281">
        <f t="shared" si="31"/>
        <v>0</v>
      </c>
      <c r="JS11" s="4"/>
      <c r="JT11" s="4"/>
      <c r="JU11" s="164">
        <v>160</v>
      </c>
      <c r="JV11" s="327"/>
      <c r="JW11" s="177"/>
      <c r="JX11" s="164">
        <v>160</v>
      </c>
      <c r="JY11" s="327"/>
      <c r="JZ11" s="177"/>
      <c r="KA11" s="164">
        <v>160</v>
      </c>
      <c r="KB11" s="327"/>
      <c r="KC11" s="177"/>
      <c r="KD11" s="164">
        <v>160</v>
      </c>
      <c r="KE11" s="327"/>
      <c r="KF11" s="177"/>
      <c r="KG11" s="164">
        <v>160</v>
      </c>
      <c r="KH11" s="327"/>
      <c r="KI11" s="177"/>
      <c r="KJ11" s="164">
        <v>160</v>
      </c>
      <c r="KK11" s="327"/>
      <c r="KL11" s="177"/>
      <c r="KM11" s="164">
        <v>160</v>
      </c>
      <c r="KN11" s="327"/>
      <c r="KO11" s="177"/>
      <c r="KP11" s="164">
        <v>160</v>
      </c>
      <c r="KQ11" s="327"/>
      <c r="KR11" s="177"/>
      <c r="KS11" s="164">
        <v>160</v>
      </c>
      <c r="KT11" s="327"/>
      <c r="KU11" s="177"/>
      <c r="KV11" s="164">
        <v>160</v>
      </c>
      <c r="KW11" s="327"/>
      <c r="KX11" s="177"/>
      <c r="KY11" s="164">
        <v>160</v>
      </c>
      <c r="KZ11" s="327"/>
      <c r="LA11" s="177"/>
      <c r="LB11" s="164">
        <v>160</v>
      </c>
      <c r="LC11" s="327"/>
      <c r="LD11" s="177"/>
      <c r="LE11" s="278">
        <f t="shared" si="32"/>
        <v>0</v>
      </c>
      <c r="LF11" s="279">
        <f t="shared" si="33"/>
        <v>0</v>
      </c>
      <c r="LG11" s="280">
        <f t="shared" si="34"/>
        <v>0</v>
      </c>
      <c r="LH11" s="281">
        <f t="shared" si="35"/>
        <v>0</v>
      </c>
      <c r="LI11" s="4"/>
      <c r="LJ11" s="4"/>
      <c r="LK11" s="164">
        <v>160</v>
      </c>
      <c r="LL11" s="327"/>
      <c r="LM11" s="177"/>
      <c r="LN11" s="164">
        <v>160</v>
      </c>
      <c r="LO11" s="327"/>
      <c r="LP11" s="177"/>
      <c r="LQ11" s="164">
        <v>160</v>
      </c>
      <c r="LR11" s="327"/>
      <c r="LS11" s="177"/>
      <c r="LT11" s="164">
        <v>160</v>
      </c>
      <c r="LU11" s="327"/>
      <c r="LV11" s="177"/>
      <c r="LW11" s="164">
        <v>160</v>
      </c>
      <c r="LX11" s="327"/>
      <c r="LY11" s="177"/>
      <c r="LZ11" s="164">
        <v>160</v>
      </c>
      <c r="MA11" s="327"/>
      <c r="MB11" s="177"/>
      <c r="MC11" s="164">
        <v>160</v>
      </c>
      <c r="MD11" s="327"/>
      <c r="ME11" s="177"/>
      <c r="MF11" s="164">
        <v>160</v>
      </c>
      <c r="MG11" s="327"/>
      <c r="MH11" s="177"/>
      <c r="MI11" s="164">
        <v>160</v>
      </c>
      <c r="MJ11" s="327"/>
      <c r="MK11" s="177"/>
      <c r="ML11" s="164">
        <v>160</v>
      </c>
      <c r="MM11" s="327"/>
      <c r="MN11" s="177"/>
      <c r="MO11" s="164">
        <v>160</v>
      </c>
      <c r="MP11" s="327"/>
      <c r="MQ11" s="177"/>
      <c r="MR11" s="164">
        <v>160</v>
      </c>
      <c r="MS11" s="327"/>
      <c r="MT11" s="177"/>
      <c r="MU11" s="278">
        <f t="shared" si="36"/>
        <v>0</v>
      </c>
      <c r="MV11" s="279">
        <f t="shared" si="37"/>
        <v>0</v>
      </c>
      <c r="MW11" s="280">
        <f t="shared" si="38"/>
        <v>0</v>
      </c>
      <c r="MX11" s="281">
        <f t="shared" si="39"/>
        <v>0</v>
      </c>
      <c r="MY11" s="4"/>
      <c r="MZ11" s="4"/>
      <c r="NA11" s="164">
        <v>160</v>
      </c>
      <c r="NB11" s="327"/>
      <c r="NC11" s="177"/>
      <c r="ND11" s="164">
        <v>160</v>
      </c>
      <c r="NE11" s="327"/>
      <c r="NF11" s="177"/>
      <c r="NG11" s="164">
        <v>160</v>
      </c>
      <c r="NH11" s="327"/>
      <c r="NI11" s="177"/>
      <c r="NJ11" s="164">
        <v>160</v>
      </c>
      <c r="NK11" s="327"/>
      <c r="NL11" s="177"/>
      <c r="NM11" s="164">
        <v>160</v>
      </c>
      <c r="NN11" s="327"/>
      <c r="NO11" s="177"/>
      <c r="NP11" s="164">
        <v>160</v>
      </c>
      <c r="NQ11" s="327"/>
      <c r="NR11" s="177"/>
      <c r="NS11" s="164">
        <v>160</v>
      </c>
      <c r="NT11" s="327"/>
      <c r="NU11" s="177"/>
      <c r="NV11" s="164">
        <v>160</v>
      </c>
      <c r="NW11" s="327"/>
      <c r="NX11" s="177"/>
      <c r="NY11" s="164">
        <v>160</v>
      </c>
      <c r="NZ11" s="327"/>
      <c r="OA11" s="177"/>
      <c r="OB11" s="164">
        <v>160</v>
      </c>
      <c r="OC11" s="327"/>
      <c r="OD11" s="177"/>
      <c r="OE11" s="164">
        <v>160</v>
      </c>
      <c r="OF11" s="327"/>
      <c r="OG11" s="177"/>
      <c r="OH11" s="164">
        <v>160</v>
      </c>
      <c r="OI11" s="327"/>
      <c r="OJ11" s="177"/>
      <c r="OK11" s="278">
        <f t="shared" si="40"/>
        <v>0</v>
      </c>
      <c r="OL11" s="279">
        <f t="shared" si="41"/>
        <v>0</v>
      </c>
      <c r="OM11" s="280">
        <f t="shared" si="42"/>
        <v>0</v>
      </c>
      <c r="ON11" s="281">
        <f t="shared" si="43"/>
        <v>0</v>
      </c>
      <c r="OO11" s="4"/>
      <c r="OP11" s="4"/>
      <c r="OQ11" s="283" t="s">
        <v>297</v>
      </c>
      <c r="OR11" s="354">
        <v>160</v>
      </c>
      <c r="OS11" s="327"/>
      <c r="OT11" s="177"/>
      <c r="OU11" s="278">
        <f t="shared" si="44"/>
        <v>0</v>
      </c>
      <c r="OV11" s="281">
        <f t="shared" si="45"/>
        <v>0</v>
      </c>
      <c r="OW11" s="280">
        <f t="shared" si="46"/>
        <v>0</v>
      </c>
      <c r="OX11" s="281">
        <f t="shared" si="47"/>
        <v>0</v>
      </c>
      <c r="OY11" s="293"/>
      <c r="OZ11" s="4"/>
      <c r="PA11" s="4"/>
      <c r="PB11" s="274">
        <f t="shared" si="0"/>
        <v>0</v>
      </c>
      <c r="PC11" s="275">
        <f t="shared" si="1"/>
        <v>0</v>
      </c>
      <c r="PD11" s="280">
        <f t="shared" si="2"/>
        <v>0</v>
      </c>
      <c r="PE11" s="281">
        <f t="shared" si="3"/>
        <v>0</v>
      </c>
      <c r="PF11" s="276">
        <f t="shared" si="4"/>
        <v>0</v>
      </c>
      <c r="PG11" s="277">
        <f t="shared" si="5"/>
        <v>0</v>
      </c>
      <c r="PH11" s="280">
        <f t="shared" si="6"/>
        <v>0</v>
      </c>
      <c r="PI11" s="279">
        <f t="shared" si="7"/>
        <v>0</v>
      </c>
      <c r="PJ11" s="406">
        <f t="shared" si="48"/>
        <v>0</v>
      </c>
      <c r="PK11" s="368">
        <f t="shared" si="49"/>
        <v>0</v>
      </c>
      <c r="PL11" s="409" t="s">
        <v>338</v>
      </c>
      <c r="PM11" s="373" t="s">
        <v>338</v>
      </c>
      <c r="PN11" s="406">
        <f t="shared" si="50"/>
        <v>0</v>
      </c>
      <c r="PO11" s="368">
        <f t="shared" si="51"/>
        <v>0</v>
      </c>
      <c r="PR11" s="4"/>
    </row>
    <row r="12" spans="1:440" s="28" customFormat="1" ht="15" hidden="1" customHeight="1" x14ac:dyDescent="0.25">
      <c r="A12" s="26"/>
      <c r="B12" s="118"/>
      <c r="C12" s="585"/>
      <c r="D12" s="586"/>
      <c r="E12" s="589"/>
      <c r="F12" s="656"/>
      <c r="G12" s="588"/>
      <c r="H12" s="119"/>
      <c r="I12" s="112">
        <f>INT(ROUND(F12,2)*(IF(RIGHT(G12,1)="*",data!$J$3*H12+(IF(H12&gt;0, data!$K$3,0)),(IF(G12&gt;0,data!$J$3*RIGHT(G12,5)+data!$K$3,0)))))</f>
        <v>0</v>
      </c>
      <c r="J12" s="112"/>
      <c r="K12" s="112"/>
      <c r="L12" s="543"/>
      <c r="M12" s="536"/>
      <c r="N12" s="112">
        <f>INT(ROUND(F12,2)*(IF(J12&gt;0,(IF(L12="ano",data!$J$6,0)),0)))</f>
        <v>0</v>
      </c>
      <c r="O12" s="114"/>
      <c r="P12" s="123"/>
      <c r="Q12" s="26"/>
      <c r="R12" s="116"/>
      <c r="S12" s="688"/>
      <c r="T12" s="117" t="s">
        <v>338</v>
      </c>
      <c r="U12" s="377"/>
      <c r="X12" s="26">
        <f>IF(OR(G12=data!$I$18,G12=data!$I$19,G12=data!$I$20,G12=data!$I$21,G12=data!$I$22,G12=data!$I$23,G12=data!$I$24,G12=data!$I$25,G12=data!$I$26,G12=data!$I$27,G12=data!$I$28,G12=data!$I$29,G12=data!$I$30,G12=data!$I$31,G12=data!$I$32,G12=data!$I$33,G12=data!$I$34,G12=data!$I$35,G12=data!$I$36,G12=data!$I$37,G12=data!$I$38,G12=data!$I$39,G12=data!$I$40,G12=data!$I$41,G12=data!$I$42,G12=data!$I$43,G12=data!$I$44),1,0)</f>
        <v>0</v>
      </c>
      <c r="Y12" s="26"/>
      <c r="Z12" s="173" t="s">
        <v>297</v>
      </c>
      <c r="AA12" s="10"/>
      <c r="AB12" s="10"/>
      <c r="AC12" s="560">
        <v>160</v>
      </c>
      <c r="AD12" s="561"/>
      <c r="AE12" s="562"/>
      <c r="AF12" s="560">
        <v>160</v>
      </c>
      <c r="AG12" s="561"/>
      <c r="AH12" s="562"/>
      <c r="AI12" s="560">
        <v>160</v>
      </c>
      <c r="AJ12" s="561"/>
      <c r="AK12" s="562"/>
      <c r="AL12" s="560">
        <v>160</v>
      </c>
      <c r="AM12" s="561"/>
      <c r="AN12" s="562"/>
      <c r="AO12" s="560">
        <v>160</v>
      </c>
      <c r="AP12" s="561"/>
      <c r="AQ12" s="562"/>
      <c r="AR12" s="560">
        <v>160</v>
      </c>
      <c r="AS12" s="561"/>
      <c r="AT12" s="562"/>
      <c r="AU12" s="560">
        <v>160</v>
      </c>
      <c r="AV12" s="561"/>
      <c r="AW12" s="562"/>
      <c r="AX12" s="560">
        <v>160</v>
      </c>
      <c r="AY12" s="561"/>
      <c r="AZ12" s="562"/>
      <c r="BA12" s="560">
        <v>160</v>
      </c>
      <c r="BB12" s="561"/>
      <c r="BC12" s="562"/>
      <c r="BD12" s="560">
        <v>160</v>
      </c>
      <c r="BE12" s="561"/>
      <c r="BF12" s="562"/>
      <c r="BG12" s="560">
        <v>160</v>
      </c>
      <c r="BH12" s="561"/>
      <c r="BI12" s="562"/>
      <c r="BJ12" s="560">
        <v>160</v>
      </c>
      <c r="BK12" s="561"/>
      <c r="BL12" s="562"/>
      <c r="BM12" s="280">
        <f t="shared" si="8"/>
        <v>0</v>
      </c>
      <c r="BN12" s="279">
        <f t="shared" si="9"/>
        <v>0</v>
      </c>
      <c r="BO12" s="280">
        <f t="shared" si="10"/>
        <v>0</v>
      </c>
      <c r="BP12" s="281">
        <f t="shared" si="11"/>
        <v>0</v>
      </c>
      <c r="BQ12" s="23"/>
      <c r="BR12" s="23"/>
      <c r="BS12" s="174">
        <v>160</v>
      </c>
      <c r="BT12" s="573"/>
      <c r="BU12" s="175"/>
      <c r="BV12" s="174">
        <v>160</v>
      </c>
      <c r="BW12" s="573"/>
      <c r="BX12" s="175"/>
      <c r="BY12" s="174">
        <v>160</v>
      </c>
      <c r="BZ12" s="573"/>
      <c r="CA12" s="175"/>
      <c r="CB12" s="174">
        <v>160</v>
      </c>
      <c r="CC12" s="573"/>
      <c r="CD12" s="175"/>
      <c r="CE12" s="174">
        <v>160</v>
      </c>
      <c r="CF12" s="573"/>
      <c r="CG12" s="175"/>
      <c r="CH12" s="174">
        <v>160</v>
      </c>
      <c r="CI12" s="573"/>
      <c r="CJ12" s="175"/>
      <c r="CK12" s="174">
        <v>160</v>
      </c>
      <c r="CL12" s="573"/>
      <c r="CM12" s="175"/>
      <c r="CN12" s="174">
        <v>160</v>
      </c>
      <c r="CO12" s="573"/>
      <c r="CP12" s="175"/>
      <c r="CQ12" s="174">
        <v>160</v>
      </c>
      <c r="CR12" s="573"/>
      <c r="CS12" s="175"/>
      <c r="CT12" s="174">
        <v>160</v>
      </c>
      <c r="CU12" s="573"/>
      <c r="CV12" s="175"/>
      <c r="CW12" s="174">
        <v>160</v>
      </c>
      <c r="CX12" s="573"/>
      <c r="CY12" s="175"/>
      <c r="CZ12" s="174">
        <v>160</v>
      </c>
      <c r="DA12" s="573"/>
      <c r="DB12" s="175"/>
      <c r="DC12" s="278">
        <f t="shared" si="12"/>
        <v>0</v>
      </c>
      <c r="DD12" s="279">
        <f t="shared" si="13"/>
        <v>0</v>
      </c>
      <c r="DE12" s="280">
        <f t="shared" si="14"/>
        <v>0</v>
      </c>
      <c r="DF12" s="281">
        <f t="shared" si="15"/>
        <v>0</v>
      </c>
      <c r="DG12" s="23"/>
      <c r="DH12" s="23"/>
      <c r="DI12" s="174">
        <v>160</v>
      </c>
      <c r="DJ12" s="573"/>
      <c r="DK12" s="175"/>
      <c r="DL12" s="174">
        <v>160</v>
      </c>
      <c r="DM12" s="573"/>
      <c r="DN12" s="175"/>
      <c r="DO12" s="174">
        <v>160</v>
      </c>
      <c r="DP12" s="573"/>
      <c r="DQ12" s="175"/>
      <c r="DR12" s="174">
        <v>160</v>
      </c>
      <c r="DS12" s="573"/>
      <c r="DT12" s="175"/>
      <c r="DU12" s="174">
        <v>160</v>
      </c>
      <c r="DV12" s="573"/>
      <c r="DW12" s="175"/>
      <c r="DX12" s="174">
        <v>160</v>
      </c>
      <c r="DY12" s="573"/>
      <c r="DZ12" s="175"/>
      <c r="EA12" s="174">
        <v>160</v>
      </c>
      <c r="EB12" s="573"/>
      <c r="EC12" s="175"/>
      <c r="ED12" s="174">
        <v>160</v>
      </c>
      <c r="EE12" s="573"/>
      <c r="EF12" s="175"/>
      <c r="EG12" s="174">
        <v>160</v>
      </c>
      <c r="EH12" s="573"/>
      <c r="EI12" s="175"/>
      <c r="EJ12" s="174">
        <v>160</v>
      </c>
      <c r="EK12" s="573"/>
      <c r="EL12" s="175"/>
      <c r="EM12" s="174">
        <v>160</v>
      </c>
      <c r="EN12" s="573"/>
      <c r="EO12" s="175"/>
      <c r="EP12" s="174">
        <v>160</v>
      </c>
      <c r="EQ12" s="573"/>
      <c r="ER12" s="175"/>
      <c r="ES12" s="278">
        <f t="shared" si="16"/>
        <v>0</v>
      </c>
      <c r="ET12" s="279">
        <f t="shared" si="17"/>
        <v>0</v>
      </c>
      <c r="EU12" s="280">
        <f t="shared" si="18"/>
        <v>0</v>
      </c>
      <c r="EV12" s="281">
        <f t="shared" si="19"/>
        <v>0</v>
      </c>
      <c r="EW12" s="23"/>
      <c r="EX12" s="23"/>
      <c r="EY12" s="174">
        <v>160</v>
      </c>
      <c r="EZ12" s="573"/>
      <c r="FA12" s="175"/>
      <c r="FB12" s="174">
        <v>160</v>
      </c>
      <c r="FC12" s="573"/>
      <c r="FD12" s="175"/>
      <c r="FE12" s="174">
        <v>160</v>
      </c>
      <c r="FF12" s="573"/>
      <c r="FG12" s="175"/>
      <c r="FH12" s="174">
        <v>160</v>
      </c>
      <c r="FI12" s="573"/>
      <c r="FJ12" s="175"/>
      <c r="FK12" s="174">
        <v>160</v>
      </c>
      <c r="FL12" s="573"/>
      <c r="FM12" s="175"/>
      <c r="FN12" s="174">
        <v>160</v>
      </c>
      <c r="FO12" s="573"/>
      <c r="FP12" s="175"/>
      <c r="FQ12" s="174">
        <v>160</v>
      </c>
      <c r="FR12" s="573"/>
      <c r="FS12" s="175"/>
      <c r="FT12" s="174">
        <v>160</v>
      </c>
      <c r="FU12" s="573"/>
      <c r="FV12" s="175"/>
      <c r="FW12" s="174">
        <v>160</v>
      </c>
      <c r="FX12" s="573"/>
      <c r="FY12" s="175"/>
      <c r="FZ12" s="174">
        <v>160</v>
      </c>
      <c r="GA12" s="573"/>
      <c r="GB12" s="175"/>
      <c r="GC12" s="174">
        <v>160</v>
      </c>
      <c r="GD12" s="573"/>
      <c r="GE12" s="175"/>
      <c r="GF12" s="174">
        <v>160</v>
      </c>
      <c r="GG12" s="573"/>
      <c r="GH12" s="175"/>
      <c r="GI12" s="278">
        <f t="shared" si="20"/>
        <v>0</v>
      </c>
      <c r="GJ12" s="279">
        <f t="shared" si="21"/>
        <v>0</v>
      </c>
      <c r="GK12" s="280">
        <f t="shared" si="22"/>
        <v>0</v>
      </c>
      <c r="GL12" s="281">
        <f t="shared" si="23"/>
        <v>0</v>
      </c>
      <c r="GM12" s="23"/>
      <c r="GN12" s="23"/>
      <c r="GO12" s="174">
        <v>160</v>
      </c>
      <c r="GP12" s="573"/>
      <c r="GQ12" s="175"/>
      <c r="GR12" s="174">
        <v>160</v>
      </c>
      <c r="GS12" s="573"/>
      <c r="GT12" s="175"/>
      <c r="GU12" s="174">
        <v>160</v>
      </c>
      <c r="GV12" s="573"/>
      <c r="GW12" s="175"/>
      <c r="GX12" s="174">
        <v>160</v>
      </c>
      <c r="GY12" s="573"/>
      <c r="GZ12" s="175"/>
      <c r="HA12" s="174">
        <v>160</v>
      </c>
      <c r="HB12" s="573"/>
      <c r="HC12" s="175"/>
      <c r="HD12" s="174">
        <v>160</v>
      </c>
      <c r="HE12" s="573"/>
      <c r="HF12" s="175"/>
      <c r="HG12" s="174">
        <v>160</v>
      </c>
      <c r="HH12" s="573"/>
      <c r="HI12" s="175"/>
      <c r="HJ12" s="174">
        <v>160</v>
      </c>
      <c r="HK12" s="573"/>
      <c r="HL12" s="175"/>
      <c r="HM12" s="174">
        <v>160</v>
      </c>
      <c r="HN12" s="573"/>
      <c r="HO12" s="175"/>
      <c r="HP12" s="174">
        <v>160</v>
      </c>
      <c r="HQ12" s="573"/>
      <c r="HR12" s="175"/>
      <c r="HS12" s="174">
        <v>160</v>
      </c>
      <c r="HT12" s="573"/>
      <c r="HU12" s="175"/>
      <c r="HV12" s="174">
        <v>160</v>
      </c>
      <c r="HW12" s="573"/>
      <c r="HX12" s="175"/>
      <c r="HY12" s="278">
        <f t="shared" si="24"/>
        <v>0</v>
      </c>
      <c r="HZ12" s="279">
        <f t="shared" si="25"/>
        <v>0</v>
      </c>
      <c r="IA12" s="280">
        <f t="shared" si="26"/>
        <v>0</v>
      </c>
      <c r="IB12" s="281">
        <f t="shared" si="27"/>
        <v>0</v>
      </c>
      <c r="IC12" s="23"/>
      <c r="ID12" s="23"/>
      <c r="IE12" s="174">
        <v>160</v>
      </c>
      <c r="IF12" s="573"/>
      <c r="IG12" s="175"/>
      <c r="IH12" s="174">
        <v>160</v>
      </c>
      <c r="II12" s="573"/>
      <c r="IJ12" s="175"/>
      <c r="IK12" s="174">
        <v>160</v>
      </c>
      <c r="IL12" s="573"/>
      <c r="IM12" s="175"/>
      <c r="IN12" s="174">
        <v>160</v>
      </c>
      <c r="IO12" s="573"/>
      <c r="IP12" s="175"/>
      <c r="IQ12" s="174">
        <v>160</v>
      </c>
      <c r="IR12" s="573"/>
      <c r="IS12" s="175"/>
      <c r="IT12" s="174">
        <v>160</v>
      </c>
      <c r="IU12" s="573"/>
      <c r="IV12" s="175"/>
      <c r="IW12" s="174">
        <v>160</v>
      </c>
      <c r="IX12" s="573"/>
      <c r="IY12" s="175"/>
      <c r="IZ12" s="174">
        <v>160</v>
      </c>
      <c r="JA12" s="573"/>
      <c r="JB12" s="175"/>
      <c r="JC12" s="174">
        <v>160</v>
      </c>
      <c r="JD12" s="573"/>
      <c r="JE12" s="175"/>
      <c r="JF12" s="174">
        <v>160</v>
      </c>
      <c r="JG12" s="573"/>
      <c r="JH12" s="175"/>
      <c r="JI12" s="174">
        <v>160</v>
      </c>
      <c r="JJ12" s="573"/>
      <c r="JK12" s="175"/>
      <c r="JL12" s="174">
        <v>160</v>
      </c>
      <c r="JM12" s="573"/>
      <c r="JN12" s="175"/>
      <c r="JO12" s="278">
        <f t="shared" si="28"/>
        <v>0</v>
      </c>
      <c r="JP12" s="279">
        <f t="shared" si="29"/>
        <v>0</v>
      </c>
      <c r="JQ12" s="280">
        <f t="shared" si="30"/>
        <v>0</v>
      </c>
      <c r="JR12" s="281">
        <f t="shared" si="31"/>
        <v>0</v>
      </c>
      <c r="JS12" s="23"/>
      <c r="JT12" s="23"/>
      <c r="JU12" s="174">
        <v>160</v>
      </c>
      <c r="JV12" s="573"/>
      <c r="JW12" s="175"/>
      <c r="JX12" s="174">
        <v>160</v>
      </c>
      <c r="JY12" s="573"/>
      <c r="JZ12" s="175"/>
      <c r="KA12" s="174">
        <v>160</v>
      </c>
      <c r="KB12" s="573"/>
      <c r="KC12" s="175"/>
      <c r="KD12" s="174">
        <v>160</v>
      </c>
      <c r="KE12" s="573"/>
      <c r="KF12" s="175"/>
      <c r="KG12" s="174">
        <v>160</v>
      </c>
      <c r="KH12" s="573"/>
      <c r="KI12" s="175"/>
      <c r="KJ12" s="174">
        <v>160</v>
      </c>
      <c r="KK12" s="573"/>
      <c r="KL12" s="175"/>
      <c r="KM12" s="174">
        <v>160</v>
      </c>
      <c r="KN12" s="573"/>
      <c r="KO12" s="175"/>
      <c r="KP12" s="174">
        <v>160</v>
      </c>
      <c r="KQ12" s="573"/>
      <c r="KR12" s="175"/>
      <c r="KS12" s="174">
        <v>160</v>
      </c>
      <c r="KT12" s="573"/>
      <c r="KU12" s="175"/>
      <c r="KV12" s="174">
        <v>160</v>
      </c>
      <c r="KW12" s="573"/>
      <c r="KX12" s="175"/>
      <c r="KY12" s="174">
        <v>160</v>
      </c>
      <c r="KZ12" s="573"/>
      <c r="LA12" s="175"/>
      <c r="LB12" s="174">
        <v>160</v>
      </c>
      <c r="LC12" s="573"/>
      <c r="LD12" s="175"/>
      <c r="LE12" s="278">
        <f t="shared" si="32"/>
        <v>0</v>
      </c>
      <c r="LF12" s="279">
        <f t="shared" si="33"/>
        <v>0</v>
      </c>
      <c r="LG12" s="280">
        <f t="shared" si="34"/>
        <v>0</v>
      </c>
      <c r="LH12" s="281">
        <f t="shared" si="35"/>
        <v>0</v>
      </c>
      <c r="LI12" s="23"/>
      <c r="LJ12" s="23"/>
      <c r="LK12" s="174">
        <v>160</v>
      </c>
      <c r="LL12" s="573"/>
      <c r="LM12" s="175"/>
      <c r="LN12" s="174">
        <v>160</v>
      </c>
      <c r="LO12" s="573"/>
      <c r="LP12" s="175"/>
      <c r="LQ12" s="174">
        <v>160</v>
      </c>
      <c r="LR12" s="573"/>
      <c r="LS12" s="175"/>
      <c r="LT12" s="174">
        <v>160</v>
      </c>
      <c r="LU12" s="573"/>
      <c r="LV12" s="175"/>
      <c r="LW12" s="174">
        <v>160</v>
      </c>
      <c r="LX12" s="573"/>
      <c r="LY12" s="175"/>
      <c r="LZ12" s="174">
        <v>160</v>
      </c>
      <c r="MA12" s="573"/>
      <c r="MB12" s="175"/>
      <c r="MC12" s="174">
        <v>160</v>
      </c>
      <c r="MD12" s="573"/>
      <c r="ME12" s="175"/>
      <c r="MF12" s="174">
        <v>160</v>
      </c>
      <c r="MG12" s="573"/>
      <c r="MH12" s="175"/>
      <c r="MI12" s="174">
        <v>160</v>
      </c>
      <c r="MJ12" s="573"/>
      <c r="MK12" s="175"/>
      <c r="ML12" s="174">
        <v>160</v>
      </c>
      <c r="MM12" s="573"/>
      <c r="MN12" s="175"/>
      <c r="MO12" s="174">
        <v>160</v>
      </c>
      <c r="MP12" s="573"/>
      <c r="MQ12" s="175"/>
      <c r="MR12" s="174">
        <v>160</v>
      </c>
      <c r="MS12" s="573"/>
      <c r="MT12" s="175"/>
      <c r="MU12" s="278">
        <f t="shared" si="36"/>
        <v>0</v>
      </c>
      <c r="MV12" s="279">
        <f t="shared" si="37"/>
        <v>0</v>
      </c>
      <c r="MW12" s="280">
        <f t="shared" si="38"/>
        <v>0</v>
      </c>
      <c r="MX12" s="281">
        <f t="shared" si="39"/>
        <v>0</v>
      </c>
      <c r="MY12" s="23"/>
      <c r="MZ12" s="23"/>
      <c r="NA12" s="174">
        <v>160</v>
      </c>
      <c r="NB12" s="573"/>
      <c r="NC12" s="175"/>
      <c r="ND12" s="174">
        <v>160</v>
      </c>
      <c r="NE12" s="573"/>
      <c r="NF12" s="175"/>
      <c r="NG12" s="174">
        <v>160</v>
      </c>
      <c r="NH12" s="573"/>
      <c r="NI12" s="175"/>
      <c r="NJ12" s="174">
        <v>160</v>
      </c>
      <c r="NK12" s="573"/>
      <c r="NL12" s="175"/>
      <c r="NM12" s="174">
        <v>160</v>
      </c>
      <c r="NN12" s="573"/>
      <c r="NO12" s="175"/>
      <c r="NP12" s="174">
        <v>160</v>
      </c>
      <c r="NQ12" s="573"/>
      <c r="NR12" s="175"/>
      <c r="NS12" s="174">
        <v>160</v>
      </c>
      <c r="NT12" s="573"/>
      <c r="NU12" s="175"/>
      <c r="NV12" s="174">
        <v>160</v>
      </c>
      <c r="NW12" s="573"/>
      <c r="NX12" s="175"/>
      <c r="NY12" s="174">
        <v>160</v>
      </c>
      <c r="NZ12" s="573"/>
      <c r="OA12" s="175"/>
      <c r="OB12" s="174">
        <v>160</v>
      </c>
      <c r="OC12" s="573"/>
      <c r="OD12" s="175"/>
      <c r="OE12" s="174">
        <v>160</v>
      </c>
      <c r="OF12" s="573"/>
      <c r="OG12" s="175"/>
      <c r="OH12" s="174">
        <v>160</v>
      </c>
      <c r="OI12" s="573"/>
      <c r="OJ12" s="175"/>
      <c r="OK12" s="278">
        <f t="shared" si="40"/>
        <v>0</v>
      </c>
      <c r="OL12" s="279">
        <f t="shared" si="41"/>
        <v>0</v>
      </c>
      <c r="OM12" s="280">
        <f t="shared" si="42"/>
        <v>0</v>
      </c>
      <c r="ON12" s="281">
        <f t="shared" si="43"/>
        <v>0</v>
      </c>
      <c r="OO12" s="23"/>
      <c r="OP12" s="23"/>
      <c r="OQ12" s="571" t="s">
        <v>297</v>
      </c>
      <c r="OR12" s="577">
        <v>160</v>
      </c>
      <c r="OS12" s="573"/>
      <c r="OT12" s="175"/>
      <c r="OU12" s="278">
        <f t="shared" si="44"/>
        <v>0</v>
      </c>
      <c r="OV12" s="281">
        <f t="shared" si="45"/>
        <v>0</v>
      </c>
      <c r="OW12" s="280">
        <f t="shared" si="46"/>
        <v>0</v>
      </c>
      <c r="OX12" s="281">
        <f t="shared" si="47"/>
        <v>0</v>
      </c>
      <c r="OY12" s="574"/>
      <c r="OZ12" s="23"/>
      <c r="PA12" s="23"/>
      <c r="PB12" s="274">
        <f t="shared" si="0"/>
        <v>0</v>
      </c>
      <c r="PC12" s="275">
        <f t="shared" si="1"/>
        <v>0</v>
      </c>
      <c r="PD12" s="280">
        <f t="shared" si="2"/>
        <v>0</v>
      </c>
      <c r="PE12" s="281">
        <f t="shared" si="3"/>
        <v>0</v>
      </c>
      <c r="PF12" s="276">
        <f t="shared" si="4"/>
        <v>0</v>
      </c>
      <c r="PG12" s="277">
        <f t="shared" si="5"/>
        <v>0</v>
      </c>
      <c r="PH12" s="280">
        <f t="shared" si="6"/>
        <v>0</v>
      </c>
      <c r="PI12" s="279">
        <f t="shared" si="7"/>
        <v>0</v>
      </c>
      <c r="PJ12" s="406">
        <f t="shared" si="48"/>
        <v>0</v>
      </c>
      <c r="PK12" s="368">
        <f t="shared" si="49"/>
        <v>0</v>
      </c>
      <c r="PL12" s="409" t="s">
        <v>338</v>
      </c>
      <c r="PM12" s="373" t="s">
        <v>338</v>
      </c>
      <c r="PN12" s="406">
        <f t="shared" si="50"/>
        <v>0</v>
      </c>
      <c r="PO12" s="368">
        <f t="shared" si="51"/>
        <v>0</v>
      </c>
      <c r="PP12" s="26"/>
      <c r="PQ12" s="26"/>
      <c r="PR12" s="23"/>
      <c r="PX12" s="26"/>
    </row>
    <row r="13" spans="1:440" s="26" customFormat="1" ht="16.5" customHeight="1" x14ac:dyDescent="0.25">
      <c r="B13" s="118" t="s">
        <v>7</v>
      </c>
      <c r="C13" s="1094"/>
      <c r="D13" s="1095"/>
      <c r="E13" s="320"/>
      <c r="F13" s="656">
        <v>1</v>
      </c>
      <c r="G13" s="321"/>
      <c r="H13" s="122"/>
      <c r="I13" s="112">
        <f>INT(ROUND(F13,2)*(IF(RIGHT(G13,1)="*",data!$J$3*H13+(IF(H13&gt;0, data!$K$3,0)),(IF(G13&gt;0,data!$J$3*RIGHT(G13,5)+data!$K$3,0)))))</f>
        <v>0</v>
      </c>
      <c r="J13" s="112">
        <f>IF(E13&gt;0,I13*E13,0)</f>
        <v>0</v>
      </c>
      <c r="K13" s="112"/>
      <c r="L13" s="317"/>
      <c r="M13" s="316"/>
      <c r="N13" s="112">
        <f>INT(ROUND(F13,2)*(IF(J13&gt;0,(IF(L13="ano",data!$J$6,0)),0)))</f>
        <v>0</v>
      </c>
      <c r="O13" s="114">
        <f>IF(M13&gt;E13,N13*E13,N13*M13)</f>
        <v>0</v>
      </c>
      <c r="P13" s="123">
        <f>J13+O13</f>
        <v>0</v>
      </c>
      <c r="R13" s="116" t="str">
        <f>IF(P13&gt;0,1,"")</f>
        <v/>
      </c>
      <c r="S13" s="688"/>
      <c r="T13" s="117" t="s">
        <v>338</v>
      </c>
      <c r="U13" s="377" t="str">
        <f t="shared" si="52"/>
        <v/>
      </c>
      <c r="V13" s="26">
        <f>IF(P13&gt;0,IF(ISTEXT(C13)=TRUE,0,1),0)</f>
        <v>0</v>
      </c>
      <c r="W13" s="26">
        <f>IF(H13&gt;0,IF(RIGHT(G13,1)="*",0,1),0)</f>
        <v>0</v>
      </c>
      <c r="X13" s="26">
        <f>IF(OR(G13=data!$I$18,G13=data!$I$19,G13=data!$I$20,G13=data!$I$21,G13=data!$I$22,G13=data!$I$23,G13=data!$I$24,G13=data!$I$25,G13=data!$I$26,G13=data!$I$27,G13=data!$I$28,G13=data!$I$29,G13=data!$I$30,G13=data!$I$31,G13=data!$I$32,G13=data!$I$33,G13=data!$I$34,G13=data!$I$35,G13=data!$I$36,G13=data!$I$37,G13=data!$I$38,G13=data!$I$39,G13=data!$I$40,G13=data!$I$41,G13=data!$I$42,G13=data!$I$43,G13=data!$I$44),1,0)</f>
        <v>0</v>
      </c>
      <c r="Z13" s="176" t="s">
        <v>297</v>
      </c>
      <c r="AA13" s="10"/>
      <c r="AB13" s="10"/>
      <c r="AC13" s="168">
        <v>160</v>
      </c>
      <c r="AD13" s="328"/>
      <c r="AE13" s="223"/>
      <c r="AF13" s="168">
        <v>160</v>
      </c>
      <c r="AG13" s="328"/>
      <c r="AH13" s="223"/>
      <c r="AI13" s="168">
        <v>160</v>
      </c>
      <c r="AJ13" s="328"/>
      <c r="AK13" s="223"/>
      <c r="AL13" s="168">
        <v>160</v>
      </c>
      <c r="AM13" s="328"/>
      <c r="AN13" s="223"/>
      <c r="AO13" s="168">
        <v>160</v>
      </c>
      <c r="AP13" s="328"/>
      <c r="AQ13" s="223"/>
      <c r="AR13" s="168">
        <v>160</v>
      </c>
      <c r="AS13" s="328"/>
      <c r="AT13" s="223"/>
      <c r="AU13" s="168">
        <v>160</v>
      </c>
      <c r="AV13" s="328"/>
      <c r="AW13" s="223"/>
      <c r="AX13" s="168">
        <v>160</v>
      </c>
      <c r="AY13" s="328"/>
      <c r="AZ13" s="223"/>
      <c r="BA13" s="168">
        <v>160</v>
      </c>
      <c r="BB13" s="328"/>
      <c r="BC13" s="223"/>
      <c r="BD13" s="168">
        <v>160</v>
      </c>
      <c r="BE13" s="328"/>
      <c r="BF13" s="223"/>
      <c r="BG13" s="168">
        <v>160</v>
      </c>
      <c r="BH13" s="328"/>
      <c r="BI13" s="223"/>
      <c r="BJ13" s="168">
        <v>160</v>
      </c>
      <c r="BK13" s="328"/>
      <c r="BL13" s="223"/>
      <c r="BM13" s="280">
        <f t="shared" si="8"/>
        <v>0</v>
      </c>
      <c r="BN13" s="279">
        <f t="shared" si="9"/>
        <v>0</v>
      </c>
      <c r="BO13" s="280">
        <f t="shared" si="10"/>
        <v>0</v>
      </c>
      <c r="BP13" s="281">
        <f t="shared" si="11"/>
        <v>0</v>
      </c>
      <c r="BQ13" s="4"/>
      <c r="BR13" s="4"/>
      <c r="BS13" s="164">
        <v>160</v>
      </c>
      <c r="BT13" s="327"/>
      <c r="BU13" s="177"/>
      <c r="BV13" s="164">
        <v>160</v>
      </c>
      <c r="BW13" s="327"/>
      <c r="BX13" s="177"/>
      <c r="BY13" s="164">
        <v>160</v>
      </c>
      <c r="BZ13" s="327"/>
      <c r="CA13" s="177"/>
      <c r="CB13" s="164">
        <v>160</v>
      </c>
      <c r="CC13" s="327"/>
      <c r="CD13" s="177"/>
      <c r="CE13" s="164">
        <v>160</v>
      </c>
      <c r="CF13" s="327"/>
      <c r="CG13" s="177"/>
      <c r="CH13" s="164">
        <v>160</v>
      </c>
      <c r="CI13" s="327"/>
      <c r="CJ13" s="177"/>
      <c r="CK13" s="164">
        <v>160</v>
      </c>
      <c r="CL13" s="327"/>
      <c r="CM13" s="177"/>
      <c r="CN13" s="164">
        <v>160</v>
      </c>
      <c r="CO13" s="327"/>
      <c r="CP13" s="177"/>
      <c r="CQ13" s="164">
        <v>160</v>
      </c>
      <c r="CR13" s="327"/>
      <c r="CS13" s="177"/>
      <c r="CT13" s="164">
        <v>160</v>
      </c>
      <c r="CU13" s="327"/>
      <c r="CV13" s="177"/>
      <c r="CW13" s="164">
        <v>160</v>
      </c>
      <c r="CX13" s="327"/>
      <c r="CY13" s="177"/>
      <c r="CZ13" s="164">
        <v>160</v>
      </c>
      <c r="DA13" s="327"/>
      <c r="DB13" s="177"/>
      <c r="DC13" s="278">
        <f t="shared" si="12"/>
        <v>0</v>
      </c>
      <c r="DD13" s="279">
        <f t="shared" si="13"/>
        <v>0</v>
      </c>
      <c r="DE13" s="280">
        <f t="shared" si="14"/>
        <v>0</v>
      </c>
      <c r="DF13" s="281">
        <f t="shared" si="15"/>
        <v>0</v>
      </c>
      <c r="DG13" s="4"/>
      <c r="DH13" s="4"/>
      <c r="DI13" s="164">
        <v>160</v>
      </c>
      <c r="DJ13" s="327"/>
      <c r="DK13" s="177"/>
      <c r="DL13" s="164">
        <v>160</v>
      </c>
      <c r="DM13" s="327"/>
      <c r="DN13" s="177"/>
      <c r="DO13" s="164">
        <v>160</v>
      </c>
      <c r="DP13" s="327"/>
      <c r="DQ13" s="177"/>
      <c r="DR13" s="164">
        <v>160</v>
      </c>
      <c r="DS13" s="327"/>
      <c r="DT13" s="177"/>
      <c r="DU13" s="164">
        <v>160</v>
      </c>
      <c r="DV13" s="327"/>
      <c r="DW13" s="177"/>
      <c r="DX13" s="164">
        <v>160</v>
      </c>
      <c r="DY13" s="327"/>
      <c r="DZ13" s="177"/>
      <c r="EA13" s="164">
        <v>160</v>
      </c>
      <c r="EB13" s="327"/>
      <c r="EC13" s="177"/>
      <c r="ED13" s="164">
        <v>160</v>
      </c>
      <c r="EE13" s="327"/>
      <c r="EF13" s="177"/>
      <c r="EG13" s="164">
        <v>160</v>
      </c>
      <c r="EH13" s="327"/>
      <c r="EI13" s="177"/>
      <c r="EJ13" s="164">
        <v>160</v>
      </c>
      <c r="EK13" s="327"/>
      <c r="EL13" s="177"/>
      <c r="EM13" s="164">
        <v>160</v>
      </c>
      <c r="EN13" s="327"/>
      <c r="EO13" s="177"/>
      <c r="EP13" s="164">
        <v>160</v>
      </c>
      <c r="EQ13" s="327"/>
      <c r="ER13" s="177"/>
      <c r="ES13" s="278">
        <f t="shared" si="16"/>
        <v>0</v>
      </c>
      <c r="ET13" s="279">
        <f t="shared" si="17"/>
        <v>0</v>
      </c>
      <c r="EU13" s="280">
        <f t="shared" si="18"/>
        <v>0</v>
      </c>
      <c r="EV13" s="281">
        <f t="shared" si="19"/>
        <v>0</v>
      </c>
      <c r="EW13" s="4"/>
      <c r="EX13" s="4"/>
      <c r="EY13" s="164">
        <v>160</v>
      </c>
      <c r="EZ13" s="327"/>
      <c r="FA13" s="177"/>
      <c r="FB13" s="164">
        <v>160</v>
      </c>
      <c r="FC13" s="327"/>
      <c r="FD13" s="177"/>
      <c r="FE13" s="164">
        <v>160</v>
      </c>
      <c r="FF13" s="327"/>
      <c r="FG13" s="177"/>
      <c r="FH13" s="164">
        <v>160</v>
      </c>
      <c r="FI13" s="327"/>
      <c r="FJ13" s="177"/>
      <c r="FK13" s="164">
        <v>160</v>
      </c>
      <c r="FL13" s="327"/>
      <c r="FM13" s="177"/>
      <c r="FN13" s="164">
        <v>160</v>
      </c>
      <c r="FO13" s="327"/>
      <c r="FP13" s="177"/>
      <c r="FQ13" s="164">
        <v>160</v>
      </c>
      <c r="FR13" s="327"/>
      <c r="FS13" s="177"/>
      <c r="FT13" s="164">
        <v>160</v>
      </c>
      <c r="FU13" s="327"/>
      <c r="FV13" s="177"/>
      <c r="FW13" s="164">
        <v>160</v>
      </c>
      <c r="FX13" s="327"/>
      <c r="FY13" s="177"/>
      <c r="FZ13" s="164">
        <v>160</v>
      </c>
      <c r="GA13" s="327"/>
      <c r="GB13" s="177"/>
      <c r="GC13" s="164">
        <v>160</v>
      </c>
      <c r="GD13" s="327"/>
      <c r="GE13" s="177"/>
      <c r="GF13" s="164">
        <v>160</v>
      </c>
      <c r="GG13" s="327"/>
      <c r="GH13" s="177"/>
      <c r="GI13" s="278">
        <f t="shared" si="20"/>
        <v>0</v>
      </c>
      <c r="GJ13" s="279">
        <f t="shared" si="21"/>
        <v>0</v>
      </c>
      <c r="GK13" s="280">
        <f t="shared" si="22"/>
        <v>0</v>
      </c>
      <c r="GL13" s="281">
        <f t="shared" si="23"/>
        <v>0</v>
      </c>
      <c r="GM13" s="4"/>
      <c r="GN13" s="4"/>
      <c r="GO13" s="164">
        <v>160</v>
      </c>
      <c r="GP13" s="327"/>
      <c r="GQ13" s="177"/>
      <c r="GR13" s="164">
        <v>160</v>
      </c>
      <c r="GS13" s="327"/>
      <c r="GT13" s="177"/>
      <c r="GU13" s="164">
        <v>160</v>
      </c>
      <c r="GV13" s="327"/>
      <c r="GW13" s="177"/>
      <c r="GX13" s="164">
        <v>160</v>
      </c>
      <c r="GY13" s="327"/>
      <c r="GZ13" s="177"/>
      <c r="HA13" s="164">
        <v>160</v>
      </c>
      <c r="HB13" s="327"/>
      <c r="HC13" s="177"/>
      <c r="HD13" s="164">
        <v>160</v>
      </c>
      <c r="HE13" s="327"/>
      <c r="HF13" s="177"/>
      <c r="HG13" s="164">
        <v>160</v>
      </c>
      <c r="HH13" s="327"/>
      <c r="HI13" s="177"/>
      <c r="HJ13" s="164">
        <v>160</v>
      </c>
      <c r="HK13" s="327"/>
      <c r="HL13" s="177"/>
      <c r="HM13" s="164">
        <v>160</v>
      </c>
      <c r="HN13" s="327"/>
      <c r="HO13" s="177"/>
      <c r="HP13" s="164">
        <v>160</v>
      </c>
      <c r="HQ13" s="327"/>
      <c r="HR13" s="177"/>
      <c r="HS13" s="164">
        <v>160</v>
      </c>
      <c r="HT13" s="327"/>
      <c r="HU13" s="177"/>
      <c r="HV13" s="164">
        <v>160</v>
      </c>
      <c r="HW13" s="327"/>
      <c r="HX13" s="177"/>
      <c r="HY13" s="278">
        <f t="shared" si="24"/>
        <v>0</v>
      </c>
      <c r="HZ13" s="279">
        <f t="shared" si="25"/>
        <v>0</v>
      </c>
      <c r="IA13" s="280">
        <f t="shared" si="26"/>
        <v>0</v>
      </c>
      <c r="IB13" s="281">
        <f t="shared" si="27"/>
        <v>0</v>
      </c>
      <c r="IC13" s="4"/>
      <c r="ID13" s="4"/>
      <c r="IE13" s="164">
        <v>160</v>
      </c>
      <c r="IF13" s="327"/>
      <c r="IG13" s="177"/>
      <c r="IH13" s="164">
        <v>160</v>
      </c>
      <c r="II13" s="327"/>
      <c r="IJ13" s="177"/>
      <c r="IK13" s="164">
        <v>160</v>
      </c>
      <c r="IL13" s="327"/>
      <c r="IM13" s="177"/>
      <c r="IN13" s="164">
        <v>160</v>
      </c>
      <c r="IO13" s="327"/>
      <c r="IP13" s="177"/>
      <c r="IQ13" s="164">
        <v>160</v>
      </c>
      <c r="IR13" s="327"/>
      <c r="IS13" s="177"/>
      <c r="IT13" s="164">
        <v>160</v>
      </c>
      <c r="IU13" s="327"/>
      <c r="IV13" s="177"/>
      <c r="IW13" s="164">
        <v>160</v>
      </c>
      <c r="IX13" s="327"/>
      <c r="IY13" s="177"/>
      <c r="IZ13" s="164">
        <v>160</v>
      </c>
      <c r="JA13" s="327"/>
      <c r="JB13" s="177"/>
      <c r="JC13" s="164">
        <v>160</v>
      </c>
      <c r="JD13" s="327"/>
      <c r="JE13" s="177"/>
      <c r="JF13" s="164">
        <v>160</v>
      </c>
      <c r="JG13" s="327"/>
      <c r="JH13" s="177"/>
      <c r="JI13" s="164">
        <v>160</v>
      </c>
      <c r="JJ13" s="327"/>
      <c r="JK13" s="177"/>
      <c r="JL13" s="164">
        <v>160</v>
      </c>
      <c r="JM13" s="327"/>
      <c r="JN13" s="177"/>
      <c r="JO13" s="278">
        <f t="shared" si="28"/>
        <v>0</v>
      </c>
      <c r="JP13" s="279">
        <f t="shared" si="29"/>
        <v>0</v>
      </c>
      <c r="JQ13" s="280">
        <f t="shared" si="30"/>
        <v>0</v>
      </c>
      <c r="JR13" s="281">
        <f t="shared" si="31"/>
        <v>0</v>
      </c>
      <c r="JS13" s="4"/>
      <c r="JT13" s="4"/>
      <c r="JU13" s="164">
        <v>160</v>
      </c>
      <c r="JV13" s="327"/>
      <c r="JW13" s="177"/>
      <c r="JX13" s="164">
        <v>160</v>
      </c>
      <c r="JY13" s="327"/>
      <c r="JZ13" s="177"/>
      <c r="KA13" s="164">
        <v>160</v>
      </c>
      <c r="KB13" s="327"/>
      <c r="KC13" s="177"/>
      <c r="KD13" s="164">
        <v>160</v>
      </c>
      <c r="KE13" s="327"/>
      <c r="KF13" s="177"/>
      <c r="KG13" s="164">
        <v>160</v>
      </c>
      <c r="KH13" s="327"/>
      <c r="KI13" s="177"/>
      <c r="KJ13" s="164">
        <v>160</v>
      </c>
      <c r="KK13" s="327"/>
      <c r="KL13" s="177"/>
      <c r="KM13" s="164">
        <v>160</v>
      </c>
      <c r="KN13" s="327"/>
      <c r="KO13" s="177"/>
      <c r="KP13" s="164">
        <v>160</v>
      </c>
      <c r="KQ13" s="327"/>
      <c r="KR13" s="177"/>
      <c r="KS13" s="164">
        <v>160</v>
      </c>
      <c r="KT13" s="327"/>
      <c r="KU13" s="177"/>
      <c r="KV13" s="164">
        <v>160</v>
      </c>
      <c r="KW13" s="327"/>
      <c r="KX13" s="177"/>
      <c r="KY13" s="164">
        <v>160</v>
      </c>
      <c r="KZ13" s="327"/>
      <c r="LA13" s="177"/>
      <c r="LB13" s="164">
        <v>160</v>
      </c>
      <c r="LC13" s="327"/>
      <c r="LD13" s="177"/>
      <c r="LE13" s="278">
        <f t="shared" si="32"/>
        <v>0</v>
      </c>
      <c r="LF13" s="279">
        <f t="shared" si="33"/>
        <v>0</v>
      </c>
      <c r="LG13" s="280">
        <f t="shared" si="34"/>
        <v>0</v>
      </c>
      <c r="LH13" s="281">
        <f t="shared" si="35"/>
        <v>0</v>
      </c>
      <c r="LI13" s="4"/>
      <c r="LJ13" s="4"/>
      <c r="LK13" s="164">
        <v>160</v>
      </c>
      <c r="LL13" s="327"/>
      <c r="LM13" s="177"/>
      <c r="LN13" s="164">
        <v>160</v>
      </c>
      <c r="LO13" s="327"/>
      <c r="LP13" s="177"/>
      <c r="LQ13" s="164">
        <v>160</v>
      </c>
      <c r="LR13" s="327"/>
      <c r="LS13" s="177"/>
      <c r="LT13" s="164">
        <v>160</v>
      </c>
      <c r="LU13" s="327"/>
      <c r="LV13" s="177"/>
      <c r="LW13" s="164">
        <v>160</v>
      </c>
      <c r="LX13" s="327"/>
      <c r="LY13" s="177"/>
      <c r="LZ13" s="164">
        <v>160</v>
      </c>
      <c r="MA13" s="327"/>
      <c r="MB13" s="177"/>
      <c r="MC13" s="164">
        <v>160</v>
      </c>
      <c r="MD13" s="327"/>
      <c r="ME13" s="177"/>
      <c r="MF13" s="164">
        <v>160</v>
      </c>
      <c r="MG13" s="327"/>
      <c r="MH13" s="177"/>
      <c r="MI13" s="164">
        <v>160</v>
      </c>
      <c r="MJ13" s="327"/>
      <c r="MK13" s="177"/>
      <c r="ML13" s="164">
        <v>160</v>
      </c>
      <c r="MM13" s="327"/>
      <c r="MN13" s="177"/>
      <c r="MO13" s="164">
        <v>160</v>
      </c>
      <c r="MP13" s="327"/>
      <c r="MQ13" s="177"/>
      <c r="MR13" s="164">
        <v>160</v>
      </c>
      <c r="MS13" s="327"/>
      <c r="MT13" s="177"/>
      <c r="MU13" s="278">
        <f t="shared" si="36"/>
        <v>0</v>
      </c>
      <c r="MV13" s="279">
        <f t="shared" si="37"/>
        <v>0</v>
      </c>
      <c r="MW13" s="280">
        <f t="shared" si="38"/>
        <v>0</v>
      </c>
      <c r="MX13" s="281">
        <f t="shared" si="39"/>
        <v>0</v>
      </c>
      <c r="MY13" s="4"/>
      <c r="MZ13" s="4"/>
      <c r="NA13" s="164">
        <v>160</v>
      </c>
      <c r="NB13" s="327"/>
      <c r="NC13" s="177"/>
      <c r="ND13" s="164">
        <v>160</v>
      </c>
      <c r="NE13" s="327"/>
      <c r="NF13" s="177"/>
      <c r="NG13" s="164">
        <v>160</v>
      </c>
      <c r="NH13" s="327"/>
      <c r="NI13" s="177"/>
      <c r="NJ13" s="164">
        <v>160</v>
      </c>
      <c r="NK13" s="327"/>
      <c r="NL13" s="177"/>
      <c r="NM13" s="164">
        <v>160</v>
      </c>
      <c r="NN13" s="327"/>
      <c r="NO13" s="177"/>
      <c r="NP13" s="164">
        <v>160</v>
      </c>
      <c r="NQ13" s="327"/>
      <c r="NR13" s="177"/>
      <c r="NS13" s="164">
        <v>160</v>
      </c>
      <c r="NT13" s="327"/>
      <c r="NU13" s="177"/>
      <c r="NV13" s="164">
        <v>160</v>
      </c>
      <c r="NW13" s="327"/>
      <c r="NX13" s="177"/>
      <c r="NY13" s="164">
        <v>160</v>
      </c>
      <c r="NZ13" s="327"/>
      <c r="OA13" s="177"/>
      <c r="OB13" s="164">
        <v>160</v>
      </c>
      <c r="OC13" s="327"/>
      <c r="OD13" s="177"/>
      <c r="OE13" s="164">
        <v>160</v>
      </c>
      <c r="OF13" s="327"/>
      <c r="OG13" s="177"/>
      <c r="OH13" s="164">
        <v>160</v>
      </c>
      <c r="OI13" s="327"/>
      <c r="OJ13" s="177"/>
      <c r="OK13" s="278">
        <f t="shared" si="40"/>
        <v>0</v>
      </c>
      <c r="OL13" s="279">
        <f t="shared" si="41"/>
        <v>0</v>
      </c>
      <c r="OM13" s="280">
        <f t="shared" si="42"/>
        <v>0</v>
      </c>
      <c r="ON13" s="281">
        <f t="shared" si="43"/>
        <v>0</v>
      </c>
      <c r="OO13" s="4"/>
      <c r="OP13" s="4"/>
      <c r="OQ13" s="283" t="s">
        <v>297</v>
      </c>
      <c r="OR13" s="354">
        <v>160</v>
      </c>
      <c r="OS13" s="327"/>
      <c r="OT13" s="177"/>
      <c r="OU13" s="278">
        <f t="shared" si="44"/>
        <v>0</v>
      </c>
      <c r="OV13" s="281">
        <f t="shared" si="45"/>
        <v>0</v>
      </c>
      <c r="OW13" s="280">
        <f t="shared" si="46"/>
        <v>0</v>
      </c>
      <c r="OX13" s="281">
        <f t="shared" si="47"/>
        <v>0</v>
      </c>
      <c r="OY13" s="293"/>
      <c r="OZ13" s="4"/>
      <c r="PA13" s="4"/>
      <c r="PB13" s="274">
        <f t="shared" si="0"/>
        <v>0</v>
      </c>
      <c r="PC13" s="275">
        <f t="shared" si="1"/>
        <v>0</v>
      </c>
      <c r="PD13" s="280">
        <f t="shared" si="2"/>
        <v>0</v>
      </c>
      <c r="PE13" s="281">
        <f t="shared" si="3"/>
        <v>0</v>
      </c>
      <c r="PF13" s="276">
        <f t="shared" si="4"/>
        <v>0</v>
      </c>
      <c r="PG13" s="277">
        <f t="shared" si="5"/>
        <v>0</v>
      </c>
      <c r="PH13" s="280">
        <f t="shared" si="6"/>
        <v>0</v>
      </c>
      <c r="PI13" s="279">
        <f t="shared" si="7"/>
        <v>0</v>
      </c>
      <c r="PJ13" s="406">
        <f t="shared" si="48"/>
        <v>0</v>
      </c>
      <c r="PK13" s="368">
        <f t="shared" si="49"/>
        <v>0</v>
      </c>
      <c r="PL13" s="409" t="s">
        <v>338</v>
      </c>
      <c r="PM13" s="373" t="s">
        <v>338</v>
      </c>
      <c r="PN13" s="406">
        <f t="shared" si="50"/>
        <v>0</v>
      </c>
      <c r="PO13" s="368">
        <f t="shared" si="51"/>
        <v>0</v>
      </c>
      <c r="PR13" s="4"/>
    </row>
    <row r="14" spans="1:440" s="28" customFormat="1" ht="15" hidden="1" customHeight="1" x14ac:dyDescent="0.25">
      <c r="A14" s="26"/>
      <c r="B14" s="118"/>
      <c r="C14" s="585"/>
      <c r="D14" s="586"/>
      <c r="E14" s="589"/>
      <c r="F14" s="656"/>
      <c r="G14" s="588"/>
      <c r="H14" s="119"/>
      <c r="I14" s="112">
        <f>INT(ROUND(F14,2)*(IF(RIGHT(G14,1)="*",data!$J$3*H14+(IF(H14&gt;0, data!$K$3,0)),(IF(G14&gt;0,data!$J$3*RIGHT(G14,5)+data!$K$3,0)))))</f>
        <v>0</v>
      </c>
      <c r="J14" s="112"/>
      <c r="K14" s="112"/>
      <c r="L14" s="543"/>
      <c r="M14" s="536"/>
      <c r="N14" s="112">
        <f>INT(ROUND(F14,2)*(IF(J14&gt;0,(IF(L14="ano",data!$J$6,0)),0)))</f>
        <v>0</v>
      </c>
      <c r="O14" s="114"/>
      <c r="P14" s="123"/>
      <c r="Q14" s="26"/>
      <c r="R14" s="116"/>
      <c r="S14" s="688"/>
      <c r="T14" s="117" t="s">
        <v>338</v>
      </c>
      <c r="U14" s="377"/>
      <c r="X14" s="26">
        <f>IF(OR(G14=data!$I$18,G14=data!$I$19,G14=data!$I$20,G14=data!$I$21,G14=data!$I$22,G14=data!$I$23,G14=data!$I$24,G14=data!$I$25,G14=data!$I$26,G14=data!$I$27,G14=data!$I$28,G14=data!$I$29,G14=data!$I$30,G14=data!$I$31,G14=data!$I$32,G14=data!$I$33,G14=data!$I$34,G14=data!$I$35,G14=data!$I$36,G14=data!$I$37,G14=data!$I$38,G14=data!$I$39,G14=data!$I$40,G14=data!$I$41,G14=data!$I$42,G14=data!$I$43,G14=data!$I$44),1,0)</f>
        <v>0</v>
      </c>
      <c r="Y14" s="26"/>
      <c r="Z14" s="173" t="s">
        <v>297</v>
      </c>
      <c r="AA14" s="10"/>
      <c r="AB14" s="10"/>
      <c r="AC14" s="560">
        <v>160</v>
      </c>
      <c r="AD14" s="561"/>
      <c r="AE14" s="562"/>
      <c r="AF14" s="560">
        <v>160</v>
      </c>
      <c r="AG14" s="561"/>
      <c r="AH14" s="562"/>
      <c r="AI14" s="560">
        <v>160</v>
      </c>
      <c r="AJ14" s="561"/>
      <c r="AK14" s="562"/>
      <c r="AL14" s="560">
        <v>160</v>
      </c>
      <c r="AM14" s="561"/>
      <c r="AN14" s="562"/>
      <c r="AO14" s="560">
        <v>160</v>
      </c>
      <c r="AP14" s="561"/>
      <c r="AQ14" s="562"/>
      <c r="AR14" s="560">
        <v>160</v>
      </c>
      <c r="AS14" s="561"/>
      <c r="AT14" s="562"/>
      <c r="AU14" s="560">
        <v>160</v>
      </c>
      <c r="AV14" s="561"/>
      <c r="AW14" s="562"/>
      <c r="AX14" s="560">
        <v>160</v>
      </c>
      <c r="AY14" s="561"/>
      <c r="AZ14" s="562"/>
      <c r="BA14" s="560">
        <v>160</v>
      </c>
      <c r="BB14" s="561"/>
      <c r="BC14" s="562"/>
      <c r="BD14" s="560">
        <v>160</v>
      </c>
      <c r="BE14" s="561"/>
      <c r="BF14" s="562"/>
      <c r="BG14" s="560">
        <v>160</v>
      </c>
      <c r="BH14" s="561"/>
      <c r="BI14" s="562"/>
      <c r="BJ14" s="560">
        <v>160</v>
      </c>
      <c r="BK14" s="561"/>
      <c r="BL14" s="562"/>
      <c r="BM14" s="280">
        <f t="shared" si="8"/>
        <v>0</v>
      </c>
      <c r="BN14" s="279">
        <f t="shared" si="9"/>
        <v>0</v>
      </c>
      <c r="BO14" s="280">
        <f t="shared" si="10"/>
        <v>0</v>
      </c>
      <c r="BP14" s="281">
        <f t="shared" si="11"/>
        <v>0</v>
      </c>
      <c r="BQ14" s="23"/>
      <c r="BR14" s="23"/>
      <c r="BS14" s="174">
        <v>160</v>
      </c>
      <c r="BT14" s="573"/>
      <c r="BU14" s="175"/>
      <c r="BV14" s="174">
        <v>160</v>
      </c>
      <c r="BW14" s="573"/>
      <c r="BX14" s="175"/>
      <c r="BY14" s="174">
        <v>160</v>
      </c>
      <c r="BZ14" s="573"/>
      <c r="CA14" s="175"/>
      <c r="CB14" s="174">
        <v>160</v>
      </c>
      <c r="CC14" s="573"/>
      <c r="CD14" s="175"/>
      <c r="CE14" s="174">
        <v>160</v>
      </c>
      <c r="CF14" s="573"/>
      <c r="CG14" s="175"/>
      <c r="CH14" s="174">
        <v>160</v>
      </c>
      <c r="CI14" s="573"/>
      <c r="CJ14" s="175"/>
      <c r="CK14" s="174">
        <v>160</v>
      </c>
      <c r="CL14" s="573"/>
      <c r="CM14" s="175"/>
      <c r="CN14" s="174">
        <v>160</v>
      </c>
      <c r="CO14" s="573"/>
      <c r="CP14" s="175"/>
      <c r="CQ14" s="174">
        <v>160</v>
      </c>
      <c r="CR14" s="573"/>
      <c r="CS14" s="175"/>
      <c r="CT14" s="174">
        <v>160</v>
      </c>
      <c r="CU14" s="573"/>
      <c r="CV14" s="175"/>
      <c r="CW14" s="174">
        <v>160</v>
      </c>
      <c r="CX14" s="573"/>
      <c r="CY14" s="175"/>
      <c r="CZ14" s="174">
        <v>160</v>
      </c>
      <c r="DA14" s="573"/>
      <c r="DB14" s="175"/>
      <c r="DC14" s="278">
        <f t="shared" si="12"/>
        <v>0</v>
      </c>
      <c r="DD14" s="279">
        <f t="shared" si="13"/>
        <v>0</v>
      </c>
      <c r="DE14" s="280">
        <f t="shared" si="14"/>
        <v>0</v>
      </c>
      <c r="DF14" s="281">
        <f t="shared" si="15"/>
        <v>0</v>
      </c>
      <c r="DG14" s="23"/>
      <c r="DH14" s="23"/>
      <c r="DI14" s="174">
        <v>160</v>
      </c>
      <c r="DJ14" s="573"/>
      <c r="DK14" s="175"/>
      <c r="DL14" s="174">
        <v>160</v>
      </c>
      <c r="DM14" s="573"/>
      <c r="DN14" s="175"/>
      <c r="DO14" s="174">
        <v>160</v>
      </c>
      <c r="DP14" s="573"/>
      <c r="DQ14" s="175"/>
      <c r="DR14" s="174">
        <v>160</v>
      </c>
      <c r="DS14" s="573"/>
      <c r="DT14" s="175"/>
      <c r="DU14" s="174">
        <v>160</v>
      </c>
      <c r="DV14" s="573"/>
      <c r="DW14" s="175"/>
      <c r="DX14" s="174">
        <v>160</v>
      </c>
      <c r="DY14" s="573"/>
      <c r="DZ14" s="175"/>
      <c r="EA14" s="174">
        <v>160</v>
      </c>
      <c r="EB14" s="573"/>
      <c r="EC14" s="175"/>
      <c r="ED14" s="174">
        <v>160</v>
      </c>
      <c r="EE14" s="573"/>
      <c r="EF14" s="175"/>
      <c r="EG14" s="174">
        <v>160</v>
      </c>
      <c r="EH14" s="573"/>
      <c r="EI14" s="175"/>
      <c r="EJ14" s="174">
        <v>160</v>
      </c>
      <c r="EK14" s="573"/>
      <c r="EL14" s="175"/>
      <c r="EM14" s="174">
        <v>160</v>
      </c>
      <c r="EN14" s="573"/>
      <c r="EO14" s="175"/>
      <c r="EP14" s="174">
        <v>160</v>
      </c>
      <c r="EQ14" s="573"/>
      <c r="ER14" s="175"/>
      <c r="ES14" s="278">
        <f t="shared" si="16"/>
        <v>0</v>
      </c>
      <c r="ET14" s="279">
        <f t="shared" si="17"/>
        <v>0</v>
      </c>
      <c r="EU14" s="280">
        <f t="shared" si="18"/>
        <v>0</v>
      </c>
      <c r="EV14" s="281">
        <f t="shared" si="19"/>
        <v>0</v>
      </c>
      <c r="EW14" s="23"/>
      <c r="EX14" s="23"/>
      <c r="EY14" s="174">
        <v>160</v>
      </c>
      <c r="EZ14" s="573"/>
      <c r="FA14" s="175"/>
      <c r="FB14" s="174">
        <v>160</v>
      </c>
      <c r="FC14" s="573"/>
      <c r="FD14" s="175"/>
      <c r="FE14" s="174">
        <v>160</v>
      </c>
      <c r="FF14" s="573"/>
      <c r="FG14" s="175"/>
      <c r="FH14" s="174">
        <v>160</v>
      </c>
      <c r="FI14" s="573"/>
      <c r="FJ14" s="175"/>
      <c r="FK14" s="174">
        <v>160</v>
      </c>
      <c r="FL14" s="573"/>
      <c r="FM14" s="175"/>
      <c r="FN14" s="174">
        <v>160</v>
      </c>
      <c r="FO14" s="573"/>
      <c r="FP14" s="175"/>
      <c r="FQ14" s="174">
        <v>160</v>
      </c>
      <c r="FR14" s="573"/>
      <c r="FS14" s="175"/>
      <c r="FT14" s="174">
        <v>160</v>
      </c>
      <c r="FU14" s="573"/>
      <c r="FV14" s="175"/>
      <c r="FW14" s="174">
        <v>160</v>
      </c>
      <c r="FX14" s="573"/>
      <c r="FY14" s="175"/>
      <c r="FZ14" s="174">
        <v>160</v>
      </c>
      <c r="GA14" s="573"/>
      <c r="GB14" s="175"/>
      <c r="GC14" s="174">
        <v>160</v>
      </c>
      <c r="GD14" s="573"/>
      <c r="GE14" s="175"/>
      <c r="GF14" s="174">
        <v>160</v>
      </c>
      <c r="GG14" s="573"/>
      <c r="GH14" s="175"/>
      <c r="GI14" s="278">
        <f t="shared" si="20"/>
        <v>0</v>
      </c>
      <c r="GJ14" s="279">
        <f t="shared" si="21"/>
        <v>0</v>
      </c>
      <c r="GK14" s="280">
        <f t="shared" si="22"/>
        <v>0</v>
      </c>
      <c r="GL14" s="281">
        <f t="shared" si="23"/>
        <v>0</v>
      </c>
      <c r="GM14" s="23"/>
      <c r="GN14" s="23"/>
      <c r="GO14" s="174">
        <v>160</v>
      </c>
      <c r="GP14" s="573"/>
      <c r="GQ14" s="175"/>
      <c r="GR14" s="174">
        <v>160</v>
      </c>
      <c r="GS14" s="573"/>
      <c r="GT14" s="175"/>
      <c r="GU14" s="174">
        <v>160</v>
      </c>
      <c r="GV14" s="573"/>
      <c r="GW14" s="175"/>
      <c r="GX14" s="174">
        <v>160</v>
      </c>
      <c r="GY14" s="573"/>
      <c r="GZ14" s="175"/>
      <c r="HA14" s="174">
        <v>160</v>
      </c>
      <c r="HB14" s="573"/>
      <c r="HC14" s="175"/>
      <c r="HD14" s="174">
        <v>160</v>
      </c>
      <c r="HE14" s="573"/>
      <c r="HF14" s="175"/>
      <c r="HG14" s="174">
        <v>160</v>
      </c>
      <c r="HH14" s="573"/>
      <c r="HI14" s="175"/>
      <c r="HJ14" s="174">
        <v>160</v>
      </c>
      <c r="HK14" s="573"/>
      <c r="HL14" s="175"/>
      <c r="HM14" s="174">
        <v>160</v>
      </c>
      <c r="HN14" s="573"/>
      <c r="HO14" s="175"/>
      <c r="HP14" s="174">
        <v>160</v>
      </c>
      <c r="HQ14" s="573"/>
      <c r="HR14" s="175"/>
      <c r="HS14" s="174">
        <v>160</v>
      </c>
      <c r="HT14" s="573"/>
      <c r="HU14" s="175"/>
      <c r="HV14" s="174">
        <v>160</v>
      </c>
      <c r="HW14" s="573"/>
      <c r="HX14" s="175"/>
      <c r="HY14" s="278">
        <f t="shared" si="24"/>
        <v>0</v>
      </c>
      <c r="HZ14" s="279">
        <f t="shared" si="25"/>
        <v>0</v>
      </c>
      <c r="IA14" s="280">
        <f t="shared" si="26"/>
        <v>0</v>
      </c>
      <c r="IB14" s="281">
        <f t="shared" si="27"/>
        <v>0</v>
      </c>
      <c r="IC14" s="23"/>
      <c r="ID14" s="23"/>
      <c r="IE14" s="174">
        <v>160</v>
      </c>
      <c r="IF14" s="573"/>
      <c r="IG14" s="175"/>
      <c r="IH14" s="174">
        <v>160</v>
      </c>
      <c r="II14" s="573"/>
      <c r="IJ14" s="175"/>
      <c r="IK14" s="174">
        <v>160</v>
      </c>
      <c r="IL14" s="573"/>
      <c r="IM14" s="175"/>
      <c r="IN14" s="174">
        <v>160</v>
      </c>
      <c r="IO14" s="573"/>
      <c r="IP14" s="175"/>
      <c r="IQ14" s="174">
        <v>160</v>
      </c>
      <c r="IR14" s="573"/>
      <c r="IS14" s="175"/>
      <c r="IT14" s="174">
        <v>160</v>
      </c>
      <c r="IU14" s="573"/>
      <c r="IV14" s="175"/>
      <c r="IW14" s="174">
        <v>160</v>
      </c>
      <c r="IX14" s="573"/>
      <c r="IY14" s="175"/>
      <c r="IZ14" s="174">
        <v>160</v>
      </c>
      <c r="JA14" s="573"/>
      <c r="JB14" s="175"/>
      <c r="JC14" s="174">
        <v>160</v>
      </c>
      <c r="JD14" s="573"/>
      <c r="JE14" s="175"/>
      <c r="JF14" s="174">
        <v>160</v>
      </c>
      <c r="JG14" s="573"/>
      <c r="JH14" s="175"/>
      <c r="JI14" s="174">
        <v>160</v>
      </c>
      <c r="JJ14" s="573"/>
      <c r="JK14" s="175"/>
      <c r="JL14" s="174">
        <v>160</v>
      </c>
      <c r="JM14" s="573"/>
      <c r="JN14" s="175"/>
      <c r="JO14" s="278">
        <f t="shared" si="28"/>
        <v>0</v>
      </c>
      <c r="JP14" s="279">
        <f t="shared" si="29"/>
        <v>0</v>
      </c>
      <c r="JQ14" s="280">
        <f t="shared" si="30"/>
        <v>0</v>
      </c>
      <c r="JR14" s="281">
        <f t="shared" si="31"/>
        <v>0</v>
      </c>
      <c r="JS14" s="23"/>
      <c r="JT14" s="23"/>
      <c r="JU14" s="174">
        <v>160</v>
      </c>
      <c r="JV14" s="573"/>
      <c r="JW14" s="175"/>
      <c r="JX14" s="174">
        <v>160</v>
      </c>
      <c r="JY14" s="573"/>
      <c r="JZ14" s="175"/>
      <c r="KA14" s="174">
        <v>160</v>
      </c>
      <c r="KB14" s="573"/>
      <c r="KC14" s="175"/>
      <c r="KD14" s="174">
        <v>160</v>
      </c>
      <c r="KE14" s="573"/>
      <c r="KF14" s="175"/>
      <c r="KG14" s="174">
        <v>160</v>
      </c>
      <c r="KH14" s="573"/>
      <c r="KI14" s="175"/>
      <c r="KJ14" s="174">
        <v>160</v>
      </c>
      <c r="KK14" s="573"/>
      <c r="KL14" s="175"/>
      <c r="KM14" s="174">
        <v>160</v>
      </c>
      <c r="KN14" s="573"/>
      <c r="KO14" s="175"/>
      <c r="KP14" s="174">
        <v>160</v>
      </c>
      <c r="KQ14" s="573"/>
      <c r="KR14" s="175"/>
      <c r="KS14" s="174">
        <v>160</v>
      </c>
      <c r="KT14" s="573"/>
      <c r="KU14" s="175"/>
      <c r="KV14" s="174">
        <v>160</v>
      </c>
      <c r="KW14" s="573"/>
      <c r="KX14" s="175"/>
      <c r="KY14" s="174">
        <v>160</v>
      </c>
      <c r="KZ14" s="573"/>
      <c r="LA14" s="175"/>
      <c r="LB14" s="174">
        <v>160</v>
      </c>
      <c r="LC14" s="573"/>
      <c r="LD14" s="175"/>
      <c r="LE14" s="278">
        <f t="shared" si="32"/>
        <v>0</v>
      </c>
      <c r="LF14" s="279">
        <f t="shared" si="33"/>
        <v>0</v>
      </c>
      <c r="LG14" s="280">
        <f t="shared" si="34"/>
        <v>0</v>
      </c>
      <c r="LH14" s="281">
        <f t="shared" si="35"/>
        <v>0</v>
      </c>
      <c r="LI14" s="23"/>
      <c r="LJ14" s="23"/>
      <c r="LK14" s="174">
        <v>160</v>
      </c>
      <c r="LL14" s="573"/>
      <c r="LM14" s="175"/>
      <c r="LN14" s="174">
        <v>160</v>
      </c>
      <c r="LO14" s="573"/>
      <c r="LP14" s="175"/>
      <c r="LQ14" s="174">
        <v>160</v>
      </c>
      <c r="LR14" s="573"/>
      <c r="LS14" s="175"/>
      <c r="LT14" s="174">
        <v>160</v>
      </c>
      <c r="LU14" s="573"/>
      <c r="LV14" s="175"/>
      <c r="LW14" s="174">
        <v>160</v>
      </c>
      <c r="LX14" s="573"/>
      <c r="LY14" s="175"/>
      <c r="LZ14" s="174">
        <v>160</v>
      </c>
      <c r="MA14" s="573"/>
      <c r="MB14" s="175"/>
      <c r="MC14" s="174">
        <v>160</v>
      </c>
      <c r="MD14" s="573"/>
      <c r="ME14" s="175"/>
      <c r="MF14" s="174">
        <v>160</v>
      </c>
      <c r="MG14" s="573"/>
      <c r="MH14" s="175"/>
      <c r="MI14" s="174">
        <v>160</v>
      </c>
      <c r="MJ14" s="573"/>
      <c r="MK14" s="175"/>
      <c r="ML14" s="174">
        <v>160</v>
      </c>
      <c r="MM14" s="573"/>
      <c r="MN14" s="175"/>
      <c r="MO14" s="174">
        <v>160</v>
      </c>
      <c r="MP14" s="573"/>
      <c r="MQ14" s="175"/>
      <c r="MR14" s="174">
        <v>160</v>
      </c>
      <c r="MS14" s="573"/>
      <c r="MT14" s="175"/>
      <c r="MU14" s="278">
        <f t="shared" si="36"/>
        <v>0</v>
      </c>
      <c r="MV14" s="279">
        <f t="shared" si="37"/>
        <v>0</v>
      </c>
      <c r="MW14" s="280">
        <f t="shared" si="38"/>
        <v>0</v>
      </c>
      <c r="MX14" s="281">
        <f t="shared" si="39"/>
        <v>0</v>
      </c>
      <c r="MY14" s="23"/>
      <c r="MZ14" s="23"/>
      <c r="NA14" s="174">
        <v>160</v>
      </c>
      <c r="NB14" s="573"/>
      <c r="NC14" s="175"/>
      <c r="ND14" s="174">
        <v>160</v>
      </c>
      <c r="NE14" s="573"/>
      <c r="NF14" s="175"/>
      <c r="NG14" s="174">
        <v>160</v>
      </c>
      <c r="NH14" s="573"/>
      <c r="NI14" s="175"/>
      <c r="NJ14" s="174">
        <v>160</v>
      </c>
      <c r="NK14" s="573"/>
      <c r="NL14" s="175"/>
      <c r="NM14" s="174">
        <v>160</v>
      </c>
      <c r="NN14" s="573"/>
      <c r="NO14" s="175"/>
      <c r="NP14" s="174">
        <v>160</v>
      </c>
      <c r="NQ14" s="573"/>
      <c r="NR14" s="175"/>
      <c r="NS14" s="174">
        <v>160</v>
      </c>
      <c r="NT14" s="573"/>
      <c r="NU14" s="175"/>
      <c r="NV14" s="174">
        <v>160</v>
      </c>
      <c r="NW14" s="573"/>
      <c r="NX14" s="175"/>
      <c r="NY14" s="174">
        <v>160</v>
      </c>
      <c r="NZ14" s="573"/>
      <c r="OA14" s="175"/>
      <c r="OB14" s="174">
        <v>160</v>
      </c>
      <c r="OC14" s="573"/>
      <c r="OD14" s="175"/>
      <c r="OE14" s="174">
        <v>160</v>
      </c>
      <c r="OF14" s="573"/>
      <c r="OG14" s="175"/>
      <c r="OH14" s="174">
        <v>160</v>
      </c>
      <c r="OI14" s="573"/>
      <c r="OJ14" s="175"/>
      <c r="OK14" s="278">
        <f t="shared" si="40"/>
        <v>0</v>
      </c>
      <c r="OL14" s="279">
        <f t="shared" si="41"/>
        <v>0</v>
      </c>
      <c r="OM14" s="280">
        <f t="shared" si="42"/>
        <v>0</v>
      </c>
      <c r="ON14" s="281">
        <f t="shared" si="43"/>
        <v>0</v>
      </c>
      <c r="OO14" s="23"/>
      <c r="OP14" s="23"/>
      <c r="OQ14" s="571" t="s">
        <v>297</v>
      </c>
      <c r="OR14" s="577">
        <v>160</v>
      </c>
      <c r="OS14" s="573"/>
      <c r="OT14" s="175"/>
      <c r="OU14" s="278">
        <f t="shared" si="44"/>
        <v>0</v>
      </c>
      <c r="OV14" s="281">
        <f t="shared" si="45"/>
        <v>0</v>
      </c>
      <c r="OW14" s="280">
        <f t="shared" si="46"/>
        <v>0</v>
      </c>
      <c r="OX14" s="281">
        <f t="shared" si="47"/>
        <v>0</v>
      </c>
      <c r="OY14" s="574"/>
      <c r="OZ14" s="23"/>
      <c r="PA14" s="23"/>
      <c r="PB14" s="274">
        <f t="shared" si="0"/>
        <v>0</v>
      </c>
      <c r="PC14" s="275">
        <f t="shared" si="1"/>
        <v>0</v>
      </c>
      <c r="PD14" s="280">
        <f t="shared" si="2"/>
        <v>0</v>
      </c>
      <c r="PE14" s="281">
        <f t="shared" si="3"/>
        <v>0</v>
      </c>
      <c r="PF14" s="276">
        <f t="shared" si="4"/>
        <v>0</v>
      </c>
      <c r="PG14" s="277">
        <f t="shared" si="5"/>
        <v>0</v>
      </c>
      <c r="PH14" s="280">
        <f t="shared" si="6"/>
        <v>0</v>
      </c>
      <c r="PI14" s="279">
        <f t="shared" si="7"/>
        <v>0</v>
      </c>
      <c r="PJ14" s="406">
        <f t="shared" si="48"/>
        <v>0</v>
      </c>
      <c r="PK14" s="368">
        <f t="shared" si="49"/>
        <v>0</v>
      </c>
      <c r="PL14" s="409" t="s">
        <v>338</v>
      </c>
      <c r="PM14" s="373" t="s">
        <v>338</v>
      </c>
      <c r="PN14" s="406">
        <f t="shared" si="50"/>
        <v>0</v>
      </c>
      <c r="PO14" s="368">
        <f t="shared" si="51"/>
        <v>0</v>
      </c>
      <c r="PP14" s="26"/>
      <c r="PQ14" s="26"/>
      <c r="PR14" s="23"/>
      <c r="PX14" s="26"/>
    </row>
    <row r="15" spans="1:440" s="26" customFormat="1" ht="16.5" customHeight="1" x14ac:dyDescent="0.25">
      <c r="B15" s="118" t="s">
        <v>8</v>
      </c>
      <c r="C15" s="1094"/>
      <c r="D15" s="1095"/>
      <c r="E15" s="320"/>
      <c r="F15" s="656">
        <v>1</v>
      </c>
      <c r="G15" s="321"/>
      <c r="H15" s="122"/>
      <c r="I15" s="112">
        <f>INT(ROUND(F15,2)*(IF(RIGHT(G15,1)="*",data!$J$3*H15+(IF(H15&gt;0, data!$K$3,0)),(IF(G15&gt;0,data!$J$3*RIGHT(G15,5)+data!$K$3,0)))))</f>
        <v>0</v>
      </c>
      <c r="J15" s="112">
        <f>IF(E15&gt;0,I15*E15,0)</f>
        <v>0</v>
      </c>
      <c r="K15" s="112"/>
      <c r="L15" s="317"/>
      <c r="M15" s="316"/>
      <c r="N15" s="112">
        <f>INT(ROUND(F15,2)*(IF(J15&gt;0,(IF(L15="ano",data!$J$6,0)),0)))</f>
        <v>0</v>
      </c>
      <c r="O15" s="114">
        <f>IF(M15&gt;E15,N15*E15,N15*M15)</f>
        <v>0</v>
      </c>
      <c r="P15" s="123">
        <f>J15+O15</f>
        <v>0</v>
      </c>
      <c r="R15" s="116" t="str">
        <f>IF(P15&gt;0,1,"")</f>
        <v/>
      </c>
      <c r="S15" s="688"/>
      <c r="T15" s="117" t="s">
        <v>338</v>
      </c>
      <c r="U15" s="377" t="str">
        <f t="shared" si="52"/>
        <v/>
      </c>
      <c r="V15" s="26">
        <f>IF(P15&gt;0,IF(ISTEXT(C15)=TRUE,0,1),0)</f>
        <v>0</v>
      </c>
      <c r="W15" s="26">
        <f>IF(H15&gt;0,IF(RIGHT(G15,1)="*",0,1),0)</f>
        <v>0</v>
      </c>
      <c r="X15" s="26">
        <f>IF(OR(G15=data!$I$18,G15=data!$I$19,G15=data!$I$20,G15=data!$I$21,G15=data!$I$22,G15=data!$I$23,G15=data!$I$24,G15=data!$I$25,G15=data!$I$26,G15=data!$I$27,G15=data!$I$28,G15=data!$I$29,G15=data!$I$30,G15=data!$I$31,G15=data!$I$32,G15=data!$I$33,G15=data!$I$34,G15=data!$I$35,G15=data!$I$36,G15=data!$I$37,G15=data!$I$38,G15=data!$I$39,G15=data!$I$40,G15=data!$I$41,G15=data!$I$42,G15=data!$I$43,G15=data!$I$44),1,0)</f>
        <v>0</v>
      </c>
      <c r="Z15" s="176" t="s">
        <v>297</v>
      </c>
      <c r="AA15" s="10"/>
      <c r="AB15" s="10"/>
      <c r="AC15" s="168">
        <v>160</v>
      </c>
      <c r="AD15" s="328"/>
      <c r="AE15" s="223"/>
      <c r="AF15" s="168">
        <v>160</v>
      </c>
      <c r="AG15" s="328"/>
      <c r="AH15" s="223"/>
      <c r="AI15" s="168">
        <v>160</v>
      </c>
      <c r="AJ15" s="328"/>
      <c r="AK15" s="223"/>
      <c r="AL15" s="168">
        <v>160</v>
      </c>
      <c r="AM15" s="328"/>
      <c r="AN15" s="223"/>
      <c r="AO15" s="168">
        <v>160</v>
      </c>
      <c r="AP15" s="328"/>
      <c r="AQ15" s="223"/>
      <c r="AR15" s="168">
        <v>160</v>
      </c>
      <c r="AS15" s="328"/>
      <c r="AT15" s="223"/>
      <c r="AU15" s="168">
        <v>160</v>
      </c>
      <c r="AV15" s="328"/>
      <c r="AW15" s="223"/>
      <c r="AX15" s="168">
        <v>160</v>
      </c>
      <c r="AY15" s="328"/>
      <c r="AZ15" s="223"/>
      <c r="BA15" s="168">
        <v>160</v>
      </c>
      <c r="BB15" s="328"/>
      <c r="BC15" s="223"/>
      <c r="BD15" s="168">
        <v>160</v>
      </c>
      <c r="BE15" s="328"/>
      <c r="BF15" s="223"/>
      <c r="BG15" s="168">
        <v>160</v>
      </c>
      <c r="BH15" s="328"/>
      <c r="BI15" s="223"/>
      <c r="BJ15" s="168">
        <v>160</v>
      </c>
      <c r="BK15" s="328"/>
      <c r="BL15" s="223"/>
      <c r="BM15" s="280">
        <f t="shared" si="8"/>
        <v>0</v>
      </c>
      <c r="BN15" s="279">
        <f t="shared" si="9"/>
        <v>0</v>
      </c>
      <c r="BO15" s="280">
        <f t="shared" si="10"/>
        <v>0</v>
      </c>
      <c r="BP15" s="281">
        <f t="shared" si="11"/>
        <v>0</v>
      </c>
      <c r="BQ15" s="4"/>
      <c r="BR15" s="4"/>
      <c r="BS15" s="164">
        <v>160</v>
      </c>
      <c r="BT15" s="327"/>
      <c r="BU15" s="177"/>
      <c r="BV15" s="164">
        <v>160</v>
      </c>
      <c r="BW15" s="327"/>
      <c r="BX15" s="177"/>
      <c r="BY15" s="164">
        <v>160</v>
      </c>
      <c r="BZ15" s="327"/>
      <c r="CA15" s="177"/>
      <c r="CB15" s="164">
        <v>160</v>
      </c>
      <c r="CC15" s="327"/>
      <c r="CD15" s="177"/>
      <c r="CE15" s="164">
        <v>160</v>
      </c>
      <c r="CF15" s="327"/>
      <c r="CG15" s="177"/>
      <c r="CH15" s="164">
        <v>160</v>
      </c>
      <c r="CI15" s="327"/>
      <c r="CJ15" s="177"/>
      <c r="CK15" s="164">
        <v>160</v>
      </c>
      <c r="CL15" s="327"/>
      <c r="CM15" s="177"/>
      <c r="CN15" s="164">
        <v>160</v>
      </c>
      <c r="CO15" s="327"/>
      <c r="CP15" s="177"/>
      <c r="CQ15" s="164">
        <v>160</v>
      </c>
      <c r="CR15" s="327"/>
      <c r="CS15" s="177"/>
      <c r="CT15" s="164">
        <v>160</v>
      </c>
      <c r="CU15" s="327"/>
      <c r="CV15" s="177"/>
      <c r="CW15" s="164">
        <v>160</v>
      </c>
      <c r="CX15" s="327"/>
      <c r="CY15" s="177"/>
      <c r="CZ15" s="164">
        <v>160</v>
      </c>
      <c r="DA15" s="327"/>
      <c r="DB15" s="177"/>
      <c r="DC15" s="278">
        <f t="shared" si="12"/>
        <v>0</v>
      </c>
      <c r="DD15" s="279">
        <f t="shared" si="13"/>
        <v>0</v>
      </c>
      <c r="DE15" s="280">
        <f t="shared" si="14"/>
        <v>0</v>
      </c>
      <c r="DF15" s="281">
        <f t="shared" si="15"/>
        <v>0</v>
      </c>
      <c r="DG15" s="4"/>
      <c r="DH15" s="4"/>
      <c r="DI15" s="164">
        <v>160</v>
      </c>
      <c r="DJ15" s="327"/>
      <c r="DK15" s="177"/>
      <c r="DL15" s="164">
        <v>160</v>
      </c>
      <c r="DM15" s="327"/>
      <c r="DN15" s="177"/>
      <c r="DO15" s="164">
        <v>160</v>
      </c>
      <c r="DP15" s="327"/>
      <c r="DQ15" s="177"/>
      <c r="DR15" s="164">
        <v>160</v>
      </c>
      <c r="DS15" s="327"/>
      <c r="DT15" s="177"/>
      <c r="DU15" s="164">
        <v>160</v>
      </c>
      <c r="DV15" s="327"/>
      <c r="DW15" s="177"/>
      <c r="DX15" s="164">
        <v>160</v>
      </c>
      <c r="DY15" s="327"/>
      <c r="DZ15" s="177"/>
      <c r="EA15" s="164">
        <v>160</v>
      </c>
      <c r="EB15" s="327"/>
      <c r="EC15" s="177"/>
      <c r="ED15" s="164">
        <v>160</v>
      </c>
      <c r="EE15" s="327"/>
      <c r="EF15" s="177"/>
      <c r="EG15" s="164">
        <v>160</v>
      </c>
      <c r="EH15" s="327"/>
      <c r="EI15" s="177"/>
      <c r="EJ15" s="164">
        <v>160</v>
      </c>
      <c r="EK15" s="327"/>
      <c r="EL15" s="177"/>
      <c r="EM15" s="164">
        <v>160</v>
      </c>
      <c r="EN15" s="327"/>
      <c r="EO15" s="177"/>
      <c r="EP15" s="164">
        <v>160</v>
      </c>
      <c r="EQ15" s="327"/>
      <c r="ER15" s="177"/>
      <c r="ES15" s="278">
        <f t="shared" si="16"/>
        <v>0</v>
      </c>
      <c r="ET15" s="279">
        <f t="shared" si="17"/>
        <v>0</v>
      </c>
      <c r="EU15" s="280">
        <f t="shared" si="18"/>
        <v>0</v>
      </c>
      <c r="EV15" s="281">
        <f t="shared" si="19"/>
        <v>0</v>
      </c>
      <c r="EW15" s="4"/>
      <c r="EX15" s="4"/>
      <c r="EY15" s="164">
        <v>160</v>
      </c>
      <c r="EZ15" s="327"/>
      <c r="FA15" s="177"/>
      <c r="FB15" s="164">
        <v>160</v>
      </c>
      <c r="FC15" s="327"/>
      <c r="FD15" s="177"/>
      <c r="FE15" s="164">
        <v>160</v>
      </c>
      <c r="FF15" s="327"/>
      <c r="FG15" s="177"/>
      <c r="FH15" s="164">
        <v>160</v>
      </c>
      <c r="FI15" s="327"/>
      <c r="FJ15" s="177"/>
      <c r="FK15" s="164">
        <v>160</v>
      </c>
      <c r="FL15" s="327"/>
      <c r="FM15" s="177"/>
      <c r="FN15" s="164">
        <v>160</v>
      </c>
      <c r="FO15" s="327"/>
      <c r="FP15" s="177"/>
      <c r="FQ15" s="164">
        <v>160</v>
      </c>
      <c r="FR15" s="327"/>
      <c r="FS15" s="177"/>
      <c r="FT15" s="164">
        <v>160</v>
      </c>
      <c r="FU15" s="327"/>
      <c r="FV15" s="177"/>
      <c r="FW15" s="164">
        <v>160</v>
      </c>
      <c r="FX15" s="327"/>
      <c r="FY15" s="177"/>
      <c r="FZ15" s="164">
        <v>160</v>
      </c>
      <c r="GA15" s="327"/>
      <c r="GB15" s="177"/>
      <c r="GC15" s="164">
        <v>160</v>
      </c>
      <c r="GD15" s="327"/>
      <c r="GE15" s="177"/>
      <c r="GF15" s="164">
        <v>160</v>
      </c>
      <c r="GG15" s="327"/>
      <c r="GH15" s="177"/>
      <c r="GI15" s="278">
        <f t="shared" si="20"/>
        <v>0</v>
      </c>
      <c r="GJ15" s="279">
        <f t="shared" si="21"/>
        <v>0</v>
      </c>
      <c r="GK15" s="280">
        <f t="shared" si="22"/>
        <v>0</v>
      </c>
      <c r="GL15" s="281">
        <f t="shared" si="23"/>
        <v>0</v>
      </c>
      <c r="GM15" s="4"/>
      <c r="GN15" s="4"/>
      <c r="GO15" s="164">
        <v>160</v>
      </c>
      <c r="GP15" s="327"/>
      <c r="GQ15" s="177"/>
      <c r="GR15" s="164">
        <v>160</v>
      </c>
      <c r="GS15" s="327"/>
      <c r="GT15" s="177"/>
      <c r="GU15" s="164">
        <v>160</v>
      </c>
      <c r="GV15" s="327"/>
      <c r="GW15" s="177"/>
      <c r="GX15" s="164">
        <v>160</v>
      </c>
      <c r="GY15" s="327"/>
      <c r="GZ15" s="177"/>
      <c r="HA15" s="164">
        <v>160</v>
      </c>
      <c r="HB15" s="327"/>
      <c r="HC15" s="177"/>
      <c r="HD15" s="164">
        <v>160</v>
      </c>
      <c r="HE15" s="327"/>
      <c r="HF15" s="177"/>
      <c r="HG15" s="164">
        <v>160</v>
      </c>
      <c r="HH15" s="327"/>
      <c r="HI15" s="177"/>
      <c r="HJ15" s="164">
        <v>160</v>
      </c>
      <c r="HK15" s="327"/>
      <c r="HL15" s="177"/>
      <c r="HM15" s="164">
        <v>160</v>
      </c>
      <c r="HN15" s="327"/>
      <c r="HO15" s="177"/>
      <c r="HP15" s="164">
        <v>160</v>
      </c>
      <c r="HQ15" s="327"/>
      <c r="HR15" s="177"/>
      <c r="HS15" s="164">
        <v>160</v>
      </c>
      <c r="HT15" s="327"/>
      <c r="HU15" s="177"/>
      <c r="HV15" s="164">
        <v>160</v>
      </c>
      <c r="HW15" s="327"/>
      <c r="HX15" s="177"/>
      <c r="HY15" s="278">
        <f t="shared" si="24"/>
        <v>0</v>
      </c>
      <c r="HZ15" s="279">
        <f t="shared" si="25"/>
        <v>0</v>
      </c>
      <c r="IA15" s="280">
        <f t="shared" si="26"/>
        <v>0</v>
      </c>
      <c r="IB15" s="281">
        <f t="shared" si="27"/>
        <v>0</v>
      </c>
      <c r="IC15" s="4"/>
      <c r="ID15" s="4"/>
      <c r="IE15" s="164">
        <v>160</v>
      </c>
      <c r="IF15" s="327"/>
      <c r="IG15" s="177"/>
      <c r="IH15" s="164">
        <v>160</v>
      </c>
      <c r="II15" s="327"/>
      <c r="IJ15" s="177"/>
      <c r="IK15" s="164">
        <v>160</v>
      </c>
      <c r="IL15" s="327"/>
      <c r="IM15" s="177"/>
      <c r="IN15" s="164">
        <v>160</v>
      </c>
      <c r="IO15" s="327"/>
      <c r="IP15" s="177"/>
      <c r="IQ15" s="164">
        <v>160</v>
      </c>
      <c r="IR15" s="327"/>
      <c r="IS15" s="177"/>
      <c r="IT15" s="164">
        <v>160</v>
      </c>
      <c r="IU15" s="327"/>
      <c r="IV15" s="177"/>
      <c r="IW15" s="164">
        <v>160</v>
      </c>
      <c r="IX15" s="327"/>
      <c r="IY15" s="177"/>
      <c r="IZ15" s="164">
        <v>160</v>
      </c>
      <c r="JA15" s="327"/>
      <c r="JB15" s="177"/>
      <c r="JC15" s="164">
        <v>160</v>
      </c>
      <c r="JD15" s="327"/>
      <c r="JE15" s="177"/>
      <c r="JF15" s="164">
        <v>160</v>
      </c>
      <c r="JG15" s="327"/>
      <c r="JH15" s="177"/>
      <c r="JI15" s="164">
        <v>160</v>
      </c>
      <c r="JJ15" s="327"/>
      <c r="JK15" s="177"/>
      <c r="JL15" s="164">
        <v>160</v>
      </c>
      <c r="JM15" s="327"/>
      <c r="JN15" s="177"/>
      <c r="JO15" s="278">
        <f t="shared" si="28"/>
        <v>0</v>
      </c>
      <c r="JP15" s="279">
        <f t="shared" si="29"/>
        <v>0</v>
      </c>
      <c r="JQ15" s="280">
        <f t="shared" si="30"/>
        <v>0</v>
      </c>
      <c r="JR15" s="281">
        <f t="shared" si="31"/>
        <v>0</v>
      </c>
      <c r="JS15" s="4"/>
      <c r="JT15" s="4"/>
      <c r="JU15" s="164">
        <v>160</v>
      </c>
      <c r="JV15" s="327"/>
      <c r="JW15" s="177"/>
      <c r="JX15" s="164">
        <v>160</v>
      </c>
      <c r="JY15" s="327"/>
      <c r="JZ15" s="177"/>
      <c r="KA15" s="164">
        <v>160</v>
      </c>
      <c r="KB15" s="327"/>
      <c r="KC15" s="177"/>
      <c r="KD15" s="164">
        <v>160</v>
      </c>
      <c r="KE15" s="327"/>
      <c r="KF15" s="177"/>
      <c r="KG15" s="164">
        <v>160</v>
      </c>
      <c r="KH15" s="327"/>
      <c r="KI15" s="177"/>
      <c r="KJ15" s="164">
        <v>160</v>
      </c>
      <c r="KK15" s="327"/>
      <c r="KL15" s="177"/>
      <c r="KM15" s="164">
        <v>160</v>
      </c>
      <c r="KN15" s="327"/>
      <c r="KO15" s="177"/>
      <c r="KP15" s="164">
        <v>160</v>
      </c>
      <c r="KQ15" s="327"/>
      <c r="KR15" s="177"/>
      <c r="KS15" s="164">
        <v>160</v>
      </c>
      <c r="KT15" s="327"/>
      <c r="KU15" s="177"/>
      <c r="KV15" s="164">
        <v>160</v>
      </c>
      <c r="KW15" s="327"/>
      <c r="KX15" s="177"/>
      <c r="KY15" s="164">
        <v>160</v>
      </c>
      <c r="KZ15" s="327"/>
      <c r="LA15" s="177"/>
      <c r="LB15" s="164">
        <v>160</v>
      </c>
      <c r="LC15" s="327"/>
      <c r="LD15" s="177"/>
      <c r="LE15" s="278">
        <f t="shared" si="32"/>
        <v>0</v>
      </c>
      <c r="LF15" s="279">
        <f t="shared" si="33"/>
        <v>0</v>
      </c>
      <c r="LG15" s="280">
        <f t="shared" si="34"/>
        <v>0</v>
      </c>
      <c r="LH15" s="281">
        <f t="shared" si="35"/>
        <v>0</v>
      </c>
      <c r="LI15" s="4"/>
      <c r="LJ15" s="4"/>
      <c r="LK15" s="164">
        <v>160</v>
      </c>
      <c r="LL15" s="327"/>
      <c r="LM15" s="177"/>
      <c r="LN15" s="164">
        <v>160</v>
      </c>
      <c r="LO15" s="327"/>
      <c r="LP15" s="177"/>
      <c r="LQ15" s="164">
        <v>160</v>
      </c>
      <c r="LR15" s="327"/>
      <c r="LS15" s="177"/>
      <c r="LT15" s="164">
        <v>160</v>
      </c>
      <c r="LU15" s="327"/>
      <c r="LV15" s="177"/>
      <c r="LW15" s="164">
        <v>160</v>
      </c>
      <c r="LX15" s="327"/>
      <c r="LY15" s="177"/>
      <c r="LZ15" s="164">
        <v>160</v>
      </c>
      <c r="MA15" s="327"/>
      <c r="MB15" s="177"/>
      <c r="MC15" s="164">
        <v>160</v>
      </c>
      <c r="MD15" s="327"/>
      <c r="ME15" s="177"/>
      <c r="MF15" s="164">
        <v>160</v>
      </c>
      <c r="MG15" s="327"/>
      <c r="MH15" s="177"/>
      <c r="MI15" s="164">
        <v>160</v>
      </c>
      <c r="MJ15" s="327"/>
      <c r="MK15" s="177"/>
      <c r="ML15" s="164">
        <v>160</v>
      </c>
      <c r="MM15" s="327"/>
      <c r="MN15" s="177"/>
      <c r="MO15" s="164">
        <v>160</v>
      </c>
      <c r="MP15" s="327"/>
      <c r="MQ15" s="177"/>
      <c r="MR15" s="164">
        <v>160</v>
      </c>
      <c r="MS15" s="327"/>
      <c r="MT15" s="177"/>
      <c r="MU15" s="278">
        <f t="shared" si="36"/>
        <v>0</v>
      </c>
      <c r="MV15" s="279">
        <f t="shared" si="37"/>
        <v>0</v>
      </c>
      <c r="MW15" s="280">
        <f t="shared" si="38"/>
        <v>0</v>
      </c>
      <c r="MX15" s="281">
        <f t="shared" si="39"/>
        <v>0</v>
      </c>
      <c r="MY15" s="4"/>
      <c r="MZ15" s="4"/>
      <c r="NA15" s="164">
        <v>160</v>
      </c>
      <c r="NB15" s="327"/>
      <c r="NC15" s="177"/>
      <c r="ND15" s="164">
        <v>160</v>
      </c>
      <c r="NE15" s="327"/>
      <c r="NF15" s="177"/>
      <c r="NG15" s="164">
        <v>160</v>
      </c>
      <c r="NH15" s="327"/>
      <c r="NI15" s="177"/>
      <c r="NJ15" s="164">
        <v>160</v>
      </c>
      <c r="NK15" s="327"/>
      <c r="NL15" s="177"/>
      <c r="NM15" s="164">
        <v>160</v>
      </c>
      <c r="NN15" s="327"/>
      <c r="NO15" s="177"/>
      <c r="NP15" s="164">
        <v>160</v>
      </c>
      <c r="NQ15" s="327"/>
      <c r="NR15" s="177"/>
      <c r="NS15" s="164">
        <v>160</v>
      </c>
      <c r="NT15" s="327"/>
      <c r="NU15" s="177"/>
      <c r="NV15" s="164">
        <v>160</v>
      </c>
      <c r="NW15" s="327"/>
      <c r="NX15" s="177"/>
      <c r="NY15" s="164">
        <v>160</v>
      </c>
      <c r="NZ15" s="327"/>
      <c r="OA15" s="177"/>
      <c r="OB15" s="164">
        <v>160</v>
      </c>
      <c r="OC15" s="327"/>
      <c r="OD15" s="177"/>
      <c r="OE15" s="164">
        <v>160</v>
      </c>
      <c r="OF15" s="327"/>
      <c r="OG15" s="177"/>
      <c r="OH15" s="164">
        <v>160</v>
      </c>
      <c r="OI15" s="327"/>
      <c r="OJ15" s="177"/>
      <c r="OK15" s="278">
        <f t="shared" si="40"/>
        <v>0</v>
      </c>
      <c r="OL15" s="279">
        <f t="shared" si="41"/>
        <v>0</v>
      </c>
      <c r="OM15" s="280">
        <f t="shared" si="42"/>
        <v>0</v>
      </c>
      <c r="ON15" s="281">
        <f t="shared" si="43"/>
        <v>0</v>
      </c>
      <c r="OO15" s="4"/>
      <c r="OP15" s="4"/>
      <c r="OQ15" s="283" t="s">
        <v>297</v>
      </c>
      <c r="OR15" s="354">
        <v>160</v>
      </c>
      <c r="OS15" s="327"/>
      <c r="OT15" s="177"/>
      <c r="OU15" s="278">
        <f t="shared" si="44"/>
        <v>0</v>
      </c>
      <c r="OV15" s="281">
        <f t="shared" si="45"/>
        <v>0</v>
      </c>
      <c r="OW15" s="280">
        <f t="shared" si="46"/>
        <v>0</v>
      </c>
      <c r="OX15" s="281">
        <f t="shared" si="47"/>
        <v>0</v>
      </c>
      <c r="OY15" s="293"/>
      <c r="OZ15" s="4"/>
      <c r="PA15" s="4"/>
      <c r="PB15" s="274">
        <f t="shared" si="0"/>
        <v>0</v>
      </c>
      <c r="PC15" s="275">
        <f t="shared" si="1"/>
        <v>0</v>
      </c>
      <c r="PD15" s="280">
        <f t="shared" si="2"/>
        <v>0</v>
      </c>
      <c r="PE15" s="281">
        <f t="shared" si="3"/>
        <v>0</v>
      </c>
      <c r="PF15" s="276">
        <f t="shared" si="4"/>
        <v>0</v>
      </c>
      <c r="PG15" s="277">
        <f t="shared" si="5"/>
        <v>0</v>
      </c>
      <c r="PH15" s="280">
        <f t="shared" si="6"/>
        <v>0</v>
      </c>
      <c r="PI15" s="279">
        <f t="shared" si="7"/>
        <v>0</v>
      </c>
      <c r="PJ15" s="406">
        <f t="shared" si="48"/>
        <v>0</v>
      </c>
      <c r="PK15" s="368">
        <f t="shared" si="49"/>
        <v>0</v>
      </c>
      <c r="PL15" s="409" t="s">
        <v>338</v>
      </c>
      <c r="PM15" s="373" t="s">
        <v>338</v>
      </c>
      <c r="PN15" s="406">
        <f t="shared" si="50"/>
        <v>0</v>
      </c>
      <c r="PO15" s="368">
        <f t="shared" si="51"/>
        <v>0</v>
      </c>
      <c r="PR15" s="4"/>
    </row>
    <row r="16" spans="1:440" s="28" customFormat="1" ht="15" hidden="1" customHeight="1" x14ac:dyDescent="0.25">
      <c r="A16" s="26"/>
      <c r="B16" s="118"/>
      <c r="C16" s="585"/>
      <c r="D16" s="586"/>
      <c r="E16" s="589"/>
      <c r="F16" s="656"/>
      <c r="G16" s="588"/>
      <c r="H16" s="119"/>
      <c r="I16" s="112">
        <f>INT(ROUND(F16,2)*(IF(RIGHT(G16,1)="*",data!$J$3*H16+(IF(H16&gt;0, data!$K$3,0)),(IF(G16&gt;0,data!$J$3*RIGHT(G16,5)+data!$K$3,0)))))</f>
        <v>0</v>
      </c>
      <c r="J16" s="112"/>
      <c r="K16" s="112"/>
      <c r="L16" s="543"/>
      <c r="M16" s="536"/>
      <c r="N16" s="112">
        <f>INT(ROUND(F16,2)*(IF(J16&gt;0,(IF(L16="ano",data!$J$6,0)),0)))</f>
        <v>0</v>
      </c>
      <c r="O16" s="114"/>
      <c r="P16" s="123"/>
      <c r="Q16" s="26"/>
      <c r="R16" s="116"/>
      <c r="S16" s="688"/>
      <c r="T16" s="117" t="s">
        <v>338</v>
      </c>
      <c r="U16" s="377"/>
      <c r="X16" s="26">
        <f>IF(OR(G16=data!$I$18,G16=data!$I$19,G16=data!$I$20,G16=data!$I$21,G16=data!$I$22,G16=data!$I$23,G16=data!$I$24,G16=data!$I$25,G16=data!$I$26,G16=data!$I$27,G16=data!$I$28,G16=data!$I$29,G16=data!$I$30,G16=data!$I$31,G16=data!$I$32,G16=data!$I$33,G16=data!$I$34,G16=data!$I$35,G16=data!$I$36,G16=data!$I$37,G16=data!$I$38,G16=data!$I$39,G16=data!$I$40,G16=data!$I$41,G16=data!$I$42,G16=data!$I$43,G16=data!$I$44),1,0)</f>
        <v>0</v>
      </c>
      <c r="Y16" s="26"/>
      <c r="Z16" s="173" t="s">
        <v>297</v>
      </c>
      <c r="AA16" s="10"/>
      <c r="AB16" s="10"/>
      <c r="AC16" s="560">
        <v>160</v>
      </c>
      <c r="AD16" s="561"/>
      <c r="AE16" s="562"/>
      <c r="AF16" s="560">
        <v>160</v>
      </c>
      <c r="AG16" s="561"/>
      <c r="AH16" s="562"/>
      <c r="AI16" s="560">
        <v>160</v>
      </c>
      <c r="AJ16" s="561"/>
      <c r="AK16" s="562"/>
      <c r="AL16" s="560">
        <v>160</v>
      </c>
      <c r="AM16" s="561"/>
      <c r="AN16" s="562"/>
      <c r="AO16" s="560">
        <v>160</v>
      </c>
      <c r="AP16" s="561"/>
      <c r="AQ16" s="562"/>
      <c r="AR16" s="560">
        <v>160</v>
      </c>
      <c r="AS16" s="561"/>
      <c r="AT16" s="562"/>
      <c r="AU16" s="560">
        <v>160</v>
      </c>
      <c r="AV16" s="561"/>
      <c r="AW16" s="562"/>
      <c r="AX16" s="560">
        <v>160</v>
      </c>
      <c r="AY16" s="561"/>
      <c r="AZ16" s="562"/>
      <c r="BA16" s="560">
        <v>160</v>
      </c>
      <c r="BB16" s="561"/>
      <c r="BC16" s="562"/>
      <c r="BD16" s="560">
        <v>160</v>
      </c>
      <c r="BE16" s="561"/>
      <c r="BF16" s="562"/>
      <c r="BG16" s="560">
        <v>160</v>
      </c>
      <c r="BH16" s="561"/>
      <c r="BI16" s="562"/>
      <c r="BJ16" s="560">
        <v>160</v>
      </c>
      <c r="BK16" s="561"/>
      <c r="BL16" s="562"/>
      <c r="BM16" s="280">
        <f t="shared" si="8"/>
        <v>0</v>
      </c>
      <c r="BN16" s="279">
        <f t="shared" si="9"/>
        <v>0</v>
      </c>
      <c r="BO16" s="280">
        <f t="shared" si="10"/>
        <v>0</v>
      </c>
      <c r="BP16" s="281">
        <f t="shared" si="11"/>
        <v>0</v>
      </c>
      <c r="BQ16" s="23"/>
      <c r="BR16" s="23"/>
      <c r="BS16" s="174">
        <v>160</v>
      </c>
      <c r="BT16" s="573"/>
      <c r="BU16" s="175"/>
      <c r="BV16" s="174">
        <v>160</v>
      </c>
      <c r="BW16" s="573"/>
      <c r="BX16" s="175"/>
      <c r="BY16" s="174">
        <v>160</v>
      </c>
      <c r="BZ16" s="573"/>
      <c r="CA16" s="175"/>
      <c r="CB16" s="174">
        <v>160</v>
      </c>
      <c r="CC16" s="573"/>
      <c r="CD16" s="175"/>
      <c r="CE16" s="174">
        <v>160</v>
      </c>
      <c r="CF16" s="573"/>
      <c r="CG16" s="175"/>
      <c r="CH16" s="174">
        <v>160</v>
      </c>
      <c r="CI16" s="573"/>
      <c r="CJ16" s="175"/>
      <c r="CK16" s="174">
        <v>160</v>
      </c>
      <c r="CL16" s="573"/>
      <c r="CM16" s="175"/>
      <c r="CN16" s="174">
        <v>160</v>
      </c>
      <c r="CO16" s="573"/>
      <c r="CP16" s="175"/>
      <c r="CQ16" s="174">
        <v>160</v>
      </c>
      <c r="CR16" s="573"/>
      <c r="CS16" s="175"/>
      <c r="CT16" s="174">
        <v>160</v>
      </c>
      <c r="CU16" s="573"/>
      <c r="CV16" s="175"/>
      <c r="CW16" s="174">
        <v>160</v>
      </c>
      <c r="CX16" s="573"/>
      <c r="CY16" s="175"/>
      <c r="CZ16" s="174">
        <v>160</v>
      </c>
      <c r="DA16" s="573"/>
      <c r="DB16" s="175"/>
      <c r="DC16" s="278">
        <f t="shared" si="12"/>
        <v>0</v>
      </c>
      <c r="DD16" s="279">
        <f t="shared" si="13"/>
        <v>0</v>
      </c>
      <c r="DE16" s="280">
        <f t="shared" si="14"/>
        <v>0</v>
      </c>
      <c r="DF16" s="281">
        <f t="shared" si="15"/>
        <v>0</v>
      </c>
      <c r="DG16" s="23"/>
      <c r="DH16" s="23"/>
      <c r="DI16" s="174">
        <v>160</v>
      </c>
      <c r="DJ16" s="573"/>
      <c r="DK16" s="175"/>
      <c r="DL16" s="174">
        <v>160</v>
      </c>
      <c r="DM16" s="573"/>
      <c r="DN16" s="175"/>
      <c r="DO16" s="174">
        <v>160</v>
      </c>
      <c r="DP16" s="573"/>
      <c r="DQ16" s="175"/>
      <c r="DR16" s="174">
        <v>160</v>
      </c>
      <c r="DS16" s="573"/>
      <c r="DT16" s="175"/>
      <c r="DU16" s="174">
        <v>160</v>
      </c>
      <c r="DV16" s="573"/>
      <c r="DW16" s="175"/>
      <c r="DX16" s="174">
        <v>160</v>
      </c>
      <c r="DY16" s="573"/>
      <c r="DZ16" s="175"/>
      <c r="EA16" s="174">
        <v>160</v>
      </c>
      <c r="EB16" s="573"/>
      <c r="EC16" s="175"/>
      <c r="ED16" s="174">
        <v>160</v>
      </c>
      <c r="EE16" s="573"/>
      <c r="EF16" s="175"/>
      <c r="EG16" s="174">
        <v>160</v>
      </c>
      <c r="EH16" s="573"/>
      <c r="EI16" s="175"/>
      <c r="EJ16" s="174">
        <v>160</v>
      </c>
      <c r="EK16" s="573"/>
      <c r="EL16" s="175"/>
      <c r="EM16" s="174">
        <v>160</v>
      </c>
      <c r="EN16" s="573"/>
      <c r="EO16" s="175"/>
      <c r="EP16" s="174">
        <v>160</v>
      </c>
      <c r="EQ16" s="573"/>
      <c r="ER16" s="175"/>
      <c r="ES16" s="278">
        <f t="shared" si="16"/>
        <v>0</v>
      </c>
      <c r="ET16" s="279">
        <f t="shared" si="17"/>
        <v>0</v>
      </c>
      <c r="EU16" s="280">
        <f t="shared" si="18"/>
        <v>0</v>
      </c>
      <c r="EV16" s="281">
        <f t="shared" si="19"/>
        <v>0</v>
      </c>
      <c r="EW16" s="23"/>
      <c r="EX16" s="23"/>
      <c r="EY16" s="174">
        <v>160</v>
      </c>
      <c r="EZ16" s="573"/>
      <c r="FA16" s="175"/>
      <c r="FB16" s="174">
        <v>160</v>
      </c>
      <c r="FC16" s="573"/>
      <c r="FD16" s="175"/>
      <c r="FE16" s="174">
        <v>160</v>
      </c>
      <c r="FF16" s="573"/>
      <c r="FG16" s="175"/>
      <c r="FH16" s="174">
        <v>160</v>
      </c>
      <c r="FI16" s="573"/>
      <c r="FJ16" s="175"/>
      <c r="FK16" s="174">
        <v>160</v>
      </c>
      <c r="FL16" s="573"/>
      <c r="FM16" s="175"/>
      <c r="FN16" s="174">
        <v>160</v>
      </c>
      <c r="FO16" s="573"/>
      <c r="FP16" s="175"/>
      <c r="FQ16" s="174">
        <v>160</v>
      </c>
      <c r="FR16" s="573"/>
      <c r="FS16" s="175"/>
      <c r="FT16" s="174">
        <v>160</v>
      </c>
      <c r="FU16" s="573"/>
      <c r="FV16" s="175"/>
      <c r="FW16" s="174">
        <v>160</v>
      </c>
      <c r="FX16" s="573"/>
      <c r="FY16" s="175"/>
      <c r="FZ16" s="174">
        <v>160</v>
      </c>
      <c r="GA16" s="573"/>
      <c r="GB16" s="175"/>
      <c r="GC16" s="174">
        <v>160</v>
      </c>
      <c r="GD16" s="573"/>
      <c r="GE16" s="175"/>
      <c r="GF16" s="174">
        <v>160</v>
      </c>
      <c r="GG16" s="573"/>
      <c r="GH16" s="175"/>
      <c r="GI16" s="278">
        <f t="shared" si="20"/>
        <v>0</v>
      </c>
      <c r="GJ16" s="279">
        <f t="shared" si="21"/>
        <v>0</v>
      </c>
      <c r="GK16" s="280">
        <f t="shared" si="22"/>
        <v>0</v>
      </c>
      <c r="GL16" s="281">
        <f t="shared" si="23"/>
        <v>0</v>
      </c>
      <c r="GM16" s="23"/>
      <c r="GN16" s="23"/>
      <c r="GO16" s="174">
        <v>160</v>
      </c>
      <c r="GP16" s="573"/>
      <c r="GQ16" s="175"/>
      <c r="GR16" s="174">
        <v>160</v>
      </c>
      <c r="GS16" s="573"/>
      <c r="GT16" s="175"/>
      <c r="GU16" s="174">
        <v>160</v>
      </c>
      <c r="GV16" s="573"/>
      <c r="GW16" s="175"/>
      <c r="GX16" s="174">
        <v>160</v>
      </c>
      <c r="GY16" s="573"/>
      <c r="GZ16" s="175"/>
      <c r="HA16" s="174">
        <v>160</v>
      </c>
      <c r="HB16" s="573"/>
      <c r="HC16" s="175"/>
      <c r="HD16" s="174">
        <v>160</v>
      </c>
      <c r="HE16" s="573"/>
      <c r="HF16" s="175"/>
      <c r="HG16" s="174">
        <v>160</v>
      </c>
      <c r="HH16" s="573"/>
      <c r="HI16" s="175"/>
      <c r="HJ16" s="174">
        <v>160</v>
      </c>
      <c r="HK16" s="573"/>
      <c r="HL16" s="175"/>
      <c r="HM16" s="174">
        <v>160</v>
      </c>
      <c r="HN16" s="573"/>
      <c r="HO16" s="175"/>
      <c r="HP16" s="174">
        <v>160</v>
      </c>
      <c r="HQ16" s="573"/>
      <c r="HR16" s="175"/>
      <c r="HS16" s="174">
        <v>160</v>
      </c>
      <c r="HT16" s="573"/>
      <c r="HU16" s="175"/>
      <c r="HV16" s="174">
        <v>160</v>
      </c>
      <c r="HW16" s="573"/>
      <c r="HX16" s="175"/>
      <c r="HY16" s="278">
        <f t="shared" si="24"/>
        <v>0</v>
      </c>
      <c r="HZ16" s="279">
        <f t="shared" si="25"/>
        <v>0</v>
      </c>
      <c r="IA16" s="280">
        <f t="shared" si="26"/>
        <v>0</v>
      </c>
      <c r="IB16" s="281">
        <f t="shared" si="27"/>
        <v>0</v>
      </c>
      <c r="IC16" s="23"/>
      <c r="ID16" s="23"/>
      <c r="IE16" s="174">
        <v>160</v>
      </c>
      <c r="IF16" s="573"/>
      <c r="IG16" s="175"/>
      <c r="IH16" s="174">
        <v>160</v>
      </c>
      <c r="II16" s="573"/>
      <c r="IJ16" s="175"/>
      <c r="IK16" s="174">
        <v>160</v>
      </c>
      <c r="IL16" s="573"/>
      <c r="IM16" s="175"/>
      <c r="IN16" s="174">
        <v>160</v>
      </c>
      <c r="IO16" s="573"/>
      <c r="IP16" s="175"/>
      <c r="IQ16" s="174">
        <v>160</v>
      </c>
      <c r="IR16" s="573"/>
      <c r="IS16" s="175"/>
      <c r="IT16" s="174">
        <v>160</v>
      </c>
      <c r="IU16" s="573"/>
      <c r="IV16" s="175"/>
      <c r="IW16" s="174">
        <v>160</v>
      </c>
      <c r="IX16" s="573"/>
      <c r="IY16" s="175"/>
      <c r="IZ16" s="174">
        <v>160</v>
      </c>
      <c r="JA16" s="573"/>
      <c r="JB16" s="175"/>
      <c r="JC16" s="174">
        <v>160</v>
      </c>
      <c r="JD16" s="573"/>
      <c r="JE16" s="175"/>
      <c r="JF16" s="174">
        <v>160</v>
      </c>
      <c r="JG16" s="573"/>
      <c r="JH16" s="175"/>
      <c r="JI16" s="174">
        <v>160</v>
      </c>
      <c r="JJ16" s="573"/>
      <c r="JK16" s="175"/>
      <c r="JL16" s="174">
        <v>160</v>
      </c>
      <c r="JM16" s="573"/>
      <c r="JN16" s="175"/>
      <c r="JO16" s="278">
        <f t="shared" si="28"/>
        <v>0</v>
      </c>
      <c r="JP16" s="279">
        <f t="shared" si="29"/>
        <v>0</v>
      </c>
      <c r="JQ16" s="280">
        <f t="shared" si="30"/>
        <v>0</v>
      </c>
      <c r="JR16" s="281">
        <f t="shared" si="31"/>
        <v>0</v>
      </c>
      <c r="JS16" s="23"/>
      <c r="JT16" s="23"/>
      <c r="JU16" s="174">
        <v>160</v>
      </c>
      <c r="JV16" s="573"/>
      <c r="JW16" s="175"/>
      <c r="JX16" s="174">
        <v>160</v>
      </c>
      <c r="JY16" s="573"/>
      <c r="JZ16" s="175"/>
      <c r="KA16" s="174">
        <v>160</v>
      </c>
      <c r="KB16" s="573"/>
      <c r="KC16" s="175"/>
      <c r="KD16" s="174">
        <v>160</v>
      </c>
      <c r="KE16" s="573"/>
      <c r="KF16" s="175"/>
      <c r="KG16" s="174">
        <v>160</v>
      </c>
      <c r="KH16" s="573"/>
      <c r="KI16" s="175"/>
      <c r="KJ16" s="174">
        <v>160</v>
      </c>
      <c r="KK16" s="573"/>
      <c r="KL16" s="175"/>
      <c r="KM16" s="174">
        <v>160</v>
      </c>
      <c r="KN16" s="573"/>
      <c r="KO16" s="175"/>
      <c r="KP16" s="174">
        <v>160</v>
      </c>
      <c r="KQ16" s="573"/>
      <c r="KR16" s="175"/>
      <c r="KS16" s="174">
        <v>160</v>
      </c>
      <c r="KT16" s="573"/>
      <c r="KU16" s="175"/>
      <c r="KV16" s="174">
        <v>160</v>
      </c>
      <c r="KW16" s="573"/>
      <c r="KX16" s="175"/>
      <c r="KY16" s="174">
        <v>160</v>
      </c>
      <c r="KZ16" s="573"/>
      <c r="LA16" s="175"/>
      <c r="LB16" s="174">
        <v>160</v>
      </c>
      <c r="LC16" s="573"/>
      <c r="LD16" s="175"/>
      <c r="LE16" s="278">
        <f t="shared" si="32"/>
        <v>0</v>
      </c>
      <c r="LF16" s="279">
        <f t="shared" si="33"/>
        <v>0</v>
      </c>
      <c r="LG16" s="280">
        <f t="shared" si="34"/>
        <v>0</v>
      </c>
      <c r="LH16" s="281">
        <f t="shared" si="35"/>
        <v>0</v>
      </c>
      <c r="LI16" s="23"/>
      <c r="LJ16" s="23"/>
      <c r="LK16" s="174">
        <v>160</v>
      </c>
      <c r="LL16" s="573"/>
      <c r="LM16" s="175"/>
      <c r="LN16" s="174">
        <v>160</v>
      </c>
      <c r="LO16" s="573"/>
      <c r="LP16" s="175"/>
      <c r="LQ16" s="174">
        <v>160</v>
      </c>
      <c r="LR16" s="573"/>
      <c r="LS16" s="175"/>
      <c r="LT16" s="174">
        <v>160</v>
      </c>
      <c r="LU16" s="573"/>
      <c r="LV16" s="175"/>
      <c r="LW16" s="174">
        <v>160</v>
      </c>
      <c r="LX16" s="573"/>
      <c r="LY16" s="175"/>
      <c r="LZ16" s="174">
        <v>160</v>
      </c>
      <c r="MA16" s="573"/>
      <c r="MB16" s="175"/>
      <c r="MC16" s="174">
        <v>160</v>
      </c>
      <c r="MD16" s="573"/>
      <c r="ME16" s="175"/>
      <c r="MF16" s="174">
        <v>160</v>
      </c>
      <c r="MG16" s="573"/>
      <c r="MH16" s="175"/>
      <c r="MI16" s="174">
        <v>160</v>
      </c>
      <c r="MJ16" s="573"/>
      <c r="MK16" s="175"/>
      <c r="ML16" s="174">
        <v>160</v>
      </c>
      <c r="MM16" s="573"/>
      <c r="MN16" s="175"/>
      <c r="MO16" s="174">
        <v>160</v>
      </c>
      <c r="MP16" s="573"/>
      <c r="MQ16" s="175"/>
      <c r="MR16" s="174">
        <v>160</v>
      </c>
      <c r="MS16" s="573"/>
      <c r="MT16" s="175"/>
      <c r="MU16" s="278">
        <f t="shared" si="36"/>
        <v>0</v>
      </c>
      <c r="MV16" s="279">
        <f t="shared" si="37"/>
        <v>0</v>
      </c>
      <c r="MW16" s="280">
        <f t="shared" si="38"/>
        <v>0</v>
      </c>
      <c r="MX16" s="281">
        <f t="shared" si="39"/>
        <v>0</v>
      </c>
      <c r="MY16" s="23"/>
      <c r="MZ16" s="23"/>
      <c r="NA16" s="174">
        <v>160</v>
      </c>
      <c r="NB16" s="573"/>
      <c r="NC16" s="175"/>
      <c r="ND16" s="174">
        <v>160</v>
      </c>
      <c r="NE16" s="573"/>
      <c r="NF16" s="175"/>
      <c r="NG16" s="174">
        <v>160</v>
      </c>
      <c r="NH16" s="573"/>
      <c r="NI16" s="175"/>
      <c r="NJ16" s="174">
        <v>160</v>
      </c>
      <c r="NK16" s="573"/>
      <c r="NL16" s="175"/>
      <c r="NM16" s="174">
        <v>160</v>
      </c>
      <c r="NN16" s="573"/>
      <c r="NO16" s="175"/>
      <c r="NP16" s="174">
        <v>160</v>
      </c>
      <c r="NQ16" s="573"/>
      <c r="NR16" s="175"/>
      <c r="NS16" s="174">
        <v>160</v>
      </c>
      <c r="NT16" s="573"/>
      <c r="NU16" s="175"/>
      <c r="NV16" s="174">
        <v>160</v>
      </c>
      <c r="NW16" s="573"/>
      <c r="NX16" s="175"/>
      <c r="NY16" s="174">
        <v>160</v>
      </c>
      <c r="NZ16" s="573"/>
      <c r="OA16" s="175"/>
      <c r="OB16" s="174">
        <v>160</v>
      </c>
      <c r="OC16" s="573"/>
      <c r="OD16" s="175"/>
      <c r="OE16" s="174">
        <v>160</v>
      </c>
      <c r="OF16" s="573"/>
      <c r="OG16" s="175"/>
      <c r="OH16" s="174">
        <v>160</v>
      </c>
      <c r="OI16" s="573"/>
      <c r="OJ16" s="175"/>
      <c r="OK16" s="278">
        <f t="shared" si="40"/>
        <v>0</v>
      </c>
      <c r="OL16" s="279">
        <f t="shared" si="41"/>
        <v>0</v>
      </c>
      <c r="OM16" s="280">
        <f t="shared" si="42"/>
        <v>0</v>
      </c>
      <c r="ON16" s="281">
        <f t="shared" si="43"/>
        <v>0</v>
      </c>
      <c r="OO16" s="23"/>
      <c r="OP16" s="23"/>
      <c r="OQ16" s="571" t="s">
        <v>297</v>
      </c>
      <c r="OR16" s="577">
        <v>160</v>
      </c>
      <c r="OS16" s="573"/>
      <c r="OT16" s="175"/>
      <c r="OU16" s="278">
        <f t="shared" si="44"/>
        <v>0</v>
      </c>
      <c r="OV16" s="281">
        <f t="shared" si="45"/>
        <v>0</v>
      </c>
      <c r="OW16" s="280">
        <f t="shared" si="46"/>
        <v>0</v>
      </c>
      <c r="OX16" s="281">
        <f t="shared" si="47"/>
        <v>0</v>
      </c>
      <c r="OY16" s="574"/>
      <c r="OZ16" s="23"/>
      <c r="PA16" s="23"/>
      <c r="PB16" s="274">
        <f t="shared" si="0"/>
        <v>0</v>
      </c>
      <c r="PC16" s="275">
        <f t="shared" si="1"/>
        <v>0</v>
      </c>
      <c r="PD16" s="280">
        <f t="shared" si="2"/>
        <v>0</v>
      </c>
      <c r="PE16" s="281">
        <f t="shared" si="3"/>
        <v>0</v>
      </c>
      <c r="PF16" s="276">
        <f t="shared" si="4"/>
        <v>0</v>
      </c>
      <c r="PG16" s="277">
        <f t="shared" si="5"/>
        <v>0</v>
      </c>
      <c r="PH16" s="280">
        <f t="shared" si="6"/>
        <v>0</v>
      </c>
      <c r="PI16" s="279">
        <f t="shared" si="7"/>
        <v>0</v>
      </c>
      <c r="PJ16" s="406">
        <f t="shared" si="48"/>
        <v>0</v>
      </c>
      <c r="PK16" s="368">
        <f t="shared" si="49"/>
        <v>0</v>
      </c>
      <c r="PL16" s="409" t="s">
        <v>338</v>
      </c>
      <c r="PM16" s="373" t="s">
        <v>338</v>
      </c>
      <c r="PN16" s="406">
        <f t="shared" si="50"/>
        <v>0</v>
      </c>
      <c r="PO16" s="368">
        <f t="shared" si="51"/>
        <v>0</v>
      </c>
      <c r="PP16" s="26"/>
      <c r="PQ16" s="26"/>
      <c r="PR16" s="23"/>
      <c r="PX16" s="26"/>
    </row>
    <row r="17" spans="1:440" s="26" customFormat="1" ht="16.5" customHeight="1" x14ac:dyDescent="0.25">
      <c r="B17" s="118" t="s">
        <v>12</v>
      </c>
      <c r="C17" s="1094"/>
      <c r="D17" s="1095"/>
      <c r="E17" s="320"/>
      <c r="F17" s="656">
        <v>1</v>
      </c>
      <c r="G17" s="321"/>
      <c r="H17" s="122"/>
      <c r="I17" s="112">
        <f>INT(ROUND(F17,2)*(IF(RIGHT(G17,1)="*",data!$J$3*H17+(IF(H17&gt;0, data!$K$3,0)),(IF(G17&gt;0,data!$J$3*RIGHT(G17,5)+data!$K$3,0)))))</f>
        <v>0</v>
      </c>
      <c r="J17" s="112">
        <f>IF(E17&gt;0,I17*E17,0)</f>
        <v>0</v>
      </c>
      <c r="K17" s="112"/>
      <c r="L17" s="317"/>
      <c r="M17" s="316"/>
      <c r="N17" s="112">
        <f>INT(ROUND(F17,2)*(IF(J17&gt;0,(IF(L17="ano",data!$J$6,0)),0)))</f>
        <v>0</v>
      </c>
      <c r="O17" s="114">
        <f>IF(M17&gt;E17,N17*E17,N17*M17)</f>
        <v>0</v>
      </c>
      <c r="P17" s="123">
        <f>J17+O17</f>
        <v>0</v>
      </c>
      <c r="R17" s="116" t="str">
        <f>IF(P17&gt;0,1,"")</f>
        <v/>
      </c>
      <c r="S17" s="688"/>
      <c r="T17" s="117" t="s">
        <v>338</v>
      </c>
      <c r="U17" s="377" t="str">
        <f t="shared" si="52"/>
        <v/>
      </c>
      <c r="V17" s="26">
        <f>IF(P17&gt;0,IF(ISTEXT(C17)=TRUE,0,1),0)</f>
        <v>0</v>
      </c>
      <c r="W17" s="26">
        <f>IF(H17&gt;0,IF(RIGHT(G17,1)="*",0,1),0)</f>
        <v>0</v>
      </c>
      <c r="X17" s="26">
        <f>IF(OR(G17=data!$I$18,G17=data!$I$19,G17=data!$I$20,G17=data!$I$21,G17=data!$I$22,G17=data!$I$23,G17=data!$I$24,G17=data!$I$25,G17=data!$I$26,G17=data!$I$27,G17=data!$I$28,G17=data!$I$29,G17=data!$I$30,G17=data!$I$31,G17=data!$I$32,G17=data!$I$33,G17=data!$I$34,G17=data!$I$35,G17=data!$I$36,G17=data!$I$37,G17=data!$I$38,G17=data!$I$39,G17=data!$I$40,G17=data!$I$41,G17=data!$I$42,G17=data!$I$43,G17=data!$I$44),1,0)</f>
        <v>0</v>
      </c>
      <c r="Z17" s="176" t="s">
        <v>297</v>
      </c>
      <c r="AA17" s="10"/>
      <c r="AB17" s="10"/>
      <c r="AC17" s="168">
        <v>160</v>
      </c>
      <c r="AD17" s="328"/>
      <c r="AE17" s="223"/>
      <c r="AF17" s="168">
        <v>160</v>
      </c>
      <c r="AG17" s="328"/>
      <c r="AH17" s="223"/>
      <c r="AI17" s="168">
        <v>160</v>
      </c>
      <c r="AJ17" s="328"/>
      <c r="AK17" s="223"/>
      <c r="AL17" s="168">
        <v>160</v>
      </c>
      <c r="AM17" s="328"/>
      <c r="AN17" s="223"/>
      <c r="AO17" s="168">
        <v>160</v>
      </c>
      <c r="AP17" s="328"/>
      <c r="AQ17" s="223"/>
      <c r="AR17" s="168">
        <v>160</v>
      </c>
      <c r="AS17" s="328"/>
      <c r="AT17" s="223"/>
      <c r="AU17" s="168">
        <v>160</v>
      </c>
      <c r="AV17" s="328"/>
      <c r="AW17" s="223"/>
      <c r="AX17" s="168">
        <v>160</v>
      </c>
      <c r="AY17" s="328"/>
      <c r="AZ17" s="223"/>
      <c r="BA17" s="168">
        <v>160</v>
      </c>
      <c r="BB17" s="328"/>
      <c r="BC17" s="223"/>
      <c r="BD17" s="168">
        <v>160</v>
      </c>
      <c r="BE17" s="328"/>
      <c r="BF17" s="223"/>
      <c r="BG17" s="168">
        <v>160</v>
      </c>
      <c r="BH17" s="328"/>
      <c r="BI17" s="223"/>
      <c r="BJ17" s="168">
        <v>160</v>
      </c>
      <c r="BK17" s="328"/>
      <c r="BL17" s="223"/>
      <c r="BM17" s="280">
        <f t="shared" si="8"/>
        <v>0</v>
      </c>
      <c r="BN17" s="279">
        <f t="shared" si="9"/>
        <v>0</v>
      </c>
      <c r="BO17" s="280">
        <f t="shared" si="10"/>
        <v>0</v>
      </c>
      <c r="BP17" s="281">
        <f t="shared" si="11"/>
        <v>0</v>
      </c>
      <c r="BQ17" s="4"/>
      <c r="BR17" s="4"/>
      <c r="BS17" s="164">
        <v>160</v>
      </c>
      <c r="BT17" s="327"/>
      <c r="BU17" s="177"/>
      <c r="BV17" s="164">
        <v>160</v>
      </c>
      <c r="BW17" s="327"/>
      <c r="BX17" s="177"/>
      <c r="BY17" s="164">
        <v>160</v>
      </c>
      <c r="BZ17" s="327"/>
      <c r="CA17" s="177"/>
      <c r="CB17" s="164">
        <v>160</v>
      </c>
      <c r="CC17" s="327"/>
      <c r="CD17" s="177"/>
      <c r="CE17" s="164">
        <v>160</v>
      </c>
      <c r="CF17" s="327"/>
      <c r="CG17" s="177"/>
      <c r="CH17" s="164">
        <v>160</v>
      </c>
      <c r="CI17" s="327"/>
      <c r="CJ17" s="177"/>
      <c r="CK17" s="164">
        <v>160</v>
      </c>
      <c r="CL17" s="327"/>
      <c r="CM17" s="177"/>
      <c r="CN17" s="164">
        <v>160</v>
      </c>
      <c r="CO17" s="327"/>
      <c r="CP17" s="177"/>
      <c r="CQ17" s="164">
        <v>160</v>
      </c>
      <c r="CR17" s="327"/>
      <c r="CS17" s="177"/>
      <c r="CT17" s="164">
        <v>160</v>
      </c>
      <c r="CU17" s="327"/>
      <c r="CV17" s="177"/>
      <c r="CW17" s="164">
        <v>160</v>
      </c>
      <c r="CX17" s="327"/>
      <c r="CY17" s="177"/>
      <c r="CZ17" s="164">
        <v>160</v>
      </c>
      <c r="DA17" s="327"/>
      <c r="DB17" s="177"/>
      <c r="DC17" s="278">
        <f t="shared" si="12"/>
        <v>0</v>
      </c>
      <c r="DD17" s="279">
        <f t="shared" si="13"/>
        <v>0</v>
      </c>
      <c r="DE17" s="280">
        <f t="shared" si="14"/>
        <v>0</v>
      </c>
      <c r="DF17" s="281">
        <f t="shared" si="15"/>
        <v>0</v>
      </c>
      <c r="DG17" s="4"/>
      <c r="DH17" s="4"/>
      <c r="DI17" s="164">
        <v>160</v>
      </c>
      <c r="DJ17" s="327"/>
      <c r="DK17" s="177"/>
      <c r="DL17" s="164">
        <v>160</v>
      </c>
      <c r="DM17" s="327"/>
      <c r="DN17" s="177"/>
      <c r="DO17" s="164">
        <v>160</v>
      </c>
      <c r="DP17" s="327"/>
      <c r="DQ17" s="177"/>
      <c r="DR17" s="164">
        <v>160</v>
      </c>
      <c r="DS17" s="327"/>
      <c r="DT17" s="177"/>
      <c r="DU17" s="164">
        <v>160</v>
      </c>
      <c r="DV17" s="327"/>
      <c r="DW17" s="177"/>
      <c r="DX17" s="164">
        <v>160</v>
      </c>
      <c r="DY17" s="327"/>
      <c r="DZ17" s="177"/>
      <c r="EA17" s="164">
        <v>160</v>
      </c>
      <c r="EB17" s="327"/>
      <c r="EC17" s="177"/>
      <c r="ED17" s="164">
        <v>160</v>
      </c>
      <c r="EE17" s="327"/>
      <c r="EF17" s="177"/>
      <c r="EG17" s="164">
        <v>160</v>
      </c>
      <c r="EH17" s="327"/>
      <c r="EI17" s="177"/>
      <c r="EJ17" s="164">
        <v>160</v>
      </c>
      <c r="EK17" s="327"/>
      <c r="EL17" s="177"/>
      <c r="EM17" s="164">
        <v>160</v>
      </c>
      <c r="EN17" s="327"/>
      <c r="EO17" s="177"/>
      <c r="EP17" s="164">
        <v>160</v>
      </c>
      <c r="EQ17" s="327"/>
      <c r="ER17" s="177"/>
      <c r="ES17" s="278">
        <f t="shared" si="16"/>
        <v>0</v>
      </c>
      <c r="ET17" s="279">
        <f t="shared" si="17"/>
        <v>0</v>
      </c>
      <c r="EU17" s="280">
        <f t="shared" si="18"/>
        <v>0</v>
      </c>
      <c r="EV17" s="281">
        <f t="shared" si="19"/>
        <v>0</v>
      </c>
      <c r="EW17" s="4"/>
      <c r="EX17" s="4"/>
      <c r="EY17" s="164">
        <v>160</v>
      </c>
      <c r="EZ17" s="327"/>
      <c r="FA17" s="177"/>
      <c r="FB17" s="164">
        <v>160</v>
      </c>
      <c r="FC17" s="327"/>
      <c r="FD17" s="177"/>
      <c r="FE17" s="164">
        <v>160</v>
      </c>
      <c r="FF17" s="327"/>
      <c r="FG17" s="177"/>
      <c r="FH17" s="164">
        <v>160</v>
      </c>
      <c r="FI17" s="327"/>
      <c r="FJ17" s="177"/>
      <c r="FK17" s="164">
        <v>160</v>
      </c>
      <c r="FL17" s="327"/>
      <c r="FM17" s="177"/>
      <c r="FN17" s="164">
        <v>160</v>
      </c>
      <c r="FO17" s="327"/>
      <c r="FP17" s="177"/>
      <c r="FQ17" s="164">
        <v>160</v>
      </c>
      <c r="FR17" s="327"/>
      <c r="FS17" s="177"/>
      <c r="FT17" s="164">
        <v>160</v>
      </c>
      <c r="FU17" s="327"/>
      <c r="FV17" s="177"/>
      <c r="FW17" s="164">
        <v>160</v>
      </c>
      <c r="FX17" s="327"/>
      <c r="FY17" s="177"/>
      <c r="FZ17" s="164">
        <v>160</v>
      </c>
      <c r="GA17" s="327"/>
      <c r="GB17" s="177"/>
      <c r="GC17" s="164">
        <v>160</v>
      </c>
      <c r="GD17" s="327"/>
      <c r="GE17" s="177"/>
      <c r="GF17" s="164">
        <v>160</v>
      </c>
      <c r="GG17" s="327"/>
      <c r="GH17" s="177"/>
      <c r="GI17" s="278">
        <f t="shared" si="20"/>
        <v>0</v>
      </c>
      <c r="GJ17" s="279">
        <f t="shared" si="21"/>
        <v>0</v>
      </c>
      <c r="GK17" s="280">
        <f t="shared" si="22"/>
        <v>0</v>
      </c>
      <c r="GL17" s="281">
        <f t="shared" si="23"/>
        <v>0</v>
      </c>
      <c r="GM17" s="4"/>
      <c r="GN17" s="4"/>
      <c r="GO17" s="164">
        <v>160</v>
      </c>
      <c r="GP17" s="327"/>
      <c r="GQ17" s="177"/>
      <c r="GR17" s="164">
        <v>160</v>
      </c>
      <c r="GS17" s="327"/>
      <c r="GT17" s="177"/>
      <c r="GU17" s="164">
        <v>160</v>
      </c>
      <c r="GV17" s="327"/>
      <c r="GW17" s="177"/>
      <c r="GX17" s="164">
        <v>160</v>
      </c>
      <c r="GY17" s="327"/>
      <c r="GZ17" s="177"/>
      <c r="HA17" s="164">
        <v>160</v>
      </c>
      <c r="HB17" s="327"/>
      <c r="HC17" s="177"/>
      <c r="HD17" s="164">
        <v>160</v>
      </c>
      <c r="HE17" s="327"/>
      <c r="HF17" s="177"/>
      <c r="HG17" s="164">
        <v>160</v>
      </c>
      <c r="HH17" s="327"/>
      <c r="HI17" s="177"/>
      <c r="HJ17" s="164">
        <v>160</v>
      </c>
      <c r="HK17" s="327"/>
      <c r="HL17" s="177"/>
      <c r="HM17" s="164">
        <v>160</v>
      </c>
      <c r="HN17" s="327"/>
      <c r="HO17" s="177"/>
      <c r="HP17" s="164">
        <v>160</v>
      </c>
      <c r="HQ17" s="327"/>
      <c r="HR17" s="177"/>
      <c r="HS17" s="164">
        <v>160</v>
      </c>
      <c r="HT17" s="327"/>
      <c r="HU17" s="177"/>
      <c r="HV17" s="164">
        <v>160</v>
      </c>
      <c r="HW17" s="327"/>
      <c r="HX17" s="177"/>
      <c r="HY17" s="278">
        <f t="shared" si="24"/>
        <v>0</v>
      </c>
      <c r="HZ17" s="279">
        <f t="shared" si="25"/>
        <v>0</v>
      </c>
      <c r="IA17" s="280">
        <f t="shared" si="26"/>
        <v>0</v>
      </c>
      <c r="IB17" s="281">
        <f t="shared" si="27"/>
        <v>0</v>
      </c>
      <c r="IC17" s="4"/>
      <c r="ID17" s="4"/>
      <c r="IE17" s="164">
        <v>160</v>
      </c>
      <c r="IF17" s="327"/>
      <c r="IG17" s="177"/>
      <c r="IH17" s="164">
        <v>160</v>
      </c>
      <c r="II17" s="327"/>
      <c r="IJ17" s="177"/>
      <c r="IK17" s="164">
        <v>160</v>
      </c>
      <c r="IL17" s="327"/>
      <c r="IM17" s="177"/>
      <c r="IN17" s="164">
        <v>160</v>
      </c>
      <c r="IO17" s="327"/>
      <c r="IP17" s="177"/>
      <c r="IQ17" s="164">
        <v>160</v>
      </c>
      <c r="IR17" s="327"/>
      <c r="IS17" s="177"/>
      <c r="IT17" s="164">
        <v>160</v>
      </c>
      <c r="IU17" s="327"/>
      <c r="IV17" s="177"/>
      <c r="IW17" s="164">
        <v>160</v>
      </c>
      <c r="IX17" s="327"/>
      <c r="IY17" s="177"/>
      <c r="IZ17" s="164">
        <v>160</v>
      </c>
      <c r="JA17" s="327"/>
      <c r="JB17" s="177"/>
      <c r="JC17" s="164">
        <v>160</v>
      </c>
      <c r="JD17" s="327"/>
      <c r="JE17" s="177"/>
      <c r="JF17" s="164">
        <v>160</v>
      </c>
      <c r="JG17" s="327"/>
      <c r="JH17" s="177"/>
      <c r="JI17" s="164">
        <v>160</v>
      </c>
      <c r="JJ17" s="327"/>
      <c r="JK17" s="177"/>
      <c r="JL17" s="164">
        <v>160</v>
      </c>
      <c r="JM17" s="327"/>
      <c r="JN17" s="177"/>
      <c r="JO17" s="278">
        <f t="shared" si="28"/>
        <v>0</v>
      </c>
      <c r="JP17" s="279">
        <f t="shared" si="29"/>
        <v>0</v>
      </c>
      <c r="JQ17" s="280">
        <f t="shared" si="30"/>
        <v>0</v>
      </c>
      <c r="JR17" s="281">
        <f t="shared" si="31"/>
        <v>0</v>
      </c>
      <c r="JS17" s="4"/>
      <c r="JT17" s="4"/>
      <c r="JU17" s="164">
        <v>160</v>
      </c>
      <c r="JV17" s="327"/>
      <c r="JW17" s="177"/>
      <c r="JX17" s="164">
        <v>160</v>
      </c>
      <c r="JY17" s="327"/>
      <c r="JZ17" s="177"/>
      <c r="KA17" s="164">
        <v>160</v>
      </c>
      <c r="KB17" s="327"/>
      <c r="KC17" s="177"/>
      <c r="KD17" s="164">
        <v>160</v>
      </c>
      <c r="KE17" s="327"/>
      <c r="KF17" s="177"/>
      <c r="KG17" s="164">
        <v>160</v>
      </c>
      <c r="KH17" s="327"/>
      <c r="KI17" s="177"/>
      <c r="KJ17" s="164">
        <v>160</v>
      </c>
      <c r="KK17" s="327"/>
      <c r="KL17" s="177"/>
      <c r="KM17" s="164">
        <v>160</v>
      </c>
      <c r="KN17" s="327"/>
      <c r="KO17" s="177"/>
      <c r="KP17" s="164">
        <v>160</v>
      </c>
      <c r="KQ17" s="327"/>
      <c r="KR17" s="177"/>
      <c r="KS17" s="164">
        <v>160</v>
      </c>
      <c r="KT17" s="327"/>
      <c r="KU17" s="177"/>
      <c r="KV17" s="164">
        <v>160</v>
      </c>
      <c r="KW17" s="327"/>
      <c r="KX17" s="177"/>
      <c r="KY17" s="164">
        <v>160</v>
      </c>
      <c r="KZ17" s="327"/>
      <c r="LA17" s="177"/>
      <c r="LB17" s="164">
        <v>160</v>
      </c>
      <c r="LC17" s="327"/>
      <c r="LD17" s="177"/>
      <c r="LE17" s="278">
        <f t="shared" si="32"/>
        <v>0</v>
      </c>
      <c r="LF17" s="279">
        <f t="shared" si="33"/>
        <v>0</v>
      </c>
      <c r="LG17" s="280">
        <f t="shared" si="34"/>
        <v>0</v>
      </c>
      <c r="LH17" s="281">
        <f t="shared" si="35"/>
        <v>0</v>
      </c>
      <c r="LI17" s="4"/>
      <c r="LJ17" s="4"/>
      <c r="LK17" s="164">
        <v>160</v>
      </c>
      <c r="LL17" s="327"/>
      <c r="LM17" s="177"/>
      <c r="LN17" s="164">
        <v>160</v>
      </c>
      <c r="LO17" s="327"/>
      <c r="LP17" s="177"/>
      <c r="LQ17" s="164">
        <v>160</v>
      </c>
      <c r="LR17" s="327"/>
      <c r="LS17" s="177"/>
      <c r="LT17" s="164">
        <v>160</v>
      </c>
      <c r="LU17" s="327"/>
      <c r="LV17" s="177"/>
      <c r="LW17" s="164">
        <v>160</v>
      </c>
      <c r="LX17" s="327"/>
      <c r="LY17" s="177"/>
      <c r="LZ17" s="164">
        <v>160</v>
      </c>
      <c r="MA17" s="327"/>
      <c r="MB17" s="177"/>
      <c r="MC17" s="164">
        <v>160</v>
      </c>
      <c r="MD17" s="327"/>
      <c r="ME17" s="177"/>
      <c r="MF17" s="164">
        <v>160</v>
      </c>
      <c r="MG17" s="327"/>
      <c r="MH17" s="177"/>
      <c r="MI17" s="164">
        <v>160</v>
      </c>
      <c r="MJ17" s="327"/>
      <c r="MK17" s="177"/>
      <c r="ML17" s="164">
        <v>160</v>
      </c>
      <c r="MM17" s="327"/>
      <c r="MN17" s="177"/>
      <c r="MO17" s="164">
        <v>160</v>
      </c>
      <c r="MP17" s="327"/>
      <c r="MQ17" s="177"/>
      <c r="MR17" s="164">
        <v>160</v>
      </c>
      <c r="MS17" s="327"/>
      <c r="MT17" s="177"/>
      <c r="MU17" s="278">
        <f t="shared" si="36"/>
        <v>0</v>
      </c>
      <c r="MV17" s="279">
        <f t="shared" si="37"/>
        <v>0</v>
      </c>
      <c r="MW17" s="280">
        <f t="shared" si="38"/>
        <v>0</v>
      </c>
      <c r="MX17" s="281">
        <f t="shared" si="39"/>
        <v>0</v>
      </c>
      <c r="MY17" s="4"/>
      <c r="MZ17" s="4"/>
      <c r="NA17" s="164">
        <v>160</v>
      </c>
      <c r="NB17" s="327"/>
      <c r="NC17" s="177"/>
      <c r="ND17" s="164">
        <v>160</v>
      </c>
      <c r="NE17" s="327"/>
      <c r="NF17" s="177"/>
      <c r="NG17" s="164">
        <v>160</v>
      </c>
      <c r="NH17" s="327"/>
      <c r="NI17" s="177"/>
      <c r="NJ17" s="164">
        <v>160</v>
      </c>
      <c r="NK17" s="327"/>
      <c r="NL17" s="177"/>
      <c r="NM17" s="164">
        <v>160</v>
      </c>
      <c r="NN17" s="327"/>
      <c r="NO17" s="177"/>
      <c r="NP17" s="164">
        <v>160</v>
      </c>
      <c r="NQ17" s="327"/>
      <c r="NR17" s="177"/>
      <c r="NS17" s="164">
        <v>160</v>
      </c>
      <c r="NT17" s="327"/>
      <c r="NU17" s="177"/>
      <c r="NV17" s="164">
        <v>160</v>
      </c>
      <c r="NW17" s="327"/>
      <c r="NX17" s="177"/>
      <c r="NY17" s="164">
        <v>160</v>
      </c>
      <c r="NZ17" s="327"/>
      <c r="OA17" s="177"/>
      <c r="OB17" s="164">
        <v>160</v>
      </c>
      <c r="OC17" s="327"/>
      <c r="OD17" s="177"/>
      <c r="OE17" s="164">
        <v>160</v>
      </c>
      <c r="OF17" s="327"/>
      <c r="OG17" s="177"/>
      <c r="OH17" s="164">
        <v>160</v>
      </c>
      <c r="OI17" s="327"/>
      <c r="OJ17" s="177"/>
      <c r="OK17" s="278">
        <f t="shared" si="40"/>
        <v>0</v>
      </c>
      <c r="OL17" s="279">
        <f t="shared" si="41"/>
        <v>0</v>
      </c>
      <c r="OM17" s="280">
        <f t="shared" si="42"/>
        <v>0</v>
      </c>
      <c r="ON17" s="281">
        <f t="shared" si="43"/>
        <v>0</v>
      </c>
      <c r="OO17" s="4"/>
      <c r="OP17" s="4"/>
      <c r="OQ17" s="283" t="s">
        <v>297</v>
      </c>
      <c r="OR17" s="354">
        <v>160</v>
      </c>
      <c r="OS17" s="327"/>
      <c r="OT17" s="177"/>
      <c r="OU17" s="278">
        <f t="shared" si="44"/>
        <v>0</v>
      </c>
      <c r="OV17" s="281">
        <f t="shared" si="45"/>
        <v>0</v>
      </c>
      <c r="OW17" s="280">
        <f t="shared" si="46"/>
        <v>0</v>
      </c>
      <c r="OX17" s="281">
        <f t="shared" si="47"/>
        <v>0</v>
      </c>
      <c r="OY17" s="293"/>
      <c r="OZ17" s="4"/>
      <c r="PA17" s="4"/>
      <c r="PB17" s="274">
        <f t="shared" si="0"/>
        <v>0</v>
      </c>
      <c r="PC17" s="275">
        <f t="shared" si="1"/>
        <v>0</v>
      </c>
      <c r="PD17" s="280">
        <f t="shared" si="2"/>
        <v>0</v>
      </c>
      <c r="PE17" s="281">
        <f t="shared" si="3"/>
        <v>0</v>
      </c>
      <c r="PF17" s="276">
        <f t="shared" si="4"/>
        <v>0</v>
      </c>
      <c r="PG17" s="277">
        <f t="shared" si="5"/>
        <v>0</v>
      </c>
      <c r="PH17" s="280">
        <f t="shared" si="6"/>
        <v>0</v>
      </c>
      <c r="PI17" s="279">
        <f t="shared" si="7"/>
        <v>0</v>
      </c>
      <c r="PJ17" s="406">
        <f t="shared" si="48"/>
        <v>0</v>
      </c>
      <c r="PK17" s="368">
        <f t="shared" si="49"/>
        <v>0</v>
      </c>
      <c r="PL17" s="409" t="s">
        <v>338</v>
      </c>
      <c r="PM17" s="373" t="s">
        <v>338</v>
      </c>
      <c r="PN17" s="406">
        <f t="shared" si="50"/>
        <v>0</v>
      </c>
      <c r="PO17" s="368">
        <f t="shared" si="51"/>
        <v>0</v>
      </c>
      <c r="PR17" s="4"/>
    </row>
    <row r="18" spans="1:440" s="28" customFormat="1" ht="15" hidden="1" customHeight="1" x14ac:dyDescent="0.25">
      <c r="A18" s="26"/>
      <c r="B18" s="118"/>
      <c r="C18" s="585"/>
      <c r="D18" s="586"/>
      <c r="E18" s="589"/>
      <c r="F18" s="656"/>
      <c r="G18" s="588"/>
      <c r="H18" s="119"/>
      <c r="I18" s="112">
        <f>INT(ROUND(F18,2)*(IF(RIGHT(G18,1)="*",data!$J$3*H18+(IF(H18&gt;0, data!$K$3,0)),(IF(G18&gt;0,data!$J$3*RIGHT(G18,5)+data!$K$3,0)))))</f>
        <v>0</v>
      </c>
      <c r="J18" s="112"/>
      <c r="K18" s="112"/>
      <c r="L18" s="543"/>
      <c r="M18" s="536"/>
      <c r="N18" s="112">
        <f>INT(ROUND(F18,2)*(IF(J18&gt;0,(IF(L18="ano",data!$J$6,0)),0)))</f>
        <v>0</v>
      </c>
      <c r="O18" s="114"/>
      <c r="P18" s="123"/>
      <c r="Q18" s="26"/>
      <c r="R18" s="116"/>
      <c r="S18" s="688"/>
      <c r="T18" s="117" t="s">
        <v>338</v>
      </c>
      <c r="U18" s="377"/>
      <c r="X18" s="26">
        <f>IF(OR(G18=data!$I$18,G18=data!$I$19,G18=data!$I$20,G18=data!$I$21,G18=data!$I$22,G18=data!$I$23,G18=data!$I$24,G18=data!$I$25,G18=data!$I$26,G18=data!$I$27,G18=data!$I$28,G18=data!$I$29,G18=data!$I$30,G18=data!$I$31,G18=data!$I$32,G18=data!$I$33,G18=data!$I$34,G18=data!$I$35,G18=data!$I$36,G18=data!$I$37,G18=data!$I$38,G18=data!$I$39,G18=data!$I$40,G18=data!$I$41,G18=data!$I$42,G18=data!$I$43,G18=data!$I$44),1,0)</f>
        <v>0</v>
      </c>
      <c r="Y18" s="26"/>
      <c r="Z18" s="173" t="s">
        <v>297</v>
      </c>
      <c r="AA18" s="10"/>
      <c r="AB18" s="10"/>
      <c r="AC18" s="560">
        <v>160</v>
      </c>
      <c r="AD18" s="561"/>
      <c r="AE18" s="562"/>
      <c r="AF18" s="560">
        <v>160</v>
      </c>
      <c r="AG18" s="561"/>
      <c r="AH18" s="562"/>
      <c r="AI18" s="560">
        <v>160</v>
      </c>
      <c r="AJ18" s="561"/>
      <c r="AK18" s="562"/>
      <c r="AL18" s="560">
        <v>160</v>
      </c>
      <c r="AM18" s="561"/>
      <c r="AN18" s="562"/>
      <c r="AO18" s="560">
        <v>160</v>
      </c>
      <c r="AP18" s="561"/>
      <c r="AQ18" s="562"/>
      <c r="AR18" s="560">
        <v>160</v>
      </c>
      <c r="AS18" s="561"/>
      <c r="AT18" s="562"/>
      <c r="AU18" s="560">
        <v>160</v>
      </c>
      <c r="AV18" s="561"/>
      <c r="AW18" s="562"/>
      <c r="AX18" s="560">
        <v>160</v>
      </c>
      <c r="AY18" s="561"/>
      <c r="AZ18" s="562"/>
      <c r="BA18" s="560">
        <v>160</v>
      </c>
      <c r="BB18" s="561"/>
      <c r="BC18" s="562"/>
      <c r="BD18" s="560">
        <v>160</v>
      </c>
      <c r="BE18" s="561"/>
      <c r="BF18" s="562"/>
      <c r="BG18" s="560">
        <v>160</v>
      </c>
      <c r="BH18" s="561"/>
      <c r="BI18" s="562"/>
      <c r="BJ18" s="560">
        <v>160</v>
      </c>
      <c r="BK18" s="561"/>
      <c r="BL18" s="562"/>
      <c r="BM18" s="280">
        <f t="shared" si="8"/>
        <v>0</v>
      </c>
      <c r="BN18" s="279">
        <f t="shared" si="9"/>
        <v>0</v>
      </c>
      <c r="BO18" s="280">
        <f t="shared" si="10"/>
        <v>0</v>
      </c>
      <c r="BP18" s="281">
        <f t="shared" si="11"/>
        <v>0</v>
      </c>
      <c r="BQ18" s="23"/>
      <c r="BR18" s="23"/>
      <c r="BS18" s="174">
        <v>160</v>
      </c>
      <c r="BT18" s="573"/>
      <c r="BU18" s="175"/>
      <c r="BV18" s="174">
        <v>160</v>
      </c>
      <c r="BW18" s="573"/>
      <c r="BX18" s="175"/>
      <c r="BY18" s="174">
        <v>160</v>
      </c>
      <c r="BZ18" s="573"/>
      <c r="CA18" s="175"/>
      <c r="CB18" s="174">
        <v>160</v>
      </c>
      <c r="CC18" s="573"/>
      <c r="CD18" s="175"/>
      <c r="CE18" s="174">
        <v>160</v>
      </c>
      <c r="CF18" s="573"/>
      <c r="CG18" s="175"/>
      <c r="CH18" s="174">
        <v>160</v>
      </c>
      <c r="CI18" s="573"/>
      <c r="CJ18" s="175"/>
      <c r="CK18" s="174">
        <v>160</v>
      </c>
      <c r="CL18" s="573"/>
      <c r="CM18" s="175"/>
      <c r="CN18" s="174">
        <v>160</v>
      </c>
      <c r="CO18" s="573"/>
      <c r="CP18" s="175"/>
      <c r="CQ18" s="174">
        <v>160</v>
      </c>
      <c r="CR18" s="573"/>
      <c r="CS18" s="175"/>
      <c r="CT18" s="174">
        <v>160</v>
      </c>
      <c r="CU18" s="573"/>
      <c r="CV18" s="175"/>
      <c r="CW18" s="174">
        <v>160</v>
      </c>
      <c r="CX18" s="573"/>
      <c r="CY18" s="175"/>
      <c r="CZ18" s="174">
        <v>160</v>
      </c>
      <c r="DA18" s="573"/>
      <c r="DB18" s="175"/>
      <c r="DC18" s="278">
        <f t="shared" si="12"/>
        <v>0</v>
      </c>
      <c r="DD18" s="279">
        <f t="shared" si="13"/>
        <v>0</v>
      </c>
      <c r="DE18" s="280">
        <f t="shared" si="14"/>
        <v>0</v>
      </c>
      <c r="DF18" s="281">
        <f t="shared" si="15"/>
        <v>0</v>
      </c>
      <c r="DG18" s="23"/>
      <c r="DH18" s="23"/>
      <c r="DI18" s="174">
        <v>160</v>
      </c>
      <c r="DJ18" s="573"/>
      <c r="DK18" s="175"/>
      <c r="DL18" s="174">
        <v>160</v>
      </c>
      <c r="DM18" s="573"/>
      <c r="DN18" s="175"/>
      <c r="DO18" s="174">
        <v>160</v>
      </c>
      <c r="DP18" s="573"/>
      <c r="DQ18" s="175"/>
      <c r="DR18" s="174">
        <v>160</v>
      </c>
      <c r="DS18" s="573"/>
      <c r="DT18" s="175"/>
      <c r="DU18" s="174">
        <v>160</v>
      </c>
      <c r="DV18" s="573"/>
      <c r="DW18" s="175"/>
      <c r="DX18" s="174">
        <v>160</v>
      </c>
      <c r="DY18" s="573"/>
      <c r="DZ18" s="175"/>
      <c r="EA18" s="174">
        <v>160</v>
      </c>
      <c r="EB18" s="573"/>
      <c r="EC18" s="175"/>
      <c r="ED18" s="174">
        <v>160</v>
      </c>
      <c r="EE18" s="573"/>
      <c r="EF18" s="175"/>
      <c r="EG18" s="174">
        <v>160</v>
      </c>
      <c r="EH18" s="573"/>
      <c r="EI18" s="175"/>
      <c r="EJ18" s="174">
        <v>160</v>
      </c>
      <c r="EK18" s="573"/>
      <c r="EL18" s="175"/>
      <c r="EM18" s="174">
        <v>160</v>
      </c>
      <c r="EN18" s="573"/>
      <c r="EO18" s="175"/>
      <c r="EP18" s="174">
        <v>160</v>
      </c>
      <c r="EQ18" s="573"/>
      <c r="ER18" s="175"/>
      <c r="ES18" s="278">
        <f t="shared" si="16"/>
        <v>0</v>
      </c>
      <c r="ET18" s="279">
        <f t="shared" si="17"/>
        <v>0</v>
      </c>
      <c r="EU18" s="280">
        <f t="shared" si="18"/>
        <v>0</v>
      </c>
      <c r="EV18" s="281">
        <f t="shared" si="19"/>
        <v>0</v>
      </c>
      <c r="EW18" s="23"/>
      <c r="EX18" s="23"/>
      <c r="EY18" s="174">
        <v>160</v>
      </c>
      <c r="EZ18" s="573"/>
      <c r="FA18" s="175"/>
      <c r="FB18" s="174">
        <v>160</v>
      </c>
      <c r="FC18" s="573"/>
      <c r="FD18" s="175"/>
      <c r="FE18" s="174">
        <v>160</v>
      </c>
      <c r="FF18" s="573"/>
      <c r="FG18" s="175"/>
      <c r="FH18" s="174">
        <v>160</v>
      </c>
      <c r="FI18" s="573"/>
      <c r="FJ18" s="175"/>
      <c r="FK18" s="174">
        <v>160</v>
      </c>
      <c r="FL18" s="573"/>
      <c r="FM18" s="175"/>
      <c r="FN18" s="174">
        <v>160</v>
      </c>
      <c r="FO18" s="573"/>
      <c r="FP18" s="175"/>
      <c r="FQ18" s="174">
        <v>160</v>
      </c>
      <c r="FR18" s="573"/>
      <c r="FS18" s="175"/>
      <c r="FT18" s="174">
        <v>160</v>
      </c>
      <c r="FU18" s="573"/>
      <c r="FV18" s="175"/>
      <c r="FW18" s="174">
        <v>160</v>
      </c>
      <c r="FX18" s="573"/>
      <c r="FY18" s="175"/>
      <c r="FZ18" s="174">
        <v>160</v>
      </c>
      <c r="GA18" s="573"/>
      <c r="GB18" s="175"/>
      <c r="GC18" s="174">
        <v>160</v>
      </c>
      <c r="GD18" s="573"/>
      <c r="GE18" s="175"/>
      <c r="GF18" s="174">
        <v>160</v>
      </c>
      <c r="GG18" s="573"/>
      <c r="GH18" s="175"/>
      <c r="GI18" s="278">
        <f t="shared" si="20"/>
        <v>0</v>
      </c>
      <c r="GJ18" s="279">
        <f t="shared" si="21"/>
        <v>0</v>
      </c>
      <c r="GK18" s="280">
        <f t="shared" si="22"/>
        <v>0</v>
      </c>
      <c r="GL18" s="281">
        <f t="shared" si="23"/>
        <v>0</v>
      </c>
      <c r="GM18" s="23"/>
      <c r="GN18" s="23"/>
      <c r="GO18" s="174">
        <v>160</v>
      </c>
      <c r="GP18" s="573"/>
      <c r="GQ18" s="175"/>
      <c r="GR18" s="174">
        <v>160</v>
      </c>
      <c r="GS18" s="573"/>
      <c r="GT18" s="175"/>
      <c r="GU18" s="174">
        <v>160</v>
      </c>
      <c r="GV18" s="573"/>
      <c r="GW18" s="175"/>
      <c r="GX18" s="174">
        <v>160</v>
      </c>
      <c r="GY18" s="573"/>
      <c r="GZ18" s="175"/>
      <c r="HA18" s="174">
        <v>160</v>
      </c>
      <c r="HB18" s="573"/>
      <c r="HC18" s="175"/>
      <c r="HD18" s="174">
        <v>160</v>
      </c>
      <c r="HE18" s="573"/>
      <c r="HF18" s="175"/>
      <c r="HG18" s="174">
        <v>160</v>
      </c>
      <c r="HH18" s="573"/>
      <c r="HI18" s="175"/>
      <c r="HJ18" s="174">
        <v>160</v>
      </c>
      <c r="HK18" s="573"/>
      <c r="HL18" s="175"/>
      <c r="HM18" s="174">
        <v>160</v>
      </c>
      <c r="HN18" s="573"/>
      <c r="HO18" s="175"/>
      <c r="HP18" s="174">
        <v>160</v>
      </c>
      <c r="HQ18" s="573"/>
      <c r="HR18" s="175"/>
      <c r="HS18" s="174">
        <v>160</v>
      </c>
      <c r="HT18" s="573"/>
      <c r="HU18" s="175"/>
      <c r="HV18" s="174">
        <v>160</v>
      </c>
      <c r="HW18" s="573"/>
      <c r="HX18" s="175"/>
      <c r="HY18" s="278">
        <f t="shared" si="24"/>
        <v>0</v>
      </c>
      <c r="HZ18" s="279">
        <f t="shared" si="25"/>
        <v>0</v>
      </c>
      <c r="IA18" s="280">
        <f t="shared" si="26"/>
        <v>0</v>
      </c>
      <c r="IB18" s="281">
        <f t="shared" si="27"/>
        <v>0</v>
      </c>
      <c r="IC18" s="23"/>
      <c r="ID18" s="23"/>
      <c r="IE18" s="174">
        <v>160</v>
      </c>
      <c r="IF18" s="573"/>
      <c r="IG18" s="175"/>
      <c r="IH18" s="174">
        <v>160</v>
      </c>
      <c r="II18" s="573"/>
      <c r="IJ18" s="175"/>
      <c r="IK18" s="174">
        <v>160</v>
      </c>
      <c r="IL18" s="573"/>
      <c r="IM18" s="175"/>
      <c r="IN18" s="174">
        <v>160</v>
      </c>
      <c r="IO18" s="573"/>
      <c r="IP18" s="175"/>
      <c r="IQ18" s="174">
        <v>160</v>
      </c>
      <c r="IR18" s="573"/>
      <c r="IS18" s="175"/>
      <c r="IT18" s="174">
        <v>160</v>
      </c>
      <c r="IU18" s="573"/>
      <c r="IV18" s="175"/>
      <c r="IW18" s="174">
        <v>160</v>
      </c>
      <c r="IX18" s="573"/>
      <c r="IY18" s="175"/>
      <c r="IZ18" s="174">
        <v>160</v>
      </c>
      <c r="JA18" s="573"/>
      <c r="JB18" s="175"/>
      <c r="JC18" s="174">
        <v>160</v>
      </c>
      <c r="JD18" s="573"/>
      <c r="JE18" s="175"/>
      <c r="JF18" s="174">
        <v>160</v>
      </c>
      <c r="JG18" s="573"/>
      <c r="JH18" s="175"/>
      <c r="JI18" s="174">
        <v>160</v>
      </c>
      <c r="JJ18" s="573"/>
      <c r="JK18" s="175"/>
      <c r="JL18" s="174">
        <v>160</v>
      </c>
      <c r="JM18" s="573"/>
      <c r="JN18" s="175"/>
      <c r="JO18" s="278">
        <f t="shared" si="28"/>
        <v>0</v>
      </c>
      <c r="JP18" s="279">
        <f t="shared" si="29"/>
        <v>0</v>
      </c>
      <c r="JQ18" s="280">
        <f t="shared" si="30"/>
        <v>0</v>
      </c>
      <c r="JR18" s="281">
        <f t="shared" si="31"/>
        <v>0</v>
      </c>
      <c r="JS18" s="23"/>
      <c r="JT18" s="23"/>
      <c r="JU18" s="174">
        <v>160</v>
      </c>
      <c r="JV18" s="573"/>
      <c r="JW18" s="175"/>
      <c r="JX18" s="174">
        <v>160</v>
      </c>
      <c r="JY18" s="573"/>
      <c r="JZ18" s="175"/>
      <c r="KA18" s="174">
        <v>160</v>
      </c>
      <c r="KB18" s="573"/>
      <c r="KC18" s="175"/>
      <c r="KD18" s="174">
        <v>160</v>
      </c>
      <c r="KE18" s="573"/>
      <c r="KF18" s="175"/>
      <c r="KG18" s="174">
        <v>160</v>
      </c>
      <c r="KH18" s="573"/>
      <c r="KI18" s="175"/>
      <c r="KJ18" s="174">
        <v>160</v>
      </c>
      <c r="KK18" s="573"/>
      <c r="KL18" s="175"/>
      <c r="KM18" s="174">
        <v>160</v>
      </c>
      <c r="KN18" s="573"/>
      <c r="KO18" s="175"/>
      <c r="KP18" s="174">
        <v>160</v>
      </c>
      <c r="KQ18" s="573"/>
      <c r="KR18" s="175"/>
      <c r="KS18" s="174">
        <v>160</v>
      </c>
      <c r="KT18" s="573"/>
      <c r="KU18" s="175"/>
      <c r="KV18" s="174">
        <v>160</v>
      </c>
      <c r="KW18" s="573"/>
      <c r="KX18" s="175"/>
      <c r="KY18" s="174">
        <v>160</v>
      </c>
      <c r="KZ18" s="573"/>
      <c r="LA18" s="175"/>
      <c r="LB18" s="174">
        <v>160</v>
      </c>
      <c r="LC18" s="573"/>
      <c r="LD18" s="175"/>
      <c r="LE18" s="278">
        <f t="shared" si="32"/>
        <v>0</v>
      </c>
      <c r="LF18" s="279">
        <f t="shared" si="33"/>
        <v>0</v>
      </c>
      <c r="LG18" s="280">
        <f t="shared" si="34"/>
        <v>0</v>
      </c>
      <c r="LH18" s="281">
        <f t="shared" si="35"/>
        <v>0</v>
      </c>
      <c r="LI18" s="23"/>
      <c r="LJ18" s="23"/>
      <c r="LK18" s="174">
        <v>160</v>
      </c>
      <c r="LL18" s="573"/>
      <c r="LM18" s="175"/>
      <c r="LN18" s="174">
        <v>160</v>
      </c>
      <c r="LO18" s="573"/>
      <c r="LP18" s="175"/>
      <c r="LQ18" s="174">
        <v>160</v>
      </c>
      <c r="LR18" s="573"/>
      <c r="LS18" s="175"/>
      <c r="LT18" s="174">
        <v>160</v>
      </c>
      <c r="LU18" s="573"/>
      <c r="LV18" s="175"/>
      <c r="LW18" s="174">
        <v>160</v>
      </c>
      <c r="LX18" s="573"/>
      <c r="LY18" s="175"/>
      <c r="LZ18" s="174">
        <v>160</v>
      </c>
      <c r="MA18" s="573"/>
      <c r="MB18" s="175"/>
      <c r="MC18" s="174">
        <v>160</v>
      </c>
      <c r="MD18" s="573"/>
      <c r="ME18" s="175"/>
      <c r="MF18" s="174">
        <v>160</v>
      </c>
      <c r="MG18" s="573"/>
      <c r="MH18" s="175"/>
      <c r="MI18" s="174">
        <v>160</v>
      </c>
      <c r="MJ18" s="573"/>
      <c r="MK18" s="175"/>
      <c r="ML18" s="174">
        <v>160</v>
      </c>
      <c r="MM18" s="573"/>
      <c r="MN18" s="175"/>
      <c r="MO18" s="174">
        <v>160</v>
      </c>
      <c r="MP18" s="573"/>
      <c r="MQ18" s="175"/>
      <c r="MR18" s="174">
        <v>160</v>
      </c>
      <c r="MS18" s="573"/>
      <c r="MT18" s="175"/>
      <c r="MU18" s="278">
        <f t="shared" si="36"/>
        <v>0</v>
      </c>
      <c r="MV18" s="279">
        <f t="shared" si="37"/>
        <v>0</v>
      </c>
      <c r="MW18" s="280">
        <f t="shared" si="38"/>
        <v>0</v>
      </c>
      <c r="MX18" s="281">
        <f t="shared" si="39"/>
        <v>0</v>
      </c>
      <c r="MY18" s="23"/>
      <c r="MZ18" s="23"/>
      <c r="NA18" s="174">
        <v>160</v>
      </c>
      <c r="NB18" s="573"/>
      <c r="NC18" s="175"/>
      <c r="ND18" s="174">
        <v>160</v>
      </c>
      <c r="NE18" s="573"/>
      <c r="NF18" s="175"/>
      <c r="NG18" s="174">
        <v>160</v>
      </c>
      <c r="NH18" s="573"/>
      <c r="NI18" s="175"/>
      <c r="NJ18" s="174">
        <v>160</v>
      </c>
      <c r="NK18" s="573"/>
      <c r="NL18" s="175"/>
      <c r="NM18" s="174">
        <v>160</v>
      </c>
      <c r="NN18" s="573"/>
      <c r="NO18" s="175"/>
      <c r="NP18" s="174">
        <v>160</v>
      </c>
      <c r="NQ18" s="573"/>
      <c r="NR18" s="175"/>
      <c r="NS18" s="174">
        <v>160</v>
      </c>
      <c r="NT18" s="573"/>
      <c r="NU18" s="175"/>
      <c r="NV18" s="174">
        <v>160</v>
      </c>
      <c r="NW18" s="573"/>
      <c r="NX18" s="175"/>
      <c r="NY18" s="174">
        <v>160</v>
      </c>
      <c r="NZ18" s="573"/>
      <c r="OA18" s="175"/>
      <c r="OB18" s="174">
        <v>160</v>
      </c>
      <c r="OC18" s="573"/>
      <c r="OD18" s="175"/>
      <c r="OE18" s="174">
        <v>160</v>
      </c>
      <c r="OF18" s="573"/>
      <c r="OG18" s="175"/>
      <c r="OH18" s="174">
        <v>160</v>
      </c>
      <c r="OI18" s="573"/>
      <c r="OJ18" s="175"/>
      <c r="OK18" s="278">
        <f t="shared" si="40"/>
        <v>0</v>
      </c>
      <c r="OL18" s="279">
        <f t="shared" si="41"/>
        <v>0</v>
      </c>
      <c r="OM18" s="280">
        <f t="shared" si="42"/>
        <v>0</v>
      </c>
      <c r="ON18" s="281">
        <f t="shared" si="43"/>
        <v>0</v>
      </c>
      <c r="OO18" s="23"/>
      <c r="OP18" s="23"/>
      <c r="OQ18" s="571" t="s">
        <v>297</v>
      </c>
      <c r="OR18" s="577">
        <v>160</v>
      </c>
      <c r="OS18" s="573"/>
      <c r="OT18" s="175"/>
      <c r="OU18" s="278">
        <f t="shared" si="44"/>
        <v>0</v>
      </c>
      <c r="OV18" s="281">
        <f t="shared" si="45"/>
        <v>0</v>
      </c>
      <c r="OW18" s="280">
        <f t="shared" si="46"/>
        <v>0</v>
      </c>
      <c r="OX18" s="281">
        <f t="shared" si="47"/>
        <v>0</v>
      </c>
      <c r="OY18" s="574"/>
      <c r="OZ18" s="23"/>
      <c r="PA18" s="23"/>
      <c r="PB18" s="274">
        <f t="shared" si="0"/>
        <v>0</v>
      </c>
      <c r="PC18" s="275">
        <f t="shared" si="1"/>
        <v>0</v>
      </c>
      <c r="PD18" s="280">
        <f t="shared" si="2"/>
        <v>0</v>
      </c>
      <c r="PE18" s="281">
        <f t="shared" si="3"/>
        <v>0</v>
      </c>
      <c r="PF18" s="276">
        <f t="shared" si="4"/>
        <v>0</v>
      </c>
      <c r="PG18" s="277">
        <f t="shared" si="5"/>
        <v>0</v>
      </c>
      <c r="PH18" s="280">
        <f t="shared" si="6"/>
        <v>0</v>
      </c>
      <c r="PI18" s="279">
        <f t="shared" si="7"/>
        <v>0</v>
      </c>
      <c r="PJ18" s="406">
        <f t="shared" si="48"/>
        <v>0</v>
      </c>
      <c r="PK18" s="368">
        <f t="shared" si="49"/>
        <v>0</v>
      </c>
      <c r="PL18" s="409" t="s">
        <v>338</v>
      </c>
      <c r="PM18" s="373" t="s">
        <v>338</v>
      </c>
      <c r="PN18" s="406">
        <f t="shared" si="50"/>
        <v>0</v>
      </c>
      <c r="PO18" s="368">
        <f t="shared" si="51"/>
        <v>0</v>
      </c>
      <c r="PP18" s="26"/>
      <c r="PQ18" s="26"/>
      <c r="PR18" s="23"/>
      <c r="PX18" s="26"/>
    </row>
    <row r="19" spans="1:440" s="26" customFormat="1" ht="16.5" customHeight="1" x14ac:dyDescent="0.25">
      <c r="B19" s="118" t="s">
        <v>16</v>
      </c>
      <c r="C19" s="1094"/>
      <c r="D19" s="1095"/>
      <c r="E19" s="320"/>
      <c r="F19" s="656">
        <v>1</v>
      </c>
      <c r="G19" s="321"/>
      <c r="H19" s="122"/>
      <c r="I19" s="112">
        <f>INT(ROUND(F19,2)*(IF(RIGHT(G19,1)="*",data!$J$3*H19+(IF(H19&gt;0, data!$K$3,0)),(IF(G19&gt;0,data!$J$3*RIGHT(G19,5)+data!$K$3,0)))))</f>
        <v>0</v>
      </c>
      <c r="J19" s="112">
        <f>IF(E19&gt;0,I19*E19,0)</f>
        <v>0</v>
      </c>
      <c r="K19" s="112"/>
      <c r="L19" s="317"/>
      <c r="M19" s="316"/>
      <c r="N19" s="112">
        <f>INT(ROUND(F19,2)*(IF(J19&gt;0,(IF(L19="ano",data!$J$6,0)),0)))</f>
        <v>0</v>
      </c>
      <c r="O19" s="114">
        <f>IF(M19&gt;E19,N19*E19,N19*M19)</f>
        <v>0</v>
      </c>
      <c r="P19" s="123">
        <f>J19+O19</f>
        <v>0</v>
      </c>
      <c r="R19" s="116" t="str">
        <f>IF(P19&gt;0,1,"")</f>
        <v/>
      </c>
      <c r="S19" s="688"/>
      <c r="T19" s="117" t="s">
        <v>338</v>
      </c>
      <c r="U19" s="377" t="str">
        <f t="shared" si="52"/>
        <v/>
      </c>
      <c r="V19" s="26">
        <f>IF(P19&gt;0,IF(ISTEXT(C19)=TRUE,0,1),0)</f>
        <v>0</v>
      </c>
      <c r="W19" s="26">
        <f>IF(H19&gt;0,IF(RIGHT(G19,1)="*",0,1),0)</f>
        <v>0</v>
      </c>
      <c r="X19" s="26">
        <f>IF(OR(G19=data!$I$18,G19=data!$I$19,G19=data!$I$20,G19=data!$I$21,G19=data!$I$22,G19=data!$I$23,G19=data!$I$24,G19=data!$I$25,G19=data!$I$26,G19=data!$I$27,G19=data!$I$28,G19=data!$I$29,G19=data!$I$30,G19=data!$I$31,G19=data!$I$32,G19=data!$I$33,G19=data!$I$34,G19=data!$I$35,G19=data!$I$36,G19=data!$I$37,G19=data!$I$38,G19=data!$I$39,G19=data!$I$40,G19=data!$I$41,G19=data!$I$42,G19=data!$I$43,G19=data!$I$44),1,0)</f>
        <v>0</v>
      </c>
      <c r="Z19" s="176" t="s">
        <v>297</v>
      </c>
      <c r="AA19" s="10"/>
      <c r="AB19" s="10"/>
      <c r="AC19" s="168">
        <v>160</v>
      </c>
      <c r="AD19" s="328"/>
      <c r="AE19" s="223"/>
      <c r="AF19" s="168">
        <v>160</v>
      </c>
      <c r="AG19" s="328"/>
      <c r="AH19" s="223"/>
      <c r="AI19" s="168">
        <v>160</v>
      </c>
      <c r="AJ19" s="328"/>
      <c r="AK19" s="223"/>
      <c r="AL19" s="168">
        <v>160</v>
      </c>
      <c r="AM19" s="328"/>
      <c r="AN19" s="223"/>
      <c r="AO19" s="168">
        <v>160</v>
      </c>
      <c r="AP19" s="328"/>
      <c r="AQ19" s="223"/>
      <c r="AR19" s="168">
        <v>160</v>
      </c>
      <c r="AS19" s="328"/>
      <c r="AT19" s="223"/>
      <c r="AU19" s="168">
        <v>160</v>
      </c>
      <c r="AV19" s="328"/>
      <c r="AW19" s="223"/>
      <c r="AX19" s="168">
        <v>160</v>
      </c>
      <c r="AY19" s="328"/>
      <c r="AZ19" s="223"/>
      <c r="BA19" s="168">
        <v>160</v>
      </c>
      <c r="BB19" s="328"/>
      <c r="BC19" s="223"/>
      <c r="BD19" s="168">
        <v>160</v>
      </c>
      <c r="BE19" s="328"/>
      <c r="BF19" s="223"/>
      <c r="BG19" s="168">
        <v>160</v>
      </c>
      <c r="BH19" s="328"/>
      <c r="BI19" s="223"/>
      <c r="BJ19" s="168">
        <v>160</v>
      </c>
      <c r="BK19" s="328"/>
      <c r="BL19" s="223"/>
      <c r="BM19" s="280">
        <f t="shared" si="8"/>
        <v>0</v>
      </c>
      <c r="BN19" s="279">
        <f t="shared" si="9"/>
        <v>0</v>
      </c>
      <c r="BO19" s="280">
        <f t="shared" si="10"/>
        <v>0</v>
      </c>
      <c r="BP19" s="281">
        <f t="shared" si="11"/>
        <v>0</v>
      </c>
      <c r="BQ19" s="4"/>
      <c r="BR19" s="4"/>
      <c r="BS19" s="164">
        <v>160</v>
      </c>
      <c r="BT19" s="327"/>
      <c r="BU19" s="177"/>
      <c r="BV19" s="164">
        <v>160</v>
      </c>
      <c r="BW19" s="327"/>
      <c r="BX19" s="177"/>
      <c r="BY19" s="164">
        <v>160</v>
      </c>
      <c r="BZ19" s="327"/>
      <c r="CA19" s="177"/>
      <c r="CB19" s="164">
        <v>160</v>
      </c>
      <c r="CC19" s="327"/>
      <c r="CD19" s="177"/>
      <c r="CE19" s="164">
        <v>160</v>
      </c>
      <c r="CF19" s="327"/>
      <c r="CG19" s="177"/>
      <c r="CH19" s="164">
        <v>160</v>
      </c>
      <c r="CI19" s="327"/>
      <c r="CJ19" s="177"/>
      <c r="CK19" s="164">
        <v>160</v>
      </c>
      <c r="CL19" s="327"/>
      <c r="CM19" s="177"/>
      <c r="CN19" s="164">
        <v>160</v>
      </c>
      <c r="CO19" s="327"/>
      <c r="CP19" s="177"/>
      <c r="CQ19" s="164">
        <v>160</v>
      </c>
      <c r="CR19" s="327"/>
      <c r="CS19" s="177"/>
      <c r="CT19" s="164">
        <v>160</v>
      </c>
      <c r="CU19" s="327"/>
      <c r="CV19" s="177"/>
      <c r="CW19" s="164">
        <v>160</v>
      </c>
      <c r="CX19" s="327"/>
      <c r="CY19" s="177"/>
      <c r="CZ19" s="164">
        <v>160</v>
      </c>
      <c r="DA19" s="327"/>
      <c r="DB19" s="177"/>
      <c r="DC19" s="278">
        <f t="shared" si="12"/>
        <v>0</v>
      </c>
      <c r="DD19" s="279">
        <f t="shared" si="13"/>
        <v>0</v>
      </c>
      <c r="DE19" s="280">
        <f t="shared" si="14"/>
        <v>0</v>
      </c>
      <c r="DF19" s="281">
        <f t="shared" si="15"/>
        <v>0</v>
      </c>
      <c r="DG19" s="4"/>
      <c r="DH19" s="4"/>
      <c r="DI19" s="164">
        <v>160</v>
      </c>
      <c r="DJ19" s="327"/>
      <c r="DK19" s="177"/>
      <c r="DL19" s="164">
        <v>160</v>
      </c>
      <c r="DM19" s="327"/>
      <c r="DN19" s="177"/>
      <c r="DO19" s="164">
        <v>160</v>
      </c>
      <c r="DP19" s="327"/>
      <c r="DQ19" s="177"/>
      <c r="DR19" s="164">
        <v>160</v>
      </c>
      <c r="DS19" s="327"/>
      <c r="DT19" s="177"/>
      <c r="DU19" s="164">
        <v>160</v>
      </c>
      <c r="DV19" s="327"/>
      <c r="DW19" s="177"/>
      <c r="DX19" s="164">
        <v>160</v>
      </c>
      <c r="DY19" s="327"/>
      <c r="DZ19" s="177"/>
      <c r="EA19" s="164">
        <v>160</v>
      </c>
      <c r="EB19" s="327"/>
      <c r="EC19" s="177"/>
      <c r="ED19" s="164">
        <v>160</v>
      </c>
      <c r="EE19" s="327"/>
      <c r="EF19" s="177"/>
      <c r="EG19" s="164">
        <v>160</v>
      </c>
      <c r="EH19" s="327"/>
      <c r="EI19" s="177"/>
      <c r="EJ19" s="164">
        <v>160</v>
      </c>
      <c r="EK19" s="327"/>
      <c r="EL19" s="177"/>
      <c r="EM19" s="164">
        <v>160</v>
      </c>
      <c r="EN19" s="327"/>
      <c r="EO19" s="177"/>
      <c r="EP19" s="164">
        <v>160</v>
      </c>
      <c r="EQ19" s="327"/>
      <c r="ER19" s="177"/>
      <c r="ES19" s="278">
        <f t="shared" si="16"/>
        <v>0</v>
      </c>
      <c r="ET19" s="279">
        <f t="shared" si="17"/>
        <v>0</v>
      </c>
      <c r="EU19" s="280">
        <f t="shared" si="18"/>
        <v>0</v>
      </c>
      <c r="EV19" s="281">
        <f t="shared" si="19"/>
        <v>0</v>
      </c>
      <c r="EW19" s="4"/>
      <c r="EX19" s="4"/>
      <c r="EY19" s="164">
        <v>160</v>
      </c>
      <c r="EZ19" s="327"/>
      <c r="FA19" s="177"/>
      <c r="FB19" s="164">
        <v>160</v>
      </c>
      <c r="FC19" s="327"/>
      <c r="FD19" s="177"/>
      <c r="FE19" s="164">
        <v>160</v>
      </c>
      <c r="FF19" s="327"/>
      <c r="FG19" s="177"/>
      <c r="FH19" s="164">
        <v>160</v>
      </c>
      <c r="FI19" s="327"/>
      <c r="FJ19" s="177"/>
      <c r="FK19" s="164">
        <v>160</v>
      </c>
      <c r="FL19" s="327"/>
      <c r="FM19" s="177"/>
      <c r="FN19" s="164">
        <v>160</v>
      </c>
      <c r="FO19" s="327"/>
      <c r="FP19" s="177"/>
      <c r="FQ19" s="164">
        <v>160</v>
      </c>
      <c r="FR19" s="327"/>
      <c r="FS19" s="177"/>
      <c r="FT19" s="164">
        <v>160</v>
      </c>
      <c r="FU19" s="327"/>
      <c r="FV19" s="177"/>
      <c r="FW19" s="164">
        <v>160</v>
      </c>
      <c r="FX19" s="327"/>
      <c r="FY19" s="177"/>
      <c r="FZ19" s="164">
        <v>160</v>
      </c>
      <c r="GA19" s="327"/>
      <c r="GB19" s="177"/>
      <c r="GC19" s="164">
        <v>160</v>
      </c>
      <c r="GD19" s="327"/>
      <c r="GE19" s="177"/>
      <c r="GF19" s="164">
        <v>160</v>
      </c>
      <c r="GG19" s="327"/>
      <c r="GH19" s="177"/>
      <c r="GI19" s="278">
        <f t="shared" si="20"/>
        <v>0</v>
      </c>
      <c r="GJ19" s="279">
        <f t="shared" si="21"/>
        <v>0</v>
      </c>
      <c r="GK19" s="280">
        <f t="shared" si="22"/>
        <v>0</v>
      </c>
      <c r="GL19" s="281">
        <f t="shared" si="23"/>
        <v>0</v>
      </c>
      <c r="GM19" s="4"/>
      <c r="GN19" s="4"/>
      <c r="GO19" s="164">
        <v>160</v>
      </c>
      <c r="GP19" s="327"/>
      <c r="GQ19" s="177"/>
      <c r="GR19" s="164">
        <v>160</v>
      </c>
      <c r="GS19" s="327"/>
      <c r="GT19" s="177"/>
      <c r="GU19" s="164">
        <v>160</v>
      </c>
      <c r="GV19" s="327"/>
      <c r="GW19" s="177"/>
      <c r="GX19" s="164">
        <v>160</v>
      </c>
      <c r="GY19" s="327"/>
      <c r="GZ19" s="177"/>
      <c r="HA19" s="164">
        <v>160</v>
      </c>
      <c r="HB19" s="327"/>
      <c r="HC19" s="177"/>
      <c r="HD19" s="164">
        <v>160</v>
      </c>
      <c r="HE19" s="327"/>
      <c r="HF19" s="177"/>
      <c r="HG19" s="164">
        <v>160</v>
      </c>
      <c r="HH19" s="327"/>
      <c r="HI19" s="177"/>
      <c r="HJ19" s="164">
        <v>160</v>
      </c>
      <c r="HK19" s="327"/>
      <c r="HL19" s="177"/>
      <c r="HM19" s="164">
        <v>160</v>
      </c>
      <c r="HN19" s="327"/>
      <c r="HO19" s="177"/>
      <c r="HP19" s="164">
        <v>160</v>
      </c>
      <c r="HQ19" s="327"/>
      <c r="HR19" s="177"/>
      <c r="HS19" s="164">
        <v>160</v>
      </c>
      <c r="HT19" s="327"/>
      <c r="HU19" s="177"/>
      <c r="HV19" s="164">
        <v>160</v>
      </c>
      <c r="HW19" s="327"/>
      <c r="HX19" s="177"/>
      <c r="HY19" s="278">
        <f t="shared" si="24"/>
        <v>0</v>
      </c>
      <c r="HZ19" s="279">
        <f t="shared" si="25"/>
        <v>0</v>
      </c>
      <c r="IA19" s="280">
        <f t="shared" si="26"/>
        <v>0</v>
      </c>
      <c r="IB19" s="281">
        <f t="shared" si="27"/>
        <v>0</v>
      </c>
      <c r="IC19" s="4"/>
      <c r="ID19" s="4"/>
      <c r="IE19" s="164">
        <v>160</v>
      </c>
      <c r="IF19" s="327"/>
      <c r="IG19" s="177"/>
      <c r="IH19" s="164">
        <v>160</v>
      </c>
      <c r="II19" s="327"/>
      <c r="IJ19" s="177"/>
      <c r="IK19" s="164">
        <v>160</v>
      </c>
      <c r="IL19" s="327"/>
      <c r="IM19" s="177"/>
      <c r="IN19" s="164">
        <v>160</v>
      </c>
      <c r="IO19" s="327"/>
      <c r="IP19" s="177"/>
      <c r="IQ19" s="164">
        <v>160</v>
      </c>
      <c r="IR19" s="327"/>
      <c r="IS19" s="177"/>
      <c r="IT19" s="164">
        <v>160</v>
      </c>
      <c r="IU19" s="327"/>
      <c r="IV19" s="177"/>
      <c r="IW19" s="164">
        <v>160</v>
      </c>
      <c r="IX19" s="327"/>
      <c r="IY19" s="177"/>
      <c r="IZ19" s="164">
        <v>160</v>
      </c>
      <c r="JA19" s="327"/>
      <c r="JB19" s="177"/>
      <c r="JC19" s="164">
        <v>160</v>
      </c>
      <c r="JD19" s="327"/>
      <c r="JE19" s="177"/>
      <c r="JF19" s="164">
        <v>160</v>
      </c>
      <c r="JG19" s="327"/>
      <c r="JH19" s="177"/>
      <c r="JI19" s="164">
        <v>160</v>
      </c>
      <c r="JJ19" s="327"/>
      <c r="JK19" s="177"/>
      <c r="JL19" s="164">
        <v>160</v>
      </c>
      <c r="JM19" s="327"/>
      <c r="JN19" s="177"/>
      <c r="JO19" s="278">
        <f t="shared" si="28"/>
        <v>0</v>
      </c>
      <c r="JP19" s="279">
        <f t="shared" si="29"/>
        <v>0</v>
      </c>
      <c r="JQ19" s="280">
        <f t="shared" si="30"/>
        <v>0</v>
      </c>
      <c r="JR19" s="281">
        <f t="shared" si="31"/>
        <v>0</v>
      </c>
      <c r="JS19" s="4"/>
      <c r="JT19" s="4"/>
      <c r="JU19" s="164">
        <v>160</v>
      </c>
      <c r="JV19" s="327"/>
      <c r="JW19" s="177"/>
      <c r="JX19" s="164">
        <v>160</v>
      </c>
      <c r="JY19" s="327"/>
      <c r="JZ19" s="177"/>
      <c r="KA19" s="164">
        <v>160</v>
      </c>
      <c r="KB19" s="327"/>
      <c r="KC19" s="177"/>
      <c r="KD19" s="164">
        <v>160</v>
      </c>
      <c r="KE19" s="327"/>
      <c r="KF19" s="177"/>
      <c r="KG19" s="164">
        <v>160</v>
      </c>
      <c r="KH19" s="327"/>
      <c r="KI19" s="177"/>
      <c r="KJ19" s="164">
        <v>160</v>
      </c>
      <c r="KK19" s="327"/>
      <c r="KL19" s="177"/>
      <c r="KM19" s="164">
        <v>160</v>
      </c>
      <c r="KN19" s="327"/>
      <c r="KO19" s="177"/>
      <c r="KP19" s="164">
        <v>160</v>
      </c>
      <c r="KQ19" s="327"/>
      <c r="KR19" s="177"/>
      <c r="KS19" s="164">
        <v>160</v>
      </c>
      <c r="KT19" s="327"/>
      <c r="KU19" s="177"/>
      <c r="KV19" s="164">
        <v>160</v>
      </c>
      <c r="KW19" s="327"/>
      <c r="KX19" s="177"/>
      <c r="KY19" s="164">
        <v>160</v>
      </c>
      <c r="KZ19" s="327"/>
      <c r="LA19" s="177"/>
      <c r="LB19" s="164">
        <v>160</v>
      </c>
      <c r="LC19" s="327"/>
      <c r="LD19" s="177"/>
      <c r="LE19" s="278">
        <f t="shared" si="32"/>
        <v>0</v>
      </c>
      <c r="LF19" s="279">
        <f t="shared" si="33"/>
        <v>0</v>
      </c>
      <c r="LG19" s="280">
        <f t="shared" si="34"/>
        <v>0</v>
      </c>
      <c r="LH19" s="281">
        <f t="shared" si="35"/>
        <v>0</v>
      </c>
      <c r="LI19" s="4"/>
      <c r="LJ19" s="4"/>
      <c r="LK19" s="164">
        <v>160</v>
      </c>
      <c r="LL19" s="327"/>
      <c r="LM19" s="177"/>
      <c r="LN19" s="164">
        <v>160</v>
      </c>
      <c r="LO19" s="327"/>
      <c r="LP19" s="177"/>
      <c r="LQ19" s="164">
        <v>160</v>
      </c>
      <c r="LR19" s="327"/>
      <c r="LS19" s="177"/>
      <c r="LT19" s="164">
        <v>160</v>
      </c>
      <c r="LU19" s="327"/>
      <c r="LV19" s="177"/>
      <c r="LW19" s="164">
        <v>160</v>
      </c>
      <c r="LX19" s="327"/>
      <c r="LY19" s="177"/>
      <c r="LZ19" s="164">
        <v>160</v>
      </c>
      <c r="MA19" s="327"/>
      <c r="MB19" s="177"/>
      <c r="MC19" s="164">
        <v>160</v>
      </c>
      <c r="MD19" s="327"/>
      <c r="ME19" s="177"/>
      <c r="MF19" s="164">
        <v>160</v>
      </c>
      <c r="MG19" s="327"/>
      <c r="MH19" s="177"/>
      <c r="MI19" s="164">
        <v>160</v>
      </c>
      <c r="MJ19" s="327"/>
      <c r="MK19" s="177"/>
      <c r="ML19" s="164">
        <v>160</v>
      </c>
      <c r="MM19" s="327"/>
      <c r="MN19" s="177"/>
      <c r="MO19" s="164">
        <v>160</v>
      </c>
      <c r="MP19" s="327"/>
      <c r="MQ19" s="177"/>
      <c r="MR19" s="164">
        <v>160</v>
      </c>
      <c r="MS19" s="327"/>
      <c r="MT19" s="177"/>
      <c r="MU19" s="278">
        <f t="shared" si="36"/>
        <v>0</v>
      </c>
      <c r="MV19" s="279">
        <f t="shared" si="37"/>
        <v>0</v>
      </c>
      <c r="MW19" s="280">
        <f t="shared" si="38"/>
        <v>0</v>
      </c>
      <c r="MX19" s="281">
        <f t="shared" si="39"/>
        <v>0</v>
      </c>
      <c r="MY19" s="4"/>
      <c r="MZ19" s="4"/>
      <c r="NA19" s="164">
        <v>160</v>
      </c>
      <c r="NB19" s="327"/>
      <c r="NC19" s="177"/>
      <c r="ND19" s="164">
        <v>160</v>
      </c>
      <c r="NE19" s="327"/>
      <c r="NF19" s="177"/>
      <c r="NG19" s="164">
        <v>160</v>
      </c>
      <c r="NH19" s="327"/>
      <c r="NI19" s="177"/>
      <c r="NJ19" s="164">
        <v>160</v>
      </c>
      <c r="NK19" s="327"/>
      <c r="NL19" s="177"/>
      <c r="NM19" s="164">
        <v>160</v>
      </c>
      <c r="NN19" s="327"/>
      <c r="NO19" s="177"/>
      <c r="NP19" s="164">
        <v>160</v>
      </c>
      <c r="NQ19" s="327"/>
      <c r="NR19" s="177"/>
      <c r="NS19" s="164">
        <v>160</v>
      </c>
      <c r="NT19" s="327"/>
      <c r="NU19" s="177"/>
      <c r="NV19" s="164">
        <v>160</v>
      </c>
      <c r="NW19" s="327"/>
      <c r="NX19" s="177"/>
      <c r="NY19" s="164">
        <v>160</v>
      </c>
      <c r="NZ19" s="327"/>
      <c r="OA19" s="177"/>
      <c r="OB19" s="164">
        <v>160</v>
      </c>
      <c r="OC19" s="327"/>
      <c r="OD19" s="177"/>
      <c r="OE19" s="164">
        <v>160</v>
      </c>
      <c r="OF19" s="327"/>
      <c r="OG19" s="177"/>
      <c r="OH19" s="164">
        <v>160</v>
      </c>
      <c r="OI19" s="327"/>
      <c r="OJ19" s="177"/>
      <c r="OK19" s="278">
        <f t="shared" si="40"/>
        <v>0</v>
      </c>
      <c r="OL19" s="279">
        <f t="shared" si="41"/>
        <v>0</v>
      </c>
      <c r="OM19" s="280">
        <f t="shared" si="42"/>
        <v>0</v>
      </c>
      <c r="ON19" s="281">
        <f t="shared" si="43"/>
        <v>0</v>
      </c>
      <c r="OO19" s="4"/>
      <c r="OP19" s="4"/>
      <c r="OQ19" s="283" t="s">
        <v>297</v>
      </c>
      <c r="OR19" s="354">
        <v>160</v>
      </c>
      <c r="OS19" s="327"/>
      <c r="OT19" s="177"/>
      <c r="OU19" s="278">
        <f t="shared" si="44"/>
        <v>0</v>
      </c>
      <c r="OV19" s="281">
        <f t="shared" si="45"/>
        <v>0</v>
      </c>
      <c r="OW19" s="280">
        <f t="shared" si="46"/>
        <v>0</v>
      </c>
      <c r="OX19" s="281">
        <f t="shared" si="47"/>
        <v>0</v>
      </c>
      <c r="OY19" s="293"/>
      <c r="OZ19" s="4"/>
      <c r="PA19" s="4"/>
      <c r="PB19" s="274">
        <f t="shared" si="0"/>
        <v>0</v>
      </c>
      <c r="PC19" s="275">
        <f t="shared" si="1"/>
        <v>0</v>
      </c>
      <c r="PD19" s="280">
        <f t="shared" si="2"/>
        <v>0</v>
      </c>
      <c r="PE19" s="281">
        <f t="shared" si="3"/>
        <v>0</v>
      </c>
      <c r="PF19" s="276">
        <f t="shared" si="4"/>
        <v>0</v>
      </c>
      <c r="PG19" s="277">
        <f t="shared" si="5"/>
        <v>0</v>
      </c>
      <c r="PH19" s="280">
        <f t="shared" si="6"/>
        <v>0</v>
      </c>
      <c r="PI19" s="279">
        <f t="shared" si="7"/>
        <v>0</v>
      </c>
      <c r="PJ19" s="406">
        <f t="shared" si="48"/>
        <v>0</v>
      </c>
      <c r="PK19" s="368">
        <f t="shared" si="49"/>
        <v>0</v>
      </c>
      <c r="PL19" s="409" t="s">
        <v>338</v>
      </c>
      <c r="PM19" s="373" t="s">
        <v>338</v>
      </c>
      <c r="PN19" s="406">
        <f t="shared" si="50"/>
        <v>0</v>
      </c>
      <c r="PO19" s="368">
        <f t="shared" si="51"/>
        <v>0</v>
      </c>
      <c r="PR19" s="4"/>
    </row>
    <row r="20" spans="1:440" s="28" customFormat="1" ht="15" hidden="1" customHeight="1" x14ac:dyDescent="0.25">
      <c r="A20" s="26"/>
      <c r="B20" s="118"/>
      <c r="C20" s="585"/>
      <c r="D20" s="586"/>
      <c r="E20" s="589"/>
      <c r="F20" s="656"/>
      <c r="G20" s="588"/>
      <c r="H20" s="119"/>
      <c r="I20" s="112">
        <f>INT(ROUND(F20,2)*(IF(RIGHT(G20,1)="*",data!$J$3*H20+(IF(H20&gt;0, data!$K$3,0)),(IF(G20&gt;0,data!$J$3*RIGHT(G20,5)+data!$K$3,0)))))</f>
        <v>0</v>
      </c>
      <c r="J20" s="112"/>
      <c r="K20" s="112"/>
      <c r="L20" s="543"/>
      <c r="M20" s="536"/>
      <c r="N20" s="112">
        <f>INT(ROUND(F20,2)*(IF(J20&gt;0,(IF(L20="ano",data!$J$6,0)),0)))</f>
        <v>0</v>
      </c>
      <c r="O20" s="114"/>
      <c r="P20" s="123"/>
      <c r="Q20" s="26"/>
      <c r="R20" s="116"/>
      <c r="S20" s="688"/>
      <c r="T20" s="117" t="s">
        <v>338</v>
      </c>
      <c r="U20" s="377"/>
      <c r="X20" s="26">
        <f>IF(OR(G20=data!$I$18,G20=data!$I$19,G20=data!$I$20,G20=data!$I$21,G20=data!$I$22,G20=data!$I$23,G20=data!$I$24,G20=data!$I$25,G20=data!$I$26,G20=data!$I$27,G20=data!$I$28,G20=data!$I$29,G20=data!$I$30,G20=data!$I$31,G20=data!$I$32,G20=data!$I$33,G20=data!$I$34,G20=data!$I$35,G20=data!$I$36,G20=data!$I$37,G20=data!$I$38,G20=data!$I$39,G20=data!$I$40,G20=data!$I$41,G20=data!$I$42,G20=data!$I$43,G20=data!$I$44),1,0)</f>
        <v>0</v>
      </c>
      <c r="Y20" s="26"/>
      <c r="Z20" s="173" t="s">
        <v>297</v>
      </c>
      <c r="AA20" s="10"/>
      <c r="AB20" s="10"/>
      <c r="AC20" s="560">
        <v>160</v>
      </c>
      <c r="AD20" s="561"/>
      <c r="AE20" s="562"/>
      <c r="AF20" s="560">
        <v>160</v>
      </c>
      <c r="AG20" s="561"/>
      <c r="AH20" s="562"/>
      <c r="AI20" s="560">
        <v>160</v>
      </c>
      <c r="AJ20" s="561"/>
      <c r="AK20" s="562"/>
      <c r="AL20" s="560">
        <v>160</v>
      </c>
      <c r="AM20" s="561"/>
      <c r="AN20" s="562"/>
      <c r="AO20" s="560">
        <v>160</v>
      </c>
      <c r="AP20" s="561"/>
      <c r="AQ20" s="562"/>
      <c r="AR20" s="560">
        <v>160</v>
      </c>
      <c r="AS20" s="561"/>
      <c r="AT20" s="562"/>
      <c r="AU20" s="560">
        <v>160</v>
      </c>
      <c r="AV20" s="561"/>
      <c r="AW20" s="562"/>
      <c r="AX20" s="560">
        <v>160</v>
      </c>
      <c r="AY20" s="561"/>
      <c r="AZ20" s="562"/>
      <c r="BA20" s="560">
        <v>160</v>
      </c>
      <c r="BB20" s="561"/>
      <c r="BC20" s="562"/>
      <c r="BD20" s="560">
        <v>160</v>
      </c>
      <c r="BE20" s="561"/>
      <c r="BF20" s="562"/>
      <c r="BG20" s="560">
        <v>160</v>
      </c>
      <c r="BH20" s="561"/>
      <c r="BI20" s="562"/>
      <c r="BJ20" s="560">
        <v>160</v>
      </c>
      <c r="BK20" s="561"/>
      <c r="BL20" s="562"/>
      <c r="BM20" s="280">
        <f t="shared" si="8"/>
        <v>0</v>
      </c>
      <c r="BN20" s="279">
        <f t="shared" si="9"/>
        <v>0</v>
      </c>
      <c r="BO20" s="280">
        <f t="shared" si="10"/>
        <v>0</v>
      </c>
      <c r="BP20" s="281">
        <f t="shared" si="11"/>
        <v>0</v>
      </c>
      <c r="BQ20" s="23"/>
      <c r="BR20" s="23"/>
      <c r="BS20" s="174">
        <v>160</v>
      </c>
      <c r="BT20" s="573"/>
      <c r="BU20" s="175"/>
      <c r="BV20" s="174">
        <v>160</v>
      </c>
      <c r="BW20" s="573"/>
      <c r="BX20" s="175"/>
      <c r="BY20" s="174">
        <v>160</v>
      </c>
      <c r="BZ20" s="573"/>
      <c r="CA20" s="175"/>
      <c r="CB20" s="174">
        <v>160</v>
      </c>
      <c r="CC20" s="573"/>
      <c r="CD20" s="175"/>
      <c r="CE20" s="174">
        <v>160</v>
      </c>
      <c r="CF20" s="573"/>
      <c r="CG20" s="175"/>
      <c r="CH20" s="174">
        <v>160</v>
      </c>
      <c r="CI20" s="573"/>
      <c r="CJ20" s="175"/>
      <c r="CK20" s="174">
        <v>160</v>
      </c>
      <c r="CL20" s="573"/>
      <c r="CM20" s="175"/>
      <c r="CN20" s="174">
        <v>160</v>
      </c>
      <c r="CO20" s="573"/>
      <c r="CP20" s="175"/>
      <c r="CQ20" s="174">
        <v>160</v>
      </c>
      <c r="CR20" s="573"/>
      <c r="CS20" s="175"/>
      <c r="CT20" s="174">
        <v>160</v>
      </c>
      <c r="CU20" s="573"/>
      <c r="CV20" s="175"/>
      <c r="CW20" s="174">
        <v>160</v>
      </c>
      <c r="CX20" s="573"/>
      <c r="CY20" s="175"/>
      <c r="CZ20" s="174">
        <v>160</v>
      </c>
      <c r="DA20" s="573"/>
      <c r="DB20" s="175"/>
      <c r="DC20" s="278">
        <f t="shared" si="12"/>
        <v>0</v>
      </c>
      <c r="DD20" s="279">
        <f t="shared" si="13"/>
        <v>0</v>
      </c>
      <c r="DE20" s="280">
        <f t="shared" si="14"/>
        <v>0</v>
      </c>
      <c r="DF20" s="281">
        <f t="shared" si="15"/>
        <v>0</v>
      </c>
      <c r="DG20" s="23"/>
      <c r="DH20" s="23"/>
      <c r="DI20" s="174">
        <v>160</v>
      </c>
      <c r="DJ20" s="573"/>
      <c r="DK20" s="175"/>
      <c r="DL20" s="174">
        <v>160</v>
      </c>
      <c r="DM20" s="573"/>
      <c r="DN20" s="175"/>
      <c r="DO20" s="174">
        <v>160</v>
      </c>
      <c r="DP20" s="573"/>
      <c r="DQ20" s="175"/>
      <c r="DR20" s="174">
        <v>160</v>
      </c>
      <c r="DS20" s="573"/>
      <c r="DT20" s="175"/>
      <c r="DU20" s="174">
        <v>160</v>
      </c>
      <c r="DV20" s="573"/>
      <c r="DW20" s="175"/>
      <c r="DX20" s="174">
        <v>160</v>
      </c>
      <c r="DY20" s="573"/>
      <c r="DZ20" s="175"/>
      <c r="EA20" s="174">
        <v>160</v>
      </c>
      <c r="EB20" s="573"/>
      <c r="EC20" s="175"/>
      <c r="ED20" s="174">
        <v>160</v>
      </c>
      <c r="EE20" s="573"/>
      <c r="EF20" s="175"/>
      <c r="EG20" s="174">
        <v>160</v>
      </c>
      <c r="EH20" s="573"/>
      <c r="EI20" s="175"/>
      <c r="EJ20" s="174">
        <v>160</v>
      </c>
      <c r="EK20" s="573"/>
      <c r="EL20" s="175"/>
      <c r="EM20" s="174">
        <v>160</v>
      </c>
      <c r="EN20" s="573"/>
      <c r="EO20" s="175"/>
      <c r="EP20" s="174">
        <v>160</v>
      </c>
      <c r="EQ20" s="573"/>
      <c r="ER20" s="175"/>
      <c r="ES20" s="278">
        <f t="shared" si="16"/>
        <v>0</v>
      </c>
      <c r="ET20" s="279">
        <f t="shared" si="17"/>
        <v>0</v>
      </c>
      <c r="EU20" s="280">
        <f t="shared" si="18"/>
        <v>0</v>
      </c>
      <c r="EV20" s="281">
        <f t="shared" si="19"/>
        <v>0</v>
      </c>
      <c r="EW20" s="23"/>
      <c r="EX20" s="23"/>
      <c r="EY20" s="174">
        <v>160</v>
      </c>
      <c r="EZ20" s="573"/>
      <c r="FA20" s="175"/>
      <c r="FB20" s="174">
        <v>160</v>
      </c>
      <c r="FC20" s="573"/>
      <c r="FD20" s="175"/>
      <c r="FE20" s="174">
        <v>160</v>
      </c>
      <c r="FF20" s="573"/>
      <c r="FG20" s="175"/>
      <c r="FH20" s="174">
        <v>160</v>
      </c>
      <c r="FI20" s="573"/>
      <c r="FJ20" s="175"/>
      <c r="FK20" s="174">
        <v>160</v>
      </c>
      <c r="FL20" s="573"/>
      <c r="FM20" s="175"/>
      <c r="FN20" s="174">
        <v>160</v>
      </c>
      <c r="FO20" s="573"/>
      <c r="FP20" s="175"/>
      <c r="FQ20" s="174">
        <v>160</v>
      </c>
      <c r="FR20" s="573"/>
      <c r="FS20" s="175"/>
      <c r="FT20" s="174">
        <v>160</v>
      </c>
      <c r="FU20" s="573"/>
      <c r="FV20" s="175"/>
      <c r="FW20" s="174">
        <v>160</v>
      </c>
      <c r="FX20" s="573"/>
      <c r="FY20" s="175"/>
      <c r="FZ20" s="174">
        <v>160</v>
      </c>
      <c r="GA20" s="573"/>
      <c r="GB20" s="175"/>
      <c r="GC20" s="174">
        <v>160</v>
      </c>
      <c r="GD20" s="573"/>
      <c r="GE20" s="175"/>
      <c r="GF20" s="174">
        <v>160</v>
      </c>
      <c r="GG20" s="573"/>
      <c r="GH20" s="175"/>
      <c r="GI20" s="278">
        <f t="shared" si="20"/>
        <v>0</v>
      </c>
      <c r="GJ20" s="279">
        <f t="shared" si="21"/>
        <v>0</v>
      </c>
      <c r="GK20" s="280">
        <f t="shared" si="22"/>
        <v>0</v>
      </c>
      <c r="GL20" s="281">
        <f t="shared" si="23"/>
        <v>0</v>
      </c>
      <c r="GM20" s="23"/>
      <c r="GN20" s="23"/>
      <c r="GO20" s="174">
        <v>160</v>
      </c>
      <c r="GP20" s="573"/>
      <c r="GQ20" s="175"/>
      <c r="GR20" s="174">
        <v>160</v>
      </c>
      <c r="GS20" s="573"/>
      <c r="GT20" s="175"/>
      <c r="GU20" s="174">
        <v>160</v>
      </c>
      <c r="GV20" s="573"/>
      <c r="GW20" s="175"/>
      <c r="GX20" s="174">
        <v>160</v>
      </c>
      <c r="GY20" s="573"/>
      <c r="GZ20" s="175"/>
      <c r="HA20" s="174">
        <v>160</v>
      </c>
      <c r="HB20" s="573"/>
      <c r="HC20" s="175"/>
      <c r="HD20" s="174">
        <v>160</v>
      </c>
      <c r="HE20" s="573"/>
      <c r="HF20" s="175"/>
      <c r="HG20" s="174">
        <v>160</v>
      </c>
      <c r="HH20" s="573"/>
      <c r="HI20" s="175"/>
      <c r="HJ20" s="174">
        <v>160</v>
      </c>
      <c r="HK20" s="573"/>
      <c r="HL20" s="175"/>
      <c r="HM20" s="174">
        <v>160</v>
      </c>
      <c r="HN20" s="573"/>
      <c r="HO20" s="175"/>
      <c r="HP20" s="174">
        <v>160</v>
      </c>
      <c r="HQ20" s="573"/>
      <c r="HR20" s="175"/>
      <c r="HS20" s="174">
        <v>160</v>
      </c>
      <c r="HT20" s="573"/>
      <c r="HU20" s="175"/>
      <c r="HV20" s="174">
        <v>160</v>
      </c>
      <c r="HW20" s="573"/>
      <c r="HX20" s="175"/>
      <c r="HY20" s="278">
        <f t="shared" si="24"/>
        <v>0</v>
      </c>
      <c r="HZ20" s="279">
        <f t="shared" si="25"/>
        <v>0</v>
      </c>
      <c r="IA20" s="280">
        <f t="shared" si="26"/>
        <v>0</v>
      </c>
      <c r="IB20" s="281">
        <f t="shared" si="27"/>
        <v>0</v>
      </c>
      <c r="IC20" s="23"/>
      <c r="ID20" s="23"/>
      <c r="IE20" s="174">
        <v>160</v>
      </c>
      <c r="IF20" s="573"/>
      <c r="IG20" s="175"/>
      <c r="IH20" s="174">
        <v>160</v>
      </c>
      <c r="II20" s="573"/>
      <c r="IJ20" s="175"/>
      <c r="IK20" s="174">
        <v>160</v>
      </c>
      <c r="IL20" s="573"/>
      <c r="IM20" s="175"/>
      <c r="IN20" s="174">
        <v>160</v>
      </c>
      <c r="IO20" s="573"/>
      <c r="IP20" s="175"/>
      <c r="IQ20" s="174">
        <v>160</v>
      </c>
      <c r="IR20" s="573"/>
      <c r="IS20" s="175"/>
      <c r="IT20" s="174">
        <v>160</v>
      </c>
      <c r="IU20" s="573"/>
      <c r="IV20" s="175"/>
      <c r="IW20" s="174">
        <v>160</v>
      </c>
      <c r="IX20" s="573"/>
      <c r="IY20" s="175"/>
      <c r="IZ20" s="174">
        <v>160</v>
      </c>
      <c r="JA20" s="573"/>
      <c r="JB20" s="175"/>
      <c r="JC20" s="174">
        <v>160</v>
      </c>
      <c r="JD20" s="573"/>
      <c r="JE20" s="175"/>
      <c r="JF20" s="174">
        <v>160</v>
      </c>
      <c r="JG20" s="573"/>
      <c r="JH20" s="175"/>
      <c r="JI20" s="174">
        <v>160</v>
      </c>
      <c r="JJ20" s="573"/>
      <c r="JK20" s="175"/>
      <c r="JL20" s="174">
        <v>160</v>
      </c>
      <c r="JM20" s="573"/>
      <c r="JN20" s="175"/>
      <c r="JO20" s="278">
        <f t="shared" si="28"/>
        <v>0</v>
      </c>
      <c r="JP20" s="279">
        <f t="shared" si="29"/>
        <v>0</v>
      </c>
      <c r="JQ20" s="280">
        <f t="shared" si="30"/>
        <v>0</v>
      </c>
      <c r="JR20" s="281">
        <f t="shared" si="31"/>
        <v>0</v>
      </c>
      <c r="JS20" s="23"/>
      <c r="JT20" s="23"/>
      <c r="JU20" s="174">
        <v>160</v>
      </c>
      <c r="JV20" s="573"/>
      <c r="JW20" s="175"/>
      <c r="JX20" s="174">
        <v>160</v>
      </c>
      <c r="JY20" s="573"/>
      <c r="JZ20" s="175"/>
      <c r="KA20" s="174">
        <v>160</v>
      </c>
      <c r="KB20" s="573"/>
      <c r="KC20" s="175"/>
      <c r="KD20" s="174">
        <v>160</v>
      </c>
      <c r="KE20" s="573"/>
      <c r="KF20" s="175"/>
      <c r="KG20" s="174">
        <v>160</v>
      </c>
      <c r="KH20" s="573"/>
      <c r="KI20" s="175"/>
      <c r="KJ20" s="174">
        <v>160</v>
      </c>
      <c r="KK20" s="573"/>
      <c r="KL20" s="175"/>
      <c r="KM20" s="174">
        <v>160</v>
      </c>
      <c r="KN20" s="573"/>
      <c r="KO20" s="175"/>
      <c r="KP20" s="174">
        <v>160</v>
      </c>
      <c r="KQ20" s="573"/>
      <c r="KR20" s="175"/>
      <c r="KS20" s="174">
        <v>160</v>
      </c>
      <c r="KT20" s="573"/>
      <c r="KU20" s="175"/>
      <c r="KV20" s="174">
        <v>160</v>
      </c>
      <c r="KW20" s="573"/>
      <c r="KX20" s="175"/>
      <c r="KY20" s="174">
        <v>160</v>
      </c>
      <c r="KZ20" s="573"/>
      <c r="LA20" s="175"/>
      <c r="LB20" s="174">
        <v>160</v>
      </c>
      <c r="LC20" s="573"/>
      <c r="LD20" s="175"/>
      <c r="LE20" s="278">
        <f t="shared" si="32"/>
        <v>0</v>
      </c>
      <c r="LF20" s="279">
        <f t="shared" si="33"/>
        <v>0</v>
      </c>
      <c r="LG20" s="280">
        <f t="shared" si="34"/>
        <v>0</v>
      </c>
      <c r="LH20" s="281">
        <f t="shared" si="35"/>
        <v>0</v>
      </c>
      <c r="LI20" s="23"/>
      <c r="LJ20" s="23"/>
      <c r="LK20" s="174">
        <v>160</v>
      </c>
      <c r="LL20" s="573"/>
      <c r="LM20" s="175"/>
      <c r="LN20" s="174">
        <v>160</v>
      </c>
      <c r="LO20" s="573"/>
      <c r="LP20" s="175"/>
      <c r="LQ20" s="174">
        <v>160</v>
      </c>
      <c r="LR20" s="573"/>
      <c r="LS20" s="175"/>
      <c r="LT20" s="174">
        <v>160</v>
      </c>
      <c r="LU20" s="573"/>
      <c r="LV20" s="175"/>
      <c r="LW20" s="174">
        <v>160</v>
      </c>
      <c r="LX20" s="573"/>
      <c r="LY20" s="175"/>
      <c r="LZ20" s="174">
        <v>160</v>
      </c>
      <c r="MA20" s="573"/>
      <c r="MB20" s="175"/>
      <c r="MC20" s="174">
        <v>160</v>
      </c>
      <c r="MD20" s="573"/>
      <c r="ME20" s="175"/>
      <c r="MF20" s="174">
        <v>160</v>
      </c>
      <c r="MG20" s="573"/>
      <c r="MH20" s="175"/>
      <c r="MI20" s="174">
        <v>160</v>
      </c>
      <c r="MJ20" s="573"/>
      <c r="MK20" s="175"/>
      <c r="ML20" s="174">
        <v>160</v>
      </c>
      <c r="MM20" s="573"/>
      <c r="MN20" s="175"/>
      <c r="MO20" s="174">
        <v>160</v>
      </c>
      <c r="MP20" s="573"/>
      <c r="MQ20" s="175"/>
      <c r="MR20" s="174">
        <v>160</v>
      </c>
      <c r="MS20" s="573"/>
      <c r="MT20" s="175"/>
      <c r="MU20" s="278">
        <f t="shared" si="36"/>
        <v>0</v>
      </c>
      <c r="MV20" s="279">
        <f t="shared" si="37"/>
        <v>0</v>
      </c>
      <c r="MW20" s="280">
        <f t="shared" si="38"/>
        <v>0</v>
      </c>
      <c r="MX20" s="281">
        <f t="shared" si="39"/>
        <v>0</v>
      </c>
      <c r="MY20" s="23"/>
      <c r="MZ20" s="23"/>
      <c r="NA20" s="174">
        <v>160</v>
      </c>
      <c r="NB20" s="573"/>
      <c r="NC20" s="175"/>
      <c r="ND20" s="174">
        <v>160</v>
      </c>
      <c r="NE20" s="573"/>
      <c r="NF20" s="175"/>
      <c r="NG20" s="174">
        <v>160</v>
      </c>
      <c r="NH20" s="573"/>
      <c r="NI20" s="175"/>
      <c r="NJ20" s="174">
        <v>160</v>
      </c>
      <c r="NK20" s="573"/>
      <c r="NL20" s="175"/>
      <c r="NM20" s="174">
        <v>160</v>
      </c>
      <c r="NN20" s="573"/>
      <c r="NO20" s="175"/>
      <c r="NP20" s="174">
        <v>160</v>
      </c>
      <c r="NQ20" s="573"/>
      <c r="NR20" s="175"/>
      <c r="NS20" s="174">
        <v>160</v>
      </c>
      <c r="NT20" s="573"/>
      <c r="NU20" s="175"/>
      <c r="NV20" s="174">
        <v>160</v>
      </c>
      <c r="NW20" s="573"/>
      <c r="NX20" s="175"/>
      <c r="NY20" s="174">
        <v>160</v>
      </c>
      <c r="NZ20" s="573"/>
      <c r="OA20" s="175"/>
      <c r="OB20" s="174">
        <v>160</v>
      </c>
      <c r="OC20" s="573"/>
      <c r="OD20" s="175"/>
      <c r="OE20" s="174">
        <v>160</v>
      </c>
      <c r="OF20" s="573"/>
      <c r="OG20" s="175"/>
      <c r="OH20" s="174">
        <v>160</v>
      </c>
      <c r="OI20" s="573"/>
      <c r="OJ20" s="175"/>
      <c r="OK20" s="278">
        <f t="shared" si="40"/>
        <v>0</v>
      </c>
      <c r="OL20" s="279">
        <f t="shared" si="41"/>
        <v>0</v>
      </c>
      <c r="OM20" s="280">
        <f t="shared" si="42"/>
        <v>0</v>
      </c>
      <c r="ON20" s="281">
        <f t="shared" si="43"/>
        <v>0</v>
      </c>
      <c r="OO20" s="23"/>
      <c r="OP20" s="23"/>
      <c r="OQ20" s="571" t="s">
        <v>297</v>
      </c>
      <c r="OR20" s="577">
        <v>160</v>
      </c>
      <c r="OS20" s="573"/>
      <c r="OT20" s="175"/>
      <c r="OU20" s="278">
        <f t="shared" si="44"/>
        <v>0</v>
      </c>
      <c r="OV20" s="281">
        <f t="shared" si="45"/>
        <v>0</v>
      </c>
      <c r="OW20" s="280">
        <f t="shared" si="46"/>
        <v>0</v>
      </c>
      <c r="OX20" s="281">
        <f t="shared" si="47"/>
        <v>0</v>
      </c>
      <c r="OY20" s="574"/>
      <c r="OZ20" s="23"/>
      <c r="PA20" s="23"/>
      <c r="PB20" s="274">
        <f t="shared" si="0"/>
        <v>0</v>
      </c>
      <c r="PC20" s="275">
        <f t="shared" si="1"/>
        <v>0</v>
      </c>
      <c r="PD20" s="280">
        <f t="shared" si="2"/>
        <v>0</v>
      </c>
      <c r="PE20" s="281">
        <f t="shared" si="3"/>
        <v>0</v>
      </c>
      <c r="PF20" s="276">
        <f t="shared" si="4"/>
        <v>0</v>
      </c>
      <c r="PG20" s="277">
        <f t="shared" si="5"/>
        <v>0</v>
      </c>
      <c r="PH20" s="280">
        <f t="shared" si="6"/>
        <v>0</v>
      </c>
      <c r="PI20" s="279">
        <f t="shared" si="7"/>
        <v>0</v>
      </c>
      <c r="PJ20" s="406">
        <f t="shared" si="48"/>
        <v>0</v>
      </c>
      <c r="PK20" s="368">
        <f t="shared" si="49"/>
        <v>0</v>
      </c>
      <c r="PL20" s="409" t="s">
        <v>338</v>
      </c>
      <c r="PM20" s="373" t="s">
        <v>338</v>
      </c>
      <c r="PN20" s="406">
        <f t="shared" si="50"/>
        <v>0</v>
      </c>
      <c r="PO20" s="368">
        <f t="shared" si="51"/>
        <v>0</v>
      </c>
      <c r="PP20" s="26"/>
      <c r="PQ20" s="26"/>
      <c r="PR20" s="23"/>
      <c r="PX20" s="26"/>
    </row>
    <row r="21" spans="1:440" s="26" customFormat="1" ht="16.5" customHeight="1" x14ac:dyDescent="0.25">
      <c r="B21" s="118" t="s">
        <v>17</v>
      </c>
      <c r="C21" s="1094"/>
      <c r="D21" s="1095"/>
      <c r="E21" s="320"/>
      <c r="F21" s="656">
        <v>1</v>
      </c>
      <c r="G21" s="321"/>
      <c r="H21" s="122"/>
      <c r="I21" s="112">
        <f>INT(ROUND(F21,2)*(IF(RIGHT(G21,1)="*",data!$J$3*H21+(IF(H21&gt;0, data!$K$3,0)),(IF(G21&gt;0,data!$J$3*RIGHT(G21,5)+data!$K$3,0)))))</f>
        <v>0</v>
      </c>
      <c r="J21" s="112">
        <f>IF(E21&gt;0,I21*E21,0)</f>
        <v>0</v>
      </c>
      <c r="K21" s="112"/>
      <c r="L21" s="317"/>
      <c r="M21" s="316"/>
      <c r="N21" s="112">
        <f>INT(ROUND(F21,2)*(IF(J21&gt;0,(IF(L21="ano",data!$J$6,0)),0)))</f>
        <v>0</v>
      </c>
      <c r="O21" s="114">
        <f>IF(M21&gt;E21,N21*E21,N21*M21)</f>
        <v>0</v>
      </c>
      <c r="P21" s="123">
        <f>J21+O21</f>
        <v>0</v>
      </c>
      <c r="R21" s="116" t="str">
        <f>IF(P21&gt;0,1,"")</f>
        <v/>
      </c>
      <c r="S21" s="688"/>
      <c r="T21" s="117" t="s">
        <v>338</v>
      </c>
      <c r="U21" s="377" t="str">
        <f t="shared" si="52"/>
        <v/>
      </c>
      <c r="V21" s="26">
        <f>IF(P21&gt;0,IF(ISTEXT(C21)=TRUE,0,1),0)</f>
        <v>0</v>
      </c>
      <c r="W21" s="26">
        <f>IF(H21&gt;0,IF(RIGHT(G21,1)="*",0,1),0)</f>
        <v>0</v>
      </c>
      <c r="X21" s="26">
        <f>IF(OR(G21=data!$I$18,G21=data!$I$19,G21=data!$I$20,G21=data!$I$21,G21=data!$I$22,G21=data!$I$23,G21=data!$I$24,G21=data!$I$25,G21=data!$I$26,G21=data!$I$27,G21=data!$I$28,G21=data!$I$29,G21=data!$I$30,G21=data!$I$31,G21=data!$I$32,G21=data!$I$33,G21=data!$I$34,G21=data!$I$35,G21=data!$I$36,G21=data!$I$37,G21=data!$I$38,G21=data!$I$39,G21=data!$I$40,G21=data!$I$41,G21=data!$I$42,G21=data!$I$43,G21=data!$I$44),1,0)</f>
        <v>0</v>
      </c>
      <c r="Z21" s="176" t="s">
        <v>297</v>
      </c>
      <c r="AA21" s="10"/>
      <c r="AB21" s="10"/>
      <c r="AC21" s="168">
        <v>160</v>
      </c>
      <c r="AD21" s="328"/>
      <c r="AE21" s="223"/>
      <c r="AF21" s="168">
        <v>160</v>
      </c>
      <c r="AG21" s="328"/>
      <c r="AH21" s="223"/>
      <c r="AI21" s="168">
        <v>160</v>
      </c>
      <c r="AJ21" s="328"/>
      <c r="AK21" s="223"/>
      <c r="AL21" s="168">
        <v>160</v>
      </c>
      <c r="AM21" s="328"/>
      <c r="AN21" s="223"/>
      <c r="AO21" s="168">
        <v>160</v>
      </c>
      <c r="AP21" s="328"/>
      <c r="AQ21" s="223"/>
      <c r="AR21" s="168">
        <v>160</v>
      </c>
      <c r="AS21" s="328"/>
      <c r="AT21" s="223"/>
      <c r="AU21" s="168">
        <v>160</v>
      </c>
      <c r="AV21" s="328"/>
      <c r="AW21" s="223"/>
      <c r="AX21" s="168">
        <v>160</v>
      </c>
      <c r="AY21" s="328"/>
      <c r="AZ21" s="223"/>
      <c r="BA21" s="168">
        <v>160</v>
      </c>
      <c r="BB21" s="328"/>
      <c r="BC21" s="223"/>
      <c r="BD21" s="168">
        <v>160</v>
      </c>
      <c r="BE21" s="328"/>
      <c r="BF21" s="223"/>
      <c r="BG21" s="168">
        <v>160</v>
      </c>
      <c r="BH21" s="328"/>
      <c r="BI21" s="223"/>
      <c r="BJ21" s="168">
        <v>160</v>
      </c>
      <c r="BK21" s="328"/>
      <c r="BL21" s="223"/>
      <c r="BM21" s="280">
        <f t="shared" si="8"/>
        <v>0</v>
      </c>
      <c r="BN21" s="279">
        <f t="shared" si="9"/>
        <v>0</v>
      </c>
      <c r="BO21" s="280">
        <f t="shared" si="10"/>
        <v>0</v>
      </c>
      <c r="BP21" s="281">
        <f t="shared" si="11"/>
        <v>0</v>
      </c>
      <c r="BQ21" s="4"/>
      <c r="BR21" s="4"/>
      <c r="BS21" s="164">
        <v>160</v>
      </c>
      <c r="BT21" s="327"/>
      <c r="BU21" s="177"/>
      <c r="BV21" s="164">
        <v>160</v>
      </c>
      <c r="BW21" s="327"/>
      <c r="BX21" s="177"/>
      <c r="BY21" s="164">
        <v>160</v>
      </c>
      <c r="BZ21" s="327"/>
      <c r="CA21" s="177"/>
      <c r="CB21" s="164">
        <v>160</v>
      </c>
      <c r="CC21" s="327"/>
      <c r="CD21" s="177"/>
      <c r="CE21" s="164">
        <v>160</v>
      </c>
      <c r="CF21" s="327"/>
      <c r="CG21" s="177"/>
      <c r="CH21" s="164">
        <v>160</v>
      </c>
      <c r="CI21" s="327"/>
      <c r="CJ21" s="177"/>
      <c r="CK21" s="164">
        <v>160</v>
      </c>
      <c r="CL21" s="327"/>
      <c r="CM21" s="177"/>
      <c r="CN21" s="164">
        <v>160</v>
      </c>
      <c r="CO21" s="327"/>
      <c r="CP21" s="177"/>
      <c r="CQ21" s="164">
        <v>160</v>
      </c>
      <c r="CR21" s="327"/>
      <c r="CS21" s="177"/>
      <c r="CT21" s="164">
        <v>160</v>
      </c>
      <c r="CU21" s="327"/>
      <c r="CV21" s="177"/>
      <c r="CW21" s="164">
        <v>160</v>
      </c>
      <c r="CX21" s="327"/>
      <c r="CY21" s="177"/>
      <c r="CZ21" s="164">
        <v>160</v>
      </c>
      <c r="DA21" s="327"/>
      <c r="DB21" s="177"/>
      <c r="DC21" s="278">
        <f t="shared" si="12"/>
        <v>0</v>
      </c>
      <c r="DD21" s="279">
        <f t="shared" si="13"/>
        <v>0</v>
      </c>
      <c r="DE21" s="280">
        <f t="shared" si="14"/>
        <v>0</v>
      </c>
      <c r="DF21" s="281">
        <f t="shared" si="15"/>
        <v>0</v>
      </c>
      <c r="DG21" s="4"/>
      <c r="DH21" s="4"/>
      <c r="DI21" s="164">
        <v>160</v>
      </c>
      <c r="DJ21" s="327"/>
      <c r="DK21" s="177"/>
      <c r="DL21" s="164">
        <v>160</v>
      </c>
      <c r="DM21" s="327"/>
      <c r="DN21" s="177"/>
      <c r="DO21" s="164">
        <v>160</v>
      </c>
      <c r="DP21" s="327"/>
      <c r="DQ21" s="177"/>
      <c r="DR21" s="164">
        <v>160</v>
      </c>
      <c r="DS21" s="327"/>
      <c r="DT21" s="177"/>
      <c r="DU21" s="164">
        <v>160</v>
      </c>
      <c r="DV21" s="327"/>
      <c r="DW21" s="177"/>
      <c r="DX21" s="164">
        <v>160</v>
      </c>
      <c r="DY21" s="327"/>
      <c r="DZ21" s="177"/>
      <c r="EA21" s="164">
        <v>160</v>
      </c>
      <c r="EB21" s="327"/>
      <c r="EC21" s="177"/>
      <c r="ED21" s="164">
        <v>160</v>
      </c>
      <c r="EE21" s="327"/>
      <c r="EF21" s="177"/>
      <c r="EG21" s="164">
        <v>160</v>
      </c>
      <c r="EH21" s="327"/>
      <c r="EI21" s="177"/>
      <c r="EJ21" s="164">
        <v>160</v>
      </c>
      <c r="EK21" s="327"/>
      <c r="EL21" s="177"/>
      <c r="EM21" s="164">
        <v>160</v>
      </c>
      <c r="EN21" s="327"/>
      <c r="EO21" s="177"/>
      <c r="EP21" s="164">
        <v>160</v>
      </c>
      <c r="EQ21" s="327"/>
      <c r="ER21" s="177"/>
      <c r="ES21" s="278">
        <f t="shared" si="16"/>
        <v>0</v>
      </c>
      <c r="ET21" s="279">
        <f t="shared" si="17"/>
        <v>0</v>
      </c>
      <c r="EU21" s="280">
        <f t="shared" si="18"/>
        <v>0</v>
      </c>
      <c r="EV21" s="281">
        <f t="shared" si="19"/>
        <v>0</v>
      </c>
      <c r="EW21" s="4"/>
      <c r="EX21" s="4"/>
      <c r="EY21" s="164">
        <v>160</v>
      </c>
      <c r="EZ21" s="327"/>
      <c r="FA21" s="177"/>
      <c r="FB21" s="164">
        <v>160</v>
      </c>
      <c r="FC21" s="327"/>
      <c r="FD21" s="177"/>
      <c r="FE21" s="164">
        <v>160</v>
      </c>
      <c r="FF21" s="327"/>
      <c r="FG21" s="177"/>
      <c r="FH21" s="164">
        <v>160</v>
      </c>
      <c r="FI21" s="327"/>
      <c r="FJ21" s="177"/>
      <c r="FK21" s="164">
        <v>160</v>
      </c>
      <c r="FL21" s="327"/>
      <c r="FM21" s="177"/>
      <c r="FN21" s="164">
        <v>160</v>
      </c>
      <c r="FO21" s="327"/>
      <c r="FP21" s="177"/>
      <c r="FQ21" s="164">
        <v>160</v>
      </c>
      <c r="FR21" s="327"/>
      <c r="FS21" s="177"/>
      <c r="FT21" s="164">
        <v>160</v>
      </c>
      <c r="FU21" s="327"/>
      <c r="FV21" s="177"/>
      <c r="FW21" s="164">
        <v>160</v>
      </c>
      <c r="FX21" s="327"/>
      <c r="FY21" s="177"/>
      <c r="FZ21" s="164">
        <v>160</v>
      </c>
      <c r="GA21" s="327"/>
      <c r="GB21" s="177"/>
      <c r="GC21" s="164">
        <v>160</v>
      </c>
      <c r="GD21" s="327"/>
      <c r="GE21" s="177"/>
      <c r="GF21" s="164">
        <v>160</v>
      </c>
      <c r="GG21" s="327"/>
      <c r="GH21" s="177"/>
      <c r="GI21" s="278">
        <f t="shared" si="20"/>
        <v>0</v>
      </c>
      <c r="GJ21" s="279">
        <f t="shared" si="21"/>
        <v>0</v>
      </c>
      <c r="GK21" s="280">
        <f t="shared" si="22"/>
        <v>0</v>
      </c>
      <c r="GL21" s="281">
        <f t="shared" si="23"/>
        <v>0</v>
      </c>
      <c r="GM21" s="4"/>
      <c r="GN21" s="4"/>
      <c r="GO21" s="164">
        <v>160</v>
      </c>
      <c r="GP21" s="327"/>
      <c r="GQ21" s="177"/>
      <c r="GR21" s="164">
        <v>160</v>
      </c>
      <c r="GS21" s="327"/>
      <c r="GT21" s="177"/>
      <c r="GU21" s="164">
        <v>160</v>
      </c>
      <c r="GV21" s="327"/>
      <c r="GW21" s="177"/>
      <c r="GX21" s="164">
        <v>160</v>
      </c>
      <c r="GY21" s="327"/>
      <c r="GZ21" s="177"/>
      <c r="HA21" s="164">
        <v>160</v>
      </c>
      <c r="HB21" s="327"/>
      <c r="HC21" s="177"/>
      <c r="HD21" s="164">
        <v>160</v>
      </c>
      <c r="HE21" s="327"/>
      <c r="HF21" s="177"/>
      <c r="HG21" s="164">
        <v>160</v>
      </c>
      <c r="HH21" s="327"/>
      <c r="HI21" s="177"/>
      <c r="HJ21" s="164">
        <v>160</v>
      </c>
      <c r="HK21" s="327"/>
      <c r="HL21" s="177"/>
      <c r="HM21" s="164">
        <v>160</v>
      </c>
      <c r="HN21" s="327"/>
      <c r="HO21" s="177"/>
      <c r="HP21" s="164">
        <v>160</v>
      </c>
      <c r="HQ21" s="327"/>
      <c r="HR21" s="177"/>
      <c r="HS21" s="164">
        <v>160</v>
      </c>
      <c r="HT21" s="327"/>
      <c r="HU21" s="177"/>
      <c r="HV21" s="164">
        <v>160</v>
      </c>
      <c r="HW21" s="327"/>
      <c r="HX21" s="177"/>
      <c r="HY21" s="278">
        <f t="shared" si="24"/>
        <v>0</v>
      </c>
      <c r="HZ21" s="279">
        <f t="shared" si="25"/>
        <v>0</v>
      </c>
      <c r="IA21" s="280">
        <f t="shared" si="26"/>
        <v>0</v>
      </c>
      <c r="IB21" s="281">
        <f t="shared" si="27"/>
        <v>0</v>
      </c>
      <c r="IC21" s="4"/>
      <c r="ID21" s="4"/>
      <c r="IE21" s="164">
        <v>160</v>
      </c>
      <c r="IF21" s="327"/>
      <c r="IG21" s="177"/>
      <c r="IH21" s="164">
        <v>160</v>
      </c>
      <c r="II21" s="327"/>
      <c r="IJ21" s="177"/>
      <c r="IK21" s="164">
        <v>160</v>
      </c>
      <c r="IL21" s="327"/>
      <c r="IM21" s="177"/>
      <c r="IN21" s="164">
        <v>160</v>
      </c>
      <c r="IO21" s="327"/>
      <c r="IP21" s="177"/>
      <c r="IQ21" s="164">
        <v>160</v>
      </c>
      <c r="IR21" s="327"/>
      <c r="IS21" s="177"/>
      <c r="IT21" s="164">
        <v>160</v>
      </c>
      <c r="IU21" s="327"/>
      <c r="IV21" s="177"/>
      <c r="IW21" s="164">
        <v>160</v>
      </c>
      <c r="IX21" s="327"/>
      <c r="IY21" s="177"/>
      <c r="IZ21" s="164">
        <v>160</v>
      </c>
      <c r="JA21" s="327"/>
      <c r="JB21" s="177"/>
      <c r="JC21" s="164">
        <v>160</v>
      </c>
      <c r="JD21" s="327"/>
      <c r="JE21" s="177"/>
      <c r="JF21" s="164">
        <v>160</v>
      </c>
      <c r="JG21" s="327"/>
      <c r="JH21" s="177"/>
      <c r="JI21" s="164">
        <v>160</v>
      </c>
      <c r="JJ21" s="327"/>
      <c r="JK21" s="177"/>
      <c r="JL21" s="164">
        <v>160</v>
      </c>
      <c r="JM21" s="327"/>
      <c r="JN21" s="177"/>
      <c r="JO21" s="278">
        <f t="shared" si="28"/>
        <v>0</v>
      </c>
      <c r="JP21" s="279">
        <f t="shared" si="29"/>
        <v>0</v>
      </c>
      <c r="JQ21" s="280">
        <f t="shared" si="30"/>
        <v>0</v>
      </c>
      <c r="JR21" s="281">
        <f t="shared" si="31"/>
        <v>0</v>
      </c>
      <c r="JS21" s="4"/>
      <c r="JT21" s="4"/>
      <c r="JU21" s="164">
        <v>160</v>
      </c>
      <c r="JV21" s="327"/>
      <c r="JW21" s="177"/>
      <c r="JX21" s="164">
        <v>160</v>
      </c>
      <c r="JY21" s="327"/>
      <c r="JZ21" s="177"/>
      <c r="KA21" s="164">
        <v>160</v>
      </c>
      <c r="KB21" s="327"/>
      <c r="KC21" s="177"/>
      <c r="KD21" s="164">
        <v>160</v>
      </c>
      <c r="KE21" s="327"/>
      <c r="KF21" s="177"/>
      <c r="KG21" s="164">
        <v>160</v>
      </c>
      <c r="KH21" s="327"/>
      <c r="KI21" s="177"/>
      <c r="KJ21" s="164">
        <v>160</v>
      </c>
      <c r="KK21" s="327"/>
      <c r="KL21" s="177"/>
      <c r="KM21" s="164">
        <v>160</v>
      </c>
      <c r="KN21" s="327"/>
      <c r="KO21" s="177"/>
      <c r="KP21" s="164">
        <v>160</v>
      </c>
      <c r="KQ21" s="327"/>
      <c r="KR21" s="177"/>
      <c r="KS21" s="164">
        <v>160</v>
      </c>
      <c r="KT21" s="327"/>
      <c r="KU21" s="177"/>
      <c r="KV21" s="164">
        <v>160</v>
      </c>
      <c r="KW21" s="327"/>
      <c r="KX21" s="177"/>
      <c r="KY21" s="164">
        <v>160</v>
      </c>
      <c r="KZ21" s="327"/>
      <c r="LA21" s="177"/>
      <c r="LB21" s="164">
        <v>160</v>
      </c>
      <c r="LC21" s="327"/>
      <c r="LD21" s="177"/>
      <c r="LE21" s="278">
        <f t="shared" si="32"/>
        <v>0</v>
      </c>
      <c r="LF21" s="279">
        <f t="shared" si="33"/>
        <v>0</v>
      </c>
      <c r="LG21" s="280">
        <f t="shared" si="34"/>
        <v>0</v>
      </c>
      <c r="LH21" s="281">
        <f t="shared" si="35"/>
        <v>0</v>
      </c>
      <c r="LI21" s="4"/>
      <c r="LJ21" s="4"/>
      <c r="LK21" s="164">
        <v>160</v>
      </c>
      <c r="LL21" s="327"/>
      <c r="LM21" s="177"/>
      <c r="LN21" s="164">
        <v>160</v>
      </c>
      <c r="LO21" s="327"/>
      <c r="LP21" s="177"/>
      <c r="LQ21" s="164">
        <v>160</v>
      </c>
      <c r="LR21" s="327"/>
      <c r="LS21" s="177"/>
      <c r="LT21" s="164">
        <v>160</v>
      </c>
      <c r="LU21" s="327"/>
      <c r="LV21" s="177"/>
      <c r="LW21" s="164">
        <v>160</v>
      </c>
      <c r="LX21" s="327"/>
      <c r="LY21" s="177"/>
      <c r="LZ21" s="164">
        <v>160</v>
      </c>
      <c r="MA21" s="327"/>
      <c r="MB21" s="177"/>
      <c r="MC21" s="164">
        <v>160</v>
      </c>
      <c r="MD21" s="327"/>
      <c r="ME21" s="177"/>
      <c r="MF21" s="164">
        <v>160</v>
      </c>
      <c r="MG21" s="327"/>
      <c r="MH21" s="177"/>
      <c r="MI21" s="164">
        <v>160</v>
      </c>
      <c r="MJ21" s="327"/>
      <c r="MK21" s="177"/>
      <c r="ML21" s="164">
        <v>160</v>
      </c>
      <c r="MM21" s="327"/>
      <c r="MN21" s="177"/>
      <c r="MO21" s="164">
        <v>160</v>
      </c>
      <c r="MP21" s="327"/>
      <c r="MQ21" s="177"/>
      <c r="MR21" s="164">
        <v>160</v>
      </c>
      <c r="MS21" s="327"/>
      <c r="MT21" s="177"/>
      <c r="MU21" s="278">
        <f t="shared" si="36"/>
        <v>0</v>
      </c>
      <c r="MV21" s="279">
        <f t="shared" si="37"/>
        <v>0</v>
      </c>
      <c r="MW21" s="280">
        <f t="shared" si="38"/>
        <v>0</v>
      </c>
      <c r="MX21" s="281">
        <f t="shared" si="39"/>
        <v>0</v>
      </c>
      <c r="MY21" s="4"/>
      <c r="MZ21" s="4"/>
      <c r="NA21" s="164">
        <v>160</v>
      </c>
      <c r="NB21" s="327"/>
      <c r="NC21" s="177"/>
      <c r="ND21" s="164">
        <v>160</v>
      </c>
      <c r="NE21" s="327"/>
      <c r="NF21" s="177"/>
      <c r="NG21" s="164">
        <v>160</v>
      </c>
      <c r="NH21" s="327"/>
      <c r="NI21" s="177"/>
      <c r="NJ21" s="164">
        <v>160</v>
      </c>
      <c r="NK21" s="327"/>
      <c r="NL21" s="177"/>
      <c r="NM21" s="164">
        <v>160</v>
      </c>
      <c r="NN21" s="327"/>
      <c r="NO21" s="177"/>
      <c r="NP21" s="164">
        <v>160</v>
      </c>
      <c r="NQ21" s="327"/>
      <c r="NR21" s="177"/>
      <c r="NS21" s="164">
        <v>160</v>
      </c>
      <c r="NT21" s="327"/>
      <c r="NU21" s="177"/>
      <c r="NV21" s="164">
        <v>160</v>
      </c>
      <c r="NW21" s="327"/>
      <c r="NX21" s="177"/>
      <c r="NY21" s="164">
        <v>160</v>
      </c>
      <c r="NZ21" s="327"/>
      <c r="OA21" s="177"/>
      <c r="OB21" s="164">
        <v>160</v>
      </c>
      <c r="OC21" s="327"/>
      <c r="OD21" s="177"/>
      <c r="OE21" s="164">
        <v>160</v>
      </c>
      <c r="OF21" s="327"/>
      <c r="OG21" s="177"/>
      <c r="OH21" s="164">
        <v>160</v>
      </c>
      <c r="OI21" s="327"/>
      <c r="OJ21" s="177"/>
      <c r="OK21" s="278">
        <f t="shared" si="40"/>
        <v>0</v>
      </c>
      <c r="OL21" s="279">
        <f t="shared" si="41"/>
        <v>0</v>
      </c>
      <c r="OM21" s="280">
        <f t="shared" si="42"/>
        <v>0</v>
      </c>
      <c r="ON21" s="281">
        <f t="shared" si="43"/>
        <v>0</v>
      </c>
      <c r="OO21" s="4"/>
      <c r="OP21" s="4"/>
      <c r="OQ21" s="283" t="s">
        <v>297</v>
      </c>
      <c r="OR21" s="354">
        <v>160</v>
      </c>
      <c r="OS21" s="327"/>
      <c r="OT21" s="177"/>
      <c r="OU21" s="278">
        <f t="shared" si="44"/>
        <v>0</v>
      </c>
      <c r="OV21" s="281">
        <f t="shared" si="45"/>
        <v>0</v>
      </c>
      <c r="OW21" s="280">
        <f t="shared" si="46"/>
        <v>0</v>
      </c>
      <c r="OX21" s="281">
        <f t="shared" si="47"/>
        <v>0</v>
      </c>
      <c r="OY21" s="293"/>
      <c r="OZ21" s="4"/>
      <c r="PA21" s="4"/>
      <c r="PB21" s="274">
        <f t="shared" si="0"/>
        <v>0</v>
      </c>
      <c r="PC21" s="275">
        <f t="shared" si="1"/>
        <v>0</v>
      </c>
      <c r="PD21" s="280">
        <f t="shared" si="2"/>
        <v>0</v>
      </c>
      <c r="PE21" s="281">
        <f t="shared" si="3"/>
        <v>0</v>
      </c>
      <c r="PF21" s="276">
        <f t="shared" si="4"/>
        <v>0</v>
      </c>
      <c r="PG21" s="277">
        <f t="shared" si="5"/>
        <v>0</v>
      </c>
      <c r="PH21" s="280">
        <f t="shared" si="6"/>
        <v>0</v>
      </c>
      <c r="PI21" s="279">
        <f t="shared" si="7"/>
        <v>0</v>
      </c>
      <c r="PJ21" s="406">
        <f t="shared" si="48"/>
        <v>0</v>
      </c>
      <c r="PK21" s="368">
        <f t="shared" si="49"/>
        <v>0</v>
      </c>
      <c r="PL21" s="409" t="s">
        <v>338</v>
      </c>
      <c r="PM21" s="373" t="s">
        <v>338</v>
      </c>
      <c r="PN21" s="406">
        <f t="shared" si="50"/>
        <v>0</v>
      </c>
      <c r="PO21" s="368">
        <f t="shared" si="51"/>
        <v>0</v>
      </c>
      <c r="PR21" s="4"/>
    </row>
    <row r="22" spans="1:440" s="28" customFormat="1" ht="15" hidden="1" customHeight="1" x14ac:dyDescent="0.25">
      <c r="A22" s="26"/>
      <c r="B22" s="118"/>
      <c r="C22" s="585"/>
      <c r="D22" s="586"/>
      <c r="E22" s="589"/>
      <c r="F22" s="656"/>
      <c r="G22" s="588"/>
      <c r="H22" s="119"/>
      <c r="I22" s="112">
        <f>INT(ROUND(F22,2)*(IF(RIGHT(G22,1)="*",data!$J$3*H22+(IF(H22&gt;0, data!$K$3,0)),(IF(G22&gt;0,data!$J$3*RIGHT(G22,5)+data!$K$3,0)))))</f>
        <v>0</v>
      </c>
      <c r="J22" s="112"/>
      <c r="K22" s="112"/>
      <c r="L22" s="543"/>
      <c r="M22" s="536"/>
      <c r="N22" s="112">
        <f>INT(ROUND(F22,2)*(IF(J22&gt;0,(IF(L22="ano",data!$J$6,0)),0)))</f>
        <v>0</v>
      </c>
      <c r="O22" s="114"/>
      <c r="P22" s="123"/>
      <c r="Q22" s="26"/>
      <c r="R22" s="116"/>
      <c r="S22" s="688"/>
      <c r="T22" s="117" t="s">
        <v>338</v>
      </c>
      <c r="U22" s="377"/>
      <c r="X22" s="26">
        <f>IF(OR(G22=data!$I$18,G22=data!$I$19,G22=data!$I$20,G22=data!$I$21,G22=data!$I$22,G22=data!$I$23,G22=data!$I$24,G22=data!$I$25,G22=data!$I$26,G22=data!$I$27,G22=data!$I$28,G22=data!$I$29,G22=data!$I$30,G22=data!$I$31,G22=data!$I$32,G22=data!$I$33,G22=data!$I$34,G22=data!$I$35,G22=data!$I$36,G22=data!$I$37,G22=data!$I$38,G22=data!$I$39,G22=data!$I$40,G22=data!$I$41,G22=data!$I$42,G22=data!$I$43,G22=data!$I$44),1,0)</f>
        <v>0</v>
      </c>
      <c r="Y22" s="26"/>
      <c r="Z22" s="173" t="s">
        <v>297</v>
      </c>
      <c r="AA22" s="10"/>
      <c r="AB22" s="10"/>
      <c r="AC22" s="560">
        <v>160</v>
      </c>
      <c r="AD22" s="561"/>
      <c r="AE22" s="562"/>
      <c r="AF22" s="560">
        <v>160</v>
      </c>
      <c r="AG22" s="561"/>
      <c r="AH22" s="562"/>
      <c r="AI22" s="560">
        <v>160</v>
      </c>
      <c r="AJ22" s="561"/>
      <c r="AK22" s="562"/>
      <c r="AL22" s="560">
        <v>160</v>
      </c>
      <c r="AM22" s="561"/>
      <c r="AN22" s="562"/>
      <c r="AO22" s="560">
        <v>160</v>
      </c>
      <c r="AP22" s="561"/>
      <c r="AQ22" s="562"/>
      <c r="AR22" s="560">
        <v>160</v>
      </c>
      <c r="AS22" s="561"/>
      <c r="AT22" s="562"/>
      <c r="AU22" s="560">
        <v>160</v>
      </c>
      <c r="AV22" s="561"/>
      <c r="AW22" s="562"/>
      <c r="AX22" s="560">
        <v>160</v>
      </c>
      <c r="AY22" s="561"/>
      <c r="AZ22" s="562"/>
      <c r="BA22" s="560">
        <v>160</v>
      </c>
      <c r="BB22" s="561"/>
      <c r="BC22" s="562"/>
      <c r="BD22" s="560">
        <v>160</v>
      </c>
      <c r="BE22" s="561"/>
      <c r="BF22" s="562"/>
      <c r="BG22" s="560">
        <v>160</v>
      </c>
      <c r="BH22" s="561"/>
      <c r="BI22" s="562"/>
      <c r="BJ22" s="560">
        <v>160</v>
      </c>
      <c r="BK22" s="561"/>
      <c r="BL22" s="562"/>
      <c r="BM22" s="280">
        <f t="shared" si="8"/>
        <v>0</v>
      </c>
      <c r="BN22" s="279">
        <f t="shared" si="9"/>
        <v>0</v>
      </c>
      <c r="BO22" s="280">
        <f t="shared" si="10"/>
        <v>0</v>
      </c>
      <c r="BP22" s="281">
        <f t="shared" si="11"/>
        <v>0</v>
      </c>
      <c r="BQ22" s="23"/>
      <c r="BR22" s="23"/>
      <c r="BS22" s="174">
        <v>160</v>
      </c>
      <c r="BT22" s="573"/>
      <c r="BU22" s="175"/>
      <c r="BV22" s="174">
        <v>160</v>
      </c>
      <c r="BW22" s="573"/>
      <c r="BX22" s="175"/>
      <c r="BY22" s="174">
        <v>160</v>
      </c>
      <c r="BZ22" s="573"/>
      <c r="CA22" s="175"/>
      <c r="CB22" s="174">
        <v>160</v>
      </c>
      <c r="CC22" s="573"/>
      <c r="CD22" s="175"/>
      <c r="CE22" s="174">
        <v>160</v>
      </c>
      <c r="CF22" s="573"/>
      <c r="CG22" s="175"/>
      <c r="CH22" s="174">
        <v>160</v>
      </c>
      <c r="CI22" s="573"/>
      <c r="CJ22" s="175"/>
      <c r="CK22" s="174">
        <v>160</v>
      </c>
      <c r="CL22" s="573"/>
      <c r="CM22" s="175"/>
      <c r="CN22" s="174">
        <v>160</v>
      </c>
      <c r="CO22" s="573"/>
      <c r="CP22" s="175"/>
      <c r="CQ22" s="174">
        <v>160</v>
      </c>
      <c r="CR22" s="573"/>
      <c r="CS22" s="175"/>
      <c r="CT22" s="174">
        <v>160</v>
      </c>
      <c r="CU22" s="573"/>
      <c r="CV22" s="175"/>
      <c r="CW22" s="174">
        <v>160</v>
      </c>
      <c r="CX22" s="573"/>
      <c r="CY22" s="175"/>
      <c r="CZ22" s="174">
        <v>160</v>
      </c>
      <c r="DA22" s="573"/>
      <c r="DB22" s="175"/>
      <c r="DC22" s="278">
        <f t="shared" si="12"/>
        <v>0</v>
      </c>
      <c r="DD22" s="279">
        <f t="shared" si="13"/>
        <v>0</v>
      </c>
      <c r="DE22" s="280">
        <f t="shared" si="14"/>
        <v>0</v>
      </c>
      <c r="DF22" s="281">
        <f t="shared" si="15"/>
        <v>0</v>
      </c>
      <c r="DG22" s="23"/>
      <c r="DH22" s="23"/>
      <c r="DI22" s="174">
        <v>160</v>
      </c>
      <c r="DJ22" s="573"/>
      <c r="DK22" s="175"/>
      <c r="DL22" s="174">
        <v>160</v>
      </c>
      <c r="DM22" s="573"/>
      <c r="DN22" s="175"/>
      <c r="DO22" s="174">
        <v>160</v>
      </c>
      <c r="DP22" s="573"/>
      <c r="DQ22" s="175"/>
      <c r="DR22" s="174">
        <v>160</v>
      </c>
      <c r="DS22" s="573"/>
      <c r="DT22" s="175"/>
      <c r="DU22" s="174">
        <v>160</v>
      </c>
      <c r="DV22" s="573"/>
      <c r="DW22" s="175"/>
      <c r="DX22" s="174">
        <v>160</v>
      </c>
      <c r="DY22" s="573"/>
      <c r="DZ22" s="175"/>
      <c r="EA22" s="174">
        <v>160</v>
      </c>
      <c r="EB22" s="573"/>
      <c r="EC22" s="175"/>
      <c r="ED22" s="174">
        <v>160</v>
      </c>
      <c r="EE22" s="573"/>
      <c r="EF22" s="175"/>
      <c r="EG22" s="174">
        <v>160</v>
      </c>
      <c r="EH22" s="573"/>
      <c r="EI22" s="175"/>
      <c r="EJ22" s="174">
        <v>160</v>
      </c>
      <c r="EK22" s="573"/>
      <c r="EL22" s="175"/>
      <c r="EM22" s="174">
        <v>160</v>
      </c>
      <c r="EN22" s="573"/>
      <c r="EO22" s="175"/>
      <c r="EP22" s="174">
        <v>160</v>
      </c>
      <c r="EQ22" s="573"/>
      <c r="ER22" s="175"/>
      <c r="ES22" s="278">
        <f t="shared" si="16"/>
        <v>0</v>
      </c>
      <c r="ET22" s="279">
        <f t="shared" si="17"/>
        <v>0</v>
      </c>
      <c r="EU22" s="280">
        <f t="shared" si="18"/>
        <v>0</v>
      </c>
      <c r="EV22" s="281">
        <f t="shared" si="19"/>
        <v>0</v>
      </c>
      <c r="EW22" s="23"/>
      <c r="EX22" s="23"/>
      <c r="EY22" s="174">
        <v>160</v>
      </c>
      <c r="EZ22" s="573"/>
      <c r="FA22" s="175"/>
      <c r="FB22" s="174">
        <v>160</v>
      </c>
      <c r="FC22" s="573"/>
      <c r="FD22" s="175"/>
      <c r="FE22" s="174">
        <v>160</v>
      </c>
      <c r="FF22" s="573"/>
      <c r="FG22" s="175"/>
      <c r="FH22" s="174">
        <v>160</v>
      </c>
      <c r="FI22" s="573"/>
      <c r="FJ22" s="175"/>
      <c r="FK22" s="174">
        <v>160</v>
      </c>
      <c r="FL22" s="573"/>
      <c r="FM22" s="175"/>
      <c r="FN22" s="174">
        <v>160</v>
      </c>
      <c r="FO22" s="573"/>
      <c r="FP22" s="175"/>
      <c r="FQ22" s="174">
        <v>160</v>
      </c>
      <c r="FR22" s="573"/>
      <c r="FS22" s="175"/>
      <c r="FT22" s="174">
        <v>160</v>
      </c>
      <c r="FU22" s="573"/>
      <c r="FV22" s="175"/>
      <c r="FW22" s="174">
        <v>160</v>
      </c>
      <c r="FX22" s="573"/>
      <c r="FY22" s="175"/>
      <c r="FZ22" s="174">
        <v>160</v>
      </c>
      <c r="GA22" s="573"/>
      <c r="GB22" s="175"/>
      <c r="GC22" s="174">
        <v>160</v>
      </c>
      <c r="GD22" s="573"/>
      <c r="GE22" s="175"/>
      <c r="GF22" s="174">
        <v>160</v>
      </c>
      <c r="GG22" s="573"/>
      <c r="GH22" s="175"/>
      <c r="GI22" s="278">
        <f t="shared" si="20"/>
        <v>0</v>
      </c>
      <c r="GJ22" s="279">
        <f t="shared" si="21"/>
        <v>0</v>
      </c>
      <c r="GK22" s="280">
        <f t="shared" si="22"/>
        <v>0</v>
      </c>
      <c r="GL22" s="281">
        <f t="shared" si="23"/>
        <v>0</v>
      </c>
      <c r="GM22" s="23"/>
      <c r="GN22" s="23"/>
      <c r="GO22" s="174">
        <v>160</v>
      </c>
      <c r="GP22" s="573"/>
      <c r="GQ22" s="175"/>
      <c r="GR22" s="174">
        <v>160</v>
      </c>
      <c r="GS22" s="573"/>
      <c r="GT22" s="175"/>
      <c r="GU22" s="174">
        <v>160</v>
      </c>
      <c r="GV22" s="573"/>
      <c r="GW22" s="175"/>
      <c r="GX22" s="174">
        <v>160</v>
      </c>
      <c r="GY22" s="573"/>
      <c r="GZ22" s="175"/>
      <c r="HA22" s="174">
        <v>160</v>
      </c>
      <c r="HB22" s="573"/>
      <c r="HC22" s="175"/>
      <c r="HD22" s="174">
        <v>160</v>
      </c>
      <c r="HE22" s="573"/>
      <c r="HF22" s="175"/>
      <c r="HG22" s="174">
        <v>160</v>
      </c>
      <c r="HH22" s="573"/>
      <c r="HI22" s="175"/>
      <c r="HJ22" s="174">
        <v>160</v>
      </c>
      <c r="HK22" s="573"/>
      <c r="HL22" s="175"/>
      <c r="HM22" s="174">
        <v>160</v>
      </c>
      <c r="HN22" s="573"/>
      <c r="HO22" s="175"/>
      <c r="HP22" s="174">
        <v>160</v>
      </c>
      <c r="HQ22" s="573"/>
      <c r="HR22" s="175"/>
      <c r="HS22" s="174">
        <v>160</v>
      </c>
      <c r="HT22" s="573"/>
      <c r="HU22" s="175"/>
      <c r="HV22" s="174">
        <v>160</v>
      </c>
      <c r="HW22" s="573"/>
      <c r="HX22" s="175"/>
      <c r="HY22" s="278">
        <f t="shared" si="24"/>
        <v>0</v>
      </c>
      <c r="HZ22" s="279">
        <f t="shared" si="25"/>
        <v>0</v>
      </c>
      <c r="IA22" s="280">
        <f t="shared" si="26"/>
        <v>0</v>
      </c>
      <c r="IB22" s="281">
        <f t="shared" si="27"/>
        <v>0</v>
      </c>
      <c r="IC22" s="23"/>
      <c r="ID22" s="23"/>
      <c r="IE22" s="174">
        <v>160</v>
      </c>
      <c r="IF22" s="573"/>
      <c r="IG22" s="175"/>
      <c r="IH22" s="174">
        <v>160</v>
      </c>
      <c r="II22" s="573"/>
      <c r="IJ22" s="175"/>
      <c r="IK22" s="174">
        <v>160</v>
      </c>
      <c r="IL22" s="573"/>
      <c r="IM22" s="175"/>
      <c r="IN22" s="174">
        <v>160</v>
      </c>
      <c r="IO22" s="573"/>
      <c r="IP22" s="175"/>
      <c r="IQ22" s="174">
        <v>160</v>
      </c>
      <c r="IR22" s="573"/>
      <c r="IS22" s="175"/>
      <c r="IT22" s="174">
        <v>160</v>
      </c>
      <c r="IU22" s="573"/>
      <c r="IV22" s="175"/>
      <c r="IW22" s="174">
        <v>160</v>
      </c>
      <c r="IX22" s="573"/>
      <c r="IY22" s="175"/>
      <c r="IZ22" s="174">
        <v>160</v>
      </c>
      <c r="JA22" s="573"/>
      <c r="JB22" s="175"/>
      <c r="JC22" s="174">
        <v>160</v>
      </c>
      <c r="JD22" s="573"/>
      <c r="JE22" s="175"/>
      <c r="JF22" s="174">
        <v>160</v>
      </c>
      <c r="JG22" s="573"/>
      <c r="JH22" s="175"/>
      <c r="JI22" s="174">
        <v>160</v>
      </c>
      <c r="JJ22" s="573"/>
      <c r="JK22" s="175"/>
      <c r="JL22" s="174">
        <v>160</v>
      </c>
      <c r="JM22" s="573"/>
      <c r="JN22" s="175"/>
      <c r="JO22" s="278">
        <f t="shared" si="28"/>
        <v>0</v>
      </c>
      <c r="JP22" s="279">
        <f t="shared" si="29"/>
        <v>0</v>
      </c>
      <c r="JQ22" s="280">
        <f t="shared" si="30"/>
        <v>0</v>
      </c>
      <c r="JR22" s="281">
        <f t="shared" si="31"/>
        <v>0</v>
      </c>
      <c r="JS22" s="23"/>
      <c r="JT22" s="23"/>
      <c r="JU22" s="174">
        <v>160</v>
      </c>
      <c r="JV22" s="573"/>
      <c r="JW22" s="175"/>
      <c r="JX22" s="174">
        <v>160</v>
      </c>
      <c r="JY22" s="573"/>
      <c r="JZ22" s="175"/>
      <c r="KA22" s="174">
        <v>160</v>
      </c>
      <c r="KB22" s="573"/>
      <c r="KC22" s="175"/>
      <c r="KD22" s="174">
        <v>160</v>
      </c>
      <c r="KE22" s="573"/>
      <c r="KF22" s="175"/>
      <c r="KG22" s="174">
        <v>160</v>
      </c>
      <c r="KH22" s="573"/>
      <c r="KI22" s="175"/>
      <c r="KJ22" s="174">
        <v>160</v>
      </c>
      <c r="KK22" s="573"/>
      <c r="KL22" s="175"/>
      <c r="KM22" s="174">
        <v>160</v>
      </c>
      <c r="KN22" s="573"/>
      <c r="KO22" s="175"/>
      <c r="KP22" s="174">
        <v>160</v>
      </c>
      <c r="KQ22" s="573"/>
      <c r="KR22" s="175"/>
      <c r="KS22" s="174">
        <v>160</v>
      </c>
      <c r="KT22" s="573"/>
      <c r="KU22" s="175"/>
      <c r="KV22" s="174">
        <v>160</v>
      </c>
      <c r="KW22" s="573"/>
      <c r="KX22" s="175"/>
      <c r="KY22" s="174">
        <v>160</v>
      </c>
      <c r="KZ22" s="573"/>
      <c r="LA22" s="175"/>
      <c r="LB22" s="174">
        <v>160</v>
      </c>
      <c r="LC22" s="573"/>
      <c r="LD22" s="175"/>
      <c r="LE22" s="278">
        <f t="shared" si="32"/>
        <v>0</v>
      </c>
      <c r="LF22" s="279">
        <f t="shared" si="33"/>
        <v>0</v>
      </c>
      <c r="LG22" s="280">
        <f t="shared" si="34"/>
        <v>0</v>
      </c>
      <c r="LH22" s="281">
        <f t="shared" si="35"/>
        <v>0</v>
      </c>
      <c r="LI22" s="23"/>
      <c r="LJ22" s="23"/>
      <c r="LK22" s="174">
        <v>160</v>
      </c>
      <c r="LL22" s="573"/>
      <c r="LM22" s="175"/>
      <c r="LN22" s="174">
        <v>160</v>
      </c>
      <c r="LO22" s="573"/>
      <c r="LP22" s="175"/>
      <c r="LQ22" s="174">
        <v>160</v>
      </c>
      <c r="LR22" s="573"/>
      <c r="LS22" s="175"/>
      <c r="LT22" s="174">
        <v>160</v>
      </c>
      <c r="LU22" s="573"/>
      <c r="LV22" s="175"/>
      <c r="LW22" s="174">
        <v>160</v>
      </c>
      <c r="LX22" s="573"/>
      <c r="LY22" s="175"/>
      <c r="LZ22" s="174">
        <v>160</v>
      </c>
      <c r="MA22" s="573"/>
      <c r="MB22" s="175"/>
      <c r="MC22" s="174">
        <v>160</v>
      </c>
      <c r="MD22" s="573"/>
      <c r="ME22" s="175"/>
      <c r="MF22" s="174">
        <v>160</v>
      </c>
      <c r="MG22" s="573"/>
      <c r="MH22" s="175"/>
      <c r="MI22" s="174">
        <v>160</v>
      </c>
      <c r="MJ22" s="573"/>
      <c r="MK22" s="175"/>
      <c r="ML22" s="174">
        <v>160</v>
      </c>
      <c r="MM22" s="573"/>
      <c r="MN22" s="175"/>
      <c r="MO22" s="174">
        <v>160</v>
      </c>
      <c r="MP22" s="573"/>
      <c r="MQ22" s="175"/>
      <c r="MR22" s="174">
        <v>160</v>
      </c>
      <c r="MS22" s="573"/>
      <c r="MT22" s="175"/>
      <c r="MU22" s="278">
        <f t="shared" si="36"/>
        <v>0</v>
      </c>
      <c r="MV22" s="279">
        <f t="shared" si="37"/>
        <v>0</v>
      </c>
      <c r="MW22" s="280">
        <f t="shared" si="38"/>
        <v>0</v>
      </c>
      <c r="MX22" s="281">
        <f t="shared" si="39"/>
        <v>0</v>
      </c>
      <c r="MY22" s="23"/>
      <c r="MZ22" s="23"/>
      <c r="NA22" s="174">
        <v>160</v>
      </c>
      <c r="NB22" s="573"/>
      <c r="NC22" s="175"/>
      <c r="ND22" s="174">
        <v>160</v>
      </c>
      <c r="NE22" s="573"/>
      <c r="NF22" s="175"/>
      <c r="NG22" s="174">
        <v>160</v>
      </c>
      <c r="NH22" s="573"/>
      <c r="NI22" s="175"/>
      <c r="NJ22" s="174">
        <v>160</v>
      </c>
      <c r="NK22" s="573"/>
      <c r="NL22" s="175"/>
      <c r="NM22" s="174">
        <v>160</v>
      </c>
      <c r="NN22" s="573"/>
      <c r="NO22" s="175"/>
      <c r="NP22" s="174">
        <v>160</v>
      </c>
      <c r="NQ22" s="573"/>
      <c r="NR22" s="175"/>
      <c r="NS22" s="174">
        <v>160</v>
      </c>
      <c r="NT22" s="573"/>
      <c r="NU22" s="175"/>
      <c r="NV22" s="174">
        <v>160</v>
      </c>
      <c r="NW22" s="573"/>
      <c r="NX22" s="175"/>
      <c r="NY22" s="174">
        <v>160</v>
      </c>
      <c r="NZ22" s="573"/>
      <c r="OA22" s="175"/>
      <c r="OB22" s="174">
        <v>160</v>
      </c>
      <c r="OC22" s="573"/>
      <c r="OD22" s="175"/>
      <c r="OE22" s="174">
        <v>160</v>
      </c>
      <c r="OF22" s="573"/>
      <c r="OG22" s="175"/>
      <c r="OH22" s="174">
        <v>160</v>
      </c>
      <c r="OI22" s="573"/>
      <c r="OJ22" s="175"/>
      <c r="OK22" s="278">
        <f t="shared" si="40"/>
        <v>0</v>
      </c>
      <c r="OL22" s="279">
        <f t="shared" si="41"/>
        <v>0</v>
      </c>
      <c r="OM22" s="280">
        <f t="shared" si="42"/>
        <v>0</v>
      </c>
      <c r="ON22" s="281">
        <f t="shared" si="43"/>
        <v>0</v>
      </c>
      <c r="OO22" s="23"/>
      <c r="OP22" s="23"/>
      <c r="OQ22" s="571" t="s">
        <v>297</v>
      </c>
      <c r="OR22" s="577">
        <v>160</v>
      </c>
      <c r="OS22" s="573"/>
      <c r="OT22" s="175"/>
      <c r="OU22" s="278">
        <f t="shared" si="44"/>
        <v>0</v>
      </c>
      <c r="OV22" s="281">
        <f t="shared" si="45"/>
        <v>0</v>
      </c>
      <c r="OW22" s="280">
        <f t="shared" si="46"/>
        <v>0</v>
      </c>
      <c r="OX22" s="281">
        <f t="shared" si="47"/>
        <v>0</v>
      </c>
      <c r="OY22" s="574"/>
      <c r="OZ22" s="23"/>
      <c r="PA22" s="23"/>
      <c r="PB22" s="274">
        <f t="shared" si="0"/>
        <v>0</v>
      </c>
      <c r="PC22" s="275">
        <f t="shared" si="1"/>
        <v>0</v>
      </c>
      <c r="PD22" s="280">
        <f t="shared" si="2"/>
        <v>0</v>
      </c>
      <c r="PE22" s="281">
        <f t="shared" si="3"/>
        <v>0</v>
      </c>
      <c r="PF22" s="276">
        <f t="shared" si="4"/>
        <v>0</v>
      </c>
      <c r="PG22" s="277">
        <f t="shared" si="5"/>
        <v>0</v>
      </c>
      <c r="PH22" s="280">
        <f t="shared" si="6"/>
        <v>0</v>
      </c>
      <c r="PI22" s="279">
        <f t="shared" si="7"/>
        <v>0</v>
      </c>
      <c r="PJ22" s="406">
        <f t="shared" si="48"/>
        <v>0</v>
      </c>
      <c r="PK22" s="368">
        <f t="shared" si="49"/>
        <v>0</v>
      </c>
      <c r="PL22" s="409" t="s">
        <v>338</v>
      </c>
      <c r="PM22" s="373" t="s">
        <v>338</v>
      </c>
      <c r="PN22" s="406">
        <f t="shared" si="50"/>
        <v>0</v>
      </c>
      <c r="PO22" s="368">
        <f t="shared" si="51"/>
        <v>0</v>
      </c>
      <c r="PP22" s="26"/>
      <c r="PQ22" s="26"/>
      <c r="PR22" s="23"/>
      <c r="PX22" s="26"/>
    </row>
    <row r="23" spans="1:440" s="26" customFormat="1" ht="16.5" customHeight="1" x14ac:dyDescent="0.25">
      <c r="B23" s="118" t="s">
        <v>18</v>
      </c>
      <c r="C23" s="1094"/>
      <c r="D23" s="1095"/>
      <c r="E23" s="320"/>
      <c r="F23" s="656">
        <v>1</v>
      </c>
      <c r="G23" s="321"/>
      <c r="H23" s="122"/>
      <c r="I23" s="112">
        <f>INT(ROUND(F23,2)*(IF(RIGHT(G23,1)="*",data!$J$3*H23+(IF(H23&gt;0, data!$K$3,0)),(IF(G23&gt;0,data!$J$3*RIGHT(G23,5)+data!$K$3,0)))))</f>
        <v>0</v>
      </c>
      <c r="J23" s="112">
        <f>IF(E23&gt;0,I23*E23,0)</f>
        <v>0</v>
      </c>
      <c r="K23" s="112"/>
      <c r="L23" s="317"/>
      <c r="M23" s="316"/>
      <c r="N23" s="112">
        <f>INT(ROUND(F23,2)*(IF(J23&gt;0,(IF(L23="ano",data!$J$6,0)),0)))</f>
        <v>0</v>
      </c>
      <c r="O23" s="114">
        <f>IF(M23&gt;E23,N23*E23,N23*M23)</f>
        <v>0</v>
      </c>
      <c r="P23" s="123">
        <f>J23+O23</f>
        <v>0</v>
      </c>
      <c r="R23" s="116" t="str">
        <f>IF(P23&gt;0,1,"")</f>
        <v/>
      </c>
      <c r="S23" s="688"/>
      <c r="T23" s="117" t="s">
        <v>338</v>
      </c>
      <c r="U23" s="377" t="str">
        <f t="shared" si="52"/>
        <v/>
      </c>
      <c r="V23" s="26">
        <f>IF(P23&gt;0,IF(ISTEXT(C23)=TRUE,0,1),0)</f>
        <v>0</v>
      </c>
      <c r="W23" s="26">
        <f>IF(H23&gt;0,IF(RIGHT(G23,1)="*",0,1),0)</f>
        <v>0</v>
      </c>
      <c r="X23" s="26">
        <f>IF(OR(G23=data!$I$18,G23=data!$I$19,G23=data!$I$20,G23=data!$I$21,G23=data!$I$22,G23=data!$I$23,G23=data!$I$24,G23=data!$I$25,G23=data!$I$26,G23=data!$I$27,G23=data!$I$28,G23=data!$I$29,G23=data!$I$30,G23=data!$I$31,G23=data!$I$32,G23=data!$I$33,G23=data!$I$34,G23=data!$I$35,G23=data!$I$36,G23=data!$I$37,G23=data!$I$38,G23=data!$I$39,G23=data!$I$40,G23=data!$I$41,G23=data!$I$42,G23=data!$I$43,G23=data!$I$44),1,0)</f>
        <v>0</v>
      </c>
      <c r="Z23" s="176" t="s">
        <v>297</v>
      </c>
      <c r="AA23" s="10"/>
      <c r="AB23" s="10"/>
      <c r="AC23" s="168">
        <v>160</v>
      </c>
      <c r="AD23" s="328"/>
      <c r="AE23" s="223"/>
      <c r="AF23" s="168">
        <v>160</v>
      </c>
      <c r="AG23" s="328"/>
      <c r="AH23" s="223"/>
      <c r="AI23" s="168">
        <v>160</v>
      </c>
      <c r="AJ23" s="328"/>
      <c r="AK23" s="223"/>
      <c r="AL23" s="168">
        <v>160</v>
      </c>
      <c r="AM23" s="328"/>
      <c r="AN23" s="223"/>
      <c r="AO23" s="168">
        <v>160</v>
      </c>
      <c r="AP23" s="328"/>
      <c r="AQ23" s="223"/>
      <c r="AR23" s="168">
        <v>160</v>
      </c>
      <c r="AS23" s="328"/>
      <c r="AT23" s="223"/>
      <c r="AU23" s="168">
        <v>160</v>
      </c>
      <c r="AV23" s="328"/>
      <c r="AW23" s="223"/>
      <c r="AX23" s="168">
        <v>160</v>
      </c>
      <c r="AY23" s="328"/>
      <c r="AZ23" s="223"/>
      <c r="BA23" s="168">
        <v>160</v>
      </c>
      <c r="BB23" s="328"/>
      <c r="BC23" s="223"/>
      <c r="BD23" s="168">
        <v>160</v>
      </c>
      <c r="BE23" s="328"/>
      <c r="BF23" s="223"/>
      <c r="BG23" s="168">
        <v>160</v>
      </c>
      <c r="BH23" s="328"/>
      <c r="BI23" s="223"/>
      <c r="BJ23" s="168">
        <v>160</v>
      </c>
      <c r="BK23" s="328"/>
      <c r="BL23" s="223"/>
      <c r="BM23" s="280">
        <f t="shared" si="8"/>
        <v>0</v>
      </c>
      <c r="BN23" s="279">
        <f t="shared" si="9"/>
        <v>0</v>
      </c>
      <c r="BO23" s="280">
        <f t="shared" si="10"/>
        <v>0</v>
      </c>
      <c r="BP23" s="281">
        <f t="shared" si="11"/>
        <v>0</v>
      </c>
      <c r="BQ23" s="4"/>
      <c r="BR23" s="4"/>
      <c r="BS23" s="164">
        <v>160</v>
      </c>
      <c r="BT23" s="327"/>
      <c r="BU23" s="177"/>
      <c r="BV23" s="164">
        <v>160</v>
      </c>
      <c r="BW23" s="327"/>
      <c r="BX23" s="177"/>
      <c r="BY23" s="164">
        <v>160</v>
      </c>
      <c r="BZ23" s="327"/>
      <c r="CA23" s="177"/>
      <c r="CB23" s="164">
        <v>160</v>
      </c>
      <c r="CC23" s="327"/>
      <c r="CD23" s="177"/>
      <c r="CE23" s="164">
        <v>160</v>
      </c>
      <c r="CF23" s="327"/>
      <c r="CG23" s="177"/>
      <c r="CH23" s="164">
        <v>160</v>
      </c>
      <c r="CI23" s="327"/>
      <c r="CJ23" s="177"/>
      <c r="CK23" s="164">
        <v>160</v>
      </c>
      <c r="CL23" s="327"/>
      <c r="CM23" s="177"/>
      <c r="CN23" s="164">
        <v>160</v>
      </c>
      <c r="CO23" s="327"/>
      <c r="CP23" s="177"/>
      <c r="CQ23" s="164">
        <v>160</v>
      </c>
      <c r="CR23" s="327"/>
      <c r="CS23" s="177"/>
      <c r="CT23" s="164">
        <v>160</v>
      </c>
      <c r="CU23" s="327"/>
      <c r="CV23" s="177"/>
      <c r="CW23" s="164">
        <v>160</v>
      </c>
      <c r="CX23" s="327"/>
      <c r="CY23" s="177"/>
      <c r="CZ23" s="164">
        <v>160</v>
      </c>
      <c r="DA23" s="327"/>
      <c r="DB23" s="177"/>
      <c r="DC23" s="278">
        <f t="shared" si="12"/>
        <v>0</v>
      </c>
      <c r="DD23" s="279">
        <f t="shared" si="13"/>
        <v>0</v>
      </c>
      <c r="DE23" s="280">
        <f t="shared" si="14"/>
        <v>0</v>
      </c>
      <c r="DF23" s="281">
        <f t="shared" si="15"/>
        <v>0</v>
      </c>
      <c r="DG23" s="4"/>
      <c r="DH23" s="4"/>
      <c r="DI23" s="164">
        <v>160</v>
      </c>
      <c r="DJ23" s="327"/>
      <c r="DK23" s="177"/>
      <c r="DL23" s="164">
        <v>160</v>
      </c>
      <c r="DM23" s="327"/>
      <c r="DN23" s="177"/>
      <c r="DO23" s="164">
        <v>160</v>
      </c>
      <c r="DP23" s="327"/>
      <c r="DQ23" s="177"/>
      <c r="DR23" s="164">
        <v>160</v>
      </c>
      <c r="DS23" s="327"/>
      <c r="DT23" s="177"/>
      <c r="DU23" s="164">
        <v>160</v>
      </c>
      <c r="DV23" s="327"/>
      <c r="DW23" s="177"/>
      <c r="DX23" s="164">
        <v>160</v>
      </c>
      <c r="DY23" s="327"/>
      <c r="DZ23" s="177"/>
      <c r="EA23" s="164">
        <v>160</v>
      </c>
      <c r="EB23" s="327"/>
      <c r="EC23" s="177"/>
      <c r="ED23" s="164">
        <v>160</v>
      </c>
      <c r="EE23" s="327"/>
      <c r="EF23" s="177"/>
      <c r="EG23" s="164">
        <v>160</v>
      </c>
      <c r="EH23" s="327"/>
      <c r="EI23" s="177"/>
      <c r="EJ23" s="164">
        <v>160</v>
      </c>
      <c r="EK23" s="327"/>
      <c r="EL23" s="177"/>
      <c r="EM23" s="164">
        <v>160</v>
      </c>
      <c r="EN23" s="327"/>
      <c r="EO23" s="177"/>
      <c r="EP23" s="164">
        <v>160</v>
      </c>
      <c r="EQ23" s="327"/>
      <c r="ER23" s="177"/>
      <c r="ES23" s="278">
        <f t="shared" si="16"/>
        <v>0</v>
      </c>
      <c r="ET23" s="279">
        <f t="shared" si="17"/>
        <v>0</v>
      </c>
      <c r="EU23" s="280">
        <f t="shared" si="18"/>
        <v>0</v>
      </c>
      <c r="EV23" s="281">
        <f t="shared" si="19"/>
        <v>0</v>
      </c>
      <c r="EW23" s="4"/>
      <c r="EX23" s="4"/>
      <c r="EY23" s="164">
        <v>160</v>
      </c>
      <c r="EZ23" s="327"/>
      <c r="FA23" s="177"/>
      <c r="FB23" s="164">
        <v>160</v>
      </c>
      <c r="FC23" s="327"/>
      <c r="FD23" s="177"/>
      <c r="FE23" s="164">
        <v>160</v>
      </c>
      <c r="FF23" s="327"/>
      <c r="FG23" s="177"/>
      <c r="FH23" s="164">
        <v>160</v>
      </c>
      <c r="FI23" s="327"/>
      <c r="FJ23" s="177"/>
      <c r="FK23" s="164">
        <v>160</v>
      </c>
      <c r="FL23" s="327"/>
      <c r="FM23" s="177"/>
      <c r="FN23" s="164">
        <v>160</v>
      </c>
      <c r="FO23" s="327"/>
      <c r="FP23" s="177"/>
      <c r="FQ23" s="164">
        <v>160</v>
      </c>
      <c r="FR23" s="327"/>
      <c r="FS23" s="177"/>
      <c r="FT23" s="164">
        <v>160</v>
      </c>
      <c r="FU23" s="327"/>
      <c r="FV23" s="177"/>
      <c r="FW23" s="164">
        <v>160</v>
      </c>
      <c r="FX23" s="327"/>
      <c r="FY23" s="177"/>
      <c r="FZ23" s="164">
        <v>160</v>
      </c>
      <c r="GA23" s="327"/>
      <c r="GB23" s="177"/>
      <c r="GC23" s="164">
        <v>160</v>
      </c>
      <c r="GD23" s="327"/>
      <c r="GE23" s="177"/>
      <c r="GF23" s="164">
        <v>160</v>
      </c>
      <c r="GG23" s="327"/>
      <c r="GH23" s="177"/>
      <c r="GI23" s="278">
        <f t="shared" si="20"/>
        <v>0</v>
      </c>
      <c r="GJ23" s="279">
        <f t="shared" si="21"/>
        <v>0</v>
      </c>
      <c r="GK23" s="280">
        <f t="shared" si="22"/>
        <v>0</v>
      </c>
      <c r="GL23" s="281">
        <f t="shared" si="23"/>
        <v>0</v>
      </c>
      <c r="GM23" s="4"/>
      <c r="GN23" s="4"/>
      <c r="GO23" s="164">
        <v>160</v>
      </c>
      <c r="GP23" s="327"/>
      <c r="GQ23" s="177"/>
      <c r="GR23" s="164">
        <v>160</v>
      </c>
      <c r="GS23" s="327"/>
      <c r="GT23" s="177"/>
      <c r="GU23" s="164">
        <v>160</v>
      </c>
      <c r="GV23" s="327"/>
      <c r="GW23" s="177"/>
      <c r="GX23" s="164">
        <v>160</v>
      </c>
      <c r="GY23" s="327"/>
      <c r="GZ23" s="177"/>
      <c r="HA23" s="164">
        <v>160</v>
      </c>
      <c r="HB23" s="327"/>
      <c r="HC23" s="177"/>
      <c r="HD23" s="164">
        <v>160</v>
      </c>
      <c r="HE23" s="327"/>
      <c r="HF23" s="177"/>
      <c r="HG23" s="164">
        <v>160</v>
      </c>
      <c r="HH23" s="327"/>
      <c r="HI23" s="177"/>
      <c r="HJ23" s="164">
        <v>160</v>
      </c>
      <c r="HK23" s="327"/>
      <c r="HL23" s="177"/>
      <c r="HM23" s="164">
        <v>160</v>
      </c>
      <c r="HN23" s="327"/>
      <c r="HO23" s="177"/>
      <c r="HP23" s="164">
        <v>160</v>
      </c>
      <c r="HQ23" s="327"/>
      <c r="HR23" s="177"/>
      <c r="HS23" s="164">
        <v>160</v>
      </c>
      <c r="HT23" s="327"/>
      <c r="HU23" s="177"/>
      <c r="HV23" s="164">
        <v>160</v>
      </c>
      <c r="HW23" s="327"/>
      <c r="HX23" s="177"/>
      <c r="HY23" s="278">
        <f t="shared" si="24"/>
        <v>0</v>
      </c>
      <c r="HZ23" s="279">
        <f t="shared" si="25"/>
        <v>0</v>
      </c>
      <c r="IA23" s="280">
        <f t="shared" si="26"/>
        <v>0</v>
      </c>
      <c r="IB23" s="281">
        <f t="shared" si="27"/>
        <v>0</v>
      </c>
      <c r="IC23" s="4"/>
      <c r="ID23" s="4"/>
      <c r="IE23" s="164">
        <v>160</v>
      </c>
      <c r="IF23" s="327"/>
      <c r="IG23" s="177"/>
      <c r="IH23" s="164">
        <v>160</v>
      </c>
      <c r="II23" s="327"/>
      <c r="IJ23" s="177"/>
      <c r="IK23" s="164">
        <v>160</v>
      </c>
      <c r="IL23" s="327"/>
      <c r="IM23" s="177"/>
      <c r="IN23" s="164">
        <v>160</v>
      </c>
      <c r="IO23" s="327"/>
      <c r="IP23" s="177"/>
      <c r="IQ23" s="164">
        <v>160</v>
      </c>
      <c r="IR23" s="327"/>
      <c r="IS23" s="177"/>
      <c r="IT23" s="164">
        <v>160</v>
      </c>
      <c r="IU23" s="327"/>
      <c r="IV23" s="177"/>
      <c r="IW23" s="164">
        <v>160</v>
      </c>
      <c r="IX23" s="327"/>
      <c r="IY23" s="177"/>
      <c r="IZ23" s="164">
        <v>160</v>
      </c>
      <c r="JA23" s="327"/>
      <c r="JB23" s="177"/>
      <c r="JC23" s="164">
        <v>160</v>
      </c>
      <c r="JD23" s="327"/>
      <c r="JE23" s="177"/>
      <c r="JF23" s="164">
        <v>160</v>
      </c>
      <c r="JG23" s="327"/>
      <c r="JH23" s="177"/>
      <c r="JI23" s="164">
        <v>160</v>
      </c>
      <c r="JJ23" s="327"/>
      <c r="JK23" s="177"/>
      <c r="JL23" s="164">
        <v>160</v>
      </c>
      <c r="JM23" s="327"/>
      <c r="JN23" s="177"/>
      <c r="JO23" s="278">
        <f t="shared" si="28"/>
        <v>0</v>
      </c>
      <c r="JP23" s="279">
        <f t="shared" si="29"/>
        <v>0</v>
      </c>
      <c r="JQ23" s="280">
        <f t="shared" si="30"/>
        <v>0</v>
      </c>
      <c r="JR23" s="281">
        <f t="shared" si="31"/>
        <v>0</v>
      </c>
      <c r="JS23" s="4"/>
      <c r="JT23" s="4"/>
      <c r="JU23" s="164">
        <v>160</v>
      </c>
      <c r="JV23" s="327"/>
      <c r="JW23" s="177"/>
      <c r="JX23" s="164">
        <v>160</v>
      </c>
      <c r="JY23" s="327"/>
      <c r="JZ23" s="177"/>
      <c r="KA23" s="164">
        <v>160</v>
      </c>
      <c r="KB23" s="327"/>
      <c r="KC23" s="177"/>
      <c r="KD23" s="164">
        <v>160</v>
      </c>
      <c r="KE23" s="327"/>
      <c r="KF23" s="177"/>
      <c r="KG23" s="164">
        <v>160</v>
      </c>
      <c r="KH23" s="327"/>
      <c r="KI23" s="177"/>
      <c r="KJ23" s="164">
        <v>160</v>
      </c>
      <c r="KK23" s="327"/>
      <c r="KL23" s="177"/>
      <c r="KM23" s="164">
        <v>160</v>
      </c>
      <c r="KN23" s="327"/>
      <c r="KO23" s="177"/>
      <c r="KP23" s="164">
        <v>160</v>
      </c>
      <c r="KQ23" s="327"/>
      <c r="KR23" s="177"/>
      <c r="KS23" s="164">
        <v>160</v>
      </c>
      <c r="KT23" s="327"/>
      <c r="KU23" s="177"/>
      <c r="KV23" s="164">
        <v>160</v>
      </c>
      <c r="KW23" s="327"/>
      <c r="KX23" s="177"/>
      <c r="KY23" s="164">
        <v>160</v>
      </c>
      <c r="KZ23" s="327"/>
      <c r="LA23" s="177"/>
      <c r="LB23" s="164">
        <v>160</v>
      </c>
      <c r="LC23" s="327"/>
      <c r="LD23" s="177"/>
      <c r="LE23" s="278">
        <f t="shared" si="32"/>
        <v>0</v>
      </c>
      <c r="LF23" s="279">
        <f t="shared" si="33"/>
        <v>0</v>
      </c>
      <c r="LG23" s="280">
        <f t="shared" si="34"/>
        <v>0</v>
      </c>
      <c r="LH23" s="281">
        <f t="shared" si="35"/>
        <v>0</v>
      </c>
      <c r="LI23" s="4"/>
      <c r="LJ23" s="4"/>
      <c r="LK23" s="164">
        <v>160</v>
      </c>
      <c r="LL23" s="327"/>
      <c r="LM23" s="177"/>
      <c r="LN23" s="164">
        <v>160</v>
      </c>
      <c r="LO23" s="327"/>
      <c r="LP23" s="177"/>
      <c r="LQ23" s="164">
        <v>160</v>
      </c>
      <c r="LR23" s="327"/>
      <c r="LS23" s="177"/>
      <c r="LT23" s="164">
        <v>160</v>
      </c>
      <c r="LU23" s="327"/>
      <c r="LV23" s="177"/>
      <c r="LW23" s="164">
        <v>160</v>
      </c>
      <c r="LX23" s="327"/>
      <c r="LY23" s="177"/>
      <c r="LZ23" s="164">
        <v>160</v>
      </c>
      <c r="MA23" s="327"/>
      <c r="MB23" s="177"/>
      <c r="MC23" s="164">
        <v>160</v>
      </c>
      <c r="MD23" s="327"/>
      <c r="ME23" s="177"/>
      <c r="MF23" s="164">
        <v>160</v>
      </c>
      <c r="MG23" s="327"/>
      <c r="MH23" s="177"/>
      <c r="MI23" s="164">
        <v>160</v>
      </c>
      <c r="MJ23" s="327"/>
      <c r="MK23" s="177"/>
      <c r="ML23" s="164">
        <v>160</v>
      </c>
      <c r="MM23" s="327"/>
      <c r="MN23" s="177"/>
      <c r="MO23" s="164">
        <v>160</v>
      </c>
      <c r="MP23" s="327"/>
      <c r="MQ23" s="177"/>
      <c r="MR23" s="164">
        <v>160</v>
      </c>
      <c r="MS23" s="327"/>
      <c r="MT23" s="177"/>
      <c r="MU23" s="278">
        <f t="shared" si="36"/>
        <v>0</v>
      </c>
      <c r="MV23" s="279">
        <f t="shared" si="37"/>
        <v>0</v>
      </c>
      <c r="MW23" s="280">
        <f t="shared" si="38"/>
        <v>0</v>
      </c>
      <c r="MX23" s="281">
        <f t="shared" si="39"/>
        <v>0</v>
      </c>
      <c r="MY23" s="4"/>
      <c r="MZ23" s="4"/>
      <c r="NA23" s="164">
        <v>160</v>
      </c>
      <c r="NB23" s="327"/>
      <c r="NC23" s="177"/>
      <c r="ND23" s="164">
        <v>160</v>
      </c>
      <c r="NE23" s="327"/>
      <c r="NF23" s="177"/>
      <c r="NG23" s="164">
        <v>160</v>
      </c>
      <c r="NH23" s="327"/>
      <c r="NI23" s="177"/>
      <c r="NJ23" s="164">
        <v>160</v>
      </c>
      <c r="NK23" s="327"/>
      <c r="NL23" s="177"/>
      <c r="NM23" s="164">
        <v>160</v>
      </c>
      <c r="NN23" s="327"/>
      <c r="NO23" s="177"/>
      <c r="NP23" s="164">
        <v>160</v>
      </c>
      <c r="NQ23" s="327"/>
      <c r="NR23" s="177"/>
      <c r="NS23" s="164">
        <v>160</v>
      </c>
      <c r="NT23" s="327"/>
      <c r="NU23" s="177"/>
      <c r="NV23" s="164">
        <v>160</v>
      </c>
      <c r="NW23" s="327"/>
      <c r="NX23" s="177"/>
      <c r="NY23" s="164">
        <v>160</v>
      </c>
      <c r="NZ23" s="327"/>
      <c r="OA23" s="177"/>
      <c r="OB23" s="164">
        <v>160</v>
      </c>
      <c r="OC23" s="327"/>
      <c r="OD23" s="177"/>
      <c r="OE23" s="164">
        <v>160</v>
      </c>
      <c r="OF23" s="327"/>
      <c r="OG23" s="177"/>
      <c r="OH23" s="164">
        <v>160</v>
      </c>
      <c r="OI23" s="327"/>
      <c r="OJ23" s="177"/>
      <c r="OK23" s="278">
        <f t="shared" si="40"/>
        <v>0</v>
      </c>
      <c r="OL23" s="279">
        <f t="shared" si="41"/>
        <v>0</v>
      </c>
      <c r="OM23" s="280">
        <f t="shared" si="42"/>
        <v>0</v>
      </c>
      <c r="ON23" s="281">
        <f t="shared" si="43"/>
        <v>0</v>
      </c>
      <c r="OO23" s="4"/>
      <c r="OP23" s="4"/>
      <c r="OQ23" s="283" t="s">
        <v>297</v>
      </c>
      <c r="OR23" s="354">
        <v>160</v>
      </c>
      <c r="OS23" s="327"/>
      <c r="OT23" s="177"/>
      <c r="OU23" s="278">
        <f t="shared" si="44"/>
        <v>0</v>
      </c>
      <c r="OV23" s="281">
        <f t="shared" si="45"/>
        <v>0</v>
      </c>
      <c r="OW23" s="280">
        <f t="shared" si="46"/>
        <v>0</v>
      </c>
      <c r="OX23" s="281">
        <f t="shared" si="47"/>
        <v>0</v>
      </c>
      <c r="OY23" s="293"/>
      <c r="OZ23" s="4"/>
      <c r="PA23" s="4"/>
      <c r="PB23" s="274">
        <f t="shared" si="0"/>
        <v>0</v>
      </c>
      <c r="PC23" s="275">
        <f t="shared" si="1"/>
        <v>0</v>
      </c>
      <c r="PD23" s="280">
        <f t="shared" si="2"/>
        <v>0</v>
      </c>
      <c r="PE23" s="281">
        <f t="shared" si="3"/>
        <v>0</v>
      </c>
      <c r="PF23" s="276">
        <f t="shared" si="4"/>
        <v>0</v>
      </c>
      <c r="PG23" s="277">
        <f t="shared" si="5"/>
        <v>0</v>
      </c>
      <c r="PH23" s="280">
        <f t="shared" si="6"/>
        <v>0</v>
      </c>
      <c r="PI23" s="279">
        <f t="shared" si="7"/>
        <v>0</v>
      </c>
      <c r="PJ23" s="406">
        <f t="shared" si="48"/>
        <v>0</v>
      </c>
      <c r="PK23" s="368">
        <f t="shared" si="49"/>
        <v>0</v>
      </c>
      <c r="PL23" s="409" t="s">
        <v>338</v>
      </c>
      <c r="PM23" s="373" t="s">
        <v>338</v>
      </c>
      <c r="PN23" s="406">
        <f t="shared" si="50"/>
        <v>0</v>
      </c>
      <c r="PO23" s="368">
        <f t="shared" si="51"/>
        <v>0</v>
      </c>
      <c r="PR23" s="4"/>
    </row>
    <row r="24" spans="1:440" s="28" customFormat="1" ht="15" hidden="1" customHeight="1" x14ac:dyDescent="0.25">
      <c r="A24" s="26"/>
      <c r="B24" s="118"/>
      <c r="C24" s="585"/>
      <c r="D24" s="586"/>
      <c r="E24" s="589"/>
      <c r="F24" s="656"/>
      <c r="G24" s="588"/>
      <c r="H24" s="119"/>
      <c r="I24" s="112">
        <f>INT(ROUND(F24,2)*(IF(RIGHT(G24,1)="*",data!$J$3*H24+(IF(H24&gt;0, data!$K$3,0)),(IF(G24&gt;0,data!$J$3*RIGHT(G24,5)+data!$K$3,0)))))</f>
        <v>0</v>
      </c>
      <c r="J24" s="112"/>
      <c r="K24" s="112"/>
      <c r="L24" s="543"/>
      <c r="M24" s="536"/>
      <c r="N24" s="112">
        <f>INT(ROUND(F24,2)*(IF(J24&gt;0,(IF(L24="ano",data!$J$6,0)),0)))</f>
        <v>0</v>
      </c>
      <c r="O24" s="114"/>
      <c r="P24" s="123"/>
      <c r="Q24" s="26"/>
      <c r="R24" s="116"/>
      <c r="S24" s="688"/>
      <c r="T24" s="117" t="s">
        <v>338</v>
      </c>
      <c r="U24" s="377"/>
      <c r="X24" s="26">
        <f>IF(OR(G24=data!$I$18,G24=data!$I$19,G24=data!$I$20,G24=data!$I$21,G24=data!$I$22,G24=data!$I$23,G24=data!$I$24,G24=data!$I$25,G24=data!$I$26,G24=data!$I$27,G24=data!$I$28,G24=data!$I$29,G24=data!$I$30,G24=data!$I$31,G24=data!$I$32,G24=data!$I$33,G24=data!$I$34,G24=data!$I$35,G24=data!$I$36,G24=data!$I$37,G24=data!$I$38,G24=data!$I$39,G24=data!$I$40,G24=data!$I$41,G24=data!$I$42,G24=data!$I$43,G24=data!$I$44),1,0)</f>
        <v>0</v>
      </c>
      <c r="Y24" s="26"/>
      <c r="Z24" s="173" t="s">
        <v>297</v>
      </c>
      <c r="AA24" s="10"/>
      <c r="AB24" s="10"/>
      <c r="AC24" s="560">
        <v>160</v>
      </c>
      <c r="AD24" s="561"/>
      <c r="AE24" s="562"/>
      <c r="AF24" s="560">
        <v>160</v>
      </c>
      <c r="AG24" s="561"/>
      <c r="AH24" s="562"/>
      <c r="AI24" s="560">
        <v>160</v>
      </c>
      <c r="AJ24" s="561"/>
      <c r="AK24" s="562"/>
      <c r="AL24" s="560">
        <v>160</v>
      </c>
      <c r="AM24" s="561"/>
      <c r="AN24" s="562"/>
      <c r="AO24" s="560">
        <v>160</v>
      </c>
      <c r="AP24" s="561"/>
      <c r="AQ24" s="562"/>
      <c r="AR24" s="560">
        <v>160</v>
      </c>
      <c r="AS24" s="561"/>
      <c r="AT24" s="562"/>
      <c r="AU24" s="560">
        <v>160</v>
      </c>
      <c r="AV24" s="561"/>
      <c r="AW24" s="562"/>
      <c r="AX24" s="560">
        <v>160</v>
      </c>
      <c r="AY24" s="561"/>
      <c r="AZ24" s="562"/>
      <c r="BA24" s="560">
        <v>160</v>
      </c>
      <c r="BB24" s="561"/>
      <c r="BC24" s="562"/>
      <c r="BD24" s="560">
        <v>160</v>
      </c>
      <c r="BE24" s="561"/>
      <c r="BF24" s="562"/>
      <c r="BG24" s="560">
        <v>160</v>
      </c>
      <c r="BH24" s="561"/>
      <c r="BI24" s="562"/>
      <c r="BJ24" s="560">
        <v>160</v>
      </c>
      <c r="BK24" s="561"/>
      <c r="BL24" s="562"/>
      <c r="BM24" s="280">
        <f t="shared" si="8"/>
        <v>0</v>
      </c>
      <c r="BN24" s="279">
        <f t="shared" si="9"/>
        <v>0</v>
      </c>
      <c r="BO24" s="280">
        <f t="shared" si="10"/>
        <v>0</v>
      </c>
      <c r="BP24" s="281">
        <f t="shared" si="11"/>
        <v>0</v>
      </c>
      <c r="BQ24" s="23"/>
      <c r="BR24" s="23"/>
      <c r="BS24" s="174">
        <v>160</v>
      </c>
      <c r="BT24" s="573"/>
      <c r="BU24" s="175"/>
      <c r="BV24" s="174">
        <v>160</v>
      </c>
      <c r="BW24" s="573"/>
      <c r="BX24" s="175"/>
      <c r="BY24" s="174">
        <v>160</v>
      </c>
      <c r="BZ24" s="573"/>
      <c r="CA24" s="175"/>
      <c r="CB24" s="174">
        <v>160</v>
      </c>
      <c r="CC24" s="573"/>
      <c r="CD24" s="175"/>
      <c r="CE24" s="174">
        <v>160</v>
      </c>
      <c r="CF24" s="573"/>
      <c r="CG24" s="175"/>
      <c r="CH24" s="174">
        <v>160</v>
      </c>
      <c r="CI24" s="573"/>
      <c r="CJ24" s="175"/>
      <c r="CK24" s="174">
        <v>160</v>
      </c>
      <c r="CL24" s="573"/>
      <c r="CM24" s="175"/>
      <c r="CN24" s="174">
        <v>160</v>
      </c>
      <c r="CO24" s="573"/>
      <c r="CP24" s="175"/>
      <c r="CQ24" s="174">
        <v>160</v>
      </c>
      <c r="CR24" s="573"/>
      <c r="CS24" s="175"/>
      <c r="CT24" s="174">
        <v>160</v>
      </c>
      <c r="CU24" s="573"/>
      <c r="CV24" s="175"/>
      <c r="CW24" s="174">
        <v>160</v>
      </c>
      <c r="CX24" s="573"/>
      <c r="CY24" s="175"/>
      <c r="CZ24" s="174">
        <v>160</v>
      </c>
      <c r="DA24" s="573"/>
      <c r="DB24" s="175"/>
      <c r="DC24" s="278">
        <f t="shared" si="12"/>
        <v>0</v>
      </c>
      <c r="DD24" s="279">
        <f t="shared" si="13"/>
        <v>0</v>
      </c>
      <c r="DE24" s="280">
        <f t="shared" si="14"/>
        <v>0</v>
      </c>
      <c r="DF24" s="281">
        <f t="shared" si="15"/>
        <v>0</v>
      </c>
      <c r="DG24" s="23"/>
      <c r="DH24" s="23"/>
      <c r="DI24" s="174">
        <v>160</v>
      </c>
      <c r="DJ24" s="573"/>
      <c r="DK24" s="175"/>
      <c r="DL24" s="174">
        <v>160</v>
      </c>
      <c r="DM24" s="573"/>
      <c r="DN24" s="175"/>
      <c r="DO24" s="174">
        <v>160</v>
      </c>
      <c r="DP24" s="573"/>
      <c r="DQ24" s="175"/>
      <c r="DR24" s="174">
        <v>160</v>
      </c>
      <c r="DS24" s="573"/>
      <c r="DT24" s="175"/>
      <c r="DU24" s="174">
        <v>160</v>
      </c>
      <c r="DV24" s="573"/>
      <c r="DW24" s="175"/>
      <c r="DX24" s="174">
        <v>160</v>
      </c>
      <c r="DY24" s="573"/>
      <c r="DZ24" s="175"/>
      <c r="EA24" s="174">
        <v>160</v>
      </c>
      <c r="EB24" s="573"/>
      <c r="EC24" s="175"/>
      <c r="ED24" s="174">
        <v>160</v>
      </c>
      <c r="EE24" s="573"/>
      <c r="EF24" s="175"/>
      <c r="EG24" s="174">
        <v>160</v>
      </c>
      <c r="EH24" s="573"/>
      <c r="EI24" s="175"/>
      <c r="EJ24" s="174">
        <v>160</v>
      </c>
      <c r="EK24" s="573"/>
      <c r="EL24" s="175"/>
      <c r="EM24" s="174">
        <v>160</v>
      </c>
      <c r="EN24" s="573"/>
      <c r="EO24" s="175"/>
      <c r="EP24" s="174">
        <v>160</v>
      </c>
      <c r="EQ24" s="573"/>
      <c r="ER24" s="175"/>
      <c r="ES24" s="278">
        <f t="shared" si="16"/>
        <v>0</v>
      </c>
      <c r="ET24" s="279">
        <f t="shared" si="17"/>
        <v>0</v>
      </c>
      <c r="EU24" s="280">
        <f t="shared" si="18"/>
        <v>0</v>
      </c>
      <c r="EV24" s="281">
        <f t="shared" si="19"/>
        <v>0</v>
      </c>
      <c r="EW24" s="23"/>
      <c r="EX24" s="23"/>
      <c r="EY24" s="174">
        <v>160</v>
      </c>
      <c r="EZ24" s="573"/>
      <c r="FA24" s="175"/>
      <c r="FB24" s="174">
        <v>160</v>
      </c>
      <c r="FC24" s="573"/>
      <c r="FD24" s="175"/>
      <c r="FE24" s="174">
        <v>160</v>
      </c>
      <c r="FF24" s="573"/>
      <c r="FG24" s="175"/>
      <c r="FH24" s="174">
        <v>160</v>
      </c>
      <c r="FI24" s="573"/>
      <c r="FJ24" s="175"/>
      <c r="FK24" s="174">
        <v>160</v>
      </c>
      <c r="FL24" s="573"/>
      <c r="FM24" s="175"/>
      <c r="FN24" s="174">
        <v>160</v>
      </c>
      <c r="FO24" s="573"/>
      <c r="FP24" s="175"/>
      <c r="FQ24" s="174">
        <v>160</v>
      </c>
      <c r="FR24" s="573"/>
      <c r="FS24" s="175"/>
      <c r="FT24" s="174">
        <v>160</v>
      </c>
      <c r="FU24" s="573"/>
      <c r="FV24" s="175"/>
      <c r="FW24" s="174">
        <v>160</v>
      </c>
      <c r="FX24" s="573"/>
      <c r="FY24" s="175"/>
      <c r="FZ24" s="174">
        <v>160</v>
      </c>
      <c r="GA24" s="573"/>
      <c r="GB24" s="175"/>
      <c r="GC24" s="174">
        <v>160</v>
      </c>
      <c r="GD24" s="573"/>
      <c r="GE24" s="175"/>
      <c r="GF24" s="174">
        <v>160</v>
      </c>
      <c r="GG24" s="573"/>
      <c r="GH24" s="175"/>
      <c r="GI24" s="278">
        <f t="shared" si="20"/>
        <v>0</v>
      </c>
      <c r="GJ24" s="279">
        <f t="shared" si="21"/>
        <v>0</v>
      </c>
      <c r="GK24" s="280">
        <f t="shared" si="22"/>
        <v>0</v>
      </c>
      <c r="GL24" s="281">
        <f t="shared" si="23"/>
        <v>0</v>
      </c>
      <c r="GM24" s="23"/>
      <c r="GN24" s="23"/>
      <c r="GO24" s="174">
        <v>160</v>
      </c>
      <c r="GP24" s="573"/>
      <c r="GQ24" s="175"/>
      <c r="GR24" s="174">
        <v>160</v>
      </c>
      <c r="GS24" s="573"/>
      <c r="GT24" s="175"/>
      <c r="GU24" s="174">
        <v>160</v>
      </c>
      <c r="GV24" s="573"/>
      <c r="GW24" s="175"/>
      <c r="GX24" s="174">
        <v>160</v>
      </c>
      <c r="GY24" s="573"/>
      <c r="GZ24" s="175"/>
      <c r="HA24" s="174">
        <v>160</v>
      </c>
      <c r="HB24" s="573"/>
      <c r="HC24" s="175"/>
      <c r="HD24" s="174">
        <v>160</v>
      </c>
      <c r="HE24" s="573"/>
      <c r="HF24" s="175"/>
      <c r="HG24" s="174">
        <v>160</v>
      </c>
      <c r="HH24" s="573"/>
      <c r="HI24" s="175"/>
      <c r="HJ24" s="174">
        <v>160</v>
      </c>
      <c r="HK24" s="573"/>
      <c r="HL24" s="175"/>
      <c r="HM24" s="174">
        <v>160</v>
      </c>
      <c r="HN24" s="573"/>
      <c r="HO24" s="175"/>
      <c r="HP24" s="174">
        <v>160</v>
      </c>
      <c r="HQ24" s="573"/>
      <c r="HR24" s="175"/>
      <c r="HS24" s="174">
        <v>160</v>
      </c>
      <c r="HT24" s="573"/>
      <c r="HU24" s="175"/>
      <c r="HV24" s="174">
        <v>160</v>
      </c>
      <c r="HW24" s="573"/>
      <c r="HX24" s="175"/>
      <c r="HY24" s="278">
        <f t="shared" si="24"/>
        <v>0</v>
      </c>
      <c r="HZ24" s="279">
        <f t="shared" si="25"/>
        <v>0</v>
      </c>
      <c r="IA24" s="280">
        <f t="shared" si="26"/>
        <v>0</v>
      </c>
      <c r="IB24" s="281">
        <f t="shared" si="27"/>
        <v>0</v>
      </c>
      <c r="IC24" s="23"/>
      <c r="ID24" s="23"/>
      <c r="IE24" s="174">
        <v>160</v>
      </c>
      <c r="IF24" s="573"/>
      <c r="IG24" s="175"/>
      <c r="IH24" s="174">
        <v>160</v>
      </c>
      <c r="II24" s="573"/>
      <c r="IJ24" s="175"/>
      <c r="IK24" s="174">
        <v>160</v>
      </c>
      <c r="IL24" s="573"/>
      <c r="IM24" s="175"/>
      <c r="IN24" s="174">
        <v>160</v>
      </c>
      <c r="IO24" s="573"/>
      <c r="IP24" s="175"/>
      <c r="IQ24" s="174">
        <v>160</v>
      </c>
      <c r="IR24" s="573"/>
      <c r="IS24" s="175"/>
      <c r="IT24" s="174">
        <v>160</v>
      </c>
      <c r="IU24" s="573"/>
      <c r="IV24" s="175"/>
      <c r="IW24" s="174">
        <v>160</v>
      </c>
      <c r="IX24" s="573"/>
      <c r="IY24" s="175"/>
      <c r="IZ24" s="174">
        <v>160</v>
      </c>
      <c r="JA24" s="573"/>
      <c r="JB24" s="175"/>
      <c r="JC24" s="174">
        <v>160</v>
      </c>
      <c r="JD24" s="573"/>
      <c r="JE24" s="175"/>
      <c r="JF24" s="174">
        <v>160</v>
      </c>
      <c r="JG24" s="573"/>
      <c r="JH24" s="175"/>
      <c r="JI24" s="174">
        <v>160</v>
      </c>
      <c r="JJ24" s="573"/>
      <c r="JK24" s="175"/>
      <c r="JL24" s="174">
        <v>160</v>
      </c>
      <c r="JM24" s="573"/>
      <c r="JN24" s="175"/>
      <c r="JO24" s="278">
        <f t="shared" si="28"/>
        <v>0</v>
      </c>
      <c r="JP24" s="279">
        <f t="shared" si="29"/>
        <v>0</v>
      </c>
      <c r="JQ24" s="280">
        <f t="shared" si="30"/>
        <v>0</v>
      </c>
      <c r="JR24" s="281">
        <f t="shared" si="31"/>
        <v>0</v>
      </c>
      <c r="JS24" s="23"/>
      <c r="JT24" s="23"/>
      <c r="JU24" s="174">
        <v>160</v>
      </c>
      <c r="JV24" s="573"/>
      <c r="JW24" s="175"/>
      <c r="JX24" s="174">
        <v>160</v>
      </c>
      <c r="JY24" s="573"/>
      <c r="JZ24" s="175"/>
      <c r="KA24" s="174">
        <v>160</v>
      </c>
      <c r="KB24" s="573"/>
      <c r="KC24" s="175"/>
      <c r="KD24" s="174">
        <v>160</v>
      </c>
      <c r="KE24" s="573"/>
      <c r="KF24" s="175"/>
      <c r="KG24" s="174">
        <v>160</v>
      </c>
      <c r="KH24" s="573"/>
      <c r="KI24" s="175"/>
      <c r="KJ24" s="174">
        <v>160</v>
      </c>
      <c r="KK24" s="573"/>
      <c r="KL24" s="175"/>
      <c r="KM24" s="174">
        <v>160</v>
      </c>
      <c r="KN24" s="573"/>
      <c r="KO24" s="175"/>
      <c r="KP24" s="174">
        <v>160</v>
      </c>
      <c r="KQ24" s="573"/>
      <c r="KR24" s="175"/>
      <c r="KS24" s="174">
        <v>160</v>
      </c>
      <c r="KT24" s="573"/>
      <c r="KU24" s="175"/>
      <c r="KV24" s="174">
        <v>160</v>
      </c>
      <c r="KW24" s="573"/>
      <c r="KX24" s="175"/>
      <c r="KY24" s="174">
        <v>160</v>
      </c>
      <c r="KZ24" s="573"/>
      <c r="LA24" s="175"/>
      <c r="LB24" s="174">
        <v>160</v>
      </c>
      <c r="LC24" s="573"/>
      <c r="LD24" s="175"/>
      <c r="LE24" s="278">
        <f t="shared" si="32"/>
        <v>0</v>
      </c>
      <c r="LF24" s="279">
        <f t="shared" si="33"/>
        <v>0</v>
      </c>
      <c r="LG24" s="280">
        <f t="shared" si="34"/>
        <v>0</v>
      </c>
      <c r="LH24" s="281">
        <f t="shared" si="35"/>
        <v>0</v>
      </c>
      <c r="LI24" s="23"/>
      <c r="LJ24" s="23"/>
      <c r="LK24" s="174">
        <v>160</v>
      </c>
      <c r="LL24" s="573"/>
      <c r="LM24" s="175"/>
      <c r="LN24" s="174">
        <v>160</v>
      </c>
      <c r="LO24" s="573"/>
      <c r="LP24" s="175"/>
      <c r="LQ24" s="174">
        <v>160</v>
      </c>
      <c r="LR24" s="573"/>
      <c r="LS24" s="175"/>
      <c r="LT24" s="174">
        <v>160</v>
      </c>
      <c r="LU24" s="573"/>
      <c r="LV24" s="175"/>
      <c r="LW24" s="174">
        <v>160</v>
      </c>
      <c r="LX24" s="573"/>
      <c r="LY24" s="175"/>
      <c r="LZ24" s="174">
        <v>160</v>
      </c>
      <c r="MA24" s="573"/>
      <c r="MB24" s="175"/>
      <c r="MC24" s="174">
        <v>160</v>
      </c>
      <c r="MD24" s="573"/>
      <c r="ME24" s="175"/>
      <c r="MF24" s="174">
        <v>160</v>
      </c>
      <c r="MG24" s="573"/>
      <c r="MH24" s="175"/>
      <c r="MI24" s="174">
        <v>160</v>
      </c>
      <c r="MJ24" s="573"/>
      <c r="MK24" s="175"/>
      <c r="ML24" s="174">
        <v>160</v>
      </c>
      <c r="MM24" s="573"/>
      <c r="MN24" s="175"/>
      <c r="MO24" s="174">
        <v>160</v>
      </c>
      <c r="MP24" s="573"/>
      <c r="MQ24" s="175"/>
      <c r="MR24" s="174">
        <v>160</v>
      </c>
      <c r="MS24" s="573"/>
      <c r="MT24" s="175"/>
      <c r="MU24" s="278">
        <f t="shared" si="36"/>
        <v>0</v>
      </c>
      <c r="MV24" s="279">
        <f t="shared" si="37"/>
        <v>0</v>
      </c>
      <c r="MW24" s="280">
        <f t="shared" si="38"/>
        <v>0</v>
      </c>
      <c r="MX24" s="281">
        <f t="shared" si="39"/>
        <v>0</v>
      </c>
      <c r="MY24" s="23"/>
      <c r="MZ24" s="23"/>
      <c r="NA24" s="174">
        <v>160</v>
      </c>
      <c r="NB24" s="573"/>
      <c r="NC24" s="175"/>
      <c r="ND24" s="174">
        <v>160</v>
      </c>
      <c r="NE24" s="573"/>
      <c r="NF24" s="175"/>
      <c r="NG24" s="174">
        <v>160</v>
      </c>
      <c r="NH24" s="573"/>
      <c r="NI24" s="175"/>
      <c r="NJ24" s="174">
        <v>160</v>
      </c>
      <c r="NK24" s="573"/>
      <c r="NL24" s="175"/>
      <c r="NM24" s="174">
        <v>160</v>
      </c>
      <c r="NN24" s="573"/>
      <c r="NO24" s="175"/>
      <c r="NP24" s="174">
        <v>160</v>
      </c>
      <c r="NQ24" s="573"/>
      <c r="NR24" s="175"/>
      <c r="NS24" s="174">
        <v>160</v>
      </c>
      <c r="NT24" s="573"/>
      <c r="NU24" s="175"/>
      <c r="NV24" s="174">
        <v>160</v>
      </c>
      <c r="NW24" s="573"/>
      <c r="NX24" s="175"/>
      <c r="NY24" s="174">
        <v>160</v>
      </c>
      <c r="NZ24" s="573"/>
      <c r="OA24" s="175"/>
      <c r="OB24" s="174">
        <v>160</v>
      </c>
      <c r="OC24" s="573"/>
      <c r="OD24" s="175"/>
      <c r="OE24" s="174">
        <v>160</v>
      </c>
      <c r="OF24" s="573"/>
      <c r="OG24" s="175"/>
      <c r="OH24" s="174">
        <v>160</v>
      </c>
      <c r="OI24" s="573"/>
      <c r="OJ24" s="175"/>
      <c r="OK24" s="278">
        <f t="shared" si="40"/>
        <v>0</v>
      </c>
      <c r="OL24" s="279">
        <f t="shared" si="41"/>
        <v>0</v>
      </c>
      <c r="OM24" s="280">
        <f t="shared" si="42"/>
        <v>0</v>
      </c>
      <c r="ON24" s="281">
        <f t="shared" si="43"/>
        <v>0</v>
      </c>
      <c r="OO24" s="23"/>
      <c r="OP24" s="23"/>
      <c r="OQ24" s="571" t="s">
        <v>297</v>
      </c>
      <c r="OR24" s="577">
        <v>160</v>
      </c>
      <c r="OS24" s="573"/>
      <c r="OT24" s="175"/>
      <c r="OU24" s="278">
        <f t="shared" si="44"/>
        <v>0</v>
      </c>
      <c r="OV24" s="281">
        <f t="shared" si="45"/>
        <v>0</v>
      </c>
      <c r="OW24" s="280">
        <f t="shared" si="46"/>
        <v>0</v>
      </c>
      <c r="OX24" s="281">
        <f t="shared" si="47"/>
        <v>0</v>
      </c>
      <c r="OY24" s="574"/>
      <c r="OZ24" s="23"/>
      <c r="PA24" s="23"/>
      <c r="PB24" s="274">
        <f t="shared" si="0"/>
        <v>0</v>
      </c>
      <c r="PC24" s="275">
        <f t="shared" si="1"/>
        <v>0</v>
      </c>
      <c r="PD24" s="280">
        <f t="shared" si="2"/>
        <v>0</v>
      </c>
      <c r="PE24" s="281">
        <f t="shared" si="3"/>
        <v>0</v>
      </c>
      <c r="PF24" s="276">
        <f t="shared" si="4"/>
        <v>0</v>
      </c>
      <c r="PG24" s="277">
        <f t="shared" si="5"/>
        <v>0</v>
      </c>
      <c r="PH24" s="280">
        <f t="shared" si="6"/>
        <v>0</v>
      </c>
      <c r="PI24" s="279">
        <f t="shared" si="7"/>
        <v>0</v>
      </c>
      <c r="PJ24" s="406">
        <f t="shared" si="48"/>
        <v>0</v>
      </c>
      <c r="PK24" s="368">
        <f t="shared" si="49"/>
        <v>0</v>
      </c>
      <c r="PL24" s="409" t="s">
        <v>338</v>
      </c>
      <c r="PM24" s="373" t="s">
        <v>338</v>
      </c>
      <c r="PN24" s="406">
        <f t="shared" si="50"/>
        <v>0</v>
      </c>
      <c r="PO24" s="368">
        <f t="shared" si="51"/>
        <v>0</v>
      </c>
      <c r="PP24" s="26"/>
      <c r="PQ24" s="26"/>
      <c r="PR24" s="23"/>
      <c r="PX24" s="26"/>
    </row>
    <row r="25" spans="1:440" s="26" customFormat="1" ht="16.5" customHeight="1" x14ac:dyDescent="0.25">
      <c r="B25" s="118" t="s">
        <v>19</v>
      </c>
      <c r="C25" s="1094"/>
      <c r="D25" s="1095"/>
      <c r="E25" s="320"/>
      <c r="F25" s="656">
        <v>1</v>
      </c>
      <c r="G25" s="321"/>
      <c r="H25" s="122"/>
      <c r="I25" s="112">
        <f>INT(ROUND(F25,2)*(IF(RIGHT(G25,1)="*",data!$J$3*H25+(IF(H25&gt;0, data!$K$3,0)),(IF(G25&gt;0,data!$J$3*RIGHT(G25,5)+data!$K$3,0)))))</f>
        <v>0</v>
      </c>
      <c r="J25" s="112">
        <f>IF(E25&gt;0,I25*E25,0)</f>
        <v>0</v>
      </c>
      <c r="K25" s="112"/>
      <c r="L25" s="317"/>
      <c r="M25" s="316"/>
      <c r="N25" s="112">
        <f>INT(ROUND(F25,2)*(IF(J25&gt;0,(IF(L25="ano",data!$J$6,0)),0)))</f>
        <v>0</v>
      </c>
      <c r="O25" s="114">
        <f>IF(M25&gt;E25,N25*E25,N25*M25)</f>
        <v>0</v>
      </c>
      <c r="P25" s="123">
        <f>J25+O25</f>
        <v>0</v>
      </c>
      <c r="R25" s="116" t="str">
        <f>IF(P25&gt;0,1,"")</f>
        <v/>
      </c>
      <c r="S25" s="688"/>
      <c r="T25" s="117" t="s">
        <v>338</v>
      </c>
      <c r="U25" s="377" t="str">
        <f t="shared" si="52"/>
        <v/>
      </c>
      <c r="V25" s="26">
        <f>IF(P25&gt;0,IF(ISTEXT(C25)=TRUE,0,1),0)</f>
        <v>0</v>
      </c>
      <c r="W25" s="26">
        <f>IF(H25&gt;0,IF(RIGHT(G25,1)="*",0,1),0)</f>
        <v>0</v>
      </c>
      <c r="X25" s="26">
        <f>IF(OR(G25=data!$I$18,G25=data!$I$19,G25=data!$I$20,G25=data!$I$21,G25=data!$I$22,G25=data!$I$23,G25=data!$I$24,G25=data!$I$25,G25=data!$I$26,G25=data!$I$27,G25=data!$I$28,G25=data!$I$29,G25=data!$I$30,G25=data!$I$31,G25=data!$I$32,G25=data!$I$33,G25=data!$I$34,G25=data!$I$35,G25=data!$I$36,G25=data!$I$37,G25=data!$I$38,G25=data!$I$39,G25=data!$I$40,G25=data!$I$41,G25=data!$I$42,G25=data!$I$43,G25=data!$I$44),1,0)</f>
        <v>0</v>
      </c>
      <c r="Z25" s="176" t="s">
        <v>297</v>
      </c>
      <c r="AA25" s="10"/>
      <c r="AB25" s="10"/>
      <c r="AC25" s="168">
        <v>160</v>
      </c>
      <c r="AD25" s="328"/>
      <c r="AE25" s="223"/>
      <c r="AF25" s="168">
        <v>160</v>
      </c>
      <c r="AG25" s="328"/>
      <c r="AH25" s="223"/>
      <c r="AI25" s="168">
        <v>160</v>
      </c>
      <c r="AJ25" s="328"/>
      <c r="AK25" s="223"/>
      <c r="AL25" s="168">
        <v>160</v>
      </c>
      <c r="AM25" s="328"/>
      <c r="AN25" s="223"/>
      <c r="AO25" s="168">
        <v>160</v>
      </c>
      <c r="AP25" s="328"/>
      <c r="AQ25" s="223"/>
      <c r="AR25" s="168">
        <v>160</v>
      </c>
      <c r="AS25" s="328"/>
      <c r="AT25" s="223"/>
      <c r="AU25" s="168">
        <v>160</v>
      </c>
      <c r="AV25" s="328"/>
      <c r="AW25" s="223"/>
      <c r="AX25" s="168">
        <v>160</v>
      </c>
      <c r="AY25" s="328"/>
      <c r="AZ25" s="223"/>
      <c r="BA25" s="168">
        <v>160</v>
      </c>
      <c r="BB25" s="328"/>
      <c r="BC25" s="223"/>
      <c r="BD25" s="168">
        <v>160</v>
      </c>
      <c r="BE25" s="328"/>
      <c r="BF25" s="223"/>
      <c r="BG25" s="168">
        <v>160</v>
      </c>
      <c r="BH25" s="328"/>
      <c r="BI25" s="223"/>
      <c r="BJ25" s="168">
        <v>160</v>
      </c>
      <c r="BK25" s="328"/>
      <c r="BL25" s="223"/>
      <c r="BM25" s="280">
        <f t="shared" si="8"/>
        <v>0</v>
      </c>
      <c r="BN25" s="279">
        <f t="shared" si="9"/>
        <v>0</v>
      </c>
      <c r="BO25" s="280">
        <f t="shared" si="10"/>
        <v>0</v>
      </c>
      <c r="BP25" s="281">
        <f t="shared" si="11"/>
        <v>0</v>
      </c>
      <c r="BQ25" s="4"/>
      <c r="BR25" s="4"/>
      <c r="BS25" s="164">
        <v>160</v>
      </c>
      <c r="BT25" s="327"/>
      <c r="BU25" s="177"/>
      <c r="BV25" s="164">
        <v>160</v>
      </c>
      <c r="BW25" s="327"/>
      <c r="BX25" s="177"/>
      <c r="BY25" s="164">
        <v>160</v>
      </c>
      <c r="BZ25" s="327"/>
      <c r="CA25" s="177"/>
      <c r="CB25" s="164">
        <v>160</v>
      </c>
      <c r="CC25" s="327"/>
      <c r="CD25" s="177"/>
      <c r="CE25" s="164">
        <v>160</v>
      </c>
      <c r="CF25" s="327"/>
      <c r="CG25" s="177"/>
      <c r="CH25" s="164">
        <v>160</v>
      </c>
      <c r="CI25" s="327"/>
      <c r="CJ25" s="177"/>
      <c r="CK25" s="164">
        <v>160</v>
      </c>
      <c r="CL25" s="327"/>
      <c r="CM25" s="177"/>
      <c r="CN25" s="164">
        <v>160</v>
      </c>
      <c r="CO25" s="327"/>
      <c r="CP25" s="177"/>
      <c r="CQ25" s="164">
        <v>160</v>
      </c>
      <c r="CR25" s="327"/>
      <c r="CS25" s="177"/>
      <c r="CT25" s="164">
        <v>160</v>
      </c>
      <c r="CU25" s="327"/>
      <c r="CV25" s="177"/>
      <c r="CW25" s="164">
        <v>160</v>
      </c>
      <c r="CX25" s="327"/>
      <c r="CY25" s="177"/>
      <c r="CZ25" s="164">
        <v>160</v>
      </c>
      <c r="DA25" s="327"/>
      <c r="DB25" s="177"/>
      <c r="DC25" s="278">
        <f t="shared" si="12"/>
        <v>0</v>
      </c>
      <c r="DD25" s="279">
        <f t="shared" si="13"/>
        <v>0</v>
      </c>
      <c r="DE25" s="280">
        <f t="shared" si="14"/>
        <v>0</v>
      </c>
      <c r="DF25" s="281">
        <f t="shared" si="15"/>
        <v>0</v>
      </c>
      <c r="DG25" s="4"/>
      <c r="DH25" s="4"/>
      <c r="DI25" s="164">
        <v>160</v>
      </c>
      <c r="DJ25" s="327"/>
      <c r="DK25" s="177"/>
      <c r="DL25" s="164">
        <v>160</v>
      </c>
      <c r="DM25" s="327"/>
      <c r="DN25" s="177"/>
      <c r="DO25" s="164">
        <v>160</v>
      </c>
      <c r="DP25" s="327"/>
      <c r="DQ25" s="177"/>
      <c r="DR25" s="164">
        <v>160</v>
      </c>
      <c r="DS25" s="327"/>
      <c r="DT25" s="177"/>
      <c r="DU25" s="164">
        <v>160</v>
      </c>
      <c r="DV25" s="327"/>
      <c r="DW25" s="177"/>
      <c r="DX25" s="164">
        <v>160</v>
      </c>
      <c r="DY25" s="327"/>
      <c r="DZ25" s="177"/>
      <c r="EA25" s="164">
        <v>160</v>
      </c>
      <c r="EB25" s="327"/>
      <c r="EC25" s="177"/>
      <c r="ED25" s="164">
        <v>160</v>
      </c>
      <c r="EE25" s="327"/>
      <c r="EF25" s="177"/>
      <c r="EG25" s="164">
        <v>160</v>
      </c>
      <c r="EH25" s="327"/>
      <c r="EI25" s="177"/>
      <c r="EJ25" s="164">
        <v>160</v>
      </c>
      <c r="EK25" s="327"/>
      <c r="EL25" s="177"/>
      <c r="EM25" s="164">
        <v>160</v>
      </c>
      <c r="EN25" s="327"/>
      <c r="EO25" s="177"/>
      <c r="EP25" s="164">
        <v>160</v>
      </c>
      <c r="EQ25" s="327"/>
      <c r="ER25" s="177"/>
      <c r="ES25" s="278">
        <f t="shared" si="16"/>
        <v>0</v>
      </c>
      <c r="ET25" s="279">
        <f t="shared" si="17"/>
        <v>0</v>
      </c>
      <c r="EU25" s="280">
        <f t="shared" si="18"/>
        <v>0</v>
      </c>
      <c r="EV25" s="281">
        <f t="shared" si="19"/>
        <v>0</v>
      </c>
      <c r="EW25" s="4"/>
      <c r="EX25" s="4"/>
      <c r="EY25" s="164">
        <v>160</v>
      </c>
      <c r="EZ25" s="327"/>
      <c r="FA25" s="177"/>
      <c r="FB25" s="164">
        <v>160</v>
      </c>
      <c r="FC25" s="327"/>
      <c r="FD25" s="177"/>
      <c r="FE25" s="164">
        <v>160</v>
      </c>
      <c r="FF25" s="327"/>
      <c r="FG25" s="177"/>
      <c r="FH25" s="164">
        <v>160</v>
      </c>
      <c r="FI25" s="327"/>
      <c r="FJ25" s="177"/>
      <c r="FK25" s="164">
        <v>160</v>
      </c>
      <c r="FL25" s="327"/>
      <c r="FM25" s="177"/>
      <c r="FN25" s="164">
        <v>160</v>
      </c>
      <c r="FO25" s="327"/>
      <c r="FP25" s="177"/>
      <c r="FQ25" s="164">
        <v>160</v>
      </c>
      <c r="FR25" s="327"/>
      <c r="FS25" s="177"/>
      <c r="FT25" s="164">
        <v>160</v>
      </c>
      <c r="FU25" s="327"/>
      <c r="FV25" s="177"/>
      <c r="FW25" s="164">
        <v>160</v>
      </c>
      <c r="FX25" s="327"/>
      <c r="FY25" s="177"/>
      <c r="FZ25" s="164">
        <v>160</v>
      </c>
      <c r="GA25" s="327"/>
      <c r="GB25" s="177"/>
      <c r="GC25" s="164">
        <v>160</v>
      </c>
      <c r="GD25" s="327"/>
      <c r="GE25" s="177"/>
      <c r="GF25" s="164">
        <v>160</v>
      </c>
      <c r="GG25" s="327"/>
      <c r="GH25" s="177"/>
      <c r="GI25" s="278">
        <f t="shared" si="20"/>
        <v>0</v>
      </c>
      <c r="GJ25" s="279">
        <f t="shared" si="21"/>
        <v>0</v>
      </c>
      <c r="GK25" s="280">
        <f t="shared" si="22"/>
        <v>0</v>
      </c>
      <c r="GL25" s="281">
        <f t="shared" si="23"/>
        <v>0</v>
      </c>
      <c r="GM25" s="4"/>
      <c r="GN25" s="4"/>
      <c r="GO25" s="164">
        <v>160</v>
      </c>
      <c r="GP25" s="327"/>
      <c r="GQ25" s="177"/>
      <c r="GR25" s="164">
        <v>160</v>
      </c>
      <c r="GS25" s="327"/>
      <c r="GT25" s="177"/>
      <c r="GU25" s="164">
        <v>160</v>
      </c>
      <c r="GV25" s="327"/>
      <c r="GW25" s="177"/>
      <c r="GX25" s="164">
        <v>160</v>
      </c>
      <c r="GY25" s="327"/>
      <c r="GZ25" s="177"/>
      <c r="HA25" s="164">
        <v>160</v>
      </c>
      <c r="HB25" s="327"/>
      <c r="HC25" s="177"/>
      <c r="HD25" s="164">
        <v>160</v>
      </c>
      <c r="HE25" s="327"/>
      <c r="HF25" s="177"/>
      <c r="HG25" s="164">
        <v>160</v>
      </c>
      <c r="HH25" s="327"/>
      <c r="HI25" s="177"/>
      <c r="HJ25" s="164">
        <v>160</v>
      </c>
      <c r="HK25" s="327"/>
      <c r="HL25" s="177"/>
      <c r="HM25" s="164">
        <v>160</v>
      </c>
      <c r="HN25" s="327"/>
      <c r="HO25" s="177"/>
      <c r="HP25" s="164">
        <v>160</v>
      </c>
      <c r="HQ25" s="327"/>
      <c r="HR25" s="177"/>
      <c r="HS25" s="164">
        <v>160</v>
      </c>
      <c r="HT25" s="327"/>
      <c r="HU25" s="177"/>
      <c r="HV25" s="164">
        <v>160</v>
      </c>
      <c r="HW25" s="327"/>
      <c r="HX25" s="177"/>
      <c r="HY25" s="278">
        <f t="shared" si="24"/>
        <v>0</v>
      </c>
      <c r="HZ25" s="279">
        <f t="shared" si="25"/>
        <v>0</v>
      </c>
      <c r="IA25" s="280">
        <f t="shared" si="26"/>
        <v>0</v>
      </c>
      <c r="IB25" s="281">
        <f t="shared" si="27"/>
        <v>0</v>
      </c>
      <c r="IC25" s="4"/>
      <c r="ID25" s="4"/>
      <c r="IE25" s="164">
        <v>160</v>
      </c>
      <c r="IF25" s="327"/>
      <c r="IG25" s="177"/>
      <c r="IH25" s="164">
        <v>160</v>
      </c>
      <c r="II25" s="327"/>
      <c r="IJ25" s="177"/>
      <c r="IK25" s="164">
        <v>160</v>
      </c>
      <c r="IL25" s="327"/>
      <c r="IM25" s="177"/>
      <c r="IN25" s="164">
        <v>160</v>
      </c>
      <c r="IO25" s="327"/>
      <c r="IP25" s="177"/>
      <c r="IQ25" s="164">
        <v>160</v>
      </c>
      <c r="IR25" s="327"/>
      <c r="IS25" s="177"/>
      <c r="IT25" s="164">
        <v>160</v>
      </c>
      <c r="IU25" s="327"/>
      <c r="IV25" s="177"/>
      <c r="IW25" s="164">
        <v>160</v>
      </c>
      <c r="IX25" s="327"/>
      <c r="IY25" s="177"/>
      <c r="IZ25" s="164">
        <v>160</v>
      </c>
      <c r="JA25" s="327"/>
      <c r="JB25" s="177"/>
      <c r="JC25" s="164">
        <v>160</v>
      </c>
      <c r="JD25" s="327"/>
      <c r="JE25" s="177"/>
      <c r="JF25" s="164">
        <v>160</v>
      </c>
      <c r="JG25" s="327"/>
      <c r="JH25" s="177"/>
      <c r="JI25" s="164">
        <v>160</v>
      </c>
      <c r="JJ25" s="327"/>
      <c r="JK25" s="177"/>
      <c r="JL25" s="164">
        <v>160</v>
      </c>
      <c r="JM25" s="327"/>
      <c r="JN25" s="177"/>
      <c r="JO25" s="278">
        <f t="shared" si="28"/>
        <v>0</v>
      </c>
      <c r="JP25" s="279">
        <f t="shared" si="29"/>
        <v>0</v>
      </c>
      <c r="JQ25" s="280">
        <f t="shared" si="30"/>
        <v>0</v>
      </c>
      <c r="JR25" s="281">
        <f t="shared" si="31"/>
        <v>0</v>
      </c>
      <c r="JS25" s="4"/>
      <c r="JT25" s="4"/>
      <c r="JU25" s="164">
        <v>160</v>
      </c>
      <c r="JV25" s="327"/>
      <c r="JW25" s="177"/>
      <c r="JX25" s="164">
        <v>160</v>
      </c>
      <c r="JY25" s="327"/>
      <c r="JZ25" s="177"/>
      <c r="KA25" s="164">
        <v>160</v>
      </c>
      <c r="KB25" s="327"/>
      <c r="KC25" s="177"/>
      <c r="KD25" s="164">
        <v>160</v>
      </c>
      <c r="KE25" s="327"/>
      <c r="KF25" s="177"/>
      <c r="KG25" s="164">
        <v>160</v>
      </c>
      <c r="KH25" s="327"/>
      <c r="KI25" s="177"/>
      <c r="KJ25" s="164">
        <v>160</v>
      </c>
      <c r="KK25" s="327"/>
      <c r="KL25" s="177"/>
      <c r="KM25" s="164">
        <v>160</v>
      </c>
      <c r="KN25" s="327"/>
      <c r="KO25" s="177"/>
      <c r="KP25" s="164">
        <v>160</v>
      </c>
      <c r="KQ25" s="327"/>
      <c r="KR25" s="177"/>
      <c r="KS25" s="164">
        <v>160</v>
      </c>
      <c r="KT25" s="327"/>
      <c r="KU25" s="177"/>
      <c r="KV25" s="164">
        <v>160</v>
      </c>
      <c r="KW25" s="327"/>
      <c r="KX25" s="177"/>
      <c r="KY25" s="164">
        <v>160</v>
      </c>
      <c r="KZ25" s="327"/>
      <c r="LA25" s="177"/>
      <c r="LB25" s="164">
        <v>160</v>
      </c>
      <c r="LC25" s="327"/>
      <c r="LD25" s="177"/>
      <c r="LE25" s="278">
        <f t="shared" si="32"/>
        <v>0</v>
      </c>
      <c r="LF25" s="279">
        <f t="shared" si="33"/>
        <v>0</v>
      </c>
      <c r="LG25" s="280">
        <f t="shared" si="34"/>
        <v>0</v>
      </c>
      <c r="LH25" s="281">
        <f t="shared" si="35"/>
        <v>0</v>
      </c>
      <c r="LI25" s="4"/>
      <c r="LJ25" s="4"/>
      <c r="LK25" s="164">
        <v>160</v>
      </c>
      <c r="LL25" s="327"/>
      <c r="LM25" s="177"/>
      <c r="LN25" s="164">
        <v>160</v>
      </c>
      <c r="LO25" s="327"/>
      <c r="LP25" s="177"/>
      <c r="LQ25" s="164">
        <v>160</v>
      </c>
      <c r="LR25" s="327"/>
      <c r="LS25" s="177"/>
      <c r="LT25" s="164">
        <v>160</v>
      </c>
      <c r="LU25" s="327"/>
      <c r="LV25" s="177"/>
      <c r="LW25" s="164">
        <v>160</v>
      </c>
      <c r="LX25" s="327"/>
      <c r="LY25" s="177"/>
      <c r="LZ25" s="164">
        <v>160</v>
      </c>
      <c r="MA25" s="327"/>
      <c r="MB25" s="177"/>
      <c r="MC25" s="164">
        <v>160</v>
      </c>
      <c r="MD25" s="327"/>
      <c r="ME25" s="177"/>
      <c r="MF25" s="164">
        <v>160</v>
      </c>
      <c r="MG25" s="327"/>
      <c r="MH25" s="177"/>
      <c r="MI25" s="164">
        <v>160</v>
      </c>
      <c r="MJ25" s="327"/>
      <c r="MK25" s="177"/>
      <c r="ML25" s="164">
        <v>160</v>
      </c>
      <c r="MM25" s="327"/>
      <c r="MN25" s="177"/>
      <c r="MO25" s="164">
        <v>160</v>
      </c>
      <c r="MP25" s="327"/>
      <c r="MQ25" s="177"/>
      <c r="MR25" s="164">
        <v>160</v>
      </c>
      <c r="MS25" s="327"/>
      <c r="MT25" s="177"/>
      <c r="MU25" s="278">
        <f t="shared" si="36"/>
        <v>0</v>
      </c>
      <c r="MV25" s="279">
        <f t="shared" si="37"/>
        <v>0</v>
      </c>
      <c r="MW25" s="280">
        <f t="shared" si="38"/>
        <v>0</v>
      </c>
      <c r="MX25" s="281">
        <f t="shared" si="39"/>
        <v>0</v>
      </c>
      <c r="MY25" s="4"/>
      <c r="MZ25" s="4"/>
      <c r="NA25" s="164">
        <v>160</v>
      </c>
      <c r="NB25" s="327"/>
      <c r="NC25" s="177"/>
      <c r="ND25" s="164">
        <v>160</v>
      </c>
      <c r="NE25" s="327"/>
      <c r="NF25" s="177"/>
      <c r="NG25" s="164">
        <v>160</v>
      </c>
      <c r="NH25" s="327"/>
      <c r="NI25" s="177"/>
      <c r="NJ25" s="164">
        <v>160</v>
      </c>
      <c r="NK25" s="327"/>
      <c r="NL25" s="177"/>
      <c r="NM25" s="164">
        <v>160</v>
      </c>
      <c r="NN25" s="327"/>
      <c r="NO25" s="177"/>
      <c r="NP25" s="164">
        <v>160</v>
      </c>
      <c r="NQ25" s="327"/>
      <c r="NR25" s="177"/>
      <c r="NS25" s="164">
        <v>160</v>
      </c>
      <c r="NT25" s="327"/>
      <c r="NU25" s="177"/>
      <c r="NV25" s="164">
        <v>160</v>
      </c>
      <c r="NW25" s="327"/>
      <c r="NX25" s="177"/>
      <c r="NY25" s="164">
        <v>160</v>
      </c>
      <c r="NZ25" s="327"/>
      <c r="OA25" s="177"/>
      <c r="OB25" s="164">
        <v>160</v>
      </c>
      <c r="OC25" s="327"/>
      <c r="OD25" s="177"/>
      <c r="OE25" s="164">
        <v>160</v>
      </c>
      <c r="OF25" s="327"/>
      <c r="OG25" s="177"/>
      <c r="OH25" s="164">
        <v>160</v>
      </c>
      <c r="OI25" s="327"/>
      <c r="OJ25" s="177"/>
      <c r="OK25" s="278">
        <f t="shared" si="40"/>
        <v>0</v>
      </c>
      <c r="OL25" s="279">
        <f t="shared" si="41"/>
        <v>0</v>
      </c>
      <c r="OM25" s="280">
        <f t="shared" si="42"/>
        <v>0</v>
      </c>
      <c r="ON25" s="281">
        <f t="shared" si="43"/>
        <v>0</v>
      </c>
      <c r="OO25" s="4"/>
      <c r="OP25" s="4"/>
      <c r="OQ25" s="283" t="s">
        <v>297</v>
      </c>
      <c r="OR25" s="354">
        <v>160</v>
      </c>
      <c r="OS25" s="327"/>
      <c r="OT25" s="177"/>
      <c r="OU25" s="278">
        <f t="shared" si="44"/>
        <v>0</v>
      </c>
      <c r="OV25" s="281">
        <f t="shared" si="45"/>
        <v>0</v>
      </c>
      <c r="OW25" s="280">
        <f t="shared" si="46"/>
        <v>0</v>
      </c>
      <c r="OX25" s="281">
        <f t="shared" si="47"/>
        <v>0</v>
      </c>
      <c r="OY25" s="293"/>
      <c r="OZ25" s="4"/>
      <c r="PA25" s="4"/>
      <c r="PB25" s="274">
        <f t="shared" si="0"/>
        <v>0</v>
      </c>
      <c r="PC25" s="275">
        <f t="shared" si="1"/>
        <v>0</v>
      </c>
      <c r="PD25" s="280">
        <f t="shared" si="2"/>
        <v>0</v>
      </c>
      <c r="PE25" s="281">
        <f t="shared" si="3"/>
        <v>0</v>
      </c>
      <c r="PF25" s="276">
        <f t="shared" si="4"/>
        <v>0</v>
      </c>
      <c r="PG25" s="277">
        <f t="shared" si="5"/>
        <v>0</v>
      </c>
      <c r="PH25" s="280">
        <f t="shared" si="6"/>
        <v>0</v>
      </c>
      <c r="PI25" s="279">
        <f t="shared" si="7"/>
        <v>0</v>
      </c>
      <c r="PJ25" s="406">
        <f t="shared" si="48"/>
        <v>0</v>
      </c>
      <c r="PK25" s="368">
        <f t="shared" si="49"/>
        <v>0</v>
      </c>
      <c r="PL25" s="409" t="s">
        <v>338</v>
      </c>
      <c r="PM25" s="373" t="s">
        <v>338</v>
      </c>
      <c r="PN25" s="406">
        <f t="shared" si="50"/>
        <v>0</v>
      </c>
      <c r="PO25" s="368">
        <f t="shared" si="51"/>
        <v>0</v>
      </c>
      <c r="PR25" s="4"/>
    </row>
    <row r="26" spans="1:440" s="28" customFormat="1" ht="15" hidden="1" customHeight="1" x14ac:dyDescent="0.25">
      <c r="A26" s="26"/>
      <c r="B26" s="118"/>
      <c r="C26" s="585"/>
      <c r="D26" s="586"/>
      <c r="E26" s="589"/>
      <c r="F26" s="656"/>
      <c r="G26" s="588"/>
      <c r="H26" s="119"/>
      <c r="I26" s="112">
        <f>INT(ROUND(F26,2)*(IF(RIGHT(G26,1)="*",data!$J$3*H26+(IF(H26&gt;0, data!$K$3,0)),(IF(G26&gt;0,data!$J$3*RIGHT(G26,5)+data!$K$3,0)))))</f>
        <v>0</v>
      </c>
      <c r="J26" s="112"/>
      <c r="K26" s="112"/>
      <c r="L26" s="543"/>
      <c r="M26" s="536"/>
      <c r="N26" s="112">
        <f>INT(ROUND(F26,2)*(IF(J26&gt;0,(IF(L26="ano",data!$J$6,0)),0)))</f>
        <v>0</v>
      </c>
      <c r="O26" s="114"/>
      <c r="P26" s="123"/>
      <c r="Q26" s="26"/>
      <c r="R26" s="116"/>
      <c r="S26" s="688"/>
      <c r="T26" s="117" t="s">
        <v>338</v>
      </c>
      <c r="U26" s="377"/>
      <c r="X26" s="26">
        <f>IF(OR(G26=data!$I$18,G26=data!$I$19,G26=data!$I$20,G26=data!$I$21,G26=data!$I$22,G26=data!$I$23,G26=data!$I$24,G26=data!$I$25,G26=data!$I$26,G26=data!$I$27,G26=data!$I$28,G26=data!$I$29,G26=data!$I$30,G26=data!$I$31,G26=data!$I$32,G26=data!$I$33,G26=data!$I$34,G26=data!$I$35,G26=data!$I$36,G26=data!$I$37,G26=data!$I$38,G26=data!$I$39,G26=data!$I$40,G26=data!$I$41,G26=data!$I$42,G26=data!$I$43,G26=data!$I$44),1,0)</f>
        <v>0</v>
      </c>
      <c r="Y26" s="26"/>
      <c r="Z26" s="173" t="s">
        <v>297</v>
      </c>
      <c r="AA26" s="10"/>
      <c r="AB26" s="10"/>
      <c r="AC26" s="560">
        <v>160</v>
      </c>
      <c r="AD26" s="561"/>
      <c r="AE26" s="562"/>
      <c r="AF26" s="560">
        <v>160</v>
      </c>
      <c r="AG26" s="561"/>
      <c r="AH26" s="562"/>
      <c r="AI26" s="560">
        <v>160</v>
      </c>
      <c r="AJ26" s="561"/>
      <c r="AK26" s="562"/>
      <c r="AL26" s="560">
        <v>160</v>
      </c>
      <c r="AM26" s="561"/>
      <c r="AN26" s="562"/>
      <c r="AO26" s="560">
        <v>160</v>
      </c>
      <c r="AP26" s="561"/>
      <c r="AQ26" s="562"/>
      <c r="AR26" s="560">
        <v>160</v>
      </c>
      <c r="AS26" s="561"/>
      <c r="AT26" s="562"/>
      <c r="AU26" s="560">
        <v>160</v>
      </c>
      <c r="AV26" s="561"/>
      <c r="AW26" s="562"/>
      <c r="AX26" s="560">
        <v>160</v>
      </c>
      <c r="AY26" s="561"/>
      <c r="AZ26" s="562"/>
      <c r="BA26" s="560">
        <v>160</v>
      </c>
      <c r="BB26" s="561"/>
      <c r="BC26" s="562"/>
      <c r="BD26" s="560">
        <v>160</v>
      </c>
      <c r="BE26" s="561"/>
      <c r="BF26" s="562"/>
      <c r="BG26" s="560">
        <v>160</v>
      </c>
      <c r="BH26" s="561"/>
      <c r="BI26" s="562"/>
      <c r="BJ26" s="560">
        <v>160</v>
      </c>
      <c r="BK26" s="561"/>
      <c r="BL26" s="562"/>
      <c r="BM26" s="280">
        <f t="shared" si="8"/>
        <v>0</v>
      </c>
      <c r="BN26" s="279">
        <f t="shared" si="9"/>
        <v>0</v>
      </c>
      <c r="BO26" s="280">
        <f t="shared" si="10"/>
        <v>0</v>
      </c>
      <c r="BP26" s="281">
        <f t="shared" si="11"/>
        <v>0</v>
      </c>
      <c r="BQ26" s="23"/>
      <c r="BR26" s="23"/>
      <c r="BS26" s="174">
        <v>160</v>
      </c>
      <c r="BT26" s="573"/>
      <c r="BU26" s="175"/>
      <c r="BV26" s="174">
        <v>160</v>
      </c>
      <c r="BW26" s="573"/>
      <c r="BX26" s="175"/>
      <c r="BY26" s="174">
        <v>160</v>
      </c>
      <c r="BZ26" s="573"/>
      <c r="CA26" s="175"/>
      <c r="CB26" s="174">
        <v>160</v>
      </c>
      <c r="CC26" s="573"/>
      <c r="CD26" s="175"/>
      <c r="CE26" s="174">
        <v>160</v>
      </c>
      <c r="CF26" s="573"/>
      <c r="CG26" s="175"/>
      <c r="CH26" s="174">
        <v>160</v>
      </c>
      <c r="CI26" s="573"/>
      <c r="CJ26" s="175"/>
      <c r="CK26" s="174">
        <v>160</v>
      </c>
      <c r="CL26" s="573"/>
      <c r="CM26" s="175"/>
      <c r="CN26" s="174">
        <v>160</v>
      </c>
      <c r="CO26" s="573"/>
      <c r="CP26" s="175"/>
      <c r="CQ26" s="174">
        <v>160</v>
      </c>
      <c r="CR26" s="573"/>
      <c r="CS26" s="175"/>
      <c r="CT26" s="174">
        <v>160</v>
      </c>
      <c r="CU26" s="573"/>
      <c r="CV26" s="175"/>
      <c r="CW26" s="174">
        <v>160</v>
      </c>
      <c r="CX26" s="573"/>
      <c r="CY26" s="175"/>
      <c r="CZ26" s="174">
        <v>160</v>
      </c>
      <c r="DA26" s="573"/>
      <c r="DB26" s="175"/>
      <c r="DC26" s="278">
        <f t="shared" si="12"/>
        <v>0</v>
      </c>
      <c r="DD26" s="279">
        <f t="shared" si="13"/>
        <v>0</v>
      </c>
      <c r="DE26" s="280">
        <f t="shared" si="14"/>
        <v>0</v>
      </c>
      <c r="DF26" s="281">
        <f t="shared" si="15"/>
        <v>0</v>
      </c>
      <c r="DG26" s="23"/>
      <c r="DH26" s="23"/>
      <c r="DI26" s="174">
        <v>160</v>
      </c>
      <c r="DJ26" s="573"/>
      <c r="DK26" s="175"/>
      <c r="DL26" s="174">
        <v>160</v>
      </c>
      <c r="DM26" s="573"/>
      <c r="DN26" s="175"/>
      <c r="DO26" s="174">
        <v>160</v>
      </c>
      <c r="DP26" s="573"/>
      <c r="DQ26" s="175"/>
      <c r="DR26" s="174">
        <v>160</v>
      </c>
      <c r="DS26" s="573"/>
      <c r="DT26" s="175"/>
      <c r="DU26" s="174">
        <v>160</v>
      </c>
      <c r="DV26" s="573"/>
      <c r="DW26" s="175"/>
      <c r="DX26" s="174">
        <v>160</v>
      </c>
      <c r="DY26" s="573"/>
      <c r="DZ26" s="175"/>
      <c r="EA26" s="174">
        <v>160</v>
      </c>
      <c r="EB26" s="573"/>
      <c r="EC26" s="175"/>
      <c r="ED26" s="174">
        <v>160</v>
      </c>
      <c r="EE26" s="573"/>
      <c r="EF26" s="175"/>
      <c r="EG26" s="174">
        <v>160</v>
      </c>
      <c r="EH26" s="573"/>
      <c r="EI26" s="175"/>
      <c r="EJ26" s="174">
        <v>160</v>
      </c>
      <c r="EK26" s="573"/>
      <c r="EL26" s="175"/>
      <c r="EM26" s="174">
        <v>160</v>
      </c>
      <c r="EN26" s="573"/>
      <c r="EO26" s="175"/>
      <c r="EP26" s="174">
        <v>160</v>
      </c>
      <c r="EQ26" s="573"/>
      <c r="ER26" s="175"/>
      <c r="ES26" s="278">
        <f t="shared" si="16"/>
        <v>0</v>
      </c>
      <c r="ET26" s="279">
        <f t="shared" si="17"/>
        <v>0</v>
      </c>
      <c r="EU26" s="280">
        <f t="shared" si="18"/>
        <v>0</v>
      </c>
      <c r="EV26" s="281">
        <f t="shared" si="19"/>
        <v>0</v>
      </c>
      <c r="EW26" s="23"/>
      <c r="EX26" s="23"/>
      <c r="EY26" s="174">
        <v>160</v>
      </c>
      <c r="EZ26" s="573"/>
      <c r="FA26" s="175"/>
      <c r="FB26" s="174">
        <v>160</v>
      </c>
      <c r="FC26" s="573"/>
      <c r="FD26" s="175"/>
      <c r="FE26" s="174">
        <v>160</v>
      </c>
      <c r="FF26" s="573"/>
      <c r="FG26" s="175"/>
      <c r="FH26" s="174">
        <v>160</v>
      </c>
      <c r="FI26" s="573"/>
      <c r="FJ26" s="175"/>
      <c r="FK26" s="174">
        <v>160</v>
      </c>
      <c r="FL26" s="573"/>
      <c r="FM26" s="175"/>
      <c r="FN26" s="174">
        <v>160</v>
      </c>
      <c r="FO26" s="573"/>
      <c r="FP26" s="175"/>
      <c r="FQ26" s="174">
        <v>160</v>
      </c>
      <c r="FR26" s="573"/>
      <c r="FS26" s="175"/>
      <c r="FT26" s="174">
        <v>160</v>
      </c>
      <c r="FU26" s="573"/>
      <c r="FV26" s="175"/>
      <c r="FW26" s="174">
        <v>160</v>
      </c>
      <c r="FX26" s="573"/>
      <c r="FY26" s="175"/>
      <c r="FZ26" s="174">
        <v>160</v>
      </c>
      <c r="GA26" s="573"/>
      <c r="GB26" s="175"/>
      <c r="GC26" s="174">
        <v>160</v>
      </c>
      <c r="GD26" s="573"/>
      <c r="GE26" s="175"/>
      <c r="GF26" s="174">
        <v>160</v>
      </c>
      <c r="GG26" s="573"/>
      <c r="GH26" s="175"/>
      <c r="GI26" s="278">
        <f t="shared" si="20"/>
        <v>0</v>
      </c>
      <c r="GJ26" s="279">
        <f t="shared" si="21"/>
        <v>0</v>
      </c>
      <c r="GK26" s="280">
        <f t="shared" si="22"/>
        <v>0</v>
      </c>
      <c r="GL26" s="281">
        <f t="shared" si="23"/>
        <v>0</v>
      </c>
      <c r="GM26" s="23"/>
      <c r="GN26" s="23"/>
      <c r="GO26" s="174">
        <v>160</v>
      </c>
      <c r="GP26" s="573"/>
      <c r="GQ26" s="175"/>
      <c r="GR26" s="174">
        <v>160</v>
      </c>
      <c r="GS26" s="573"/>
      <c r="GT26" s="175"/>
      <c r="GU26" s="174">
        <v>160</v>
      </c>
      <c r="GV26" s="573"/>
      <c r="GW26" s="175"/>
      <c r="GX26" s="174">
        <v>160</v>
      </c>
      <c r="GY26" s="573"/>
      <c r="GZ26" s="175"/>
      <c r="HA26" s="174">
        <v>160</v>
      </c>
      <c r="HB26" s="573"/>
      <c r="HC26" s="175"/>
      <c r="HD26" s="174">
        <v>160</v>
      </c>
      <c r="HE26" s="573"/>
      <c r="HF26" s="175"/>
      <c r="HG26" s="174">
        <v>160</v>
      </c>
      <c r="HH26" s="573"/>
      <c r="HI26" s="175"/>
      <c r="HJ26" s="174">
        <v>160</v>
      </c>
      <c r="HK26" s="573"/>
      <c r="HL26" s="175"/>
      <c r="HM26" s="174">
        <v>160</v>
      </c>
      <c r="HN26" s="573"/>
      <c r="HO26" s="175"/>
      <c r="HP26" s="174">
        <v>160</v>
      </c>
      <c r="HQ26" s="573"/>
      <c r="HR26" s="175"/>
      <c r="HS26" s="174">
        <v>160</v>
      </c>
      <c r="HT26" s="573"/>
      <c r="HU26" s="175"/>
      <c r="HV26" s="174">
        <v>160</v>
      </c>
      <c r="HW26" s="573"/>
      <c r="HX26" s="175"/>
      <c r="HY26" s="278">
        <f t="shared" si="24"/>
        <v>0</v>
      </c>
      <c r="HZ26" s="279">
        <f t="shared" si="25"/>
        <v>0</v>
      </c>
      <c r="IA26" s="280">
        <f t="shared" si="26"/>
        <v>0</v>
      </c>
      <c r="IB26" s="281">
        <f t="shared" si="27"/>
        <v>0</v>
      </c>
      <c r="IC26" s="23"/>
      <c r="ID26" s="23"/>
      <c r="IE26" s="174">
        <v>160</v>
      </c>
      <c r="IF26" s="573"/>
      <c r="IG26" s="175"/>
      <c r="IH26" s="174">
        <v>160</v>
      </c>
      <c r="II26" s="573"/>
      <c r="IJ26" s="175"/>
      <c r="IK26" s="174">
        <v>160</v>
      </c>
      <c r="IL26" s="573"/>
      <c r="IM26" s="175"/>
      <c r="IN26" s="174">
        <v>160</v>
      </c>
      <c r="IO26" s="573"/>
      <c r="IP26" s="175"/>
      <c r="IQ26" s="174">
        <v>160</v>
      </c>
      <c r="IR26" s="573"/>
      <c r="IS26" s="175"/>
      <c r="IT26" s="174">
        <v>160</v>
      </c>
      <c r="IU26" s="573"/>
      <c r="IV26" s="175"/>
      <c r="IW26" s="174">
        <v>160</v>
      </c>
      <c r="IX26" s="573"/>
      <c r="IY26" s="175"/>
      <c r="IZ26" s="174">
        <v>160</v>
      </c>
      <c r="JA26" s="573"/>
      <c r="JB26" s="175"/>
      <c r="JC26" s="174">
        <v>160</v>
      </c>
      <c r="JD26" s="573"/>
      <c r="JE26" s="175"/>
      <c r="JF26" s="174">
        <v>160</v>
      </c>
      <c r="JG26" s="573"/>
      <c r="JH26" s="175"/>
      <c r="JI26" s="174">
        <v>160</v>
      </c>
      <c r="JJ26" s="573"/>
      <c r="JK26" s="175"/>
      <c r="JL26" s="174">
        <v>160</v>
      </c>
      <c r="JM26" s="573"/>
      <c r="JN26" s="175"/>
      <c r="JO26" s="278">
        <f t="shared" si="28"/>
        <v>0</v>
      </c>
      <c r="JP26" s="279">
        <f t="shared" si="29"/>
        <v>0</v>
      </c>
      <c r="JQ26" s="280">
        <f t="shared" si="30"/>
        <v>0</v>
      </c>
      <c r="JR26" s="281">
        <f t="shared" si="31"/>
        <v>0</v>
      </c>
      <c r="JS26" s="23"/>
      <c r="JT26" s="23"/>
      <c r="JU26" s="174">
        <v>160</v>
      </c>
      <c r="JV26" s="573"/>
      <c r="JW26" s="175"/>
      <c r="JX26" s="174">
        <v>160</v>
      </c>
      <c r="JY26" s="573"/>
      <c r="JZ26" s="175"/>
      <c r="KA26" s="174">
        <v>160</v>
      </c>
      <c r="KB26" s="573"/>
      <c r="KC26" s="175"/>
      <c r="KD26" s="174">
        <v>160</v>
      </c>
      <c r="KE26" s="573"/>
      <c r="KF26" s="175"/>
      <c r="KG26" s="174">
        <v>160</v>
      </c>
      <c r="KH26" s="573"/>
      <c r="KI26" s="175"/>
      <c r="KJ26" s="174">
        <v>160</v>
      </c>
      <c r="KK26" s="573"/>
      <c r="KL26" s="175"/>
      <c r="KM26" s="174">
        <v>160</v>
      </c>
      <c r="KN26" s="573"/>
      <c r="KO26" s="175"/>
      <c r="KP26" s="174">
        <v>160</v>
      </c>
      <c r="KQ26" s="573"/>
      <c r="KR26" s="175"/>
      <c r="KS26" s="174">
        <v>160</v>
      </c>
      <c r="KT26" s="573"/>
      <c r="KU26" s="175"/>
      <c r="KV26" s="174">
        <v>160</v>
      </c>
      <c r="KW26" s="573"/>
      <c r="KX26" s="175"/>
      <c r="KY26" s="174">
        <v>160</v>
      </c>
      <c r="KZ26" s="573"/>
      <c r="LA26" s="175"/>
      <c r="LB26" s="174">
        <v>160</v>
      </c>
      <c r="LC26" s="573"/>
      <c r="LD26" s="175"/>
      <c r="LE26" s="278">
        <f t="shared" si="32"/>
        <v>0</v>
      </c>
      <c r="LF26" s="279">
        <f t="shared" si="33"/>
        <v>0</v>
      </c>
      <c r="LG26" s="280">
        <f t="shared" si="34"/>
        <v>0</v>
      </c>
      <c r="LH26" s="281">
        <f t="shared" si="35"/>
        <v>0</v>
      </c>
      <c r="LI26" s="23"/>
      <c r="LJ26" s="23"/>
      <c r="LK26" s="174">
        <v>160</v>
      </c>
      <c r="LL26" s="573"/>
      <c r="LM26" s="175"/>
      <c r="LN26" s="174">
        <v>160</v>
      </c>
      <c r="LO26" s="573"/>
      <c r="LP26" s="175"/>
      <c r="LQ26" s="174">
        <v>160</v>
      </c>
      <c r="LR26" s="573"/>
      <c r="LS26" s="175"/>
      <c r="LT26" s="174">
        <v>160</v>
      </c>
      <c r="LU26" s="573"/>
      <c r="LV26" s="175"/>
      <c r="LW26" s="174">
        <v>160</v>
      </c>
      <c r="LX26" s="573"/>
      <c r="LY26" s="175"/>
      <c r="LZ26" s="174">
        <v>160</v>
      </c>
      <c r="MA26" s="573"/>
      <c r="MB26" s="175"/>
      <c r="MC26" s="174">
        <v>160</v>
      </c>
      <c r="MD26" s="573"/>
      <c r="ME26" s="175"/>
      <c r="MF26" s="174">
        <v>160</v>
      </c>
      <c r="MG26" s="573"/>
      <c r="MH26" s="175"/>
      <c r="MI26" s="174">
        <v>160</v>
      </c>
      <c r="MJ26" s="573"/>
      <c r="MK26" s="175"/>
      <c r="ML26" s="174">
        <v>160</v>
      </c>
      <c r="MM26" s="573"/>
      <c r="MN26" s="175"/>
      <c r="MO26" s="174">
        <v>160</v>
      </c>
      <c r="MP26" s="573"/>
      <c r="MQ26" s="175"/>
      <c r="MR26" s="174">
        <v>160</v>
      </c>
      <c r="MS26" s="573"/>
      <c r="MT26" s="175"/>
      <c r="MU26" s="278">
        <f t="shared" si="36"/>
        <v>0</v>
      </c>
      <c r="MV26" s="279">
        <f t="shared" si="37"/>
        <v>0</v>
      </c>
      <c r="MW26" s="280">
        <f t="shared" si="38"/>
        <v>0</v>
      </c>
      <c r="MX26" s="281">
        <f t="shared" si="39"/>
        <v>0</v>
      </c>
      <c r="MY26" s="23"/>
      <c r="MZ26" s="23"/>
      <c r="NA26" s="174">
        <v>160</v>
      </c>
      <c r="NB26" s="573"/>
      <c r="NC26" s="175"/>
      <c r="ND26" s="174">
        <v>160</v>
      </c>
      <c r="NE26" s="573"/>
      <c r="NF26" s="175"/>
      <c r="NG26" s="174">
        <v>160</v>
      </c>
      <c r="NH26" s="573"/>
      <c r="NI26" s="175"/>
      <c r="NJ26" s="174">
        <v>160</v>
      </c>
      <c r="NK26" s="573"/>
      <c r="NL26" s="175"/>
      <c r="NM26" s="174">
        <v>160</v>
      </c>
      <c r="NN26" s="573"/>
      <c r="NO26" s="175"/>
      <c r="NP26" s="174">
        <v>160</v>
      </c>
      <c r="NQ26" s="573"/>
      <c r="NR26" s="175"/>
      <c r="NS26" s="174">
        <v>160</v>
      </c>
      <c r="NT26" s="573"/>
      <c r="NU26" s="175"/>
      <c r="NV26" s="174">
        <v>160</v>
      </c>
      <c r="NW26" s="573"/>
      <c r="NX26" s="175"/>
      <c r="NY26" s="174">
        <v>160</v>
      </c>
      <c r="NZ26" s="573"/>
      <c r="OA26" s="175"/>
      <c r="OB26" s="174">
        <v>160</v>
      </c>
      <c r="OC26" s="573"/>
      <c r="OD26" s="175"/>
      <c r="OE26" s="174">
        <v>160</v>
      </c>
      <c r="OF26" s="573"/>
      <c r="OG26" s="175"/>
      <c r="OH26" s="174">
        <v>160</v>
      </c>
      <c r="OI26" s="573"/>
      <c r="OJ26" s="175"/>
      <c r="OK26" s="278">
        <f t="shared" si="40"/>
        <v>0</v>
      </c>
      <c r="OL26" s="279">
        <f t="shared" si="41"/>
        <v>0</v>
      </c>
      <c r="OM26" s="280">
        <f t="shared" si="42"/>
        <v>0</v>
      </c>
      <c r="ON26" s="281">
        <f t="shared" si="43"/>
        <v>0</v>
      </c>
      <c r="OO26" s="23"/>
      <c r="OP26" s="23"/>
      <c r="OQ26" s="571" t="s">
        <v>297</v>
      </c>
      <c r="OR26" s="577">
        <v>160</v>
      </c>
      <c r="OS26" s="573"/>
      <c r="OT26" s="175"/>
      <c r="OU26" s="278">
        <f t="shared" si="44"/>
        <v>0</v>
      </c>
      <c r="OV26" s="281">
        <f t="shared" si="45"/>
        <v>0</v>
      </c>
      <c r="OW26" s="280">
        <f t="shared" si="46"/>
        <v>0</v>
      </c>
      <c r="OX26" s="281">
        <f t="shared" si="47"/>
        <v>0</v>
      </c>
      <c r="OY26" s="574"/>
      <c r="OZ26" s="23"/>
      <c r="PA26" s="23"/>
      <c r="PB26" s="274">
        <f t="shared" si="0"/>
        <v>0</v>
      </c>
      <c r="PC26" s="275">
        <f t="shared" si="1"/>
        <v>0</v>
      </c>
      <c r="PD26" s="280">
        <f t="shared" si="2"/>
        <v>0</v>
      </c>
      <c r="PE26" s="281">
        <f t="shared" si="3"/>
        <v>0</v>
      </c>
      <c r="PF26" s="276">
        <f t="shared" si="4"/>
        <v>0</v>
      </c>
      <c r="PG26" s="277">
        <f t="shared" si="5"/>
        <v>0</v>
      </c>
      <c r="PH26" s="280">
        <f t="shared" si="6"/>
        <v>0</v>
      </c>
      <c r="PI26" s="279">
        <f t="shared" si="7"/>
        <v>0</v>
      </c>
      <c r="PJ26" s="406">
        <f t="shared" si="48"/>
        <v>0</v>
      </c>
      <c r="PK26" s="368">
        <f t="shared" si="49"/>
        <v>0</v>
      </c>
      <c r="PL26" s="409" t="s">
        <v>338</v>
      </c>
      <c r="PM26" s="373" t="s">
        <v>338</v>
      </c>
      <c r="PN26" s="406">
        <f t="shared" si="50"/>
        <v>0</v>
      </c>
      <c r="PO26" s="368">
        <f t="shared" si="51"/>
        <v>0</v>
      </c>
      <c r="PP26" s="26"/>
      <c r="PQ26" s="26"/>
      <c r="PR26" s="23"/>
      <c r="PX26" s="26"/>
    </row>
    <row r="27" spans="1:440" s="26" customFormat="1" ht="16.5" customHeight="1" x14ac:dyDescent="0.25">
      <c r="B27" s="118" t="s">
        <v>20</v>
      </c>
      <c r="C27" s="1094"/>
      <c r="D27" s="1095"/>
      <c r="E27" s="320"/>
      <c r="F27" s="656">
        <v>1</v>
      </c>
      <c r="G27" s="321"/>
      <c r="H27" s="122"/>
      <c r="I27" s="112">
        <f>INT(ROUND(F27,2)*(IF(RIGHT(G27,1)="*",data!$J$3*H27+(IF(H27&gt;0, data!$K$3,0)),(IF(G27&gt;0,data!$J$3*RIGHT(G27,5)+data!$K$3,0)))))</f>
        <v>0</v>
      </c>
      <c r="J27" s="112">
        <f>IF(E27&gt;0,I27*E27,0)</f>
        <v>0</v>
      </c>
      <c r="K27" s="112"/>
      <c r="L27" s="317"/>
      <c r="M27" s="316"/>
      <c r="N27" s="112">
        <f>INT(ROUND(F27,2)*(IF(J27&gt;0,(IF(L27="ano",data!$J$6,0)),0)))</f>
        <v>0</v>
      </c>
      <c r="O27" s="114">
        <f>IF(M27&gt;E27,N27*E27,N27*M27)</f>
        <v>0</v>
      </c>
      <c r="P27" s="123">
        <f>J27+O27</f>
        <v>0</v>
      </c>
      <c r="R27" s="116" t="str">
        <f>IF(P27&gt;0,1,"")</f>
        <v/>
      </c>
      <c r="S27" s="688"/>
      <c r="T27" s="117" t="s">
        <v>338</v>
      </c>
      <c r="U27" s="377" t="str">
        <f t="shared" si="52"/>
        <v/>
      </c>
      <c r="V27" s="26">
        <f>IF(P27&gt;0,IF(ISTEXT(C27)=TRUE,0,1),0)</f>
        <v>0</v>
      </c>
      <c r="W27" s="26">
        <f>IF(H27&gt;0,IF(RIGHT(G27,1)="*",0,1),0)</f>
        <v>0</v>
      </c>
      <c r="X27" s="26">
        <f>IF(OR(G27=data!$I$18,G27=data!$I$19,G27=data!$I$20,G27=data!$I$21,G27=data!$I$22,G27=data!$I$23,G27=data!$I$24,G27=data!$I$25,G27=data!$I$26,G27=data!$I$27,G27=data!$I$28,G27=data!$I$29,G27=data!$I$30,G27=data!$I$31,G27=data!$I$32,G27=data!$I$33,G27=data!$I$34,G27=data!$I$35,G27=data!$I$36,G27=data!$I$37,G27=data!$I$38,G27=data!$I$39,G27=data!$I$40,G27=data!$I$41,G27=data!$I$42,G27=data!$I$43,G27=data!$I$44),1,0)</f>
        <v>0</v>
      </c>
      <c r="Z27" s="176" t="s">
        <v>297</v>
      </c>
      <c r="AA27" s="10"/>
      <c r="AB27" s="10"/>
      <c r="AC27" s="168">
        <v>160</v>
      </c>
      <c r="AD27" s="328"/>
      <c r="AE27" s="223"/>
      <c r="AF27" s="168">
        <v>160</v>
      </c>
      <c r="AG27" s="328"/>
      <c r="AH27" s="223"/>
      <c r="AI27" s="168">
        <v>160</v>
      </c>
      <c r="AJ27" s="328"/>
      <c r="AK27" s="223"/>
      <c r="AL27" s="168">
        <v>160</v>
      </c>
      <c r="AM27" s="328"/>
      <c r="AN27" s="223"/>
      <c r="AO27" s="168">
        <v>160</v>
      </c>
      <c r="AP27" s="328"/>
      <c r="AQ27" s="223"/>
      <c r="AR27" s="168">
        <v>160</v>
      </c>
      <c r="AS27" s="328"/>
      <c r="AT27" s="223"/>
      <c r="AU27" s="168">
        <v>160</v>
      </c>
      <c r="AV27" s="328"/>
      <c r="AW27" s="223"/>
      <c r="AX27" s="168">
        <v>160</v>
      </c>
      <c r="AY27" s="328"/>
      <c r="AZ27" s="223"/>
      <c r="BA27" s="168">
        <v>160</v>
      </c>
      <c r="BB27" s="328"/>
      <c r="BC27" s="223"/>
      <c r="BD27" s="168">
        <v>160</v>
      </c>
      <c r="BE27" s="328"/>
      <c r="BF27" s="223"/>
      <c r="BG27" s="168">
        <v>160</v>
      </c>
      <c r="BH27" s="328"/>
      <c r="BI27" s="223"/>
      <c r="BJ27" s="168">
        <v>160</v>
      </c>
      <c r="BK27" s="328"/>
      <c r="BL27" s="223"/>
      <c r="BM27" s="280">
        <f t="shared" si="8"/>
        <v>0</v>
      </c>
      <c r="BN27" s="279">
        <f t="shared" si="9"/>
        <v>0</v>
      </c>
      <c r="BO27" s="280">
        <f t="shared" si="10"/>
        <v>0</v>
      </c>
      <c r="BP27" s="281">
        <f t="shared" si="11"/>
        <v>0</v>
      </c>
      <c r="BQ27" s="4"/>
      <c r="BR27" s="4"/>
      <c r="BS27" s="164">
        <v>160</v>
      </c>
      <c r="BT27" s="327"/>
      <c r="BU27" s="177"/>
      <c r="BV27" s="164">
        <v>160</v>
      </c>
      <c r="BW27" s="327"/>
      <c r="BX27" s="177"/>
      <c r="BY27" s="164">
        <v>160</v>
      </c>
      <c r="BZ27" s="327"/>
      <c r="CA27" s="177"/>
      <c r="CB27" s="164">
        <v>160</v>
      </c>
      <c r="CC27" s="327"/>
      <c r="CD27" s="177"/>
      <c r="CE27" s="164">
        <v>160</v>
      </c>
      <c r="CF27" s="327"/>
      <c r="CG27" s="177"/>
      <c r="CH27" s="164">
        <v>160</v>
      </c>
      <c r="CI27" s="327"/>
      <c r="CJ27" s="177"/>
      <c r="CK27" s="164">
        <v>160</v>
      </c>
      <c r="CL27" s="327"/>
      <c r="CM27" s="177"/>
      <c r="CN27" s="164">
        <v>160</v>
      </c>
      <c r="CO27" s="327"/>
      <c r="CP27" s="177"/>
      <c r="CQ27" s="164">
        <v>160</v>
      </c>
      <c r="CR27" s="327"/>
      <c r="CS27" s="177"/>
      <c r="CT27" s="164">
        <v>160</v>
      </c>
      <c r="CU27" s="327"/>
      <c r="CV27" s="177"/>
      <c r="CW27" s="164">
        <v>160</v>
      </c>
      <c r="CX27" s="327"/>
      <c r="CY27" s="177"/>
      <c r="CZ27" s="164">
        <v>160</v>
      </c>
      <c r="DA27" s="327"/>
      <c r="DB27" s="177"/>
      <c r="DC27" s="278">
        <f t="shared" si="12"/>
        <v>0</v>
      </c>
      <c r="DD27" s="279">
        <f t="shared" si="13"/>
        <v>0</v>
      </c>
      <c r="DE27" s="280">
        <f t="shared" si="14"/>
        <v>0</v>
      </c>
      <c r="DF27" s="281">
        <f t="shared" si="15"/>
        <v>0</v>
      </c>
      <c r="DG27" s="4"/>
      <c r="DH27" s="4"/>
      <c r="DI27" s="164">
        <v>160</v>
      </c>
      <c r="DJ27" s="327"/>
      <c r="DK27" s="177"/>
      <c r="DL27" s="164">
        <v>160</v>
      </c>
      <c r="DM27" s="327"/>
      <c r="DN27" s="177"/>
      <c r="DO27" s="164">
        <v>160</v>
      </c>
      <c r="DP27" s="327"/>
      <c r="DQ27" s="177"/>
      <c r="DR27" s="164">
        <v>160</v>
      </c>
      <c r="DS27" s="327"/>
      <c r="DT27" s="177"/>
      <c r="DU27" s="164">
        <v>160</v>
      </c>
      <c r="DV27" s="327"/>
      <c r="DW27" s="177"/>
      <c r="DX27" s="164">
        <v>160</v>
      </c>
      <c r="DY27" s="327"/>
      <c r="DZ27" s="177"/>
      <c r="EA27" s="164">
        <v>160</v>
      </c>
      <c r="EB27" s="327"/>
      <c r="EC27" s="177"/>
      <c r="ED27" s="164">
        <v>160</v>
      </c>
      <c r="EE27" s="327"/>
      <c r="EF27" s="177"/>
      <c r="EG27" s="164">
        <v>160</v>
      </c>
      <c r="EH27" s="327"/>
      <c r="EI27" s="177"/>
      <c r="EJ27" s="164">
        <v>160</v>
      </c>
      <c r="EK27" s="327"/>
      <c r="EL27" s="177"/>
      <c r="EM27" s="164">
        <v>160</v>
      </c>
      <c r="EN27" s="327"/>
      <c r="EO27" s="177"/>
      <c r="EP27" s="164">
        <v>160</v>
      </c>
      <c r="EQ27" s="327"/>
      <c r="ER27" s="177"/>
      <c r="ES27" s="278">
        <f t="shared" si="16"/>
        <v>0</v>
      </c>
      <c r="ET27" s="279">
        <f t="shared" si="17"/>
        <v>0</v>
      </c>
      <c r="EU27" s="280">
        <f t="shared" si="18"/>
        <v>0</v>
      </c>
      <c r="EV27" s="281">
        <f t="shared" si="19"/>
        <v>0</v>
      </c>
      <c r="EW27" s="4"/>
      <c r="EX27" s="4"/>
      <c r="EY27" s="164">
        <v>160</v>
      </c>
      <c r="EZ27" s="327"/>
      <c r="FA27" s="177"/>
      <c r="FB27" s="164">
        <v>160</v>
      </c>
      <c r="FC27" s="327"/>
      <c r="FD27" s="177"/>
      <c r="FE27" s="164">
        <v>160</v>
      </c>
      <c r="FF27" s="327"/>
      <c r="FG27" s="177"/>
      <c r="FH27" s="164">
        <v>160</v>
      </c>
      <c r="FI27" s="327"/>
      <c r="FJ27" s="177"/>
      <c r="FK27" s="164">
        <v>160</v>
      </c>
      <c r="FL27" s="327"/>
      <c r="FM27" s="177"/>
      <c r="FN27" s="164">
        <v>160</v>
      </c>
      <c r="FO27" s="327"/>
      <c r="FP27" s="177"/>
      <c r="FQ27" s="164">
        <v>160</v>
      </c>
      <c r="FR27" s="327"/>
      <c r="FS27" s="177"/>
      <c r="FT27" s="164">
        <v>160</v>
      </c>
      <c r="FU27" s="327"/>
      <c r="FV27" s="177"/>
      <c r="FW27" s="164">
        <v>160</v>
      </c>
      <c r="FX27" s="327"/>
      <c r="FY27" s="177"/>
      <c r="FZ27" s="164">
        <v>160</v>
      </c>
      <c r="GA27" s="327"/>
      <c r="GB27" s="177"/>
      <c r="GC27" s="164">
        <v>160</v>
      </c>
      <c r="GD27" s="327"/>
      <c r="GE27" s="177"/>
      <c r="GF27" s="164">
        <v>160</v>
      </c>
      <c r="GG27" s="327"/>
      <c r="GH27" s="177"/>
      <c r="GI27" s="278">
        <f t="shared" si="20"/>
        <v>0</v>
      </c>
      <c r="GJ27" s="279">
        <f t="shared" si="21"/>
        <v>0</v>
      </c>
      <c r="GK27" s="280">
        <f t="shared" si="22"/>
        <v>0</v>
      </c>
      <c r="GL27" s="281">
        <f t="shared" si="23"/>
        <v>0</v>
      </c>
      <c r="GM27" s="4"/>
      <c r="GN27" s="4"/>
      <c r="GO27" s="164">
        <v>160</v>
      </c>
      <c r="GP27" s="327"/>
      <c r="GQ27" s="177"/>
      <c r="GR27" s="164">
        <v>160</v>
      </c>
      <c r="GS27" s="327"/>
      <c r="GT27" s="177"/>
      <c r="GU27" s="164">
        <v>160</v>
      </c>
      <c r="GV27" s="327"/>
      <c r="GW27" s="177"/>
      <c r="GX27" s="164">
        <v>160</v>
      </c>
      <c r="GY27" s="327"/>
      <c r="GZ27" s="177"/>
      <c r="HA27" s="164">
        <v>160</v>
      </c>
      <c r="HB27" s="327"/>
      <c r="HC27" s="177"/>
      <c r="HD27" s="164">
        <v>160</v>
      </c>
      <c r="HE27" s="327"/>
      <c r="HF27" s="177"/>
      <c r="HG27" s="164">
        <v>160</v>
      </c>
      <c r="HH27" s="327"/>
      <c r="HI27" s="177"/>
      <c r="HJ27" s="164">
        <v>160</v>
      </c>
      <c r="HK27" s="327"/>
      <c r="HL27" s="177"/>
      <c r="HM27" s="164">
        <v>160</v>
      </c>
      <c r="HN27" s="327"/>
      <c r="HO27" s="177"/>
      <c r="HP27" s="164">
        <v>160</v>
      </c>
      <c r="HQ27" s="327"/>
      <c r="HR27" s="177"/>
      <c r="HS27" s="164">
        <v>160</v>
      </c>
      <c r="HT27" s="327"/>
      <c r="HU27" s="177"/>
      <c r="HV27" s="164">
        <v>160</v>
      </c>
      <c r="HW27" s="327"/>
      <c r="HX27" s="177"/>
      <c r="HY27" s="278">
        <f t="shared" si="24"/>
        <v>0</v>
      </c>
      <c r="HZ27" s="279">
        <f t="shared" si="25"/>
        <v>0</v>
      </c>
      <c r="IA27" s="280">
        <f t="shared" si="26"/>
        <v>0</v>
      </c>
      <c r="IB27" s="281">
        <f t="shared" si="27"/>
        <v>0</v>
      </c>
      <c r="IC27" s="4"/>
      <c r="ID27" s="4"/>
      <c r="IE27" s="164">
        <v>160</v>
      </c>
      <c r="IF27" s="327"/>
      <c r="IG27" s="177"/>
      <c r="IH27" s="164">
        <v>160</v>
      </c>
      <c r="II27" s="327"/>
      <c r="IJ27" s="177"/>
      <c r="IK27" s="164">
        <v>160</v>
      </c>
      <c r="IL27" s="327"/>
      <c r="IM27" s="177"/>
      <c r="IN27" s="164">
        <v>160</v>
      </c>
      <c r="IO27" s="327"/>
      <c r="IP27" s="177"/>
      <c r="IQ27" s="164">
        <v>160</v>
      </c>
      <c r="IR27" s="327"/>
      <c r="IS27" s="177"/>
      <c r="IT27" s="164">
        <v>160</v>
      </c>
      <c r="IU27" s="327"/>
      <c r="IV27" s="177"/>
      <c r="IW27" s="164">
        <v>160</v>
      </c>
      <c r="IX27" s="327"/>
      <c r="IY27" s="177"/>
      <c r="IZ27" s="164">
        <v>160</v>
      </c>
      <c r="JA27" s="327"/>
      <c r="JB27" s="177"/>
      <c r="JC27" s="164">
        <v>160</v>
      </c>
      <c r="JD27" s="327"/>
      <c r="JE27" s="177"/>
      <c r="JF27" s="164">
        <v>160</v>
      </c>
      <c r="JG27" s="327"/>
      <c r="JH27" s="177"/>
      <c r="JI27" s="164">
        <v>160</v>
      </c>
      <c r="JJ27" s="327"/>
      <c r="JK27" s="177"/>
      <c r="JL27" s="164">
        <v>160</v>
      </c>
      <c r="JM27" s="327"/>
      <c r="JN27" s="177"/>
      <c r="JO27" s="278">
        <f t="shared" si="28"/>
        <v>0</v>
      </c>
      <c r="JP27" s="279">
        <f t="shared" si="29"/>
        <v>0</v>
      </c>
      <c r="JQ27" s="280">
        <f t="shared" si="30"/>
        <v>0</v>
      </c>
      <c r="JR27" s="281">
        <f t="shared" si="31"/>
        <v>0</v>
      </c>
      <c r="JS27" s="4"/>
      <c r="JT27" s="4"/>
      <c r="JU27" s="164">
        <v>160</v>
      </c>
      <c r="JV27" s="327"/>
      <c r="JW27" s="177"/>
      <c r="JX27" s="164">
        <v>160</v>
      </c>
      <c r="JY27" s="327"/>
      <c r="JZ27" s="177"/>
      <c r="KA27" s="164">
        <v>160</v>
      </c>
      <c r="KB27" s="327"/>
      <c r="KC27" s="177"/>
      <c r="KD27" s="164">
        <v>160</v>
      </c>
      <c r="KE27" s="327"/>
      <c r="KF27" s="177"/>
      <c r="KG27" s="164">
        <v>160</v>
      </c>
      <c r="KH27" s="327"/>
      <c r="KI27" s="177"/>
      <c r="KJ27" s="164">
        <v>160</v>
      </c>
      <c r="KK27" s="327"/>
      <c r="KL27" s="177"/>
      <c r="KM27" s="164">
        <v>160</v>
      </c>
      <c r="KN27" s="327"/>
      <c r="KO27" s="177"/>
      <c r="KP27" s="164">
        <v>160</v>
      </c>
      <c r="KQ27" s="327"/>
      <c r="KR27" s="177"/>
      <c r="KS27" s="164">
        <v>160</v>
      </c>
      <c r="KT27" s="327"/>
      <c r="KU27" s="177"/>
      <c r="KV27" s="164">
        <v>160</v>
      </c>
      <c r="KW27" s="327"/>
      <c r="KX27" s="177"/>
      <c r="KY27" s="164">
        <v>160</v>
      </c>
      <c r="KZ27" s="327"/>
      <c r="LA27" s="177"/>
      <c r="LB27" s="164">
        <v>160</v>
      </c>
      <c r="LC27" s="327"/>
      <c r="LD27" s="177"/>
      <c r="LE27" s="278">
        <f t="shared" si="32"/>
        <v>0</v>
      </c>
      <c r="LF27" s="279">
        <f t="shared" si="33"/>
        <v>0</v>
      </c>
      <c r="LG27" s="280">
        <f t="shared" si="34"/>
        <v>0</v>
      </c>
      <c r="LH27" s="281">
        <f t="shared" si="35"/>
        <v>0</v>
      </c>
      <c r="LI27" s="4"/>
      <c r="LJ27" s="4"/>
      <c r="LK27" s="164">
        <v>160</v>
      </c>
      <c r="LL27" s="327"/>
      <c r="LM27" s="177"/>
      <c r="LN27" s="164">
        <v>160</v>
      </c>
      <c r="LO27" s="327"/>
      <c r="LP27" s="177"/>
      <c r="LQ27" s="164">
        <v>160</v>
      </c>
      <c r="LR27" s="327"/>
      <c r="LS27" s="177"/>
      <c r="LT27" s="164">
        <v>160</v>
      </c>
      <c r="LU27" s="327"/>
      <c r="LV27" s="177"/>
      <c r="LW27" s="164">
        <v>160</v>
      </c>
      <c r="LX27" s="327"/>
      <c r="LY27" s="177"/>
      <c r="LZ27" s="164">
        <v>160</v>
      </c>
      <c r="MA27" s="327"/>
      <c r="MB27" s="177"/>
      <c r="MC27" s="164">
        <v>160</v>
      </c>
      <c r="MD27" s="327"/>
      <c r="ME27" s="177"/>
      <c r="MF27" s="164">
        <v>160</v>
      </c>
      <c r="MG27" s="327"/>
      <c r="MH27" s="177"/>
      <c r="MI27" s="164">
        <v>160</v>
      </c>
      <c r="MJ27" s="327"/>
      <c r="MK27" s="177"/>
      <c r="ML27" s="164">
        <v>160</v>
      </c>
      <c r="MM27" s="327"/>
      <c r="MN27" s="177"/>
      <c r="MO27" s="164">
        <v>160</v>
      </c>
      <c r="MP27" s="327"/>
      <c r="MQ27" s="177"/>
      <c r="MR27" s="164">
        <v>160</v>
      </c>
      <c r="MS27" s="327"/>
      <c r="MT27" s="177"/>
      <c r="MU27" s="278">
        <f t="shared" si="36"/>
        <v>0</v>
      </c>
      <c r="MV27" s="279">
        <f t="shared" si="37"/>
        <v>0</v>
      </c>
      <c r="MW27" s="280">
        <f t="shared" si="38"/>
        <v>0</v>
      </c>
      <c r="MX27" s="281">
        <f t="shared" si="39"/>
        <v>0</v>
      </c>
      <c r="MY27" s="4"/>
      <c r="MZ27" s="4"/>
      <c r="NA27" s="164">
        <v>160</v>
      </c>
      <c r="NB27" s="327"/>
      <c r="NC27" s="177"/>
      <c r="ND27" s="164">
        <v>160</v>
      </c>
      <c r="NE27" s="327"/>
      <c r="NF27" s="177"/>
      <c r="NG27" s="164">
        <v>160</v>
      </c>
      <c r="NH27" s="327"/>
      <c r="NI27" s="177"/>
      <c r="NJ27" s="164">
        <v>160</v>
      </c>
      <c r="NK27" s="327"/>
      <c r="NL27" s="177"/>
      <c r="NM27" s="164">
        <v>160</v>
      </c>
      <c r="NN27" s="327"/>
      <c r="NO27" s="177"/>
      <c r="NP27" s="164">
        <v>160</v>
      </c>
      <c r="NQ27" s="327"/>
      <c r="NR27" s="177"/>
      <c r="NS27" s="164">
        <v>160</v>
      </c>
      <c r="NT27" s="327"/>
      <c r="NU27" s="177"/>
      <c r="NV27" s="164">
        <v>160</v>
      </c>
      <c r="NW27" s="327"/>
      <c r="NX27" s="177"/>
      <c r="NY27" s="164">
        <v>160</v>
      </c>
      <c r="NZ27" s="327"/>
      <c r="OA27" s="177"/>
      <c r="OB27" s="164">
        <v>160</v>
      </c>
      <c r="OC27" s="327"/>
      <c r="OD27" s="177"/>
      <c r="OE27" s="164">
        <v>160</v>
      </c>
      <c r="OF27" s="327"/>
      <c r="OG27" s="177"/>
      <c r="OH27" s="164">
        <v>160</v>
      </c>
      <c r="OI27" s="327"/>
      <c r="OJ27" s="177"/>
      <c r="OK27" s="278">
        <f t="shared" si="40"/>
        <v>0</v>
      </c>
      <c r="OL27" s="279">
        <f t="shared" si="41"/>
        <v>0</v>
      </c>
      <c r="OM27" s="280">
        <f t="shared" si="42"/>
        <v>0</v>
      </c>
      <c r="ON27" s="281">
        <f t="shared" si="43"/>
        <v>0</v>
      </c>
      <c r="OO27" s="4"/>
      <c r="OP27" s="4"/>
      <c r="OQ27" s="283" t="s">
        <v>297</v>
      </c>
      <c r="OR27" s="354">
        <v>160</v>
      </c>
      <c r="OS27" s="327"/>
      <c r="OT27" s="177"/>
      <c r="OU27" s="278">
        <f t="shared" si="44"/>
        <v>0</v>
      </c>
      <c r="OV27" s="281">
        <f t="shared" si="45"/>
        <v>0</v>
      </c>
      <c r="OW27" s="280">
        <f t="shared" si="46"/>
        <v>0</v>
      </c>
      <c r="OX27" s="281">
        <f t="shared" si="47"/>
        <v>0</v>
      </c>
      <c r="OY27" s="293"/>
      <c r="OZ27" s="4"/>
      <c r="PA27" s="4"/>
      <c r="PB27" s="274">
        <f t="shared" si="0"/>
        <v>0</v>
      </c>
      <c r="PC27" s="275">
        <f t="shared" si="1"/>
        <v>0</v>
      </c>
      <c r="PD27" s="280">
        <f t="shared" si="2"/>
        <v>0</v>
      </c>
      <c r="PE27" s="281">
        <f t="shared" si="3"/>
        <v>0</v>
      </c>
      <c r="PF27" s="276">
        <f t="shared" si="4"/>
        <v>0</v>
      </c>
      <c r="PG27" s="277">
        <f t="shared" si="5"/>
        <v>0</v>
      </c>
      <c r="PH27" s="280">
        <f t="shared" si="6"/>
        <v>0</v>
      </c>
      <c r="PI27" s="279">
        <f t="shared" si="7"/>
        <v>0</v>
      </c>
      <c r="PJ27" s="406">
        <f t="shared" si="48"/>
        <v>0</v>
      </c>
      <c r="PK27" s="368">
        <f t="shared" si="49"/>
        <v>0</v>
      </c>
      <c r="PL27" s="409" t="s">
        <v>338</v>
      </c>
      <c r="PM27" s="373" t="s">
        <v>338</v>
      </c>
      <c r="PN27" s="406">
        <f t="shared" si="50"/>
        <v>0</v>
      </c>
      <c r="PO27" s="368">
        <f t="shared" si="51"/>
        <v>0</v>
      </c>
      <c r="PR27" s="4"/>
    </row>
    <row r="28" spans="1:440" s="28" customFormat="1" ht="15" hidden="1" customHeight="1" x14ac:dyDescent="0.25">
      <c r="A28" s="26"/>
      <c r="B28" s="118"/>
      <c r="C28" s="585"/>
      <c r="D28" s="586"/>
      <c r="E28" s="589"/>
      <c r="F28" s="656"/>
      <c r="G28" s="588"/>
      <c r="H28" s="119"/>
      <c r="I28" s="112">
        <f>INT(ROUND(F28,2)*(IF(RIGHT(G28,1)="*",data!$J$3*H28+(IF(H28&gt;0, data!$K$3,0)),(IF(G28&gt;0,data!$J$3*RIGHT(G28,5)+data!$K$3,0)))))</f>
        <v>0</v>
      </c>
      <c r="J28" s="112"/>
      <c r="K28" s="112"/>
      <c r="L28" s="543"/>
      <c r="M28" s="536"/>
      <c r="N28" s="112">
        <f>INT(ROUND(F28,2)*(IF(J28&gt;0,(IF(L28="ano",data!$J$6,0)),0)))</f>
        <v>0</v>
      </c>
      <c r="O28" s="114"/>
      <c r="P28" s="123"/>
      <c r="Q28" s="26"/>
      <c r="R28" s="116"/>
      <c r="S28" s="688"/>
      <c r="T28" s="117" t="s">
        <v>338</v>
      </c>
      <c r="U28" s="377"/>
      <c r="X28" s="26">
        <f>IF(OR(G28=data!$I$18,G28=data!$I$19,G28=data!$I$20,G28=data!$I$21,G28=data!$I$22,G28=data!$I$23,G28=data!$I$24,G28=data!$I$25,G28=data!$I$26,G28=data!$I$27,G28=data!$I$28,G28=data!$I$29,G28=data!$I$30,G28=data!$I$31,G28=data!$I$32,G28=data!$I$33,G28=data!$I$34,G28=data!$I$35,G28=data!$I$36,G28=data!$I$37,G28=data!$I$38,G28=data!$I$39,G28=data!$I$40,G28=data!$I$41,G28=data!$I$42,G28=data!$I$43,G28=data!$I$44),1,0)</f>
        <v>0</v>
      </c>
      <c r="Y28" s="26"/>
      <c r="Z28" s="173" t="s">
        <v>297</v>
      </c>
      <c r="AA28" s="10"/>
      <c r="AB28" s="10"/>
      <c r="AC28" s="560">
        <v>160</v>
      </c>
      <c r="AD28" s="561"/>
      <c r="AE28" s="562"/>
      <c r="AF28" s="560">
        <v>160</v>
      </c>
      <c r="AG28" s="561"/>
      <c r="AH28" s="562"/>
      <c r="AI28" s="560">
        <v>160</v>
      </c>
      <c r="AJ28" s="561"/>
      <c r="AK28" s="562"/>
      <c r="AL28" s="560">
        <v>160</v>
      </c>
      <c r="AM28" s="561"/>
      <c r="AN28" s="562"/>
      <c r="AO28" s="560">
        <v>160</v>
      </c>
      <c r="AP28" s="561"/>
      <c r="AQ28" s="562"/>
      <c r="AR28" s="560">
        <v>160</v>
      </c>
      <c r="AS28" s="561"/>
      <c r="AT28" s="562"/>
      <c r="AU28" s="560">
        <v>160</v>
      </c>
      <c r="AV28" s="561"/>
      <c r="AW28" s="562"/>
      <c r="AX28" s="560">
        <v>160</v>
      </c>
      <c r="AY28" s="561"/>
      <c r="AZ28" s="562"/>
      <c r="BA28" s="560">
        <v>160</v>
      </c>
      <c r="BB28" s="561"/>
      <c r="BC28" s="562"/>
      <c r="BD28" s="560">
        <v>160</v>
      </c>
      <c r="BE28" s="561"/>
      <c r="BF28" s="562"/>
      <c r="BG28" s="560">
        <v>160</v>
      </c>
      <c r="BH28" s="561"/>
      <c r="BI28" s="562"/>
      <c r="BJ28" s="560">
        <v>160</v>
      </c>
      <c r="BK28" s="561"/>
      <c r="BL28" s="562"/>
      <c r="BM28" s="280">
        <f t="shared" si="8"/>
        <v>0</v>
      </c>
      <c r="BN28" s="279">
        <f t="shared" si="9"/>
        <v>0</v>
      </c>
      <c r="BO28" s="280">
        <f t="shared" si="10"/>
        <v>0</v>
      </c>
      <c r="BP28" s="281">
        <f t="shared" si="11"/>
        <v>0</v>
      </c>
      <c r="BQ28" s="23"/>
      <c r="BR28" s="23"/>
      <c r="BS28" s="174">
        <v>160</v>
      </c>
      <c r="BT28" s="573"/>
      <c r="BU28" s="175"/>
      <c r="BV28" s="174">
        <v>160</v>
      </c>
      <c r="BW28" s="573"/>
      <c r="BX28" s="175"/>
      <c r="BY28" s="174">
        <v>160</v>
      </c>
      <c r="BZ28" s="573"/>
      <c r="CA28" s="175"/>
      <c r="CB28" s="174">
        <v>160</v>
      </c>
      <c r="CC28" s="573"/>
      <c r="CD28" s="175"/>
      <c r="CE28" s="174">
        <v>160</v>
      </c>
      <c r="CF28" s="573"/>
      <c r="CG28" s="175"/>
      <c r="CH28" s="174">
        <v>160</v>
      </c>
      <c r="CI28" s="573"/>
      <c r="CJ28" s="175"/>
      <c r="CK28" s="174">
        <v>160</v>
      </c>
      <c r="CL28" s="573"/>
      <c r="CM28" s="175"/>
      <c r="CN28" s="174">
        <v>160</v>
      </c>
      <c r="CO28" s="573"/>
      <c r="CP28" s="175"/>
      <c r="CQ28" s="174">
        <v>160</v>
      </c>
      <c r="CR28" s="573"/>
      <c r="CS28" s="175"/>
      <c r="CT28" s="174">
        <v>160</v>
      </c>
      <c r="CU28" s="573"/>
      <c r="CV28" s="175"/>
      <c r="CW28" s="174">
        <v>160</v>
      </c>
      <c r="CX28" s="573"/>
      <c r="CY28" s="175"/>
      <c r="CZ28" s="174">
        <v>160</v>
      </c>
      <c r="DA28" s="573"/>
      <c r="DB28" s="175"/>
      <c r="DC28" s="278">
        <f t="shared" si="12"/>
        <v>0</v>
      </c>
      <c r="DD28" s="279">
        <f t="shared" si="13"/>
        <v>0</v>
      </c>
      <c r="DE28" s="280">
        <f t="shared" si="14"/>
        <v>0</v>
      </c>
      <c r="DF28" s="281">
        <f t="shared" si="15"/>
        <v>0</v>
      </c>
      <c r="DG28" s="23"/>
      <c r="DH28" s="23"/>
      <c r="DI28" s="174">
        <v>160</v>
      </c>
      <c r="DJ28" s="573"/>
      <c r="DK28" s="175"/>
      <c r="DL28" s="174">
        <v>160</v>
      </c>
      <c r="DM28" s="573"/>
      <c r="DN28" s="175"/>
      <c r="DO28" s="174">
        <v>160</v>
      </c>
      <c r="DP28" s="573"/>
      <c r="DQ28" s="175"/>
      <c r="DR28" s="174">
        <v>160</v>
      </c>
      <c r="DS28" s="573"/>
      <c r="DT28" s="175"/>
      <c r="DU28" s="174">
        <v>160</v>
      </c>
      <c r="DV28" s="573"/>
      <c r="DW28" s="175"/>
      <c r="DX28" s="174">
        <v>160</v>
      </c>
      <c r="DY28" s="573"/>
      <c r="DZ28" s="175"/>
      <c r="EA28" s="174">
        <v>160</v>
      </c>
      <c r="EB28" s="573"/>
      <c r="EC28" s="175"/>
      <c r="ED28" s="174">
        <v>160</v>
      </c>
      <c r="EE28" s="573"/>
      <c r="EF28" s="175"/>
      <c r="EG28" s="174">
        <v>160</v>
      </c>
      <c r="EH28" s="573"/>
      <c r="EI28" s="175"/>
      <c r="EJ28" s="174">
        <v>160</v>
      </c>
      <c r="EK28" s="573"/>
      <c r="EL28" s="175"/>
      <c r="EM28" s="174">
        <v>160</v>
      </c>
      <c r="EN28" s="573"/>
      <c r="EO28" s="175"/>
      <c r="EP28" s="174">
        <v>160</v>
      </c>
      <c r="EQ28" s="573"/>
      <c r="ER28" s="175"/>
      <c r="ES28" s="278">
        <f t="shared" si="16"/>
        <v>0</v>
      </c>
      <c r="ET28" s="279">
        <f t="shared" si="17"/>
        <v>0</v>
      </c>
      <c r="EU28" s="280">
        <f t="shared" si="18"/>
        <v>0</v>
      </c>
      <c r="EV28" s="281">
        <f t="shared" si="19"/>
        <v>0</v>
      </c>
      <c r="EW28" s="23"/>
      <c r="EX28" s="23"/>
      <c r="EY28" s="174">
        <v>160</v>
      </c>
      <c r="EZ28" s="573"/>
      <c r="FA28" s="175"/>
      <c r="FB28" s="174">
        <v>160</v>
      </c>
      <c r="FC28" s="573"/>
      <c r="FD28" s="175"/>
      <c r="FE28" s="174">
        <v>160</v>
      </c>
      <c r="FF28" s="573"/>
      <c r="FG28" s="175"/>
      <c r="FH28" s="174">
        <v>160</v>
      </c>
      <c r="FI28" s="573"/>
      <c r="FJ28" s="175"/>
      <c r="FK28" s="174">
        <v>160</v>
      </c>
      <c r="FL28" s="573"/>
      <c r="FM28" s="175"/>
      <c r="FN28" s="174">
        <v>160</v>
      </c>
      <c r="FO28" s="573"/>
      <c r="FP28" s="175"/>
      <c r="FQ28" s="174">
        <v>160</v>
      </c>
      <c r="FR28" s="573"/>
      <c r="FS28" s="175"/>
      <c r="FT28" s="174">
        <v>160</v>
      </c>
      <c r="FU28" s="573"/>
      <c r="FV28" s="175"/>
      <c r="FW28" s="174">
        <v>160</v>
      </c>
      <c r="FX28" s="573"/>
      <c r="FY28" s="175"/>
      <c r="FZ28" s="174">
        <v>160</v>
      </c>
      <c r="GA28" s="573"/>
      <c r="GB28" s="175"/>
      <c r="GC28" s="174">
        <v>160</v>
      </c>
      <c r="GD28" s="573"/>
      <c r="GE28" s="175"/>
      <c r="GF28" s="174">
        <v>160</v>
      </c>
      <c r="GG28" s="573"/>
      <c r="GH28" s="175"/>
      <c r="GI28" s="278">
        <f t="shared" si="20"/>
        <v>0</v>
      </c>
      <c r="GJ28" s="279">
        <f t="shared" si="21"/>
        <v>0</v>
      </c>
      <c r="GK28" s="280">
        <f t="shared" si="22"/>
        <v>0</v>
      </c>
      <c r="GL28" s="281">
        <f t="shared" si="23"/>
        <v>0</v>
      </c>
      <c r="GM28" s="23"/>
      <c r="GN28" s="23"/>
      <c r="GO28" s="174">
        <v>160</v>
      </c>
      <c r="GP28" s="573"/>
      <c r="GQ28" s="175"/>
      <c r="GR28" s="174">
        <v>160</v>
      </c>
      <c r="GS28" s="573"/>
      <c r="GT28" s="175"/>
      <c r="GU28" s="174">
        <v>160</v>
      </c>
      <c r="GV28" s="573"/>
      <c r="GW28" s="175"/>
      <c r="GX28" s="174">
        <v>160</v>
      </c>
      <c r="GY28" s="573"/>
      <c r="GZ28" s="175"/>
      <c r="HA28" s="174">
        <v>160</v>
      </c>
      <c r="HB28" s="573"/>
      <c r="HC28" s="175"/>
      <c r="HD28" s="174">
        <v>160</v>
      </c>
      <c r="HE28" s="573"/>
      <c r="HF28" s="175"/>
      <c r="HG28" s="174">
        <v>160</v>
      </c>
      <c r="HH28" s="573"/>
      <c r="HI28" s="175"/>
      <c r="HJ28" s="174">
        <v>160</v>
      </c>
      <c r="HK28" s="573"/>
      <c r="HL28" s="175"/>
      <c r="HM28" s="174">
        <v>160</v>
      </c>
      <c r="HN28" s="573"/>
      <c r="HO28" s="175"/>
      <c r="HP28" s="174">
        <v>160</v>
      </c>
      <c r="HQ28" s="573"/>
      <c r="HR28" s="175"/>
      <c r="HS28" s="174">
        <v>160</v>
      </c>
      <c r="HT28" s="573"/>
      <c r="HU28" s="175"/>
      <c r="HV28" s="174">
        <v>160</v>
      </c>
      <c r="HW28" s="573"/>
      <c r="HX28" s="175"/>
      <c r="HY28" s="278">
        <f t="shared" si="24"/>
        <v>0</v>
      </c>
      <c r="HZ28" s="279">
        <f t="shared" si="25"/>
        <v>0</v>
      </c>
      <c r="IA28" s="280">
        <f t="shared" si="26"/>
        <v>0</v>
      </c>
      <c r="IB28" s="281">
        <f t="shared" si="27"/>
        <v>0</v>
      </c>
      <c r="IC28" s="23"/>
      <c r="ID28" s="23"/>
      <c r="IE28" s="174">
        <v>160</v>
      </c>
      <c r="IF28" s="573"/>
      <c r="IG28" s="175"/>
      <c r="IH28" s="174">
        <v>160</v>
      </c>
      <c r="II28" s="573"/>
      <c r="IJ28" s="175"/>
      <c r="IK28" s="174">
        <v>160</v>
      </c>
      <c r="IL28" s="573"/>
      <c r="IM28" s="175"/>
      <c r="IN28" s="174">
        <v>160</v>
      </c>
      <c r="IO28" s="573"/>
      <c r="IP28" s="175"/>
      <c r="IQ28" s="174">
        <v>160</v>
      </c>
      <c r="IR28" s="573"/>
      <c r="IS28" s="175"/>
      <c r="IT28" s="174">
        <v>160</v>
      </c>
      <c r="IU28" s="573"/>
      <c r="IV28" s="175"/>
      <c r="IW28" s="174">
        <v>160</v>
      </c>
      <c r="IX28" s="573"/>
      <c r="IY28" s="175"/>
      <c r="IZ28" s="174">
        <v>160</v>
      </c>
      <c r="JA28" s="573"/>
      <c r="JB28" s="175"/>
      <c r="JC28" s="174">
        <v>160</v>
      </c>
      <c r="JD28" s="573"/>
      <c r="JE28" s="175"/>
      <c r="JF28" s="174">
        <v>160</v>
      </c>
      <c r="JG28" s="573"/>
      <c r="JH28" s="175"/>
      <c r="JI28" s="174">
        <v>160</v>
      </c>
      <c r="JJ28" s="573"/>
      <c r="JK28" s="175"/>
      <c r="JL28" s="174">
        <v>160</v>
      </c>
      <c r="JM28" s="573"/>
      <c r="JN28" s="175"/>
      <c r="JO28" s="278">
        <f t="shared" si="28"/>
        <v>0</v>
      </c>
      <c r="JP28" s="279">
        <f t="shared" si="29"/>
        <v>0</v>
      </c>
      <c r="JQ28" s="280">
        <f t="shared" si="30"/>
        <v>0</v>
      </c>
      <c r="JR28" s="281">
        <f t="shared" si="31"/>
        <v>0</v>
      </c>
      <c r="JS28" s="23"/>
      <c r="JT28" s="23"/>
      <c r="JU28" s="174">
        <v>160</v>
      </c>
      <c r="JV28" s="573"/>
      <c r="JW28" s="175"/>
      <c r="JX28" s="174">
        <v>160</v>
      </c>
      <c r="JY28" s="573"/>
      <c r="JZ28" s="175"/>
      <c r="KA28" s="174">
        <v>160</v>
      </c>
      <c r="KB28" s="573"/>
      <c r="KC28" s="175"/>
      <c r="KD28" s="174">
        <v>160</v>
      </c>
      <c r="KE28" s="573"/>
      <c r="KF28" s="175"/>
      <c r="KG28" s="174">
        <v>160</v>
      </c>
      <c r="KH28" s="573"/>
      <c r="KI28" s="175"/>
      <c r="KJ28" s="174">
        <v>160</v>
      </c>
      <c r="KK28" s="573"/>
      <c r="KL28" s="175"/>
      <c r="KM28" s="174">
        <v>160</v>
      </c>
      <c r="KN28" s="573"/>
      <c r="KO28" s="175"/>
      <c r="KP28" s="174">
        <v>160</v>
      </c>
      <c r="KQ28" s="573"/>
      <c r="KR28" s="175"/>
      <c r="KS28" s="174">
        <v>160</v>
      </c>
      <c r="KT28" s="573"/>
      <c r="KU28" s="175"/>
      <c r="KV28" s="174">
        <v>160</v>
      </c>
      <c r="KW28" s="573"/>
      <c r="KX28" s="175"/>
      <c r="KY28" s="174">
        <v>160</v>
      </c>
      <c r="KZ28" s="573"/>
      <c r="LA28" s="175"/>
      <c r="LB28" s="174">
        <v>160</v>
      </c>
      <c r="LC28" s="573"/>
      <c r="LD28" s="175"/>
      <c r="LE28" s="278">
        <f t="shared" si="32"/>
        <v>0</v>
      </c>
      <c r="LF28" s="279">
        <f t="shared" si="33"/>
        <v>0</v>
      </c>
      <c r="LG28" s="280">
        <f t="shared" si="34"/>
        <v>0</v>
      </c>
      <c r="LH28" s="281">
        <f t="shared" si="35"/>
        <v>0</v>
      </c>
      <c r="LI28" s="23"/>
      <c r="LJ28" s="23"/>
      <c r="LK28" s="174">
        <v>160</v>
      </c>
      <c r="LL28" s="573"/>
      <c r="LM28" s="175"/>
      <c r="LN28" s="174">
        <v>160</v>
      </c>
      <c r="LO28" s="573"/>
      <c r="LP28" s="175"/>
      <c r="LQ28" s="174">
        <v>160</v>
      </c>
      <c r="LR28" s="573"/>
      <c r="LS28" s="175"/>
      <c r="LT28" s="174">
        <v>160</v>
      </c>
      <c r="LU28" s="573"/>
      <c r="LV28" s="175"/>
      <c r="LW28" s="174">
        <v>160</v>
      </c>
      <c r="LX28" s="573"/>
      <c r="LY28" s="175"/>
      <c r="LZ28" s="174">
        <v>160</v>
      </c>
      <c r="MA28" s="573"/>
      <c r="MB28" s="175"/>
      <c r="MC28" s="174">
        <v>160</v>
      </c>
      <c r="MD28" s="573"/>
      <c r="ME28" s="175"/>
      <c r="MF28" s="174">
        <v>160</v>
      </c>
      <c r="MG28" s="573"/>
      <c r="MH28" s="175"/>
      <c r="MI28" s="174">
        <v>160</v>
      </c>
      <c r="MJ28" s="573"/>
      <c r="MK28" s="175"/>
      <c r="ML28" s="174">
        <v>160</v>
      </c>
      <c r="MM28" s="573"/>
      <c r="MN28" s="175"/>
      <c r="MO28" s="174">
        <v>160</v>
      </c>
      <c r="MP28" s="573"/>
      <c r="MQ28" s="175"/>
      <c r="MR28" s="174">
        <v>160</v>
      </c>
      <c r="MS28" s="573"/>
      <c r="MT28" s="175"/>
      <c r="MU28" s="278">
        <f t="shared" si="36"/>
        <v>0</v>
      </c>
      <c r="MV28" s="279">
        <f t="shared" si="37"/>
        <v>0</v>
      </c>
      <c r="MW28" s="280">
        <f t="shared" si="38"/>
        <v>0</v>
      </c>
      <c r="MX28" s="281">
        <f t="shared" si="39"/>
        <v>0</v>
      </c>
      <c r="MY28" s="23"/>
      <c r="MZ28" s="23"/>
      <c r="NA28" s="174">
        <v>160</v>
      </c>
      <c r="NB28" s="573"/>
      <c r="NC28" s="175"/>
      <c r="ND28" s="174">
        <v>160</v>
      </c>
      <c r="NE28" s="573"/>
      <c r="NF28" s="175"/>
      <c r="NG28" s="174">
        <v>160</v>
      </c>
      <c r="NH28" s="573"/>
      <c r="NI28" s="175"/>
      <c r="NJ28" s="174">
        <v>160</v>
      </c>
      <c r="NK28" s="573"/>
      <c r="NL28" s="175"/>
      <c r="NM28" s="174">
        <v>160</v>
      </c>
      <c r="NN28" s="573"/>
      <c r="NO28" s="175"/>
      <c r="NP28" s="174">
        <v>160</v>
      </c>
      <c r="NQ28" s="573"/>
      <c r="NR28" s="175"/>
      <c r="NS28" s="174">
        <v>160</v>
      </c>
      <c r="NT28" s="573"/>
      <c r="NU28" s="175"/>
      <c r="NV28" s="174">
        <v>160</v>
      </c>
      <c r="NW28" s="573"/>
      <c r="NX28" s="175"/>
      <c r="NY28" s="174">
        <v>160</v>
      </c>
      <c r="NZ28" s="573"/>
      <c r="OA28" s="175"/>
      <c r="OB28" s="174">
        <v>160</v>
      </c>
      <c r="OC28" s="573"/>
      <c r="OD28" s="175"/>
      <c r="OE28" s="174">
        <v>160</v>
      </c>
      <c r="OF28" s="573"/>
      <c r="OG28" s="175"/>
      <c r="OH28" s="174">
        <v>160</v>
      </c>
      <c r="OI28" s="573"/>
      <c r="OJ28" s="175"/>
      <c r="OK28" s="278">
        <f t="shared" si="40"/>
        <v>0</v>
      </c>
      <c r="OL28" s="279">
        <f t="shared" si="41"/>
        <v>0</v>
      </c>
      <c r="OM28" s="280">
        <f t="shared" si="42"/>
        <v>0</v>
      </c>
      <c r="ON28" s="281">
        <f t="shared" si="43"/>
        <v>0</v>
      </c>
      <c r="OO28" s="23"/>
      <c r="OP28" s="23"/>
      <c r="OQ28" s="571" t="s">
        <v>297</v>
      </c>
      <c r="OR28" s="577">
        <v>160</v>
      </c>
      <c r="OS28" s="573"/>
      <c r="OT28" s="175"/>
      <c r="OU28" s="278">
        <f t="shared" si="44"/>
        <v>0</v>
      </c>
      <c r="OV28" s="281">
        <f t="shared" si="45"/>
        <v>0</v>
      </c>
      <c r="OW28" s="280">
        <f t="shared" si="46"/>
        <v>0</v>
      </c>
      <c r="OX28" s="281">
        <f t="shared" si="47"/>
        <v>0</v>
      </c>
      <c r="OY28" s="574"/>
      <c r="OZ28" s="23"/>
      <c r="PA28" s="23"/>
      <c r="PB28" s="274">
        <f t="shared" si="0"/>
        <v>0</v>
      </c>
      <c r="PC28" s="275">
        <f t="shared" si="1"/>
        <v>0</v>
      </c>
      <c r="PD28" s="280">
        <f t="shared" si="2"/>
        <v>0</v>
      </c>
      <c r="PE28" s="281">
        <f t="shared" si="3"/>
        <v>0</v>
      </c>
      <c r="PF28" s="276">
        <f t="shared" si="4"/>
        <v>0</v>
      </c>
      <c r="PG28" s="277">
        <f t="shared" si="5"/>
        <v>0</v>
      </c>
      <c r="PH28" s="280">
        <f t="shared" si="6"/>
        <v>0</v>
      </c>
      <c r="PI28" s="279">
        <f t="shared" si="7"/>
        <v>0</v>
      </c>
      <c r="PJ28" s="406">
        <f t="shared" si="48"/>
        <v>0</v>
      </c>
      <c r="PK28" s="368">
        <f t="shared" si="49"/>
        <v>0</v>
      </c>
      <c r="PL28" s="409" t="s">
        <v>338</v>
      </c>
      <c r="PM28" s="373" t="s">
        <v>338</v>
      </c>
      <c r="PN28" s="406">
        <f t="shared" si="50"/>
        <v>0</v>
      </c>
      <c r="PO28" s="368">
        <f t="shared" si="51"/>
        <v>0</v>
      </c>
      <c r="PP28" s="26"/>
      <c r="PQ28" s="26"/>
      <c r="PR28" s="23"/>
      <c r="PX28" s="26"/>
    </row>
    <row r="29" spans="1:440" s="26" customFormat="1" ht="16.5" customHeight="1" x14ac:dyDescent="0.25">
      <c r="B29" s="118" t="s">
        <v>21</v>
      </c>
      <c r="C29" s="1094"/>
      <c r="D29" s="1095"/>
      <c r="E29" s="320"/>
      <c r="F29" s="656">
        <v>1</v>
      </c>
      <c r="G29" s="321"/>
      <c r="H29" s="122"/>
      <c r="I29" s="112">
        <f>INT(ROUND(F29,2)*(IF(RIGHT(G29,1)="*",data!$J$3*H29+(IF(H29&gt;0, data!$K$3,0)),(IF(G29&gt;0,data!$J$3*RIGHT(G29,5)+data!$K$3,0)))))</f>
        <v>0</v>
      </c>
      <c r="J29" s="112">
        <f>IF(E29&gt;0,I29*E29,0)</f>
        <v>0</v>
      </c>
      <c r="K29" s="112"/>
      <c r="L29" s="317"/>
      <c r="M29" s="316"/>
      <c r="N29" s="112">
        <f>INT(ROUND(F29,2)*(IF(J29&gt;0,(IF(L29="ano",data!$J$6,0)),0)))</f>
        <v>0</v>
      </c>
      <c r="O29" s="114">
        <f>IF(M29&gt;E29,N29*E29,N29*M29)</f>
        <v>0</v>
      </c>
      <c r="P29" s="123">
        <f>J29+O29</f>
        <v>0</v>
      </c>
      <c r="R29" s="116" t="str">
        <f>IF(P29&gt;0,1,"")</f>
        <v/>
      </c>
      <c r="S29" s="688"/>
      <c r="T29" s="117" t="s">
        <v>338</v>
      </c>
      <c r="U29" s="377" t="str">
        <f t="shared" si="52"/>
        <v/>
      </c>
      <c r="V29" s="26">
        <f>IF(P29&gt;0,IF(ISTEXT(C29)=TRUE,0,1),0)</f>
        <v>0</v>
      </c>
      <c r="W29" s="26">
        <f>IF(H29&gt;0,IF(RIGHT(G29,1)="*",0,1),0)</f>
        <v>0</v>
      </c>
      <c r="X29" s="26">
        <f>IF(OR(G29=data!$I$18,G29=data!$I$19,G29=data!$I$20,G29=data!$I$21,G29=data!$I$22,G29=data!$I$23,G29=data!$I$24,G29=data!$I$25,G29=data!$I$26,G29=data!$I$27,G29=data!$I$28,G29=data!$I$29,G29=data!$I$30,G29=data!$I$31,G29=data!$I$32,G29=data!$I$33,G29=data!$I$34,G29=data!$I$35,G29=data!$I$36,G29=data!$I$37,G29=data!$I$38,G29=data!$I$39,G29=data!$I$40,G29=data!$I$41,G29=data!$I$42,G29=data!$I$43,G29=data!$I$44),1,0)</f>
        <v>0</v>
      </c>
      <c r="Z29" s="176" t="s">
        <v>297</v>
      </c>
      <c r="AA29" s="10"/>
      <c r="AB29" s="10"/>
      <c r="AC29" s="168">
        <v>160</v>
      </c>
      <c r="AD29" s="328"/>
      <c r="AE29" s="223"/>
      <c r="AF29" s="168">
        <v>160</v>
      </c>
      <c r="AG29" s="328"/>
      <c r="AH29" s="223"/>
      <c r="AI29" s="168">
        <v>160</v>
      </c>
      <c r="AJ29" s="328"/>
      <c r="AK29" s="223"/>
      <c r="AL29" s="168">
        <v>160</v>
      </c>
      <c r="AM29" s="328"/>
      <c r="AN29" s="223"/>
      <c r="AO29" s="168">
        <v>160</v>
      </c>
      <c r="AP29" s="328"/>
      <c r="AQ29" s="223"/>
      <c r="AR29" s="168">
        <v>160</v>
      </c>
      <c r="AS29" s="328"/>
      <c r="AT29" s="223"/>
      <c r="AU29" s="168">
        <v>160</v>
      </c>
      <c r="AV29" s="328"/>
      <c r="AW29" s="223"/>
      <c r="AX29" s="168">
        <v>160</v>
      </c>
      <c r="AY29" s="328"/>
      <c r="AZ29" s="223"/>
      <c r="BA29" s="168">
        <v>160</v>
      </c>
      <c r="BB29" s="328"/>
      <c r="BC29" s="223"/>
      <c r="BD29" s="168">
        <v>160</v>
      </c>
      <c r="BE29" s="328"/>
      <c r="BF29" s="223"/>
      <c r="BG29" s="168">
        <v>160</v>
      </c>
      <c r="BH29" s="328"/>
      <c r="BI29" s="223"/>
      <c r="BJ29" s="168">
        <v>160</v>
      </c>
      <c r="BK29" s="328"/>
      <c r="BL29" s="223"/>
      <c r="BM29" s="280">
        <f t="shared" si="8"/>
        <v>0</v>
      </c>
      <c r="BN29" s="279">
        <f t="shared" si="9"/>
        <v>0</v>
      </c>
      <c r="BO29" s="280">
        <f t="shared" si="10"/>
        <v>0</v>
      </c>
      <c r="BP29" s="281">
        <f t="shared" si="11"/>
        <v>0</v>
      </c>
      <c r="BQ29" s="4"/>
      <c r="BR29" s="4"/>
      <c r="BS29" s="164">
        <v>160</v>
      </c>
      <c r="BT29" s="327"/>
      <c r="BU29" s="177"/>
      <c r="BV29" s="164">
        <v>160</v>
      </c>
      <c r="BW29" s="327"/>
      <c r="BX29" s="177"/>
      <c r="BY29" s="164">
        <v>160</v>
      </c>
      <c r="BZ29" s="327"/>
      <c r="CA29" s="177"/>
      <c r="CB29" s="164">
        <v>160</v>
      </c>
      <c r="CC29" s="327"/>
      <c r="CD29" s="177"/>
      <c r="CE29" s="164">
        <v>160</v>
      </c>
      <c r="CF29" s="327"/>
      <c r="CG29" s="177"/>
      <c r="CH29" s="164">
        <v>160</v>
      </c>
      <c r="CI29" s="327"/>
      <c r="CJ29" s="177"/>
      <c r="CK29" s="164">
        <v>160</v>
      </c>
      <c r="CL29" s="327"/>
      <c r="CM29" s="177"/>
      <c r="CN29" s="164">
        <v>160</v>
      </c>
      <c r="CO29" s="327"/>
      <c r="CP29" s="177"/>
      <c r="CQ29" s="164">
        <v>160</v>
      </c>
      <c r="CR29" s="327"/>
      <c r="CS29" s="177"/>
      <c r="CT29" s="164">
        <v>160</v>
      </c>
      <c r="CU29" s="327"/>
      <c r="CV29" s="177"/>
      <c r="CW29" s="164">
        <v>160</v>
      </c>
      <c r="CX29" s="327"/>
      <c r="CY29" s="177"/>
      <c r="CZ29" s="164">
        <v>160</v>
      </c>
      <c r="DA29" s="327"/>
      <c r="DB29" s="177"/>
      <c r="DC29" s="278">
        <f t="shared" si="12"/>
        <v>0</v>
      </c>
      <c r="DD29" s="279">
        <f t="shared" si="13"/>
        <v>0</v>
      </c>
      <c r="DE29" s="280">
        <f t="shared" si="14"/>
        <v>0</v>
      </c>
      <c r="DF29" s="281">
        <f t="shared" si="15"/>
        <v>0</v>
      </c>
      <c r="DG29" s="4"/>
      <c r="DH29" s="4"/>
      <c r="DI29" s="164">
        <v>160</v>
      </c>
      <c r="DJ29" s="327"/>
      <c r="DK29" s="177"/>
      <c r="DL29" s="164">
        <v>160</v>
      </c>
      <c r="DM29" s="327"/>
      <c r="DN29" s="177"/>
      <c r="DO29" s="164">
        <v>160</v>
      </c>
      <c r="DP29" s="327"/>
      <c r="DQ29" s="177"/>
      <c r="DR29" s="164">
        <v>160</v>
      </c>
      <c r="DS29" s="327"/>
      <c r="DT29" s="177"/>
      <c r="DU29" s="164">
        <v>160</v>
      </c>
      <c r="DV29" s="327"/>
      <c r="DW29" s="177"/>
      <c r="DX29" s="164">
        <v>160</v>
      </c>
      <c r="DY29" s="327"/>
      <c r="DZ29" s="177"/>
      <c r="EA29" s="164">
        <v>160</v>
      </c>
      <c r="EB29" s="327"/>
      <c r="EC29" s="177"/>
      <c r="ED29" s="164">
        <v>160</v>
      </c>
      <c r="EE29" s="327"/>
      <c r="EF29" s="177"/>
      <c r="EG29" s="164">
        <v>160</v>
      </c>
      <c r="EH29" s="327"/>
      <c r="EI29" s="177"/>
      <c r="EJ29" s="164">
        <v>160</v>
      </c>
      <c r="EK29" s="327"/>
      <c r="EL29" s="177"/>
      <c r="EM29" s="164">
        <v>160</v>
      </c>
      <c r="EN29" s="327"/>
      <c r="EO29" s="177"/>
      <c r="EP29" s="164">
        <v>160</v>
      </c>
      <c r="EQ29" s="327"/>
      <c r="ER29" s="177"/>
      <c r="ES29" s="278">
        <f t="shared" si="16"/>
        <v>0</v>
      </c>
      <c r="ET29" s="279">
        <f t="shared" si="17"/>
        <v>0</v>
      </c>
      <c r="EU29" s="280">
        <f t="shared" si="18"/>
        <v>0</v>
      </c>
      <c r="EV29" s="281">
        <f t="shared" si="19"/>
        <v>0</v>
      </c>
      <c r="EW29" s="4"/>
      <c r="EX29" s="4"/>
      <c r="EY29" s="164">
        <v>160</v>
      </c>
      <c r="EZ29" s="327"/>
      <c r="FA29" s="177"/>
      <c r="FB29" s="164">
        <v>160</v>
      </c>
      <c r="FC29" s="327"/>
      <c r="FD29" s="177"/>
      <c r="FE29" s="164">
        <v>160</v>
      </c>
      <c r="FF29" s="327"/>
      <c r="FG29" s="177"/>
      <c r="FH29" s="164">
        <v>160</v>
      </c>
      <c r="FI29" s="327"/>
      <c r="FJ29" s="177"/>
      <c r="FK29" s="164">
        <v>160</v>
      </c>
      <c r="FL29" s="327"/>
      <c r="FM29" s="177"/>
      <c r="FN29" s="164">
        <v>160</v>
      </c>
      <c r="FO29" s="327"/>
      <c r="FP29" s="177"/>
      <c r="FQ29" s="164">
        <v>160</v>
      </c>
      <c r="FR29" s="327"/>
      <c r="FS29" s="177"/>
      <c r="FT29" s="164">
        <v>160</v>
      </c>
      <c r="FU29" s="327"/>
      <c r="FV29" s="177"/>
      <c r="FW29" s="164">
        <v>160</v>
      </c>
      <c r="FX29" s="327"/>
      <c r="FY29" s="177"/>
      <c r="FZ29" s="164">
        <v>160</v>
      </c>
      <c r="GA29" s="327"/>
      <c r="GB29" s="177"/>
      <c r="GC29" s="164">
        <v>160</v>
      </c>
      <c r="GD29" s="327"/>
      <c r="GE29" s="177"/>
      <c r="GF29" s="164">
        <v>160</v>
      </c>
      <c r="GG29" s="327"/>
      <c r="GH29" s="177"/>
      <c r="GI29" s="278">
        <f t="shared" si="20"/>
        <v>0</v>
      </c>
      <c r="GJ29" s="279">
        <f t="shared" si="21"/>
        <v>0</v>
      </c>
      <c r="GK29" s="280">
        <f t="shared" si="22"/>
        <v>0</v>
      </c>
      <c r="GL29" s="281">
        <f t="shared" si="23"/>
        <v>0</v>
      </c>
      <c r="GM29" s="4"/>
      <c r="GN29" s="4"/>
      <c r="GO29" s="164">
        <v>160</v>
      </c>
      <c r="GP29" s="327"/>
      <c r="GQ29" s="177"/>
      <c r="GR29" s="164">
        <v>160</v>
      </c>
      <c r="GS29" s="327"/>
      <c r="GT29" s="177"/>
      <c r="GU29" s="164">
        <v>160</v>
      </c>
      <c r="GV29" s="327"/>
      <c r="GW29" s="177"/>
      <c r="GX29" s="164">
        <v>160</v>
      </c>
      <c r="GY29" s="327"/>
      <c r="GZ29" s="177"/>
      <c r="HA29" s="164">
        <v>160</v>
      </c>
      <c r="HB29" s="327"/>
      <c r="HC29" s="177"/>
      <c r="HD29" s="164">
        <v>160</v>
      </c>
      <c r="HE29" s="327"/>
      <c r="HF29" s="177"/>
      <c r="HG29" s="164">
        <v>160</v>
      </c>
      <c r="HH29" s="327"/>
      <c r="HI29" s="177"/>
      <c r="HJ29" s="164">
        <v>160</v>
      </c>
      <c r="HK29" s="327"/>
      <c r="HL29" s="177"/>
      <c r="HM29" s="164">
        <v>160</v>
      </c>
      <c r="HN29" s="327"/>
      <c r="HO29" s="177"/>
      <c r="HP29" s="164">
        <v>160</v>
      </c>
      <c r="HQ29" s="327"/>
      <c r="HR29" s="177"/>
      <c r="HS29" s="164">
        <v>160</v>
      </c>
      <c r="HT29" s="327"/>
      <c r="HU29" s="177"/>
      <c r="HV29" s="164">
        <v>160</v>
      </c>
      <c r="HW29" s="327"/>
      <c r="HX29" s="177"/>
      <c r="HY29" s="278">
        <f t="shared" si="24"/>
        <v>0</v>
      </c>
      <c r="HZ29" s="279">
        <f t="shared" si="25"/>
        <v>0</v>
      </c>
      <c r="IA29" s="280">
        <f t="shared" si="26"/>
        <v>0</v>
      </c>
      <c r="IB29" s="281">
        <f t="shared" si="27"/>
        <v>0</v>
      </c>
      <c r="IC29" s="4"/>
      <c r="ID29" s="4"/>
      <c r="IE29" s="164">
        <v>160</v>
      </c>
      <c r="IF29" s="327"/>
      <c r="IG29" s="177"/>
      <c r="IH29" s="164">
        <v>160</v>
      </c>
      <c r="II29" s="327"/>
      <c r="IJ29" s="177"/>
      <c r="IK29" s="164">
        <v>160</v>
      </c>
      <c r="IL29" s="327"/>
      <c r="IM29" s="177"/>
      <c r="IN29" s="164">
        <v>160</v>
      </c>
      <c r="IO29" s="327"/>
      <c r="IP29" s="177"/>
      <c r="IQ29" s="164">
        <v>160</v>
      </c>
      <c r="IR29" s="327"/>
      <c r="IS29" s="177"/>
      <c r="IT29" s="164">
        <v>160</v>
      </c>
      <c r="IU29" s="327"/>
      <c r="IV29" s="177"/>
      <c r="IW29" s="164">
        <v>160</v>
      </c>
      <c r="IX29" s="327"/>
      <c r="IY29" s="177"/>
      <c r="IZ29" s="164">
        <v>160</v>
      </c>
      <c r="JA29" s="327"/>
      <c r="JB29" s="177"/>
      <c r="JC29" s="164">
        <v>160</v>
      </c>
      <c r="JD29" s="327"/>
      <c r="JE29" s="177"/>
      <c r="JF29" s="164">
        <v>160</v>
      </c>
      <c r="JG29" s="327"/>
      <c r="JH29" s="177"/>
      <c r="JI29" s="164">
        <v>160</v>
      </c>
      <c r="JJ29" s="327"/>
      <c r="JK29" s="177"/>
      <c r="JL29" s="164">
        <v>160</v>
      </c>
      <c r="JM29" s="327"/>
      <c r="JN29" s="177"/>
      <c r="JO29" s="278">
        <f t="shared" si="28"/>
        <v>0</v>
      </c>
      <c r="JP29" s="279">
        <f t="shared" si="29"/>
        <v>0</v>
      </c>
      <c r="JQ29" s="280">
        <f t="shared" si="30"/>
        <v>0</v>
      </c>
      <c r="JR29" s="281">
        <f t="shared" si="31"/>
        <v>0</v>
      </c>
      <c r="JS29" s="4"/>
      <c r="JT29" s="4"/>
      <c r="JU29" s="164">
        <v>160</v>
      </c>
      <c r="JV29" s="327"/>
      <c r="JW29" s="177"/>
      <c r="JX29" s="164">
        <v>160</v>
      </c>
      <c r="JY29" s="327"/>
      <c r="JZ29" s="177"/>
      <c r="KA29" s="164">
        <v>160</v>
      </c>
      <c r="KB29" s="327"/>
      <c r="KC29" s="177"/>
      <c r="KD29" s="164">
        <v>160</v>
      </c>
      <c r="KE29" s="327"/>
      <c r="KF29" s="177"/>
      <c r="KG29" s="164">
        <v>160</v>
      </c>
      <c r="KH29" s="327"/>
      <c r="KI29" s="177"/>
      <c r="KJ29" s="164">
        <v>160</v>
      </c>
      <c r="KK29" s="327"/>
      <c r="KL29" s="177"/>
      <c r="KM29" s="164">
        <v>160</v>
      </c>
      <c r="KN29" s="327"/>
      <c r="KO29" s="177"/>
      <c r="KP29" s="164">
        <v>160</v>
      </c>
      <c r="KQ29" s="327"/>
      <c r="KR29" s="177"/>
      <c r="KS29" s="164">
        <v>160</v>
      </c>
      <c r="KT29" s="327"/>
      <c r="KU29" s="177"/>
      <c r="KV29" s="164">
        <v>160</v>
      </c>
      <c r="KW29" s="327"/>
      <c r="KX29" s="177"/>
      <c r="KY29" s="164">
        <v>160</v>
      </c>
      <c r="KZ29" s="327"/>
      <c r="LA29" s="177"/>
      <c r="LB29" s="164">
        <v>160</v>
      </c>
      <c r="LC29" s="327"/>
      <c r="LD29" s="177"/>
      <c r="LE29" s="278">
        <f t="shared" si="32"/>
        <v>0</v>
      </c>
      <c r="LF29" s="279">
        <f t="shared" si="33"/>
        <v>0</v>
      </c>
      <c r="LG29" s="280">
        <f t="shared" si="34"/>
        <v>0</v>
      </c>
      <c r="LH29" s="281">
        <f t="shared" si="35"/>
        <v>0</v>
      </c>
      <c r="LI29" s="4"/>
      <c r="LJ29" s="4"/>
      <c r="LK29" s="164">
        <v>160</v>
      </c>
      <c r="LL29" s="327"/>
      <c r="LM29" s="177"/>
      <c r="LN29" s="164">
        <v>160</v>
      </c>
      <c r="LO29" s="327"/>
      <c r="LP29" s="177"/>
      <c r="LQ29" s="164">
        <v>160</v>
      </c>
      <c r="LR29" s="327"/>
      <c r="LS29" s="177"/>
      <c r="LT29" s="164">
        <v>160</v>
      </c>
      <c r="LU29" s="327"/>
      <c r="LV29" s="177"/>
      <c r="LW29" s="164">
        <v>160</v>
      </c>
      <c r="LX29" s="327"/>
      <c r="LY29" s="177"/>
      <c r="LZ29" s="164">
        <v>160</v>
      </c>
      <c r="MA29" s="327"/>
      <c r="MB29" s="177"/>
      <c r="MC29" s="164">
        <v>160</v>
      </c>
      <c r="MD29" s="327"/>
      <c r="ME29" s="177"/>
      <c r="MF29" s="164">
        <v>160</v>
      </c>
      <c r="MG29" s="327"/>
      <c r="MH29" s="177"/>
      <c r="MI29" s="164">
        <v>160</v>
      </c>
      <c r="MJ29" s="327"/>
      <c r="MK29" s="177"/>
      <c r="ML29" s="164">
        <v>160</v>
      </c>
      <c r="MM29" s="327"/>
      <c r="MN29" s="177"/>
      <c r="MO29" s="164">
        <v>160</v>
      </c>
      <c r="MP29" s="327"/>
      <c r="MQ29" s="177"/>
      <c r="MR29" s="164">
        <v>160</v>
      </c>
      <c r="MS29" s="327"/>
      <c r="MT29" s="177"/>
      <c r="MU29" s="278">
        <f t="shared" si="36"/>
        <v>0</v>
      </c>
      <c r="MV29" s="279">
        <f t="shared" si="37"/>
        <v>0</v>
      </c>
      <c r="MW29" s="280">
        <f t="shared" si="38"/>
        <v>0</v>
      </c>
      <c r="MX29" s="281">
        <f t="shared" si="39"/>
        <v>0</v>
      </c>
      <c r="MY29" s="4"/>
      <c r="MZ29" s="4"/>
      <c r="NA29" s="164">
        <v>160</v>
      </c>
      <c r="NB29" s="327"/>
      <c r="NC29" s="177"/>
      <c r="ND29" s="164">
        <v>160</v>
      </c>
      <c r="NE29" s="327"/>
      <c r="NF29" s="177"/>
      <c r="NG29" s="164">
        <v>160</v>
      </c>
      <c r="NH29" s="327"/>
      <c r="NI29" s="177"/>
      <c r="NJ29" s="164">
        <v>160</v>
      </c>
      <c r="NK29" s="327"/>
      <c r="NL29" s="177"/>
      <c r="NM29" s="164">
        <v>160</v>
      </c>
      <c r="NN29" s="327"/>
      <c r="NO29" s="177"/>
      <c r="NP29" s="164">
        <v>160</v>
      </c>
      <c r="NQ29" s="327"/>
      <c r="NR29" s="177"/>
      <c r="NS29" s="164">
        <v>160</v>
      </c>
      <c r="NT29" s="327"/>
      <c r="NU29" s="177"/>
      <c r="NV29" s="164">
        <v>160</v>
      </c>
      <c r="NW29" s="327"/>
      <c r="NX29" s="177"/>
      <c r="NY29" s="164">
        <v>160</v>
      </c>
      <c r="NZ29" s="327"/>
      <c r="OA29" s="177"/>
      <c r="OB29" s="164">
        <v>160</v>
      </c>
      <c r="OC29" s="327"/>
      <c r="OD29" s="177"/>
      <c r="OE29" s="164">
        <v>160</v>
      </c>
      <c r="OF29" s="327"/>
      <c r="OG29" s="177"/>
      <c r="OH29" s="164">
        <v>160</v>
      </c>
      <c r="OI29" s="327"/>
      <c r="OJ29" s="177"/>
      <c r="OK29" s="278">
        <f t="shared" si="40"/>
        <v>0</v>
      </c>
      <c r="OL29" s="279">
        <f t="shared" si="41"/>
        <v>0</v>
      </c>
      <c r="OM29" s="280">
        <f t="shared" si="42"/>
        <v>0</v>
      </c>
      <c r="ON29" s="281">
        <f t="shared" si="43"/>
        <v>0</v>
      </c>
      <c r="OO29" s="4"/>
      <c r="OP29" s="4"/>
      <c r="OQ29" s="283" t="s">
        <v>297</v>
      </c>
      <c r="OR29" s="354">
        <v>160</v>
      </c>
      <c r="OS29" s="327"/>
      <c r="OT29" s="177"/>
      <c r="OU29" s="278">
        <f t="shared" si="44"/>
        <v>0</v>
      </c>
      <c r="OV29" s="281">
        <f t="shared" si="45"/>
        <v>0</v>
      </c>
      <c r="OW29" s="280">
        <f t="shared" si="46"/>
        <v>0</v>
      </c>
      <c r="OX29" s="281">
        <f t="shared" si="47"/>
        <v>0</v>
      </c>
      <c r="OY29" s="293"/>
      <c r="OZ29" s="4"/>
      <c r="PA29" s="4"/>
      <c r="PB29" s="274">
        <f t="shared" si="0"/>
        <v>0</v>
      </c>
      <c r="PC29" s="275">
        <f t="shared" si="1"/>
        <v>0</v>
      </c>
      <c r="PD29" s="280">
        <f t="shared" si="2"/>
        <v>0</v>
      </c>
      <c r="PE29" s="281">
        <f t="shared" si="3"/>
        <v>0</v>
      </c>
      <c r="PF29" s="276">
        <f t="shared" si="4"/>
        <v>0</v>
      </c>
      <c r="PG29" s="277">
        <f t="shared" si="5"/>
        <v>0</v>
      </c>
      <c r="PH29" s="280">
        <f t="shared" si="6"/>
        <v>0</v>
      </c>
      <c r="PI29" s="279">
        <f t="shared" si="7"/>
        <v>0</v>
      </c>
      <c r="PJ29" s="406">
        <f t="shared" si="48"/>
        <v>0</v>
      </c>
      <c r="PK29" s="368">
        <f t="shared" si="49"/>
        <v>0</v>
      </c>
      <c r="PL29" s="409" t="s">
        <v>338</v>
      </c>
      <c r="PM29" s="373" t="s">
        <v>338</v>
      </c>
      <c r="PN29" s="406">
        <f t="shared" si="50"/>
        <v>0</v>
      </c>
      <c r="PO29" s="368">
        <f t="shared" si="51"/>
        <v>0</v>
      </c>
      <c r="PR29" s="4"/>
    </row>
    <row r="30" spans="1:440" s="28" customFormat="1" ht="15" hidden="1" customHeight="1" x14ac:dyDescent="0.25">
      <c r="A30" s="26"/>
      <c r="B30" s="118"/>
      <c r="C30" s="585"/>
      <c r="D30" s="586"/>
      <c r="E30" s="589"/>
      <c r="F30" s="656"/>
      <c r="G30" s="588"/>
      <c r="H30" s="119"/>
      <c r="I30" s="112">
        <f>INT(ROUND(F30,2)*(IF(RIGHT(G30,1)="*",data!$J$3*H30+(IF(H30&gt;0, data!$K$3,0)),(IF(G30&gt;0,data!$J$3*RIGHT(G30,5)+data!$K$3,0)))))</f>
        <v>0</v>
      </c>
      <c r="J30" s="112"/>
      <c r="K30" s="112"/>
      <c r="L30" s="543"/>
      <c r="M30" s="536"/>
      <c r="N30" s="112">
        <f>INT(ROUND(F30,2)*(IF(J30&gt;0,(IF(L30="ano",data!$J$6,0)),0)))</f>
        <v>0</v>
      </c>
      <c r="O30" s="114"/>
      <c r="P30" s="123"/>
      <c r="Q30" s="26"/>
      <c r="R30" s="116"/>
      <c r="S30" s="688"/>
      <c r="T30" s="117" t="s">
        <v>338</v>
      </c>
      <c r="U30" s="377"/>
      <c r="X30" s="26">
        <f>IF(OR(G30=data!$I$18,G30=data!$I$19,G30=data!$I$20,G30=data!$I$21,G30=data!$I$22,G30=data!$I$23,G30=data!$I$24,G30=data!$I$25,G30=data!$I$26,G30=data!$I$27,G30=data!$I$28,G30=data!$I$29,G30=data!$I$30,G30=data!$I$31,G30=data!$I$32,G30=data!$I$33,G30=data!$I$34,G30=data!$I$35,G30=data!$I$36,G30=data!$I$37,G30=data!$I$38,G30=data!$I$39,G30=data!$I$40,G30=data!$I$41,G30=data!$I$42,G30=data!$I$43,G30=data!$I$44),1,0)</f>
        <v>0</v>
      </c>
      <c r="Y30" s="26"/>
      <c r="Z30" s="173" t="s">
        <v>297</v>
      </c>
      <c r="AA30" s="10"/>
      <c r="AB30" s="10"/>
      <c r="AC30" s="560">
        <v>160</v>
      </c>
      <c r="AD30" s="561"/>
      <c r="AE30" s="562"/>
      <c r="AF30" s="560">
        <v>160</v>
      </c>
      <c r="AG30" s="561"/>
      <c r="AH30" s="562"/>
      <c r="AI30" s="560">
        <v>160</v>
      </c>
      <c r="AJ30" s="561"/>
      <c r="AK30" s="562"/>
      <c r="AL30" s="560">
        <v>160</v>
      </c>
      <c r="AM30" s="561"/>
      <c r="AN30" s="562"/>
      <c r="AO30" s="560">
        <v>160</v>
      </c>
      <c r="AP30" s="561"/>
      <c r="AQ30" s="562"/>
      <c r="AR30" s="560">
        <v>160</v>
      </c>
      <c r="AS30" s="561"/>
      <c r="AT30" s="562"/>
      <c r="AU30" s="560">
        <v>160</v>
      </c>
      <c r="AV30" s="561"/>
      <c r="AW30" s="562"/>
      <c r="AX30" s="560">
        <v>160</v>
      </c>
      <c r="AY30" s="561"/>
      <c r="AZ30" s="562"/>
      <c r="BA30" s="560">
        <v>160</v>
      </c>
      <c r="BB30" s="561"/>
      <c r="BC30" s="562"/>
      <c r="BD30" s="560">
        <v>160</v>
      </c>
      <c r="BE30" s="561"/>
      <c r="BF30" s="562"/>
      <c r="BG30" s="560">
        <v>160</v>
      </c>
      <c r="BH30" s="561"/>
      <c r="BI30" s="562"/>
      <c r="BJ30" s="560">
        <v>160</v>
      </c>
      <c r="BK30" s="561"/>
      <c r="BL30" s="562"/>
      <c r="BM30" s="280">
        <f t="shared" si="8"/>
        <v>0</v>
      </c>
      <c r="BN30" s="279">
        <f t="shared" si="9"/>
        <v>0</v>
      </c>
      <c r="BO30" s="280">
        <f t="shared" si="10"/>
        <v>0</v>
      </c>
      <c r="BP30" s="281">
        <f t="shared" si="11"/>
        <v>0</v>
      </c>
      <c r="BQ30" s="23"/>
      <c r="BR30" s="23"/>
      <c r="BS30" s="174">
        <v>160</v>
      </c>
      <c r="BT30" s="573"/>
      <c r="BU30" s="175"/>
      <c r="BV30" s="174">
        <v>160</v>
      </c>
      <c r="BW30" s="573"/>
      <c r="BX30" s="175"/>
      <c r="BY30" s="174">
        <v>160</v>
      </c>
      <c r="BZ30" s="573"/>
      <c r="CA30" s="175"/>
      <c r="CB30" s="174">
        <v>160</v>
      </c>
      <c r="CC30" s="573"/>
      <c r="CD30" s="175"/>
      <c r="CE30" s="174">
        <v>160</v>
      </c>
      <c r="CF30" s="573"/>
      <c r="CG30" s="175"/>
      <c r="CH30" s="174">
        <v>160</v>
      </c>
      <c r="CI30" s="573"/>
      <c r="CJ30" s="175"/>
      <c r="CK30" s="174">
        <v>160</v>
      </c>
      <c r="CL30" s="573"/>
      <c r="CM30" s="175"/>
      <c r="CN30" s="174">
        <v>160</v>
      </c>
      <c r="CO30" s="573"/>
      <c r="CP30" s="175"/>
      <c r="CQ30" s="174">
        <v>160</v>
      </c>
      <c r="CR30" s="573"/>
      <c r="CS30" s="175"/>
      <c r="CT30" s="174">
        <v>160</v>
      </c>
      <c r="CU30" s="573"/>
      <c r="CV30" s="175"/>
      <c r="CW30" s="174">
        <v>160</v>
      </c>
      <c r="CX30" s="573"/>
      <c r="CY30" s="175"/>
      <c r="CZ30" s="174">
        <v>160</v>
      </c>
      <c r="DA30" s="573"/>
      <c r="DB30" s="175"/>
      <c r="DC30" s="278">
        <f t="shared" si="12"/>
        <v>0</v>
      </c>
      <c r="DD30" s="279">
        <f t="shared" si="13"/>
        <v>0</v>
      </c>
      <c r="DE30" s="280">
        <f t="shared" si="14"/>
        <v>0</v>
      </c>
      <c r="DF30" s="281">
        <f t="shared" si="15"/>
        <v>0</v>
      </c>
      <c r="DG30" s="23"/>
      <c r="DH30" s="23"/>
      <c r="DI30" s="174">
        <v>160</v>
      </c>
      <c r="DJ30" s="573"/>
      <c r="DK30" s="175"/>
      <c r="DL30" s="174">
        <v>160</v>
      </c>
      <c r="DM30" s="573"/>
      <c r="DN30" s="175"/>
      <c r="DO30" s="174">
        <v>160</v>
      </c>
      <c r="DP30" s="573"/>
      <c r="DQ30" s="175"/>
      <c r="DR30" s="174">
        <v>160</v>
      </c>
      <c r="DS30" s="573"/>
      <c r="DT30" s="175"/>
      <c r="DU30" s="174">
        <v>160</v>
      </c>
      <c r="DV30" s="573"/>
      <c r="DW30" s="175"/>
      <c r="DX30" s="174">
        <v>160</v>
      </c>
      <c r="DY30" s="573"/>
      <c r="DZ30" s="175"/>
      <c r="EA30" s="174">
        <v>160</v>
      </c>
      <c r="EB30" s="573"/>
      <c r="EC30" s="175"/>
      <c r="ED30" s="174">
        <v>160</v>
      </c>
      <c r="EE30" s="573"/>
      <c r="EF30" s="175"/>
      <c r="EG30" s="174">
        <v>160</v>
      </c>
      <c r="EH30" s="573"/>
      <c r="EI30" s="175"/>
      <c r="EJ30" s="174">
        <v>160</v>
      </c>
      <c r="EK30" s="573"/>
      <c r="EL30" s="175"/>
      <c r="EM30" s="174">
        <v>160</v>
      </c>
      <c r="EN30" s="573"/>
      <c r="EO30" s="175"/>
      <c r="EP30" s="174">
        <v>160</v>
      </c>
      <c r="EQ30" s="573"/>
      <c r="ER30" s="175"/>
      <c r="ES30" s="278">
        <f t="shared" si="16"/>
        <v>0</v>
      </c>
      <c r="ET30" s="279">
        <f t="shared" si="17"/>
        <v>0</v>
      </c>
      <c r="EU30" s="280">
        <f t="shared" si="18"/>
        <v>0</v>
      </c>
      <c r="EV30" s="281">
        <f t="shared" si="19"/>
        <v>0</v>
      </c>
      <c r="EW30" s="23"/>
      <c r="EX30" s="23"/>
      <c r="EY30" s="174">
        <v>160</v>
      </c>
      <c r="EZ30" s="573"/>
      <c r="FA30" s="175"/>
      <c r="FB30" s="174">
        <v>160</v>
      </c>
      <c r="FC30" s="573"/>
      <c r="FD30" s="175"/>
      <c r="FE30" s="174">
        <v>160</v>
      </c>
      <c r="FF30" s="573"/>
      <c r="FG30" s="175"/>
      <c r="FH30" s="174">
        <v>160</v>
      </c>
      <c r="FI30" s="573"/>
      <c r="FJ30" s="175"/>
      <c r="FK30" s="174">
        <v>160</v>
      </c>
      <c r="FL30" s="573"/>
      <c r="FM30" s="175"/>
      <c r="FN30" s="174">
        <v>160</v>
      </c>
      <c r="FO30" s="573"/>
      <c r="FP30" s="175"/>
      <c r="FQ30" s="174">
        <v>160</v>
      </c>
      <c r="FR30" s="573"/>
      <c r="FS30" s="175"/>
      <c r="FT30" s="174">
        <v>160</v>
      </c>
      <c r="FU30" s="573"/>
      <c r="FV30" s="175"/>
      <c r="FW30" s="174">
        <v>160</v>
      </c>
      <c r="FX30" s="573"/>
      <c r="FY30" s="175"/>
      <c r="FZ30" s="174">
        <v>160</v>
      </c>
      <c r="GA30" s="573"/>
      <c r="GB30" s="175"/>
      <c r="GC30" s="174">
        <v>160</v>
      </c>
      <c r="GD30" s="573"/>
      <c r="GE30" s="175"/>
      <c r="GF30" s="174">
        <v>160</v>
      </c>
      <c r="GG30" s="573"/>
      <c r="GH30" s="175"/>
      <c r="GI30" s="278">
        <f t="shared" si="20"/>
        <v>0</v>
      </c>
      <c r="GJ30" s="279">
        <f t="shared" si="21"/>
        <v>0</v>
      </c>
      <c r="GK30" s="280">
        <f t="shared" si="22"/>
        <v>0</v>
      </c>
      <c r="GL30" s="281">
        <f t="shared" si="23"/>
        <v>0</v>
      </c>
      <c r="GM30" s="23"/>
      <c r="GN30" s="23"/>
      <c r="GO30" s="174">
        <v>160</v>
      </c>
      <c r="GP30" s="573"/>
      <c r="GQ30" s="175"/>
      <c r="GR30" s="174">
        <v>160</v>
      </c>
      <c r="GS30" s="573"/>
      <c r="GT30" s="175"/>
      <c r="GU30" s="174">
        <v>160</v>
      </c>
      <c r="GV30" s="573"/>
      <c r="GW30" s="175"/>
      <c r="GX30" s="174">
        <v>160</v>
      </c>
      <c r="GY30" s="573"/>
      <c r="GZ30" s="175"/>
      <c r="HA30" s="174">
        <v>160</v>
      </c>
      <c r="HB30" s="573"/>
      <c r="HC30" s="175"/>
      <c r="HD30" s="174">
        <v>160</v>
      </c>
      <c r="HE30" s="573"/>
      <c r="HF30" s="175"/>
      <c r="HG30" s="174">
        <v>160</v>
      </c>
      <c r="HH30" s="573"/>
      <c r="HI30" s="175"/>
      <c r="HJ30" s="174">
        <v>160</v>
      </c>
      <c r="HK30" s="573"/>
      <c r="HL30" s="175"/>
      <c r="HM30" s="174">
        <v>160</v>
      </c>
      <c r="HN30" s="573"/>
      <c r="HO30" s="175"/>
      <c r="HP30" s="174">
        <v>160</v>
      </c>
      <c r="HQ30" s="573"/>
      <c r="HR30" s="175"/>
      <c r="HS30" s="174">
        <v>160</v>
      </c>
      <c r="HT30" s="573"/>
      <c r="HU30" s="175"/>
      <c r="HV30" s="174">
        <v>160</v>
      </c>
      <c r="HW30" s="573"/>
      <c r="HX30" s="175"/>
      <c r="HY30" s="278">
        <f t="shared" si="24"/>
        <v>0</v>
      </c>
      <c r="HZ30" s="279">
        <f t="shared" si="25"/>
        <v>0</v>
      </c>
      <c r="IA30" s="280">
        <f t="shared" si="26"/>
        <v>0</v>
      </c>
      <c r="IB30" s="281">
        <f t="shared" si="27"/>
        <v>0</v>
      </c>
      <c r="IC30" s="23"/>
      <c r="ID30" s="23"/>
      <c r="IE30" s="174">
        <v>160</v>
      </c>
      <c r="IF30" s="573"/>
      <c r="IG30" s="175"/>
      <c r="IH30" s="174">
        <v>160</v>
      </c>
      <c r="II30" s="573"/>
      <c r="IJ30" s="175"/>
      <c r="IK30" s="174">
        <v>160</v>
      </c>
      <c r="IL30" s="573"/>
      <c r="IM30" s="175"/>
      <c r="IN30" s="174">
        <v>160</v>
      </c>
      <c r="IO30" s="573"/>
      <c r="IP30" s="175"/>
      <c r="IQ30" s="174">
        <v>160</v>
      </c>
      <c r="IR30" s="573"/>
      <c r="IS30" s="175"/>
      <c r="IT30" s="174">
        <v>160</v>
      </c>
      <c r="IU30" s="573"/>
      <c r="IV30" s="175"/>
      <c r="IW30" s="174">
        <v>160</v>
      </c>
      <c r="IX30" s="573"/>
      <c r="IY30" s="175"/>
      <c r="IZ30" s="174">
        <v>160</v>
      </c>
      <c r="JA30" s="573"/>
      <c r="JB30" s="175"/>
      <c r="JC30" s="174">
        <v>160</v>
      </c>
      <c r="JD30" s="573"/>
      <c r="JE30" s="175"/>
      <c r="JF30" s="174">
        <v>160</v>
      </c>
      <c r="JG30" s="573"/>
      <c r="JH30" s="175"/>
      <c r="JI30" s="174">
        <v>160</v>
      </c>
      <c r="JJ30" s="573"/>
      <c r="JK30" s="175"/>
      <c r="JL30" s="174">
        <v>160</v>
      </c>
      <c r="JM30" s="573"/>
      <c r="JN30" s="175"/>
      <c r="JO30" s="278">
        <f t="shared" si="28"/>
        <v>0</v>
      </c>
      <c r="JP30" s="279">
        <f t="shared" si="29"/>
        <v>0</v>
      </c>
      <c r="JQ30" s="280">
        <f t="shared" si="30"/>
        <v>0</v>
      </c>
      <c r="JR30" s="281">
        <f t="shared" si="31"/>
        <v>0</v>
      </c>
      <c r="JS30" s="23"/>
      <c r="JT30" s="23"/>
      <c r="JU30" s="174">
        <v>160</v>
      </c>
      <c r="JV30" s="573"/>
      <c r="JW30" s="175"/>
      <c r="JX30" s="174">
        <v>160</v>
      </c>
      <c r="JY30" s="573"/>
      <c r="JZ30" s="175"/>
      <c r="KA30" s="174">
        <v>160</v>
      </c>
      <c r="KB30" s="573"/>
      <c r="KC30" s="175"/>
      <c r="KD30" s="174">
        <v>160</v>
      </c>
      <c r="KE30" s="573"/>
      <c r="KF30" s="175"/>
      <c r="KG30" s="174">
        <v>160</v>
      </c>
      <c r="KH30" s="573"/>
      <c r="KI30" s="175"/>
      <c r="KJ30" s="174">
        <v>160</v>
      </c>
      <c r="KK30" s="573"/>
      <c r="KL30" s="175"/>
      <c r="KM30" s="174">
        <v>160</v>
      </c>
      <c r="KN30" s="573"/>
      <c r="KO30" s="175"/>
      <c r="KP30" s="174">
        <v>160</v>
      </c>
      <c r="KQ30" s="573"/>
      <c r="KR30" s="175"/>
      <c r="KS30" s="174">
        <v>160</v>
      </c>
      <c r="KT30" s="573"/>
      <c r="KU30" s="175"/>
      <c r="KV30" s="174">
        <v>160</v>
      </c>
      <c r="KW30" s="573"/>
      <c r="KX30" s="175"/>
      <c r="KY30" s="174">
        <v>160</v>
      </c>
      <c r="KZ30" s="573"/>
      <c r="LA30" s="175"/>
      <c r="LB30" s="174">
        <v>160</v>
      </c>
      <c r="LC30" s="573"/>
      <c r="LD30" s="175"/>
      <c r="LE30" s="278">
        <f t="shared" si="32"/>
        <v>0</v>
      </c>
      <c r="LF30" s="279">
        <f t="shared" si="33"/>
        <v>0</v>
      </c>
      <c r="LG30" s="280">
        <f t="shared" si="34"/>
        <v>0</v>
      </c>
      <c r="LH30" s="281">
        <f t="shared" si="35"/>
        <v>0</v>
      </c>
      <c r="LI30" s="23"/>
      <c r="LJ30" s="23"/>
      <c r="LK30" s="174">
        <v>160</v>
      </c>
      <c r="LL30" s="573"/>
      <c r="LM30" s="175"/>
      <c r="LN30" s="174">
        <v>160</v>
      </c>
      <c r="LO30" s="573"/>
      <c r="LP30" s="175"/>
      <c r="LQ30" s="174">
        <v>160</v>
      </c>
      <c r="LR30" s="573"/>
      <c r="LS30" s="175"/>
      <c r="LT30" s="174">
        <v>160</v>
      </c>
      <c r="LU30" s="573"/>
      <c r="LV30" s="175"/>
      <c r="LW30" s="174">
        <v>160</v>
      </c>
      <c r="LX30" s="573"/>
      <c r="LY30" s="175"/>
      <c r="LZ30" s="174">
        <v>160</v>
      </c>
      <c r="MA30" s="573"/>
      <c r="MB30" s="175"/>
      <c r="MC30" s="174">
        <v>160</v>
      </c>
      <c r="MD30" s="573"/>
      <c r="ME30" s="175"/>
      <c r="MF30" s="174">
        <v>160</v>
      </c>
      <c r="MG30" s="573"/>
      <c r="MH30" s="175"/>
      <c r="MI30" s="174">
        <v>160</v>
      </c>
      <c r="MJ30" s="573"/>
      <c r="MK30" s="175"/>
      <c r="ML30" s="174">
        <v>160</v>
      </c>
      <c r="MM30" s="573"/>
      <c r="MN30" s="175"/>
      <c r="MO30" s="174">
        <v>160</v>
      </c>
      <c r="MP30" s="573"/>
      <c r="MQ30" s="175"/>
      <c r="MR30" s="174">
        <v>160</v>
      </c>
      <c r="MS30" s="573"/>
      <c r="MT30" s="175"/>
      <c r="MU30" s="278">
        <f t="shared" si="36"/>
        <v>0</v>
      </c>
      <c r="MV30" s="279">
        <f t="shared" si="37"/>
        <v>0</v>
      </c>
      <c r="MW30" s="280">
        <f t="shared" si="38"/>
        <v>0</v>
      </c>
      <c r="MX30" s="281">
        <f t="shared" si="39"/>
        <v>0</v>
      </c>
      <c r="MY30" s="23"/>
      <c r="MZ30" s="23"/>
      <c r="NA30" s="174">
        <v>160</v>
      </c>
      <c r="NB30" s="573"/>
      <c r="NC30" s="175"/>
      <c r="ND30" s="174">
        <v>160</v>
      </c>
      <c r="NE30" s="573"/>
      <c r="NF30" s="175"/>
      <c r="NG30" s="174">
        <v>160</v>
      </c>
      <c r="NH30" s="573"/>
      <c r="NI30" s="175"/>
      <c r="NJ30" s="174">
        <v>160</v>
      </c>
      <c r="NK30" s="573"/>
      <c r="NL30" s="175"/>
      <c r="NM30" s="174">
        <v>160</v>
      </c>
      <c r="NN30" s="573"/>
      <c r="NO30" s="175"/>
      <c r="NP30" s="174">
        <v>160</v>
      </c>
      <c r="NQ30" s="573"/>
      <c r="NR30" s="175"/>
      <c r="NS30" s="174">
        <v>160</v>
      </c>
      <c r="NT30" s="573"/>
      <c r="NU30" s="175"/>
      <c r="NV30" s="174">
        <v>160</v>
      </c>
      <c r="NW30" s="573"/>
      <c r="NX30" s="175"/>
      <c r="NY30" s="174">
        <v>160</v>
      </c>
      <c r="NZ30" s="573"/>
      <c r="OA30" s="175"/>
      <c r="OB30" s="174">
        <v>160</v>
      </c>
      <c r="OC30" s="573"/>
      <c r="OD30" s="175"/>
      <c r="OE30" s="174">
        <v>160</v>
      </c>
      <c r="OF30" s="573"/>
      <c r="OG30" s="175"/>
      <c r="OH30" s="174">
        <v>160</v>
      </c>
      <c r="OI30" s="573"/>
      <c r="OJ30" s="175"/>
      <c r="OK30" s="278">
        <f t="shared" si="40"/>
        <v>0</v>
      </c>
      <c r="OL30" s="279">
        <f t="shared" si="41"/>
        <v>0</v>
      </c>
      <c r="OM30" s="280">
        <f t="shared" si="42"/>
        <v>0</v>
      </c>
      <c r="ON30" s="281">
        <f t="shared" si="43"/>
        <v>0</v>
      </c>
      <c r="OO30" s="23"/>
      <c r="OP30" s="23"/>
      <c r="OQ30" s="571" t="s">
        <v>297</v>
      </c>
      <c r="OR30" s="577">
        <v>160</v>
      </c>
      <c r="OS30" s="573"/>
      <c r="OT30" s="175"/>
      <c r="OU30" s="278">
        <f t="shared" si="44"/>
        <v>0</v>
      </c>
      <c r="OV30" s="281">
        <f t="shared" si="45"/>
        <v>0</v>
      </c>
      <c r="OW30" s="280">
        <f t="shared" si="46"/>
        <v>0</v>
      </c>
      <c r="OX30" s="281">
        <f t="shared" si="47"/>
        <v>0</v>
      </c>
      <c r="OY30" s="574"/>
      <c r="OZ30" s="23"/>
      <c r="PA30" s="23"/>
      <c r="PB30" s="274">
        <f t="shared" si="0"/>
        <v>0</v>
      </c>
      <c r="PC30" s="275">
        <f t="shared" si="1"/>
        <v>0</v>
      </c>
      <c r="PD30" s="280">
        <f t="shared" si="2"/>
        <v>0</v>
      </c>
      <c r="PE30" s="281">
        <f t="shared" si="3"/>
        <v>0</v>
      </c>
      <c r="PF30" s="276">
        <f t="shared" si="4"/>
        <v>0</v>
      </c>
      <c r="PG30" s="277">
        <f t="shared" si="5"/>
        <v>0</v>
      </c>
      <c r="PH30" s="280">
        <f t="shared" si="6"/>
        <v>0</v>
      </c>
      <c r="PI30" s="279">
        <f t="shared" si="7"/>
        <v>0</v>
      </c>
      <c r="PJ30" s="406">
        <f t="shared" si="48"/>
        <v>0</v>
      </c>
      <c r="PK30" s="368">
        <f t="shared" si="49"/>
        <v>0</v>
      </c>
      <c r="PL30" s="409" t="s">
        <v>338</v>
      </c>
      <c r="PM30" s="373" t="s">
        <v>338</v>
      </c>
      <c r="PN30" s="406">
        <f t="shared" si="50"/>
        <v>0</v>
      </c>
      <c r="PO30" s="368">
        <f t="shared" si="51"/>
        <v>0</v>
      </c>
      <c r="PP30" s="26"/>
      <c r="PQ30" s="26"/>
      <c r="PR30" s="23"/>
      <c r="PX30" s="26"/>
    </row>
    <row r="31" spans="1:440" s="26" customFormat="1" ht="16.5" customHeight="1" x14ac:dyDescent="0.25">
      <c r="B31" s="118" t="s">
        <v>22</v>
      </c>
      <c r="C31" s="1094"/>
      <c r="D31" s="1095"/>
      <c r="E31" s="320"/>
      <c r="F31" s="656">
        <v>1</v>
      </c>
      <c r="G31" s="321"/>
      <c r="H31" s="122"/>
      <c r="I31" s="112">
        <f>INT(ROUND(F31,2)*(IF(RIGHT(G31,1)="*",data!$J$3*H31+(IF(H31&gt;0, data!$K$3,0)),(IF(G31&gt;0,data!$J$3*RIGHT(G31,5)+data!$K$3,0)))))</f>
        <v>0</v>
      </c>
      <c r="J31" s="112">
        <f>IF(E31&gt;0,I31*E31,0)</f>
        <v>0</v>
      </c>
      <c r="K31" s="112"/>
      <c r="L31" s="317"/>
      <c r="M31" s="316"/>
      <c r="N31" s="112">
        <f>INT(ROUND(F31,2)*(IF(J31&gt;0,(IF(L31="ano",data!$J$6,0)),0)))</f>
        <v>0</v>
      </c>
      <c r="O31" s="114">
        <f>IF(M31&gt;E31,N31*E31,N31*M31)</f>
        <v>0</v>
      </c>
      <c r="P31" s="123">
        <f>J31+O31</f>
        <v>0</v>
      </c>
      <c r="R31" s="116" t="str">
        <f>IF(P31&gt;0,1,"")</f>
        <v/>
      </c>
      <c r="S31" s="688"/>
      <c r="T31" s="117" t="s">
        <v>338</v>
      </c>
      <c r="U31" s="377" t="str">
        <f t="shared" si="52"/>
        <v/>
      </c>
      <c r="V31" s="26">
        <f>IF(P31&gt;0,IF(ISTEXT(C31)=TRUE,0,1),0)</f>
        <v>0</v>
      </c>
      <c r="W31" s="26">
        <f>IF(H31&gt;0,IF(RIGHT(G31,1)="*",0,1),0)</f>
        <v>0</v>
      </c>
      <c r="X31" s="26">
        <f>IF(OR(G31=data!$I$18,G31=data!$I$19,G31=data!$I$20,G31=data!$I$21,G31=data!$I$22,G31=data!$I$23,G31=data!$I$24,G31=data!$I$25,G31=data!$I$26,G31=data!$I$27,G31=data!$I$28,G31=data!$I$29,G31=data!$I$30,G31=data!$I$31,G31=data!$I$32,G31=data!$I$33,G31=data!$I$34,G31=data!$I$35,G31=data!$I$36,G31=data!$I$37,G31=data!$I$38,G31=data!$I$39,G31=data!$I$40,G31=data!$I$41,G31=data!$I$42,G31=data!$I$43,G31=data!$I$44),1,0)</f>
        <v>0</v>
      </c>
      <c r="Z31" s="176" t="s">
        <v>297</v>
      </c>
      <c r="AA31" s="10"/>
      <c r="AB31" s="10"/>
      <c r="AC31" s="168">
        <v>160</v>
      </c>
      <c r="AD31" s="328"/>
      <c r="AE31" s="223"/>
      <c r="AF31" s="168">
        <v>160</v>
      </c>
      <c r="AG31" s="328"/>
      <c r="AH31" s="223"/>
      <c r="AI31" s="168">
        <v>160</v>
      </c>
      <c r="AJ31" s="328"/>
      <c r="AK31" s="223"/>
      <c r="AL31" s="168">
        <v>160</v>
      </c>
      <c r="AM31" s="328"/>
      <c r="AN31" s="223"/>
      <c r="AO31" s="168">
        <v>160</v>
      </c>
      <c r="AP31" s="328"/>
      <c r="AQ31" s="223"/>
      <c r="AR31" s="168">
        <v>160</v>
      </c>
      <c r="AS31" s="328"/>
      <c r="AT31" s="223"/>
      <c r="AU31" s="168">
        <v>160</v>
      </c>
      <c r="AV31" s="328"/>
      <c r="AW31" s="223"/>
      <c r="AX31" s="168">
        <v>160</v>
      </c>
      <c r="AY31" s="328"/>
      <c r="AZ31" s="223"/>
      <c r="BA31" s="168">
        <v>160</v>
      </c>
      <c r="BB31" s="328"/>
      <c r="BC31" s="223"/>
      <c r="BD31" s="168">
        <v>160</v>
      </c>
      <c r="BE31" s="328"/>
      <c r="BF31" s="223"/>
      <c r="BG31" s="168">
        <v>160</v>
      </c>
      <c r="BH31" s="328"/>
      <c r="BI31" s="223"/>
      <c r="BJ31" s="168">
        <v>160</v>
      </c>
      <c r="BK31" s="328"/>
      <c r="BL31" s="223"/>
      <c r="BM31" s="280">
        <f t="shared" si="8"/>
        <v>0</v>
      </c>
      <c r="BN31" s="279">
        <f t="shared" si="9"/>
        <v>0</v>
      </c>
      <c r="BO31" s="280">
        <f t="shared" si="10"/>
        <v>0</v>
      </c>
      <c r="BP31" s="281">
        <f t="shared" si="11"/>
        <v>0</v>
      </c>
      <c r="BQ31" s="4"/>
      <c r="BR31" s="4"/>
      <c r="BS31" s="164">
        <v>160</v>
      </c>
      <c r="BT31" s="327"/>
      <c r="BU31" s="177"/>
      <c r="BV31" s="164">
        <v>160</v>
      </c>
      <c r="BW31" s="327"/>
      <c r="BX31" s="177"/>
      <c r="BY31" s="164">
        <v>160</v>
      </c>
      <c r="BZ31" s="327"/>
      <c r="CA31" s="177"/>
      <c r="CB31" s="164">
        <v>160</v>
      </c>
      <c r="CC31" s="327"/>
      <c r="CD31" s="177"/>
      <c r="CE31" s="164">
        <v>160</v>
      </c>
      <c r="CF31" s="327"/>
      <c r="CG31" s="177"/>
      <c r="CH31" s="164">
        <v>160</v>
      </c>
      <c r="CI31" s="327"/>
      <c r="CJ31" s="177"/>
      <c r="CK31" s="164">
        <v>160</v>
      </c>
      <c r="CL31" s="327"/>
      <c r="CM31" s="177"/>
      <c r="CN31" s="164">
        <v>160</v>
      </c>
      <c r="CO31" s="327"/>
      <c r="CP31" s="177"/>
      <c r="CQ31" s="164">
        <v>160</v>
      </c>
      <c r="CR31" s="327"/>
      <c r="CS31" s="177"/>
      <c r="CT31" s="164">
        <v>160</v>
      </c>
      <c r="CU31" s="327"/>
      <c r="CV31" s="177"/>
      <c r="CW31" s="164">
        <v>160</v>
      </c>
      <c r="CX31" s="327"/>
      <c r="CY31" s="177"/>
      <c r="CZ31" s="164">
        <v>160</v>
      </c>
      <c r="DA31" s="327"/>
      <c r="DB31" s="177"/>
      <c r="DC31" s="278">
        <f t="shared" si="12"/>
        <v>0</v>
      </c>
      <c r="DD31" s="279">
        <f t="shared" si="13"/>
        <v>0</v>
      </c>
      <c r="DE31" s="280">
        <f t="shared" si="14"/>
        <v>0</v>
      </c>
      <c r="DF31" s="281">
        <f t="shared" si="15"/>
        <v>0</v>
      </c>
      <c r="DG31" s="4"/>
      <c r="DH31" s="4"/>
      <c r="DI31" s="164">
        <v>160</v>
      </c>
      <c r="DJ31" s="327"/>
      <c r="DK31" s="177"/>
      <c r="DL31" s="164">
        <v>160</v>
      </c>
      <c r="DM31" s="327"/>
      <c r="DN31" s="177"/>
      <c r="DO31" s="164">
        <v>160</v>
      </c>
      <c r="DP31" s="327"/>
      <c r="DQ31" s="177"/>
      <c r="DR31" s="164">
        <v>160</v>
      </c>
      <c r="DS31" s="327"/>
      <c r="DT31" s="177"/>
      <c r="DU31" s="164">
        <v>160</v>
      </c>
      <c r="DV31" s="327"/>
      <c r="DW31" s="177"/>
      <c r="DX31" s="164">
        <v>160</v>
      </c>
      <c r="DY31" s="327"/>
      <c r="DZ31" s="177"/>
      <c r="EA31" s="164">
        <v>160</v>
      </c>
      <c r="EB31" s="327"/>
      <c r="EC31" s="177"/>
      <c r="ED31" s="164">
        <v>160</v>
      </c>
      <c r="EE31" s="327"/>
      <c r="EF31" s="177"/>
      <c r="EG31" s="164">
        <v>160</v>
      </c>
      <c r="EH31" s="327"/>
      <c r="EI31" s="177"/>
      <c r="EJ31" s="164">
        <v>160</v>
      </c>
      <c r="EK31" s="327"/>
      <c r="EL31" s="177"/>
      <c r="EM31" s="164">
        <v>160</v>
      </c>
      <c r="EN31" s="327"/>
      <c r="EO31" s="177"/>
      <c r="EP31" s="164">
        <v>160</v>
      </c>
      <c r="EQ31" s="327"/>
      <c r="ER31" s="177"/>
      <c r="ES31" s="278">
        <f t="shared" si="16"/>
        <v>0</v>
      </c>
      <c r="ET31" s="279">
        <f t="shared" si="17"/>
        <v>0</v>
      </c>
      <c r="EU31" s="280">
        <f t="shared" si="18"/>
        <v>0</v>
      </c>
      <c r="EV31" s="281">
        <f t="shared" si="19"/>
        <v>0</v>
      </c>
      <c r="EW31" s="4"/>
      <c r="EX31" s="4"/>
      <c r="EY31" s="164">
        <v>160</v>
      </c>
      <c r="EZ31" s="327"/>
      <c r="FA31" s="177"/>
      <c r="FB31" s="164">
        <v>160</v>
      </c>
      <c r="FC31" s="327"/>
      <c r="FD31" s="177"/>
      <c r="FE31" s="164">
        <v>160</v>
      </c>
      <c r="FF31" s="327"/>
      <c r="FG31" s="177"/>
      <c r="FH31" s="164">
        <v>160</v>
      </c>
      <c r="FI31" s="327"/>
      <c r="FJ31" s="177"/>
      <c r="FK31" s="164">
        <v>160</v>
      </c>
      <c r="FL31" s="327"/>
      <c r="FM31" s="177"/>
      <c r="FN31" s="164">
        <v>160</v>
      </c>
      <c r="FO31" s="327"/>
      <c r="FP31" s="177"/>
      <c r="FQ31" s="164">
        <v>160</v>
      </c>
      <c r="FR31" s="327"/>
      <c r="FS31" s="177"/>
      <c r="FT31" s="164">
        <v>160</v>
      </c>
      <c r="FU31" s="327"/>
      <c r="FV31" s="177"/>
      <c r="FW31" s="164">
        <v>160</v>
      </c>
      <c r="FX31" s="327"/>
      <c r="FY31" s="177"/>
      <c r="FZ31" s="164">
        <v>160</v>
      </c>
      <c r="GA31" s="327"/>
      <c r="GB31" s="177"/>
      <c r="GC31" s="164">
        <v>160</v>
      </c>
      <c r="GD31" s="327"/>
      <c r="GE31" s="177"/>
      <c r="GF31" s="164">
        <v>160</v>
      </c>
      <c r="GG31" s="327"/>
      <c r="GH31" s="177"/>
      <c r="GI31" s="278">
        <f t="shared" si="20"/>
        <v>0</v>
      </c>
      <c r="GJ31" s="279">
        <f t="shared" si="21"/>
        <v>0</v>
      </c>
      <c r="GK31" s="280">
        <f t="shared" si="22"/>
        <v>0</v>
      </c>
      <c r="GL31" s="281">
        <f t="shared" si="23"/>
        <v>0</v>
      </c>
      <c r="GM31" s="4"/>
      <c r="GN31" s="4"/>
      <c r="GO31" s="164">
        <v>160</v>
      </c>
      <c r="GP31" s="327"/>
      <c r="GQ31" s="177"/>
      <c r="GR31" s="164">
        <v>160</v>
      </c>
      <c r="GS31" s="327"/>
      <c r="GT31" s="177"/>
      <c r="GU31" s="164">
        <v>160</v>
      </c>
      <c r="GV31" s="327"/>
      <c r="GW31" s="177"/>
      <c r="GX31" s="164">
        <v>160</v>
      </c>
      <c r="GY31" s="327"/>
      <c r="GZ31" s="177"/>
      <c r="HA31" s="164">
        <v>160</v>
      </c>
      <c r="HB31" s="327"/>
      <c r="HC31" s="177"/>
      <c r="HD31" s="164">
        <v>160</v>
      </c>
      <c r="HE31" s="327"/>
      <c r="HF31" s="177"/>
      <c r="HG31" s="164">
        <v>160</v>
      </c>
      <c r="HH31" s="327"/>
      <c r="HI31" s="177"/>
      <c r="HJ31" s="164">
        <v>160</v>
      </c>
      <c r="HK31" s="327"/>
      <c r="HL31" s="177"/>
      <c r="HM31" s="164">
        <v>160</v>
      </c>
      <c r="HN31" s="327"/>
      <c r="HO31" s="177"/>
      <c r="HP31" s="164">
        <v>160</v>
      </c>
      <c r="HQ31" s="327"/>
      <c r="HR31" s="177"/>
      <c r="HS31" s="164">
        <v>160</v>
      </c>
      <c r="HT31" s="327"/>
      <c r="HU31" s="177"/>
      <c r="HV31" s="164">
        <v>160</v>
      </c>
      <c r="HW31" s="327"/>
      <c r="HX31" s="177"/>
      <c r="HY31" s="278">
        <f t="shared" si="24"/>
        <v>0</v>
      </c>
      <c r="HZ31" s="279">
        <f t="shared" si="25"/>
        <v>0</v>
      </c>
      <c r="IA31" s="280">
        <f t="shared" si="26"/>
        <v>0</v>
      </c>
      <c r="IB31" s="281">
        <f t="shared" si="27"/>
        <v>0</v>
      </c>
      <c r="IC31" s="4"/>
      <c r="ID31" s="4"/>
      <c r="IE31" s="164">
        <v>160</v>
      </c>
      <c r="IF31" s="327"/>
      <c r="IG31" s="177"/>
      <c r="IH31" s="164">
        <v>160</v>
      </c>
      <c r="II31" s="327"/>
      <c r="IJ31" s="177"/>
      <c r="IK31" s="164">
        <v>160</v>
      </c>
      <c r="IL31" s="327"/>
      <c r="IM31" s="177"/>
      <c r="IN31" s="164">
        <v>160</v>
      </c>
      <c r="IO31" s="327"/>
      <c r="IP31" s="177"/>
      <c r="IQ31" s="164">
        <v>160</v>
      </c>
      <c r="IR31" s="327"/>
      <c r="IS31" s="177"/>
      <c r="IT31" s="164">
        <v>160</v>
      </c>
      <c r="IU31" s="327"/>
      <c r="IV31" s="177"/>
      <c r="IW31" s="164">
        <v>160</v>
      </c>
      <c r="IX31" s="327"/>
      <c r="IY31" s="177"/>
      <c r="IZ31" s="164">
        <v>160</v>
      </c>
      <c r="JA31" s="327"/>
      <c r="JB31" s="177"/>
      <c r="JC31" s="164">
        <v>160</v>
      </c>
      <c r="JD31" s="327"/>
      <c r="JE31" s="177"/>
      <c r="JF31" s="164">
        <v>160</v>
      </c>
      <c r="JG31" s="327"/>
      <c r="JH31" s="177"/>
      <c r="JI31" s="164">
        <v>160</v>
      </c>
      <c r="JJ31" s="327"/>
      <c r="JK31" s="177"/>
      <c r="JL31" s="164">
        <v>160</v>
      </c>
      <c r="JM31" s="327"/>
      <c r="JN31" s="177"/>
      <c r="JO31" s="278">
        <f t="shared" si="28"/>
        <v>0</v>
      </c>
      <c r="JP31" s="279">
        <f t="shared" si="29"/>
        <v>0</v>
      </c>
      <c r="JQ31" s="280">
        <f t="shared" si="30"/>
        <v>0</v>
      </c>
      <c r="JR31" s="281">
        <f t="shared" si="31"/>
        <v>0</v>
      </c>
      <c r="JS31" s="4"/>
      <c r="JT31" s="4"/>
      <c r="JU31" s="164">
        <v>160</v>
      </c>
      <c r="JV31" s="327"/>
      <c r="JW31" s="177"/>
      <c r="JX31" s="164">
        <v>160</v>
      </c>
      <c r="JY31" s="327"/>
      <c r="JZ31" s="177"/>
      <c r="KA31" s="164">
        <v>160</v>
      </c>
      <c r="KB31" s="327"/>
      <c r="KC31" s="177"/>
      <c r="KD31" s="164">
        <v>160</v>
      </c>
      <c r="KE31" s="327"/>
      <c r="KF31" s="177"/>
      <c r="KG31" s="164">
        <v>160</v>
      </c>
      <c r="KH31" s="327"/>
      <c r="KI31" s="177"/>
      <c r="KJ31" s="164">
        <v>160</v>
      </c>
      <c r="KK31" s="327"/>
      <c r="KL31" s="177"/>
      <c r="KM31" s="164">
        <v>160</v>
      </c>
      <c r="KN31" s="327"/>
      <c r="KO31" s="177"/>
      <c r="KP31" s="164">
        <v>160</v>
      </c>
      <c r="KQ31" s="327"/>
      <c r="KR31" s="177"/>
      <c r="KS31" s="164">
        <v>160</v>
      </c>
      <c r="KT31" s="327"/>
      <c r="KU31" s="177"/>
      <c r="KV31" s="164">
        <v>160</v>
      </c>
      <c r="KW31" s="327"/>
      <c r="KX31" s="177"/>
      <c r="KY31" s="164">
        <v>160</v>
      </c>
      <c r="KZ31" s="327"/>
      <c r="LA31" s="177"/>
      <c r="LB31" s="164">
        <v>160</v>
      </c>
      <c r="LC31" s="327"/>
      <c r="LD31" s="177"/>
      <c r="LE31" s="278">
        <f t="shared" si="32"/>
        <v>0</v>
      </c>
      <c r="LF31" s="279">
        <f t="shared" si="33"/>
        <v>0</v>
      </c>
      <c r="LG31" s="280">
        <f t="shared" si="34"/>
        <v>0</v>
      </c>
      <c r="LH31" s="281">
        <f t="shared" si="35"/>
        <v>0</v>
      </c>
      <c r="LI31" s="4"/>
      <c r="LJ31" s="4"/>
      <c r="LK31" s="164">
        <v>160</v>
      </c>
      <c r="LL31" s="327"/>
      <c r="LM31" s="177"/>
      <c r="LN31" s="164">
        <v>160</v>
      </c>
      <c r="LO31" s="327"/>
      <c r="LP31" s="177"/>
      <c r="LQ31" s="164">
        <v>160</v>
      </c>
      <c r="LR31" s="327"/>
      <c r="LS31" s="177"/>
      <c r="LT31" s="164">
        <v>160</v>
      </c>
      <c r="LU31" s="327"/>
      <c r="LV31" s="177"/>
      <c r="LW31" s="164">
        <v>160</v>
      </c>
      <c r="LX31" s="327"/>
      <c r="LY31" s="177"/>
      <c r="LZ31" s="164">
        <v>160</v>
      </c>
      <c r="MA31" s="327"/>
      <c r="MB31" s="177"/>
      <c r="MC31" s="164">
        <v>160</v>
      </c>
      <c r="MD31" s="327"/>
      <c r="ME31" s="177"/>
      <c r="MF31" s="164">
        <v>160</v>
      </c>
      <c r="MG31" s="327"/>
      <c r="MH31" s="177"/>
      <c r="MI31" s="164">
        <v>160</v>
      </c>
      <c r="MJ31" s="327"/>
      <c r="MK31" s="177"/>
      <c r="ML31" s="164">
        <v>160</v>
      </c>
      <c r="MM31" s="327"/>
      <c r="MN31" s="177"/>
      <c r="MO31" s="164">
        <v>160</v>
      </c>
      <c r="MP31" s="327"/>
      <c r="MQ31" s="177"/>
      <c r="MR31" s="164">
        <v>160</v>
      </c>
      <c r="MS31" s="327"/>
      <c r="MT31" s="177"/>
      <c r="MU31" s="278">
        <f t="shared" si="36"/>
        <v>0</v>
      </c>
      <c r="MV31" s="279">
        <f t="shared" si="37"/>
        <v>0</v>
      </c>
      <c r="MW31" s="280">
        <f t="shared" si="38"/>
        <v>0</v>
      </c>
      <c r="MX31" s="281">
        <f t="shared" si="39"/>
        <v>0</v>
      </c>
      <c r="MY31" s="4"/>
      <c r="MZ31" s="4"/>
      <c r="NA31" s="164">
        <v>160</v>
      </c>
      <c r="NB31" s="327"/>
      <c r="NC31" s="177"/>
      <c r="ND31" s="164">
        <v>160</v>
      </c>
      <c r="NE31" s="327"/>
      <c r="NF31" s="177"/>
      <c r="NG31" s="164">
        <v>160</v>
      </c>
      <c r="NH31" s="327"/>
      <c r="NI31" s="177"/>
      <c r="NJ31" s="164">
        <v>160</v>
      </c>
      <c r="NK31" s="327"/>
      <c r="NL31" s="177"/>
      <c r="NM31" s="164">
        <v>160</v>
      </c>
      <c r="NN31" s="327"/>
      <c r="NO31" s="177"/>
      <c r="NP31" s="164">
        <v>160</v>
      </c>
      <c r="NQ31" s="327"/>
      <c r="NR31" s="177"/>
      <c r="NS31" s="164">
        <v>160</v>
      </c>
      <c r="NT31" s="327"/>
      <c r="NU31" s="177"/>
      <c r="NV31" s="164">
        <v>160</v>
      </c>
      <c r="NW31" s="327"/>
      <c r="NX31" s="177"/>
      <c r="NY31" s="164">
        <v>160</v>
      </c>
      <c r="NZ31" s="327"/>
      <c r="OA31" s="177"/>
      <c r="OB31" s="164">
        <v>160</v>
      </c>
      <c r="OC31" s="327"/>
      <c r="OD31" s="177"/>
      <c r="OE31" s="164">
        <v>160</v>
      </c>
      <c r="OF31" s="327"/>
      <c r="OG31" s="177"/>
      <c r="OH31" s="164">
        <v>160</v>
      </c>
      <c r="OI31" s="327"/>
      <c r="OJ31" s="177"/>
      <c r="OK31" s="278">
        <f t="shared" si="40"/>
        <v>0</v>
      </c>
      <c r="OL31" s="279">
        <f t="shared" si="41"/>
        <v>0</v>
      </c>
      <c r="OM31" s="280">
        <f t="shared" si="42"/>
        <v>0</v>
      </c>
      <c r="ON31" s="281">
        <f t="shared" si="43"/>
        <v>0</v>
      </c>
      <c r="OO31" s="4"/>
      <c r="OP31" s="4"/>
      <c r="OQ31" s="283" t="s">
        <v>297</v>
      </c>
      <c r="OR31" s="354">
        <v>160</v>
      </c>
      <c r="OS31" s="327"/>
      <c r="OT31" s="177"/>
      <c r="OU31" s="278">
        <f t="shared" si="44"/>
        <v>0</v>
      </c>
      <c r="OV31" s="281">
        <f t="shared" si="45"/>
        <v>0</v>
      </c>
      <c r="OW31" s="280">
        <f t="shared" si="46"/>
        <v>0</v>
      </c>
      <c r="OX31" s="281">
        <f t="shared" si="47"/>
        <v>0</v>
      </c>
      <c r="OY31" s="293"/>
      <c r="OZ31" s="4"/>
      <c r="PA31" s="4"/>
      <c r="PB31" s="274">
        <f t="shared" si="0"/>
        <v>0</v>
      </c>
      <c r="PC31" s="275">
        <f t="shared" si="1"/>
        <v>0</v>
      </c>
      <c r="PD31" s="280">
        <f t="shared" si="2"/>
        <v>0</v>
      </c>
      <c r="PE31" s="281">
        <f t="shared" si="3"/>
        <v>0</v>
      </c>
      <c r="PF31" s="276">
        <f t="shared" si="4"/>
        <v>0</v>
      </c>
      <c r="PG31" s="277">
        <f t="shared" si="5"/>
        <v>0</v>
      </c>
      <c r="PH31" s="280">
        <f t="shared" si="6"/>
        <v>0</v>
      </c>
      <c r="PI31" s="279">
        <f t="shared" si="7"/>
        <v>0</v>
      </c>
      <c r="PJ31" s="406">
        <f t="shared" si="48"/>
        <v>0</v>
      </c>
      <c r="PK31" s="368">
        <f t="shared" si="49"/>
        <v>0</v>
      </c>
      <c r="PL31" s="409" t="s">
        <v>338</v>
      </c>
      <c r="PM31" s="373" t="s">
        <v>338</v>
      </c>
      <c r="PN31" s="406">
        <f t="shared" si="50"/>
        <v>0</v>
      </c>
      <c r="PO31" s="368">
        <f t="shared" si="51"/>
        <v>0</v>
      </c>
      <c r="PR31" s="4"/>
    </row>
    <row r="32" spans="1:440" s="28" customFormat="1" ht="15" hidden="1" customHeight="1" x14ac:dyDescent="0.25">
      <c r="A32" s="26"/>
      <c r="B32" s="118"/>
      <c r="C32" s="585"/>
      <c r="D32" s="586"/>
      <c r="E32" s="589"/>
      <c r="F32" s="656"/>
      <c r="G32" s="588"/>
      <c r="H32" s="119"/>
      <c r="I32" s="112">
        <f>INT(ROUND(F32,2)*(IF(RIGHT(G32,1)="*",data!$J$3*H32+(IF(H32&gt;0, data!$K$3,0)),(IF(G32&gt;0,data!$J$3*RIGHT(G32,5)+data!$K$3,0)))))</f>
        <v>0</v>
      </c>
      <c r="J32" s="112"/>
      <c r="K32" s="112"/>
      <c r="L32" s="543"/>
      <c r="M32" s="536"/>
      <c r="N32" s="112">
        <f>INT(ROUND(F32,2)*(IF(J32&gt;0,(IF(L32="ano",data!$J$6,0)),0)))</f>
        <v>0</v>
      </c>
      <c r="O32" s="114"/>
      <c r="P32" s="123"/>
      <c r="Q32" s="26"/>
      <c r="R32" s="116"/>
      <c r="S32" s="688"/>
      <c r="T32" s="117" t="s">
        <v>338</v>
      </c>
      <c r="U32" s="377"/>
      <c r="X32" s="26">
        <f>IF(OR(G32=data!$I$18,G32=data!$I$19,G32=data!$I$20,G32=data!$I$21,G32=data!$I$22,G32=data!$I$23,G32=data!$I$24,G32=data!$I$25,G32=data!$I$26,G32=data!$I$27,G32=data!$I$28,G32=data!$I$29,G32=data!$I$30,G32=data!$I$31,G32=data!$I$32,G32=data!$I$33,G32=data!$I$34,G32=data!$I$35,G32=data!$I$36,G32=data!$I$37,G32=data!$I$38,G32=data!$I$39,G32=data!$I$40,G32=data!$I$41,G32=data!$I$42,G32=data!$I$43,G32=data!$I$44),1,0)</f>
        <v>0</v>
      </c>
      <c r="Y32" s="26"/>
      <c r="Z32" s="173" t="s">
        <v>297</v>
      </c>
      <c r="AA32" s="10"/>
      <c r="AB32" s="10"/>
      <c r="AC32" s="560">
        <v>160</v>
      </c>
      <c r="AD32" s="561"/>
      <c r="AE32" s="562"/>
      <c r="AF32" s="560">
        <v>160</v>
      </c>
      <c r="AG32" s="561"/>
      <c r="AH32" s="562"/>
      <c r="AI32" s="560">
        <v>160</v>
      </c>
      <c r="AJ32" s="561"/>
      <c r="AK32" s="562"/>
      <c r="AL32" s="560">
        <v>160</v>
      </c>
      <c r="AM32" s="561"/>
      <c r="AN32" s="562"/>
      <c r="AO32" s="560">
        <v>160</v>
      </c>
      <c r="AP32" s="561"/>
      <c r="AQ32" s="562"/>
      <c r="AR32" s="560">
        <v>160</v>
      </c>
      <c r="AS32" s="561"/>
      <c r="AT32" s="562"/>
      <c r="AU32" s="560">
        <v>160</v>
      </c>
      <c r="AV32" s="561"/>
      <c r="AW32" s="562"/>
      <c r="AX32" s="560">
        <v>160</v>
      </c>
      <c r="AY32" s="561"/>
      <c r="AZ32" s="562"/>
      <c r="BA32" s="560">
        <v>160</v>
      </c>
      <c r="BB32" s="561"/>
      <c r="BC32" s="562"/>
      <c r="BD32" s="560">
        <v>160</v>
      </c>
      <c r="BE32" s="561"/>
      <c r="BF32" s="562"/>
      <c r="BG32" s="560">
        <v>160</v>
      </c>
      <c r="BH32" s="561"/>
      <c r="BI32" s="562"/>
      <c r="BJ32" s="560">
        <v>160</v>
      </c>
      <c r="BK32" s="561"/>
      <c r="BL32" s="562"/>
      <c r="BM32" s="280">
        <f t="shared" si="8"/>
        <v>0</v>
      </c>
      <c r="BN32" s="279">
        <f t="shared" si="9"/>
        <v>0</v>
      </c>
      <c r="BO32" s="280">
        <f t="shared" si="10"/>
        <v>0</v>
      </c>
      <c r="BP32" s="281">
        <f t="shared" si="11"/>
        <v>0</v>
      </c>
      <c r="BQ32" s="23"/>
      <c r="BR32" s="23"/>
      <c r="BS32" s="174">
        <v>160</v>
      </c>
      <c r="BT32" s="573"/>
      <c r="BU32" s="175"/>
      <c r="BV32" s="174">
        <v>160</v>
      </c>
      <c r="BW32" s="573"/>
      <c r="BX32" s="175"/>
      <c r="BY32" s="174">
        <v>160</v>
      </c>
      <c r="BZ32" s="573"/>
      <c r="CA32" s="175"/>
      <c r="CB32" s="174">
        <v>160</v>
      </c>
      <c r="CC32" s="573"/>
      <c r="CD32" s="175"/>
      <c r="CE32" s="174">
        <v>160</v>
      </c>
      <c r="CF32" s="573"/>
      <c r="CG32" s="175"/>
      <c r="CH32" s="174">
        <v>160</v>
      </c>
      <c r="CI32" s="573"/>
      <c r="CJ32" s="175"/>
      <c r="CK32" s="174">
        <v>160</v>
      </c>
      <c r="CL32" s="573"/>
      <c r="CM32" s="175"/>
      <c r="CN32" s="174">
        <v>160</v>
      </c>
      <c r="CO32" s="573"/>
      <c r="CP32" s="175"/>
      <c r="CQ32" s="174">
        <v>160</v>
      </c>
      <c r="CR32" s="573"/>
      <c r="CS32" s="175"/>
      <c r="CT32" s="174">
        <v>160</v>
      </c>
      <c r="CU32" s="573"/>
      <c r="CV32" s="175"/>
      <c r="CW32" s="174">
        <v>160</v>
      </c>
      <c r="CX32" s="573"/>
      <c r="CY32" s="175"/>
      <c r="CZ32" s="174">
        <v>160</v>
      </c>
      <c r="DA32" s="573"/>
      <c r="DB32" s="175"/>
      <c r="DC32" s="278">
        <f t="shared" si="12"/>
        <v>0</v>
      </c>
      <c r="DD32" s="279">
        <f t="shared" si="13"/>
        <v>0</v>
      </c>
      <c r="DE32" s="280">
        <f t="shared" si="14"/>
        <v>0</v>
      </c>
      <c r="DF32" s="281">
        <f t="shared" si="15"/>
        <v>0</v>
      </c>
      <c r="DG32" s="23"/>
      <c r="DH32" s="23"/>
      <c r="DI32" s="174">
        <v>160</v>
      </c>
      <c r="DJ32" s="573"/>
      <c r="DK32" s="175"/>
      <c r="DL32" s="174">
        <v>160</v>
      </c>
      <c r="DM32" s="573"/>
      <c r="DN32" s="175"/>
      <c r="DO32" s="174">
        <v>160</v>
      </c>
      <c r="DP32" s="573"/>
      <c r="DQ32" s="175"/>
      <c r="DR32" s="174">
        <v>160</v>
      </c>
      <c r="DS32" s="573"/>
      <c r="DT32" s="175"/>
      <c r="DU32" s="174">
        <v>160</v>
      </c>
      <c r="DV32" s="573"/>
      <c r="DW32" s="175"/>
      <c r="DX32" s="174">
        <v>160</v>
      </c>
      <c r="DY32" s="573"/>
      <c r="DZ32" s="175"/>
      <c r="EA32" s="174">
        <v>160</v>
      </c>
      <c r="EB32" s="573"/>
      <c r="EC32" s="175"/>
      <c r="ED32" s="174">
        <v>160</v>
      </c>
      <c r="EE32" s="573"/>
      <c r="EF32" s="175"/>
      <c r="EG32" s="174">
        <v>160</v>
      </c>
      <c r="EH32" s="573"/>
      <c r="EI32" s="175"/>
      <c r="EJ32" s="174">
        <v>160</v>
      </c>
      <c r="EK32" s="573"/>
      <c r="EL32" s="175"/>
      <c r="EM32" s="174">
        <v>160</v>
      </c>
      <c r="EN32" s="573"/>
      <c r="EO32" s="175"/>
      <c r="EP32" s="174">
        <v>160</v>
      </c>
      <c r="EQ32" s="573"/>
      <c r="ER32" s="175"/>
      <c r="ES32" s="278">
        <f t="shared" si="16"/>
        <v>0</v>
      </c>
      <c r="ET32" s="279">
        <f t="shared" si="17"/>
        <v>0</v>
      </c>
      <c r="EU32" s="280">
        <f t="shared" si="18"/>
        <v>0</v>
      </c>
      <c r="EV32" s="281">
        <f t="shared" si="19"/>
        <v>0</v>
      </c>
      <c r="EW32" s="23"/>
      <c r="EX32" s="23"/>
      <c r="EY32" s="174">
        <v>160</v>
      </c>
      <c r="EZ32" s="573"/>
      <c r="FA32" s="175"/>
      <c r="FB32" s="174">
        <v>160</v>
      </c>
      <c r="FC32" s="573"/>
      <c r="FD32" s="175"/>
      <c r="FE32" s="174">
        <v>160</v>
      </c>
      <c r="FF32" s="573"/>
      <c r="FG32" s="175"/>
      <c r="FH32" s="174">
        <v>160</v>
      </c>
      <c r="FI32" s="573"/>
      <c r="FJ32" s="175"/>
      <c r="FK32" s="174">
        <v>160</v>
      </c>
      <c r="FL32" s="573"/>
      <c r="FM32" s="175"/>
      <c r="FN32" s="174">
        <v>160</v>
      </c>
      <c r="FO32" s="573"/>
      <c r="FP32" s="175"/>
      <c r="FQ32" s="174">
        <v>160</v>
      </c>
      <c r="FR32" s="573"/>
      <c r="FS32" s="175"/>
      <c r="FT32" s="174">
        <v>160</v>
      </c>
      <c r="FU32" s="573"/>
      <c r="FV32" s="175"/>
      <c r="FW32" s="174">
        <v>160</v>
      </c>
      <c r="FX32" s="573"/>
      <c r="FY32" s="175"/>
      <c r="FZ32" s="174">
        <v>160</v>
      </c>
      <c r="GA32" s="573"/>
      <c r="GB32" s="175"/>
      <c r="GC32" s="174">
        <v>160</v>
      </c>
      <c r="GD32" s="573"/>
      <c r="GE32" s="175"/>
      <c r="GF32" s="174">
        <v>160</v>
      </c>
      <c r="GG32" s="573"/>
      <c r="GH32" s="175"/>
      <c r="GI32" s="278">
        <f t="shared" si="20"/>
        <v>0</v>
      </c>
      <c r="GJ32" s="279">
        <f t="shared" si="21"/>
        <v>0</v>
      </c>
      <c r="GK32" s="280">
        <f t="shared" si="22"/>
        <v>0</v>
      </c>
      <c r="GL32" s="281">
        <f t="shared" si="23"/>
        <v>0</v>
      </c>
      <c r="GM32" s="23"/>
      <c r="GN32" s="23"/>
      <c r="GO32" s="174">
        <v>160</v>
      </c>
      <c r="GP32" s="573"/>
      <c r="GQ32" s="175"/>
      <c r="GR32" s="174">
        <v>160</v>
      </c>
      <c r="GS32" s="573"/>
      <c r="GT32" s="175"/>
      <c r="GU32" s="174">
        <v>160</v>
      </c>
      <c r="GV32" s="573"/>
      <c r="GW32" s="175"/>
      <c r="GX32" s="174">
        <v>160</v>
      </c>
      <c r="GY32" s="573"/>
      <c r="GZ32" s="175"/>
      <c r="HA32" s="174">
        <v>160</v>
      </c>
      <c r="HB32" s="573"/>
      <c r="HC32" s="175"/>
      <c r="HD32" s="174">
        <v>160</v>
      </c>
      <c r="HE32" s="573"/>
      <c r="HF32" s="175"/>
      <c r="HG32" s="174">
        <v>160</v>
      </c>
      <c r="HH32" s="573"/>
      <c r="HI32" s="175"/>
      <c r="HJ32" s="174">
        <v>160</v>
      </c>
      <c r="HK32" s="573"/>
      <c r="HL32" s="175"/>
      <c r="HM32" s="174">
        <v>160</v>
      </c>
      <c r="HN32" s="573"/>
      <c r="HO32" s="175"/>
      <c r="HP32" s="174">
        <v>160</v>
      </c>
      <c r="HQ32" s="573"/>
      <c r="HR32" s="175"/>
      <c r="HS32" s="174">
        <v>160</v>
      </c>
      <c r="HT32" s="573"/>
      <c r="HU32" s="175"/>
      <c r="HV32" s="174">
        <v>160</v>
      </c>
      <c r="HW32" s="573"/>
      <c r="HX32" s="175"/>
      <c r="HY32" s="278">
        <f t="shared" si="24"/>
        <v>0</v>
      </c>
      <c r="HZ32" s="279">
        <f t="shared" si="25"/>
        <v>0</v>
      </c>
      <c r="IA32" s="280">
        <f t="shared" si="26"/>
        <v>0</v>
      </c>
      <c r="IB32" s="281">
        <f t="shared" si="27"/>
        <v>0</v>
      </c>
      <c r="IC32" s="23"/>
      <c r="ID32" s="23"/>
      <c r="IE32" s="174">
        <v>160</v>
      </c>
      <c r="IF32" s="573"/>
      <c r="IG32" s="175"/>
      <c r="IH32" s="174">
        <v>160</v>
      </c>
      <c r="II32" s="573"/>
      <c r="IJ32" s="175"/>
      <c r="IK32" s="174">
        <v>160</v>
      </c>
      <c r="IL32" s="573"/>
      <c r="IM32" s="175"/>
      <c r="IN32" s="174">
        <v>160</v>
      </c>
      <c r="IO32" s="573"/>
      <c r="IP32" s="175"/>
      <c r="IQ32" s="174">
        <v>160</v>
      </c>
      <c r="IR32" s="573"/>
      <c r="IS32" s="175"/>
      <c r="IT32" s="174">
        <v>160</v>
      </c>
      <c r="IU32" s="573"/>
      <c r="IV32" s="175"/>
      <c r="IW32" s="174">
        <v>160</v>
      </c>
      <c r="IX32" s="573"/>
      <c r="IY32" s="175"/>
      <c r="IZ32" s="174">
        <v>160</v>
      </c>
      <c r="JA32" s="573"/>
      <c r="JB32" s="175"/>
      <c r="JC32" s="174">
        <v>160</v>
      </c>
      <c r="JD32" s="573"/>
      <c r="JE32" s="175"/>
      <c r="JF32" s="174">
        <v>160</v>
      </c>
      <c r="JG32" s="573"/>
      <c r="JH32" s="175"/>
      <c r="JI32" s="174">
        <v>160</v>
      </c>
      <c r="JJ32" s="573"/>
      <c r="JK32" s="175"/>
      <c r="JL32" s="174">
        <v>160</v>
      </c>
      <c r="JM32" s="573"/>
      <c r="JN32" s="175"/>
      <c r="JO32" s="278">
        <f t="shared" si="28"/>
        <v>0</v>
      </c>
      <c r="JP32" s="279">
        <f t="shared" si="29"/>
        <v>0</v>
      </c>
      <c r="JQ32" s="280">
        <f t="shared" si="30"/>
        <v>0</v>
      </c>
      <c r="JR32" s="281">
        <f t="shared" si="31"/>
        <v>0</v>
      </c>
      <c r="JS32" s="23"/>
      <c r="JT32" s="23"/>
      <c r="JU32" s="174">
        <v>160</v>
      </c>
      <c r="JV32" s="573"/>
      <c r="JW32" s="175"/>
      <c r="JX32" s="174">
        <v>160</v>
      </c>
      <c r="JY32" s="573"/>
      <c r="JZ32" s="175"/>
      <c r="KA32" s="174">
        <v>160</v>
      </c>
      <c r="KB32" s="573"/>
      <c r="KC32" s="175"/>
      <c r="KD32" s="174">
        <v>160</v>
      </c>
      <c r="KE32" s="573"/>
      <c r="KF32" s="175"/>
      <c r="KG32" s="174">
        <v>160</v>
      </c>
      <c r="KH32" s="573"/>
      <c r="KI32" s="175"/>
      <c r="KJ32" s="174">
        <v>160</v>
      </c>
      <c r="KK32" s="573"/>
      <c r="KL32" s="175"/>
      <c r="KM32" s="174">
        <v>160</v>
      </c>
      <c r="KN32" s="573"/>
      <c r="KO32" s="175"/>
      <c r="KP32" s="174">
        <v>160</v>
      </c>
      <c r="KQ32" s="573"/>
      <c r="KR32" s="175"/>
      <c r="KS32" s="174">
        <v>160</v>
      </c>
      <c r="KT32" s="573"/>
      <c r="KU32" s="175"/>
      <c r="KV32" s="174">
        <v>160</v>
      </c>
      <c r="KW32" s="573"/>
      <c r="KX32" s="175"/>
      <c r="KY32" s="174">
        <v>160</v>
      </c>
      <c r="KZ32" s="573"/>
      <c r="LA32" s="175"/>
      <c r="LB32" s="174">
        <v>160</v>
      </c>
      <c r="LC32" s="573"/>
      <c r="LD32" s="175"/>
      <c r="LE32" s="278">
        <f t="shared" si="32"/>
        <v>0</v>
      </c>
      <c r="LF32" s="279">
        <f t="shared" si="33"/>
        <v>0</v>
      </c>
      <c r="LG32" s="280">
        <f t="shared" si="34"/>
        <v>0</v>
      </c>
      <c r="LH32" s="281">
        <f t="shared" si="35"/>
        <v>0</v>
      </c>
      <c r="LI32" s="23"/>
      <c r="LJ32" s="23"/>
      <c r="LK32" s="174">
        <v>160</v>
      </c>
      <c r="LL32" s="573"/>
      <c r="LM32" s="175"/>
      <c r="LN32" s="174">
        <v>160</v>
      </c>
      <c r="LO32" s="573"/>
      <c r="LP32" s="175"/>
      <c r="LQ32" s="174">
        <v>160</v>
      </c>
      <c r="LR32" s="573"/>
      <c r="LS32" s="175"/>
      <c r="LT32" s="174">
        <v>160</v>
      </c>
      <c r="LU32" s="573"/>
      <c r="LV32" s="175"/>
      <c r="LW32" s="174">
        <v>160</v>
      </c>
      <c r="LX32" s="573"/>
      <c r="LY32" s="175"/>
      <c r="LZ32" s="174">
        <v>160</v>
      </c>
      <c r="MA32" s="573"/>
      <c r="MB32" s="175"/>
      <c r="MC32" s="174">
        <v>160</v>
      </c>
      <c r="MD32" s="573"/>
      <c r="ME32" s="175"/>
      <c r="MF32" s="174">
        <v>160</v>
      </c>
      <c r="MG32" s="573"/>
      <c r="MH32" s="175"/>
      <c r="MI32" s="174">
        <v>160</v>
      </c>
      <c r="MJ32" s="573"/>
      <c r="MK32" s="175"/>
      <c r="ML32" s="174">
        <v>160</v>
      </c>
      <c r="MM32" s="573"/>
      <c r="MN32" s="175"/>
      <c r="MO32" s="174">
        <v>160</v>
      </c>
      <c r="MP32" s="573"/>
      <c r="MQ32" s="175"/>
      <c r="MR32" s="174">
        <v>160</v>
      </c>
      <c r="MS32" s="573"/>
      <c r="MT32" s="175"/>
      <c r="MU32" s="278">
        <f t="shared" si="36"/>
        <v>0</v>
      </c>
      <c r="MV32" s="279">
        <f t="shared" si="37"/>
        <v>0</v>
      </c>
      <c r="MW32" s="280">
        <f t="shared" si="38"/>
        <v>0</v>
      </c>
      <c r="MX32" s="281">
        <f t="shared" si="39"/>
        <v>0</v>
      </c>
      <c r="MY32" s="23"/>
      <c r="MZ32" s="23"/>
      <c r="NA32" s="174">
        <v>160</v>
      </c>
      <c r="NB32" s="573"/>
      <c r="NC32" s="175"/>
      <c r="ND32" s="174">
        <v>160</v>
      </c>
      <c r="NE32" s="573"/>
      <c r="NF32" s="175"/>
      <c r="NG32" s="174">
        <v>160</v>
      </c>
      <c r="NH32" s="573"/>
      <c r="NI32" s="175"/>
      <c r="NJ32" s="174">
        <v>160</v>
      </c>
      <c r="NK32" s="573"/>
      <c r="NL32" s="175"/>
      <c r="NM32" s="174">
        <v>160</v>
      </c>
      <c r="NN32" s="573"/>
      <c r="NO32" s="175"/>
      <c r="NP32" s="174">
        <v>160</v>
      </c>
      <c r="NQ32" s="573"/>
      <c r="NR32" s="175"/>
      <c r="NS32" s="174">
        <v>160</v>
      </c>
      <c r="NT32" s="573"/>
      <c r="NU32" s="175"/>
      <c r="NV32" s="174">
        <v>160</v>
      </c>
      <c r="NW32" s="573"/>
      <c r="NX32" s="175"/>
      <c r="NY32" s="174">
        <v>160</v>
      </c>
      <c r="NZ32" s="573"/>
      <c r="OA32" s="175"/>
      <c r="OB32" s="174">
        <v>160</v>
      </c>
      <c r="OC32" s="573"/>
      <c r="OD32" s="175"/>
      <c r="OE32" s="174">
        <v>160</v>
      </c>
      <c r="OF32" s="573"/>
      <c r="OG32" s="175"/>
      <c r="OH32" s="174">
        <v>160</v>
      </c>
      <c r="OI32" s="573"/>
      <c r="OJ32" s="175"/>
      <c r="OK32" s="278">
        <f t="shared" si="40"/>
        <v>0</v>
      </c>
      <c r="OL32" s="279">
        <f t="shared" si="41"/>
        <v>0</v>
      </c>
      <c r="OM32" s="280">
        <f t="shared" si="42"/>
        <v>0</v>
      </c>
      <c r="ON32" s="281">
        <f t="shared" si="43"/>
        <v>0</v>
      </c>
      <c r="OO32" s="23"/>
      <c r="OP32" s="23"/>
      <c r="OQ32" s="571" t="s">
        <v>297</v>
      </c>
      <c r="OR32" s="577">
        <v>160</v>
      </c>
      <c r="OS32" s="573"/>
      <c r="OT32" s="175"/>
      <c r="OU32" s="278">
        <f t="shared" si="44"/>
        <v>0</v>
      </c>
      <c r="OV32" s="281">
        <f t="shared" si="45"/>
        <v>0</v>
      </c>
      <c r="OW32" s="280">
        <f t="shared" si="46"/>
        <v>0</v>
      </c>
      <c r="OX32" s="281">
        <f t="shared" si="47"/>
        <v>0</v>
      </c>
      <c r="OY32" s="574"/>
      <c r="OZ32" s="23"/>
      <c r="PA32" s="23"/>
      <c r="PB32" s="274">
        <f t="shared" si="0"/>
        <v>0</v>
      </c>
      <c r="PC32" s="275">
        <f t="shared" si="1"/>
        <v>0</v>
      </c>
      <c r="PD32" s="280">
        <f t="shared" si="2"/>
        <v>0</v>
      </c>
      <c r="PE32" s="281">
        <f t="shared" si="3"/>
        <v>0</v>
      </c>
      <c r="PF32" s="276">
        <f t="shared" si="4"/>
        <v>0</v>
      </c>
      <c r="PG32" s="277">
        <f t="shared" si="5"/>
        <v>0</v>
      </c>
      <c r="PH32" s="280">
        <f t="shared" si="6"/>
        <v>0</v>
      </c>
      <c r="PI32" s="279">
        <f t="shared" si="7"/>
        <v>0</v>
      </c>
      <c r="PJ32" s="406">
        <f t="shared" si="48"/>
        <v>0</v>
      </c>
      <c r="PK32" s="368">
        <f t="shared" si="49"/>
        <v>0</v>
      </c>
      <c r="PL32" s="409" t="s">
        <v>338</v>
      </c>
      <c r="PM32" s="373" t="s">
        <v>338</v>
      </c>
      <c r="PN32" s="406">
        <f t="shared" si="50"/>
        <v>0</v>
      </c>
      <c r="PO32" s="368">
        <f t="shared" si="51"/>
        <v>0</v>
      </c>
      <c r="PP32" s="26"/>
      <c r="PQ32" s="26"/>
      <c r="PR32" s="23"/>
      <c r="PX32" s="26"/>
    </row>
    <row r="33" spans="1:440" s="26" customFormat="1" ht="16.5" customHeight="1" x14ac:dyDescent="0.25">
      <c r="B33" s="118" t="s">
        <v>23</v>
      </c>
      <c r="C33" s="1094"/>
      <c r="D33" s="1095"/>
      <c r="E33" s="320"/>
      <c r="F33" s="656">
        <v>1</v>
      </c>
      <c r="G33" s="321"/>
      <c r="H33" s="122"/>
      <c r="I33" s="112">
        <f>INT(ROUND(F33,2)*(IF(RIGHT(G33,1)="*",data!$J$3*H33+(IF(H33&gt;0, data!$K$3,0)),(IF(G33&gt;0,data!$J$3*RIGHT(G33,5)+data!$K$3,0)))))</f>
        <v>0</v>
      </c>
      <c r="J33" s="112">
        <f>IF(E33&gt;0,I33*E33,0)</f>
        <v>0</v>
      </c>
      <c r="K33" s="112"/>
      <c r="L33" s="317"/>
      <c r="M33" s="316"/>
      <c r="N33" s="112">
        <f>INT(ROUND(F33,2)*(IF(J33&gt;0,(IF(L33="ano",data!$J$6,0)),0)))</f>
        <v>0</v>
      </c>
      <c r="O33" s="114">
        <f>IF(M33&gt;E33,N33*E33,N33*M33)</f>
        <v>0</v>
      </c>
      <c r="P33" s="123">
        <f>J33+O33</f>
        <v>0</v>
      </c>
      <c r="R33" s="116" t="str">
        <f>IF(P33&gt;0,1,"")</f>
        <v/>
      </c>
      <c r="S33" s="688"/>
      <c r="T33" s="117" t="s">
        <v>338</v>
      </c>
      <c r="U33" s="377" t="str">
        <f t="shared" si="52"/>
        <v/>
      </c>
      <c r="V33" s="26">
        <f>IF(P33&gt;0,IF(ISTEXT(C33)=TRUE,0,1),0)</f>
        <v>0</v>
      </c>
      <c r="W33" s="26">
        <f>IF(H33&gt;0,IF(RIGHT(G33,1)="*",0,1),0)</f>
        <v>0</v>
      </c>
      <c r="X33" s="26">
        <f>IF(OR(G33=data!$I$18,G33=data!$I$19,G33=data!$I$20,G33=data!$I$21,G33=data!$I$22,G33=data!$I$23,G33=data!$I$24,G33=data!$I$25,G33=data!$I$26,G33=data!$I$27,G33=data!$I$28,G33=data!$I$29,G33=data!$I$30,G33=data!$I$31,G33=data!$I$32,G33=data!$I$33,G33=data!$I$34,G33=data!$I$35,G33=data!$I$36,G33=data!$I$37,G33=data!$I$38,G33=data!$I$39,G33=data!$I$40,G33=data!$I$41,G33=data!$I$42,G33=data!$I$43,G33=data!$I$44),1,0)</f>
        <v>0</v>
      </c>
      <c r="Z33" s="176" t="s">
        <v>297</v>
      </c>
      <c r="AA33" s="10"/>
      <c r="AB33" s="10"/>
      <c r="AC33" s="168">
        <v>160</v>
      </c>
      <c r="AD33" s="328"/>
      <c r="AE33" s="223"/>
      <c r="AF33" s="168">
        <v>160</v>
      </c>
      <c r="AG33" s="328"/>
      <c r="AH33" s="223"/>
      <c r="AI33" s="168">
        <v>160</v>
      </c>
      <c r="AJ33" s="328"/>
      <c r="AK33" s="223"/>
      <c r="AL33" s="168">
        <v>160</v>
      </c>
      <c r="AM33" s="328"/>
      <c r="AN33" s="223"/>
      <c r="AO33" s="168">
        <v>160</v>
      </c>
      <c r="AP33" s="328"/>
      <c r="AQ33" s="223"/>
      <c r="AR33" s="168">
        <v>160</v>
      </c>
      <c r="AS33" s="328"/>
      <c r="AT33" s="223"/>
      <c r="AU33" s="168">
        <v>160</v>
      </c>
      <c r="AV33" s="328"/>
      <c r="AW33" s="223"/>
      <c r="AX33" s="168">
        <v>160</v>
      </c>
      <c r="AY33" s="328"/>
      <c r="AZ33" s="223"/>
      <c r="BA33" s="168">
        <v>160</v>
      </c>
      <c r="BB33" s="328"/>
      <c r="BC33" s="223"/>
      <c r="BD33" s="168">
        <v>160</v>
      </c>
      <c r="BE33" s="328"/>
      <c r="BF33" s="223"/>
      <c r="BG33" s="168">
        <v>160</v>
      </c>
      <c r="BH33" s="328"/>
      <c r="BI33" s="223"/>
      <c r="BJ33" s="168">
        <v>160</v>
      </c>
      <c r="BK33" s="328"/>
      <c r="BL33" s="223"/>
      <c r="BM33" s="280">
        <f t="shared" si="8"/>
        <v>0</v>
      </c>
      <c r="BN33" s="279">
        <f t="shared" si="9"/>
        <v>0</v>
      </c>
      <c r="BO33" s="280">
        <f t="shared" si="10"/>
        <v>0</v>
      </c>
      <c r="BP33" s="281">
        <f t="shared" si="11"/>
        <v>0</v>
      </c>
      <c r="BQ33" s="4"/>
      <c r="BR33" s="4"/>
      <c r="BS33" s="164">
        <v>160</v>
      </c>
      <c r="BT33" s="327"/>
      <c r="BU33" s="177"/>
      <c r="BV33" s="164">
        <v>160</v>
      </c>
      <c r="BW33" s="327"/>
      <c r="BX33" s="177"/>
      <c r="BY33" s="164">
        <v>160</v>
      </c>
      <c r="BZ33" s="327"/>
      <c r="CA33" s="177"/>
      <c r="CB33" s="164">
        <v>160</v>
      </c>
      <c r="CC33" s="327"/>
      <c r="CD33" s="177"/>
      <c r="CE33" s="164">
        <v>160</v>
      </c>
      <c r="CF33" s="327"/>
      <c r="CG33" s="177"/>
      <c r="CH33" s="164">
        <v>160</v>
      </c>
      <c r="CI33" s="327"/>
      <c r="CJ33" s="177"/>
      <c r="CK33" s="164">
        <v>160</v>
      </c>
      <c r="CL33" s="327"/>
      <c r="CM33" s="177"/>
      <c r="CN33" s="164">
        <v>160</v>
      </c>
      <c r="CO33" s="327"/>
      <c r="CP33" s="177"/>
      <c r="CQ33" s="164">
        <v>160</v>
      </c>
      <c r="CR33" s="327"/>
      <c r="CS33" s="177"/>
      <c r="CT33" s="164">
        <v>160</v>
      </c>
      <c r="CU33" s="327"/>
      <c r="CV33" s="177"/>
      <c r="CW33" s="164">
        <v>160</v>
      </c>
      <c r="CX33" s="327"/>
      <c r="CY33" s="177"/>
      <c r="CZ33" s="164">
        <v>160</v>
      </c>
      <c r="DA33" s="327"/>
      <c r="DB33" s="177"/>
      <c r="DC33" s="278">
        <f t="shared" si="12"/>
        <v>0</v>
      </c>
      <c r="DD33" s="279">
        <f t="shared" si="13"/>
        <v>0</v>
      </c>
      <c r="DE33" s="280">
        <f t="shared" si="14"/>
        <v>0</v>
      </c>
      <c r="DF33" s="281">
        <f t="shared" si="15"/>
        <v>0</v>
      </c>
      <c r="DG33" s="4"/>
      <c r="DH33" s="4"/>
      <c r="DI33" s="164">
        <v>160</v>
      </c>
      <c r="DJ33" s="327"/>
      <c r="DK33" s="177"/>
      <c r="DL33" s="164">
        <v>160</v>
      </c>
      <c r="DM33" s="327"/>
      <c r="DN33" s="177"/>
      <c r="DO33" s="164">
        <v>160</v>
      </c>
      <c r="DP33" s="327"/>
      <c r="DQ33" s="177"/>
      <c r="DR33" s="164">
        <v>160</v>
      </c>
      <c r="DS33" s="327"/>
      <c r="DT33" s="177"/>
      <c r="DU33" s="164">
        <v>160</v>
      </c>
      <c r="DV33" s="327"/>
      <c r="DW33" s="177"/>
      <c r="DX33" s="164">
        <v>160</v>
      </c>
      <c r="DY33" s="327"/>
      <c r="DZ33" s="177"/>
      <c r="EA33" s="164">
        <v>160</v>
      </c>
      <c r="EB33" s="327"/>
      <c r="EC33" s="177"/>
      <c r="ED33" s="164">
        <v>160</v>
      </c>
      <c r="EE33" s="327"/>
      <c r="EF33" s="177"/>
      <c r="EG33" s="164">
        <v>160</v>
      </c>
      <c r="EH33" s="327"/>
      <c r="EI33" s="177"/>
      <c r="EJ33" s="164">
        <v>160</v>
      </c>
      <c r="EK33" s="327"/>
      <c r="EL33" s="177"/>
      <c r="EM33" s="164">
        <v>160</v>
      </c>
      <c r="EN33" s="327"/>
      <c r="EO33" s="177"/>
      <c r="EP33" s="164">
        <v>160</v>
      </c>
      <c r="EQ33" s="327"/>
      <c r="ER33" s="177"/>
      <c r="ES33" s="278">
        <f t="shared" si="16"/>
        <v>0</v>
      </c>
      <c r="ET33" s="279">
        <f t="shared" si="17"/>
        <v>0</v>
      </c>
      <c r="EU33" s="280">
        <f t="shared" si="18"/>
        <v>0</v>
      </c>
      <c r="EV33" s="281">
        <f t="shared" si="19"/>
        <v>0</v>
      </c>
      <c r="EW33" s="4"/>
      <c r="EX33" s="4"/>
      <c r="EY33" s="164">
        <v>160</v>
      </c>
      <c r="EZ33" s="327"/>
      <c r="FA33" s="177"/>
      <c r="FB33" s="164">
        <v>160</v>
      </c>
      <c r="FC33" s="327"/>
      <c r="FD33" s="177"/>
      <c r="FE33" s="164">
        <v>160</v>
      </c>
      <c r="FF33" s="327"/>
      <c r="FG33" s="177"/>
      <c r="FH33" s="164">
        <v>160</v>
      </c>
      <c r="FI33" s="327"/>
      <c r="FJ33" s="177"/>
      <c r="FK33" s="164">
        <v>160</v>
      </c>
      <c r="FL33" s="327"/>
      <c r="FM33" s="177"/>
      <c r="FN33" s="164">
        <v>160</v>
      </c>
      <c r="FO33" s="327"/>
      <c r="FP33" s="177"/>
      <c r="FQ33" s="164">
        <v>160</v>
      </c>
      <c r="FR33" s="327"/>
      <c r="FS33" s="177"/>
      <c r="FT33" s="164">
        <v>160</v>
      </c>
      <c r="FU33" s="327"/>
      <c r="FV33" s="177"/>
      <c r="FW33" s="164">
        <v>160</v>
      </c>
      <c r="FX33" s="327"/>
      <c r="FY33" s="177"/>
      <c r="FZ33" s="164">
        <v>160</v>
      </c>
      <c r="GA33" s="327"/>
      <c r="GB33" s="177"/>
      <c r="GC33" s="164">
        <v>160</v>
      </c>
      <c r="GD33" s="327"/>
      <c r="GE33" s="177"/>
      <c r="GF33" s="164">
        <v>160</v>
      </c>
      <c r="GG33" s="327"/>
      <c r="GH33" s="177"/>
      <c r="GI33" s="278">
        <f t="shared" si="20"/>
        <v>0</v>
      </c>
      <c r="GJ33" s="279">
        <f t="shared" si="21"/>
        <v>0</v>
      </c>
      <c r="GK33" s="280">
        <f t="shared" si="22"/>
        <v>0</v>
      </c>
      <c r="GL33" s="281">
        <f t="shared" si="23"/>
        <v>0</v>
      </c>
      <c r="GM33" s="4"/>
      <c r="GN33" s="4"/>
      <c r="GO33" s="164">
        <v>160</v>
      </c>
      <c r="GP33" s="327"/>
      <c r="GQ33" s="177"/>
      <c r="GR33" s="164">
        <v>160</v>
      </c>
      <c r="GS33" s="327"/>
      <c r="GT33" s="177"/>
      <c r="GU33" s="164">
        <v>160</v>
      </c>
      <c r="GV33" s="327"/>
      <c r="GW33" s="177"/>
      <c r="GX33" s="164">
        <v>160</v>
      </c>
      <c r="GY33" s="327"/>
      <c r="GZ33" s="177"/>
      <c r="HA33" s="164">
        <v>160</v>
      </c>
      <c r="HB33" s="327"/>
      <c r="HC33" s="177"/>
      <c r="HD33" s="164">
        <v>160</v>
      </c>
      <c r="HE33" s="327"/>
      <c r="HF33" s="177"/>
      <c r="HG33" s="164">
        <v>160</v>
      </c>
      <c r="HH33" s="327"/>
      <c r="HI33" s="177"/>
      <c r="HJ33" s="164">
        <v>160</v>
      </c>
      <c r="HK33" s="327"/>
      <c r="HL33" s="177"/>
      <c r="HM33" s="164">
        <v>160</v>
      </c>
      <c r="HN33" s="327"/>
      <c r="HO33" s="177"/>
      <c r="HP33" s="164">
        <v>160</v>
      </c>
      <c r="HQ33" s="327"/>
      <c r="HR33" s="177"/>
      <c r="HS33" s="164">
        <v>160</v>
      </c>
      <c r="HT33" s="327"/>
      <c r="HU33" s="177"/>
      <c r="HV33" s="164">
        <v>160</v>
      </c>
      <c r="HW33" s="327"/>
      <c r="HX33" s="177"/>
      <c r="HY33" s="278">
        <f t="shared" si="24"/>
        <v>0</v>
      </c>
      <c r="HZ33" s="279">
        <f t="shared" si="25"/>
        <v>0</v>
      </c>
      <c r="IA33" s="280">
        <f t="shared" si="26"/>
        <v>0</v>
      </c>
      <c r="IB33" s="281">
        <f t="shared" si="27"/>
        <v>0</v>
      </c>
      <c r="IC33" s="4"/>
      <c r="ID33" s="4"/>
      <c r="IE33" s="164">
        <v>160</v>
      </c>
      <c r="IF33" s="327"/>
      <c r="IG33" s="177"/>
      <c r="IH33" s="164">
        <v>160</v>
      </c>
      <c r="II33" s="327"/>
      <c r="IJ33" s="177"/>
      <c r="IK33" s="164">
        <v>160</v>
      </c>
      <c r="IL33" s="327"/>
      <c r="IM33" s="177"/>
      <c r="IN33" s="164">
        <v>160</v>
      </c>
      <c r="IO33" s="327"/>
      <c r="IP33" s="177"/>
      <c r="IQ33" s="164">
        <v>160</v>
      </c>
      <c r="IR33" s="327"/>
      <c r="IS33" s="177"/>
      <c r="IT33" s="164">
        <v>160</v>
      </c>
      <c r="IU33" s="327"/>
      <c r="IV33" s="177"/>
      <c r="IW33" s="164">
        <v>160</v>
      </c>
      <c r="IX33" s="327"/>
      <c r="IY33" s="177"/>
      <c r="IZ33" s="164">
        <v>160</v>
      </c>
      <c r="JA33" s="327"/>
      <c r="JB33" s="177"/>
      <c r="JC33" s="164">
        <v>160</v>
      </c>
      <c r="JD33" s="327"/>
      <c r="JE33" s="177"/>
      <c r="JF33" s="164">
        <v>160</v>
      </c>
      <c r="JG33" s="327"/>
      <c r="JH33" s="177"/>
      <c r="JI33" s="164">
        <v>160</v>
      </c>
      <c r="JJ33" s="327"/>
      <c r="JK33" s="177"/>
      <c r="JL33" s="164">
        <v>160</v>
      </c>
      <c r="JM33" s="327"/>
      <c r="JN33" s="177"/>
      <c r="JO33" s="278">
        <f t="shared" si="28"/>
        <v>0</v>
      </c>
      <c r="JP33" s="279">
        <f t="shared" si="29"/>
        <v>0</v>
      </c>
      <c r="JQ33" s="280">
        <f t="shared" si="30"/>
        <v>0</v>
      </c>
      <c r="JR33" s="281">
        <f t="shared" si="31"/>
        <v>0</v>
      </c>
      <c r="JS33" s="4"/>
      <c r="JT33" s="4"/>
      <c r="JU33" s="164">
        <v>160</v>
      </c>
      <c r="JV33" s="327"/>
      <c r="JW33" s="177"/>
      <c r="JX33" s="164">
        <v>160</v>
      </c>
      <c r="JY33" s="327"/>
      <c r="JZ33" s="177"/>
      <c r="KA33" s="164">
        <v>160</v>
      </c>
      <c r="KB33" s="327"/>
      <c r="KC33" s="177"/>
      <c r="KD33" s="164">
        <v>160</v>
      </c>
      <c r="KE33" s="327"/>
      <c r="KF33" s="177"/>
      <c r="KG33" s="164">
        <v>160</v>
      </c>
      <c r="KH33" s="327"/>
      <c r="KI33" s="177"/>
      <c r="KJ33" s="164">
        <v>160</v>
      </c>
      <c r="KK33" s="327"/>
      <c r="KL33" s="177"/>
      <c r="KM33" s="164">
        <v>160</v>
      </c>
      <c r="KN33" s="327"/>
      <c r="KO33" s="177"/>
      <c r="KP33" s="164">
        <v>160</v>
      </c>
      <c r="KQ33" s="327"/>
      <c r="KR33" s="177"/>
      <c r="KS33" s="164">
        <v>160</v>
      </c>
      <c r="KT33" s="327"/>
      <c r="KU33" s="177"/>
      <c r="KV33" s="164">
        <v>160</v>
      </c>
      <c r="KW33" s="327"/>
      <c r="KX33" s="177"/>
      <c r="KY33" s="164">
        <v>160</v>
      </c>
      <c r="KZ33" s="327"/>
      <c r="LA33" s="177"/>
      <c r="LB33" s="164">
        <v>160</v>
      </c>
      <c r="LC33" s="327"/>
      <c r="LD33" s="177"/>
      <c r="LE33" s="278">
        <f t="shared" si="32"/>
        <v>0</v>
      </c>
      <c r="LF33" s="279">
        <f t="shared" si="33"/>
        <v>0</v>
      </c>
      <c r="LG33" s="280">
        <f t="shared" si="34"/>
        <v>0</v>
      </c>
      <c r="LH33" s="281">
        <f t="shared" si="35"/>
        <v>0</v>
      </c>
      <c r="LI33" s="4"/>
      <c r="LJ33" s="4"/>
      <c r="LK33" s="164">
        <v>160</v>
      </c>
      <c r="LL33" s="327"/>
      <c r="LM33" s="177"/>
      <c r="LN33" s="164">
        <v>160</v>
      </c>
      <c r="LO33" s="327"/>
      <c r="LP33" s="177"/>
      <c r="LQ33" s="164">
        <v>160</v>
      </c>
      <c r="LR33" s="327"/>
      <c r="LS33" s="177"/>
      <c r="LT33" s="164">
        <v>160</v>
      </c>
      <c r="LU33" s="327"/>
      <c r="LV33" s="177"/>
      <c r="LW33" s="164">
        <v>160</v>
      </c>
      <c r="LX33" s="327"/>
      <c r="LY33" s="177"/>
      <c r="LZ33" s="164">
        <v>160</v>
      </c>
      <c r="MA33" s="327"/>
      <c r="MB33" s="177"/>
      <c r="MC33" s="164">
        <v>160</v>
      </c>
      <c r="MD33" s="327"/>
      <c r="ME33" s="177"/>
      <c r="MF33" s="164">
        <v>160</v>
      </c>
      <c r="MG33" s="327"/>
      <c r="MH33" s="177"/>
      <c r="MI33" s="164">
        <v>160</v>
      </c>
      <c r="MJ33" s="327"/>
      <c r="MK33" s="177"/>
      <c r="ML33" s="164">
        <v>160</v>
      </c>
      <c r="MM33" s="327"/>
      <c r="MN33" s="177"/>
      <c r="MO33" s="164">
        <v>160</v>
      </c>
      <c r="MP33" s="327"/>
      <c r="MQ33" s="177"/>
      <c r="MR33" s="164">
        <v>160</v>
      </c>
      <c r="MS33" s="327"/>
      <c r="MT33" s="177"/>
      <c r="MU33" s="278">
        <f t="shared" si="36"/>
        <v>0</v>
      </c>
      <c r="MV33" s="279">
        <f t="shared" si="37"/>
        <v>0</v>
      </c>
      <c r="MW33" s="280">
        <f t="shared" si="38"/>
        <v>0</v>
      </c>
      <c r="MX33" s="281">
        <f t="shared" si="39"/>
        <v>0</v>
      </c>
      <c r="MY33" s="4"/>
      <c r="MZ33" s="4"/>
      <c r="NA33" s="164">
        <v>160</v>
      </c>
      <c r="NB33" s="327"/>
      <c r="NC33" s="177"/>
      <c r="ND33" s="164">
        <v>160</v>
      </c>
      <c r="NE33" s="327"/>
      <c r="NF33" s="177"/>
      <c r="NG33" s="164">
        <v>160</v>
      </c>
      <c r="NH33" s="327"/>
      <c r="NI33" s="177"/>
      <c r="NJ33" s="164">
        <v>160</v>
      </c>
      <c r="NK33" s="327"/>
      <c r="NL33" s="177"/>
      <c r="NM33" s="164">
        <v>160</v>
      </c>
      <c r="NN33" s="327"/>
      <c r="NO33" s="177"/>
      <c r="NP33" s="164">
        <v>160</v>
      </c>
      <c r="NQ33" s="327"/>
      <c r="NR33" s="177"/>
      <c r="NS33" s="164">
        <v>160</v>
      </c>
      <c r="NT33" s="327"/>
      <c r="NU33" s="177"/>
      <c r="NV33" s="164">
        <v>160</v>
      </c>
      <c r="NW33" s="327"/>
      <c r="NX33" s="177"/>
      <c r="NY33" s="164">
        <v>160</v>
      </c>
      <c r="NZ33" s="327"/>
      <c r="OA33" s="177"/>
      <c r="OB33" s="164">
        <v>160</v>
      </c>
      <c r="OC33" s="327"/>
      <c r="OD33" s="177"/>
      <c r="OE33" s="164">
        <v>160</v>
      </c>
      <c r="OF33" s="327"/>
      <c r="OG33" s="177"/>
      <c r="OH33" s="164">
        <v>160</v>
      </c>
      <c r="OI33" s="327"/>
      <c r="OJ33" s="177"/>
      <c r="OK33" s="278">
        <f t="shared" si="40"/>
        <v>0</v>
      </c>
      <c r="OL33" s="279">
        <f t="shared" si="41"/>
        <v>0</v>
      </c>
      <c r="OM33" s="280">
        <f t="shared" si="42"/>
        <v>0</v>
      </c>
      <c r="ON33" s="281">
        <f t="shared" si="43"/>
        <v>0</v>
      </c>
      <c r="OO33" s="4"/>
      <c r="OP33" s="4"/>
      <c r="OQ33" s="283" t="s">
        <v>297</v>
      </c>
      <c r="OR33" s="354">
        <v>160</v>
      </c>
      <c r="OS33" s="327"/>
      <c r="OT33" s="177"/>
      <c r="OU33" s="278">
        <f t="shared" si="44"/>
        <v>0</v>
      </c>
      <c r="OV33" s="281">
        <f t="shared" si="45"/>
        <v>0</v>
      </c>
      <c r="OW33" s="280">
        <f t="shared" si="46"/>
        <v>0</v>
      </c>
      <c r="OX33" s="281">
        <f t="shared" si="47"/>
        <v>0</v>
      </c>
      <c r="OY33" s="293"/>
      <c r="OZ33" s="4"/>
      <c r="PA33" s="4"/>
      <c r="PB33" s="274">
        <f t="shared" si="0"/>
        <v>0</v>
      </c>
      <c r="PC33" s="275">
        <f t="shared" si="1"/>
        <v>0</v>
      </c>
      <c r="PD33" s="280">
        <f t="shared" si="2"/>
        <v>0</v>
      </c>
      <c r="PE33" s="281">
        <f t="shared" si="3"/>
        <v>0</v>
      </c>
      <c r="PF33" s="276">
        <f t="shared" si="4"/>
        <v>0</v>
      </c>
      <c r="PG33" s="277">
        <f t="shared" si="5"/>
        <v>0</v>
      </c>
      <c r="PH33" s="280">
        <f t="shared" si="6"/>
        <v>0</v>
      </c>
      <c r="PI33" s="279">
        <f t="shared" si="7"/>
        <v>0</v>
      </c>
      <c r="PJ33" s="406">
        <f t="shared" si="48"/>
        <v>0</v>
      </c>
      <c r="PK33" s="368">
        <f t="shared" si="49"/>
        <v>0</v>
      </c>
      <c r="PL33" s="409" t="s">
        <v>338</v>
      </c>
      <c r="PM33" s="373" t="s">
        <v>338</v>
      </c>
      <c r="PN33" s="406">
        <f t="shared" si="50"/>
        <v>0</v>
      </c>
      <c r="PO33" s="368">
        <f t="shared" si="51"/>
        <v>0</v>
      </c>
      <c r="PR33" s="4"/>
    </row>
    <row r="34" spans="1:440" s="28" customFormat="1" ht="15" hidden="1" customHeight="1" x14ac:dyDescent="0.25">
      <c r="A34" s="26"/>
      <c r="B34" s="118"/>
      <c r="C34" s="585"/>
      <c r="D34" s="586"/>
      <c r="E34" s="589"/>
      <c r="F34" s="656"/>
      <c r="G34" s="588"/>
      <c r="H34" s="119"/>
      <c r="I34" s="112">
        <f>INT(ROUND(F34,2)*(IF(RIGHT(G34,1)="*",data!$J$3*H34+(IF(H34&gt;0, data!$K$3,0)),(IF(G34&gt;0,data!$J$3*RIGHT(G34,5)+data!$K$3,0)))))</f>
        <v>0</v>
      </c>
      <c r="J34" s="112"/>
      <c r="K34" s="112"/>
      <c r="L34" s="543"/>
      <c r="M34" s="536"/>
      <c r="N34" s="112">
        <f>INT(ROUND(F34,2)*(IF(J34&gt;0,(IF(L34="ano",data!$J$6,0)),0)))</f>
        <v>0</v>
      </c>
      <c r="O34" s="114"/>
      <c r="P34" s="123"/>
      <c r="Q34" s="26"/>
      <c r="R34" s="116"/>
      <c r="S34" s="688"/>
      <c r="T34" s="117" t="s">
        <v>338</v>
      </c>
      <c r="U34" s="377"/>
      <c r="X34" s="26">
        <f>IF(OR(G34=data!$I$18,G34=data!$I$19,G34=data!$I$20,G34=data!$I$21,G34=data!$I$22,G34=data!$I$23,G34=data!$I$24,G34=data!$I$25,G34=data!$I$26,G34=data!$I$27,G34=data!$I$28,G34=data!$I$29,G34=data!$I$30,G34=data!$I$31,G34=data!$I$32,G34=data!$I$33,G34=data!$I$34,G34=data!$I$35,G34=data!$I$36,G34=data!$I$37,G34=data!$I$38,G34=data!$I$39,G34=data!$I$40,G34=data!$I$41,G34=data!$I$42,G34=data!$I$43,G34=data!$I$44),1,0)</f>
        <v>0</v>
      </c>
      <c r="Y34" s="26"/>
      <c r="Z34" s="173" t="s">
        <v>297</v>
      </c>
      <c r="AA34" s="10"/>
      <c r="AB34" s="10"/>
      <c r="AC34" s="560">
        <v>160</v>
      </c>
      <c r="AD34" s="561"/>
      <c r="AE34" s="562"/>
      <c r="AF34" s="560">
        <v>160</v>
      </c>
      <c r="AG34" s="561"/>
      <c r="AH34" s="562"/>
      <c r="AI34" s="560">
        <v>160</v>
      </c>
      <c r="AJ34" s="561"/>
      <c r="AK34" s="562"/>
      <c r="AL34" s="560">
        <v>160</v>
      </c>
      <c r="AM34" s="561"/>
      <c r="AN34" s="562"/>
      <c r="AO34" s="560">
        <v>160</v>
      </c>
      <c r="AP34" s="561"/>
      <c r="AQ34" s="562"/>
      <c r="AR34" s="560">
        <v>160</v>
      </c>
      <c r="AS34" s="561"/>
      <c r="AT34" s="562"/>
      <c r="AU34" s="560">
        <v>160</v>
      </c>
      <c r="AV34" s="561"/>
      <c r="AW34" s="562"/>
      <c r="AX34" s="560">
        <v>160</v>
      </c>
      <c r="AY34" s="561"/>
      <c r="AZ34" s="562"/>
      <c r="BA34" s="560">
        <v>160</v>
      </c>
      <c r="BB34" s="561"/>
      <c r="BC34" s="562"/>
      <c r="BD34" s="560">
        <v>160</v>
      </c>
      <c r="BE34" s="561"/>
      <c r="BF34" s="562"/>
      <c r="BG34" s="560">
        <v>160</v>
      </c>
      <c r="BH34" s="561"/>
      <c r="BI34" s="562"/>
      <c r="BJ34" s="560">
        <v>160</v>
      </c>
      <c r="BK34" s="561"/>
      <c r="BL34" s="562"/>
      <c r="BM34" s="280">
        <f t="shared" si="8"/>
        <v>0</v>
      </c>
      <c r="BN34" s="279">
        <f t="shared" si="9"/>
        <v>0</v>
      </c>
      <c r="BO34" s="280">
        <f t="shared" si="10"/>
        <v>0</v>
      </c>
      <c r="BP34" s="281">
        <f t="shared" si="11"/>
        <v>0</v>
      </c>
      <c r="BQ34" s="23"/>
      <c r="BR34" s="23"/>
      <c r="BS34" s="174">
        <v>160</v>
      </c>
      <c r="BT34" s="573"/>
      <c r="BU34" s="175"/>
      <c r="BV34" s="174">
        <v>160</v>
      </c>
      <c r="BW34" s="573"/>
      <c r="BX34" s="175"/>
      <c r="BY34" s="174">
        <v>160</v>
      </c>
      <c r="BZ34" s="573"/>
      <c r="CA34" s="175"/>
      <c r="CB34" s="174">
        <v>160</v>
      </c>
      <c r="CC34" s="573"/>
      <c r="CD34" s="175"/>
      <c r="CE34" s="174">
        <v>160</v>
      </c>
      <c r="CF34" s="573"/>
      <c r="CG34" s="175"/>
      <c r="CH34" s="174">
        <v>160</v>
      </c>
      <c r="CI34" s="573"/>
      <c r="CJ34" s="175"/>
      <c r="CK34" s="174">
        <v>160</v>
      </c>
      <c r="CL34" s="573"/>
      <c r="CM34" s="175"/>
      <c r="CN34" s="174">
        <v>160</v>
      </c>
      <c r="CO34" s="573"/>
      <c r="CP34" s="175"/>
      <c r="CQ34" s="174">
        <v>160</v>
      </c>
      <c r="CR34" s="573"/>
      <c r="CS34" s="175"/>
      <c r="CT34" s="174">
        <v>160</v>
      </c>
      <c r="CU34" s="573"/>
      <c r="CV34" s="175"/>
      <c r="CW34" s="174">
        <v>160</v>
      </c>
      <c r="CX34" s="573"/>
      <c r="CY34" s="175"/>
      <c r="CZ34" s="174">
        <v>160</v>
      </c>
      <c r="DA34" s="573"/>
      <c r="DB34" s="175"/>
      <c r="DC34" s="278">
        <f t="shared" si="12"/>
        <v>0</v>
      </c>
      <c r="DD34" s="279">
        <f t="shared" si="13"/>
        <v>0</v>
      </c>
      <c r="DE34" s="280">
        <f t="shared" si="14"/>
        <v>0</v>
      </c>
      <c r="DF34" s="281">
        <f t="shared" si="15"/>
        <v>0</v>
      </c>
      <c r="DG34" s="23"/>
      <c r="DH34" s="23"/>
      <c r="DI34" s="174">
        <v>160</v>
      </c>
      <c r="DJ34" s="573"/>
      <c r="DK34" s="175"/>
      <c r="DL34" s="174">
        <v>160</v>
      </c>
      <c r="DM34" s="573"/>
      <c r="DN34" s="175"/>
      <c r="DO34" s="174">
        <v>160</v>
      </c>
      <c r="DP34" s="573"/>
      <c r="DQ34" s="175"/>
      <c r="DR34" s="174">
        <v>160</v>
      </c>
      <c r="DS34" s="573"/>
      <c r="DT34" s="175"/>
      <c r="DU34" s="174">
        <v>160</v>
      </c>
      <c r="DV34" s="573"/>
      <c r="DW34" s="175"/>
      <c r="DX34" s="174">
        <v>160</v>
      </c>
      <c r="DY34" s="573"/>
      <c r="DZ34" s="175"/>
      <c r="EA34" s="174">
        <v>160</v>
      </c>
      <c r="EB34" s="573"/>
      <c r="EC34" s="175"/>
      <c r="ED34" s="174">
        <v>160</v>
      </c>
      <c r="EE34" s="573"/>
      <c r="EF34" s="175"/>
      <c r="EG34" s="174">
        <v>160</v>
      </c>
      <c r="EH34" s="573"/>
      <c r="EI34" s="175"/>
      <c r="EJ34" s="174">
        <v>160</v>
      </c>
      <c r="EK34" s="573"/>
      <c r="EL34" s="175"/>
      <c r="EM34" s="174">
        <v>160</v>
      </c>
      <c r="EN34" s="573"/>
      <c r="EO34" s="175"/>
      <c r="EP34" s="174">
        <v>160</v>
      </c>
      <c r="EQ34" s="573"/>
      <c r="ER34" s="175"/>
      <c r="ES34" s="278">
        <f t="shared" si="16"/>
        <v>0</v>
      </c>
      <c r="ET34" s="279">
        <f t="shared" si="17"/>
        <v>0</v>
      </c>
      <c r="EU34" s="280">
        <f t="shared" si="18"/>
        <v>0</v>
      </c>
      <c r="EV34" s="281">
        <f t="shared" si="19"/>
        <v>0</v>
      </c>
      <c r="EW34" s="23"/>
      <c r="EX34" s="23"/>
      <c r="EY34" s="174">
        <v>160</v>
      </c>
      <c r="EZ34" s="573"/>
      <c r="FA34" s="175"/>
      <c r="FB34" s="174">
        <v>160</v>
      </c>
      <c r="FC34" s="573"/>
      <c r="FD34" s="175"/>
      <c r="FE34" s="174">
        <v>160</v>
      </c>
      <c r="FF34" s="573"/>
      <c r="FG34" s="175"/>
      <c r="FH34" s="174">
        <v>160</v>
      </c>
      <c r="FI34" s="573"/>
      <c r="FJ34" s="175"/>
      <c r="FK34" s="174">
        <v>160</v>
      </c>
      <c r="FL34" s="573"/>
      <c r="FM34" s="175"/>
      <c r="FN34" s="174">
        <v>160</v>
      </c>
      <c r="FO34" s="573"/>
      <c r="FP34" s="175"/>
      <c r="FQ34" s="174">
        <v>160</v>
      </c>
      <c r="FR34" s="573"/>
      <c r="FS34" s="175"/>
      <c r="FT34" s="174">
        <v>160</v>
      </c>
      <c r="FU34" s="573"/>
      <c r="FV34" s="175"/>
      <c r="FW34" s="174">
        <v>160</v>
      </c>
      <c r="FX34" s="573"/>
      <c r="FY34" s="175"/>
      <c r="FZ34" s="174">
        <v>160</v>
      </c>
      <c r="GA34" s="573"/>
      <c r="GB34" s="175"/>
      <c r="GC34" s="174">
        <v>160</v>
      </c>
      <c r="GD34" s="573"/>
      <c r="GE34" s="175"/>
      <c r="GF34" s="174">
        <v>160</v>
      </c>
      <c r="GG34" s="573"/>
      <c r="GH34" s="175"/>
      <c r="GI34" s="278">
        <f t="shared" si="20"/>
        <v>0</v>
      </c>
      <c r="GJ34" s="279">
        <f t="shared" si="21"/>
        <v>0</v>
      </c>
      <c r="GK34" s="280">
        <f t="shared" si="22"/>
        <v>0</v>
      </c>
      <c r="GL34" s="281">
        <f t="shared" si="23"/>
        <v>0</v>
      </c>
      <c r="GM34" s="23"/>
      <c r="GN34" s="23"/>
      <c r="GO34" s="174">
        <v>160</v>
      </c>
      <c r="GP34" s="573"/>
      <c r="GQ34" s="175"/>
      <c r="GR34" s="174">
        <v>160</v>
      </c>
      <c r="GS34" s="573"/>
      <c r="GT34" s="175"/>
      <c r="GU34" s="174">
        <v>160</v>
      </c>
      <c r="GV34" s="573"/>
      <c r="GW34" s="175"/>
      <c r="GX34" s="174">
        <v>160</v>
      </c>
      <c r="GY34" s="573"/>
      <c r="GZ34" s="175"/>
      <c r="HA34" s="174">
        <v>160</v>
      </c>
      <c r="HB34" s="573"/>
      <c r="HC34" s="175"/>
      <c r="HD34" s="174">
        <v>160</v>
      </c>
      <c r="HE34" s="573"/>
      <c r="HF34" s="175"/>
      <c r="HG34" s="174">
        <v>160</v>
      </c>
      <c r="HH34" s="573"/>
      <c r="HI34" s="175"/>
      <c r="HJ34" s="174">
        <v>160</v>
      </c>
      <c r="HK34" s="573"/>
      <c r="HL34" s="175"/>
      <c r="HM34" s="174">
        <v>160</v>
      </c>
      <c r="HN34" s="573"/>
      <c r="HO34" s="175"/>
      <c r="HP34" s="174">
        <v>160</v>
      </c>
      <c r="HQ34" s="573"/>
      <c r="HR34" s="175"/>
      <c r="HS34" s="174">
        <v>160</v>
      </c>
      <c r="HT34" s="573"/>
      <c r="HU34" s="175"/>
      <c r="HV34" s="174">
        <v>160</v>
      </c>
      <c r="HW34" s="573"/>
      <c r="HX34" s="175"/>
      <c r="HY34" s="278">
        <f t="shared" si="24"/>
        <v>0</v>
      </c>
      <c r="HZ34" s="279">
        <f t="shared" si="25"/>
        <v>0</v>
      </c>
      <c r="IA34" s="280">
        <f t="shared" si="26"/>
        <v>0</v>
      </c>
      <c r="IB34" s="281">
        <f t="shared" si="27"/>
        <v>0</v>
      </c>
      <c r="IC34" s="23"/>
      <c r="ID34" s="23"/>
      <c r="IE34" s="174">
        <v>160</v>
      </c>
      <c r="IF34" s="573"/>
      <c r="IG34" s="175"/>
      <c r="IH34" s="174">
        <v>160</v>
      </c>
      <c r="II34" s="573"/>
      <c r="IJ34" s="175"/>
      <c r="IK34" s="174">
        <v>160</v>
      </c>
      <c r="IL34" s="573"/>
      <c r="IM34" s="175"/>
      <c r="IN34" s="174">
        <v>160</v>
      </c>
      <c r="IO34" s="573"/>
      <c r="IP34" s="175"/>
      <c r="IQ34" s="174">
        <v>160</v>
      </c>
      <c r="IR34" s="573"/>
      <c r="IS34" s="175"/>
      <c r="IT34" s="174">
        <v>160</v>
      </c>
      <c r="IU34" s="573"/>
      <c r="IV34" s="175"/>
      <c r="IW34" s="174">
        <v>160</v>
      </c>
      <c r="IX34" s="573"/>
      <c r="IY34" s="175"/>
      <c r="IZ34" s="174">
        <v>160</v>
      </c>
      <c r="JA34" s="573"/>
      <c r="JB34" s="175"/>
      <c r="JC34" s="174">
        <v>160</v>
      </c>
      <c r="JD34" s="573"/>
      <c r="JE34" s="175"/>
      <c r="JF34" s="174">
        <v>160</v>
      </c>
      <c r="JG34" s="573"/>
      <c r="JH34" s="175"/>
      <c r="JI34" s="174">
        <v>160</v>
      </c>
      <c r="JJ34" s="573"/>
      <c r="JK34" s="175"/>
      <c r="JL34" s="174">
        <v>160</v>
      </c>
      <c r="JM34" s="573"/>
      <c r="JN34" s="175"/>
      <c r="JO34" s="278">
        <f t="shared" si="28"/>
        <v>0</v>
      </c>
      <c r="JP34" s="279">
        <f t="shared" si="29"/>
        <v>0</v>
      </c>
      <c r="JQ34" s="280">
        <f t="shared" si="30"/>
        <v>0</v>
      </c>
      <c r="JR34" s="281">
        <f t="shared" si="31"/>
        <v>0</v>
      </c>
      <c r="JS34" s="23"/>
      <c r="JT34" s="23"/>
      <c r="JU34" s="174">
        <v>160</v>
      </c>
      <c r="JV34" s="573"/>
      <c r="JW34" s="175"/>
      <c r="JX34" s="174">
        <v>160</v>
      </c>
      <c r="JY34" s="573"/>
      <c r="JZ34" s="175"/>
      <c r="KA34" s="174">
        <v>160</v>
      </c>
      <c r="KB34" s="573"/>
      <c r="KC34" s="175"/>
      <c r="KD34" s="174">
        <v>160</v>
      </c>
      <c r="KE34" s="573"/>
      <c r="KF34" s="175"/>
      <c r="KG34" s="174">
        <v>160</v>
      </c>
      <c r="KH34" s="573"/>
      <c r="KI34" s="175"/>
      <c r="KJ34" s="174">
        <v>160</v>
      </c>
      <c r="KK34" s="573"/>
      <c r="KL34" s="175"/>
      <c r="KM34" s="174">
        <v>160</v>
      </c>
      <c r="KN34" s="573"/>
      <c r="KO34" s="175"/>
      <c r="KP34" s="174">
        <v>160</v>
      </c>
      <c r="KQ34" s="573"/>
      <c r="KR34" s="175"/>
      <c r="KS34" s="174">
        <v>160</v>
      </c>
      <c r="KT34" s="573"/>
      <c r="KU34" s="175"/>
      <c r="KV34" s="174">
        <v>160</v>
      </c>
      <c r="KW34" s="573"/>
      <c r="KX34" s="175"/>
      <c r="KY34" s="174">
        <v>160</v>
      </c>
      <c r="KZ34" s="573"/>
      <c r="LA34" s="175"/>
      <c r="LB34" s="174">
        <v>160</v>
      </c>
      <c r="LC34" s="573"/>
      <c r="LD34" s="175"/>
      <c r="LE34" s="278">
        <f t="shared" si="32"/>
        <v>0</v>
      </c>
      <c r="LF34" s="279">
        <f t="shared" si="33"/>
        <v>0</v>
      </c>
      <c r="LG34" s="280">
        <f t="shared" si="34"/>
        <v>0</v>
      </c>
      <c r="LH34" s="281">
        <f t="shared" si="35"/>
        <v>0</v>
      </c>
      <c r="LI34" s="23"/>
      <c r="LJ34" s="23"/>
      <c r="LK34" s="174">
        <v>160</v>
      </c>
      <c r="LL34" s="573"/>
      <c r="LM34" s="175"/>
      <c r="LN34" s="174">
        <v>160</v>
      </c>
      <c r="LO34" s="573"/>
      <c r="LP34" s="175"/>
      <c r="LQ34" s="174">
        <v>160</v>
      </c>
      <c r="LR34" s="573"/>
      <c r="LS34" s="175"/>
      <c r="LT34" s="174">
        <v>160</v>
      </c>
      <c r="LU34" s="573"/>
      <c r="LV34" s="175"/>
      <c r="LW34" s="174">
        <v>160</v>
      </c>
      <c r="LX34" s="573"/>
      <c r="LY34" s="175"/>
      <c r="LZ34" s="174">
        <v>160</v>
      </c>
      <c r="MA34" s="573"/>
      <c r="MB34" s="175"/>
      <c r="MC34" s="174">
        <v>160</v>
      </c>
      <c r="MD34" s="573"/>
      <c r="ME34" s="175"/>
      <c r="MF34" s="174">
        <v>160</v>
      </c>
      <c r="MG34" s="573"/>
      <c r="MH34" s="175"/>
      <c r="MI34" s="174">
        <v>160</v>
      </c>
      <c r="MJ34" s="573"/>
      <c r="MK34" s="175"/>
      <c r="ML34" s="174">
        <v>160</v>
      </c>
      <c r="MM34" s="573"/>
      <c r="MN34" s="175"/>
      <c r="MO34" s="174">
        <v>160</v>
      </c>
      <c r="MP34" s="573"/>
      <c r="MQ34" s="175"/>
      <c r="MR34" s="174">
        <v>160</v>
      </c>
      <c r="MS34" s="573"/>
      <c r="MT34" s="175"/>
      <c r="MU34" s="278">
        <f t="shared" si="36"/>
        <v>0</v>
      </c>
      <c r="MV34" s="279">
        <f t="shared" si="37"/>
        <v>0</v>
      </c>
      <c r="MW34" s="280">
        <f t="shared" si="38"/>
        <v>0</v>
      </c>
      <c r="MX34" s="281">
        <f t="shared" si="39"/>
        <v>0</v>
      </c>
      <c r="MY34" s="23"/>
      <c r="MZ34" s="23"/>
      <c r="NA34" s="174">
        <v>160</v>
      </c>
      <c r="NB34" s="573"/>
      <c r="NC34" s="175"/>
      <c r="ND34" s="174">
        <v>160</v>
      </c>
      <c r="NE34" s="573"/>
      <c r="NF34" s="175"/>
      <c r="NG34" s="174">
        <v>160</v>
      </c>
      <c r="NH34" s="573"/>
      <c r="NI34" s="175"/>
      <c r="NJ34" s="174">
        <v>160</v>
      </c>
      <c r="NK34" s="573"/>
      <c r="NL34" s="175"/>
      <c r="NM34" s="174">
        <v>160</v>
      </c>
      <c r="NN34" s="573"/>
      <c r="NO34" s="175"/>
      <c r="NP34" s="174">
        <v>160</v>
      </c>
      <c r="NQ34" s="573"/>
      <c r="NR34" s="175"/>
      <c r="NS34" s="174">
        <v>160</v>
      </c>
      <c r="NT34" s="573"/>
      <c r="NU34" s="175"/>
      <c r="NV34" s="174">
        <v>160</v>
      </c>
      <c r="NW34" s="573"/>
      <c r="NX34" s="175"/>
      <c r="NY34" s="174">
        <v>160</v>
      </c>
      <c r="NZ34" s="573"/>
      <c r="OA34" s="175"/>
      <c r="OB34" s="174">
        <v>160</v>
      </c>
      <c r="OC34" s="573"/>
      <c r="OD34" s="175"/>
      <c r="OE34" s="174">
        <v>160</v>
      </c>
      <c r="OF34" s="573"/>
      <c r="OG34" s="175"/>
      <c r="OH34" s="174">
        <v>160</v>
      </c>
      <c r="OI34" s="573"/>
      <c r="OJ34" s="175"/>
      <c r="OK34" s="278">
        <f t="shared" si="40"/>
        <v>0</v>
      </c>
      <c r="OL34" s="279">
        <f t="shared" si="41"/>
        <v>0</v>
      </c>
      <c r="OM34" s="280">
        <f t="shared" si="42"/>
        <v>0</v>
      </c>
      <c r="ON34" s="281">
        <f t="shared" si="43"/>
        <v>0</v>
      </c>
      <c r="OO34" s="23"/>
      <c r="OP34" s="23"/>
      <c r="OQ34" s="571" t="s">
        <v>297</v>
      </c>
      <c r="OR34" s="577">
        <v>160</v>
      </c>
      <c r="OS34" s="573"/>
      <c r="OT34" s="175"/>
      <c r="OU34" s="278">
        <f t="shared" si="44"/>
        <v>0</v>
      </c>
      <c r="OV34" s="281">
        <f t="shared" si="45"/>
        <v>0</v>
      </c>
      <c r="OW34" s="280">
        <f t="shared" si="46"/>
        <v>0</v>
      </c>
      <c r="OX34" s="281">
        <f t="shared" si="47"/>
        <v>0</v>
      </c>
      <c r="OY34" s="574"/>
      <c r="OZ34" s="23"/>
      <c r="PA34" s="23"/>
      <c r="PB34" s="274">
        <f t="shared" si="0"/>
        <v>0</v>
      </c>
      <c r="PC34" s="275">
        <f t="shared" si="1"/>
        <v>0</v>
      </c>
      <c r="PD34" s="280">
        <f t="shared" si="2"/>
        <v>0</v>
      </c>
      <c r="PE34" s="281">
        <f t="shared" si="3"/>
        <v>0</v>
      </c>
      <c r="PF34" s="276">
        <f t="shared" si="4"/>
        <v>0</v>
      </c>
      <c r="PG34" s="277">
        <f t="shared" si="5"/>
        <v>0</v>
      </c>
      <c r="PH34" s="280">
        <f t="shared" si="6"/>
        <v>0</v>
      </c>
      <c r="PI34" s="279">
        <f t="shared" si="7"/>
        <v>0</v>
      </c>
      <c r="PJ34" s="406">
        <f t="shared" si="48"/>
        <v>0</v>
      </c>
      <c r="PK34" s="368">
        <f t="shared" si="49"/>
        <v>0</v>
      </c>
      <c r="PL34" s="409" t="s">
        <v>338</v>
      </c>
      <c r="PM34" s="373" t="s">
        <v>338</v>
      </c>
      <c r="PN34" s="406">
        <f t="shared" si="50"/>
        <v>0</v>
      </c>
      <c r="PO34" s="368">
        <f t="shared" si="51"/>
        <v>0</v>
      </c>
      <c r="PP34" s="26"/>
      <c r="PQ34" s="26"/>
      <c r="PR34" s="23"/>
      <c r="PX34" s="26"/>
    </row>
    <row r="35" spans="1:440" s="26" customFormat="1" ht="16.5" customHeight="1" x14ac:dyDescent="0.25">
      <c r="B35" s="118" t="s">
        <v>24</v>
      </c>
      <c r="C35" s="1094"/>
      <c r="D35" s="1095"/>
      <c r="E35" s="320"/>
      <c r="F35" s="656">
        <v>1</v>
      </c>
      <c r="G35" s="321"/>
      <c r="H35" s="122"/>
      <c r="I35" s="112">
        <f>INT(ROUND(F35,2)*(IF(RIGHT(G35,1)="*",data!$J$3*H35+(IF(H35&gt;0, data!$K$3,0)),(IF(G35&gt;0,data!$J$3*RIGHT(G35,5)+data!$K$3,0)))))</f>
        <v>0</v>
      </c>
      <c r="J35" s="112">
        <f>IF(E35&gt;0,I35*E35,0)</f>
        <v>0</v>
      </c>
      <c r="K35" s="112"/>
      <c r="L35" s="317"/>
      <c r="M35" s="316"/>
      <c r="N35" s="112">
        <f>INT(ROUND(F35,2)*(IF(J35&gt;0,(IF(L35="ano",data!$J$6,0)),0)))</f>
        <v>0</v>
      </c>
      <c r="O35" s="114">
        <f>IF(M35&gt;E35,N35*E35,N35*M35)</f>
        <v>0</v>
      </c>
      <c r="P35" s="123">
        <f>J35+O35</f>
        <v>0</v>
      </c>
      <c r="R35" s="116" t="str">
        <f>IF(P35&gt;0,1,"")</f>
        <v/>
      </c>
      <c r="S35" s="688"/>
      <c r="T35" s="117" t="s">
        <v>338</v>
      </c>
      <c r="U35" s="377" t="str">
        <f t="shared" si="52"/>
        <v/>
      </c>
      <c r="V35" s="26">
        <f>IF(P35&gt;0,IF(ISTEXT(C35)=TRUE,0,1),0)</f>
        <v>0</v>
      </c>
      <c r="W35" s="26">
        <f>IF(H35&gt;0,IF(RIGHT(G35,1)="*",0,1),0)</f>
        <v>0</v>
      </c>
      <c r="X35" s="26">
        <f>IF(OR(G35=data!$I$18,G35=data!$I$19,G35=data!$I$20,G35=data!$I$21,G35=data!$I$22,G35=data!$I$23,G35=data!$I$24,G35=data!$I$25,G35=data!$I$26,G35=data!$I$27,G35=data!$I$28,G35=data!$I$29,G35=data!$I$30,G35=data!$I$31,G35=data!$I$32,G35=data!$I$33,G35=data!$I$34,G35=data!$I$35,G35=data!$I$36,G35=data!$I$37,G35=data!$I$38,G35=data!$I$39,G35=data!$I$40,G35=data!$I$41,G35=data!$I$42,G35=data!$I$43,G35=data!$I$44),1,0)</f>
        <v>0</v>
      </c>
      <c r="Z35" s="176" t="s">
        <v>297</v>
      </c>
      <c r="AA35" s="10"/>
      <c r="AB35" s="10"/>
      <c r="AC35" s="168">
        <v>160</v>
      </c>
      <c r="AD35" s="328"/>
      <c r="AE35" s="223"/>
      <c r="AF35" s="168">
        <v>160</v>
      </c>
      <c r="AG35" s="328"/>
      <c r="AH35" s="223"/>
      <c r="AI35" s="168">
        <v>160</v>
      </c>
      <c r="AJ35" s="328"/>
      <c r="AK35" s="223"/>
      <c r="AL35" s="168">
        <v>160</v>
      </c>
      <c r="AM35" s="328"/>
      <c r="AN35" s="223"/>
      <c r="AO35" s="168">
        <v>160</v>
      </c>
      <c r="AP35" s="328"/>
      <c r="AQ35" s="223"/>
      <c r="AR35" s="168">
        <v>160</v>
      </c>
      <c r="AS35" s="328"/>
      <c r="AT35" s="223"/>
      <c r="AU35" s="168">
        <v>160</v>
      </c>
      <c r="AV35" s="328"/>
      <c r="AW35" s="223"/>
      <c r="AX35" s="168">
        <v>160</v>
      </c>
      <c r="AY35" s="328"/>
      <c r="AZ35" s="223"/>
      <c r="BA35" s="168">
        <v>160</v>
      </c>
      <c r="BB35" s="328"/>
      <c r="BC35" s="223"/>
      <c r="BD35" s="168">
        <v>160</v>
      </c>
      <c r="BE35" s="328"/>
      <c r="BF35" s="223"/>
      <c r="BG35" s="168">
        <v>160</v>
      </c>
      <c r="BH35" s="328"/>
      <c r="BI35" s="223"/>
      <c r="BJ35" s="168">
        <v>160</v>
      </c>
      <c r="BK35" s="328"/>
      <c r="BL35" s="223"/>
      <c r="BM35" s="280">
        <f t="shared" si="8"/>
        <v>0</v>
      </c>
      <c r="BN35" s="279">
        <f t="shared" si="9"/>
        <v>0</v>
      </c>
      <c r="BO35" s="280">
        <f t="shared" si="10"/>
        <v>0</v>
      </c>
      <c r="BP35" s="281">
        <f t="shared" si="11"/>
        <v>0</v>
      </c>
      <c r="BQ35" s="4"/>
      <c r="BR35" s="4"/>
      <c r="BS35" s="164">
        <v>160</v>
      </c>
      <c r="BT35" s="327"/>
      <c r="BU35" s="177"/>
      <c r="BV35" s="164">
        <v>160</v>
      </c>
      <c r="BW35" s="327"/>
      <c r="BX35" s="177"/>
      <c r="BY35" s="164">
        <v>160</v>
      </c>
      <c r="BZ35" s="327"/>
      <c r="CA35" s="177"/>
      <c r="CB35" s="164">
        <v>160</v>
      </c>
      <c r="CC35" s="327"/>
      <c r="CD35" s="177"/>
      <c r="CE35" s="164">
        <v>160</v>
      </c>
      <c r="CF35" s="327"/>
      <c r="CG35" s="177"/>
      <c r="CH35" s="164">
        <v>160</v>
      </c>
      <c r="CI35" s="327"/>
      <c r="CJ35" s="177"/>
      <c r="CK35" s="164">
        <v>160</v>
      </c>
      <c r="CL35" s="327"/>
      <c r="CM35" s="177"/>
      <c r="CN35" s="164">
        <v>160</v>
      </c>
      <c r="CO35" s="327"/>
      <c r="CP35" s="177"/>
      <c r="CQ35" s="164">
        <v>160</v>
      </c>
      <c r="CR35" s="327"/>
      <c r="CS35" s="177"/>
      <c r="CT35" s="164">
        <v>160</v>
      </c>
      <c r="CU35" s="327"/>
      <c r="CV35" s="177"/>
      <c r="CW35" s="164">
        <v>160</v>
      </c>
      <c r="CX35" s="327"/>
      <c r="CY35" s="177"/>
      <c r="CZ35" s="164">
        <v>160</v>
      </c>
      <c r="DA35" s="327"/>
      <c r="DB35" s="177"/>
      <c r="DC35" s="278">
        <f t="shared" si="12"/>
        <v>0</v>
      </c>
      <c r="DD35" s="279">
        <f t="shared" si="13"/>
        <v>0</v>
      </c>
      <c r="DE35" s="280">
        <f t="shared" si="14"/>
        <v>0</v>
      </c>
      <c r="DF35" s="281">
        <f t="shared" si="15"/>
        <v>0</v>
      </c>
      <c r="DG35" s="4"/>
      <c r="DH35" s="4"/>
      <c r="DI35" s="164">
        <v>160</v>
      </c>
      <c r="DJ35" s="327"/>
      <c r="DK35" s="177"/>
      <c r="DL35" s="164">
        <v>160</v>
      </c>
      <c r="DM35" s="327"/>
      <c r="DN35" s="177"/>
      <c r="DO35" s="164">
        <v>160</v>
      </c>
      <c r="DP35" s="327"/>
      <c r="DQ35" s="177"/>
      <c r="DR35" s="164">
        <v>160</v>
      </c>
      <c r="DS35" s="327"/>
      <c r="DT35" s="177"/>
      <c r="DU35" s="164">
        <v>160</v>
      </c>
      <c r="DV35" s="327"/>
      <c r="DW35" s="177"/>
      <c r="DX35" s="164">
        <v>160</v>
      </c>
      <c r="DY35" s="327"/>
      <c r="DZ35" s="177"/>
      <c r="EA35" s="164">
        <v>160</v>
      </c>
      <c r="EB35" s="327"/>
      <c r="EC35" s="177"/>
      <c r="ED35" s="164">
        <v>160</v>
      </c>
      <c r="EE35" s="327"/>
      <c r="EF35" s="177"/>
      <c r="EG35" s="164">
        <v>160</v>
      </c>
      <c r="EH35" s="327"/>
      <c r="EI35" s="177"/>
      <c r="EJ35" s="164">
        <v>160</v>
      </c>
      <c r="EK35" s="327"/>
      <c r="EL35" s="177"/>
      <c r="EM35" s="164">
        <v>160</v>
      </c>
      <c r="EN35" s="327"/>
      <c r="EO35" s="177"/>
      <c r="EP35" s="164">
        <v>160</v>
      </c>
      <c r="EQ35" s="327"/>
      <c r="ER35" s="177"/>
      <c r="ES35" s="278">
        <f t="shared" si="16"/>
        <v>0</v>
      </c>
      <c r="ET35" s="279">
        <f t="shared" si="17"/>
        <v>0</v>
      </c>
      <c r="EU35" s="280">
        <f t="shared" si="18"/>
        <v>0</v>
      </c>
      <c r="EV35" s="281">
        <f t="shared" si="19"/>
        <v>0</v>
      </c>
      <c r="EW35" s="4"/>
      <c r="EX35" s="4"/>
      <c r="EY35" s="164">
        <v>160</v>
      </c>
      <c r="EZ35" s="327"/>
      <c r="FA35" s="177"/>
      <c r="FB35" s="164">
        <v>160</v>
      </c>
      <c r="FC35" s="327"/>
      <c r="FD35" s="177"/>
      <c r="FE35" s="164">
        <v>160</v>
      </c>
      <c r="FF35" s="327"/>
      <c r="FG35" s="177"/>
      <c r="FH35" s="164">
        <v>160</v>
      </c>
      <c r="FI35" s="327"/>
      <c r="FJ35" s="177"/>
      <c r="FK35" s="164">
        <v>160</v>
      </c>
      <c r="FL35" s="327"/>
      <c r="FM35" s="177"/>
      <c r="FN35" s="164">
        <v>160</v>
      </c>
      <c r="FO35" s="327"/>
      <c r="FP35" s="177"/>
      <c r="FQ35" s="164">
        <v>160</v>
      </c>
      <c r="FR35" s="327"/>
      <c r="FS35" s="177"/>
      <c r="FT35" s="164">
        <v>160</v>
      </c>
      <c r="FU35" s="327"/>
      <c r="FV35" s="177"/>
      <c r="FW35" s="164">
        <v>160</v>
      </c>
      <c r="FX35" s="327"/>
      <c r="FY35" s="177"/>
      <c r="FZ35" s="164">
        <v>160</v>
      </c>
      <c r="GA35" s="327"/>
      <c r="GB35" s="177"/>
      <c r="GC35" s="164">
        <v>160</v>
      </c>
      <c r="GD35" s="327"/>
      <c r="GE35" s="177"/>
      <c r="GF35" s="164">
        <v>160</v>
      </c>
      <c r="GG35" s="327"/>
      <c r="GH35" s="177"/>
      <c r="GI35" s="278">
        <f t="shared" si="20"/>
        <v>0</v>
      </c>
      <c r="GJ35" s="279">
        <f t="shared" si="21"/>
        <v>0</v>
      </c>
      <c r="GK35" s="280">
        <f t="shared" si="22"/>
        <v>0</v>
      </c>
      <c r="GL35" s="281">
        <f t="shared" si="23"/>
        <v>0</v>
      </c>
      <c r="GM35" s="4"/>
      <c r="GN35" s="4"/>
      <c r="GO35" s="164">
        <v>160</v>
      </c>
      <c r="GP35" s="327"/>
      <c r="GQ35" s="177"/>
      <c r="GR35" s="164">
        <v>160</v>
      </c>
      <c r="GS35" s="327"/>
      <c r="GT35" s="177"/>
      <c r="GU35" s="164">
        <v>160</v>
      </c>
      <c r="GV35" s="327"/>
      <c r="GW35" s="177"/>
      <c r="GX35" s="164">
        <v>160</v>
      </c>
      <c r="GY35" s="327"/>
      <c r="GZ35" s="177"/>
      <c r="HA35" s="164">
        <v>160</v>
      </c>
      <c r="HB35" s="327"/>
      <c r="HC35" s="177"/>
      <c r="HD35" s="164">
        <v>160</v>
      </c>
      <c r="HE35" s="327"/>
      <c r="HF35" s="177"/>
      <c r="HG35" s="164">
        <v>160</v>
      </c>
      <c r="HH35" s="327"/>
      <c r="HI35" s="177"/>
      <c r="HJ35" s="164">
        <v>160</v>
      </c>
      <c r="HK35" s="327"/>
      <c r="HL35" s="177"/>
      <c r="HM35" s="164">
        <v>160</v>
      </c>
      <c r="HN35" s="327"/>
      <c r="HO35" s="177"/>
      <c r="HP35" s="164">
        <v>160</v>
      </c>
      <c r="HQ35" s="327"/>
      <c r="HR35" s="177"/>
      <c r="HS35" s="164">
        <v>160</v>
      </c>
      <c r="HT35" s="327"/>
      <c r="HU35" s="177"/>
      <c r="HV35" s="164">
        <v>160</v>
      </c>
      <c r="HW35" s="327"/>
      <c r="HX35" s="177"/>
      <c r="HY35" s="278">
        <f t="shared" si="24"/>
        <v>0</v>
      </c>
      <c r="HZ35" s="279">
        <f t="shared" si="25"/>
        <v>0</v>
      </c>
      <c r="IA35" s="280">
        <f t="shared" si="26"/>
        <v>0</v>
      </c>
      <c r="IB35" s="281">
        <f t="shared" si="27"/>
        <v>0</v>
      </c>
      <c r="IC35" s="4"/>
      <c r="ID35" s="4"/>
      <c r="IE35" s="164">
        <v>160</v>
      </c>
      <c r="IF35" s="327"/>
      <c r="IG35" s="177"/>
      <c r="IH35" s="164">
        <v>160</v>
      </c>
      <c r="II35" s="327"/>
      <c r="IJ35" s="177"/>
      <c r="IK35" s="164">
        <v>160</v>
      </c>
      <c r="IL35" s="327"/>
      <c r="IM35" s="177"/>
      <c r="IN35" s="164">
        <v>160</v>
      </c>
      <c r="IO35" s="327"/>
      <c r="IP35" s="177"/>
      <c r="IQ35" s="164">
        <v>160</v>
      </c>
      <c r="IR35" s="327"/>
      <c r="IS35" s="177"/>
      <c r="IT35" s="164">
        <v>160</v>
      </c>
      <c r="IU35" s="327"/>
      <c r="IV35" s="177"/>
      <c r="IW35" s="164">
        <v>160</v>
      </c>
      <c r="IX35" s="327"/>
      <c r="IY35" s="177"/>
      <c r="IZ35" s="164">
        <v>160</v>
      </c>
      <c r="JA35" s="327"/>
      <c r="JB35" s="177"/>
      <c r="JC35" s="164">
        <v>160</v>
      </c>
      <c r="JD35" s="327"/>
      <c r="JE35" s="177"/>
      <c r="JF35" s="164">
        <v>160</v>
      </c>
      <c r="JG35" s="327"/>
      <c r="JH35" s="177"/>
      <c r="JI35" s="164">
        <v>160</v>
      </c>
      <c r="JJ35" s="327"/>
      <c r="JK35" s="177"/>
      <c r="JL35" s="164">
        <v>160</v>
      </c>
      <c r="JM35" s="327"/>
      <c r="JN35" s="177"/>
      <c r="JO35" s="278">
        <f t="shared" si="28"/>
        <v>0</v>
      </c>
      <c r="JP35" s="279">
        <f t="shared" si="29"/>
        <v>0</v>
      </c>
      <c r="JQ35" s="280">
        <f t="shared" si="30"/>
        <v>0</v>
      </c>
      <c r="JR35" s="281">
        <f t="shared" si="31"/>
        <v>0</v>
      </c>
      <c r="JS35" s="4"/>
      <c r="JT35" s="4"/>
      <c r="JU35" s="164">
        <v>160</v>
      </c>
      <c r="JV35" s="327"/>
      <c r="JW35" s="177"/>
      <c r="JX35" s="164">
        <v>160</v>
      </c>
      <c r="JY35" s="327"/>
      <c r="JZ35" s="177"/>
      <c r="KA35" s="164">
        <v>160</v>
      </c>
      <c r="KB35" s="327"/>
      <c r="KC35" s="177"/>
      <c r="KD35" s="164">
        <v>160</v>
      </c>
      <c r="KE35" s="327"/>
      <c r="KF35" s="177"/>
      <c r="KG35" s="164">
        <v>160</v>
      </c>
      <c r="KH35" s="327"/>
      <c r="KI35" s="177"/>
      <c r="KJ35" s="164">
        <v>160</v>
      </c>
      <c r="KK35" s="327"/>
      <c r="KL35" s="177"/>
      <c r="KM35" s="164">
        <v>160</v>
      </c>
      <c r="KN35" s="327"/>
      <c r="KO35" s="177"/>
      <c r="KP35" s="164">
        <v>160</v>
      </c>
      <c r="KQ35" s="327"/>
      <c r="KR35" s="177"/>
      <c r="KS35" s="164">
        <v>160</v>
      </c>
      <c r="KT35" s="327"/>
      <c r="KU35" s="177"/>
      <c r="KV35" s="164">
        <v>160</v>
      </c>
      <c r="KW35" s="327"/>
      <c r="KX35" s="177"/>
      <c r="KY35" s="164">
        <v>160</v>
      </c>
      <c r="KZ35" s="327"/>
      <c r="LA35" s="177"/>
      <c r="LB35" s="164">
        <v>160</v>
      </c>
      <c r="LC35" s="327"/>
      <c r="LD35" s="177"/>
      <c r="LE35" s="278">
        <f t="shared" si="32"/>
        <v>0</v>
      </c>
      <c r="LF35" s="279">
        <f t="shared" si="33"/>
        <v>0</v>
      </c>
      <c r="LG35" s="280">
        <f t="shared" si="34"/>
        <v>0</v>
      </c>
      <c r="LH35" s="281">
        <f t="shared" si="35"/>
        <v>0</v>
      </c>
      <c r="LI35" s="4"/>
      <c r="LJ35" s="4"/>
      <c r="LK35" s="164">
        <v>160</v>
      </c>
      <c r="LL35" s="327"/>
      <c r="LM35" s="177"/>
      <c r="LN35" s="164">
        <v>160</v>
      </c>
      <c r="LO35" s="327"/>
      <c r="LP35" s="177"/>
      <c r="LQ35" s="164">
        <v>160</v>
      </c>
      <c r="LR35" s="327"/>
      <c r="LS35" s="177"/>
      <c r="LT35" s="164">
        <v>160</v>
      </c>
      <c r="LU35" s="327"/>
      <c r="LV35" s="177"/>
      <c r="LW35" s="164">
        <v>160</v>
      </c>
      <c r="LX35" s="327"/>
      <c r="LY35" s="177"/>
      <c r="LZ35" s="164">
        <v>160</v>
      </c>
      <c r="MA35" s="327"/>
      <c r="MB35" s="177"/>
      <c r="MC35" s="164">
        <v>160</v>
      </c>
      <c r="MD35" s="327"/>
      <c r="ME35" s="177"/>
      <c r="MF35" s="164">
        <v>160</v>
      </c>
      <c r="MG35" s="327"/>
      <c r="MH35" s="177"/>
      <c r="MI35" s="164">
        <v>160</v>
      </c>
      <c r="MJ35" s="327"/>
      <c r="MK35" s="177"/>
      <c r="ML35" s="164">
        <v>160</v>
      </c>
      <c r="MM35" s="327"/>
      <c r="MN35" s="177"/>
      <c r="MO35" s="164">
        <v>160</v>
      </c>
      <c r="MP35" s="327"/>
      <c r="MQ35" s="177"/>
      <c r="MR35" s="164">
        <v>160</v>
      </c>
      <c r="MS35" s="327"/>
      <c r="MT35" s="177"/>
      <c r="MU35" s="278">
        <f t="shared" si="36"/>
        <v>0</v>
      </c>
      <c r="MV35" s="279">
        <f t="shared" si="37"/>
        <v>0</v>
      </c>
      <c r="MW35" s="280">
        <f t="shared" si="38"/>
        <v>0</v>
      </c>
      <c r="MX35" s="281">
        <f t="shared" si="39"/>
        <v>0</v>
      </c>
      <c r="MY35" s="4"/>
      <c r="MZ35" s="4"/>
      <c r="NA35" s="164">
        <v>160</v>
      </c>
      <c r="NB35" s="327"/>
      <c r="NC35" s="177"/>
      <c r="ND35" s="164">
        <v>160</v>
      </c>
      <c r="NE35" s="327"/>
      <c r="NF35" s="177"/>
      <c r="NG35" s="164">
        <v>160</v>
      </c>
      <c r="NH35" s="327"/>
      <c r="NI35" s="177"/>
      <c r="NJ35" s="164">
        <v>160</v>
      </c>
      <c r="NK35" s="327"/>
      <c r="NL35" s="177"/>
      <c r="NM35" s="164">
        <v>160</v>
      </c>
      <c r="NN35" s="327"/>
      <c r="NO35" s="177"/>
      <c r="NP35" s="164">
        <v>160</v>
      </c>
      <c r="NQ35" s="327"/>
      <c r="NR35" s="177"/>
      <c r="NS35" s="164">
        <v>160</v>
      </c>
      <c r="NT35" s="327"/>
      <c r="NU35" s="177"/>
      <c r="NV35" s="164">
        <v>160</v>
      </c>
      <c r="NW35" s="327"/>
      <c r="NX35" s="177"/>
      <c r="NY35" s="164">
        <v>160</v>
      </c>
      <c r="NZ35" s="327"/>
      <c r="OA35" s="177"/>
      <c r="OB35" s="164">
        <v>160</v>
      </c>
      <c r="OC35" s="327"/>
      <c r="OD35" s="177"/>
      <c r="OE35" s="164">
        <v>160</v>
      </c>
      <c r="OF35" s="327"/>
      <c r="OG35" s="177"/>
      <c r="OH35" s="164">
        <v>160</v>
      </c>
      <c r="OI35" s="327"/>
      <c r="OJ35" s="177"/>
      <c r="OK35" s="278">
        <f t="shared" si="40"/>
        <v>0</v>
      </c>
      <c r="OL35" s="279">
        <f t="shared" si="41"/>
        <v>0</v>
      </c>
      <c r="OM35" s="280">
        <f t="shared" si="42"/>
        <v>0</v>
      </c>
      <c r="ON35" s="281">
        <f t="shared" si="43"/>
        <v>0</v>
      </c>
      <c r="OO35" s="4"/>
      <c r="OP35" s="4"/>
      <c r="OQ35" s="283" t="s">
        <v>297</v>
      </c>
      <c r="OR35" s="354">
        <v>160</v>
      </c>
      <c r="OS35" s="327"/>
      <c r="OT35" s="177"/>
      <c r="OU35" s="278">
        <f t="shared" si="44"/>
        <v>0</v>
      </c>
      <c r="OV35" s="281">
        <f t="shared" si="45"/>
        <v>0</v>
      </c>
      <c r="OW35" s="280">
        <f t="shared" si="46"/>
        <v>0</v>
      </c>
      <c r="OX35" s="281">
        <f t="shared" si="47"/>
        <v>0</v>
      </c>
      <c r="OY35" s="293"/>
      <c r="OZ35" s="4"/>
      <c r="PA35" s="4"/>
      <c r="PB35" s="274">
        <f t="shared" si="0"/>
        <v>0</v>
      </c>
      <c r="PC35" s="275">
        <f t="shared" si="1"/>
        <v>0</v>
      </c>
      <c r="PD35" s="280">
        <f t="shared" si="2"/>
        <v>0</v>
      </c>
      <c r="PE35" s="281">
        <f t="shared" si="3"/>
        <v>0</v>
      </c>
      <c r="PF35" s="276">
        <f t="shared" si="4"/>
        <v>0</v>
      </c>
      <c r="PG35" s="277">
        <f t="shared" si="5"/>
        <v>0</v>
      </c>
      <c r="PH35" s="280">
        <f t="shared" si="6"/>
        <v>0</v>
      </c>
      <c r="PI35" s="279">
        <f t="shared" si="7"/>
        <v>0</v>
      </c>
      <c r="PJ35" s="406">
        <f t="shared" si="48"/>
        <v>0</v>
      </c>
      <c r="PK35" s="368">
        <f t="shared" si="49"/>
        <v>0</v>
      </c>
      <c r="PL35" s="409" t="s">
        <v>338</v>
      </c>
      <c r="PM35" s="373" t="s">
        <v>338</v>
      </c>
      <c r="PN35" s="406">
        <f t="shared" si="50"/>
        <v>0</v>
      </c>
      <c r="PO35" s="368">
        <f t="shared" si="51"/>
        <v>0</v>
      </c>
      <c r="PR35" s="4"/>
    </row>
    <row r="36" spans="1:440" s="28" customFormat="1" ht="15" hidden="1" customHeight="1" x14ac:dyDescent="0.25">
      <c r="A36" s="26"/>
      <c r="B36" s="118"/>
      <c r="C36" s="585"/>
      <c r="D36" s="586"/>
      <c r="E36" s="589"/>
      <c r="F36" s="656"/>
      <c r="G36" s="588"/>
      <c r="H36" s="119"/>
      <c r="I36" s="112">
        <f>INT(ROUND(F36,2)*(IF(RIGHT(G36,1)="*",data!$J$3*H36+(IF(H36&gt;0, data!$K$3,0)),(IF(G36&gt;0,data!$J$3*RIGHT(G36,5)+data!$K$3,0)))))</f>
        <v>0</v>
      </c>
      <c r="J36" s="112"/>
      <c r="K36" s="112"/>
      <c r="L36" s="543"/>
      <c r="M36" s="536"/>
      <c r="N36" s="112">
        <f>INT(ROUND(F36,2)*(IF(J36&gt;0,(IF(L36="ano",data!$J$6,0)),0)))</f>
        <v>0</v>
      </c>
      <c r="O36" s="114"/>
      <c r="P36" s="123"/>
      <c r="Q36" s="26"/>
      <c r="R36" s="116"/>
      <c r="S36" s="688"/>
      <c r="T36" s="117" t="s">
        <v>338</v>
      </c>
      <c r="U36" s="377"/>
      <c r="X36" s="26">
        <f>IF(OR(G36=data!$I$18,G36=data!$I$19,G36=data!$I$20,G36=data!$I$21,G36=data!$I$22,G36=data!$I$23,G36=data!$I$24,G36=data!$I$25,G36=data!$I$26,G36=data!$I$27,G36=data!$I$28,G36=data!$I$29,G36=data!$I$30,G36=data!$I$31,G36=data!$I$32,G36=data!$I$33,G36=data!$I$34,G36=data!$I$35,G36=data!$I$36,G36=data!$I$37,G36=data!$I$38,G36=data!$I$39,G36=data!$I$40,G36=data!$I$41,G36=data!$I$42,G36=data!$I$43,G36=data!$I$44),1,0)</f>
        <v>0</v>
      </c>
      <c r="Y36" s="26"/>
      <c r="Z36" s="173" t="s">
        <v>297</v>
      </c>
      <c r="AA36" s="10"/>
      <c r="AB36" s="10"/>
      <c r="AC36" s="560">
        <v>160</v>
      </c>
      <c r="AD36" s="561"/>
      <c r="AE36" s="562"/>
      <c r="AF36" s="560">
        <v>160</v>
      </c>
      <c r="AG36" s="561"/>
      <c r="AH36" s="562"/>
      <c r="AI36" s="560">
        <v>160</v>
      </c>
      <c r="AJ36" s="561"/>
      <c r="AK36" s="562"/>
      <c r="AL36" s="560">
        <v>160</v>
      </c>
      <c r="AM36" s="561"/>
      <c r="AN36" s="562"/>
      <c r="AO36" s="560">
        <v>160</v>
      </c>
      <c r="AP36" s="561"/>
      <c r="AQ36" s="562"/>
      <c r="AR36" s="560">
        <v>160</v>
      </c>
      <c r="AS36" s="561"/>
      <c r="AT36" s="562"/>
      <c r="AU36" s="560">
        <v>160</v>
      </c>
      <c r="AV36" s="561"/>
      <c r="AW36" s="562"/>
      <c r="AX36" s="560">
        <v>160</v>
      </c>
      <c r="AY36" s="561"/>
      <c r="AZ36" s="562"/>
      <c r="BA36" s="560">
        <v>160</v>
      </c>
      <c r="BB36" s="561"/>
      <c r="BC36" s="562"/>
      <c r="BD36" s="560">
        <v>160</v>
      </c>
      <c r="BE36" s="561"/>
      <c r="BF36" s="562"/>
      <c r="BG36" s="560">
        <v>160</v>
      </c>
      <c r="BH36" s="561"/>
      <c r="BI36" s="562"/>
      <c r="BJ36" s="560">
        <v>160</v>
      </c>
      <c r="BK36" s="561"/>
      <c r="BL36" s="562"/>
      <c r="BM36" s="280">
        <f t="shared" si="8"/>
        <v>0</v>
      </c>
      <c r="BN36" s="279">
        <f t="shared" si="9"/>
        <v>0</v>
      </c>
      <c r="BO36" s="280">
        <f t="shared" si="10"/>
        <v>0</v>
      </c>
      <c r="BP36" s="281">
        <f t="shared" si="11"/>
        <v>0</v>
      </c>
      <c r="BQ36" s="23"/>
      <c r="BR36" s="23"/>
      <c r="BS36" s="174">
        <v>160</v>
      </c>
      <c r="BT36" s="573"/>
      <c r="BU36" s="175"/>
      <c r="BV36" s="174">
        <v>160</v>
      </c>
      <c r="BW36" s="573"/>
      <c r="BX36" s="175"/>
      <c r="BY36" s="174">
        <v>160</v>
      </c>
      <c r="BZ36" s="573"/>
      <c r="CA36" s="175"/>
      <c r="CB36" s="174">
        <v>160</v>
      </c>
      <c r="CC36" s="573"/>
      <c r="CD36" s="175"/>
      <c r="CE36" s="174">
        <v>160</v>
      </c>
      <c r="CF36" s="573"/>
      <c r="CG36" s="175"/>
      <c r="CH36" s="174">
        <v>160</v>
      </c>
      <c r="CI36" s="573"/>
      <c r="CJ36" s="175"/>
      <c r="CK36" s="174">
        <v>160</v>
      </c>
      <c r="CL36" s="573"/>
      <c r="CM36" s="175"/>
      <c r="CN36" s="174">
        <v>160</v>
      </c>
      <c r="CO36" s="573"/>
      <c r="CP36" s="175"/>
      <c r="CQ36" s="174">
        <v>160</v>
      </c>
      <c r="CR36" s="573"/>
      <c r="CS36" s="175"/>
      <c r="CT36" s="174">
        <v>160</v>
      </c>
      <c r="CU36" s="573"/>
      <c r="CV36" s="175"/>
      <c r="CW36" s="174">
        <v>160</v>
      </c>
      <c r="CX36" s="573"/>
      <c r="CY36" s="175"/>
      <c r="CZ36" s="174">
        <v>160</v>
      </c>
      <c r="DA36" s="573"/>
      <c r="DB36" s="175"/>
      <c r="DC36" s="278">
        <f t="shared" si="12"/>
        <v>0</v>
      </c>
      <c r="DD36" s="279">
        <f t="shared" si="13"/>
        <v>0</v>
      </c>
      <c r="DE36" s="280">
        <f t="shared" si="14"/>
        <v>0</v>
      </c>
      <c r="DF36" s="281">
        <f t="shared" si="15"/>
        <v>0</v>
      </c>
      <c r="DG36" s="23"/>
      <c r="DH36" s="23"/>
      <c r="DI36" s="174">
        <v>160</v>
      </c>
      <c r="DJ36" s="573"/>
      <c r="DK36" s="175"/>
      <c r="DL36" s="174">
        <v>160</v>
      </c>
      <c r="DM36" s="573"/>
      <c r="DN36" s="175"/>
      <c r="DO36" s="174">
        <v>160</v>
      </c>
      <c r="DP36" s="573"/>
      <c r="DQ36" s="175"/>
      <c r="DR36" s="174">
        <v>160</v>
      </c>
      <c r="DS36" s="573"/>
      <c r="DT36" s="175"/>
      <c r="DU36" s="174">
        <v>160</v>
      </c>
      <c r="DV36" s="573"/>
      <c r="DW36" s="175"/>
      <c r="DX36" s="174">
        <v>160</v>
      </c>
      <c r="DY36" s="573"/>
      <c r="DZ36" s="175"/>
      <c r="EA36" s="174">
        <v>160</v>
      </c>
      <c r="EB36" s="573"/>
      <c r="EC36" s="175"/>
      <c r="ED36" s="174">
        <v>160</v>
      </c>
      <c r="EE36" s="573"/>
      <c r="EF36" s="175"/>
      <c r="EG36" s="174">
        <v>160</v>
      </c>
      <c r="EH36" s="573"/>
      <c r="EI36" s="175"/>
      <c r="EJ36" s="174">
        <v>160</v>
      </c>
      <c r="EK36" s="573"/>
      <c r="EL36" s="175"/>
      <c r="EM36" s="174">
        <v>160</v>
      </c>
      <c r="EN36" s="573"/>
      <c r="EO36" s="175"/>
      <c r="EP36" s="174">
        <v>160</v>
      </c>
      <c r="EQ36" s="573"/>
      <c r="ER36" s="175"/>
      <c r="ES36" s="278">
        <f t="shared" si="16"/>
        <v>0</v>
      </c>
      <c r="ET36" s="279">
        <f t="shared" si="17"/>
        <v>0</v>
      </c>
      <c r="EU36" s="280">
        <f t="shared" si="18"/>
        <v>0</v>
      </c>
      <c r="EV36" s="281">
        <f t="shared" si="19"/>
        <v>0</v>
      </c>
      <c r="EW36" s="23"/>
      <c r="EX36" s="23"/>
      <c r="EY36" s="174">
        <v>160</v>
      </c>
      <c r="EZ36" s="573"/>
      <c r="FA36" s="175"/>
      <c r="FB36" s="174">
        <v>160</v>
      </c>
      <c r="FC36" s="573"/>
      <c r="FD36" s="175"/>
      <c r="FE36" s="174">
        <v>160</v>
      </c>
      <c r="FF36" s="573"/>
      <c r="FG36" s="175"/>
      <c r="FH36" s="174">
        <v>160</v>
      </c>
      <c r="FI36" s="573"/>
      <c r="FJ36" s="175"/>
      <c r="FK36" s="174">
        <v>160</v>
      </c>
      <c r="FL36" s="573"/>
      <c r="FM36" s="175"/>
      <c r="FN36" s="174">
        <v>160</v>
      </c>
      <c r="FO36" s="573"/>
      <c r="FP36" s="175"/>
      <c r="FQ36" s="174">
        <v>160</v>
      </c>
      <c r="FR36" s="573"/>
      <c r="FS36" s="175"/>
      <c r="FT36" s="174">
        <v>160</v>
      </c>
      <c r="FU36" s="573"/>
      <c r="FV36" s="175"/>
      <c r="FW36" s="174">
        <v>160</v>
      </c>
      <c r="FX36" s="573"/>
      <c r="FY36" s="175"/>
      <c r="FZ36" s="174">
        <v>160</v>
      </c>
      <c r="GA36" s="573"/>
      <c r="GB36" s="175"/>
      <c r="GC36" s="174">
        <v>160</v>
      </c>
      <c r="GD36" s="573"/>
      <c r="GE36" s="175"/>
      <c r="GF36" s="174">
        <v>160</v>
      </c>
      <c r="GG36" s="573"/>
      <c r="GH36" s="175"/>
      <c r="GI36" s="278">
        <f t="shared" si="20"/>
        <v>0</v>
      </c>
      <c r="GJ36" s="279">
        <f t="shared" si="21"/>
        <v>0</v>
      </c>
      <c r="GK36" s="280">
        <f t="shared" si="22"/>
        <v>0</v>
      </c>
      <c r="GL36" s="281">
        <f t="shared" si="23"/>
        <v>0</v>
      </c>
      <c r="GM36" s="23"/>
      <c r="GN36" s="23"/>
      <c r="GO36" s="174">
        <v>160</v>
      </c>
      <c r="GP36" s="573"/>
      <c r="GQ36" s="175"/>
      <c r="GR36" s="174">
        <v>160</v>
      </c>
      <c r="GS36" s="573"/>
      <c r="GT36" s="175"/>
      <c r="GU36" s="174">
        <v>160</v>
      </c>
      <c r="GV36" s="573"/>
      <c r="GW36" s="175"/>
      <c r="GX36" s="174">
        <v>160</v>
      </c>
      <c r="GY36" s="573"/>
      <c r="GZ36" s="175"/>
      <c r="HA36" s="174">
        <v>160</v>
      </c>
      <c r="HB36" s="573"/>
      <c r="HC36" s="175"/>
      <c r="HD36" s="174">
        <v>160</v>
      </c>
      <c r="HE36" s="573"/>
      <c r="HF36" s="175"/>
      <c r="HG36" s="174">
        <v>160</v>
      </c>
      <c r="HH36" s="573"/>
      <c r="HI36" s="175"/>
      <c r="HJ36" s="174">
        <v>160</v>
      </c>
      <c r="HK36" s="573"/>
      <c r="HL36" s="175"/>
      <c r="HM36" s="174">
        <v>160</v>
      </c>
      <c r="HN36" s="573"/>
      <c r="HO36" s="175"/>
      <c r="HP36" s="174">
        <v>160</v>
      </c>
      <c r="HQ36" s="573"/>
      <c r="HR36" s="175"/>
      <c r="HS36" s="174">
        <v>160</v>
      </c>
      <c r="HT36" s="573"/>
      <c r="HU36" s="175"/>
      <c r="HV36" s="174">
        <v>160</v>
      </c>
      <c r="HW36" s="573"/>
      <c r="HX36" s="175"/>
      <c r="HY36" s="278">
        <f t="shared" si="24"/>
        <v>0</v>
      </c>
      <c r="HZ36" s="279">
        <f t="shared" si="25"/>
        <v>0</v>
      </c>
      <c r="IA36" s="280">
        <f t="shared" si="26"/>
        <v>0</v>
      </c>
      <c r="IB36" s="281">
        <f t="shared" si="27"/>
        <v>0</v>
      </c>
      <c r="IC36" s="23"/>
      <c r="ID36" s="23"/>
      <c r="IE36" s="174">
        <v>160</v>
      </c>
      <c r="IF36" s="573"/>
      <c r="IG36" s="175"/>
      <c r="IH36" s="174">
        <v>160</v>
      </c>
      <c r="II36" s="573"/>
      <c r="IJ36" s="175"/>
      <c r="IK36" s="174">
        <v>160</v>
      </c>
      <c r="IL36" s="573"/>
      <c r="IM36" s="175"/>
      <c r="IN36" s="174">
        <v>160</v>
      </c>
      <c r="IO36" s="573"/>
      <c r="IP36" s="175"/>
      <c r="IQ36" s="174">
        <v>160</v>
      </c>
      <c r="IR36" s="573"/>
      <c r="IS36" s="175"/>
      <c r="IT36" s="174">
        <v>160</v>
      </c>
      <c r="IU36" s="573"/>
      <c r="IV36" s="175"/>
      <c r="IW36" s="174">
        <v>160</v>
      </c>
      <c r="IX36" s="573"/>
      <c r="IY36" s="175"/>
      <c r="IZ36" s="174">
        <v>160</v>
      </c>
      <c r="JA36" s="573"/>
      <c r="JB36" s="175"/>
      <c r="JC36" s="174">
        <v>160</v>
      </c>
      <c r="JD36" s="573"/>
      <c r="JE36" s="175"/>
      <c r="JF36" s="174">
        <v>160</v>
      </c>
      <c r="JG36" s="573"/>
      <c r="JH36" s="175"/>
      <c r="JI36" s="174">
        <v>160</v>
      </c>
      <c r="JJ36" s="573"/>
      <c r="JK36" s="175"/>
      <c r="JL36" s="174">
        <v>160</v>
      </c>
      <c r="JM36" s="573"/>
      <c r="JN36" s="175"/>
      <c r="JO36" s="278">
        <f t="shared" si="28"/>
        <v>0</v>
      </c>
      <c r="JP36" s="279">
        <f t="shared" si="29"/>
        <v>0</v>
      </c>
      <c r="JQ36" s="280">
        <f t="shared" si="30"/>
        <v>0</v>
      </c>
      <c r="JR36" s="281">
        <f t="shared" si="31"/>
        <v>0</v>
      </c>
      <c r="JS36" s="23"/>
      <c r="JT36" s="23"/>
      <c r="JU36" s="174">
        <v>160</v>
      </c>
      <c r="JV36" s="573"/>
      <c r="JW36" s="175"/>
      <c r="JX36" s="174">
        <v>160</v>
      </c>
      <c r="JY36" s="573"/>
      <c r="JZ36" s="175"/>
      <c r="KA36" s="174">
        <v>160</v>
      </c>
      <c r="KB36" s="573"/>
      <c r="KC36" s="175"/>
      <c r="KD36" s="174">
        <v>160</v>
      </c>
      <c r="KE36" s="573"/>
      <c r="KF36" s="175"/>
      <c r="KG36" s="174">
        <v>160</v>
      </c>
      <c r="KH36" s="573"/>
      <c r="KI36" s="175"/>
      <c r="KJ36" s="174">
        <v>160</v>
      </c>
      <c r="KK36" s="573"/>
      <c r="KL36" s="175"/>
      <c r="KM36" s="174">
        <v>160</v>
      </c>
      <c r="KN36" s="573"/>
      <c r="KO36" s="175"/>
      <c r="KP36" s="174">
        <v>160</v>
      </c>
      <c r="KQ36" s="573"/>
      <c r="KR36" s="175"/>
      <c r="KS36" s="174">
        <v>160</v>
      </c>
      <c r="KT36" s="573"/>
      <c r="KU36" s="175"/>
      <c r="KV36" s="174">
        <v>160</v>
      </c>
      <c r="KW36" s="573"/>
      <c r="KX36" s="175"/>
      <c r="KY36" s="174">
        <v>160</v>
      </c>
      <c r="KZ36" s="573"/>
      <c r="LA36" s="175"/>
      <c r="LB36" s="174">
        <v>160</v>
      </c>
      <c r="LC36" s="573"/>
      <c r="LD36" s="175"/>
      <c r="LE36" s="278">
        <f t="shared" si="32"/>
        <v>0</v>
      </c>
      <c r="LF36" s="279">
        <f t="shared" si="33"/>
        <v>0</v>
      </c>
      <c r="LG36" s="280">
        <f t="shared" si="34"/>
        <v>0</v>
      </c>
      <c r="LH36" s="281">
        <f t="shared" si="35"/>
        <v>0</v>
      </c>
      <c r="LI36" s="23"/>
      <c r="LJ36" s="23"/>
      <c r="LK36" s="174">
        <v>160</v>
      </c>
      <c r="LL36" s="573"/>
      <c r="LM36" s="175"/>
      <c r="LN36" s="174">
        <v>160</v>
      </c>
      <c r="LO36" s="573"/>
      <c r="LP36" s="175"/>
      <c r="LQ36" s="174">
        <v>160</v>
      </c>
      <c r="LR36" s="573"/>
      <c r="LS36" s="175"/>
      <c r="LT36" s="174">
        <v>160</v>
      </c>
      <c r="LU36" s="573"/>
      <c r="LV36" s="175"/>
      <c r="LW36" s="174">
        <v>160</v>
      </c>
      <c r="LX36" s="573"/>
      <c r="LY36" s="175"/>
      <c r="LZ36" s="174">
        <v>160</v>
      </c>
      <c r="MA36" s="573"/>
      <c r="MB36" s="175"/>
      <c r="MC36" s="174">
        <v>160</v>
      </c>
      <c r="MD36" s="573"/>
      <c r="ME36" s="175"/>
      <c r="MF36" s="174">
        <v>160</v>
      </c>
      <c r="MG36" s="573"/>
      <c r="MH36" s="175"/>
      <c r="MI36" s="174">
        <v>160</v>
      </c>
      <c r="MJ36" s="573"/>
      <c r="MK36" s="175"/>
      <c r="ML36" s="174">
        <v>160</v>
      </c>
      <c r="MM36" s="573"/>
      <c r="MN36" s="175"/>
      <c r="MO36" s="174">
        <v>160</v>
      </c>
      <c r="MP36" s="573"/>
      <c r="MQ36" s="175"/>
      <c r="MR36" s="174">
        <v>160</v>
      </c>
      <c r="MS36" s="573"/>
      <c r="MT36" s="175"/>
      <c r="MU36" s="278">
        <f t="shared" si="36"/>
        <v>0</v>
      </c>
      <c r="MV36" s="279">
        <f t="shared" si="37"/>
        <v>0</v>
      </c>
      <c r="MW36" s="280">
        <f t="shared" si="38"/>
        <v>0</v>
      </c>
      <c r="MX36" s="281">
        <f t="shared" si="39"/>
        <v>0</v>
      </c>
      <c r="MY36" s="23"/>
      <c r="MZ36" s="23"/>
      <c r="NA36" s="174">
        <v>160</v>
      </c>
      <c r="NB36" s="573"/>
      <c r="NC36" s="175"/>
      <c r="ND36" s="174">
        <v>160</v>
      </c>
      <c r="NE36" s="573"/>
      <c r="NF36" s="175"/>
      <c r="NG36" s="174">
        <v>160</v>
      </c>
      <c r="NH36" s="573"/>
      <c r="NI36" s="175"/>
      <c r="NJ36" s="174">
        <v>160</v>
      </c>
      <c r="NK36" s="573"/>
      <c r="NL36" s="175"/>
      <c r="NM36" s="174">
        <v>160</v>
      </c>
      <c r="NN36" s="573"/>
      <c r="NO36" s="175"/>
      <c r="NP36" s="174">
        <v>160</v>
      </c>
      <c r="NQ36" s="573"/>
      <c r="NR36" s="175"/>
      <c r="NS36" s="174">
        <v>160</v>
      </c>
      <c r="NT36" s="573"/>
      <c r="NU36" s="175"/>
      <c r="NV36" s="174">
        <v>160</v>
      </c>
      <c r="NW36" s="573"/>
      <c r="NX36" s="175"/>
      <c r="NY36" s="174">
        <v>160</v>
      </c>
      <c r="NZ36" s="573"/>
      <c r="OA36" s="175"/>
      <c r="OB36" s="174">
        <v>160</v>
      </c>
      <c r="OC36" s="573"/>
      <c r="OD36" s="175"/>
      <c r="OE36" s="174">
        <v>160</v>
      </c>
      <c r="OF36" s="573"/>
      <c r="OG36" s="175"/>
      <c r="OH36" s="174">
        <v>160</v>
      </c>
      <c r="OI36" s="573"/>
      <c r="OJ36" s="175"/>
      <c r="OK36" s="278">
        <f t="shared" si="40"/>
        <v>0</v>
      </c>
      <c r="OL36" s="279">
        <f t="shared" si="41"/>
        <v>0</v>
      </c>
      <c r="OM36" s="280">
        <f t="shared" si="42"/>
        <v>0</v>
      </c>
      <c r="ON36" s="281">
        <f t="shared" si="43"/>
        <v>0</v>
      </c>
      <c r="OO36" s="23"/>
      <c r="OP36" s="23"/>
      <c r="OQ36" s="571" t="s">
        <v>297</v>
      </c>
      <c r="OR36" s="577">
        <v>160</v>
      </c>
      <c r="OS36" s="573"/>
      <c r="OT36" s="175"/>
      <c r="OU36" s="278">
        <f t="shared" si="44"/>
        <v>0</v>
      </c>
      <c r="OV36" s="281">
        <f t="shared" si="45"/>
        <v>0</v>
      </c>
      <c r="OW36" s="280">
        <f t="shared" si="46"/>
        <v>0</v>
      </c>
      <c r="OX36" s="281">
        <f t="shared" si="47"/>
        <v>0</v>
      </c>
      <c r="OY36" s="574"/>
      <c r="OZ36" s="23"/>
      <c r="PA36" s="23"/>
      <c r="PB36" s="274">
        <f t="shared" si="0"/>
        <v>0</v>
      </c>
      <c r="PC36" s="275">
        <f t="shared" si="1"/>
        <v>0</v>
      </c>
      <c r="PD36" s="280">
        <f t="shared" si="2"/>
        <v>0</v>
      </c>
      <c r="PE36" s="281">
        <f t="shared" si="3"/>
        <v>0</v>
      </c>
      <c r="PF36" s="276">
        <f t="shared" si="4"/>
        <v>0</v>
      </c>
      <c r="PG36" s="277">
        <f t="shared" si="5"/>
        <v>0</v>
      </c>
      <c r="PH36" s="280">
        <f t="shared" si="6"/>
        <v>0</v>
      </c>
      <c r="PI36" s="279">
        <f t="shared" si="7"/>
        <v>0</v>
      </c>
      <c r="PJ36" s="406">
        <f t="shared" si="48"/>
        <v>0</v>
      </c>
      <c r="PK36" s="368">
        <f t="shared" si="49"/>
        <v>0</v>
      </c>
      <c r="PL36" s="409" t="s">
        <v>338</v>
      </c>
      <c r="PM36" s="373" t="s">
        <v>338</v>
      </c>
      <c r="PN36" s="406">
        <f t="shared" si="50"/>
        <v>0</v>
      </c>
      <c r="PO36" s="368">
        <f t="shared" si="51"/>
        <v>0</v>
      </c>
      <c r="PP36" s="26"/>
      <c r="PQ36" s="26"/>
      <c r="PR36" s="23"/>
      <c r="PX36" s="26"/>
    </row>
    <row r="37" spans="1:440" s="26" customFormat="1" ht="16.5" customHeight="1" x14ac:dyDescent="0.25">
      <c r="B37" s="118" t="s">
        <v>25</v>
      </c>
      <c r="C37" s="1094"/>
      <c r="D37" s="1095"/>
      <c r="E37" s="320"/>
      <c r="F37" s="656">
        <v>1</v>
      </c>
      <c r="G37" s="321"/>
      <c r="H37" s="122"/>
      <c r="I37" s="112">
        <f>INT(ROUND(F37,2)*(IF(RIGHT(G37,1)="*",data!$J$3*H37+(IF(H37&gt;0, data!$K$3,0)),(IF(G37&gt;0,data!$J$3*RIGHT(G37,5)+data!$K$3,0)))))</f>
        <v>0</v>
      </c>
      <c r="J37" s="112">
        <f>IF(E37&gt;0,I37*E37,0)</f>
        <v>0</v>
      </c>
      <c r="K37" s="112"/>
      <c r="L37" s="317"/>
      <c r="M37" s="316"/>
      <c r="N37" s="112">
        <f>INT(ROUND(F37,2)*(IF(J37&gt;0,(IF(L37="ano",data!$J$6,0)),0)))</f>
        <v>0</v>
      </c>
      <c r="O37" s="114">
        <f>IF(M37&gt;E37,N37*E37,N37*M37)</f>
        <v>0</v>
      </c>
      <c r="P37" s="123">
        <f>J37+O37</f>
        <v>0</v>
      </c>
      <c r="R37" s="116" t="str">
        <f>IF(P37&gt;0,1,"")</f>
        <v/>
      </c>
      <c r="S37" s="688"/>
      <c r="T37" s="117" t="s">
        <v>338</v>
      </c>
      <c r="U37" s="377" t="str">
        <f t="shared" si="52"/>
        <v/>
      </c>
      <c r="V37" s="26">
        <f>IF(P37&gt;0,IF(ISTEXT(C37)=TRUE,0,1),0)</f>
        <v>0</v>
      </c>
      <c r="W37" s="26">
        <f>IF(H37&gt;0,IF(RIGHT(G37,1)="*",0,1),0)</f>
        <v>0</v>
      </c>
      <c r="X37" s="26">
        <f>IF(OR(G37=data!$I$18,G37=data!$I$19,G37=data!$I$20,G37=data!$I$21,G37=data!$I$22,G37=data!$I$23,G37=data!$I$24,G37=data!$I$25,G37=data!$I$26,G37=data!$I$27,G37=data!$I$28,G37=data!$I$29,G37=data!$I$30,G37=data!$I$31,G37=data!$I$32,G37=data!$I$33,G37=data!$I$34,G37=data!$I$35,G37=data!$I$36,G37=data!$I$37,G37=data!$I$38,G37=data!$I$39,G37=data!$I$40,G37=data!$I$41,G37=data!$I$42,G37=data!$I$43,G37=data!$I$44),1,0)</f>
        <v>0</v>
      </c>
      <c r="Z37" s="176" t="s">
        <v>297</v>
      </c>
      <c r="AA37" s="10"/>
      <c r="AB37" s="10"/>
      <c r="AC37" s="168">
        <v>160</v>
      </c>
      <c r="AD37" s="328"/>
      <c r="AE37" s="223"/>
      <c r="AF37" s="168">
        <v>160</v>
      </c>
      <c r="AG37" s="328"/>
      <c r="AH37" s="223"/>
      <c r="AI37" s="168">
        <v>160</v>
      </c>
      <c r="AJ37" s="328"/>
      <c r="AK37" s="223"/>
      <c r="AL37" s="168">
        <v>160</v>
      </c>
      <c r="AM37" s="328"/>
      <c r="AN37" s="223"/>
      <c r="AO37" s="168">
        <v>160</v>
      </c>
      <c r="AP37" s="328"/>
      <c r="AQ37" s="223"/>
      <c r="AR37" s="168">
        <v>160</v>
      </c>
      <c r="AS37" s="328"/>
      <c r="AT37" s="223"/>
      <c r="AU37" s="168">
        <v>160</v>
      </c>
      <c r="AV37" s="328"/>
      <c r="AW37" s="223"/>
      <c r="AX37" s="168">
        <v>160</v>
      </c>
      <c r="AY37" s="328"/>
      <c r="AZ37" s="223"/>
      <c r="BA37" s="168">
        <v>160</v>
      </c>
      <c r="BB37" s="328"/>
      <c r="BC37" s="223"/>
      <c r="BD37" s="168">
        <v>160</v>
      </c>
      <c r="BE37" s="328"/>
      <c r="BF37" s="223"/>
      <c r="BG37" s="168">
        <v>160</v>
      </c>
      <c r="BH37" s="328"/>
      <c r="BI37" s="223"/>
      <c r="BJ37" s="168">
        <v>160</v>
      </c>
      <c r="BK37" s="328"/>
      <c r="BL37" s="223"/>
      <c r="BM37" s="280">
        <f t="shared" si="8"/>
        <v>0</v>
      </c>
      <c r="BN37" s="279">
        <f t="shared" si="9"/>
        <v>0</v>
      </c>
      <c r="BO37" s="280">
        <f t="shared" si="10"/>
        <v>0</v>
      </c>
      <c r="BP37" s="281">
        <f t="shared" si="11"/>
        <v>0</v>
      </c>
      <c r="BQ37" s="4"/>
      <c r="BR37" s="4"/>
      <c r="BS37" s="164">
        <v>160</v>
      </c>
      <c r="BT37" s="327"/>
      <c r="BU37" s="177"/>
      <c r="BV37" s="164">
        <v>160</v>
      </c>
      <c r="BW37" s="327"/>
      <c r="BX37" s="177"/>
      <c r="BY37" s="164">
        <v>160</v>
      </c>
      <c r="BZ37" s="327"/>
      <c r="CA37" s="177"/>
      <c r="CB37" s="164">
        <v>160</v>
      </c>
      <c r="CC37" s="327"/>
      <c r="CD37" s="177"/>
      <c r="CE37" s="164">
        <v>160</v>
      </c>
      <c r="CF37" s="327"/>
      <c r="CG37" s="177"/>
      <c r="CH37" s="164">
        <v>160</v>
      </c>
      <c r="CI37" s="327"/>
      <c r="CJ37" s="177"/>
      <c r="CK37" s="164">
        <v>160</v>
      </c>
      <c r="CL37" s="327"/>
      <c r="CM37" s="177"/>
      <c r="CN37" s="164">
        <v>160</v>
      </c>
      <c r="CO37" s="327"/>
      <c r="CP37" s="177"/>
      <c r="CQ37" s="164">
        <v>160</v>
      </c>
      <c r="CR37" s="327"/>
      <c r="CS37" s="177"/>
      <c r="CT37" s="164">
        <v>160</v>
      </c>
      <c r="CU37" s="327"/>
      <c r="CV37" s="177"/>
      <c r="CW37" s="164">
        <v>160</v>
      </c>
      <c r="CX37" s="327"/>
      <c r="CY37" s="177"/>
      <c r="CZ37" s="164">
        <v>160</v>
      </c>
      <c r="DA37" s="327"/>
      <c r="DB37" s="177"/>
      <c r="DC37" s="278">
        <f t="shared" si="12"/>
        <v>0</v>
      </c>
      <c r="DD37" s="279">
        <f t="shared" si="13"/>
        <v>0</v>
      </c>
      <c r="DE37" s="280">
        <f t="shared" si="14"/>
        <v>0</v>
      </c>
      <c r="DF37" s="281">
        <f t="shared" si="15"/>
        <v>0</v>
      </c>
      <c r="DG37" s="4"/>
      <c r="DH37" s="4"/>
      <c r="DI37" s="164">
        <v>160</v>
      </c>
      <c r="DJ37" s="327"/>
      <c r="DK37" s="177"/>
      <c r="DL37" s="164">
        <v>160</v>
      </c>
      <c r="DM37" s="327"/>
      <c r="DN37" s="177"/>
      <c r="DO37" s="164">
        <v>160</v>
      </c>
      <c r="DP37" s="327"/>
      <c r="DQ37" s="177"/>
      <c r="DR37" s="164">
        <v>160</v>
      </c>
      <c r="DS37" s="327"/>
      <c r="DT37" s="177"/>
      <c r="DU37" s="164">
        <v>160</v>
      </c>
      <c r="DV37" s="327"/>
      <c r="DW37" s="177"/>
      <c r="DX37" s="164">
        <v>160</v>
      </c>
      <c r="DY37" s="327"/>
      <c r="DZ37" s="177"/>
      <c r="EA37" s="164">
        <v>160</v>
      </c>
      <c r="EB37" s="327"/>
      <c r="EC37" s="177"/>
      <c r="ED37" s="164">
        <v>160</v>
      </c>
      <c r="EE37" s="327"/>
      <c r="EF37" s="177"/>
      <c r="EG37" s="164">
        <v>160</v>
      </c>
      <c r="EH37" s="327"/>
      <c r="EI37" s="177"/>
      <c r="EJ37" s="164">
        <v>160</v>
      </c>
      <c r="EK37" s="327"/>
      <c r="EL37" s="177"/>
      <c r="EM37" s="164">
        <v>160</v>
      </c>
      <c r="EN37" s="327"/>
      <c r="EO37" s="177"/>
      <c r="EP37" s="164">
        <v>160</v>
      </c>
      <c r="EQ37" s="327"/>
      <c r="ER37" s="177"/>
      <c r="ES37" s="278">
        <f t="shared" si="16"/>
        <v>0</v>
      </c>
      <c r="ET37" s="279">
        <f t="shared" si="17"/>
        <v>0</v>
      </c>
      <c r="EU37" s="280">
        <f t="shared" si="18"/>
        <v>0</v>
      </c>
      <c r="EV37" s="281">
        <f t="shared" si="19"/>
        <v>0</v>
      </c>
      <c r="EW37" s="4"/>
      <c r="EX37" s="4"/>
      <c r="EY37" s="164">
        <v>160</v>
      </c>
      <c r="EZ37" s="327"/>
      <c r="FA37" s="177"/>
      <c r="FB37" s="164">
        <v>160</v>
      </c>
      <c r="FC37" s="327"/>
      <c r="FD37" s="177"/>
      <c r="FE37" s="164">
        <v>160</v>
      </c>
      <c r="FF37" s="327"/>
      <c r="FG37" s="177"/>
      <c r="FH37" s="164">
        <v>160</v>
      </c>
      <c r="FI37" s="327"/>
      <c r="FJ37" s="177"/>
      <c r="FK37" s="164">
        <v>160</v>
      </c>
      <c r="FL37" s="327"/>
      <c r="FM37" s="177"/>
      <c r="FN37" s="164">
        <v>160</v>
      </c>
      <c r="FO37" s="327"/>
      <c r="FP37" s="177"/>
      <c r="FQ37" s="164">
        <v>160</v>
      </c>
      <c r="FR37" s="327"/>
      <c r="FS37" s="177"/>
      <c r="FT37" s="164">
        <v>160</v>
      </c>
      <c r="FU37" s="327"/>
      <c r="FV37" s="177"/>
      <c r="FW37" s="164">
        <v>160</v>
      </c>
      <c r="FX37" s="327"/>
      <c r="FY37" s="177"/>
      <c r="FZ37" s="164">
        <v>160</v>
      </c>
      <c r="GA37" s="327"/>
      <c r="GB37" s="177"/>
      <c r="GC37" s="164">
        <v>160</v>
      </c>
      <c r="GD37" s="327"/>
      <c r="GE37" s="177"/>
      <c r="GF37" s="164">
        <v>160</v>
      </c>
      <c r="GG37" s="327"/>
      <c r="GH37" s="177"/>
      <c r="GI37" s="278">
        <f t="shared" si="20"/>
        <v>0</v>
      </c>
      <c r="GJ37" s="279">
        <f t="shared" si="21"/>
        <v>0</v>
      </c>
      <c r="GK37" s="280">
        <f t="shared" si="22"/>
        <v>0</v>
      </c>
      <c r="GL37" s="281">
        <f t="shared" si="23"/>
        <v>0</v>
      </c>
      <c r="GM37" s="4"/>
      <c r="GN37" s="4"/>
      <c r="GO37" s="164">
        <v>160</v>
      </c>
      <c r="GP37" s="327"/>
      <c r="GQ37" s="177"/>
      <c r="GR37" s="164">
        <v>160</v>
      </c>
      <c r="GS37" s="327"/>
      <c r="GT37" s="177"/>
      <c r="GU37" s="164">
        <v>160</v>
      </c>
      <c r="GV37" s="327"/>
      <c r="GW37" s="177"/>
      <c r="GX37" s="164">
        <v>160</v>
      </c>
      <c r="GY37" s="327"/>
      <c r="GZ37" s="177"/>
      <c r="HA37" s="164">
        <v>160</v>
      </c>
      <c r="HB37" s="327"/>
      <c r="HC37" s="177"/>
      <c r="HD37" s="164">
        <v>160</v>
      </c>
      <c r="HE37" s="327"/>
      <c r="HF37" s="177"/>
      <c r="HG37" s="164">
        <v>160</v>
      </c>
      <c r="HH37" s="327"/>
      <c r="HI37" s="177"/>
      <c r="HJ37" s="164">
        <v>160</v>
      </c>
      <c r="HK37" s="327"/>
      <c r="HL37" s="177"/>
      <c r="HM37" s="164">
        <v>160</v>
      </c>
      <c r="HN37" s="327"/>
      <c r="HO37" s="177"/>
      <c r="HP37" s="164">
        <v>160</v>
      </c>
      <c r="HQ37" s="327"/>
      <c r="HR37" s="177"/>
      <c r="HS37" s="164">
        <v>160</v>
      </c>
      <c r="HT37" s="327"/>
      <c r="HU37" s="177"/>
      <c r="HV37" s="164">
        <v>160</v>
      </c>
      <c r="HW37" s="327"/>
      <c r="HX37" s="177"/>
      <c r="HY37" s="278">
        <f t="shared" si="24"/>
        <v>0</v>
      </c>
      <c r="HZ37" s="279">
        <f t="shared" si="25"/>
        <v>0</v>
      </c>
      <c r="IA37" s="280">
        <f t="shared" si="26"/>
        <v>0</v>
      </c>
      <c r="IB37" s="281">
        <f t="shared" si="27"/>
        <v>0</v>
      </c>
      <c r="IC37" s="4"/>
      <c r="ID37" s="4"/>
      <c r="IE37" s="164">
        <v>160</v>
      </c>
      <c r="IF37" s="327"/>
      <c r="IG37" s="177"/>
      <c r="IH37" s="164">
        <v>160</v>
      </c>
      <c r="II37" s="327"/>
      <c r="IJ37" s="177"/>
      <c r="IK37" s="164">
        <v>160</v>
      </c>
      <c r="IL37" s="327"/>
      <c r="IM37" s="177"/>
      <c r="IN37" s="164">
        <v>160</v>
      </c>
      <c r="IO37" s="327"/>
      <c r="IP37" s="177"/>
      <c r="IQ37" s="164">
        <v>160</v>
      </c>
      <c r="IR37" s="327"/>
      <c r="IS37" s="177"/>
      <c r="IT37" s="164">
        <v>160</v>
      </c>
      <c r="IU37" s="327"/>
      <c r="IV37" s="177"/>
      <c r="IW37" s="164">
        <v>160</v>
      </c>
      <c r="IX37" s="327"/>
      <c r="IY37" s="177"/>
      <c r="IZ37" s="164">
        <v>160</v>
      </c>
      <c r="JA37" s="327"/>
      <c r="JB37" s="177"/>
      <c r="JC37" s="164">
        <v>160</v>
      </c>
      <c r="JD37" s="327"/>
      <c r="JE37" s="177"/>
      <c r="JF37" s="164">
        <v>160</v>
      </c>
      <c r="JG37" s="327"/>
      <c r="JH37" s="177"/>
      <c r="JI37" s="164">
        <v>160</v>
      </c>
      <c r="JJ37" s="327"/>
      <c r="JK37" s="177"/>
      <c r="JL37" s="164">
        <v>160</v>
      </c>
      <c r="JM37" s="327"/>
      <c r="JN37" s="177"/>
      <c r="JO37" s="278">
        <f t="shared" si="28"/>
        <v>0</v>
      </c>
      <c r="JP37" s="279">
        <f t="shared" si="29"/>
        <v>0</v>
      </c>
      <c r="JQ37" s="280">
        <f t="shared" si="30"/>
        <v>0</v>
      </c>
      <c r="JR37" s="281">
        <f t="shared" si="31"/>
        <v>0</v>
      </c>
      <c r="JS37" s="4"/>
      <c r="JT37" s="4"/>
      <c r="JU37" s="164">
        <v>160</v>
      </c>
      <c r="JV37" s="327"/>
      <c r="JW37" s="177"/>
      <c r="JX37" s="164">
        <v>160</v>
      </c>
      <c r="JY37" s="327"/>
      <c r="JZ37" s="177"/>
      <c r="KA37" s="164">
        <v>160</v>
      </c>
      <c r="KB37" s="327"/>
      <c r="KC37" s="177"/>
      <c r="KD37" s="164">
        <v>160</v>
      </c>
      <c r="KE37" s="327"/>
      <c r="KF37" s="177"/>
      <c r="KG37" s="164">
        <v>160</v>
      </c>
      <c r="KH37" s="327"/>
      <c r="KI37" s="177"/>
      <c r="KJ37" s="164">
        <v>160</v>
      </c>
      <c r="KK37" s="327"/>
      <c r="KL37" s="177"/>
      <c r="KM37" s="164">
        <v>160</v>
      </c>
      <c r="KN37" s="327"/>
      <c r="KO37" s="177"/>
      <c r="KP37" s="164">
        <v>160</v>
      </c>
      <c r="KQ37" s="327"/>
      <c r="KR37" s="177"/>
      <c r="KS37" s="164">
        <v>160</v>
      </c>
      <c r="KT37" s="327"/>
      <c r="KU37" s="177"/>
      <c r="KV37" s="164">
        <v>160</v>
      </c>
      <c r="KW37" s="327"/>
      <c r="KX37" s="177"/>
      <c r="KY37" s="164">
        <v>160</v>
      </c>
      <c r="KZ37" s="327"/>
      <c r="LA37" s="177"/>
      <c r="LB37" s="164">
        <v>160</v>
      </c>
      <c r="LC37" s="327"/>
      <c r="LD37" s="177"/>
      <c r="LE37" s="278">
        <f t="shared" si="32"/>
        <v>0</v>
      </c>
      <c r="LF37" s="279">
        <f t="shared" si="33"/>
        <v>0</v>
      </c>
      <c r="LG37" s="280">
        <f t="shared" si="34"/>
        <v>0</v>
      </c>
      <c r="LH37" s="281">
        <f t="shared" si="35"/>
        <v>0</v>
      </c>
      <c r="LI37" s="4"/>
      <c r="LJ37" s="4"/>
      <c r="LK37" s="164">
        <v>160</v>
      </c>
      <c r="LL37" s="327"/>
      <c r="LM37" s="177"/>
      <c r="LN37" s="164">
        <v>160</v>
      </c>
      <c r="LO37" s="327"/>
      <c r="LP37" s="177"/>
      <c r="LQ37" s="164">
        <v>160</v>
      </c>
      <c r="LR37" s="327"/>
      <c r="LS37" s="177"/>
      <c r="LT37" s="164">
        <v>160</v>
      </c>
      <c r="LU37" s="327"/>
      <c r="LV37" s="177"/>
      <c r="LW37" s="164">
        <v>160</v>
      </c>
      <c r="LX37" s="327"/>
      <c r="LY37" s="177"/>
      <c r="LZ37" s="164">
        <v>160</v>
      </c>
      <c r="MA37" s="327"/>
      <c r="MB37" s="177"/>
      <c r="MC37" s="164">
        <v>160</v>
      </c>
      <c r="MD37" s="327"/>
      <c r="ME37" s="177"/>
      <c r="MF37" s="164">
        <v>160</v>
      </c>
      <c r="MG37" s="327"/>
      <c r="MH37" s="177"/>
      <c r="MI37" s="164">
        <v>160</v>
      </c>
      <c r="MJ37" s="327"/>
      <c r="MK37" s="177"/>
      <c r="ML37" s="164">
        <v>160</v>
      </c>
      <c r="MM37" s="327"/>
      <c r="MN37" s="177"/>
      <c r="MO37" s="164">
        <v>160</v>
      </c>
      <c r="MP37" s="327"/>
      <c r="MQ37" s="177"/>
      <c r="MR37" s="164">
        <v>160</v>
      </c>
      <c r="MS37" s="327"/>
      <c r="MT37" s="177"/>
      <c r="MU37" s="278">
        <f t="shared" si="36"/>
        <v>0</v>
      </c>
      <c r="MV37" s="279">
        <f t="shared" si="37"/>
        <v>0</v>
      </c>
      <c r="MW37" s="280">
        <f t="shared" si="38"/>
        <v>0</v>
      </c>
      <c r="MX37" s="281">
        <f t="shared" si="39"/>
        <v>0</v>
      </c>
      <c r="MY37" s="4"/>
      <c r="MZ37" s="4"/>
      <c r="NA37" s="164">
        <v>160</v>
      </c>
      <c r="NB37" s="327"/>
      <c r="NC37" s="177"/>
      <c r="ND37" s="164">
        <v>160</v>
      </c>
      <c r="NE37" s="327"/>
      <c r="NF37" s="177"/>
      <c r="NG37" s="164">
        <v>160</v>
      </c>
      <c r="NH37" s="327"/>
      <c r="NI37" s="177"/>
      <c r="NJ37" s="164">
        <v>160</v>
      </c>
      <c r="NK37" s="327"/>
      <c r="NL37" s="177"/>
      <c r="NM37" s="164">
        <v>160</v>
      </c>
      <c r="NN37" s="327"/>
      <c r="NO37" s="177"/>
      <c r="NP37" s="164">
        <v>160</v>
      </c>
      <c r="NQ37" s="327"/>
      <c r="NR37" s="177"/>
      <c r="NS37" s="164">
        <v>160</v>
      </c>
      <c r="NT37" s="327"/>
      <c r="NU37" s="177"/>
      <c r="NV37" s="164">
        <v>160</v>
      </c>
      <c r="NW37" s="327"/>
      <c r="NX37" s="177"/>
      <c r="NY37" s="164">
        <v>160</v>
      </c>
      <c r="NZ37" s="327"/>
      <c r="OA37" s="177"/>
      <c r="OB37" s="164">
        <v>160</v>
      </c>
      <c r="OC37" s="327"/>
      <c r="OD37" s="177"/>
      <c r="OE37" s="164">
        <v>160</v>
      </c>
      <c r="OF37" s="327"/>
      <c r="OG37" s="177"/>
      <c r="OH37" s="164">
        <v>160</v>
      </c>
      <c r="OI37" s="327"/>
      <c r="OJ37" s="177"/>
      <c r="OK37" s="278">
        <f t="shared" si="40"/>
        <v>0</v>
      </c>
      <c r="OL37" s="279">
        <f t="shared" si="41"/>
        <v>0</v>
      </c>
      <c r="OM37" s="280">
        <f t="shared" si="42"/>
        <v>0</v>
      </c>
      <c r="ON37" s="281">
        <f t="shared" si="43"/>
        <v>0</v>
      </c>
      <c r="OO37" s="4"/>
      <c r="OP37" s="4"/>
      <c r="OQ37" s="283" t="s">
        <v>297</v>
      </c>
      <c r="OR37" s="354">
        <v>160</v>
      </c>
      <c r="OS37" s="327"/>
      <c r="OT37" s="177"/>
      <c r="OU37" s="278">
        <f t="shared" si="44"/>
        <v>0</v>
      </c>
      <c r="OV37" s="281">
        <f t="shared" si="45"/>
        <v>0</v>
      </c>
      <c r="OW37" s="280">
        <f t="shared" si="46"/>
        <v>0</v>
      </c>
      <c r="OX37" s="281">
        <f t="shared" si="47"/>
        <v>0</v>
      </c>
      <c r="OY37" s="293"/>
      <c r="OZ37" s="4"/>
      <c r="PA37" s="4"/>
      <c r="PB37" s="274">
        <f t="shared" si="0"/>
        <v>0</v>
      </c>
      <c r="PC37" s="275">
        <f t="shared" si="1"/>
        <v>0</v>
      </c>
      <c r="PD37" s="280">
        <f t="shared" si="2"/>
        <v>0</v>
      </c>
      <c r="PE37" s="281">
        <f t="shared" si="3"/>
        <v>0</v>
      </c>
      <c r="PF37" s="276">
        <f t="shared" si="4"/>
        <v>0</v>
      </c>
      <c r="PG37" s="277">
        <f t="shared" si="5"/>
        <v>0</v>
      </c>
      <c r="PH37" s="280">
        <f t="shared" si="6"/>
        <v>0</v>
      </c>
      <c r="PI37" s="279">
        <f t="shared" si="7"/>
        <v>0</v>
      </c>
      <c r="PJ37" s="406">
        <f t="shared" si="48"/>
        <v>0</v>
      </c>
      <c r="PK37" s="368">
        <f t="shared" si="49"/>
        <v>0</v>
      </c>
      <c r="PL37" s="409" t="s">
        <v>338</v>
      </c>
      <c r="PM37" s="373" t="s">
        <v>338</v>
      </c>
      <c r="PN37" s="406">
        <f t="shared" si="50"/>
        <v>0</v>
      </c>
      <c r="PO37" s="368">
        <f t="shared" si="51"/>
        <v>0</v>
      </c>
      <c r="PR37" s="4"/>
    </row>
    <row r="38" spans="1:440" s="28" customFormat="1" ht="15" hidden="1" customHeight="1" x14ac:dyDescent="0.25">
      <c r="A38" s="26"/>
      <c r="B38" s="118"/>
      <c r="C38" s="585"/>
      <c r="D38" s="586"/>
      <c r="E38" s="589"/>
      <c r="F38" s="656"/>
      <c r="G38" s="588"/>
      <c r="H38" s="119"/>
      <c r="I38" s="112">
        <f>INT(ROUND(F38,2)*(IF(RIGHT(G38,1)="*",data!$J$3*H38+(IF(H38&gt;0, data!$K$3,0)),(IF(G38&gt;0,data!$J$3*RIGHT(G38,5)+data!$K$3,0)))))</f>
        <v>0</v>
      </c>
      <c r="J38" s="112"/>
      <c r="K38" s="112"/>
      <c r="L38" s="543"/>
      <c r="M38" s="536"/>
      <c r="N38" s="112">
        <f>INT(ROUND(F38,2)*(IF(J38&gt;0,(IF(L38="ano",data!$J$6,0)),0)))</f>
        <v>0</v>
      </c>
      <c r="O38" s="114"/>
      <c r="P38" s="123"/>
      <c r="Q38" s="26"/>
      <c r="R38" s="116"/>
      <c r="S38" s="688"/>
      <c r="T38" s="117" t="s">
        <v>338</v>
      </c>
      <c r="U38" s="377"/>
      <c r="X38" s="26">
        <f>IF(OR(G38=data!$I$18,G38=data!$I$19,G38=data!$I$20,G38=data!$I$21,G38=data!$I$22,G38=data!$I$23,G38=data!$I$24,G38=data!$I$25,G38=data!$I$26,G38=data!$I$27,G38=data!$I$28,G38=data!$I$29,G38=data!$I$30,G38=data!$I$31,G38=data!$I$32,G38=data!$I$33,G38=data!$I$34,G38=data!$I$35,G38=data!$I$36,G38=data!$I$37,G38=data!$I$38,G38=data!$I$39,G38=data!$I$40,G38=data!$I$41,G38=data!$I$42,G38=data!$I$43,G38=data!$I$44),1,0)</f>
        <v>0</v>
      </c>
      <c r="Y38" s="26"/>
      <c r="Z38" s="173" t="s">
        <v>297</v>
      </c>
      <c r="AA38" s="10"/>
      <c r="AB38" s="10"/>
      <c r="AC38" s="560">
        <v>160</v>
      </c>
      <c r="AD38" s="561"/>
      <c r="AE38" s="562"/>
      <c r="AF38" s="560">
        <v>160</v>
      </c>
      <c r="AG38" s="561"/>
      <c r="AH38" s="562"/>
      <c r="AI38" s="560">
        <v>160</v>
      </c>
      <c r="AJ38" s="561"/>
      <c r="AK38" s="562"/>
      <c r="AL38" s="560">
        <v>160</v>
      </c>
      <c r="AM38" s="561"/>
      <c r="AN38" s="562"/>
      <c r="AO38" s="560">
        <v>160</v>
      </c>
      <c r="AP38" s="561"/>
      <c r="AQ38" s="562"/>
      <c r="AR38" s="560">
        <v>160</v>
      </c>
      <c r="AS38" s="561"/>
      <c r="AT38" s="562"/>
      <c r="AU38" s="560">
        <v>160</v>
      </c>
      <c r="AV38" s="561"/>
      <c r="AW38" s="562"/>
      <c r="AX38" s="560">
        <v>160</v>
      </c>
      <c r="AY38" s="561"/>
      <c r="AZ38" s="562"/>
      <c r="BA38" s="560">
        <v>160</v>
      </c>
      <c r="BB38" s="561"/>
      <c r="BC38" s="562"/>
      <c r="BD38" s="560">
        <v>160</v>
      </c>
      <c r="BE38" s="561"/>
      <c r="BF38" s="562"/>
      <c r="BG38" s="560">
        <v>160</v>
      </c>
      <c r="BH38" s="561"/>
      <c r="BI38" s="562"/>
      <c r="BJ38" s="560">
        <v>160</v>
      </c>
      <c r="BK38" s="561"/>
      <c r="BL38" s="562"/>
      <c r="BM38" s="280">
        <f t="shared" si="8"/>
        <v>0</v>
      </c>
      <c r="BN38" s="279">
        <f t="shared" si="9"/>
        <v>0</v>
      </c>
      <c r="BO38" s="280">
        <f t="shared" si="10"/>
        <v>0</v>
      </c>
      <c r="BP38" s="281">
        <f t="shared" si="11"/>
        <v>0</v>
      </c>
      <c r="BQ38" s="23"/>
      <c r="BR38" s="23"/>
      <c r="BS38" s="174">
        <v>160</v>
      </c>
      <c r="BT38" s="573"/>
      <c r="BU38" s="175"/>
      <c r="BV38" s="174">
        <v>160</v>
      </c>
      <c r="BW38" s="573"/>
      <c r="BX38" s="175"/>
      <c r="BY38" s="174">
        <v>160</v>
      </c>
      <c r="BZ38" s="573"/>
      <c r="CA38" s="175"/>
      <c r="CB38" s="174">
        <v>160</v>
      </c>
      <c r="CC38" s="573"/>
      <c r="CD38" s="175"/>
      <c r="CE38" s="174">
        <v>160</v>
      </c>
      <c r="CF38" s="573"/>
      <c r="CG38" s="175"/>
      <c r="CH38" s="174">
        <v>160</v>
      </c>
      <c r="CI38" s="573"/>
      <c r="CJ38" s="175"/>
      <c r="CK38" s="174">
        <v>160</v>
      </c>
      <c r="CL38" s="573"/>
      <c r="CM38" s="175"/>
      <c r="CN38" s="174">
        <v>160</v>
      </c>
      <c r="CO38" s="573"/>
      <c r="CP38" s="175"/>
      <c r="CQ38" s="174">
        <v>160</v>
      </c>
      <c r="CR38" s="573"/>
      <c r="CS38" s="175"/>
      <c r="CT38" s="174">
        <v>160</v>
      </c>
      <c r="CU38" s="573"/>
      <c r="CV38" s="175"/>
      <c r="CW38" s="174">
        <v>160</v>
      </c>
      <c r="CX38" s="573"/>
      <c r="CY38" s="175"/>
      <c r="CZ38" s="174">
        <v>160</v>
      </c>
      <c r="DA38" s="573"/>
      <c r="DB38" s="175"/>
      <c r="DC38" s="278">
        <f t="shared" si="12"/>
        <v>0</v>
      </c>
      <c r="DD38" s="279">
        <f t="shared" si="13"/>
        <v>0</v>
      </c>
      <c r="DE38" s="280">
        <f t="shared" si="14"/>
        <v>0</v>
      </c>
      <c r="DF38" s="281">
        <f t="shared" si="15"/>
        <v>0</v>
      </c>
      <c r="DG38" s="23"/>
      <c r="DH38" s="23"/>
      <c r="DI38" s="174">
        <v>160</v>
      </c>
      <c r="DJ38" s="573"/>
      <c r="DK38" s="175"/>
      <c r="DL38" s="174">
        <v>160</v>
      </c>
      <c r="DM38" s="573"/>
      <c r="DN38" s="175"/>
      <c r="DO38" s="174">
        <v>160</v>
      </c>
      <c r="DP38" s="573"/>
      <c r="DQ38" s="175"/>
      <c r="DR38" s="174">
        <v>160</v>
      </c>
      <c r="DS38" s="573"/>
      <c r="DT38" s="175"/>
      <c r="DU38" s="174">
        <v>160</v>
      </c>
      <c r="DV38" s="573"/>
      <c r="DW38" s="175"/>
      <c r="DX38" s="174">
        <v>160</v>
      </c>
      <c r="DY38" s="573"/>
      <c r="DZ38" s="175"/>
      <c r="EA38" s="174">
        <v>160</v>
      </c>
      <c r="EB38" s="573"/>
      <c r="EC38" s="175"/>
      <c r="ED38" s="174">
        <v>160</v>
      </c>
      <c r="EE38" s="573"/>
      <c r="EF38" s="175"/>
      <c r="EG38" s="174">
        <v>160</v>
      </c>
      <c r="EH38" s="573"/>
      <c r="EI38" s="175"/>
      <c r="EJ38" s="174">
        <v>160</v>
      </c>
      <c r="EK38" s="573"/>
      <c r="EL38" s="175"/>
      <c r="EM38" s="174">
        <v>160</v>
      </c>
      <c r="EN38" s="573"/>
      <c r="EO38" s="175"/>
      <c r="EP38" s="174">
        <v>160</v>
      </c>
      <c r="EQ38" s="573"/>
      <c r="ER38" s="175"/>
      <c r="ES38" s="278">
        <f t="shared" si="16"/>
        <v>0</v>
      </c>
      <c r="ET38" s="279">
        <f t="shared" si="17"/>
        <v>0</v>
      </c>
      <c r="EU38" s="280">
        <f t="shared" si="18"/>
        <v>0</v>
      </c>
      <c r="EV38" s="281">
        <f t="shared" si="19"/>
        <v>0</v>
      </c>
      <c r="EW38" s="23"/>
      <c r="EX38" s="23"/>
      <c r="EY38" s="174">
        <v>160</v>
      </c>
      <c r="EZ38" s="573"/>
      <c r="FA38" s="175"/>
      <c r="FB38" s="174">
        <v>160</v>
      </c>
      <c r="FC38" s="573"/>
      <c r="FD38" s="175"/>
      <c r="FE38" s="174">
        <v>160</v>
      </c>
      <c r="FF38" s="573"/>
      <c r="FG38" s="175"/>
      <c r="FH38" s="174">
        <v>160</v>
      </c>
      <c r="FI38" s="573"/>
      <c r="FJ38" s="175"/>
      <c r="FK38" s="174">
        <v>160</v>
      </c>
      <c r="FL38" s="573"/>
      <c r="FM38" s="175"/>
      <c r="FN38" s="174">
        <v>160</v>
      </c>
      <c r="FO38" s="573"/>
      <c r="FP38" s="175"/>
      <c r="FQ38" s="174">
        <v>160</v>
      </c>
      <c r="FR38" s="573"/>
      <c r="FS38" s="175"/>
      <c r="FT38" s="174">
        <v>160</v>
      </c>
      <c r="FU38" s="573"/>
      <c r="FV38" s="175"/>
      <c r="FW38" s="174">
        <v>160</v>
      </c>
      <c r="FX38" s="573"/>
      <c r="FY38" s="175"/>
      <c r="FZ38" s="174">
        <v>160</v>
      </c>
      <c r="GA38" s="573"/>
      <c r="GB38" s="175"/>
      <c r="GC38" s="174">
        <v>160</v>
      </c>
      <c r="GD38" s="573"/>
      <c r="GE38" s="175"/>
      <c r="GF38" s="174">
        <v>160</v>
      </c>
      <c r="GG38" s="573"/>
      <c r="GH38" s="175"/>
      <c r="GI38" s="278">
        <f t="shared" si="20"/>
        <v>0</v>
      </c>
      <c r="GJ38" s="279">
        <f t="shared" si="21"/>
        <v>0</v>
      </c>
      <c r="GK38" s="280">
        <f t="shared" si="22"/>
        <v>0</v>
      </c>
      <c r="GL38" s="281">
        <f t="shared" si="23"/>
        <v>0</v>
      </c>
      <c r="GM38" s="23"/>
      <c r="GN38" s="23"/>
      <c r="GO38" s="174">
        <v>160</v>
      </c>
      <c r="GP38" s="573"/>
      <c r="GQ38" s="175"/>
      <c r="GR38" s="174">
        <v>160</v>
      </c>
      <c r="GS38" s="573"/>
      <c r="GT38" s="175"/>
      <c r="GU38" s="174">
        <v>160</v>
      </c>
      <c r="GV38" s="573"/>
      <c r="GW38" s="175"/>
      <c r="GX38" s="174">
        <v>160</v>
      </c>
      <c r="GY38" s="573"/>
      <c r="GZ38" s="175"/>
      <c r="HA38" s="174">
        <v>160</v>
      </c>
      <c r="HB38" s="573"/>
      <c r="HC38" s="175"/>
      <c r="HD38" s="174">
        <v>160</v>
      </c>
      <c r="HE38" s="573"/>
      <c r="HF38" s="175"/>
      <c r="HG38" s="174">
        <v>160</v>
      </c>
      <c r="HH38" s="573"/>
      <c r="HI38" s="175"/>
      <c r="HJ38" s="174">
        <v>160</v>
      </c>
      <c r="HK38" s="573"/>
      <c r="HL38" s="175"/>
      <c r="HM38" s="174">
        <v>160</v>
      </c>
      <c r="HN38" s="573"/>
      <c r="HO38" s="175"/>
      <c r="HP38" s="174">
        <v>160</v>
      </c>
      <c r="HQ38" s="573"/>
      <c r="HR38" s="175"/>
      <c r="HS38" s="174">
        <v>160</v>
      </c>
      <c r="HT38" s="573"/>
      <c r="HU38" s="175"/>
      <c r="HV38" s="174">
        <v>160</v>
      </c>
      <c r="HW38" s="573"/>
      <c r="HX38" s="175"/>
      <c r="HY38" s="278">
        <f t="shared" si="24"/>
        <v>0</v>
      </c>
      <c r="HZ38" s="279">
        <f t="shared" si="25"/>
        <v>0</v>
      </c>
      <c r="IA38" s="280">
        <f t="shared" si="26"/>
        <v>0</v>
      </c>
      <c r="IB38" s="281">
        <f t="shared" si="27"/>
        <v>0</v>
      </c>
      <c r="IC38" s="23"/>
      <c r="ID38" s="23"/>
      <c r="IE38" s="174">
        <v>160</v>
      </c>
      <c r="IF38" s="573"/>
      <c r="IG38" s="175"/>
      <c r="IH38" s="174">
        <v>160</v>
      </c>
      <c r="II38" s="573"/>
      <c r="IJ38" s="175"/>
      <c r="IK38" s="174">
        <v>160</v>
      </c>
      <c r="IL38" s="573"/>
      <c r="IM38" s="175"/>
      <c r="IN38" s="174">
        <v>160</v>
      </c>
      <c r="IO38" s="573"/>
      <c r="IP38" s="175"/>
      <c r="IQ38" s="174">
        <v>160</v>
      </c>
      <c r="IR38" s="573"/>
      <c r="IS38" s="175"/>
      <c r="IT38" s="174">
        <v>160</v>
      </c>
      <c r="IU38" s="573"/>
      <c r="IV38" s="175"/>
      <c r="IW38" s="174">
        <v>160</v>
      </c>
      <c r="IX38" s="573"/>
      <c r="IY38" s="175"/>
      <c r="IZ38" s="174">
        <v>160</v>
      </c>
      <c r="JA38" s="573"/>
      <c r="JB38" s="175"/>
      <c r="JC38" s="174">
        <v>160</v>
      </c>
      <c r="JD38" s="573"/>
      <c r="JE38" s="175"/>
      <c r="JF38" s="174">
        <v>160</v>
      </c>
      <c r="JG38" s="573"/>
      <c r="JH38" s="175"/>
      <c r="JI38" s="174">
        <v>160</v>
      </c>
      <c r="JJ38" s="573"/>
      <c r="JK38" s="175"/>
      <c r="JL38" s="174">
        <v>160</v>
      </c>
      <c r="JM38" s="573"/>
      <c r="JN38" s="175"/>
      <c r="JO38" s="278">
        <f t="shared" si="28"/>
        <v>0</v>
      </c>
      <c r="JP38" s="279">
        <f t="shared" si="29"/>
        <v>0</v>
      </c>
      <c r="JQ38" s="280">
        <f t="shared" si="30"/>
        <v>0</v>
      </c>
      <c r="JR38" s="281">
        <f t="shared" si="31"/>
        <v>0</v>
      </c>
      <c r="JS38" s="23"/>
      <c r="JT38" s="23"/>
      <c r="JU38" s="174">
        <v>160</v>
      </c>
      <c r="JV38" s="573"/>
      <c r="JW38" s="175"/>
      <c r="JX38" s="174">
        <v>160</v>
      </c>
      <c r="JY38" s="573"/>
      <c r="JZ38" s="175"/>
      <c r="KA38" s="174">
        <v>160</v>
      </c>
      <c r="KB38" s="573"/>
      <c r="KC38" s="175"/>
      <c r="KD38" s="174">
        <v>160</v>
      </c>
      <c r="KE38" s="573"/>
      <c r="KF38" s="175"/>
      <c r="KG38" s="174">
        <v>160</v>
      </c>
      <c r="KH38" s="573"/>
      <c r="KI38" s="175"/>
      <c r="KJ38" s="174">
        <v>160</v>
      </c>
      <c r="KK38" s="573"/>
      <c r="KL38" s="175"/>
      <c r="KM38" s="174">
        <v>160</v>
      </c>
      <c r="KN38" s="573"/>
      <c r="KO38" s="175"/>
      <c r="KP38" s="174">
        <v>160</v>
      </c>
      <c r="KQ38" s="573"/>
      <c r="KR38" s="175"/>
      <c r="KS38" s="174">
        <v>160</v>
      </c>
      <c r="KT38" s="573"/>
      <c r="KU38" s="175"/>
      <c r="KV38" s="174">
        <v>160</v>
      </c>
      <c r="KW38" s="573"/>
      <c r="KX38" s="175"/>
      <c r="KY38" s="174">
        <v>160</v>
      </c>
      <c r="KZ38" s="573"/>
      <c r="LA38" s="175"/>
      <c r="LB38" s="174">
        <v>160</v>
      </c>
      <c r="LC38" s="573"/>
      <c r="LD38" s="175"/>
      <c r="LE38" s="278">
        <f t="shared" si="32"/>
        <v>0</v>
      </c>
      <c r="LF38" s="279">
        <f t="shared" si="33"/>
        <v>0</v>
      </c>
      <c r="LG38" s="280">
        <f t="shared" si="34"/>
        <v>0</v>
      </c>
      <c r="LH38" s="281">
        <f t="shared" si="35"/>
        <v>0</v>
      </c>
      <c r="LI38" s="23"/>
      <c r="LJ38" s="23"/>
      <c r="LK38" s="174">
        <v>160</v>
      </c>
      <c r="LL38" s="573"/>
      <c r="LM38" s="175"/>
      <c r="LN38" s="174">
        <v>160</v>
      </c>
      <c r="LO38" s="573"/>
      <c r="LP38" s="175"/>
      <c r="LQ38" s="174">
        <v>160</v>
      </c>
      <c r="LR38" s="573"/>
      <c r="LS38" s="175"/>
      <c r="LT38" s="174">
        <v>160</v>
      </c>
      <c r="LU38" s="573"/>
      <c r="LV38" s="175"/>
      <c r="LW38" s="174">
        <v>160</v>
      </c>
      <c r="LX38" s="573"/>
      <c r="LY38" s="175"/>
      <c r="LZ38" s="174">
        <v>160</v>
      </c>
      <c r="MA38" s="573"/>
      <c r="MB38" s="175"/>
      <c r="MC38" s="174">
        <v>160</v>
      </c>
      <c r="MD38" s="573"/>
      <c r="ME38" s="175"/>
      <c r="MF38" s="174">
        <v>160</v>
      </c>
      <c r="MG38" s="573"/>
      <c r="MH38" s="175"/>
      <c r="MI38" s="174">
        <v>160</v>
      </c>
      <c r="MJ38" s="573"/>
      <c r="MK38" s="175"/>
      <c r="ML38" s="174">
        <v>160</v>
      </c>
      <c r="MM38" s="573"/>
      <c r="MN38" s="175"/>
      <c r="MO38" s="174">
        <v>160</v>
      </c>
      <c r="MP38" s="573"/>
      <c r="MQ38" s="175"/>
      <c r="MR38" s="174">
        <v>160</v>
      </c>
      <c r="MS38" s="573"/>
      <c r="MT38" s="175"/>
      <c r="MU38" s="278">
        <f t="shared" si="36"/>
        <v>0</v>
      </c>
      <c r="MV38" s="279">
        <f t="shared" si="37"/>
        <v>0</v>
      </c>
      <c r="MW38" s="280">
        <f t="shared" si="38"/>
        <v>0</v>
      </c>
      <c r="MX38" s="281">
        <f t="shared" si="39"/>
        <v>0</v>
      </c>
      <c r="MY38" s="23"/>
      <c r="MZ38" s="23"/>
      <c r="NA38" s="174">
        <v>160</v>
      </c>
      <c r="NB38" s="573"/>
      <c r="NC38" s="175"/>
      <c r="ND38" s="174">
        <v>160</v>
      </c>
      <c r="NE38" s="573"/>
      <c r="NF38" s="175"/>
      <c r="NG38" s="174">
        <v>160</v>
      </c>
      <c r="NH38" s="573"/>
      <c r="NI38" s="175"/>
      <c r="NJ38" s="174">
        <v>160</v>
      </c>
      <c r="NK38" s="573"/>
      <c r="NL38" s="175"/>
      <c r="NM38" s="174">
        <v>160</v>
      </c>
      <c r="NN38" s="573"/>
      <c r="NO38" s="175"/>
      <c r="NP38" s="174">
        <v>160</v>
      </c>
      <c r="NQ38" s="573"/>
      <c r="NR38" s="175"/>
      <c r="NS38" s="174">
        <v>160</v>
      </c>
      <c r="NT38" s="573"/>
      <c r="NU38" s="175"/>
      <c r="NV38" s="174">
        <v>160</v>
      </c>
      <c r="NW38" s="573"/>
      <c r="NX38" s="175"/>
      <c r="NY38" s="174">
        <v>160</v>
      </c>
      <c r="NZ38" s="573"/>
      <c r="OA38" s="175"/>
      <c r="OB38" s="174">
        <v>160</v>
      </c>
      <c r="OC38" s="573"/>
      <c r="OD38" s="175"/>
      <c r="OE38" s="174">
        <v>160</v>
      </c>
      <c r="OF38" s="573"/>
      <c r="OG38" s="175"/>
      <c r="OH38" s="174">
        <v>160</v>
      </c>
      <c r="OI38" s="573"/>
      <c r="OJ38" s="175"/>
      <c r="OK38" s="278">
        <f t="shared" si="40"/>
        <v>0</v>
      </c>
      <c r="OL38" s="279">
        <f t="shared" si="41"/>
        <v>0</v>
      </c>
      <c r="OM38" s="280">
        <f t="shared" si="42"/>
        <v>0</v>
      </c>
      <c r="ON38" s="281">
        <f t="shared" si="43"/>
        <v>0</v>
      </c>
      <c r="OO38" s="23"/>
      <c r="OP38" s="23"/>
      <c r="OQ38" s="571" t="s">
        <v>297</v>
      </c>
      <c r="OR38" s="577">
        <v>160</v>
      </c>
      <c r="OS38" s="573"/>
      <c r="OT38" s="175"/>
      <c r="OU38" s="278">
        <f t="shared" si="44"/>
        <v>0</v>
      </c>
      <c r="OV38" s="281">
        <f t="shared" si="45"/>
        <v>0</v>
      </c>
      <c r="OW38" s="280">
        <f t="shared" si="46"/>
        <v>0</v>
      </c>
      <c r="OX38" s="281">
        <f t="shared" si="47"/>
        <v>0</v>
      </c>
      <c r="OY38" s="574"/>
      <c r="OZ38" s="23"/>
      <c r="PA38" s="23"/>
      <c r="PB38" s="274">
        <f t="shared" si="0"/>
        <v>0</v>
      </c>
      <c r="PC38" s="275">
        <f t="shared" si="1"/>
        <v>0</v>
      </c>
      <c r="PD38" s="280">
        <f t="shared" si="2"/>
        <v>0</v>
      </c>
      <c r="PE38" s="281">
        <f t="shared" si="3"/>
        <v>0</v>
      </c>
      <c r="PF38" s="276">
        <f t="shared" si="4"/>
        <v>0</v>
      </c>
      <c r="PG38" s="277">
        <f t="shared" si="5"/>
        <v>0</v>
      </c>
      <c r="PH38" s="280">
        <f t="shared" si="6"/>
        <v>0</v>
      </c>
      <c r="PI38" s="279">
        <f t="shared" si="7"/>
        <v>0</v>
      </c>
      <c r="PJ38" s="406">
        <f t="shared" si="48"/>
        <v>0</v>
      </c>
      <c r="PK38" s="368">
        <f t="shared" si="49"/>
        <v>0</v>
      </c>
      <c r="PL38" s="409" t="s">
        <v>338</v>
      </c>
      <c r="PM38" s="373" t="s">
        <v>338</v>
      </c>
      <c r="PN38" s="406">
        <f t="shared" si="50"/>
        <v>0</v>
      </c>
      <c r="PO38" s="368">
        <f t="shared" si="51"/>
        <v>0</v>
      </c>
      <c r="PP38" s="26"/>
      <c r="PQ38" s="26"/>
      <c r="PR38" s="23"/>
      <c r="PX38" s="26"/>
    </row>
    <row r="39" spans="1:440" s="26" customFormat="1" ht="16.5" customHeight="1" x14ac:dyDescent="0.25">
      <c r="B39" s="118" t="s">
        <v>26</v>
      </c>
      <c r="C39" s="1094"/>
      <c r="D39" s="1095"/>
      <c r="E39" s="320"/>
      <c r="F39" s="656">
        <v>1</v>
      </c>
      <c r="G39" s="321"/>
      <c r="H39" s="122"/>
      <c r="I39" s="112">
        <f>INT(ROUND(F39,2)*(IF(RIGHT(G39,1)="*",data!$J$3*H39+(IF(H39&gt;0, data!$K$3,0)),(IF(G39&gt;0,data!$J$3*RIGHT(G39,5)+data!$K$3,0)))))</f>
        <v>0</v>
      </c>
      <c r="J39" s="112">
        <f>IF(E39&gt;0,I39*E39,0)</f>
        <v>0</v>
      </c>
      <c r="K39" s="112"/>
      <c r="L39" s="317"/>
      <c r="M39" s="316"/>
      <c r="N39" s="112">
        <f>INT(ROUND(F39,2)*(IF(J39&gt;0,(IF(L39="ano",data!$J$6,0)),0)))</f>
        <v>0</v>
      </c>
      <c r="O39" s="114">
        <f>IF(M39&gt;E39,N39*E39,N39*M39)</f>
        <v>0</v>
      </c>
      <c r="P39" s="123">
        <f>J39+O39</f>
        <v>0</v>
      </c>
      <c r="R39" s="116" t="str">
        <f>IF(P39&gt;0,1,"")</f>
        <v/>
      </c>
      <c r="S39" s="688"/>
      <c r="T39" s="117" t="s">
        <v>338</v>
      </c>
      <c r="U39" s="377" t="str">
        <f t="shared" si="52"/>
        <v/>
      </c>
      <c r="V39" s="26">
        <f>IF(P39&gt;0,IF(ISTEXT(C39)=TRUE,0,1),0)</f>
        <v>0</v>
      </c>
      <c r="W39" s="26">
        <f>IF(H39&gt;0,IF(RIGHT(G39,1)="*",0,1),0)</f>
        <v>0</v>
      </c>
      <c r="X39" s="26">
        <f>IF(OR(G39=data!$I$18,G39=data!$I$19,G39=data!$I$20,G39=data!$I$21,G39=data!$I$22,G39=data!$I$23,G39=data!$I$24,G39=data!$I$25,G39=data!$I$26,G39=data!$I$27,G39=data!$I$28,G39=data!$I$29,G39=data!$I$30,G39=data!$I$31,G39=data!$I$32,G39=data!$I$33,G39=data!$I$34,G39=data!$I$35,G39=data!$I$36,G39=data!$I$37,G39=data!$I$38,G39=data!$I$39,G39=data!$I$40,G39=data!$I$41,G39=data!$I$42,G39=data!$I$43,G39=data!$I$44),1,0)</f>
        <v>0</v>
      </c>
      <c r="Z39" s="176" t="s">
        <v>297</v>
      </c>
      <c r="AA39" s="10"/>
      <c r="AB39" s="10"/>
      <c r="AC39" s="168">
        <v>160</v>
      </c>
      <c r="AD39" s="328"/>
      <c r="AE39" s="223"/>
      <c r="AF39" s="168">
        <v>160</v>
      </c>
      <c r="AG39" s="328"/>
      <c r="AH39" s="223"/>
      <c r="AI39" s="168">
        <v>160</v>
      </c>
      <c r="AJ39" s="328"/>
      <c r="AK39" s="223"/>
      <c r="AL39" s="168">
        <v>160</v>
      </c>
      <c r="AM39" s="328"/>
      <c r="AN39" s="223"/>
      <c r="AO39" s="168">
        <v>160</v>
      </c>
      <c r="AP39" s="328"/>
      <c r="AQ39" s="223"/>
      <c r="AR39" s="168">
        <v>160</v>
      </c>
      <c r="AS39" s="328"/>
      <c r="AT39" s="223"/>
      <c r="AU39" s="168">
        <v>160</v>
      </c>
      <c r="AV39" s="328"/>
      <c r="AW39" s="223"/>
      <c r="AX39" s="168">
        <v>160</v>
      </c>
      <c r="AY39" s="328"/>
      <c r="AZ39" s="223"/>
      <c r="BA39" s="168">
        <v>160</v>
      </c>
      <c r="BB39" s="328"/>
      <c r="BC39" s="223"/>
      <c r="BD39" s="168">
        <v>160</v>
      </c>
      <c r="BE39" s="328"/>
      <c r="BF39" s="223"/>
      <c r="BG39" s="168">
        <v>160</v>
      </c>
      <c r="BH39" s="328"/>
      <c r="BI39" s="223"/>
      <c r="BJ39" s="168">
        <v>160</v>
      </c>
      <c r="BK39" s="328"/>
      <c r="BL39" s="223"/>
      <c r="BM39" s="280">
        <f t="shared" si="8"/>
        <v>0</v>
      </c>
      <c r="BN39" s="279">
        <f t="shared" si="9"/>
        <v>0</v>
      </c>
      <c r="BO39" s="280">
        <f t="shared" si="10"/>
        <v>0</v>
      </c>
      <c r="BP39" s="281">
        <f t="shared" si="11"/>
        <v>0</v>
      </c>
      <c r="BQ39" s="4"/>
      <c r="BR39" s="4"/>
      <c r="BS39" s="164">
        <v>160</v>
      </c>
      <c r="BT39" s="327"/>
      <c r="BU39" s="177"/>
      <c r="BV39" s="164">
        <v>160</v>
      </c>
      <c r="BW39" s="327"/>
      <c r="BX39" s="177"/>
      <c r="BY39" s="164">
        <v>160</v>
      </c>
      <c r="BZ39" s="327"/>
      <c r="CA39" s="177"/>
      <c r="CB39" s="164">
        <v>160</v>
      </c>
      <c r="CC39" s="327"/>
      <c r="CD39" s="177"/>
      <c r="CE39" s="164">
        <v>160</v>
      </c>
      <c r="CF39" s="327"/>
      <c r="CG39" s="177"/>
      <c r="CH39" s="164">
        <v>160</v>
      </c>
      <c r="CI39" s="327"/>
      <c r="CJ39" s="177"/>
      <c r="CK39" s="164">
        <v>160</v>
      </c>
      <c r="CL39" s="327"/>
      <c r="CM39" s="177"/>
      <c r="CN39" s="164">
        <v>160</v>
      </c>
      <c r="CO39" s="327"/>
      <c r="CP39" s="177"/>
      <c r="CQ39" s="164">
        <v>160</v>
      </c>
      <c r="CR39" s="327"/>
      <c r="CS39" s="177"/>
      <c r="CT39" s="164">
        <v>160</v>
      </c>
      <c r="CU39" s="327"/>
      <c r="CV39" s="177"/>
      <c r="CW39" s="164">
        <v>160</v>
      </c>
      <c r="CX39" s="327"/>
      <c r="CY39" s="177"/>
      <c r="CZ39" s="164">
        <v>160</v>
      </c>
      <c r="DA39" s="327"/>
      <c r="DB39" s="177"/>
      <c r="DC39" s="278">
        <f t="shared" si="12"/>
        <v>0</v>
      </c>
      <c r="DD39" s="279">
        <f t="shared" si="13"/>
        <v>0</v>
      </c>
      <c r="DE39" s="280">
        <f t="shared" si="14"/>
        <v>0</v>
      </c>
      <c r="DF39" s="281">
        <f t="shared" si="15"/>
        <v>0</v>
      </c>
      <c r="DG39" s="4"/>
      <c r="DH39" s="4"/>
      <c r="DI39" s="164">
        <v>160</v>
      </c>
      <c r="DJ39" s="327"/>
      <c r="DK39" s="177"/>
      <c r="DL39" s="164">
        <v>160</v>
      </c>
      <c r="DM39" s="327"/>
      <c r="DN39" s="177"/>
      <c r="DO39" s="164">
        <v>160</v>
      </c>
      <c r="DP39" s="327"/>
      <c r="DQ39" s="177"/>
      <c r="DR39" s="164">
        <v>160</v>
      </c>
      <c r="DS39" s="327"/>
      <c r="DT39" s="177"/>
      <c r="DU39" s="164">
        <v>160</v>
      </c>
      <c r="DV39" s="327"/>
      <c r="DW39" s="177"/>
      <c r="DX39" s="164">
        <v>160</v>
      </c>
      <c r="DY39" s="327"/>
      <c r="DZ39" s="177"/>
      <c r="EA39" s="164">
        <v>160</v>
      </c>
      <c r="EB39" s="327"/>
      <c r="EC39" s="177"/>
      <c r="ED39" s="164">
        <v>160</v>
      </c>
      <c r="EE39" s="327"/>
      <c r="EF39" s="177"/>
      <c r="EG39" s="164">
        <v>160</v>
      </c>
      <c r="EH39" s="327"/>
      <c r="EI39" s="177"/>
      <c r="EJ39" s="164">
        <v>160</v>
      </c>
      <c r="EK39" s="327"/>
      <c r="EL39" s="177"/>
      <c r="EM39" s="164">
        <v>160</v>
      </c>
      <c r="EN39" s="327"/>
      <c r="EO39" s="177"/>
      <c r="EP39" s="164">
        <v>160</v>
      </c>
      <c r="EQ39" s="327"/>
      <c r="ER39" s="177"/>
      <c r="ES39" s="278">
        <f t="shared" si="16"/>
        <v>0</v>
      </c>
      <c r="ET39" s="279">
        <f t="shared" si="17"/>
        <v>0</v>
      </c>
      <c r="EU39" s="280">
        <f t="shared" si="18"/>
        <v>0</v>
      </c>
      <c r="EV39" s="281">
        <f t="shared" si="19"/>
        <v>0</v>
      </c>
      <c r="EW39" s="4"/>
      <c r="EX39" s="4"/>
      <c r="EY39" s="164">
        <v>160</v>
      </c>
      <c r="EZ39" s="327"/>
      <c r="FA39" s="177"/>
      <c r="FB39" s="164">
        <v>160</v>
      </c>
      <c r="FC39" s="327"/>
      <c r="FD39" s="177"/>
      <c r="FE39" s="164">
        <v>160</v>
      </c>
      <c r="FF39" s="327"/>
      <c r="FG39" s="177"/>
      <c r="FH39" s="164">
        <v>160</v>
      </c>
      <c r="FI39" s="327"/>
      <c r="FJ39" s="177"/>
      <c r="FK39" s="164">
        <v>160</v>
      </c>
      <c r="FL39" s="327"/>
      <c r="FM39" s="177"/>
      <c r="FN39" s="164">
        <v>160</v>
      </c>
      <c r="FO39" s="327"/>
      <c r="FP39" s="177"/>
      <c r="FQ39" s="164">
        <v>160</v>
      </c>
      <c r="FR39" s="327"/>
      <c r="FS39" s="177"/>
      <c r="FT39" s="164">
        <v>160</v>
      </c>
      <c r="FU39" s="327"/>
      <c r="FV39" s="177"/>
      <c r="FW39" s="164">
        <v>160</v>
      </c>
      <c r="FX39" s="327"/>
      <c r="FY39" s="177"/>
      <c r="FZ39" s="164">
        <v>160</v>
      </c>
      <c r="GA39" s="327"/>
      <c r="GB39" s="177"/>
      <c r="GC39" s="164">
        <v>160</v>
      </c>
      <c r="GD39" s="327"/>
      <c r="GE39" s="177"/>
      <c r="GF39" s="164">
        <v>160</v>
      </c>
      <c r="GG39" s="327"/>
      <c r="GH39" s="177"/>
      <c r="GI39" s="278">
        <f t="shared" si="20"/>
        <v>0</v>
      </c>
      <c r="GJ39" s="279">
        <f t="shared" si="21"/>
        <v>0</v>
      </c>
      <c r="GK39" s="280">
        <f t="shared" si="22"/>
        <v>0</v>
      </c>
      <c r="GL39" s="281">
        <f t="shared" si="23"/>
        <v>0</v>
      </c>
      <c r="GM39" s="4"/>
      <c r="GN39" s="4"/>
      <c r="GO39" s="164">
        <v>160</v>
      </c>
      <c r="GP39" s="327"/>
      <c r="GQ39" s="177"/>
      <c r="GR39" s="164">
        <v>160</v>
      </c>
      <c r="GS39" s="327"/>
      <c r="GT39" s="177"/>
      <c r="GU39" s="164">
        <v>160</v>
      </c>
      <c r="GV39" s="327"/>
      <c r="GW39" s="177"/>
      <c r="GX39" s="164">
        <v>160</v>
      </c>
      <c r="GY39" s="327"/>
      <c r="GZ39" s="177"/>
      <c r="HA39" s="164">
        <v>160</v>
      </c>
      <c r="HB39" s="327"/>
      <c r="HC39" s="177"/>
      <c r="HD39" s="164">
        <v>160</v>
      </c>
      <c r="HE39" s="327"/>
      <c r="HF39" s="177"/>
      <c r="HG39" s="164">
        <v>160</v>
      </c>
      <c r="HH39" s="327"/>
      <c r="HI39" s="177"/>
      <c r="HJ39" s="164">
        <v>160</v>
      </c>
      <c r="HK39" s="327"/>
      <c r="HL39" s="177"/>
      <c r="HM39" s="164">
        <v>160</v>
      </c>
      <c r="HN39" s="327"/>
      <c r="HO39" s="177"/>
      <c r="HP39" s="164">
        <v>160</v>
      </c>
      <c r="HQ39" s="327"/>
      <c r="HR39" s="177"/>
      <c r="HS39" s="164">
        <v>160</v>
      </c>
      <c r="HT39" s="327"/>
      <c r="HU39" s="177"/>
      <c r="HV39" s="164">
        <v>160</v>
      </c>
      <c r="HW39" s="327"/>
      <c r="HX39" s="177"/>
      <c r="HY39" s="278">
        <f t="shared" si="24"/>
        <v>0</v>
      </c>
      <c r="HZ39" s="279">
        <f t="shared" si="25"/>
        <v>0</v>
      </c>
      <c r="IA39" s="280">
        <f t="shared" si="26"/>
        <v>0</v>
      </c>
      <c r="IB39" s="281">
        <f t="shared" si="27"/>
        <v>0</v>
      </c>
      <c r="IC39" s="4"/>
      <c r="ID39" s="4"/>
      <c r="IE39" s="164">
        <v>160</v>
      </c>
      <c r="IF39" s="327"/>
      <c r="IG39" s="177"/>
      <c r="IH39" s="164">
        <v>160</v>
      </c>
      <c r="II39" s="327"/>
      <c r="IJ39" s="177"/>
      <c r="IK39" s="164">
        <v>160</v>
      </c>
      <c r="IL39" s="327"/>
      <c r="IM39" s="177"/>
      <c r="IN39" s="164">
        <v>160</v>
      </c>
      <c r="IO39" s="327"/>
      <c r="IP39" s="177"/>
      <c r="IQ39" s="164">
        <v>160</v>
      </c>
      <c r="IR39" s="327"/>
      <c r="IS39" s="177"/>
      <c r="IT39" s="164">
        <v>160</v>
      </c>
      <c r="IU39" s="327"/>
      <c r="IV39" s="177"/>
      <c r="IW39" s="164">
        <v>160</v>
      </c>
      <c r="IX39" s="327"/>
      <c r="IY39" s="177"/>
      <c r="IZ39" s="164">
        <v>160</v>
      </c>
      <c r="JA39" s="327"/>
      <c r="JB39" s="177"/>
      <c r="JC39" s="164">
        <v>160</v>
      </c>
      <c r="JD39" s="327"/>
      <c r="JE39" s="177"/>
      <c r="JF39" s="164">
        <v>160</v>
      </c>
      <c r="JG39" s="327"/>
      <c r="JH39" s="177"/>
      <c r="JI39" s="164">
        <v>160</v>
      </c>
      <c r="JJ39" s="327"/>
      <c r="JK39" s="177"/>
      <c r="JL39" s="164">
        <v>160</v>
      </c>
      <c r="JM39" s="327"/>
      <c r="JN39" s="177"/>
      <c r="JO39" s="278">
        <f t="shared" si="28"/>
        <v>0</v>
      </c>
      <c r="JP39" s="279">
        <f t="shared" si="29"/>
        <v>0</v>
      </c>
      <c r="JQ39" s="280">
        <f t="shared" si="30"/>
        <v>0</v>
      </c>
      <c r="JR39" s="281">
        <f t="shared" si="31"/>
        <v>0</v>
      </c>
      <c r="JS39" s="4"/>
      <c r="JT39" s="4"/>
      <c r="JU39" s="164">
        <v>160</v>
      </c>
      <c r="JV39" s="327"/>
      <c r="JW39" s="177"/>
      <c r="JX39" s="164">
        <v>160</v>
      </c>
      <c r="JY39" s="327"/>
      <c r="JZ39" s="177"/>
      <c r="KA39" s="164">
        <v>160</v>
      </c>
      <c r="KB39" s="327"/>
      <c r="KC39" s="177"/>
      <c r="KD39" s="164">
        <v>160</v>
      </c>
      <c r="KE39" s="327"/>
      <c r="KF39" s="177"/>
      <c r="KG39" s="164">
        <v>160</v>
      </c>
      <c r="KH39" s="327"/>
      <c r="KI39" s="177"/>
      <c r="KJ39" s="164">
        <v>160</v>
      </c>
      <c r="KK39" s="327"/>
      <c r="KL39" s="177"/>
      <c r="KM39" s="164">
        <v>160</v>
      </c>
      <c r="KN39" s="327"/>
      <c r="KO39" s="177"/>
      <c r="KP39" s="164">
        <v>160</v>
      </c>
      <c r="KQ39" s="327"/>
      <c r="KR39" s="177"/>
      <c r="KS39" s="164">
        <v>160</v>
      </c>
      <c r="KT39" s="327"/>
      <c r="KU39" s="177"/>
      <c r="KV39" s="164">
        <v>160</v>
      </c>
      <c r="KW39" s="327"/>
      <c r="KX39" s="177"/>
      <c r="KY39" s="164">
        <v>160</v>
      </c>
      <c r="KZ39" s="327"/>
      <c r="LA39" s="177"/>
      <c r="LB39" s="164">
        <v>160</v>
      </c>
      <c r="LC39" s="327"/>
      <c r="LD39" s="177"/>
      <c r="LE39" s="278">
        <f t="shared" si="32"/>
        <v>0</v>
      </c>
      <c r="LF39" s="279">
        <f t="shared" si="33"/>
        <v>0</v>
      </c>
      <c r="LG39" s="280">
        <f t="shared" si="34"/>
        <v>0</v>
      </c>
      <c r="LH39" s="281">
        <f t="shared" si="35"/>
        <v>0</v>
      </c>
      <c r="LI39" s="4"/>
      <c r="LJ39" s="4"/>
      <c r="LK39" s="164">
        <v>160</v>
      </c>
      <c r="LL39" s="327"/>
      <c r="LM39" s="177"/>
      <c r="LN39" s="164">
        <v>160</v>
      </c>
      <c r="LO39" s="327"/>
      <c r="LP39" s="177"/>
      <c r="LQ39" s="164">
        <v>160</v>
      </c>
      <c r="LR39" s="327"/>
      <c r="LS39" s="177"/>
      <c r="LT39" s="164">
        <v>160</v>
      </c>
      <c r="LU39" s="327"/>
      <c r="LV39" s="177"/>
      <c r="LW39" s="164">
        <v>160</v>
      </c>
      <c r="LX39" s="327"/>
      <c r="LY39" s="177"/>
      <c r="LZ39" s="164">
        <v>160</v>
      </c>
      <c r="MA39" s="327"/>
      <c r="MB39" s="177"/>
      <c r="MC39" s="164">
        <v>160</v>
      </c>
      <c r="MD39" s="327"/>
      <c r="ME39" s="177"/>
      <c r="MF39" s="164">
        <v>160</v>
      </c>
      <c r="MG39" s="327"/>
      <c r="MH39" s="177"/>
      <c r="MI39" s="164">
        <v>160</v>
      </c>
      <c r="MJ39" s="327"/>
      <c r="MK39" s="177"/>
      <c r="ML39" s="164">
        <v>160</v>
      </c>
      <c r="MM39" s="327"/>
      <c r="MN39" s="177"/>
      <c r="MO39" s="164">
        <v>160</v>
      </c>
      <c r="MP39" s="327"/>
      <c r="MQ39" s="177"/>
      <c r="MR39" s="164">
        <v>160</v>
      </c>
      <c r="MS39" s="327"/>
      <c r="MT39" s="177"/>
      <c r="MU39" s="278">
        <f t="shared" si="36"/>
        <v>0</v>
      </c>
      <c r="MV39" s="279">
        <f t="shared" si="37"/>
        <v>0</v>
      </c>
      <c r="MW39" s="280">
        <f t="shared" si="38"/>
        <v>0</v>
      </c>
      <c r="MX39" s="281">
        <f t="shared" si="39"/>
        <v>0</v>
      </c>
      <c r="MY39" s="4"/>
      <c r="MZ39" s="4"/>
      <c r="NA39" s="164">
        <v>160</v>
      </c>
      <c r="NB39" s="327"/>
      <c r="NC39" s="177"/>
      <c r="ND39" s="164">
        <v>160</v>
      </c>
      <c r="NE39" s="327"/>
      <c r="NF39" s="177"/>
      <c r="NG39" s="164">
        <v>160</v>
      </c>
      <c r="NH39" s="327"/>
      <c r="NI39" s="177"/>
      <c r="NJ39" s="164">
        <v>160</v>
      </c>
      <c r="NK39" s="327"/>
      <c r="NL39" s="177"/>
      <c r="NM39" s="164">
        <v>160</v>
      </c>
      <c r="NN39" s="327"/>
      <c r="NO39" s="177"/>
      <c r="NP39" s="164">
        <v>160</v>
      </c>
      <c r="NQ39" s="327"/>
      <c r="NR39" s="177"/>
      <c r="NS39" s="164">
        <v>160</v>
      </c>
      <c r="NT39" s="327"/>
      <c r="NU39" s="177"/>
      <c r="NV39" s="164">
        <v>160</v>
      </c>
      <c r="NW39" s="327"/>
      <c r="NX39" s="177"/>
      <c r="NY39" s="164">
        <v>160</v>
      </c>
      <c r="NZ39" s="327"/>
      <c r="OA39" s="177"/>
      <c r="OB39" s="164">
        <v>160</v>
      </c>
      <c r="OC39" s="327"/>
      <c r="OD39" s="177"/>
      <c r="OE39" s="164">
        <v>160</v>
      </c>
      <c r="OF39" s="327"/>
      <c r="OG39" s="177"/>
      <c r="OH39" s="164">
        <v>160</v>
      </c>
      <c r="OI39" s="327"/>
      <c r="OJ39" s="177"/>
      <c r="OK39" s="278">
        <f t="shared" si="40"/>
        <v>0</v>
      </c>
      <c r="OL39" s="279">
        <f t="shared" si="41"/>
        <v>0</v>
      </c>
      <c r="OM39" s="280">
        <f t="shared" si="42"/>
        <v>0</v>
      </c>
      <c r="ON39" s="281">
        <f t="shared" si="43"/>
        <v>0</v>
      </c>
      <c r="OO39" s="4"/>
      <c r="OP39" s="4"/>
      <c r="OQ39" s="283" t="s">
        <v>297</v>
      </c>
      <c r="OR39" s="354">
        <v>160</v>
      </c>
      <c r="OS39" s="327"/>
      <c r="OT39" s="177"/>
      <c r="OU39" s="278">
        <f t="shared" si="44"/>
        <v>0</v>
      </c>
      <c r="OV39" s="281">
        <f t="shared" si="45"/>
        <v>0</v>
      </c>
      <c r="OW39" s="280">
        <f t="shared" si="46"/>
        <v>0</v>
      </c>
      <c r="OX39" s="281">
        <f t="shared" si="47"/>
        <v>0</v>
      </c>
      <c r="OY39" s="293"/>
      <c r="OZ39" s="4"/>
      <c r="PA39" s="4"/>
      <c r="PB39" s="274">
        <f t="shared" ref="PB39:PB70" si="53">BM39+DC39+ES39+GI39+HY39+JO39+LE39+MU39+OK39+OU39</f>
        <v>0</v>
      </c>
      <c r="PC39" s="275">
        <f t="shared" ref="PC39:PC70" si="54">BN39+DD39+ET39+GJ39+HZ39+JP39+LF39+MV39+OL39+OV39</f>
        <v>0</v>
      </c>
      <c r="PD39" s="280">
        <f t="shared" ref="PD39:PD70" si="55">E39-PB39</f>
        <v>0</v>
      </c>
      <c r="PE39" s="281">
        <f t="shared" ref="PE39:PE70" si="56">J39-PC39</f>
        <v>0</v>
      </c>
      <c r="PF39" s="276">
        <f t="shared" ref="PF39:PF70" si="57">BO39+DE39+EU39+GK39+IA39+JQ39+LG39+MW39+OM39+OW39</f>
        <v>0</v>
      </c>
      <c r="PG39" s="277">
        <f t="shared" ref="PG39:PG70" si="58">BP39+DF39+EV39+GL39+IB39+JR39+LH39+MX39+ON39+OX39</f>
        <v>0</v>
      </c>
      <c r="PH39" s="280">
        <f t="shared" ref="PH39:PH70" si="59">M39-PF39</f>
        <v>0</v>
      </c>
      <c r="PI39" s="279">
        <f t="shared" ref="PI39:PI70" si="60">O39-PG39</f>
        <v>0</v>
      </c>
      <c r="PJ39" s="406">
        <f t="shared" si="48"/>
        <v>0</v>
      </c>
      <c r="PK39" s="368">
        <f t="shared" si="49"/>
        <v>0</v>
      </c>
      <c r="PL39" s="409" t="s">
        <v>338</v>
      </c>
      <c r="PM39" s="373" t="s">
        <v>338</v>
      </c>
      <c r="PN39" s="406">
        <f t="shared" si="50"/>
        <v>0</v>
      </c>
      <c r="PO39" s="368">
        <f t="shared" si="51"/>
        <v>0</v>
      </c>
      <c r="PR39" s="4"/>
    </row>
    <row r="40" spans="1:440" s="28" customFormat="1" ht="15" hidden="1" customHeight="1" x14ac:dyDescent="0.25">
      <c r="A40" s="26"/>
      <c r="B40" s="118"/>
      <c r="C40" s="585"/>
      <c r="D40" s="586"/>
      <c r="E40" s="589"/>
      <c r="F40" s="656"/>
      <c r="G40" s="588"/>
      <c r="H40" s="119"/>
      <c r="I40" s="112">
        <f>INT(ROUND(F40,2)*(IF(RIGHT(G40,1)="*",data!$J$3*H40+(IF(H40&gt;0, data!$K$3,0)),(IF(G40&gt;0,data!$J$3*RIGHT(G40,5)+data!$K$3,0)))))</f>
        <v>0</v>
      </c>
      <c r="J40" s="112"/>
      <c r="K40" s="112"/>
      <c r="L40" s="543"/>
      <c r="M40" s="536"/>
      <c r="N40" s="112">
        <f>INT(ROUND(F40,2)*(IF(J40&gt;0,(IF(L40="ano",data!$J$6,0)),0)))</f>
        <v>0</v>
      </c>
      <c r="O40" s="114"/>
      <c r="P40" s="123"/>
      <c r="Q40" s="26"/>
      <c r="R40" s="116"/>
      <c r="S40" s="688"/>
      <c r="T40" s="117" t="s">
        <v>338</v>
      </c>
      <c r="U40" s="377"/>
      <c r="X40" s="26">
        <f>IF(OR(G40=data!$I$18,G40=data!$I$19,G40=data!$I$20,G40=data!$I$21,G40=data!$I$22,G40=data!$I$23,G40=data!$I$24,G40=data!$I$25,G40=data!$I$26,G40=data!$I$27,G40=data!$I$28,G40=data!$I$29,G40=data!$I$30,G40=data!$I$31,G40=data!$I$32,G40=data!$I$33,G40=data!$I$34,G40=data!$I$35,G40=data!$I$36,G40=data!$I$37,G40=data!$I$38,G40=data!$I$39,G40=data!$I$40,G40=data!$I$41,G40=data!$I$42,G40=data!$I$43,G40=data!$I$44),1,0)</f>
        <v>0</v>
      </c>
      <c r="Y40" s="26"/>
      <c r="Z40" s="173" t="s">
        <v>297</v>
      </c>
      <c r="AA40" s="10"/>
      <c r="AB40" s="10"/>
      <c r="AC40" s="560">
        <v>160</v>
      </c>
      <c r="AD40" s="561"/>
      <c r="AE40" s="562"/>
      <c r="AF40" s="560">
        <v>160</v>
      </c>
      <c r="AG40" s="561"/>
      <c r="AH40" s="562"/>
      <c r="AI40" s="560">
        <v>160</v>
      </c>
      <c r="AJ40" s="561"/>
      <c r="AK40" s="562"/>
      <c r="AL40" s="560">
        <v>160</v>
      </c>
      <c r="AM40" s="561"/>
      <c r="AN40" s="562"/>
      <c r="AO40" s="560">
        <v>160</v>
      </c>
      <c r="AP40" s="561"/>
      <c r="AQ40" s="562"/>
      <c r="AR40" s="560">
        <v>160</v>
      </c>
      <c r="AS40" s="561"/>
      <c r="AT40" s="562"/>
      <c r="AU40" s="560">
        <v>160</v>
      </c>
      <c r="AV40" s="561"/>
      <c r="AW40" s="562"/>
      <c r="AX40" s="560">
        <v>160</v>
      </c>
      <c r="AY40" s="561"/>
      <c r="AZ40" s="562"/>
      <c r="BA40" s="560">
        <v>160</v>
      </c>
      <c r="BB40" s="561"/>
      <c r="BC40" s="562"/>
      <c r="BD40" s="560">
        <v>160</v>
      </c>
      <c r="BE40" s="561"/>
      <c r="BF40" s="562"/>
      <c r="BG40" s="560">
        <v>160</v>
      </c>
      <c r="BH40" s="561"/>
      <c r="BI40" s="562"/>
      <c r="BJ40" s="560">
        <v>160</v>
      </c>
      <c r="BK40" s="561"/>
      <c r="BL40" s="562"/>
      <c r="BM40" s="280">
        <f t="shared" si="8"/>
        <v>0</v>
      </c>
      <c r="BN40" s="279">
        <f t="shared" si="9"/>
        <v>0</v>
      </c>
      <c r="BO40" s="280">
        <f t="shared" si="10"/>
        <v>0</v>
      </c>
      <c r="BP40" s="281">
        <f t="shared" si="11"/>
        <v>0</v>
      </c>
      <c r="BQ40" s="23"/>
      <c r="BR40" s="23"/>
      <c r="BS40" s="174">
        <v>160</v>
      </c>
      <c r="BT40" s="573"/>
      <c r="BU40" s="175"/>
      <c r="BV40" s="174">
        <v>160</v>
      </c>
      <c r="BW40" s="573"/>
      <c r="BX40" s="175"/>
      <c r="BY40" s="174">
        <v>160</v>
      </c>
      <c r="BZ40" s="573"/>
      <c r="CA40" s="175"/>
      <c r="CB40" s="174">
        <v>160</v>
      </c>
      <c r="CC40" s="573"/>
      <c r="CD40" s="175"/>
      <c r="CE40" s="174">
        <v>160</v>
      </c>
      <c r="CF40" s="573"/>
      <c r="CG40" s="175"/>
      <c r="CH40" s="174">
        <v>160</v>
      </c>
      <c r="CI40" s="573"/>
      <c r="CJ40" s="175"/>
      <c r="CK40" s="174">
        <v>160</v>
      </c>
      <c r="CL40" s="573"/>
      <c r="CM40" s="175"/>
      <c r="CN40" s="174">
        <v>160</v>
      </c>
      <c r="CO40" s="573"/>
      <c r="CP40" s="175"/>
      <c r="CQ40" s="174">
        <v>160</v>
      </c>
      <c r="CR40" s="573"/>
      <c r="CS40" s="175"/>
      <c r="CT40" s="174">
        <v>160</v>
      </c>
      <c r="CU40" s="573"/>
      <c r="CV40" s="175"/>
      <c r="CW40" s="174">
        <v>160</v>
      </c>
      <c r="CX40" s="573"/>
      <c r="CY40" s="175"/>
      <c r="CZ40" s="174">
        <v>160</v>
      </c>
      <c r="DA40" s="573"/>
      <c r="DB40" s="175"/>
      <c r="DC40" s="278">
        <f t="shared" si="12"/>
        <v>0</v>
      </c>
      <c r="DD40" s="279">
        <f t="shared" si="13"/>
        <v>0</v>
      </c>
      <c r="DE40" s="280">
        <f t="shared" si="14"/>
        <v>0</v>
      </c>
      <c r="DF40" s="281">
        <f t="shared" si="15"/>
        <v>0</v>
      </c>
      <c r="DG40" s="23"/>
      <c r="DH40" s="23"/>
      <c r="DI40" s="174">
        <v>160</v>
      </c>
      <c r="DJ40" s="573"/>
      <c r="DK40" s="175"/>
      <c r="DL40" s="174">
        <v>160</v>
      </c>
      <c r="DM40" s="573"/>
      <c r="DN40" s="175"/>
      <c r="DO40" s="174">
        <v>160</v>
      </c>
      <c r="DP40" s="573"/>
      <c r="DQ40" s="175"/>
      <c r="DR40" s="174">
        <v>160</v>
      </c>
      <c r="DS40" s="573"/>
      <c r="DT40" s="175"/>
      <c r="DU40" s="174">
        <v>160</v>
      </c>
      <c r="DV40" s="573"/>
      <c r="DW40" s="175"/>
      <c r="DX40" s="174">
        <v>160</v>
      </c>
      <c r="DY40" s="573"/>
      <c r="DZ40" s="175"/>
      <c r="EA40" s="174">
        <v>160</v>
      </c>
      <c r="EB40" s="573"/>
      <c r="EC40" s="175"/>
      <c r="ED40" s="174">
        <v>160</v>
      </c>
      <c r="EE40" s="573"/>
      <c r="EF40" s="175"/>
      <c r="EG40" s="174">
        <v>160</v>
      </c>
      <c r="EH40" s="573"/>
      <c r="EI40" s="175"/>
      <c r="EJ40" s="174">
        <v>160</v>
      </c>
      <c r="EK40" s="573"/>
      <c r="EL40" s="175"/>
      <c r="EM40" s="174">
        <v>160</v>
      </c>
      <c r="EN40" s="573"/>
      <c r="EO40" s="175"/>
      <c r="EP40" s="174">
        <v>160</v>
      </c>
      <c r="EQ40" s="573"/>
      <c r="ER40" s="175"/>
      <c r="ES40" s="278">
        <f t="shared" si="16"/>
        <v>0</v>
      </c>
      <c r="ET40" s="279">
        <f t="shared" si="17"/>
        <v>0</v>
      </c>
      <c r="EU40" s="280">
        <f t="shared" si="18"/>
        <v>0</v>
      </c>
      <c r="EV40" s="281">
        <f t="shared" si="19"/>
        <v>0</v>
      </c>
      <c r="EW40" s="23"/>
      <c r="EX40" s="23"/>
      <c r="EY40" s="174">
        <v>160</v>
      </c>
      <c r="EZ40" s="573"/>
      <c r="FA40" s="175"/>
      <c r="FB40" s="174">
        <v>160</v>
      </c>
      <c r="FC40" s="573"/>
      <c r="FD40" s="175"/>
      <c r="FE40" s="174">
        <v>160</v>
      </c>
      <c r="FF40" s="573"/>
      <c r="FG40" s="175"/>
      <c r="FH40" s="174">
        <v>160</v>
      </c>
      <c r="FI40" s="573"/>
      <c r="FJ40" s="175"/>
      <c r="FK40" s="174">
        <v>160</v>
      </c>
      <c r="FL40" s="573"/>
      <c r="FM40" s="175"/>
      <c r="FN40" s="174">
        <v>160</v>
      </c>
      <c r="FO40" s="573"/>
      <c r="FP40" s="175"/>
      <c r="FQ40" s="174">
        <v>160</v>
      </c>
      <c r="FR40" s="573"/>
      <c r="FS40" s="175"/>
      <c r="FT40" s="174">
        <v>160</v>
      </c>
      <c r="FU40" s="573"/>
      <c r="FV40" s="175"/>
      <c r="FW40" s="174">
        <v>160</v>
      </c>
      <c r="FX40" s="573"/>
      <c r="FY40" s="175"/>
      <c r="FZ40" s="174">
        <v>160</v>
      </c>
      <c r="GA40" s="573"/>
      <c r="GB40" s="175"/>
      <c r="GC40" s="174">
        <v>160</v>
      </c>
      <c r="GD40" s="573"/>
      <c r="GE40" s="175"/>
      <c r="GF40" s="174">
        <v>160</v>
      </c>
      <c r="GG40" s="573"/>
      <c r="GH40" s="175"/>
      <c r="GI40" s="278">
        <f t="shared" si="20"/>
        <v>0</v>
      </c>
      <c r="GJ40" s="279">
        <f t="shared" si="21"/>
        <v>0</v>
      </c>
      <c r="GK40" s="280">
        <f t="shared" si="22"/>
        <v>0</v>
      </c>
      <c r="GL40" s="281">
        <f t="shared" si="23"/>
        <v>0</v>
      </c>
      <c r="GM40" s="23"/>
      <c r="GN40" s="23"/>
      <c r="GO40" s="174">
        <v>160</v>
      </c>
      <c r="GP40" s="573"/>
      <c r="GQ40" s="175"/>
      <c r="GR40" s="174">
        <v>160</v>
      </c>
      <c r="GS40" s="573"/>
      <c r="GT40" s="175"/>
      <c r="GU40" s="174">
        <v>160</v>
      </c>
      <c r="GV40" s="573"/>
      <c r="GW40" s="175"/>
      <c r="GX40" s="174">
        <v>160</v>
      </c>
      <c r="GY40" s="573"/>
      <c r="GZ40" s="175"/>
      <c r="HA40" s="174">
        <v>160</v>
      </c>
      <c r="HB40" s="573"/>
      <c r="HC40" s="175"/>
      <c r="HD40" s="174">
        <v>160</v>
      </c>
      <c r="HE40" s="573"/>
      <c r="HF40" s="175"/>
      <c r="HG40" s="174">
        <v>160</v>
      </c>
      <c r="HH40" s="573"/>
      <c r="HI40" s="175"/>
      <c r="HJ40" s="174">
        <v>160</v>
      </c>
      <c r="HK40" s="573"/>
      <c r="HL40" s="175"/>
      <c r="HM40" s="174">
        <v>160</v>
      </c>
      <c r="HN40" s="573"/>
      <c r="HO40" s="175"/>
      <c r="HP40" s="174">
        <v>160</v>
      </c>
      <c r="HQ40" s="573"/>
      <c r="HR40" s="175"/>
      <c r="HS40" s="174">
        <v>160</v>
      </c>
      <c r="HT40" s="573"/>
      <c r="HU40" s="175"/>
      <c r="HV40" s="174">
        <v>160</v>
      </c>
      <c r="HW40" s="573"/>
      <c r="HX40" s="175"/>
      <c r="HY40" s="278">
        <f t="shared" si="24"/>
        <v>0</v>
      </c>
      <c r="HZ40" s="279">
        <f t="shared" si="25"/>
        <v>0</v>
      </c>
      <c r="IA40" s="280">
        <f t="shared" si="26"/>
        <v>0</v>
      </c>
      <c r="IB40" s="281">
        <f t="shared" si="27"/>
        <v>0</v>
      </c>
      <c r="IC40" s="23"/>
      <c r="ID40" s="23"/>
      <c r="IE40" s="174">
        <v>160</v>
      </c>
      <c r="IF40" s="573"/>
      <c r="IG40" s="175"/>
      <c r="IH40" s="174">
        <v>160</v>
      </c>
      <c r="II40" s="573"/>
      <c r="IJ40" s="175"/>
      <c r="IK40" s="174">
        <v>160</v>
      </c>
      <c r="IL40" s="573"/>
      <c r="IM40" s="175"/>
      <c r="IN40" s="174">
        <v>160</v>
      </c>
      <c r="IO40" s="573"/>
      <c r="IP40" s="175"/>
      <c r="IQ40" s="174">
        <v>160</v>
      </c>
      <c r="IR40" s="573"/>
      <c r="IS40" s="175"/>
      <c r="IT40" s="174">
        <v>160</v>
      </c>
      <c r="IU40" s="573"/>
      <c r="IV40" s="175"/>
      <c r="IW40" s="174">
        <v>160</v>
      </c>
      <c r="IX40" s="573"/>
      <c r="IY40" s="175"/>
      <c r="IZ40" s="174">
        <v>160</v>
      </c>
      <c r="JA40" s="573"/>
      <c r="JB40" s="175"/>
      <c r="JC40" s="174">
        <v>160</v>
      </c>
      <c r="JD40" s="573"/>
      <c r="JE40" s="175"/>
      <c r="JF40" s="174">
        <v>160</v>
      </c>
      <c r="JG40" s="573"/>
      <c r="JH40" s="175"/>
      <c r="JI40" s="174">
        <v>160</v>
      </c>
      <c r="JJ40" s="573"/>
      <c r="JK40" s="175"/>
      <c r="JL40" s="174">
        <v>160</v>
      </c>
      <c r="JM40" s="573"/>
      <c r="JN40" s="175"/>
      <c r="JO40" s="278">
        <f t="shared" si="28"/>
        <v>0</v>
      </c>
      <c r="JP40" s="279">
        <f t="shared" si="29"/>
        <v>0</v>
      </c>
      <c r="JQ40" s="280">
        <f t="shared" si="30"/>
        <v>0</v>
      </c>
      <c r="JR40" s="281">
        <f t="shared" si="31"/>
        <v>0</v>
      </c>
      <c r="JS40" s="23"/>
      <c r="JT40" s="23"/>
      <c r="JU40" s="174">
        <v>160</v>
      </c>
      <c r="JV40" s="573"/>
      <c r="JW40" s="175"/>
      <c r="JX40" s="174">
        <v>160</v>
      </c>
      <c r="JY40" s="573"/>
      <c r="JZ40" s="175"/>
      <c r="KA40" s="174">
        <v>160</v>
      </c>
      <c r="KB40" s="573"/>
      <c r="KC40" s="175"/>
      <c r="KD40" s="174">
        <v>160</v>
      </c>
      <c r="KE40" s="573"/>
      <c r="KF40" s="175"/>
      <c r="KG40" s="174">
        <v>160</v>
      </c>
      <c r="KH40" s="573"/>
      <c r="KI40" s="175"/>
      <c r="KJ40" s="174">
        <v>160</v>
      </c>
      <c r="KK40" s="573"/>
      <c r="KL40" s="175"/>
      <c r="KM40" s="174">
        <v>160</v>
      </c>
      <c r="KN40" s="573"/>
      <c r="KO40" s="175"/>
      <c r="KP40" s="174">
        <v>160</v>
      </c>
      <c r="KQ40" s="573"/>
      <c r="KR40" s="175"/>
      <c r="KS40" s="174">
        <v>160</v>
      </c>
      <c r="KT40" s="573"/>
      <c r="KU40" s="175"/>
      <c r="KV40" s="174">
        <v>160</v>
      </c>
      <c r="KW40" s="573"/>
      <c r="KX40" s="175"/>
      <c r="KY40" s="174">
        <v>160</v>
      </c>
      <c r="KZ40" s="573"/>
      <c r="LA40" s="175"/>
      <c r="LB40" s="174">
        <v>160</v>
      </c>
      <c r="LC40" s="573"/>
      <c r="LD40" s="175"/>
      <c r="LE40" s="278">
        <f t="shared" si="32"/>
        <v>0</v>
      </c>
      <c r="LF40" s="279">
        <f t="shared" si="33"/>
        <v>0</v>
      </c>
      <c r="LG40" s="280">
        <f t="shared" si="34"/>
        <v>0</v>
      </c>
      <c r="LH40" s="281">
        <f t="shared" si="35"/>
        <v>0</v>
      </c>
      <c r="LI40" s="23"/>
      <c r="LJ40" s="23"/>
      <c r="LK40" s="174">
        <v>160</v>
      </c>
      <c r="LL40" s="573"/>
      <c r="LM40" s="175"/>
      <c r="LN40" s="174">
        <v>160</v>
      </c>
      <c r="LO40" s="573"/>
      <c r="LP40" s="175"/>
      <c r="LQ40" s="174">
        <v>160</v>
      </c>
      <c r="LR40" s="573"/>
      <c r="LS40" s="175"/>
      <c r="LT40" s="174">
        <v>160</v>
      </c>
      <c r="LU40" s="573"/>
      <c r="LV40" s="175"/>
      <c r="LW40" s="174">
        <v>160</v>
      </c>
      <c r="LX40" s="573"/>
      <c r="LY40" s="175"/>
      <c r="LZ40" s="174">
        <v>160</v>
      </c>
      <c r="MA40" s="573"/>
      <c r="MB40" s="175"/>
      <c r="MC40" s="174">
        <v>160</v>
      </c>
      <c r="MD40" s="573"/>
      <c r="ME40" s="175"/>
      <c r="MF40" s="174">
        <v>160</v>
      </c>
      <c r="MG40" s="573"/>
      <c r="MH40" s="175"/>
      <c r="MI40" s="174">
        <v>160</v>
      </c>
      <c r="MJ40" s="573"/>
      <c r="MK40" s="175"/>
      <c r="ML40" s="174">
        <v>160</v>
      </c>
      <c r="MM40" s="573"/>
      <c r="MN40" s="175"/>
      <c r="MO40" s="174">
        <v>160</v>
      </c>
      <c r="MP40" s="573"/>
      <c r="MQ40" s="175"/>
      <c r="MR40" s="174">
        <v>160</v>
      </c>
      <c r="MS40" s="573"/>
      <c r="MT40" s="175"/>
      <c r="MU40" s="278">
        <f t="shared" si="36"/>
        <v>0</v>
      </c>
      <c r="MV40" s="279">
        <f t="shared" si="37"/>
        <v>0</v>
      </c>
      <c r="MW40" s="280">
        <f t="shared" si="38"/>
        <v>0</v>
      </c>
      <c r="MX40" s="281">
        <f t="shared" si="39"/>
        <v>0</v>
      </c>
      <c r="MY40" s="23"/>
      <c r="MZ40" s="23"/>
      <c r="NA40" s="174">
        <v>160</v>
      </c>
      <c r="NB40" s="573"/>
      <c r="NC40" s="175"/>
      <c r="ND40" s="174">
        <v>160</v>
      </c>
      <c r="NE40" s="573"/>
      <c r="NF40" s="175"/>
      <c r="NG40" s="174">
        <v>160</v>
      </c>
      <c r="NH40" s="573"/>
      <c r="NI40" s="175"/>
      <c r="NJ40" s="174">
        <v>160</v>
      </c>
      <c r="NK40" s="573"/>
      <c r="NL40" s="175"/>
      <c r="NM40" s="174">
        <v>160</v>
      </c>
      <c r="NN40" s="573"/>
      <c r="NO40" s="175"/>
      <c r="NP40" s="174">
        <v>160</v>
      </c>
      <c r="NQ40" s="573"/>
      <c r="NR40" s="175"/>
      <c r="NS40" s="174">
        <v>160</v>
      </c>
      <c r="NT40" s="573"/>
      <c r="NU40" s="175"/>
      <c r="NV40" s="174">
        <v>160</v>
      </c>
      <c r="NW40" s="573"/>
      <c r="NX40" s="175"/>
      <c r="NY40" s="174">
        <v>160</v>
      </c>
      <c r="NZ40" s="573"/>
      <c r="OA40" s="175"/>
      <c r="OB40" s="174">
        <v>160</v>
      </c>
      <c r="OC40" s="573"/>
      <c r="OD40" s="175"/>
      <c r="OE40" s="174">
        <v>160</v>
      </c>
      <c r="OF40" s="573"/>
      <c r="OG40" s="175"/>
      <c r="OH40" s="174">
        <v>160</v>
      </c>
      <c r="OI40" s="573"/>
      <c r="OJ40" s="175"/>
      <c r="OK40" s="278">
        <f t="shared" si="40"/>
        <v>0</v>
      </c>
      <c r="OL40" s="279">
        <f t="shared" si="41"/>
        <v>0</v>
      </c>
      <c r="OM40" s="280">
        <f t="shared" si="42"/>
        <v>0</v>
      </c>
      <c r="ON40" s="281">
        <f t="shared" si="43"/>
        <v>0</v>
      </c>
      <c r="OO40" s="23"/>
      <c r="OP40" s="23"/>
      <c r="OQ40" s="571" t="s">
        <v>297</v>
      </c>
      <c r="OR40" s="577">
        <v>160</v>
      </c>
      <c r="OS40" s="573"/>
      <c r="OT40" s="175"/>
      <c r="OU40" s="278">
        <f t="shared" si="44"/>
        <v>0</v>
      </c>
      <c r="OV40" s="281">
        <f t="shared" si="45"/>
        <v>0</v>
      </c>
      <c r="OW40" s="280">
        <f t="shared" si="46"/>
        <v>0</v>
      </c>
      <c r="OX40" s="281">
        <f t="shared" si="47"/>
        <v>0</v>
      </c>
      <c r="OY40" s="574"/>
      <c r="OZ40" s="23"/>
      <c r="PA40" s="23"/>
      <c r="PB40" s="274">
        <f t="shared" si="53"/>
        <v>0</v>
      </c>
      <c r="PC40" s="275">
        <f t="shared" si="54"/>
        <v>0</v>
      </c>
      <c r="PD40" s="280">
        <f t="shared" si="55"/>
        <v>0</v>
      </c>
      <c r="PE40" s="281">
        <f t="shared" si="56"/>
        <v>0</v>
      </c>
      <c r="PF40" s="276">
        <f t="shared" si="57"/>
        <v>0</v>
      </c>
      <c r="PG40" s="277">
        <f t="shared" si="58"/>
        <v>0</v>
      </c>
      <c r="PH40" s="280">
        <f t="shared" si="59"/>
        <v>0</v>
      </c>
      <c r="PI40" s="279">
        <f t="shared" si="60"/>
        <v>0</v>
      </c>
      <c r="PJ40" s="406">
        <f t="shared" si="48"/>
        <v>0</v>
      </c>
      <c r="PK40" s="368">
        <f t="shared" si="49"/>
        <v>0</v>
      </c>
      <c r="PL40" s="409" t="s">
        <v>338</v>
      </c>
      <c r="PM40" s="373" t="s">
        <v>338</v>
      </c>
      <c r="PN40" s="406">
        <f t="shared" si="50"/>
        <v>0</v>
      </c>
      <c r="PO40" s="368">
        <f t="shared" si="51"/>
        <v>0</v>
      </c>
      <c r="PP40" s="26"/>
      <c r="PQ40" s="26"/>
      <c r="PR40" s="23"/>
      <c r="PX40" s="26"/>
    </row>
    <row r="41" spans="1:440" s="26" customFormat="1" ht="16.5" customHeight="1" x14ac:dyDescent="0.25">
      <c r="B41" s="118" t="s">
        <v>27</v>
      </c>
      <c r="C41" s="1094"/>
      <c r="D41" s="1095"/>
      <c r="E41" s="320"/>
      <c r="F41" s="656">
        <v>1</v>
      </c>
      <c r="G41" s="321"/>
      <c r="H41" s="122"/>
      <c r="I41" s="112">
        <f>INT(ROUND(F41,2)*(IF(RIGHT(G41,1)="*",data!$J$3*H41+(IF(H41&gt;0, data!$K$3,0)),(IF(G41&gt;0,data!$J$3*RIGHT(G41,5)+data!$K$3,0)))))</f>
        <v>0</v>
      </c>
      <c r="J41" s="112">
        <f>IF(E41&gt;0,I41*E41,0)</f>
        <v>0</v>
      </c>
      <c r="K41" s="112"/>
      <c r="L41" s="317"/>
      <c r="M41" s="316"/>
      <c r="N41" s="112">
        <f>INT(ROUND(F41,2)*(IF(J41&gt;0,(IF(L41="ano",data!$J$6,0)),0)))</f>
        <v>0</v>
      </c>
      <c r="O41" s="114">
        <f>IF(M41&gt;E41,N41*E41,N41*M41)</f>
        <v>0</v>
      </c>
      <c r="P41" s="123">
        <f>J41+O41</f>
        <v>0</v>
      </c>
      <c r="R41" s="116" t="str">
        <f>IF(P41&gt;0,1,"")</f>
        <v/>
      </c>
      <c r="S41" s="688"/>
      <c r="T41" s="117" t="s">
        <v>338</v>
      </c>
      <c r="U41" s="377" t="str">
        <f t="shared" si="52"/>
        <v/>
      </c>
      <c r="V41" s="26">
        <f>IF(P41&gt;0,IF(ISTEXT(C41)=TRUE,0,1),0)</f>
        <v>0</v>
      </c>
      <c r="W41" s="26">
        <f>IF(H41&gt;0,IF(RIGHT(G41,1)="*",0,1),0)</f>
        <v>0</v>
      </c>
      <c r="X41" s="26">
        <f>IF(OR(G41=data!$I$18,G41=data!$I$19,G41=data!$I$20,G41=data!$I$21,G41=data!$I$22,G41=data!$I$23,G41=data!$I$24,G41=data!$I$25,G41=data!$I$26,G41=data!$I$27,G41=data!$I$28,G41=data!$I$29,G41=data!$I$30,G41=data!$I$31,G41=data!$I$32,G41=data!$I$33,G41=data!$I$34,G41=data!$I$35,G41=data!$I$36,G41=data!$I$37,G41=data!$I$38,G41=data!$I$39,G41=data!$I$40,G41=data!$I$41,G41=data!$I$42,G41=data!$I$43,G41=data!$I$44),1,0)</f>
        <v>0</v>
      </c>
      <c r="Z41" s="176" t="s">
        <v>297</v>
      </c>
      <c r="AA41" s="10"/>
      <c r="AB41" s="10"/>
      <c r="AC41" s="168">
        <v>160</v>
      </c>
      <c r="AD41" s="328"/>
      <c r="AE41" s="223"/>
      <c r="AF41" s="168">
        <v>160</v>
      </c>
      <c r="AG41" s="328"/>
      <c r="AH41" s="223"/>
      <c r="AI41" s="168">
        <v>160</v>
      </c>
      <c r="AJ41" s="328"/>
      <c r="AK41" s="223"/>
      <c r="AL41" s="168">
        <v>160</v>
      </c>
      <c r="AM41" s="328"/>
      <c r="AN41" s="223"/>
      <c r="AO41" s="168">
        <v>160</v>
      </c>
      <c r="AP41" s="328"/>
      <c r="AQ41" s="223"/>
      <c r="AR41" s="168">
        <v>160</v>
      </c>
      <c r="AS41" s="328"/>
      <c r="AT41" s="223"/>
      <c r="AU41" s="168">
        <v>160</v>
      </c>
      <c r="AV41" s="328"/>
      <c r="AW41" s="223"/>
      <c r="AX41" s="168">
        <v>160</v>
      </c>
      <c r="AY41" s="328"/>
      <c r="AZ41" s="223"/>
      <c r="BA41" s="168">
        <v>160</v>
      </c>
      <c r="BB41" s="328"/>
      <c r="BC41" s="223"/>
      <c r="BD41" s="168">
        <v>160</v>
      </c>
      <c r="BE41" s="328"/>
      <c r="BF41" s="223"/>
      <c r="BG41" s="168">
        <v>160</v>
      </c>
      <c r="BH41" s="328"/>
      <c r="BI41" s="223"/>
      <c r="BJ41" s="168">
        <v>160</v>
      </c>
      <c r="BK41" s="328"/>
      <c r="BL41" s="223"/>
      <c r="BM41" s="280">
        <f t="shared" si="8"/>
        <v>0</v>
      </c>
      <c r="BN41" s="279">
        <f t="shared" si="9"/>
        <v>0</v>
      </c>
      <c r="BO41" s="280">
        <f t="shared" si="10"/>
        <v>0</v>
      </c>
      <c r="BP41" s="281">
        <f t="shared" si="11"/>
        <v>0</v>
      </c>
      <c r="BQ41" s="4"/>
      <c r="BR41" s="4"/>
      <c r="BS41" s="164">
        <v>160</v>
      </c>
      <c r="BT41" s="327"/>
      <c r="BU41" s="177"/>
      <c r="BV41" s="164">
        <v>160</v>
      </c>
      <c r="BW41" s="327"/>
      <c r="BX41" s="177"/>
      <c r="BY41" s="164">
        <v>160</v>
      </c>
      <c r="BZ41" s="327"/>
      <c r="CA41" s="177"/>
      <c r="CB41" s="164">
        <v>160</v>
      </c>
      <c r="CC41" s="327"/>
      <c r="CD41" s="177"/>
      <c r="CE41" s="164">
        <v>160</v>
      </c>
      <c r="CF41" s="327"/>
      <c r="CG41" s="177"/>
      <c r="CH41" s="164">
        <v>160</v>
      </c>
      <c r="CI41" s="327"/>
      <c r="CJ41" s="177"/>
      <c r="CK41" s="164">
        <v>160</v>
      </c>
      <c r="CL41" s="327"/>
      <c r="CM41" s="177"/>
      <c r="CN41" s="164">
        <v>160</v>
      </c>
      <c r="CO41" s="327"/>
      <c r="CP41" s="177"/>
      <c r="CQ41" s="164">
        <v>160</v>
      </c>
      <c r="CR41" s="327"/>
      <c r="CS41" s="177"/>
      <c r="CT41" s="164">
        <v>160</v>
      </c>
      <c r="CU41" s="327"/>
      <c r="CV41" s="177"/>
      <c r="CW41" s="164">
        <v>160</v>
      </c>
      <c r="CX41" s="327"/>
      <c r="CY41" s="177"/>
      <c r="CZ41" s="164">
        <v>160</v>
      </c>
      <c r="DA41" s="327"/>
      <c r="DB41" s="177"/>
      <c r="DC41" s="278">
        <f t="shared" si="12"/>
        <v>0</v>
      </c>
      <c r="DD41" s="279">
        <f t="shared" si="13"/>
        <v>0</v>
      </c>
      <c r="DE41" s="280">
        <f t="shared" si="14"/>
        <v>0</v>
      </c>
      <c r="DF41" s="281">
        <f t="shared" si="15"/>
        <v>0</v>
      </c>
      <c r="DG41" s="4"/>
      <c r="DH41" s="4"/>
      <c r="DI41" s="164">
        <v>160</v>
      </c>
      <c r="DJ41" s="327"/>
      <c r="DK41" s="177"/>
      <c r="DL41" s="164">
        <v>160</v>
      </c>
      <c r="DM41" s="327"/>
      <c r="DN41" s="177"/>
      <c r="DO41" s="164">
        <v>160</v>
      </c>
      <c r="DP41" s="327"/>
      <c r="DQ41" s="177"/>
      <c r="DR41" s="164">
        <v>160</v>
      </c>
      <c r="DS41" s="327"/>
      <c r="DT41" s="177"/>
      <c r="DU41" s="164">
        <v>160</v>
      </c>
      <c r="DV41" s="327"/>
      <c r="DW41" s="177"/>
      <c r="DX41" s="164">
        <v>160</v>
      </c>
      <c r="DY41" s="327"/>
      <c r="DZ41" s="177"/>
      <c r="EA41" s="164">
        <v>160</v>
      </c>
      <c r="EB41" s="327"/>
      <c r="EC41" s="177"/>
      <c r="ED41" s="164">
        <v>160</v>
      </c>
      <c r="EE41" s="327"/>
      <c r="EF41" s="177"/>
      <c r="EG41" s="164">
        <v>160</v>
      </c>
      <c r="EH41" s="327"/>
      <c r="EI41" s="177"/>
      <c r="EJ41" s="164">
        <v>160</v>
      </c>
      <c r="EK41" s="327"/>
      <c r="EL41" s="177"/>
      <c r="EM41" s="164">
        <v>160</v>
      </c>
      <c r="EN41" s="327"/>
      <c r="EO41" s="177"/>
      <c r="EP41" s="164">
        <v>160</v>
      </c>
      <c r="EQ41" s="327"/>
      <c r="ER41" s="177"/>
      <c r="ES41" s="278">
        <f t="shared" si="16"/>
        <v>0</v>
      </c>
      <c r="ET41" s="279">
        <f t="shared" si="17"/>
        <v>0</v>
      </c>
      <c r="EU41" s="280">
        <f t="shared" si="18"/>
        <v>0</v>
      </c>
      <c r="EV41" s="281">
        <f t="shared" si="19"/>
        <v>0</v>
      </c>
      <c r="EW41" s="4"/>
      <c r="EX41" s="4"/>
      <c r="EY41" s="164">
        <v>160</v>
      </c>
      <c r="EZ41" s="327"/>
      <c r="FA41" s="177"/>
      <c r="FB41" s="164">
        <v>160</v>
      </c>
      <c r="FC41" s="327"/>
      <c r="FD41" s="177"/>
      <c r="FE41" s="164">
        <v>160</v>
      </c>
      <c r="FF41" s="327"/>
      <c r="FG41" s="177"/>
      <c r="FH41" s="164">
        <v>160</v>
      </c>
      <c r="FI41" s="327"/>
      <c r="FJ41" s="177"/>
      <c r="FK41" s="164">
        <v>160</v>
      </c>
      <c r="FL41" s="327"/>
      <c r="FM41" s="177"/>
      <c r="FN41" s="164">
        <v>160</v>
      </c>
      <c r="FO41" s="327"/>
      <c r="FP41" s="177"/>
      <c r="FQ41" s="164">
        <v>160</v>
      </c>
      <c r="FR41" s="327"/>
      <c r="FS41" s="177"/>
      <c r="FT41" s="164">
        <v>160</v>
      </c>
      <c r="FU41" s="327"/>
      <c r="FV41" s="177"/>
      <c r="FW41" s="164">
        <v>160</v>
      </c>
      <c r="FX41" s="327"/>
      <c r="FY41" s="177"/>
      <c r="FZ41" s="164">
        <v>160</v>
      </c>
      <c r="GA41" s="327"/>
      <c r="GB41" s="177"/>
      <c r="GC41" s="164">
        <v>160</v>
      </c>
      <c r="GD41" s="327"/>
      <c r="GE41" s="177"/>
      <c r="GF41" s="164">
        <v>160</v>
      </c>
      <c r="GG41" s="327"/>
      <c r="GH41" s="177"/>
      <c r="GI41" s="278">
        <f t="shared" si="20"/>
        <v>0</v>
      </c>
      <c r="GJ41" s="279">
        <f t="shared" si="21"/>
        <v>0</v>
      </c>
      <c r="GK41" s="280">
        <f t="shared" si="22"/>
        <v>0</v>
      </c>
      <c r="GL41" s="281">
        <f t="shared" si="23"/>
        <v>0</v>
      </c>
      <c r="GM41" s="4"/>
      <c r="GN41" s="4"/>
      <c r="GO41" s="164">
        <v>160</v>
      </c>
      <c r="GP41" s="327"/>
      <c r="GQ41" s="177"/>
      <c r="GR41" s="164">
        <v>160</v>
      </c>
      <c r="GS41" s="327"/>
      <c r="GT41" s="177"/>
      <c r="GU41" s="164">
        <v>160</v>
      </c>
      <c r="GV41" s="327"/>
      <c r="GW41" s="177"/>
      <c r="GX41" s="164">
        <v>160</v>
      </c>
      <c r="GY41" s="327"/>
      <c r="GZ41" s="177"/>
      <c r="HA41" s="164">
        <v>160</v>
      </c>
      <c r="HB41" s="327"/>
      <c r="HC41" s="177"/>
      <c r="HD41" s="164">
        <v>160</v>
      </c>
      <c r="HE41" s="327"/>
      <c r="HF41" s="177"/>
      <c r="HG41" s="164">
        <v>160</v>
      </c>
      <c r="HH41" s="327"/>
      <c r="HI41" s="177"/>
      <c r="HJ41" s="164">
        <v>160</v>
      </c>
      <c r="HK41" s="327"/>
      <c r="HL41" s="177"/>
      <c r="HM41" s="164">
        <v>160</v>
      </c>
      <c r="HN41" s="327"/>
      <c r="HO41" s="177"/>
      <c r="HP41" s="164">
        <v>160</v>
      </c>
      <c r="HQ41" s="327"/>
      <c r="HR41" s="177"/>
      <c r="HS41" s="164">
        <v>160</v>
      </c>
      <c r="HT41" s="327"/>
      <c r="HU41" s="177"/>
      <c r="HV41" s="164">
        <v>160</v>
      </c>
      <c r="HW41" s="327"/>
      <c r="HX41" s="177"/>
      <c r="HY41" s="278">
        <f t="shared" si="24"/>
        <v>0</v>
      </c>
      <c r="HZ41" s="279">
        <f t="shared" si="25"/>
        <v>0</v>
      </c>
      <c r="IA41" s="280">
        <f t="shared" si="26"/>
        <v>0</v>
      </c>
      <c r="IB41" s="281">
        <f t="shared" si="27"/>
        <v>0</v>
      </c>
      <c r="IC41" s="4"/>
      <c r="ID41" s="4"/>
      <c r="IE41" s="164">
        <v>160</v>
      </c>
      <c r="IF41" s="327"/>
      <c r="IG41" s="177"/>
      <c r="IH41" s="164">
        <v>160</v>
      </c>
      <c r="II41" s="327"/>
      <c r="IJ41" s="177"/>
      <c r="IK41" s="164">
        <v>160</v>
      </c>
      <c r="IL41" s="327"/>
      <c r="IM41" s="177"/>
      <c r="IN41" s="164">
        <v>160</v>
      </c>
      <c r="IO41" s="327"/>
      <c r="IP41" s="177"/>
      <c r="IQ41" s="164">
        <v>160</v>
      </c>
      <c r="IR41" s="327"/>
      <c r="IS41" s="177"/>
      <c r="IT41" s="164">
        <v>160</v>
      </c>
      <c r="IU41" s="327"/>
      <c r="IV41" s="177"/>
      <c r="IW41" s="164">
        <v>160</v>
      </c>
      <c r="IX41" s="327"/>
      <c r="IY41" s="177"/>
      <c r="IZ41" s="164">
        <v>160</v>
      </c>
      <c r="JA41" s="327"/>
      <c r="JB41" s="177"/>
      <c r="JC41" s="164">
        <v>160</v>
      </c>
      <c r="JD41" s="327"/>
      <c r="JE41" s="177"/>
      <c r="JF41" s="164">
        <v>160</v>
      </c>
      <c r="JG41" s="327"/>
      <c r="JH41" s="177"/>
      <c r="JI41" s="164">
        <v>160</v>
      </c>
      <c r="JJ41" s="327"/>
      <c r="JK41" s="177"/>
      <c r="JL41" s="164">
        <v>160</v>
      </c>
      <c r="JM41" s="327"/>
      <c r="JN41" s="177"/>
      <c r="JO41" s="278">
        <f t="shared" si="28"/>
        <v>0</v>
      </c>
      <c r="JP41" s="279">
        <f t="shared" si="29"/>
        <v>0</v>
      </c>
      <c r="JQ41" s="280">
        <f t="shared" si="30"/>
        <v>0</v>
      </c>
      <c r="JR41" s="281">
        <f t="shared" si="31"/>
        <v>0</v>
      </c>
      <c r="JS41" s="4"/>
      <c r="JT41" s="4"/>
      <c r="JU41" s="164">
        <v>160</v>
      </c>
      <c r="JV41" s="327"/>
      <c r="JW41" s="177"/>
      <c r="JX41" s="164">
        <v>160</v>
      </c>
      <c r="JY41" s="327"/>
      <c r="JZ41" s="177"/>
      <c r="KA41" s="164">
        <v>160</v>
      </c>
      <c r="KB41" s="327"/>
      <c r="KC41" s="177"/>
      <c r="KD41" s="164">
        <v>160</v>
      </c>
      <c r="KE41" s="327"/>
      <c r="KF41" s="177"/>
      <c r="KG41" s="164">
        <v>160</v>
      </c>
      <c r="KH41" s="327"/>
      <c r="KI41" s="177"/>
      <c r="KJ41" s="164">
        <v>160</v>
      </c>
      <c r="KK41" s="327"/>
      <c r="KL41" s="177"/>
      <c r="KM41" s="164">
        <v>160</v>
      </c>
      <c r="KN41" s="327"/>
      <c r="KO41" s="177"/>
      <c r="KP41" s="164">
        <v>160</v>
      </c>
      <c r="KQ41" s="327"/>
      <c r="KR41" s="177"/>
      <c r="KS41" s="164">
        <v>160</v>
      </c>
      <c r="KT41" s="327"/>
      <c r="KU41" s="177"/>
      <c r="KV41" s="164">
        <v>160</v>
      </c>
      <c r="KW41" s="327"/>
      <c r="KX41" s="177"/>
      <c r="KY41" s="164">
        <v>160</v>
      </c>
      <c r="KZ41" s="327"/>
      <c r="LA41" s="177"/>
      <c r="LB41" s="164">
        <v>160</v>
      </c>
      <c r="LC41" s="327"/>
      <c r="LD41" s="177"/>
      <c r="LE41" s="278">
        <f t="shared" si="32"/>
        <v>0</v>
      </c>
      <c r="LF41" s="279">
        <f t="shared" si="33"/>
        <v>0</v>
      </c>
      <c r="LG41" s="280">
        <f t="shared" si="34"/>
        <v>0</v>
      </c>
      <c r="LH41" s="281">
        <f t="shared" si="35"/>
        <v>0</v>
      </c>
      <c r="LI41" s="4"/>
      <c r="LJ41" s="4"/>
      <c r="LK41" s="164">
        <v>160</v>
      </c>
      <c r="LL41" s="327"/>
      <c r="LM41" s="177"/>
      <c r="LN41" s="164">
        <v>160</v>
      </c>
      <c r="LO41" s="327"/>
      <c r="LP41" s="177"/>
      <c r="LQ41" s="164">
        <v>160</v>
      </c>
      <c r="LR41" s="327"/>
      <c r="LS41" s="177"/>
      <c r="LT41" s="164">
        <v>160</v>
      </c>
      <c r="LU41" s="327"/>
      <c r="LV41" s="177"/>
      <c r="LW41" s="164">
        <v>160</v>
      </c>
      <c r="LX41" s="327"/>
      <c r="LY41" s="177"/>
      <c r="LZ41" s="164">
        <v>160</v>
      </c>
      <c r="MA41" s="327"/>
      <c r="MB41" s="177"/>
      <c r="MC41" s="164">
        <v>160</v>
      </c>
      <c r="MD41" s="327"/>
      <c r="ME41" s="177"/>
      <c r="MF41" s="164">
        <v>160</v>
      </c>
      <c r="MG41" s="327"/>
      <c r="MH41" s="177"/>
      <c r="MI41" s="164">
        <v>160</v>
      </c>
      <c r="MJ41" s="327"/>
      <c r="MK41" s="177"/>
      <c r="ML41" s="164">
        <v>160</v>
      </c>
      <c r="MM41" s="327"/>
      <c r="MN41" s="177"/>
      <c r="MO41" s="164">
        <v>160</v>
      </c>
      <c r="MP41" s="327"/>
      <c r="MQ41" s="177"/>
      <c r="MR41" s="164">
        <v>160</v>
      </c>
      <c r="MS41" s="327"/>
      <c r="MT41" s="177"/>
      <c r="MU41" s="278">
        <f t="shared" si="36"/>
        <v>0</v>
      </c>
      <c r="MV41" s="279">
        <f t="shared" si="37"/>
        <v>0</v>
      </c>
      <c r="MW41" s="280">
        <f t="shared" si="38"/>
        <v>0</v>
      </c>
      <c r="MX41" s="281">
        <f t="shared" si="39"/>
        <v>0</v>
      </c>
      <c r="MY41" s="4"/>
      <c r="MZ41" s="4"/>
      <c r="NA41" s="164">
        <v>160</v>
      </c>
      <c r="NB41" s="327"/>
      <c r="NC41" s="177"/>
      <c r="ND41" s="164">
        <v>160</v>
      </c>
      <c r="NE41" s="327"/>
      <c r="NF41" s="177"/>
      <c r="NG41" s="164">
        <v>160</v>
      </c>
      <c r="NH41" s="327"/>
      <c r="NI41" s="177"/>
      <c r="NJ41" s="164">
        <v>160</v>
      </c>
      <c r="NK41" s="327"/>
      <c r="NL41" s="177"/>
      <c r="NM41" s="164">
        <v>160</v>
      </c>
      <c r="NN41" s="327"/>
      <c r="NO41" s="177"/>
      <c r="NP41" s="164">
        <v>160</v>
      </c>
      <c r="NQ41" s="327"/>
      <c r="NR41" s="177"/>
      <c r="NS41" s="164">
        <v>160</v>
      </c>
      <c r="NT41" s="327"/>
      <c r="NU41" s="177"/>
      <c r="NV41" s="164">
        <v>160</v>
      </c>
      <c r="NW41" s="327"/>
      <c r="NX41" s="177"/>
      <c r="NY41" s="164">
        <v>160</v>
      </c>
      <c r="NZ41" s="327"/>
      <c r="OA41" s="177"/>
      <c r="OB41" s="164">
        <v>160</v>
      </c>
      <c r="OC41" s="327"/>
      <c r="OD41" s="177"/>
      <c r="OE41" s="164">
        <v>160</v>
      </c>
      <c r="OF41" s="327"/>
      <c r="OG41" s="177"/>
      <c r="OH41" s="164">
        <v>160</v>
      </c>
      <c r="OI41" s="327"/>
      <c r="OJ41" s="177"/>
      <c r="OK41" s="278">
        <f t="shared" si="40"/>
        <v>0</v>
      </c>
      <c r="OL41" s="279">
        <f t="shared" si="41"/>
        <v>0</v>
      </c>
      <c r="OM41" s="280">
        <f t="shared" si="42"/>
        <v>0</v>
      </c>
      <c r="ON41" s="281">
        <f t="shared" si="43"/>
        <v>0</v>
      </c>
      <c r="OO41" s="4"/>
      <c r="OP41" s="4"/>
      <c r="OQ41" s="283" t="s">
        <v>297</v>
      </c>
      <c r="OR41" s="354">
        <v>160</v>
      </c>
      <c r="OS41" s="327"/>
      <c r="OT41" s="177"/>
      <c r="OU41" s="278">
        <f t="shared" si="44"/>
        <v>0</v>
      </c>
      <c r="OV41" s="281">
        <f t="shared" si="45"/>
        <v>0</v>
      </c>
      <c r="OW41" s="280">
        <f t="shared" si="46"/>
        <v>0</v>
      </c>
      <c r="OX41" s="281">
        <f t="shared" si="47"/>
        <v>0</v>
      </c>
      <c r="OY41" s="293"/>
      <c r="OZ41" s="4"/>
      <c r="PA41" s="4"/>
      <c r="PB41" s="274">
        <f t="shared" si="53"/>
        <v>0</v>
      </c>
      <c r="PC41" s="275">
        <f t="shared" si="54"/>
        <v>0</v>
      </c>
      <c r="PD41" s="280">
        <f t="shared" si="55"/>
        <v>0</v>
      </c>
      <c r="PE41" s="281">
        <f t="shared" si="56"/>
        <v>0</v>
      </c>
      <c r="PF41" s="276">
        <f t="shared" si="57"/>
        <v>0</v>
      </c>
      <c r="PG41" s="277">
        <f t="shared" si="58"/>
        <v>0</v>
      </c>
      <c r="PH41" s="280">
        <f t="shared" si="59"/>
        <v>0</v>
      </c>
      <c r="PI41" s="279">
        <f t="shared" si="60"/>
        <v>0</v>
      </c>
      <c r="PJ41" s="406">
        <f t="shared" si="48"/>
        <v>0</v>
      </c>
      <c r="PK41" s="368">
        <f t="shared" si="49"/>
        <v>0</v>
      </c>
      <c r="PL41" s="409" t="s">
        <v>338</v>
      </c>
      <c r="PM41" s="373" t="s">
        <v>338</v>
      </c>
      <c r="PN41" s="406">
        <f t="shared" si="50"/>
        <v>0</v>
      </c>
      <c r="PO41" s="368">
        <f t="shared" si="51"/>
        <v>0</v>
      </c>
      <c r="PR41" s="4"/>
    </row>
    <row r="42" spans="1:440" s="28" customFormat="1" ht="15" hidden="1" customHeight="1" x14ac:dyDescent="0.25">
      <c r="A42" s="26"/>
      <c r="B42" s="118"/>
      <c r="C42" s="585"/>
      <c r="D42" s="586"/>
      <c r="E42" s="589"/>
      <c r="F42" s="656"/>
      <c r="G42" s="588"/>
      <c r="H42" s="119"/>
      <c r="I42" s="112">
        <f>INT(ROUND(F42,2)*(IF(RIGHT(G42,1)="*",data!$J$3*H42+(IF(H42&gt;0, data!$K$3,0)),(IF(G42&gt;0,data!$J$3*RIGHT(G42,5)+data!$K$3,0)))))</f>
        <v>0</v>
      </c>
      <c r="J42" s="112"/>
      <c r="K42" s="112"/>
      <c r="L42" s="543"/>
      <c r="M42" s="536"/>
      <c r="N42" s="112">
        <f>INT(ROUND(F42,2)*(IF(J42&gt;0,(IF(L42="ano",data!$J$6,0)),0)))</f>
        <v>0</v>
      </c>
      <c r="O42" s="114"/>
      <c r="P42" s="123"/>
      <c r="Q42" s="26"/>
      <c r="R42" s="116"/>
      <c r="S42" s="688"/>
      <c r="T42" s="117" t="s">
        <v>338</v>
      </c>
      <c r="U42" s="377"/>
      <c r="X42" s="26">
        <f>IF(OR(G42=data!$I$18,G42=data!$I$19,G42=data!$I$20,G42=data!$I$21,G42=data!$I$22,G42=data!$I$23,G42=data!$I$24,G42=data!$I$25,G42=data!$I$26,G42=data!$I$27,G42=data!$I$28,G42=data!$I$29,G42=data!$I$30,G42=data!$I$31,G42=data!$I$32,G42=data!$I$33,G42=data!$I$34,G42=data!$I$35,G42=data!$I$36,G42=data!$I$37,G42=data!$I$38,G42=data!$I$39,G42=data!$I$40,G42=data!$I$41,G42=data!$I$42,G42=data!$I$43,G42=data!$I$44),1,0)</f>
        <v>0</v>
      </c>
      <c r="Y42" s="26"/>
      <c r="Z42" s="173" t="s">
        <v>297</v>
      </c>
      <c r="AA42" s="10"/>
      <c r="AB42" s="10"/>
      <c r="AC42" s="560">
        <v>160</v>
      </c>
      <c r="AD42" s="561"/>
      <c r="AE42" s="562"/>
      <c r="AF42" s="560">
        <v>160</v>
      </c>
      <c r="AG42" s="561"/>
      <c r="AH42" s="562"/>
      <c r="AI42" s="560">
        <v>160</v>
      </c>
      <c r="AJ42" s="561"/>
      <c r="AK42" s="562"/>
      <c r="AL42" s="560">
        <v>160</v>
      </c>
      <c r="AM42" s="561"/>
      <c r="AN42" s="562"/>
      <c r="AO42" s="560">
        <v>160</v>
      </c>
      <c r="AP42" s="561"/>
      <c r="AQ42" s="562"/>
      <c r="AR42" s="560">
        <v>160</v>
      </c>
      <c r="AS42" s="561"/>
      <c r="AT42" s="562"/>
      <c r="AU42" s="560">
        <v>160</v>
      </c>
      <c r="AV42" s="561"/>
      <c r="AW42" s="562"/>
      <c r="AX42" s="560">
        <v>160</v>
      </c>
      <c r="AY42" s="561"/>
      <c r="AZ42" s="562"/>
      <c r="BA42" s="560">
        <v>160</v>
      </c>
      <c r="BB42" s="561"/>
      <c r="BC42" s="562"/>
      <c r="BD42" s="560">
        <v>160</v>
      </c>
      <c r="BE42" s="561"/>
      <c r="BF42" s="562"/>
      <c r="BG42" s="560">
        <v>160</v>
      </c>
      <c r="BH42" s="561"/>
      <c r="BI42" s="562"/>
      <c r="BJ42" s="560">
        <v>160</v>
      </c>
      <c r="BK42" s="561"/>
      <c r="BL42" s="562"/>
      <c r="BM42" s="280">
        <f t="shared" si="8"/>
        <v>0</v>
      </c>
      <c r="BN42" s="279">
        <f t="shared" si="9"/>
        <v>0</v>
      </c>
      <c r="BO42" s="280">
        <f t="shared" si="10"/>
        <v>0</v>
      </c>
      <c r="BP42" s="281">
        <f t="shared" si="11"/>
        <v>0</v>
      </c>
      <c r="BQ42" s="23"/>
      <c r="BR42" s="23"/>
      <c r="BS42" s="174">
        <v>160</v>
      </c>
      <c r="BT42" s="573"/>
      <c r="BU42" s="175"/>
      <c r="BV42" s="174">
        <v>160</v>
      </c>
      <c r="BW42" s="573"/>
      <c r="BX42" s="175"/>
      <c r="BY42" s="174">
        <v>160</v>
      </c>
      <c r="BZ42" s="573"/>
      <c r="CA42" s="175"/>
      <c r="CB42" s="174">
        <v>160</v>
      </c>
      <c r="CC42" s="573"/>
      <c r="CD42" s="175"/>
      <c r="CE42" s="174">
        <v>160</v>
      </c>
      <c r="CF42" s="573"/>
      <c r="CG42" s="175"/>
      <c r="CH42" s="174">
        <v>160</v>
      </c>
      <c r="CI42" s="573"/>
      <c r="CJ42" s="175"/>
      <c r="CK42" s="174">
        <v>160</v>
      </c>
      <c r="CL42" s="573"/>
      <c r="CM42" s="175"/>
      <c r="CN42" s="174">
        <v>160</v>
      </c>
      <c r="CO42" s="573"/>
      <c r="CP42" s="175"/>
      <c r="CQ42" s="174">
        <v>160</v>
      </c>
      <c r="CR42" s="573"/>
      <c r="CS42" s="175"/>
      <c r="CT42" s="174">
        <v>160</v>
      </c>
      <c r="CU42" s="573"/>
      <c r="CV42" s="175"/>
      <c r="CW42" s="174">
        <v>160</v>
      </c>
      <c r="CX42" s="573"/>
      <c r="CY42" s="175"/>
      <c r="CZ42" s="174">
        <v>160</v>
      </c>
      <c r="DA42" s="573"/>
      <c r="DB42" s="175"/>
      <c r="DC42" s="278">
        <f t="shared" si="12"/>
        <v>0</v>
      </c>
      <c r="DD42" s="279">
        <f t="shared" si="13"/>
        <v>0</v>
      </c>
      <c r="DE42" s="280">
        <f t="shared" si="14"/>
        <v>0</v>
      </c>
      <c r="DF42" s="281">
        <f t="shared" si="15"/>
        <v>0</v>
      </c>
      <c r="DG42" s="23"/>
      <c r="DH42" s="23"/>
      <c r="DI42" s="174">
        <v>160</v>
      </c>
      <c r="DJ42" s="573"/>
      <c r="DK42" s="175"/>
      <c r="DL42" s="174">
        <v>160</v>
      </c>
      <c r="DM42" s="573"/>
      <c r="DN42" s="175"/>
      <c r="DO42" s="174">
        <v>160</v>
      </c>
      <c r="DP42" s="573"/>
      <c r="DQ42" s="175"/>
      <c r="DR42" s="174">
        <v>160</v>
      </c>
      <c r="DS42" s="573"/>
      <c r="DT42" s="175"/>
      <c r="DU42" s="174">
        <v>160</v>
      </c>
      <c r="DV42" s="573"/>
      <c r="DW42" s="175"/>
      <c r="DX42" s="174">
        <v>160</v>
      </c>
      <c r="DY42" s="573"/>
      <c r="DZ42" s="175"/>
      <c r="EA42" s="174">
        <v>160</v>
      </c>
      <c r="EB42" s="573"/>
      <c r="EC42" s="175"/>
      <c r="ED42" s="174">
        <v>160</v>
      </c>
      <c r="EE42" s="573"/>
      <c r="EF42" s="175"/>
      <c r="EG42" s="174">
        <v>160</v>
      </c>
      <c r="EH42" s="573"/>
      <c r="EI42" s="175"/>
      <c r="EJ42" s="174">
        <v>160</v>
      </c>
      <c r="EK42" s="573"/>
      <c r="EL42" s="175"/>
      <c r="EM42" s="174">
        <v>160</v>
      </c>
      <c r="EN42" s="573"/>
      <c r="EO42" s="175"/>
      <c r="EP42" s="174">
        <v>160</v>
      </c>
      <c r="EQ42" s="573"/>
      <c r="ER42" s="175"/>
      <c r="ES42" s="278">
        <f t="shared" si="16"/>
        <v>0</v>
      </c>
      <c r="ET42" s="279">
        <f t="shared" si="17"/>
        <v>0</v>
      </c>
      <c r="EU42" s="280">
        <f t="shared" si="18"/>
        <v>0</v>
      </c>
      <c r="EV42" s="281">
        <f t="shared" si="19"/>
        <v>0</v>
      </c>
      <c r="EW42" s="23"/>
      <c r="EX42" s="23"/>
      <c r="EY42" s="174">
        <v>160</v>
      </c>
      <c r="EZ42" s="573"/>
      <c r="FA42" s="175"/>
      <c r="FB42" s="174">
        <v>160</v>
      </c>
      <c r="FC42" s="573"/>
      <c r="FD42" s="175"/>
      <c r="FE42" s="174">
        <v>160</v>
      </c>
      <c r="FF42" s="573"/>
      <c r="FG42" s="175"/>
      <c r="FH42" s="174">
        <v>160</v>
      </c>
      <c r="FI42" s="573"/>
      <c r="FJ42" s="175"/>
      <c r="FK42" s="174">
        <v>160</v>
      </c>
      <c r="FL42" s="573"/>
      <c r="FM42" s="175"/>
      <c r="FN42" s="174">
        <v>160</v>
      </c>
      <c r="FO42" s="573"/>
      <c r="FP42" s="175"/>
      <c r="FQ42" s="174">
        <v>160</v>
      </c>
      <c r="FR42" s="573"/>
      <c r="FS42" s="175"/>
      <c r="FT42" s="174">
        <v>160</v>
      </c>
      <c r="FU42" s="573"/>
      <c r="FV42" s="175"/>
      <c r="FW42" s="174">
        <v>160</v>
      </c>
      <c r="FX42" s="573"/>
      <c r="FY42" s="175"/>
      <c r="FZ42" s="174">
        <v>160</v>
      </c>
      <c r="GA42" s="573"/>
      <c r="GB42" s="175"/>
      <c r="GC42" s="174">
        <v>160</v>
      </c>
      <c r="GD42" s="573"/>
      <c r="GE42" s="175"/>
      <c r="GF42" s="174">
        <v>160</v>
      </c>
      <c r="GG42" s="573"/>
      <c r="GH42" s="175"/>
      <c r="GI42" s="278">
        <f t="shared" si="20"/>
        <v>0</v>
      </c>
      <c r="GJ42" s="279">
        <f t="shared" si="21"/>
        <v>0</v>
      </c>
      <c r="GK42" s="280">
        <f t="shared" si="22"/>
        <v>0</v>
      </c>
      <c r="GL42" s="281">
        <f t="shared" si="23"/>
        <v>0</v>
      </c>
      <c r="GM42" s="23"/>
      <c r="GN42" s="23"/>
      <c r="GO42" s="174">
        <v>160</v>
      </c>
      <c r="GP42" s="573"/>
      <c r="GQ42" s="175"/>
      <c r="GR42" s="174">
        <v>160</v>
      </c>
      <c r="GS42" s="573"/>
      <c r="GT42" s="175"/>
      <c r="GU42" s="174">
        <v>160</v>
      </c>
      <c r="GV42" s="573"/>
      <c r="GW42" s="175"/>
      <c r="GX42" s="174">
        <v>160</v>
      </c>
      <c r="GY42" s="573"/>
      <c r="GZ42" s="175"/>
      <c r="HA42" s="174">
        <v>160</v>
      </c>
      <c r="HB42" s="573"/>
      <c r="HC42" s="175"/>
      <c r="HD42" s="174">
        <v>160</v>
      </c>
      <c r="HE42" s="573"/>
      <c r="HF42" s="175"/>
      <c r="HG42" s="174">
        <v>160</v>
      </c>
      <c r="HH42" s="573"/>
      <c r="HI42" s="175"/>
      <c r="HJ42" s="174">
        <v>160</v>
      </c>
      <c r="HK42" s="573"/>
      <c r="HL42" s="175"/>
      <c r="HM42" s="174">
        <v>160</v>
      </c>
      <c r="HN42" s="573"/>
      <c r="HO42" s="175"/>
      <c r="HP42" s="174">
        <v>160</v>
      </c>
      <c r="HQ42" s="573"/>
      <c r="HR42" s="175"/>
      <c r="HS42" s="174">
        <v>160</v>
      </c>
      <c r="HT42" s="573"/>
      <c r="HU42" s="175"/>
      <c r="HV42" s="174">
        <v>160</v>
      </c>
      <c r="HW42" s="573"/>
      <c r="HX42" s="175"/>
      <c r="HY42" s="278">
        <f t="shared" si="24"/>
        <v>0</v>
      </c>
      <c r="HZ42" s="279">
        <f t="shared" si="25"/>
        <v>0</v>
      </c>
      <c r="IA42" s="280">
        <f t="shared" si="26"/>
        <v>0</v>
      </c>
      <c r="IB42" s="281">
        <f t="shared" si="27"/>
        <v>0</v>
      </c>
      <c r="IC42" s="23"/>
      <c r="ID42" s="23"/>
      <c r="IE42" s="174">
        <v>160</v>
      </c>
      <c r="IF42" s="573"/>
      <c r="IG42" s="175"/>
      <c r="IH42" s="174">
        <v>160</v>
      </c>
      <c r="II42" s="573"/>
      <c r="IJ42" s="175"/>
      <c r="IK42" s="174">
        <v>160</v>
      </c>
      <c r="IL42" s="573"/>
      <c r="IM42" s="175"/>
      <c r="IN42" s="174">
        <v>160</v>
      </c>
      <c r="IO42" s="573"/>
      <c r="IP42" s="175"/>
      <c r="IQ42" s="174">
        <v>160</v>
      </c>
      <c r="IR42" s="573"/>
      <c r="IS42" s="175"/>
      <c r="IT42" s="174">
        <v>160</v>
      </c>
      <c r="IU42" s="573"/>
      <c r="IV42" s="175"/>
      <c r="IW42" s="174">
        <v>160</v>
      </c>
      <c r="IX42" s="573"/>
      <c r="IY42" s="175"/>
      <c r="IZ42" s="174">
        <v>160</v>
      </c>
      <c r="JA42" s="573"/>
      <c r="JB42" s="175"/>
      <c r="JC42" s="174">
        <v>160</v>
      </c>
      <c r="JD42" s="573"/>
      <c r="JE42" s="175"/>
      <c r="JF42" s="174">
        <v>160</v>
      </c>
      <c r="JG42" s="573"/>
      <c r="JH42" s="175"/>
      <c r="JI42" s="174">
        <v>160</v>
      </c>
      <c r="JJ42" s="573"/>
      <c r="JK42" s="175"/>
      <c r="JL42" s="174">
        <v>160</v>
      </c>
      <c r="JM42" s="573"/>
      <c r="JN42" s="175"/>
      <c r="JO42" s="278">
        <f t="shared" si="28"/>
        <v>0</v>
      </c>
      <c r="JP42" s="279">
        <f t="shared" si="29"/>
        <v>0</v>
      </c>
      <c r="JQ42" s="280">
        <f t="shared" si="30"/>
        <v>0</v>
      </c>
      <c r="JR42" s="281">
        <f t="shared" si="31"/>
        <v>0</v>
      </c>
      <c r="JS42" s="23"/>
      <c r="JT42" s="23"/>
      <c r="JU42" s="174">
        <v>160</v>
      </c>
      <c r="JV42" s="573"/>
      <c r="JW42" s="175"/>
      <c r="JX42" s="174">
        <v>160</v>
      </c>
      <c r="JY42" s="573"/>
      <c r="JZ42" s="175"/>
      <c r="KA42" s="174">
        <v>160</v>
      </c>
      <c r="KB42" s="573"/>
      <c r="KC42" s="175"/>
      <c r="KD42" s="174">
        <v>160</v>
      </c>
      <c r="KE42" s="573"/>
      <c r="KF42" s="175"/>
      <c r="KG42" s="174">
        <v>160</v>
      </c>
      <c r="KH42" s="573"/>
      <c r="KI42" s="175"/>
      <c r="KJ42" s="174">
        <v>160</v>
      </c>
      <c r="KK42" s="573"/>
      <c r="KL42" s="175"/>
      <c r="KM42" s="174">
        <v>160</v>
      </c>
      <c r="KN42" s="573"/>
      <c r="KO42" s="175"/>
      <c r="KP42" s="174">
        <v>160</v>
      </c>
      <c r="KQ42" s="573"/>
      <c r="KR42" s="175"/>
      <c r="KS42" s="174">
        <v>160</v>
      </c>
      <c r="KT42" s="573"/>
      <c r="KU42" s="175"/>
      <c r="KV42" s="174">
        <v>160</v>
      </c>
      <c r="KW42" s="573"/>
      <c r="KX42" s="175"/>
      <c r="KY42" s="174">
        <v>160</v>
      </c>
      <c r="KZ42" s="573"/>
      <c r="LA42" s="175"/>
      <c r="LB42" s="174">
        <v>160</v>
      </c>
      <c r="LC42" s="573"/>
      <c r="LD42" s="175"/>
      <c r="LE42" s="278">
        <f t="shared" si="32"/>
        <v>0</v>
      </c>
      <c r="LF42" s="279">
        <f t="shared" si="33"/>
        <v>0</v>
      </c>
      <c r="LG42" s="280">
        <f t="shared" si="34"/>
        <v>0</v>
      </c>
      <c r="LH42" s="281">
        <f t="shared" si="35"/>
        <v>0</v>
      </c>
      <c r="LI42" s="23"/>
      <c r="LJ42" s="23"/>
      <c r="LK42" s="174">
        <v>160</v>
      </c>
      <c r="LL42" s="573"/>
      <c r="LM42" s="175"/>
      <c r="LN42" s="174">
        <v>160</v>
      </c>
      <c r="LO42" s="573"/>
      <c r="LP42" s="175"/>
      <c r="LQ42" s="174">
        <v>160</v>
      </c>
      <c r="LR42" s="573"/>
      <c r="LS42" s="175"/>
      <c r="LT42" s="174">
        <v>160</v>
      </c>
      <c r="LU42" s="573"/>
      <c r="LV42" s="175"/>
      <c r="LW42" s="174">
        <v>160</v>
      </c>
      <c r="LX42" s="573"/>
      <c r="LY42" s="175"/>
      <c r="LZ42" s="174">
        <v>160</v>
      </c>
      <c r="MA42" s="573"/>
      <c r="MB42" s="175"/>
      <c r="MC42" s="174">
        <v>160</v>
      </c>
      <c r="MD42" s="573"/>
      <c r="ME42" s="175"/>
      <c r="MF42" s="174">
        <v>160</v>
      </c>
      <c r="MG42" s="573"/>
      <c r="MH42" s="175"/>
      <c r="MI42" s="174">
        <v>160</v>
      </c>
      <c r="MJ42" s="573"/>
      <c r="MK42" s="175"/>
      <c r="ML42" s="174">
        <v>160</v>
      </c>
      <c r="MM42" s="573"/>
      <c r="MN42" s="175"/>
      <c r="MO42" s="174">
        <v>160</v>
      </c>
      <c r="MP42" s="573"/>
      <c r="MQ42" s="175"/>
      <c r="MR42" s="174">
        <v>160</v>
      </c>
      <c r="MS42" s="573"/>
      <c r="MT42" s="175"/>
      <c r="MU42" s="278">
        <f t="shared" si="36"/>
        <v>0</v>
      </c>
      <c r="MV42" s="279">
        <f t="shared" si="37"/>
        <v>0</v>
      </c>
      <c r="MW42" s="280">
        <f t="shared" si="38"/>
        <v>0</v>
      </c>
      <c r="MX42" s="281">
        <f t="shared" si="39"/>
        <v>0</v>
      </c>
      <c r="MY42" s="23"/>
      <c r="MZ42" s="23"/>
      <c r="NA42" s="174">
        <v>160</v>
      </c>
      <c r="NB42" s="573"/>
      <c r="NC42" s="175"/>
      <c r="ND42" s="174">
        <v>160</v>
      </c>
      <c r="NE42" s="573"/>
      <c r="NF42" s="175"/>
      <c r="NG42" s="174">
        <v>160</v>
      </c>
      <c r="NH42" s="573"/>
      <c r="NI42" s="175"/>
      <c r="NJ42" s="174">
        <v>160</v>
      </c>
      <c r="NK42" s="573"/>
      <c r="NL42" s="175"/>
      <c r="NM42" s="174">
        <v>160</v>
      </c>
      <c r="NN42" s="573"/>
      <c r="NO42" s="175"/>
      <c r="NP42" s="174">
        <v>160</v>
      </c>
      <c r="NQ42" s="573"/>
      <c r="NR42" s="175"/>
      <c r="NS42" s="174">
        <v>160</v>
      </c>
      <c r="NT42" s="573"/>
      <c r="NU42" s="175"/>
      <c r="NV42" s="174">
        <v>160</v>
      </c>
      <c r="NW42" s="573"/>
      <c r="NX42" s="175"/>
      <c r="NY42" s="174">
        <v>160</v>
      </c>
      <c r="NZ42" s="573"/>
      <c r="OA42" s="175"/>
      <c r="OB42" s="174">
        <v>160</v>
      </c>
      <c r="OC42" s="573"/>
      <c r="OD42" s="175"/>
      <c r="OE42" s="174">
        <v>160</v>
      </c>
      <c r="OF42" s="573"/>
      <c r="OG42" s="175"/>
      <c r="OH42" s="174">
        <v>160</v>
      </c>
      <c r="OI42" s="573"/>
      <c r="OJ42" s="175"/>
      <c r="OK42" s="278">
        <f t="shared" si="40"/>
        <v>0</v>
      </c>
      <c r="OL42" s="279">
        <f t="shared" si="41"/>
        <v>0</v>
      </c>
      <c r="OM42" s="280">
        <f t="shared" si="42"/>
        <v>0</v>
      </c>
      <c r="ON42" s="281">
        <f t="shared" si="43"/>
        <v>0</v>
      </c>
      <c r="OO42" s="23"/>
      <c r="OP42" s="23"/>
      <c r="OQ42" s="571" t="s">
        <v>297</v>
      </c>
      <c r="OR42" s="577">
        <v>160</v>
      </c>
      <c r="OS42" s="573"/>
      <c r="OT42" s="175"/>
      <c r="OU42" s="278">
        <f t="shared" si="44"/>
        <v>0</v>
      </c>
      <c r="OV42" s="281">
        <f t="shared" si="45"/>
        <v>0</v>
      </c>
      <c r="OW42" s="280">
        <f t="shared" si="46"/>
        <v>0</v>
      </c>
      <c r="OX42" s="281">
        <f t="shared" si="47"/>
        <v>0</v>
      </c>
      <c r="OY42" s="574"/>
      <c r="OZ42" s="23"/>
      <c r="PA42" s="23"/>
      <c r="PB42" s="274">
        <f t="shared" si="53"/>
        <v>0</v>
      </c>
      <c r="PC42" s="275">
        <f t="shared" si="54"/>
        <v>0</v>
      </c>
      <c r="PD42" s="280">
        <f t="shared" si="55"/>
        <v>0</v>
      </c>
      <c r="PE42" s="281">
        <f t="shared" si="56"/>
        <v>0</v>
      </c>
      <c r="PF42" s="276">
        <f t="shared" si="57"/>
        <v>0</v>
      </c>
      <c r="PG42" s="277">
        <f t="shared" si="58"/>
        <v>0</v>
      </c>
      <c r="PH42" s="280">
        <f t="shared" si="59"/>
        <v>0</v>
      </c>
      <c r="PI42" s="279">
        <f t="shared" si="60"/>
        <v>0</v>
      </c>
      <c r="PJ42" s="406">
        <f t="shared" si="48"/>
        <v>0</v>
      </c>
      <c r="PK42" s="368">
        <f t="shared" si="49"/>
        <v>0</v>
      </c>
      <c r="PL42" s="409" t="s">
        <v>338</v>
      </c>
      <c r="PM42" s="373" t="s">
        <v>338</v>
      </c>
      <c r="PN42" s="406">
        <f t="shared" si="50"/>
        <v>0</v>
      </c>
      <c r="PO42" s="368">
        <f t="shared" si="51"/>
        <v>0</v>
      </c>
      <c r="PP42" s="26"/>
      <c r="PQ42" s="26"/>
      <c r="PR42" s="23"/>
      <c r="PX42" s="26"/>
    </row>
    <row r="43" spans="1:440" s="26" customFormat="1" ht="16.5" customHeight="1" x14ac:dyDescent="0.25">
      <c r="B43" s="118" t="s">
        <v>28</v>
      </c>
      <c r="C43" s="1094"/>
      <c r="D43" s="1095"/>
      <c r="E43" s="320"/>
      <c r="F43" s="656">
        <v>1</v>
      </c>
      <c r="G43" s="321"/>
      <c r="H43" s="122"/>
      <c r="I43" s="112">
        <f>INT(ROUND(F43,2)*(IF(RIGHT(G43,1)="*",data!$J$3*H43+(IF(H43&gt;0, data!$K$3,0)),(IF(G43&gt;0,data!$J$3*RIGHT(G43,5)+data!$K$3,0)))))</f>
        <v>0</v>
      </c>
      <c r="J43" s="112">
        <f>IF(E43&gt;0,I43*E43,0)</f>
        <v>0</v>
      </c>
      <c r="K43" s="112"/>
      <c r="L43" s="317"/>
      <c r="M43" s="316"/>
      <c r="N43" s="112">
        <f>INT(ROUND(F43,2)*(IF(J43&gt;0,(IF(L43="ano",data!$J$6,0)),0)))</f>
        <v>0</v>
      </c>
      <c r="O43" s="114">
        <f>IF(M43&gt;E43,N43*E43,N43*M43)</f>
        <v>0</v>
      </c>
      <c r="P43" s="123">
        <f>J43+O43</f>
        <v>0</v>
      </c>
      <c r="R43" s="116" t="str">
        <f>IF(P43&gt;0,1,"")</f>
        <v/>
      </c>
      <c r="S43" s="688"/>
      <c r="T43" s="117" t="s">
        <v>338</v>
      </c>
      <c r="U43" s="377" t="str">
        <f t="shared" si="52"/>
        <v/>
      </c>
      <c r="V43" s="26">
        <f>IF(P43&gt;0,IF(ISTEXT(C43)=TRUE,0,1),0)</f>
        <v>0</v>
      </c>
      <c r="W43" s="26">
        <f>IF(H43&gt;0,IF(RIGHT(G43,1)="*",0,1),0)</f>
        <v>0</v>
      </c>
      <c r="X43" s="26">
        <f>IF(OR(G43=data!$I$18,G43=data!$I$19,G43=data!$I$20,G43=data!$I$21,G43=data!$I$22,G43=data!$I$23,G43=data!$I$24,G43=data!$I$25,G43=data!$I$26,G43=data!$I$27,G43=data!$I$28,G43=data!$I$29,G43=data!$I$30,G43=data!$I$31,G43=data!$I$32,G43=data!$I$33,G43=data!$I$34,G43=data!$I$35,G43=data!$I$36,G43=data!$I$37,G43=data!$I$38,G43=data!$I$39,G43=data!$I$40,G43=data!$I$41,G43=data!$I$42,G43=data!$I$43,G43=data!$I$44),1,0)</f>
        <v>0</v>
      </c>
      <c r="Z43" s="176" t="s">
        <v>297</v>
      </c>
      <c r="AA43" s="10"/>
      <c r="AB43" s="10"/>
      <c r="AC43" s="168">
        <v>160</v>
      </c>
      <c r="AD43" s="328"/>
      <c r="AE43" s="223"/>
      <c r="AF43" s="168">
        <v>160</v>
      </c>
      <c r="AG43" s="328"/>
      <c r="AH43" s="223"/>
      <c r="AI43" s="168">
        <v>160</v>
      </c>
      <c r="AJ43" s="328"/>
      <c r="AK43" s="223"/>
      <c r="AL43" s="168">
        <v>160</v>
      </c>
      <c r="AM43" s="328"/>
      <c r="AN43" s="223"/>
      <c r="AO43" s="168">
        <v>160</v>
      </c>
      <c r="AP43" s="328"/>
      <c r="AQ43" s="223"/>
      <c r="AR43" s="168">
        <v>160</v>
      </c>
      <c r="AS43" s="328"/>
      <c r="AT43" s="223"/>
      <c r="AU43" s="168">
        <v>160</v>
      </c>
      <c r="AV43" s="328"/>
      <c r="AW43" s="223"/>
      <c r="AX43" s="168">
        <v>160</v>
      </c>
      <c r="AY43" s="328"/>
      <c r="AZ43" s="223"/>
      <c r="BA43" s="168">
        <v>160</v>
      </c>
      <c r="BB43" s="328"/>
      <c r="BC43" s="223"/>
      <c r="BD43" s="168">
        <v>160</v>
      </c>
      <c r="BE43" s="328"/>
      <c r="BF43" s="223"/>
      <c r="BG43" s="168">
        <v>160</v>
      </c>
      <c r="BH43" s="328"/>
      <c r="BI43" s="223"/>
      <c r="BJ43" s="168">
        <v>160</v>
      </c>
      <c r="BK43" s="328"/>
      <c r="BL43" s="223"/>
      <c r="BM43" s="280">
        <f t="shared" si="8"/>
        <v>0</v>
      </c>
      <c r="BN43" s="279">
        <f t="shared" si="9"/>
        <v>0</v>
      </c>
      <c r="BO43" s="280">
        <f t="shared" si="10"/>
        <v>0</v>
      </c>
      <c r="BP43" s="281">
        <f t="shared" si="11"/>
        <v>0</v>
      </c>
      <c r="BQ43" s="4"/>
      <c r="BR43" s="4"/>
      <c r="BS43" s="164">
        <v>160</v>
      </c>
      <c r="BT43" s="327"/>
      <c r="BU43" s="177"/>
      <c r="BV43" s="164">
        <v>160</v>
      </c>
      <c r="BW43" s="327"/>
      <c r="BX43" s="177"/>
      <c r="BY43" s="164">
        <v>160</v>
      </c>
      <c r="BZ43" s="327"/>
      <c r="CA43" s="177"/>
      <c r="CB43" s="164">
        <v>160</v>
      </c>
      <c r="CC43" s="327"/>
      <c r="CD43" s="177"/>
      <c r="CE43" s="164">
        <v>160</v>
      </c>
      <c r="CF43" s="327"/>
      <c r="CG43" s="177"/>
      <c r="CH43" s="164">
        <v>160</v>
      </c>
      <c r="CI43" s="327"/>
      <c r="CJ43" s="177"/>
      <c r="CK43" s="164">
        <v>160</v>
      </c>
      <c r="CL43" s="327"/>
      <c r="CM43" s="177"/>
      <c r="CN43" s="164">
        <v>160</v>
      </c>
      <c r="CO43" s="327"/>
      <c r="CP43" s="177"/>
      <c r="CQ43" s="164">
        <v>160</v>
      </c>
      <c r="CR43" s="327"/>
      <c r="CS43" s="177"/>
      <c r="CT43" s="164">
        <v>160</v>
      </c>
      <c r="CU43" s="327"/>
      <c r="CV43" s="177"/>
      <c r="CW43" s="164">
        <v>160</v>
      </c>
      <c r="CX43" s="327"/>
      <c r="CY43" s="177"/>
      <c r="CZ43" s="164">
        <v>160</v>
      </c>
      <c r="DA43" s="327"/>
      <c r="DB43" s="177"/>
      <c r="DC43" s="278">
        <f t="shared" si="12"/>
        <v>0</v>
      </c>
      <c r="DD43" s="279">
        <f t="shared" si="13"/>
        <v>0</v>
      </c>
      <c r="DE43" s="280">
        <f t="shared" si="14"/>
        <v>0</v>
      </c>
      <c r="DF43" s="281">
        <f t="shared" si="15"/>
        <v>0</v>
      </c>
      <c r="DG43" s="4"/>
      <c r="DH43" s="4"/>
      <c r="DI43" s="164">
        <v>160</v>
      </c>
      <c r="DJ43" s="327"/>
      <c r="DK43" s="177"/>
      <c r="DL43" s="164">
        <v>160</v>
      </c>
      <c r="DM43" s="327"/>
      <c r="DN43" s="177"/>
      <c r="DO43" s="164">
        <v>160</v>
      </c>
      <c r="DP43" s="327"/>
      <c r="DQ43" s="177"/>
      <c r="DR43" s="164">
        <v>160</v>
      </c>
      <c r="DS43" s="327"/>
      <c r="DT43" s="177"/>
      <c r="DU43" s="164">
        <v>160</v>
      </c>
      <c r="DV43" s="327"/>
      <c r="DW43" s="177"/>
      <c r="DX43" s="164">
        <v>160</v>
      </c>
      <c r="DY43" s="327"/>
      <c r="DZ43" s="177"/>
      <c r="EA43" s="164">
        <v>160</v>
      </c>
      <c r="EB43" s="327"/>
      <c r="EC43" s="177"/>
      <c r="ED43" s="164">
        <v>160</v>
      </c>
      <c r="EE43" s="327"/>
      <c r="EF43" s="177"/>
      <c r="EG43" s="164">
        <v>160</v>
      </c>
      <c r="EH43" s="327"/>
      <c r="EI43" s="177"/>
      <c r="EJ43" s="164">
        <v>160</v>
      </c>
      <c r="EK43" s="327"/>
      <c r="EL43" s="177"/>
      <c r="EM43" s="164">
        <v>160</v>
      </c>
      <c r="EN43" s="327"/>
      <c r="EO43" s="177"/>
      <c r="EP43" s="164">
        <v>160</v>
      </c>
      <c r="EQ43" s="327"/>
      <c r="ER43" s="177"/>
      <c r="ES43" s="278">
        <f t="shared" si="16"/>
        <v>0</v>
      </c>
      <c r="ET43" s="279">
        <f t="shared" si="17"/>
        <v>0</v>
      </c>
      <c r="EU43" s="280">
        <f t="shared" si="18"/>
        <v>0</v>
      </c>
      <c r="EV43" s="281">
        <f t="shared" si="19"/>
        <v>0</v>
      </c>
      <c r="EW43" s="4"/>
      <c r="EX43" s="4"/>
      <c r="EY43" s="164">
        <v>160</v>
      </c>
      <c r="EZ43" s="327"/>
      <c r="FA43" s="177"/>
      <c r="FB43" s="164">
        <v>160</v>
      </c>
      <c r="FC43" s="327"/>
      <c r="FD43" s="177"/>
      <c r="FE43" s="164">
        <v>160</v>
      </c>
      <c r="FF43" s="327"/>
      <c r="FG43" s="177"/>
      <c r="FH43" s="164">
        <v>160</v>
      </c>
      <c r="FI43" s="327"/>
      <c r="FJ43" s="177"/>
      <c r="FK43" s="164">
        <v>160</v>
      </c>
      <c r="FL43" s="327"/>
      <c r="FM43" s="177"/>
      <c r="FN43" s="164">
        <v>160</v>
      </c>
      <c r="FO43" s="327"/>
      <c r="FP43" s="177"/>
      <c r="FQ43" s="164">
        <v>160</v>
      </c>
      <c r="FR43" s="327"/>
      <c r="FS43" s="177"/>
      <c r="FT43" s="164">
        <v>160</v>
      </c>
      <c r="FU43" s="327"/>
      <c r="FV43" s="177"/>
      <c r="FW43" s="164">
        <v>160</v>
      </c>
      <c r="FX43" s="327"/>
      <c r="FY43" s="177"/>
      <c r="FZ43" s="164">
        <v>160</v>
      </c>
      <c r="GA43" s="327"/>
      <c r="GB43" s="177"/>
      <c r="GC43" s="164">
        <v>160</v>
      </c>
      <c r="GD43" s="327"/>
      <c r="GE43" s="177"/>
      <c r="GF43" s="164">
        <v>160</v>
      </c>
      <c r="GG43" s="327"/>
      <c r="GH43" s="177"/>
      <c r="GI43" s="278">
        <f t="shared" si="20"/>
        <v>0</v>
      </c>
      <c r="GJ43" s="279">
        <f t="shared" si="21"/>
        <v>0</v>
      </c>
      <c r="GK43" s="280">
        <f t="shared" si="22"/>
        <v>0</v>
      </c>
      <c r="GL43" s="281">
        <f t="shared" si="23"/>
        <v>0</v>
      </c>
      <c r="GM43" s="4"/>
      <c r="GN43" s="4"/>
      <c r="GO43" s="164">
        <v>160</v>
      </c>
      <c r="GP43" s="327"/>
      <c r="GQ43" s="177"/>
      <c r="GR43" s="164">
        <v>160</v>
      </c>
      <c r="GS43" s="327"/>
      <c r="GT43" s="177"/>
      <c r="GU43" s="164">
        <v>160</v>
      </c>
      <c r="GV43" s="327"/>
      <c r="GW43" s="177"/>
      <c r="GX43" s="164">
        <v>160</v>
      </c>
      <c r="GY43" s="327"/>
      <c r="GZ43" s="177"/>
      <c r="HA43" s="164">
        <v>160</v>
      </c>
      <c r="HB43" s="327"/>
      <c r="HC43" s="177"/>
      <c r="HD43" s="164">
        <v>160</v>
      </c>
      <c r="HE43" s="327"/>
      <c r="HF43" s="177"/>
      <c r="HG43" s="164">
        <v>160</v>
      </c>
      <c r="HH43" s="327"/>
      <c r="HI43" s="177"/>
      <c r="HJ43" s="164">
        <v>160</v>
      </c>
      <c r="HK43" s="327"/>
      <c r="HL43" s="177"/>
      <c r="HM43" s="164">
        <v>160</v>
      </c>
      <c r="HN43" s="327"/>
      <c r="HO43" s="177"/>
      <c r="HP43" s="164">
        <v>160</v>
      </c>
      <c r="HQ43" s="327"/>
      <c r="HR43" s="177"/>
      <c r="HS43" s="164">
        <v>160</v>
      </c>
      <c r="HT43" s="327"/>
      <c r="HU43" s="177"/>
      <c r="HV43" s="164">
        <v>160</v>
      </c>
      <c r="HW43" s="327"/>
      <c r="HX43" s="177"/>
      <c r="HY43" s="278">
        <f t="shared" si="24"/>
        <v>0</v>
      </c>
      <c r="HZ43" s="279">
        <f t="shared" si="25"/>
        <v>0</v>
      </c>
      <c r="IA43" s="280">
        <f t="shared" si="26"/>
        <v>0</v>
      </c>
      <c r="IB43" s="281">
        <f t="shared" si="27"/>
        <v>0</v>
      </c>
      <c r="IC43" s="4"/>
      <c r="ID43" s="4"/>
      <c r="IE43" s="164">
        <v>160</v>
      </c>
      <c r="IF43" s="327"/>
      <c r="IG43" s="177"/>
      <c r="IH43" s="164">
        <v>160</v>
      </c>
      <c r="II43" s="327"/>
      <c r="IJ43" s="177"/>
      <c r="IK43" s="164">
        <v>160</v>
      </c>
      <c r="IL43" s="327"/>
      <c r="IM43" s="177"/>
      <c r="IN43" s="164">
        <v>160</v>
      </c>
      <c r="IO43" s="327"/>
      <c r="IP43" s="177"/>
      <c r="IQ43" s="164">
        <v>160</v>
      </c>
      <c r="IR43" s="327"/>
      <c r="IS43" s="177"/>
      <c r="IT43" s="164">
        <v>160</v>
      </c>
      <c r="IU43" s="327"/>
      <c r="IV43" s="177"/>
      <c r="IW43" s="164">
        <v>160</v>
      </c>
      <c r="IX43" s="327"/>
      <c r="IY43" s="177"/>
      <c r="IZ43" s="164">
        <v>160</v>
      </c>
      <c r="JA43" s="327"/>
      <c r="JB43" s="177"/>
      <c r="JC43" s="164">
        <v>160</v>
      </c>
      <c r="JD43" s="327"/>
      <c r="JE43" s="177"/>
      <c r="JF43" s="164">
        <v>160</v>
      </c>
      <c r="JG43" s="327"/>
      <c r="JH43" s="177"/>
      <c r="JI43" s="164">
        <v>160</v>
      </c>
      <c r="JJ43" s="327"/>
      <c r="JK43" s="177"/>
      <c r="JL43" s="164">
        <v>160</v>
      </c>
      <c r="JM43" s="327"/>
      <c r="JN43" s="177"/>
      <c r="JO43" s="278">
        <f t="shared" si="28"/>
        <v>0</v>
      </c>
      <c r="JP43" s="279">
        <f t="shared" si="29"/>
        <v>0</v>
      </c>
      <c r="JQ43" s="280">
        <f t="shared" si="30"/>
        <v>0</v>
      </c>
      <c r="JR43" s="281">
        <f t="shared" si="31"/>
        <v>0</v>
      </c>
      <c r="JS43" s="4"/>
      <c r="JT43" s="4"/>
      <c r="JU43" s="164">
        <v>160</v>
      </c>
      <c r="JV43" s="327"/>
      <c r="JW43" s="177"/>
      <c r="JX43" s="164">
        <v>160</v>
      </c>
      <c r="JY43" s="327"/>
      <c r="JZ43" s="177"/>
      <c r="KA43" s="164">
        <v>160</v>
      </c>
      <c r="KB43" s="327"/>
      <c r="KC43" s="177"/>
      <c r="KD43" s="164">
        <v>160</v>
      </c>
      <c r="KE43" s="327"/>
      <c r="KF43" s="177"/>
      <c r="KG43" s="164">
        <v>160</v>
      </c>
      <c r="KH43" s="327"/>
      <c r="KI43" s="177"/>
      <c r="KJ43" s="164">
        <v>160</v>
      </c>
      <c r="KK43" s="327"/>
      <c r="KL43" s="177"/>
      <c r="KM43" s="164">
        <v>160</v>
      </c>
      <c r="KN43" s="327"/>
      <c r="KO43" s="177"/>
      <c r="KP43" s="164">
        <v>160</v>
      </c>
      <c r="KQ43" s="327"/>
      <c r="KR43" s="177"/>
      <c r="KS43" s="164">
        <v>160</v>
      </c>
      <c r="KT43" s="327"/>
      <c r="KU43" s="177"/>
      <c r="KV43" s="164">
        <v>160</v>
      </c>
      <c r="KW43" s="327"/>
      <c r="KX43" s="177"/>
      <c r="KY43" s="164">
        <v>160</v>
      </c>
      <c r="KZ43" s="327"/>
      <c r="LA43" s="177"/>
      <c r="LB43" s="164">
        <v>160</v>
      </c>
      <c r="LC43" s="327"/>
      <c r="LD43" s="177"/>
      <c r="LE43" s="278">
        <f t="shared" si="32"/>
        <v>0</v>
      </c>
      <c r="LF43" s="279">
        <f t="shared" si="33"/>
        <v>0</v>
      </c>
      <c r="LG43" s="280">
        <f t="shared" si="34"/>
        <v>0</v>
      </c>
      <c r="LH43" s="281">
        <f t="shared" si="35"/>
        <v>0</v>
      </c>
      <c r="LI43" s="4"/>
      <c r="LJ43" s="4"/>
      <c r="LK43" s="164">
        <v>160</v>
      </c>
      <c r="LL43" s="327"/>
      <c r="LM43" s="177"/>
      <c r="LN43" s="164">
        <v>160</v>
      </c>
      <c r="LO43" s="327"/>
      <c r="LP43" s="177"/>
      <c r="LQ43" s="164">
        <v>160</v>
      </c>
      <c r="LR43" s="327"/>
      <c r="LS43" s="177"/>
      <c r="LT43" s="164">
        <v>160</v>
      </c>
      <c r="LU43" s="327"/>
      <c r="LV43" s="177"/>
      <c r="LW43" s="164">
        <v>160</v>
      </c>
      <c r="LX43" s="327"/>
      <c r="LY43" s="177"/>
      <c r="LZ43" s="164">
        <v>160</v>
      </c>
      <c r="MA43" s="327"/>
      <c r="MB43" s="177"/>
      <c r="MC43" s="164">
        <v>160</v>
      </c>
      <c r="MD43" s="327"/>
      <c r="ME43" s="177"/>
      <c r="MF43" s="164">
        <v>160</v>
      </c>
      <c r="MG43" s="327"/>
      <c r="MH43" s="177"/>
      <c r="MI43" s="164">
        <v>160</v>
      </c>
      <c r="MJ43" s="327"/>
      <c r="MK43" s="177"/>
      <c r="ML43" s="164">
        <v>160</v>
      </c>
      <c r="MM43" s="327"/>
      <c r="MN43" s="177"/>
      <c r="MO43" s="164">
        <v>160</v>
      </c>
      <c r="MP43" s="327"/>
      <c r="MQ43" s="177"/>
      <c r="MR43" s="164">
        <v>160</v>
      </c>
      <c r="MS43" s="327"/>
      <c r="MT43" s="177"/>
      <c r="MU43" s="278">
        <f t="shared" si="36"/>
        <v>0</v>
      </c>
      <c r="MV43" s="279">
        <f t="shared" si="37"/>
        <v>0</v>
      </c>
      <c r="MW43" s="280">
        <f t="shared" si="38"/>
        <v>0</v>
      </c>
      <c r="MX43" s="281">
        <f t="shared" si="39"/>
        <v>0</v>
      </c>
      <c r="MY43" s="4"/>
      <c r="MZ43" s="4"/>
      <c r="NA43" s="164">
        <v>160</v>
      </c>
      <c r="NB43" s="327"/>
      <c r="NC43" s="177"/>
      <c r="ND43" s="164">
        <v>160</v>
      </c>
      <c r="NE43" s="327"/>
      <c r="NF43" s="177"/>
      <c r="NG43" s="164">
        <v>160</v>
      </c>
      <c r="NH43" s="327"/>
      <c r="NI43" s="177"/>
      <c r="NJ43" s="164">
        <v>160</v>
      </c>
      <c r="NK43" s="327"/>
      <c r="NL43" s="177"/>
      <c r="NM43" s="164">
        <v>160</v>
      </c>
      <c r="NN43" s="327"/>
      <c r="NO43" s="177"/>
      <c r="NP43" s="164">
        <v>160</v>
      </c>
      <c r="NQ43" s="327"/>
      <c r="NR43" s="177"/>
      <c r="NS43" s="164">
        <v>160</v>
      </c>
      <c r="NT43" s="327"/>
      <c r="NU43" s="177"/>
      <c r="NV43" s="164">
        <v>160</v>
      </c>
      <c r="NW43" s="327"/>
      <c r="NX43" s="177"/>
      <c r="NY43" s="164">
        <v>160</v>
      </c>
      <c r="NZ43" s="327"/>
      <c r="OA43" s="177"/>
      <c r="OB43" s="164">
        <v>160</v>
      </c>
      <c r="OC43" s="327"/>
      <c r="OD43" s="177"/>
      <c r="OE43" s="164">
        <v>160</v>
      </c>
      <c r="OF43" s="327"/>
      <c r="OG43" s="177"/>
      <c r="OH43" s="164">
        <v>160</v>
      </c>
      <c r="OI43" s="327"/>
      <c r="OJ43" s="177"/>
      <c r="OK43" s="278">
        <f t="shared" si="40"/>
        <v>0</v>
      </c>
      <c r="OL43" s="279">
        <f t="shared" si="41"/>
        <v>0</v>
      </c>
      <c r="OM43" s="280">
        <f t="shared" si="42"/>
        <v>0</v>
      </c>
      <c r="ON43" s="281">
        <f t="shared" si="43"/>
        <v>0</v>
      </c>
      <c r="OO43" s="4"/>
      <c r="OP43" s="4"/>
      <c r="OQ43" s="283" t="s">
        <v>297</v>
      </c>
      <c r="OR43" s="354">
        <v>160</v>
      </c>
      <c r="OS43" s="327"/>
      <c r="OT43" s="177"/>
      <c r="OU43" s="278">
        <f t="shared" si="44"/>
        <v>0</v>
      </c>
      <c r="OV43" s="281">
        <f t="shared" si="45"/>
        <v>0</v>
      </c>
      <c r="OW43" s="280">
        <f t="shared" si="46"/>
        <v>0</v>
      </c>
      <c r="OX43" s="281">
        <f t="shared" si="47"/>
        <v>0</v>
      </c>
      <c r="OY43" s="293"/>
      <c r="OZ43" s="4"/>
      <c r="PA43" s="4"/>
      <c r="PB43" s="274">
        <f t="shared" si="53"/>
        <v>0</v>
      </c>
      <c r="PC43" s="275">
        <f t="shared" si="54"/>
        <v>0</v>
      </c>
      <c r="PD43" s="280">
        <f t="shared" si="55"/>
        <v>0</v>
      </c>
      <c r="PE43" s="281">
        <f t="shared" si="56"/>
        <v>0</v>
      </c>
      <c r="PF43" s="276">
        <f t="shared" si="57"/>
        <v>0</v>
      </c>
      <c r="PG43" s="277">
        <f t="shared" si="58"/>
        <v>0</v>
      </c>
      <c r="PH43" s="280">
        <f t="shared" si="59"/>
        <v>0</v>
      </c>
      <c r="PI43" s="279">
        <f t="shared" si="60"/>
        <v>0</v>
      </c>
      <c r="PJ43" s="406">
        <f t="shared" si="48"/>
        <v>0</v>
      </c>
      <c r="PK43" s="368">
        <f t="shared" si="49"/>
        <v>0</v>
      </c>
      <c r="PL43" s="409" t="s">
        <v>338</v>
      </c>
      <c r="PM43" s="373" t="s">
        <v>338</v>
      </c>
      <c r="PN43" s="406">
        <f t="shared" si="50"/>
        <v>0</v>
      </c>
      <c r="PO43" s="368">
        <f t="shared" si="51"/>
        <v>0</v>
      </c>
      <c r="PR43" s="4"/>
    </row>
    <row r="44" spans="1:440" s="28" customFormat="1" ht="15" hidden="1" customHeight="1" x14ac:dyDescent="0.25">
      <c r="A44" s="26"/>
      <c r="B44" s="118"/>
      <c r="C44" s="585"/>
      <c r="D44" s="586"/>
      <c r="E44" s="589"/>
      <c r="F44" s="656"/>
      <c r="G44" s="588"/>
      <c r="H44" s="119"/>
      <c r="I44" s="112">
        <f>INT(ROUND(F44,2)*(IF(RIGHT(G44,1)="*",data!$J$3*H44+(IF(H44&gt;0, data!$K$3,0)),(IF(G44&gt;0,data!$J$3*RIGHT(G44,5)+data!$K$3,0)))))</f>
        <v>0</v>
      </c>
      <c r="J44" s="112"/>
      <c r="K44" s="112"/>
      <c r="L44" s="543"/>
      <c r="M44" s="536"/>
      <c r="N44" s="112">
        <f>INT(ROUND(F44,2)*(IF(J44&gt;0,(IF(L44="ano",data!$J$6,0)),0)))</f>
        <v>0</v>
      </c>
      <c r="O44" s="114"/>
      <c r="P44" s="123"/>
      <c r="Q44" s="26"/>
      <c r="R44" s="116"/>
      <c r="S44" s="688"/>
      <c r="T44" s="117" t="s">
        <v>338</v>
      </c>
      <c r="U44" s="377"/>
      <c r="X44" s="26">
        <f>IF(OR(G44=data!$I$18,G44=data!$I$19,G44=data!$I$20,G44=data!$I$21,G44=data!$I$22,G44=data!$I$23,G44=data!$I$24,G44=data!$I$25,G44=data!$I$26,G44=data!$I$27,G44=data!$I$28,G44=data!$I$29,G44=data!$I$30,G44=data!$I$31,G44=data!$I$32,G44=data!$I$33,G44=data!$I$34,G44=data!$I$35,G44=data!$I$36,G44=data!$I$37,G44=data!$I$38,G44=data!$I$39,G44=data!$I$40,G44=data!$I$41,G44=data!$I$42,G44=data!$I$43,G44=data!$I$44),1,0)</f>
        <v>0</v>
      </c>
      <c r="Y44" s="26"/>
      <c r="Z44" s="173" t="s">
        <v>297</v>
      </c>
      <c r="AA44" s="10"/>
      <c r="AB44" s="10"/>
      <c r="AC44" s="560">
        <v>160</v>
      </c>
      <c r="AD44" s="561"/>
      <c r="AE44" s="562"/>
      <c r="AF44" s="560">
        <v>160</v>
      </c>
      <c r="AG44" s="561"/>
      <c r="AH44" s="562"/>
      <c r="AI44" s="560">
        <v>160</v>
      </c>
      <c r="AJ44" s="561"/>
      <c r="AK44" s="562"/>
      <c r="AL44" s="560">
        <v>160</v>
      </c>
      <c r="AM44" s="561"/>
      <c r="AN44" s="562"/>
      <c r="AO44" s="560">
        <v>160</v>
      </c>
      <c r="AP44" s="561"/>
      <c r="AQ44" s="562"/>
      <c r="AR44" s="560">
        <v>160</v>
      </c>
      <c r="AS44" s="561"/>
      <c r="AT44" s="562"/>
      <c r="AU44" s="560">
        <v>160</v>
      </c>
      <c r="AV44" s="561"/>
      <c r="AW44" s="562"/>
      <c r="AX44" s="560">
        <v>160</v>
      </c>
      <c r="AY44" s="561"/>
      <c r="AZ44" s="562"/>
      <c r="BA44" s="560">
        <v>160</v>
      </c>
      <c r="BB44" s="561"/>
      <c r="BC44" s="562"/>
      <c r="BD44" s="560">
        <v>160</v>
      </c>
      <c r="BE44" s="561"/>
      <c r="BF44" s="562"/>
      <c r="BG44" s="560">
        <v>160</v>
      </c>
      <c r="BH44" s="561"/>
      <c r="BI44" s="562"/>
      <c r="BJ44" s="560">
        <v>160</v>
      </c>
      <c r="BK44" s="561"/>
      <c r="BL44" s="562"/>
      <c r="BM44" s="280">
        <f t="shared" si="8"/>
        <v>0</v>
      </c>
      <c r="BN44" s="279">
        <f t="shared" si="9"/>
        <v>0</v>
      </c>
      <c r="BO44" s="280">
        <f t="shared" si="10"/>
        <v>0</v>
      </c>
      <c r="BP44" s="281">
        <f t="shared" si="11"/>
        <v>0</v>
      </c>
      <c r="BQ44" s="23"/>
      <c r="BR44" s="23"/>
      <c r="BS44" s="174">
        <v>160</v>
      </c>
      <c r="BT44" s="573"/>
      <c r="BU44" s="175"/>
      <c r="BV44" s="174">
        <v>160</v>
      </c>
      <c r="BW44" s="573"/>
      <c r="BX44" s="175"/>
      <c r="BY44" s="174">
        <v>160</v>
      </c>
      <c r="BZ44" s="573"/>
      <c r="CA44" s="175"/>
      <c r="CB44" s="174">
        <v>160</v>
      </c>
      <c r="CC44" s="573"/>
      <c r="CD44" s="175"/>
      <c r="CE44" s="174">
        <v>160</v>
      </c>
      <c r="CF44" s="573"/>
      <c r="CG44" s="175"/>
      <c r="CH44" s="174">
        <v>160</v>
      </c>
      <c r="CI44" s="573"/>
      <c r="CJ44" s="175"/>
      <c r="CK44" s="174">
        <v>160</v>
      </c>
      <c r="CL44" s="573"/>
      <c r="CM44" s="175"/>
      <c r="CN44" s="174">
        <v>160</v>
      </c>
      <c r="CO44" s="573"/>
      <c r="CP44" s="175"/>
      <c r="CQ44" s="174">
        <v>160</v>
      </c>
      <c r="CR44" s="573"/>
      <c r="CS44" s="175"/>
      <c r="CT44" s="174">
        <v>160</v>
      </c>
      <c r="CU44" s="573"/>
      <c r="CV44" s="175"/>
      <c r="CW44" s="174">
        <v>160</v>
      </c>
      <c r="CX44" s="573"/>
      <c r="CY44" s="175"/>
      <c r="CZ44" s="174">
        <v>160</v>
      </c>
      <c r="DA44" s="573"/>
      <c r="DB44" s="175"/>
      <c r="DC44" s="278">
        <f t="shared" si="12"/>
        <v>0</v>
      </c>
      <c r="DD44" s="279">
        <f t="shared" si="13"/>
        <v>0</v>
      </c>
      <c r="DE44" s="280">
        <f t="shared" si="14"/>
        <v>0</v>
      </c>
      <c r="DF44" s="281">
        <f t="shared" si="15"/>
        <v>0</v>
      </c>
      <c r="DG44" s="23"/>
      <c r="DH44" s="23"/>
      <c r="DI44" s="174">
        <v>160</v>
      </c>
      <c r="DJ44" s="573"/>
      <c r="DK44" s="175"/>
      <c r="DL44" s="174">
        <v>160</v>
      </c>
      <c r="DM44" s="573"/>
      <c r="DN44" s="175"/>
      <c r="DO44" s="174">
        <v>160</v>
      </c>
      <c r="DP44" s="573"/>
      <c r="DQ44" s="175"/>
      <c r="DR44" s="174">
        <v>160</v>
      </c>
      <c r="DS44" s="573"/>
      <c r="DT44" s="175"/>
      <c r="DU44" s="174">
        <v>160</v>
      </c>
      <c r="DV44" s="573"/>
      <c r="DW44" s="175"/>
      <c r="DX44" s="174">
        <v>160</v>
      </c>
      <c r="DY44" s="573"/>
      <c r="DZ44" s="175"/>
      <c r="EA44" s="174">
        <v>160</v>
      </c>
      <c r="EB44" s="573"/>
      <c r="EC44" s="175"/>
      <c r="ED44" s="174">
        <v>160</v>
      </c>
      <c r="EE44" s="573"/>
      <c r="EF44" s="175"/>
      <c r="EG44" s="174">
        <v>160</v>
      </c>
      <c r="EH44" s="573"/>
      <c r="EI44" s="175"/>
      <c r="EJ44" s="174">
        <v>160</v>
      </c>
      <c r="EK44" s="573"/>
      <c r="EL44" s="175"/>
      <c r="EM44" s="174">
        <v>160</v>
      </c>
      <c r="EN44" s="573"/>
      <c r="EO44" s="175"/>
      <c r="EP44" s="174">
        <v>160</v>
      </c>
      <c r="EQ44" s="573"/>
      <c r="ER44" s="175"/>
      <c r="ES44" s="278">
        <f t="shared" si="16"/>
        <v>0</v>
      </c>
      <c r="ET44" s="279">
        <f t="shared" si="17"/>
        <v>0</v>
      </c>
      <c r="EU44" s="280">
        <f t="shared" si="18"/>
        <v>0</v>
      </c>
      <c r="EV44" s="281">
        <f t="shared" si="19"/>
        <v>0</v>
      </c>
      <c r="EW44" s="23"/>
      <c r="EX44" s="23"/>
      <c r="EY44" s="174">
        <v>160</v>
      </c>
      <c r="EZ44" s="573"/>
      <c r="FA44" s="175"/>
      <c r="FB44" s="174">
        <v>160</v>
      </c>
      <c r="FC44" s="573"/>
      <c r="FD44" s="175"/>
      <c r="FE44" s="174">
        <v>160</v>
      </c>
      <c r="FF44" s="573"/>
      <c r="FG44" s="175"/>
      <c r="FH44" s="174">
        <v>160</v>
      </c>
      <c r="FI44" s="573"/>
      <c r="FJ44" s="175"/>
      <c r="FK44" s="174">
        <v>160</v>
      </c>
      <c r="FL44" s="573"/>
      <c r="FM44" s="175"/>
      <c r="FN44" s="174">
        <v>160</v>
      </c>
      <c r="FO44" s="573"/>
      <c r="FP44" s="175"/>
      <c r="FQ44" s="174">
        <v>160</v>
      </c>
      <c r="FR44" s="573"/>
      <c r="FS44" s="175"/>
      <c r="FT44" s="174">
        <v>160</v>
      </c>
      <c r="FU44" s="573"/>
      <c r="FV44" s="175"/>
      <c r="FW44" s="174">
        <v>160</v>
      </c>
      <c r="FX44" s="573"/>
      <c r="FY44" s="175"/>
      <c r="FZ44" s="174">
        <v>160</v>
      </c>
      <c r="GA44" s="573"/>
      <c r="GB44" s="175"/>
      <c r="GC44" s="174">
        <v>160</v>
      </c>
      <c r="GD44" s="573"/>
      <c r="GE44" s="175"/>
      <c r="GF44" s="174">
        <v>160</v>
      </c>
      <c r="GG44" s="573"/>
      <c r="GH44" s="175"/>
      <c r="GI44" s="278">
        <f t="shared" si="20"/>
        <v>0</v>
      </c>
      <c r="GJ44" s="279">
        <f t="shared" si="21"/>
        <v>0</v>
      </c>
      <c r="GK44" s="280">
        <f t="shared" si="22"/>
        <v>0</v>
      </c>
      <c r="GL44" s="281">
        <f t="shared" si="23"/>
        <v>0</v>
      </c>
      <c r="GM44" s="23"/>
      <c r="GN44" s="23"/>
      <c r="GO44" s="174">
        <v>160</v>
      </c>
      <c r="GP44" s="573"/>
      <c r="GQ44" s="175"/>
      <c r="GR44" s="174">
        <v>160</v>
      </c>
      <c r="GS44" s="573"/>
      <c r="GT44" s="175"/>
      <c r="GU44" s="174">
        <v>160</v>
      </c>
      <c r="GV44" s="573"/>
      <c r="GW44" s="175"/>
      <c r="GX44" s="174">
        <v>160</v>
      </c>
      <c r="GY44" s="573"/>
      <c r="GZ44" s="175"/>
      <c r="HA44" s="174">
        <v>160</v>
      </c>
      <c r="HB44" s="573"/>
      <c r="HC44" s="175"/>
      <c r="HD44" s="174">
        <v>160</v>
      </c>
      <c r="HE44" s="573"/>
      <c r="HF44" s="175"/>
      <c r="HG44" s="174">
        <v>160</v>
      </c>
      <c r="HH44" s="573"/>
      <c r="HI44" s="175"/>
      <c r="HJ44" s="174">
        <v>160</v>
      </c>
      <c r="HK44" s="573"/>
      <c r="HL44" s="175"/>
      <c r="HM44" s="174">
        <v>160</v>
      </c>
      <c r="HN44" s="573"/>
      <c r="HO44" s="175"/>
      <c r="HP44" s="174">
        <v>160</v>
      </c>
      <c r="HQ44" s="573"/>
      <c r="HR44" s="175"/>
      <c r="HS44" s="174">
        <v>160</v>
      </c>
      <c r="HT44" s="573"/>
      <c r="HU44" s="175"/>
      <c r="HV44" s="174">
        <v>160</v>
      </c>
      <c r="HW44" s="573"/>
      <c r="HX44" s="175"/>
      <c r="HY44" s="278">
        <f t="shared" si="24"/>
        <v>0</v>
      </c>
      <c r="HZ44" s="279">
        <f t="shared" si="25"/>
        <v>0</v>
      </c>
      <c r="IA44" s="280">
        <f t="shared" si="26"/>
        <v>0</v>
      </c>
      <c r="IB44" s="281">
        <f t="shared" si="27"/>
        <v>0</v>
      </c>
      <c r="IC44" s="23"/>
      <c r="ID44" s="23"/>
      <c r="IE44" s="174">
        <v>160</v>
      </c>
      <c r="IF44" s="573"/>
      <c r="IG44" s="175"/>
      <c r="IH44" s="174">
        <v>160</v>
      </c>
      <c r="II44" s="573"/>
      <c r="IJ44" s="175"/>
      <c r="IK44" s="174">
        <v>160</v>
      </c>
      <c r="IL44" s="573"/>
      <c r="IM44" s="175"/>
      <c r="IN44" s="174">
        <v>160</v>
      </c>
      <c r="IO44" s="573"/>
      <c r="IP44" s="175"/>
      <c r="IQ44" s="174">
        <v>160</v>
      </c>
      <c r="IR44" s="573"/>
      <c r="IS44" s="175"/>
      <c r="IT44" s="174">
        <v>160</v>
      </c>
      <c r="IU44" s="573"/>
      <c r="IV44" s="175"/>
      <c r="IW44" s="174">
        <v>160</v>
      </c>
      <c r="IX44" s="573"/>
      <c r="IY44" s="175"/>
      <c r="IZ44" s="174">
        <v>160</v>
      </c>
      <c r="JA44" s="573"/>
      <c r="JB44" s="175"/>
      <c r="JC44" s="174">
        <v>160</v>
      </c>
      <c r="JD44" s="573"/>
      <c r="JE44" s="175"/>
      <c r="JF44" s="174">
        <v>160</v>
      </c>
      <c r="JG44" s="573"/>
      <c r="JH44" s="175"/>
      <c r="JI44" s="174">
        <v>160</v>
      </c>
      <c r="JJ44" s="573"/>
      <c r="JK44" s="175"/>
      <c r="JL44" s="174">
        <v>160</v>
      </c>
      <c r="JM44" s="573"/>
      <c r="JN44" s="175"/>
      <c r="JO44" s="278">
        <f t="shared" si="28"/>
        <v>0</v>
      </c>
      <c r="JP44" s="279">
        <f t="shared" si="29"/>
        <v>0</v>
      </c>
      <c r="JQ44" s="280">
        <f t="shared" si="30"/>
        <v>0</v>
      </c>
      <c r="JR44" s="281">
        <f t="shared" si="31"/>
        <v>0</v>
      </c>
      <c r="JS44" s="23"/>
      <c r="JT44" s="23"/>
      <c r="JU44" s="174">
        <v>160</v>
      </c>
      <c r="JV44" s="573"/>
      <c r="JW44" s="175"/>
      <c r="JX44" s="174">
        <v>160</v>
      </c>
      <c r="JY44" s="573"/>
      <c r="JZ44" s="175"/>
      <c r="KA44" s="174">
        <v>160</v>
      </c>
      <c r="KB44" s="573"/>
      <c r="KC44" s="175"/>
      <c r="KD44" s="174">
        <v>160</v>
      </c>
      <c r="KE44" s="573"/>
      <c r="KF44" s="175"/>
      <c r="KG44" s="174">
        <v>160</v>
      </c>
      <c r="KH44" s="573"/>
      <c r="KI44" s="175"/>
      <c r="KJ44" s="174">
        <v>160</v>
      </c>
      <c r="KK44" s="573"/>
      <c r="KL44" s="175"/>
      <c r="KM44" s="174">
        <v>160</v>
      </c>
      <c r="KN44" s="573"/>
      <c r="KO44" s="175"/>
      <c r="KP44" s="174">
        <v>160</v>
      </c>
      <c r="KQ44" s="573"/>
      <c r="KR44" s="175"/>
      <c r="KS44" s="174">
        <v>160</v>
      </c>
      <c r="KT44" s="573"/>
      <c r="KU44" s="175"/>
      <c r="KV44" s="174">
        <v>160</v>
      </c>
      <c r="KW44" s="573"/>
      <c r="KX44" s="175"/>
      <c r="KY44" s="174">
        <v>160</v>
      </c>
      <c r="KZ44" s="573"/>
      <c r="LA44" s="175"/>
      <c r="LB44" s="174">
        <v>160</v>
      </c>
      <c r="LC44" s="573"/>
      <c r="LD44" s="175"/>
      <c r="LE44" s="278">
        <f t="shared" si="32"/>
        <v>0</v>
      </c>
      <c r="LF44" s="279">
        <f t="shared" si="33"/>
        <v>0</v>
      </c>
      <c r="LG44" s="280">
        <f t="shared" si="34"/>
        <v>0</v>
      </c>
      <c r="LH44" s="281">
        <f t="shared" si="35"/>
        <v>0</v>
      </c>
      <c r="LI44" s="23"/>
      <c r="LJ44" s="23"/>
      <c r="LK44" s="174">
        <v>160</v>
      </c>
      <c r="LL44" s="573"/>
      <c r="LM44" s="175"/>
      <c r="LN44" s="174">
        <v>160</v>
      </c>
      <c r="LO44" s="573"/>
      <c r="LP44" s="175"/>
      <c r="LQ44" s="174">
        <v>160</v>
      </c>
      <c r="LR44" s="573"/>
      <c r="LS44" s="175"/>
      <c r="LT44" s="174">
        <v>160</v>
      </c>
      <c r="LU44" s="573"/>
      <c r="LV44" s="175"/>
      <c r="LW44" s="174">
        <v>160</v>
      </c>
      <c r="LX44" s="573"/>
      <c r="LY44" s="175"/>
      <c r="LZ44" s="174">
        <v>160</v>
      </c>
      <c r="MA44" s="573"/>
      <c r="MB44" s="175"/>
      <c r="MC44" s="174">
        <v>160</v>
      </c>
      <c r="MD44" s="573"/>
      <c r="ME44" s="175"/>
      <c r="MF44" s="174">
        <v>160</v>
      </c>
      <c r="MG44" s="573"/>
      <c r="MH44" s="175"/>
      <c r="MI44" s="174">
        <v>160</v>
      </c>
      <c r="MJ44" s="573"/>
      <c r="MK44" s="175"/>
      <c r="ML44" s="174">
        <v>160</v>
      </c>
      <c r="MM44" s="573"/>
      <c r="MN44" s="175"/>
      <c r="MO44" s="174">
        <v>160</v>
      </c>
      <c r="MP44" s="573"/>
      <c r="MQ44" s="175"/>
      <c r="MR44" s="174">
        <v>160</v>
      </c>
      <c r="MS44" s="573"/>
      <c r="MT44" s="175"/>
      <c r="MU44" s="278">
        <f t="shared" si="36"/>
        <v>0</v>
      </c>
      <c r="MV44" s="279">
        <f t="shared" si="37"/>
        <v>0</v>
      </c>
      <c r="MW44" s="280">
        <f t="shared" si="38"/>
        <v>0</v>
      </c>
      <c r="MX44" s="281">
        <f t="shared" si="39"/>
        <v>0</v>
      </c>
      <c r="MY44" s="23"/>
      <c r="MZ44" s="23"/>
      <c r="NA44" s="174">
        <v>160</v>
      </c>
      <c r="NB44" s="573"/>
      <c r="NC44" s="175"/>
      <c r="ND44" s="174">
        <v>160</v>
      </c>
      <c r="NE44" s="573"/>
      <c r="NF44" s="175"/>
      <c r="NG44" s="174">
        <v>160</v>
      </c>
      <c r="NH44" s="573"/>
      <c r="NI44" s="175"/>
      <c r="NJ44" s="174">
        <v>160</v>
      </c>
      <c r="NK44" s="573"/>
      <c r="NL44" s="175"/>
      <c r="NM44" s="174">
        <v>160</v>
      </c>
      <c r="NN44" s="573"/>
      <c r="NO44" s="175"/>
      <c r="NP44" s="174">
        <v>160</v>
      </c>
      <c r="NQ44" s="573"/>
      <c r="NR44" s="175"/>
      <c r="NS44" s="174">
        <v>160</v>
      </c>
      <c r="NT44" s="573"/>
      <c r="NU44" s="175"/>
      <c r="NV44" s="174">
        <v>160</v>
      </c>
      <c r="NW44" s="573"/>
      <c r="NX44" s="175"/>
      <c r="NY44" s="174">
        <v>160</v>
      </c>
      <c r="NZ44" s="573"/>
      <c r="OA44" s="175"/>
      <c r="OB44" s="174">
        <v>160</v>
      </c>
      <c r="OC44" s="573"/>
      <c r="OD44" s="175"/>
      <c r="OE44" s="174">
        <v>160</v>
      </c>
      <c r="OF44" s="573"/>
      <c r="OG44" s="175"/>
      <c r="OH44" s="174">
        <v>160</v>
      </c>
      <c r="OI44" s="573"/>
      <c r="OJ44" s="175"/>
      <c r="OK44" s="278">
        <f t="shared" si="40"/>
        <v>0</v>
      </c>
      <c r="OL44" s="279">
        <f t="shared" si="41"/>
        <v>0</v>
      </c>
      <c r="OM44" s="280">
        <f t="shared" si="42"/>
        <v>0</v>
      </c>
      <c r="ON44" s="281">
        <f t="shared" si="43"/>
        <v>0</v>
      </c>
      <c r="OO44" s="23"/>
      <c r="OP44" s="23"/>
      <c r="OQ44" s="571" t="s">
        <v>297</v>
      </c>
      <c r="OR44" s="577">
        <v>160</v>
      </c>
      <c r="OS44" s="573"/>
      <c r="OT44" s="175"/>
      <c r="OU44" s="278">
        <f t="shared" si="44"/>
        <v>0</v>
      </c>
      <c r="OV44" s="281">
        <f t="shared" si="45"/>
        <v>0</v>
      </c>
      <c r="OW44" s="280">
        <f t="shared" si="46"/>
        <v>0</v>
      </c>
      <c r="OX44" s="281">
        <f t="shared" si="47"/>
        <v>0</v>
      </c>
      <c r="OY44" s="574"/>
      <c r="OZ44" s="23"/>
      <c r="PA44" s="23"/>
      <c r="PB44" s="274">
        <f t="shared" si="53"/>
        <v>0</v>
      </c>
      <c r="PC44" s="275">
        <f t="shared" si="54"/>
        <v>0</v>
      </c>
      <c r="PD44" s="280">
        <f t="shared" si="55"/>
        <v>0</v>
      </c>
      <c r="PE44" s="281">
        <f t="shared" si="56"/>
        <v>0</v>
      </c>
      <c r="PF44" s="276">
        <f t="shared" si="57"/>
        <v>0</v>
      </c>
      <c r="PG44" s="277">
        <f t="shared" si="58"/>
        <v>0</v>
      </c>
      <c r="PH44" s="280">
        <f t="shared" si="59"/>
        <v>0</v>
      </c>
      <c r="PI44" s="279">
        <f t="shared" si="60"/>
        <v>0</v>
      </c>
      <c r="PJ44" s="406">
        <f t="shared" si="48"/>
        <v>0</v>
      </c>
      <c r="PK44" s="368">
        <f t="shared" si="49"/>
        <v>0</v>
      </c>
      <c r="PL44" s="409" t="s">
        <v>338</v>
      </c>
      <c r="PM44" s="373" t="s">
        <v>338</v>
      </c>
      <c r="PN44" s="406">
        <f t="shared" si="50"/>
        <v>0</v>
      </c>
      <c r="PO44" s="368">
        <f t="shared" si="51"/>
        <v>0</v>
      </c>
      <c r="PP44" s="26"/>
      <c r="PQ44" s="26"/>
      <c r="PR44" s="23"/>
      <c r="PX44" s="26"/>
    </row>
    <row r="45" spans="1:440" s="26" customFormat="1" ht="16.5" customHeight="1" x14ac:dyDescent="0.25">
      <c r="B45" s="118" t="s">
        <v>29</v>
      </c>
      <c r="C45" s="1094"/>
      <c r="D45" s="1095"/>
      <c r="E45" s="320"/>
      <c r="F45" s="656">
        <v>1</v>
      </c>
      <c r="G45" s="321"/>
      <c r="H45" s="122"/>
      <c r="I45" s="112">
        <f>INT(ROUND(F45,2)*(IF(RIGHT(G45,1)="*",data!$J$3*H45+(IF(H45&gt;0, data!$K$3,0)),(IF(G45&gt;0,data!$J$3*RIGHT(G45,5)+data!$K$3,0)))))</f>
        <v>0</v>
      </c>
      <c r="J45" s="112">
        <f>IF(E45&gt;0,I45*E45,0)</f>
        <v>0</v>
      </c>
      <c r="K45" s="112"/>
      <c r="L45" s="317"/>
      <c r="M45" s="316"/>
      <c r="N45" s="112">
        <f>INT(ROUND(F45,2)*(IF(J45&gt;0,(IF(L45="ano",data!$J$6,0)),0)))</f>
        <v>0</v>
      </c>
      <c r="O45" s="114">
        <f>IF(M45&gt;E45,N45*E45,N45*M45)</f>
        <v>0</v>
      </c>
      <c r="P45" s="123">
        <f>J45+O45</f>
        <v>0</v>
      </c>
      <c r="R45" s="116" t="str">
        <f>IF(P45&gt;0,1,"")</f>
        <v/>
      </c>
      <c r="S45" s="688"/>
      <c r="T45" s="117" t="s">
        <v>338</v>
      </c>
      <c r="U45" s="377" t="str">
        <f t="shared" si="52"/>
        <v/>
      </c>
      <c r="V45" s="26">
        <f>IF(P45&gt;0,IF(ISTEXT(C45)=TRUE,0,1),0)</f>
        <v>0</v>
      </c>
      <c r="W45" s="26">
        <f>IF(H45&gt;0,IF(RIGHT(G45,1)="*",0,1),0)</f>
        <v>0</v>
      </c>
      <c r="X45" s="26">
        <f>IF(OR(G45=data!$I$18,G45=data!$I$19,G45=data!$I$20,G45=data!$I$21,G45=data!$I$22,G45=data!$I$23,G45=data!$I$24,G45=data!$I$25,G45=data!$I$26,G45=data!$I$27,G45=data!$I$28,G45=data!$I$29,G45=data!$I$30,G45=data!$I$31,G45=data!$I$32,G45=data!$I$33,G45=data!$I$34,G45=data!$I$35,G45=data!$I$36,G45=data!$I$37,G45=data!$I$38,G45=data!$I$39,G45=data!$I$40,G45=data!$I$41,G45=data!$I$42,G45=data!$I$43,G45=data!$I$44),1,0)</f>
        <v>0</v>
      </c>
      <c r="Z45" s="176" t="s">
        <v>297</v>
      </c>
      <c r="AA45" s="10"/>
      <c r="AB45" s="10"/>
      <c r="AC45" s="168">
        <v>160</v>
      </c>
      <c r="AD45" s="328"/>
      <c r="AE45" s="223"/>
      <c r="AF45" s="168">
        <v>160</v>
      </c>
      <c r="AG45" s="328"/>
      <c r="AH45" s="223"/>
      <c r="AI45" s="168">
        <v>160</v>
      </c>
      <c r="AJ45" s="328"/>
      <c r="AK45" s="223"/>
      <c r="AL45" s="168">
        <v>160</v>
      </c>
      <c r="AM45" s="328"/>
      <c r="AN45" s="223"/>
      <c r="AO45" s="168">
        <v>160</v>
      </c>
      <c r="AP45" s="328"/>
      <c r="AQ45" s="223"/>
      <c r="AR45" s="168">
        <v>160</v>
      </c>
      <c r="AS45" s="328"/>
      <c r="AT45" s="223"/>
      <c r="AU45" s="168">
        <v>160</v>
      </c>
      <c r="AV45" s="328"/>
      <c r="AW45" s="223"/>
      <c r="AX45" s="168">
        <v>160</v>
      </c>
      <c r="AY45" s="328"/>
      <c r="AZ45" s="223"/>
      <c r="BA45" s="168">
        <v>160</v>
      </c>
      <c r="BB45" s="328"/>
      <c r="BC45" s="223"/>
      <c r="BD45" s="168">
        <v>160</v>
      </c>
      <c r="BE45" s="328"/>
      <c r="BF45" s="223"/>
      <c r="BG45" s="168">
        <v>160</v>
      </c>
      <c r="BH45" s="328"/>
      <c r="BI45" s="223"/>
      <c r="BJ45" s="168">
        <v>160</v>
      </c>
      <c r="BK45" s="328"/>
      <c r="BL45" s="223"/>
      <c r="BM45" s="280">
        <f t="shared" si="8"/>
        <v>0</v>
      </c>
      <c r="BN45" s="279">
        <f t="shared" si="9"/>
        <v>0</v>
      </c>
      <c r="BO45" s="280">
        <f t="shared" si="10"/>
        <v>0</v>
      </c>
      <c r="BP45" s="281">
        <f t="shared" si="11"/>
        <v>0</v>
      </c>
      <c r="BQ45" s="4"/>
      <c r="BR45" s="4"/>
      <c r="BS45" s="164">
        <v>160</v>
      </c>
      <c r="BT45" s="327"/>
      <c r="BU45" s="177"/>
      <c r="BV45" s="164">
        <v>160</v>
      </c>
      <c r="BW45" s="327"/>
      <c r="BX45" s="177"/>
      <c r="BY45" s="164">
        <v>160</v>
      </c>
      <c r="BZ45" s="327"/>
      <c r="CA45" s="177"/>
      <c r="CB45" s="164">
        <v>160</v>
      </c>
      <c r="CC45" s="327"/>
      <c r="CD45" s="177"/>
      <c r="CE45" s="164">
        <v>160</v>
      </c>
      <c r="CF45" s="327"/>
      <c r="CG45" s="177"/>
      <c r="CH45" s="164">
        <v>160</v>
      </c>
      <c r="CI45" s="327"/>
      <c r="CJ45" s="177"/>
      <c r="CK45" s="164">
        <v>160</v>
      </c>
      <c r="CL45" s="327"/>
      <c r="CM45" s="177"/>
      <c r="CN45" s="164">
        <v>160</v>
      </c>
      <c r="CO45" s="327"/>
      <c r="CP45" s="177"/>
      <c r="CQ45" s="164">
        <v>160</v>
      </c>
      <c r="CR45" s="327"/>
      <c r="CS45" s="177"/>
      <c r="CT45" s="164">
        <v>160</v>
      </c>
      <c r="CU45" s="327"/>
      <c r="CV45" s="177"/>
      <c r="CW45" s="164">
        <v>160</v>
      </c>
      <c r="CX45" s="327"/>
      <c r="CY45" s="177"/>
      <c r="CZ45" s="164">
        <v>160</v>
      </c>
      <c r="DA45" s="327"/>
      <c r="DB45" s="177"/>
      <c r="DC45" s="278">
        <f t="shared" si="12"/>
        <v>0</v>
      </c>
      <c r="DD45" s="279">
        <f t="shared" si="13"/>
        <v>0</v>
      </c>
      <c r="DE45" s="280">
        <f t="shared" si="14"/>
        <v>0</v>
      </c>
      <c r="DF45" s="281">
        <f t="shared" si="15"/>
        <v>0</v>
      </c>
      <c r="DG45" s="4"/>
      <c r="DH45" s="4"/>
      <c r="DI45" s="164">
        <v>160</v>
      </c>
      <c r="DJ45" s="327"/>
      <c r="DK45" s="177"/>
      <c r="DL45" s="164">
        <v>160</v>
      </c>
      <c r="DM45" s="327"/>
      <c r="DN45" s="177"/>
      <c r="DO45" s="164">
        <v>160</v>
      </c>
      <c r="DP45" s="327"/>
      <c r="DQ45" s="177"/>
      <c r="DR45" s="164">
        <v>160</v>
      </c>
      <c r="DS45" s="327"/>
      <c r="DT45" s="177"/>
      <c r="DU45" s="164">
        <v>160</v>
      </c>
      <c r="DV45" s="327"/>
      <c r="DW45" s="177"/>
      <c r="DX45" s="164">
        <v>160</v>
      </c>
      <c r="DY45" s="327"/>
      <c r="DZ45" s="177"/>
      <c r="EA45" s="164">
        <v>160</v>
      </c>
      <c r="EB45" s="327"/>
      <c r="EC45" s="177"/>
      <c r="ED45" s="164">
        <v>160</v>
      </c>
      <c r="EE45" s="327"/>
      <c r="EF45" s="177"/>
      <c r="EG45" s="164">
        <v>160</v>
      </c>
      <c r="EH45" s="327"/>
      <c r="EI45" s="177"/>
      <c r="EJ45" s="164">
        <v>160</v>
      </c>
      <c r="EK45" s="327"/>
      <c r="EL45" s="177"/>
      <c r="EM45" s="164">
        <v>160</v>
      </c>
      <c r="EN45" s="327"/>
      <c r="EO45" s="177"/>
      <c r="EP45" s="164">
        <v>160</v>
      </c>
      <c r="EQ45" s="327"/>
      <c r="ER45" s="177"/>
      <c r="ES45" s="278">
        <f t="shared" si="16"/>
        <v>0</v>
      </c>
      <c r="ET45" s="279">
        <f t="shared" si="17"/>
        <v>0</v>
      </c>
      <c r="EU45" s="280">
        <f t="shared" si="18"/>
        <v>0</v>
      </c>
      <c r="EV45" s="281">
        <f t="shared" si="19"/>
        <v>0</v>
      </c>
      <c r="EW45" s="4"/>
      <c r="EX45" s="4"/>
      <c r="EY45" s="164">
        <v>160</v>
      </c>
      <c r="EZ45" s="327"/>
      <c r="FA45" s="177"/>
      <c r="FB45" s="164">
        <v>160</v>
      </c>
      <c r="FC45" s="327"/>
      <c r="FD45" s="177"/>
      <c r="FE45" s="164">
        <v>160</v>
      </c>
      <c r="FF45" s="327"/>
      <c r="FG45" s="177"/>
      <c r="FH45" s="164">
        <v>160</v>
      </c>
      <c r="FI45" s="327"/>
      <c r="FJ45" s="177"/>
      <c r="FK45" s="164">
        <v>160</v>
      </c>
      <c r="FL45" s="327"/>
      <c r="FM45" s="177"/>
      <c r="FN45" s="164">
        <v>160</v>
      </c>
      <c r="FO45" s="327"/>
      <c r="FP45" s="177"/>
      <c r="FQ45" s="164">
        <v>160</v>
      </c>
      <c r="FR45" s="327"/>
      <c r="FS45" s="177"/>
      <c r="FT45" s="164">
        <v>160</v>
      </c>
      <c r="FU45" s="327"/>
      <c r="FV45" s="177"/>
      <c r="FW45" s="164">
        <v>160</v>
      </c>
      <c r="FX45" s="327"/>
      <c r="FY45" s="177"/>
      <c r="FZ45" s="164">
        <v>160</v>
      </c>
      <c r="GA45" s="327"/>
      <c r="GB45" s="177"/>
      <c r="GC45" s="164">
        <v>160</v>
      </c>
      <c r="GD45" s="327"/>
      <c r="GE45" s="177"/>
      <c r="GF45" s="164">
        <v>160</v>
      </c>
      <c r="GG45" s="327"/>
      <c r="GH45" s="177"/>
      <c r="GI45" s="278">
        <f t="shared" si="20"/>
        <v>0</v>
      </c>
      <c r="GJ45" s="279">
        <f t="shared" si="21"/>
        <v>0</v>
      </c>
      <c r="GK45" s="280">
        <f t="shared" si="22"/>
        <v>0</v>
      </c>
      <c r="GL45" s="281">
        <f t="shared" si="23"/>
        <v>0</v>
      </c>
      <c r="GM45" s="4"/>
      <c r="GN45" s="4"/>
      <c r="GO45" s="164">
        <v>160</v>
      </c>
      <c r="GP45" s="327"/>
      <c r="GQ45" s="177"/>
      <c r="GR45" s="164">
        <v>160</v>
      </c>
      <c r="GS45" s="327"/>
      <c r="GT45" s="177"/>
      <c r="GU45" s="164">
        <v>160</v>
      </c>
      <c r="GV45" s="327"/>
      <c r="GW45" s="177"/>
      <c r="GX45" s="164">
        <v>160</v>
      </c>
      <c r="GY45" s="327"/>
      <c r="GZ45" s="177"/>
      <c r="HA45" s="164">
        <v>160</v>
      </c>
      <c r="HB45" s="327"/>
      <c r="HC45" s="177"/>
      <c r="HD45" s="164">
        <v>160</v>
      </c>
      <c r="HE45" s="327"/>
      <c r="HF45" s="177"/>
      <c r="HG45" s="164">
        <v>160</v>
      </c>
      <c r="HH45" s="327"/>
      <c r="HI45" s="177"/>
      <c r="HJ45" s="164">
        <v>160</v>
      </c>
      <c r="HK45" s="327"/>
      <c r="HL45" s="177"/>
      <c r="HM45" s="164">
        <v>160</v>
      </c>
      <c r="HN45" s="327"/>
      <c r="HO45" s="177"/>
      <c r="HP45" s="164">
        <v>160</v>
      </c>
      <c r="HQ45" s="327"/>
      <c r="HR45" s="177"/>
      <c r="HS45" s="164">
        <v>160</v>
      </c>
      <c r="HT45" s="327"/>
      <c r="HU45" s="177"/>
      <c r="HV45" s="164">
        <v>160</v>
      </c>
      <c r="HW45" s="327"/>
      <c r="HX45" s="177"/>
      <c r="HY45" s="278">
        <f t="shared" si="24"/>
        <v>0</v>
      </c>
      <c r="HZ45" s="279">
        <f t="shared" si="25"/>
        <v>0</v>
      </c>
      <c r="IA45" s="280">
        <f t="shared" si="26"/>
        <v>0</v>
      </c>
      <c r="IB45" s="281">
        <f t="shared" si="27"/>
        <v>0</v>
      </c>
      <c r="IC45" s="4"/>
      <c r="ID45" s="4"/>
      <c r="IE45" s="164">
        <v>160</v>
      </c>
      <c r="IF45" s="327"/>
      <c r="IG45" s="177"/>
      <c r="IH45" s="164">
        <v>160</v>
      </c>
      <c r="II45" s="327"/>
      <c r="IJ45" s="177"/>
      <c r="IK45" s="164">
        <v>160</v>
      </c>
      <c r="IL45" s="327"/>
      <c r="IM45" s="177"/>
      <c r="IN45" s="164">
        <v>160</v>
      </c>
      <c r="IO45" s="327"/>
      <c r="IP45" s="177"/>
      <c r="IQ45" s="164">
        <v>160</v>
      </c>
      <c r="IR45" s="327"/>
      <c r="IS45" s="177"/>
      <c r="IT45" s="164">
        <v>160</v>
      </c>
      <c r="IU45" s="327"/>
      <c r="IV45" s="177"/>
      <c r="IW45" s="164">
        <v>160</v>
      </c>
      <c r="IX45" s="327"/>
      <c r="IY45" s="177"/>
      <c r="IZ45" s="164">
        <v>160</v>
      </c>
      <c r="JA45" s="327"/>
      <c r="JB45" s="177"/>
      <c r="JC45" s="164">
        <v>160</v>
      </c>
      <c r="JD45" s="327"/>
      <c r="JE45" s="177"/>
      <c r="JF45" s="164">
        <v>160</v>
      </c>
      <c r="JG45" s="327"/>
      <c r="JH45" s="177"/>
      <c r="JI45" s="164">
        <v>160</v>
      </c>
      <c r="JJ45" s="327"/>
      <c r="JK45" s="177"/>
      <c r="JL45" s="164">
        <v>160</v>
      </c>
      <c r="JM45" s="327"/>
      <c r="JN45" s="177"/>
      <c r="JO45" s="278">
        <f t="shared" si="28"/>
        <v>0</v>
      </c>
      <c r="JP45" s="279">
        <f t="shared" si="29"/>
        <v>0</v>
      </c>
      <c r="JQ45" s="280">
        <f t="shared" si="30"/>
        <v>0</v>
      </c>
      <c r="JR45" s="281">
        <f t="shared" si="31"/>
        <v>0</v>
      </c>
      <c r="JS45" s="4"/>
      <c r="JT45" s="4"/>
      <c r="JU45" s="164">
        <v>160</v>
      </c>
      <c r="JV45" s="327"/>
      <c r="JW45" s="177"/>
      <c r="JX45" s="164">
        <v>160</v>
      </c>
      <c r="JY45" s="327"/>
      <c r="JZ45" s="177"/>
      <c r="KA45" s="164">
        <v>160</v>
      </c>
      <c r="KB45" s="327"/>
      <c r="KC45" s="177"/>
      <c r="KD45" s="164">
        <v>160</v>
      </c>
      <c r="KE45" s="327"/>
      <c r="KF45" s="177"/>
      <c r="KG45" s="164">
        <v>160</v>
      </c>
      <c r="KH45" s="327"/>
      <c r="KI45" s="177"/>
      <c r="KJ45" s="164">
        <v>160</v>
      </c>
      <c r="KK45" s="327"/>
      <c r="KL45" s="177"/>
      <c r="KM45" s="164">
        <v>160</v>
      </c>
      <c r="KN45" s="327"/>
      <c r="KO45" s="177"/>
      <c r="KP45" s="164">
        <v>160</v>
      </c>
      <c r="KQ45" s="327"/>
      <c r="KR45" s="177"/>
      <c r="KS45" s="164">
        <v>160</v>
      </c>
      <c r="KT45" s="327"/>
      <c r="KU45" s="177"/>
      <c r="KV45" s="164">
        <v>160</v>
      </c>
      <c r="KW45" s="327"/>
      <c r="KX45" s="177"/>
      <c r="KY45" s="164">
        <v>160</v>
      </c>
      <c r="KZ45" s="327"/>
      <c r="LA45" s="177"/>
      <c r="LB45" s="164">
        <v>160</v>
      </c>
      <c r="LC45" s="327"/>
      <c r="LD45" s="177"/>
      <c r="LE45" s="278">
        <f t="shared" si="32"/>
        <v>0</v>
      </c>
      <c r="LF45" s="279">
        <f t="shared" si="33"/>
        <v>0</v>
      </c>
      <c r="LG45" s="280">
        <f t="shared" si="34"/>
        <v>0</v>
      </c>
      <c r="LH45" s="281">
        <f t="shared" si="35"/>
        <v>0</v>
      </c>
      <c r="LI45" s="4"/>
      <c r="LJ45" s="4"/>
      <c r="LK45" s="164">
        <v>160</v>
      </c>
      <c r="LL45" s="327"/>
      <c r="LM45" s="177"/>
      <c r="LN45" s="164">
        <v>160</v>
      </c>
      <c r="LO45" s="327"/>
      <c r="LP45" s="177"/>
      <c r="LQ45" s="164">
        <v>160</v>
      </c>
      <c r="LR45" s="327"/>
      <c r="LS45" s="177"/>
      <c r="LT45" s="164">
        <v>160</v>
      </c>
      <c r="LU45" s="327"/>
      <c r="LV45" s="177"/>
      <c r="LW45" s="164">
        <v>160</v>
      </c>
      <c r="LX45" s="327"/>
      <c r="LY45" s="177"/>
      <c r="LZ45" s="164">
        <v>160</v>
      </c>
      <c r="MA45" s="327"/>
      <c r="MB45" s="177"/>
      <c r="MC45" s="164">
        <v>160</v>
      </c>
      <c r="MD45" s="327"/>
      <c r="ME45" s="177"/>
      <c r="MF45" s="164">
        <v>160</v>
      </c>
      <c r="MG45" s="327"/>
      <c r="MH45" s="177"/>
      <c r="MI45" s="164">
        <v>160</v>
      </c>
      <c r="MJ45" s="327"/>
      <c r="MK45" s="177"/>
      <c r="ML45" s="164">
        <v>160</v>
      </c>
      <c r="MM45" s="327"/>
      <c r="MN45" s="177"/>
      <c r="MO45" s="164">
        <v>160</v>
      </c>
      <c r="MP45" s="327"/>
      <c r="MQ45" s="177"/>
      <c r="MR45" s="164">
        <v>160</v>
      </c>
      <c r="MS45" s="327"/>
      <c r="MT45" s="177"/>
      <c r="MU45" s="278">
        <f t="shared" si="36"/>
        <v>0</v>
      </c>
      <c r="MV45" s="279">
        <f t="shared" si="37"/>
        <v>0</v>
      </c>
      <c r="MW45" s="280">
        <f t="shared" si="38"/>
        <v>0</v>
      </c>
      <c r="MX45" s="281">
        <f t="shared" si="39"/>
        <v>0</v>
      </c>
      <c r="MY45" s="4"/>
      <c r="MZ45" s="4"/>
      <c r="NA45" s="164">
        <v>160</v>
      </c>
      <c r="NB45" s="327"/>
      <c r="NC45" s="177"/>
      <c r="ND45" s="164">
        <v>160</v>
      </c>
      <c r="NE45" s="327"/>
      <c r="NF45" s="177"/>
      <c r="NG45" s="164">
        <v>160</v>
      </c>
      <c r="NH45" s="327"/>
      <c r="NI45" s="177"/>
      <c r="NJ45" s="164">
        <v>160</v>
      </c>
      <c r="NK45" s="327"/>
      <c r="NL45" s="177"/>
      <c r="NM45" s="164">
        <v>160</v>
      </c>
      <c r="NN45" s="327"/>
      <c r="NO45" s="177"/>
      <c r="NP45" s="164">
        <v>160</v>
      </c>
      <c r="NQ45" s="327"/>
      <c r="NR45" s="177"/>
      <c r="NS45" s="164">
        <v>160</v>
      </c>
      <c r="NT45" s="327"/>
      <c r="NU45" s="177"/>
      <c r="NV45" s="164">
        <v>160</v>
      </c>
      <c r="NW45" s="327"/>
      <c r="NX45" s="177"/>
      <c r="NY45" s="164">
        <v>160</v>
      </c>
      <c r="NZ45" s="327"/>
      <c r="OA45" s="177"/>
      <c r="OB45" s="164">
        <v>160</v>
      </c>
      <c r="OC45" s="327"/>
      <c r="OD45" s="177"/>
      <c r="OE45" s="164">
        <v>160</v>
      </c>
      <c r="OF45" s="327"/>
      <c r="OG45" s="177"/>
      <c r="OH45" s="164">
        <v>160</v>
      </c>
      <c r="OI45" s="327"/>
      <c r="OJ45" s="177"/>
      <c r="OK45" s="278">
        <f t="shared" si="40"/>
        <v>0</v>
      </c>
      <c r="OL45" s="279">
        <f t="shared" si="41"/>
        <v>0</v>
      </c>
      <c r="OM45" s="280">
        <f t="shared" si="42"/>
        <v>0</v>
      </c>
      <c r="ON45" s="281">
        <f t="shared" si="43"/>
        <v>0</v>
      </c>
      <c r="OO45" s="4"/>
      <c r="OP45" s="4"/>
      <c r="OQ45" s="283" t="s">
        <v>297</v>
      </c>
      <c r="OR45" s="354">
        <v>160</v>
      </c>
      <c r="OS45" s="327"/>
      <c r="OT45" s="177"/>
      <c r="OU45" s="278">
        <f t="shared" si="44"/>
        <v>0</v>
      </c>
      <c r="OV45" s="281">
        <f t="shared" si="45"/>
        <v>0</v>
      </c>
      <c r="OW45" s="280">
        <f t="shared" si="46"/>
        <v>0</v>
      </c>
      <c r="OX45" s="281">
        <f t="shared" si="47"/>
        <v>0</v>
      </c>
      <c r="OY45" s="293"/>
      <c r="OZ45" s="4"/>
      <c r="PA45" s="4"/>
      <c r="PB45" s="274">
        <f t="shared" si="53"/>
        <v>0</v>
      </c>
      <c r="PC45" s="275">
        <f t="shared" si="54"/>
        <v>0</v>
      </c>
      <c r="PD45" s="280">
        <f t="shared" si="55"/>
        <v>0</v>
      </c>
      <c r="PE45" s="281">
        <f t="shared" si="56"/>
        <v>0</v>
      </c>
      <c r="PF45" s="276">
        <f t="shared" si="57"/>
        <v>0</v>
      </c>
      <c r="PG45" s="277">
        <f t="shared" si="58"/>
        <v>0</v>
      </c>
      <c r="PH45" s="280">
        <f t="shared" si="59"/>
        <v>0</v>
      </c>
      <c r="PI45" s="279">
        <f t="shared" si="60"/>
        <v>0</v>
      </c>
      <c r="PJ45" s="406">
        <f t="shared" si="48"/>
        <v>0</v>
      </c>
      <c r="PK45" s="368">
        <f t="shared" si="49"/>
        <v>0</v>
      </c>
      <c r="PL45" s="409" t="s">
        <v>338</v>
      </c>
      <c r="PM45" s="373" t="s">
        <v>338</v>
      </c>
      <c r="PN45" s="406">
        <f t="shared" si="50"/>
        <v>0</v>
      </c>
      <c r="PO45" s="368">
        <f t="shared" si="51"/>
        <v>0</v>
      </c>
      <c r="PR45" s="4"/>
    </row>
    <row r="46" spans="1:440" s="28" customFormat="1" ht="15" hidden="1" customHeight="1" x14ac:dyDescent="0.25">
      <c r="A46" s="26"/>
      <c r="B46" s="118"/>
      <c r="C46" s="585"/>
      <c r="D46" s="586"/>
      <c r="E46" s="589"/>
      <c r="F46" s="656"/>
      <c r="G46" s="588"/>
      <c r="H46" s="119"/>
      <c r="I46" s="112">
        <f>INT(ROUND(F46,2)*(IF(RIGHT(G46,1)="*",data!$J$3*H46+(IF(H46&gt;0, data!$K$3,0)),(IF(G46&gt;0,data!$J$3*RIGHT(G46,5)+data!$K$3,0)))))</f>
        <v>0</v>
      </c>
      <c r="J46" s="112"/>
      <c r="K46" s="112"/>
      <c r="L46" s="543"/>
      <c r="M46" s="536"/>
      <c r="N46" s="112">
        <f>INT(ROUND(F46,2)*(IF(J46&gt;0,(IF(L46="ano",data!$J$6,0)),0)))</f>
        <v>0</v>
      </c>
      <c r="O46" s="114"/>
      <c r="P46" s="123"/>
      <c r="Q46" s="26"/>
      <c r="R46" s="116"/>
      <c r="S46" s="688"/>
      <c r="T46" s="117" t="s">
        <v>338</v>
      </c>
      <c r="U46" s="377"/>
      <c r="X46" s="26">
        <f>IF(OR(G46=data!$I$18,G46=data!$I$19,G46=data!$I$20,G46=data!$I$21,G46=data!$I$22,G46=data!$I$23,G46=data!$I$24,G46=data!$I$25,G46=data!$I$26,G46=data!$I$27,G46=data!$I$28,G46=data!$I$29,G46=data!$I$30,G46=data!$I$31,G46=data!$I$32,G46=data!$I$33,G46=data!$I$34,G46=data!$I$35,G46=data!$I$36,G46=data!$I$37,G46=data!$I$38,G46=data!$I$39,G46=data!$I$40,G46=data!$I$41,G46=data!$I$42,G46=data!$I$43,G46=data!$I$44),1,0)</f>
        <v>0</v>
      </c>
      <c r="Y46" s="26"/>
      <c r="Z46" s="173" t="s">
        <v>297</v>
      </c>
      <c r="AA46" s="10"/>
      <c r="AB46" s="10"/>
      <c r="AC46" s="560">
        <v>160</v>
      </c>
      <c r="AD46" s="561"/>
      <c r="AE46" s="562"/>
      <c r="AF46" s="560">
        <v>160</v>
      </c>
      <c r="AG46" s="561"/>
      <c r="AH46" s="562"/>
      <c r="AI46" s="560">
        <v>160</v>
      </c>
      <c r="AJ46" s="561"/>
      <c r="AK46" s="562"/>
      <c r="AL46" s="560">
        <v>160</v>
      </c>
      <c r="AM46" s="561"/>
      <c r="AN46" s="562"/>
      <c r="AO46" s="560">
        <v>160</v>
      </c>
      <c r="AP46" s="561"/>
      <c r="AQ46" s="562"/>
      <c r="AR46" s="560">
        <v>160</v>
      </c>
      <c r="AS46" s="561"/>
      <c r="AT46" s="562"/>
      <c r="AU46" s="560">
        <v>160</v>
      </c>
      <c r="AV46" s="561"/>
      <c r="AW46" s="562"/>
      <c r="AX46" s="560">
        <v>160</v>
      </c>
      <c r="AY46" s="561"/>
      <c r="AZ46" s="562"/>
      <c r="BA46" s="560">
        <v>160</v>
      </c>
      <c r="BB46" s="561"/>
      <c r="BC46" s="562"/>
      <c r="BD46" s="560">
        <v>160</v>
      </c>
      <c r="BE46" s="561"/>
      <c r="BF46" s="562"/>
      <c r="BG46" s="560">
        <v>160</v>
      </c>
      <c r="BH46" s="561"/>
      <c r="BI46" s="562"/>
      <c r="BJ46" s="560">
        <v>160</v>
      </c>
      <c r="BK46" s="561"/>
      <c r="BL46" s="562"/>
      <c r="BM46" s="280">
        <f t="shared" si="8"/>
        <v>0</v>
      </c>
      <c r="BN46" s="279">
        <f t="shared" si="9"/>
        <v>0</v>
      </c>
      <c r="BO46" s="280">
        <f t="shared" si="10"/>
        <v>0</v>
      </c>
      <c r="BP46" s="281">
        <f t="shared" si="11"/>
        <v>0</v>
      </c>
      <c r="BQ46" s="23"/>
      <c r="BR46" s="23"/>
      <c r="BS46" s="174">
        <v>160</v>
      </c>
      <c r="BT46" s="573"/>
      <c r="BU46" s="175"/>
      <c r="BV46" s="174">
        <v>160</v>
      </c>
      <c r="BW46" s="573"/>
      <c r="BX46" s="175"/>
      <c r="BY46" s="174">
        <v>160</v>
      </c>
      <c r="BZ46" s="573"/>
      <c r="CA46" s="175"/>
      <c r="CB46" s="174">
        <v>160</v>
      </c>
      <c r="CC46" s="573"/>
      <c r="CD46" s="175"/>
      <c r="CE46" s="174">
        <v>160</v>
      </c>
      <c r="CF46" s="573"/>
      <c r="CG46" s="175"/>
      <c r="CH46" s="174">
        <v>160</v>
      </c>
      <c r="CI46" s="573"/>
      <c r="CJ46" s="175"/>
      <c r="CK46" s="174">
        <v>160</v>
      </c>
      <c r="CL46" s="573"/>
      <c r="CM46" s="175"/>
      <c r="CN46" s="174">
        <v>160</v>
      </c>
      <c r="CO46" s="573"/>
      <c r="CP46" s="175"/>
      <c r="CQ46" s="174">
        <v>160</v>
      </c>
      <c r="CR46" s="573"/>
      <c r="CS46" s="175"/>
      <c r="CT46" s="174">
        <v>160</v>
      </c>
      <c r="CU46" s="573"/>
      <c r="CV46" s="175"/>
      <c r="CW46" s="174">
        <v>160</v>
      </c>
      <c r="CX46" s="573"/>
      <c r="CY46" s="175"/>
      <c r="CZ46" s="174">
        <v>160</v>
      </c>
      <c r="DA46" s="573"/>
      <c r="DB46" s="175"/>
      <c r="DC46" s="278">
        <f t="shared" si="12"/>
        <v>0</v>
      </c>
      <c r="DD46" s="279">
        <f t="shared" si="13"/>
        <v>0</v>
      </c>
      <c r="DE46" s="280">
        <f t="shared" si="14"/>
        <v>0</v>
      </c>
      <c r="DF46" s="281">
        <f t="shared" si="15"/>
        <v>0</v>
      </c>
      <c r="DG46" s="23"/>
      <c r="DH46" s="23"/>
      <c r="DI46" s="174">
        <v>160</v>
      </c>
      <c r="DJ46" s="573"/>
      <c r="DK46" s="175"/>
      <c r="DL46" s="174">
        <v>160</v>
      </c>
      <c r="DM46" s="573"/>
      <c r="DN46" s="175"/>
      <c r="DO46" s="174">
        <v>160</v>
      </c>
      <c r="DP46" s="573"/>
      <c r="DQ46" s="175"/>
      <c r="DR46" s="174">
        <v>160</v>
      </c>
      <c r="DS46" s="573"/>
      <c r="DT46" s="175"/>
      <c r="DU46" s="174">
        <v>160</v>
      </c>
      <c r="DV46" s="573"/>
      <c r="DW46" s="175"/>
      <c r="DX46" s="174">
        <v>160</v>
      </c>
      <c r="DY46" s="573"/>
      <c r="DZ46" s="175"/>
      <c r="EA46" s="174">
        <v>160</v>
      </c>
      <c r="EB46" s="573"/>
      <c r="EC46" s="175"/>
      <c r="ED46" s="174">
        <v>160</v>
      </c>
      <c r="EE46" s="573"/>
      <c r="EF46" s="175"/>
      <c r="EG46" s="174">
        <v>160</v>
      </c>
      <c r="EH46" s="573"/>
      <c r="EI46" s="175"/>
      <c r="EJ46" s="174">
        <v>160</v>
      </c>
      <c r="EK46" s="573"/>
      <c r="EL46" s="175"/>
      <c r="EM46" s="174">
        <v>160</v>
      </c>
      <c r="EN46" s="573"/>
      <c r="EO46" s="175"/>
      <c r="EP46" s="174">
        <v>160</v>
      </c>
      <c r="EQ46" s="573"/>
      <c r="ER46" s="175"/>
      <c r="ES46" s="278">
        <f t="shared" si="16"/>
        <v>0</v>
      </c>
      <c r="ET46" s="279">
        <f t="shared" si="17"/>
        <v>0</v>
      </c>
      <c r="EU46" s="280">
        <f t="shared" si="18"/>
        <v>0</v>
      </c>
      <c r="EV46" s="281">
        <f t="shared" si="19"/>
        <v>0</v>
      </c>
      <c r="EW46" s="23"/>
      <c r="EX46" s="23"/>
      <c r="EY46" s="174">
        <v>160</v>
      </c>
      <c r="EZ46" s="573"/>
      <c r="FA46" s="175"/>
      <c r="FB46" s="174">
        <v>160</v>
      </c>
      <c r="FC46" s="573"/>
      <c r="FD46" s="175"/>
      <c r="FE46" s="174">
        <v>160</v>
      </c>
      <c r="FF46" s="573"/>
      <c r="FG46" s="175"/>
      <c r="FH46" s="174">
        <v>160</v>
      </c>
      <c r="FI46" s="573"/>
      <c r="FJ46" s="175"/>
      <c r="FK46" s="174">
        <v>160</v>
      </c>
      <c r="FL46" s="573"/>
      <c r="FM46" s="175"/>
      <c r="FN46" s="174">
        <v>160</v>
      </c>
      <c r="FO46" s="573"/>
      <c r="FP46" s="175"/>
      <c r="FQ46" s="174">
        <v>160</v>
      </c>
      <c r="FR46" s="573"/>
      <c r="FS46" s="175"/>
      <c r="FT46" s="174">
        <v>160</v>
      </c>
      <c r="FU46" s="573"/>
      <c r="FV46" s="175"/>
      <c r="FW46" s="174">
        <v>160</v>
      </c>
      <c r="FX46" s="573"/>
      <c r="FY46" s="175"/>
      <c r="FZ46" s="174">
        <v>160</v>
      </c>
      <c r="GA46" s="573"/>
      <c r="GB46" s="175"/>
      <c r="GC46" s="174">
        <v>160</v>
      </c>
      <c r="GD46" s="573"/>
      <c r="GE46" s="175"/>
      <c r="GF46" s="174">
        <v>160</v>
      </c>
      <c r="GG46" s="573"/>
      <c r="GH46" s="175"/>
      <c r="GI46" s="278">
        <f t="shared" si="20"/>
        <v>0</v>
      </c>
      <c r="GJ46" s="279">
        <f t="shared" si="21"/>
        <v>0</v>
      </c>
      <c r="GK46" s="280">
        <f t="shared" si="22"/>
        <v>0</v>
      </c>
      <c r="GL46" s="281">
        <f t="shared" si="23"/>
        <v>0</v>
      </c>
      <c r="GM46" s="23"/>
      <c r="GN46" s="23"/>
      <c r="GO46" s="174">
        <v>160</v>
      </c>
      <c r="GP46" s="573"/>
      <c r="GQ46" s="175"/>
      <c r="GR46" s="174">
        <v>160</v>
      </c>
      <c r="GS46" s="573"/>
      <c r="GT46" s="175"/>
      <c r="GU46" s="174">
        <v>160</v>
      </c>
      <c r="GV46" s="573"/>
      <c r="GW46" s="175"/>
      <c r="GX46" s="174">
        <v>160</v>
      </c>
      <c r="GY46" s="573"/>
      <c r="GZ46" s="175"/>
      <c r="HA46" s="174">
        <v>160</v>
      </c>
      <c r="HB46" s="573"/>
      <c r="HC46" s="175"/>
      <c r="HD46" s="174">
        <v>160</v>
      </c>
      <c r="HE46" s="573"/>
      <c r="HF46" s="175"/>
      <c r="HG46" s="174">
        <v>160</v>
      </c>
      <c r="HH46" s="573"/>
      <c r="HI46" s="175"/>
      <c r="HJ46" s="174">
        <v>160</v>
      </c>
      <c r="HK46" s="573"/>
      <c r="HL46" s="175"/>
      <c r="HM46" s="174">
        <v>160</v>
      </c>
      <c r="HN46" s="573"/>
      <c r="HO46" s="175"/>
      <c r="HP46" s="174">
        <v>160</v>
      </c>
      <c r="HQ46" s="573"/>
      <c r="HR46" s="175"/>
      <c r="HS46" s="174">
        <v>160</v>
      </c>
      <c r="HT46" s="573"/>
      <c r="HU46" s="175"/>
      <c r="HV46" s="174">
        <v>160</v>
      </c>
      <c r="HW46" s="573"/>
      <c r="HX46" s="175"/>
      <c r="HY46" s="278">
        <f t="shared" si="24"/>
        <v>0</v>
      </c>
      <c r="HZ46" s="279">
        <f t="shared" si="25"/>
        <v>0</v>
      </c>
      <c r="IA46" s="280">
        <f t="shared" si="26"/>
        <v>0</v>
      </c>
      <c r="IB46" s="281">
        <f t="shared" si="27"/>
        <v>0</v>
      </c>
      <c r="IC46" s="23"/>
      <c r="ID46" s="23"/>
      <c r="IE46" s="174">
        <v>160</v>
      </c>
      <c r="IF46" s="573"/>
      <c r="IG46" s="175"/>
      <c r="IH46" s="174">
        <v>160</v>
      </c>
      <c r="II46" s="573"/>
      <c r="IJ46" s="175"/>
      <c r="IK46" s="174">
        <v>160</v>
      </c>
      <c r="IL46" s="573"/>
      <c r="IM46" s="175"/>
      <c r="IN46" s="174">
        <v>160</v>
      </c>
      <c r="IO46" s="573"/>
      <c r="IP46" s="175"/>
      <c r="IQ46" s="174">
        <v>160</v>
      </c>
      <c r="IR46" s="573"/>
      <c r="IS46" s="175"/>
      <c r="IT46" s="174">
        <v>160</v>
      </c>
      <c r="IU46" s="573"/>
      <c r="IV46" s="175"/>
      <c r="IW46" s="174">
        <v>160</v>
      </c>
      <c r="IX46" s="573"/>
      <c r="IY46" s="175"/>
      <c r="IZ46" s="174">
        <v>160</v>
      </c>
      <c r="JA46" s="573"/>
      <c r="JB46" s="175"/>
      <c r="JC46" s="174">
        <v>160</v>
      </c>
      <c r="JD46" s="573"/>
      <c r="JE46" s="175"/>
      <c r="JF46" s="174">
        <v>160</v>
      </c>
      <c r="JG46" s="573"/>
      <c r="JH46" s="175"/>
      <c r="JI46" s="174">
        <v>160</v>
      </c>
      <c r="JJ46" s="573"/>
      <c r="JK46" s="175"/>
      <c r="JL46" s="174">
        <v>160</v>
      </c>
      <c r="JM46" s="573"/>
      <c r="JN46" s="175"/>
      <c r="JO46" s="278">
        <f t="shared" si="28"/>
        <v>0</v>
      </c>
      <c r="JP46" s="279">
        <f t="shared" si="29"/>
        <v>0</v>
      </c>
      <c r="JQ46" s="280">
        <f t="shared" si="30"/>
        <v>0</v>
      </c>
      <c r="JR46" s="281">
        <f t="shared" si="31"/>
        <v>0</v>
      </c>
      <c r="JS46" s="23"/>
      <c r="JT46" s="23"/>
      <c r="JU46" s="174">
        <v>160</v>
      </c>
      <c r="JV46" s="573"/>
      <c r="JW46" s="175"/>
      <c r="JX46" s="174">
        <v>160</v>
      </c>
      <c r="JY46" s="573"/>
      <c r="JZ46" s="175"/>
      <c r="KA46" s="174">
        <v>160</v>
      </c>
      <c r="KB46" s="573"/>
      <c r="KC46" s="175"/>
      <c r="KD46" s="174">
        <v>160</v>
      </c>
      <c r="KE46" s="573"/>
      <c r="KF46" s="175"/>
      <c r="KG46" s="174">
        <v>160</v>
      </c>
      <c r="KH46" s="573"/>
      <c r="KI46" s="175"/>
      <c r="KJ46" s="174">
        <v>160</v>
      </c>
      <c r="KK46" s="573"/>
      <c r="KL46" s="175"/>
      <c r="KM46" s="174">
        <v>160</v>
      </c>
      <c r="KN46" s="573"/>
      <c r="KO46" s="175"/>
      <c r="KP46" s="174">
        <v>160</v>
      </c>
      <c r="KQ46" s="573"/>
      <c r="KR46" s="175"/>
      <c r="KS46" s="174">
        <v>160</v>
      </c>
      <c r="KT46" s="573"/>
      <c r="KU46" s="175"/>
      <c r="KV46" s="174">
        <v>160</v>
      </c>
      <c r="KW46" s="573"/>
      <c r="KX46" s="175"/>
      <c r="KY46" s="174">
        <v>160</v>
      </c>
      <c r="KZ46" s="573"/>
      <c r="LA46" s="175"/>
      <c r="LB46" s="174">
        <v>160</v>
      </c>
      <c r="LC46" s="573"/>
      <c r="LD46" s="175"/>
      <c r="LE46" s="278">
        <f t="shared" si="32"/>
        <v>0</v>
      </c>
      <c r="LF46" s="279">
        <f t="shared" si="33"/>
        <v>0</v>
      </c>
      <c r="LG46" s="280">
        <f t="shared" si="34"/>
        <v>0</v>
      </c>
      <c r="LH46" s="281">
        <f t="shared" si="35"/>
        <v>0</v>
      </c>
      <c r="LI46" s="23"/>
      <c r="LJ46" s="23"/>
      <c r="LK46" s="174">
        <v>160</v>
      </c>
      <c r="LL46" s="573"/>
      <c r="LM46" s="175"/>
      <c r="LN46" s="174">
        <v>160</v>
      </c>
      <c r="LO46" s="573"/>
      <c r="LP46" s="175"/>
      <c r="LQ46" s="174">
        <v>160</v>
      </c>
      <c r="LR46" s="573"/>
      <c r="LS46" s="175"/>
      <c r="LT46" s="174">
        <v>160</v>
      </c>
      <c r="LU46" s="573"/>
      <c r="LV46" s="175"/>
      <c r="LW46" s="174">
        <v>160</v>
      </c>
      <c r="LX46" s="573"/>
      <c r="LY46" s="175"/>
      <c r="LZ46" s="174">
        <v>160</v>
      </c>
      <c r="MA46" s="573"/>
      <c r="MB46" s="175"/>
      <c r="MC46" s="174">
        <v>160</v>
      </c>
      <c r="MD46" s="573"/>
      <c r="ME46" s="175"/>
      <c r="MF46" s="174">
        <v>160</v>
      </c>
      <c r="MG46" s="573"/>
      <c r="MH46" s="175"/>
      <c r="MI46" s="174">
        <v>160</v>
      </c>
      <c r="MJ46" s="573"/>
      <c r="MK46" s="175"/>
      <c r="ML46" s="174">
        <v>160</v>
      </c>
      <c r="MM46" s="573"/>
      <c r="MN46" s="175"/>
      <c r="MO46" s="174">
        <v>160</v>
      </c>
      <c r="MP46" s="573"/>
      <c r="MQ46" s="175"/>
      <c r="MR46" s="174">
        <v>160</v>
      </c>
      <c r="MS46" s="573"/>
      <c r="MT46" s="175"/>
      <c r="MU46" s="278">
        <f t="shared" si="36"/>
        <v>0</v>
      </c>
      <c r="MV46" s="279">
        <f t="shared" si="37"/>
        <v>0</v>
      </c>
      <c r="MW46" s="280">
        <f t="shared" si="38"/>
        <v>0</v>
      </c>
      <c r="MX46" s="281">
        <f t="shared" si="39"/>
        <v>0</v>
      </c>
      <c r="MY46" s="23"/>
      <c r="MZ46" s="23"/>
      <c r="NA46" s="174">
        <v>160</v>
      </c>
      <c r="NB46" s="573"/>
      <c r="NC46" s="175"/>
      <c r="ND46" s="174">
        <v>160</v>
      </c>
      <c r="NE46" s="573"/>
      <c r="NF46" s="175"/>
      <c r="NG46" s="174">
        <v>160</v>
      </c>
      <c r="NH46" s="573"/>
      <c r="NI46" s="175"/>
      <c r="NJ46" s="174">
        <v>160</v>
      </c>
      <c r="NK46" s="573"/>
      <c r="NL46" s="175"/>
      <c r="NM46" s="174">
        <v>160</v>
      </c>
      <c r="NN46" s="573"/>
      <c r="NO46" s="175"/>
      <c r="NP46" s="174">
        <v>160</v>
      </c>
      <c r="NQ46" s="573"/>
      <c r="NR46" s="175"/>
      <c r="NS46" s="174">
        <v>160</v>
      </c>
      <c r="NT46" s="573"/>
      <c r="NU46" s="175"/>
      <c r="NV46" s="174">
        <v>160</v>
      </c>
      <c r="NW46" s="573"/>
      <c r="NX46" s="175"/>
      <c r="NY46" s="174">
        <v>160</v>
      </c>
      <c r="NZ46" s="573"/>
      <c r="OA46" s="175"/>
      <c r="OB46" s="174">
        <v>160</v>
      </c>
      <c r="OC46" s="573"/>
      <c r="OD46" s="175"/>
      <c r="OE46" s="174">
        <v>160</v>
      </c>
      <c r="OF46" s="573"/>
      <c r="OG46" s="175"/>
      <c r="OH46" s="174">
        <v>160</v>
      </c>
      <c r="OI46" s="573"/>
      <c r="OJ46" s="175"/>
      <c r="OK46" s="278">
        <f t="shared" si="40"/>
        <v>0</v>
      </c>
      <c r="OL46" s="279">
        <f t="shared" si="41"/>
        <v>0</v>
      </c>
      <c r="OM46" s="280">
        <f t="shared" si="42"/>
        <v>0</v>
      </c>
      <c r="ON46" s="281">
        <f t="shared" si="43"/>
        <v>0</v>
      </c>
      <c r="OO46" s="23"/>
      <c r="OP46" s="23"/>
      <c r="OQ46" s="571" t="s">
        <v>297</v>
      </c>
      <c r="OR46" s="577">
        <v>160</v>
      </c>
      <c r="OS46" s="573"/>
      <c r="OT46" s="175"/>
      <c r="OU46" s="278">
        <f t="shared" si="44"/>
        <v>0</v>
      </c>
      <c r="OV46" s="281">
        <f t="shared" si="45"/>
        <v>0</v>
      </c>
      <c r="OW46" s="280">
        <f t="shared" si="46"/>
        <v>0</v>
      </c>
      <c r="OX46" s="281">
        <f t="shared" si="47"/>
        <v>0</v>
      </c>
      <c r="OY46" s="574"/>
      <c r="OZ46" s="23"/>
      <c r="PA46" s="23"/>
      <c r="PB46" s="274">
        <f t="shared" si="53"/>
        <v>0</v>
      </c>
      <c r="PC46" s="275">
        <f t="shared" si="54"/>
        <v>0</v>
      </c>
      <c r="PD46" s="280">
        <f t="shared" si="55"/>
        <v>0</v>
      </c>
      <c r="PE46" s="281">
        <f t="shared" si="56"/>
        <v>0</v>
      </c>
      <c r="PF46" s="276">
        <f t="shared" si="57"/>
        <v>0</v>
      </c>
      <c r="PG46" s="277">
        <f t="shared" si="58"/>
        <v>0</v>
      </c>
      <c r="PH46" s="280">
        <f t="shared" si="59"/>
        <v>0</v>
      </c>
      <c r="PI46" s="279">
        <f t="shared" si="60"/>
        <v>0</v>
      </c>
      <c r="PJ46" s="406">
        <f t="shared" si="48"/>
        <v>0</v>
      </c>
      <c r="PK46" s="368">
        <f t="shared" si="49"/>
        <v>0</v>
      </c>
      <c r="PL46" s="409" t="s">
        <v>338</v>
      </c>
      <c r="PM46" s="373" t="s">
        <v>338</v>
      </c>
      <c r="PN46" s="406">
        <f t="shared" si="50"/>
        <v>0</v>
      </c>
      <c r="PO46" s="368">
        <f t="shared" si="51"/>
        <v>0</v>
      </c>
      <c r="PP46" s="26"/>
      <c r="PQ46" s="26"/>
      <c r="PR46" s="23"/>
      <c r="PX46" s="26"/>
    </row>
    <row r="47" spans="1:440" s="26" customFormat="1" ht="16.5" customHeight="1" x14ac:dyDescent="0.25">
      <c r="B47" s="118" t="s">
        <v>30</v>
      </c>
      <c r="C47" s="1094"/>
      <c r="D47" s="1095"/>
      <c r="E47" s="320"/>
      <c r="F47" s="656">
        <v>1</v>
      </c>
      <c r="G47" s="321"/>
      <c r="H47" s="122"/>
      <c r="I47" s="112">
        <f>INT(ROUND(F47,2)*(IF(RIGHT(G47,1)="*",data!$J$3*H47+(IF(H47&gt;0, data!$K$3,0)),(IF(G47&gt;0,data!$J$3*RIGHT(G47,5)+data!$K$3,0)))))</f>
        <v>0</v>
      </c>
      <c r="J47" s="112">
        <f>IF(E47&gt;0,I47*E47,0)</f>
        <v>0</v>
      </c>
      <c r="K47" s="112"/>
      <c r="L47" s="317"/>
      <c r="M47" s="316"/>
      <c r="N47" s="112">
        <f>INT(ROUND(F47,2)*(IF(J47&gt;0,(IF(L47="ano",data!$J$6,0)),0)))</f>
        <v>0</v>
      </c>
      <c r="O47" s="114">
        <f>IF(M47&gt;E47,N47*E47,N47*M47)</f>
        <v>0</v>
      </c>
      <c r="P47" s="123">
        <f>J47+O47</f>
        <v>0</v>
      </c>
      <c r="R47" s="116" t="str">
        <f>IF(P47&gt;0,1,"")</f>
        <v/>
      </c>
      <c r="S47" s="688"/>
      <c r="T47" s="117" t="s">
        <v>338</v>
      </c>
      <c r="U47" s="377" t="str">
        <f t="shared" si="52"/>
        <v/>
      </c>
      <c r="V47" s="26">
        <f>IF(P47&gt;0,IF(ISTEXT(C47)=TRUE,0,1),0)</f>
        <v>0</v>
      </c>
      <c r="W47" s="26">
        <f>IF(H47&gt;0,IF(RIGHT(G47,1)="*",0,1),0)</f>
        <v>0</v>
      </c>
      <c r="X47" s="26">
        <f>IF(OR(G47=data!$I$18,G47=data!$I$19,G47=data!$I$20,G47=data!$I$21,G47=data!$I$22,G47=data!$I$23,G47=data!$I$24,G47=data!$I$25,G47=data!$I$26,G47=data!$I$27,G47=data!$I$28,G47=data!$I$29,G47=data!$I$30,G47=data!$I$31,G47=data!$I$32,G47=data!$I$33,G47=data!$I$34,G47=data!$I$35,G47=data!$I$36,G47=data!$I$37,G47=data!$I$38,G47=data!$I$39,G47=data!$I$40,G47=data!$I$41,G47=data!$I$42,G47=data!$I$43,G47=data!$I$44),1,0)</f>
        <v>0</v>
      </c>
      <c r="Z47" s="176" t="s">
        <v>297</v>
      </c>
      <c r="AA47" s="10"/>
      <c r="AB47" s="10"/>
      <c r="AC47" s="168">
        <v>160</v>
      </c>
      <c r="AD47" s="328"/>
      <c r="AE47" s="223"/>
      <c r="AF47" s="168">
        <v>160</v>
      </c>
      <c r="AG47" s="328"/>
      <c r="AH47" s="223"/>
      <c r="AI47" s="168">
        <v>160</v>
      </c>
      <c r="AJ47" s="328"/>
      <c r="AK47" s="223"/>
      <c r="AL47" s="168">
        <v>160</v>
      </c>
      <c r="AM47" s="328"/>
      <c r="AN47" s="223"/>
      <c r="AO47" s="168">
        <v>160</v>
      </c>
      <c r="AP47" s="328"/>
      <c r="AQ47" s="223"/>
      <c r="AR47" s="168">
        <v>160</v>
      </c>
      <c r="AS47" s="328"/>
      <c r="AT47" s="223"/>
      <c r="AU47" s="168">
        <v>160</v>
      </c>
      <c r="AV47" s="328"/>
      <c r="AW47" s="223"/>
      <c r="AX47" s="168">
        <v>160</v>
      </c>
      <c r="AY47" s="328"/>
      <c r="AZ47" s="223"/>
      <c r="BA47" s="168">
        <v>160</v>
      </c>
      <c r="BB47" s="328"/>
      <c r="BC47" s="223"/>
      <c r="BD47" s="168">
        <v>160</v>
      </c>
      <c r="BE47" s="328"/>
      <c r="BF47" s="223"/>
      <c r="BG47" s="168">
        <v>160</v>
      </c>
      <c r="BH47" s="328"/>
      <c r="BI47" s="223"/>
      <c r="BJ47" s="168">
        <v>160</v>
      </c>
      <c r="BK47" s="328"/>
      <c r="BL47" s="223"/>
      <c r="BM47" s="280">
        <f t="shared" si="8"/>
        <v>0</v>
      </c>
      <c r="BN47" s="279">
        <f t="shared" si="9"/>
        <v>0</v>
      </c>
      <c r="BO47" s="280">
        <f t="shared" si="10"/>
        <v>0</v>
      </c>
      <c r="BP47" s="281">
        <f t="shared" si="11"/>
        <v>0</v>
      </c>
      <c r="BQ47" s="4"/>
      <c r="BR47" s="4"/>
      <c r="BS47" s="164">
        <v>160</v>
      </c>
      <c r="BT47" s="327"/>
      <c r="BU47" s="177"/>
      <c r="BV47" s="164">
        <v>160</v>
      </c>
      <c r="BW47" s="327"/>
      <c r="BX47" s="177"/>
      <c r="BY47" s="164">
        <v>160</v>
      </c>
      <c r="BZ47" s="327"/>
      <c r="CA47" s="177"/>
      <c r="CB47" s="164">
        <v>160</v>
      </c>
      <c r="CC47" s="327"/>
      <c r="CD47" s="177"/>
      <c r="CE47" s="164">
        <v>160</v>
      </c>
      <c r="CF47" s="327"/>
      <c r="CG47" s="177"/>
      <c r="CH47" s="164">
        <v>160</v>
      </c>
      <c r="CI47" s="327"/>
      <c r="CJ47" s="177"/>
      <c r="CK47" s="164">
        <v>160</v>
      </c>
      <c r="CL47" s="327"/>
      <c r="CM47" s="177"/>
      <c r="CN47" s="164">
        <v>160</v>
      </c>
      <c r="CO47" s="327"/>
      <c r="CP47" s="177"/>
      <c r="CQ47" s="164">
        <v>160</v>
      </c>
      <c r="CR47" s="327"/>
      <c r="CS47" s="177"/>
      <c r="CT47" s="164">
        <v>160</v>
      </c>
      <c r="CU47" s="327"/>
      <c r="CV47" s="177"/>
      <c r="CW47" s="164">
        <v>160</v>
      </c>
      <c r="CX47" s="327"/>
      <c r="CY47" s="177"/>
      <c r="CZ47" s="164">
        <v>160</v>
      </c>
      <c r="DA47" s="327"/>
      <c r="DB47" s="177"/>
      <c r="DC47" s="278">
        <f t="shared" si="12"/>
        <v>0</v>
      </c>
      <c r="DD47" s="279">
        <f t="shared" si="13"/>
        <v>0</v>
      </c>
      <c r="DE47" s="280">
        <f t="shared" si="14"/>
        <v>0</v>
      </c>
      <c r="DF47" s="281">
        <f t="shared" si="15"/>
        <v>0</v>
      </c>
      <c r="DG47" s="4"/>
      <c r="DH47" s="4"/>
      <c r="DI47" s="164">
        <v>160</v>
      </c>
      <c r="DJ47" s="327"/>
      <c r="DK47" s="177"/>
      <c r="DL47" s="164">
        <v>160</v>
      </c>
      <c r="DM47" s="327"/>
      <c r="DN47" s="177"/>
      <c r="DO47" s="164">
        <v>160</v>
      </c>
      <c r="DP47" s="327"/>
      <c r="DQ47" s="177"/>
      <c r="DR47" s="164">
        <v>160</v>
      </c>
      <c r="DS47" s="327"/>
      <c r="DT47" s="177"/>
      <c r="DU47" s="164">
        <v>160</v>
      </c>
      <c r="DV47" s="327"/>
      <c r="DW47" s="177"/>
      <c r="DX47" s="164">
        <v>160</v>
      </c>
      <c r="DY47" s="327"/>
      <c r="DZ47" s="177"/>
      <c r="EA47" s="164">
        <v>160</v>
      </c>
      <c r="EB47" s="327"/>
      <c r="EC47" s="177"/>
      <c r="ED47" s="164">
        <v>160</v>
      </c>
      <c r="EE47" s="327"/>
      <c r="EF47" s="177"/>
      <c r="EG47" s="164">
        <v>160</v>
      </c>
      <c r="EH47" s="327"/>
      <c r="EI47" s="177"/>
      <c r="EJ47" s="164">
        <v>160</v>
      </c>
      <c r="EK47" s="327"/>
      <c r="EL47" s="177"/>
      <c r="EM47" s="164">
        <v>160</v>
      </c>
      <c r="EN47" s="327"/>
      <c r="EO47" s="177"/>
      <c r="EP47" s="164">
        <v>160</v>
      </c>
      <c r="EQ47" s="327"/>
      <c r="ER47" s="177"/>
      <c r="ES47" s="278">
        <f t="shared" si="16"/>
        <v>0</v>
      </c>
      <c r="ET47" s="279">
        <f t="shared" si="17"/>
        <v>0</v>
      </c>
      <c r="EU47" s="280">
        <f t="shared" si="18"/>
        <v>0</v>
      </c>
      <c r="EV47" s="281">
        <f t="shared" si="19"/>
        <v>0</v>
      </c>
      <c r="EW47" s="4"/>
      <c r="EX47" s="4"/>
      <c r="EY47" s="164">
        <v>160</v>
      </c>
      <c r="EZ47" s="327"/>
      <c r="FA47" s="177"/>
      <c r="FB47" s="164">
        <v>160</v>
      </c>
      <c r="FC47" s="327"/>
      <c r="FD47" s="177"/>
      <c r="FE47" s="164">
        <v>160</v>
      </c>
      <c r="FF47" s="327"/>
      <c r="FG47" s="177"/>
      <c r="FH47" s="164">
        <v>160</v>
      </c>
      <c r="FI47" s="327"/>
      <c r="FJ47" s="177"/>
      <c r="FK47" s="164">
        <v>160</v>
      </c>
      <c r="FL47" s="327"/>
      <c r="FM47" s="177"/>
      <c r="FN47" s="164">
        <v>160</v>
      </c>
      <c r="FO47" s="327"/>
      <c r="FP47" s="177"/>
      <c r="FQ47" s="164">
        <v>160</v>
      </c>
      <c r="FR47" s="327"/>
      <c r="FS47" s="177"/>
      <c r="FT47" s="164">
        <v>160</v>
      </c>
      <c r="FU47" s="327"/>
      <c r="FV47" s="177"/>
      <c r="FW47" s="164">
        <v>160</v>
      </c>
      <c r="FX47" s="327"/>
      <c r="FY47" s="177"/>
      <c r="FZ47" s="164">
        <v>160</v>
      </c>
      <c r="GA47" s="327"/>
      <c r="GB47" s="177"/>
      <c r="GC47" s="164">
        <v>160</v>
      </c>
      <c r="GD47" s="327"/>
      <c r="GE47" s="177"/>
      <c r="GF47" s="164">
        <v>160</v>
      </c>
      <c r="GG47" s="327"/>
      <c r="GH47" s="177"/>
      <c r="GI47" s="278">
        <f t="shared" si="20"/>
        <v>0</v>
      </c>
      <c r="GJ47" s="279">
        <f t="shared" si="21"/>
        <v>0</v>
      </c>
      <c r="GK47" s="280">
        <f t="shared" si="22"/>
        <v>0</v>
      </c>
      <c r="GL47" s="281">
        <f t="shared" si="23"/>
        <v>0</v>
      </c>
      <c r="GM47" s="4"/>
      <c r="GN47" s="4"/>
      <c r="GO47" s="164">
        <v>160</v>
      </c>
      <c r="GP47" s="327"/>
      <c r="GQ47" s="177"/>
      <c r="GR47" s="164">
        <v>160</v>
      </c>
      <c r="GS47" s="327"/>
      <c r="GT47" s="177"/>
      <c r="GU47" s="164">
        <v>160</v>
      </c>
      <c r="GV47" s="327"/>
      <c r="GW47" s="177"/>
      <c r="GX47" s="164">
        <v>160</v>
      </c>
      <c r="GY47" s="327"/>
      <c r="GZ47" s="177"/>
      <c r="HA47" s="164">
        <v>160</v>
      </c>
      <c r="HB47" s="327"/>
      <c r="HC47" s="177"/>
      <c r="HD47" s="164">
        <v>160</v>
      </c>
      <c r="HE47" s="327"/>
      <c r="HF47" s="177"/>
      <c r="HG47" s="164">
        <v>160</v>
      </c>
      <c r="HH47" s="327"/>
      <c r="HI47" s="177"/>
      <c r="HJ47" s="164">
        <v>160</v>
      </c>
      <c r="HK47" s="327"/>
      <c r="HL47" s="177"/>
      <c r="HM47" s="164">
        <v>160</v>
      </c>
      <c r="HN47" s="327"/>
      <c r="HO47" s="177"/>
      <c r="HP47" s="164">
        <v>160</v>
      </c>
      <c r="HQ47" s="327"/>
      <c r="HR47" s="177"/>
      <c r="HS47" s="164">
        <v>160</v>
      </c>
      <c r="HT47" s="327"/>
      <c r="HU47" s="177"/>
      <c r="HV47" s="164">
        <v>160</v>
      </c>
      <c r="HW47" s="327"/>
      <c r="HX47" s="177"/>
      <c r="HY47" s="278">
        <f t="shared" si="24"/>
        <v>0</v>
      </c>
      <c r="HZ47" s="279">
        <f t="shared" si="25"/>
        <v>0</v>
      </c>
      <c r="IA47" s="280">
        <f t="shared" si="26"/>
        <v>0</v>
      </c>
      <c r="IB47" s="281">
        <f t="shared" si="27"/>
        <v>0</v>
      </c>
      <c r="IC47" s="4"/>
      <c r="ID47" s="4"/>
      <c r="IE47" s="164">
        <v>160</v>
      </c>
      <c r="IF47" s="327"/>
      <c r="IG47" s="177"/>
      <c r="IH47" s="164">
        <v>160</v>
      </c>
      <c r="II47" s="327"/>
      <c r="IJ47" s="177"/>
      <c r="IK47" s="164">
        <v>160</v>
      </c>
      <c r="IL47" s="327"/>
      <c r="IM47" s="177"/>
      <c r="IN47" s="164">
        <v>160</v>
      </c>
      <c r="IO47" s="327"/>
      <c r="IP47" s="177"/>
      <c r="IQ47" s="164">
        <v>160</v>
      </c>
      <c r="IR47" s="327"/>
      <c r="IS47" s="177"/>
      <c r="IT47" s="164">
        <v>160</v>
      </c>
      <c r="IU47" s="327"/>
      <c r="IV47" s="177"/>
      <c r="IW47" s="164">
        <v>160</v>
      </c>
      <c r="IX47" s="327"/>
      <c r="IY47" s="177"/>
      <c r="IZ47" s="164">
        <v>160</v>
      </c>
      <c r="JA47" s="327"/>
      <c r="JB47" s="177"/>
      <c r="JC47" s="164">
        <v>160</v>
      </c>
      <c r="JD47" s="327"/>
      <c r="JE47" s="177"/>
      <c r="JF47" s="164">
        <v>160</v>
      </c>
      <c r="JG47" s="327"/>
      <c r="JH47" s="177"/>
      <c r="JI47" s="164">
        <v>160</v>
      </c>
      <c r="JJ47" s="327"/>
      <c r="JK47" s="177"/>
      <c r="JL47" s="164">
        <v>160</v>
      </c>
      <c r="JM47" s="327"/>
      <c r="JN47" s="177"/>
      <c r="JO47" s="278">
        <f t="shared" si="28"/>
        <v>0</v>
      </c>
      <c r="JP47" s="279">
        <f t="shared" si="29"/>
        <v>0</v>
      </c>
      <c r="JQ47" s="280">
        <f t="shared" si="30"/>
        <v>0</v>
      </c>
      <c r="JR47" s="281">
        <f t="shared" si="31"/>
        <v>0</v>
      </c>
      <c r="JS47" s="4"/>
      <c r="JT47" s="4"/>
      <c r="JU47" s="164">
        <v>160</v>
      </c>
      <c r="JV47" s="327"/>
      <c r="JW47" s="177"/>
      <c r="JX47" s="164">
        <v>160</v>
      </c>
      <c r="JY47" s="327"/>
      <c r="JZ47" s="177"/>
      <c r="KA47" s="164">
        <v>160</v>
      </c>
      <c r="KB47" s="327"/>
      <c r="KC47" s="177"/>
      <c r="KD47" s="164">
        <v>160</v>
      </c>
      <c r="KE47" s="327"/>
      <c r="KF47" s="177"/>
      <c r="KG47" s="164">
        <v>160</v>
      </c>
      <c r="KH47" s="327"/>
      <c r="KI47" s="177"/>
      <c r="KJ47" s="164">
        <v>160</v>
      </c>
      <c r="KK47" s="327"/>
      <c r="KL47" s="177"/>
      <c r="KM47" s="164">
        <v>160</v>
      </c>
      <c r="KN47" s="327"/>
      <c r="KO47" s="177"/>
      <c r="KP47" s="164">
        <v>160</v>
      </c>
      <c r="KQ47" s="327"/>
      <c r="KR47" s="177"/>
      <c r="KS47" s="164">
        <v>160</v>
      </c>
      <c r="KT47" s="327"/>
      <c r="KU47" s="177"/>
      <c r="KV47" s="164">
        <v>160</v>
      </c>
      <c r="KW47" s="327"/>
      <c r="KX47" s="177"/>
      <c r="KY47" s="164">
        <v>160</v>
      </c>
      <c r="KZ47" s="327"/>
      <c r="LA47" s="177"/>
      <c r="LB47" s="164">
        <v>160</v>
      </c>
      <c r="LC47" s="327"/>
      <c r="LD47" s="177"/>
      <c r="LE47" s="278">
        <f t="shared" si="32"/>
        <v>0</v>
      </c>
      <c r="LF47" s="279">
        <f t="shared" si="33"/>
        <v>0</v>
      </c>
      <c r="LG47" s="280">
        <f t="shared" si="34"/>
        <v>0</v>
      </c>
      <c r="LH47" s="281">
        <f t="shared" si="35"/>
        <v>0</v>
      </c>
      <c r="LI47" s="4"/>
      <c r="LJ47" s="4"/>
      <c r="LK47" s="164">
        <v>160</v>
      </c>
      <c r="LL47" s="327"/>
      <c r="LM47" s="177"/>
      <c r="LN47" s="164">
        <v>160</v>
      </c>
      <c r="LO47" s="327"/>
      <c r="LP47" s="177"/>
      <c r="LQ47" s="164">
        <v>160</v>
      </c>
      <c r="LR47" s="327"/>
      <c r="LS47" s="177"/>
      <c r="LT47" s="164">
        <v>160</v>
      </c>
      <c r="LU47" s="327"/>
      <c r="LV47" s="177"/>
      <c r="LW47" s="164">
        <v>160</v>
      </c>
      <c r="LX47" s="327"/>
      <c r="LY47" s="177"/>
      <c r="LZ47" s="164">
        <v>160</v>
      </c>
      <c r="MA47" s="327"/>
      <c r="MB47" s="177"/>
      <c r="MC47" s="164">
        <v>160</v>
      </c>
      <c r="MD47" s="327"/>
      <c r="ME47" s="177"/>
      <c r="MF47" s="164">
        <v>160</v>
      </c>
      <c r="MG47" s="327"/>
      <c r="MH47" s="177"/>
      <c r="MI47" s="164">
        <v>160</v>
      </c>
      <c r="MJ47" s="327"/>
      <c r="MK47" s="177"/>
      <c r="ML47" s="164">
        <v>160</v>
      </c>
      <c r="MM47" s="327"/>
      <c r="MN47" s="177"/>
      <c r="MO47" s="164">
        <v>160</v>
      </c>
      <c r="MP47" s="327"/>
      <c r="MQ47" s="177"/>
      <c r="MR47" s="164">
        <v>160</v>
      </c>
      <c r="MS47" s="327"/>
      <c r="MT47" s="177"/>
      <c r="MU47" s="278">
        <f t="shared" si="36"/>
        <v>0</v>
      </c>
      <c r="MV47" s="279">
        <f t="shared" si="37"/>
        <v>0</v>
      </c>
      <c r="MW47" s="280">
        <f t="shared" si="38"/>
        <v>0</v>
      </c>
      <c r="MX47" s="281">
        <f t="shared" si="39"/>
        <v>0</v>
      </c>
      <c r="MY47" s="4"/>
      <c r="MZ47" s="4"/>
      <c r="NA47" s="164">
        <v>160</v>
      </c>
      <c r="NB47" s="327"/>
      <c r="NC47" s="177"/>
      <c r="ND47" s="164">
        <v>160</v>
      </c>
      <c r="NE47" s="327"/>
      <c r="NF47" s="177"/>
      <c r="NG47" s="164">
        <v>160</v>
      </c>
      <c r="NH47" s="327"/>
      <c r="NI47" s="177"/>
      <c r="NJ47" s="164">
        <v>160</v>
      </c>
      <c r="NK47" s="327"/>
      <c r="NL47" s="177"/>
      <c r="NM47" s="164">
        <v>160</v>
      </c>
      <c r="NN47" s="327"/>
      <c r="NO47" s="177"/>
      <c r="NP47" s="164">
        <v>160</v>
      </c>
      <c r="NQ47" s="327"/>
      <c r="NR47" s="177"/>
      <c r="NS47" s="164">
        <v>160</v>
      </c>
      <c r="NT47" s="327"/>
      <c r="NU47" s="177"/>
      <c r="NV47" s="164">
        <v>160</v>
      </c>
      <c r="NW47" s="327"/>
      <c r="NX47" s="177"/>
      <c r="NY47" s="164">
        <v>160</v>
      </c>
      <c r="NZ47" s="327"/>
      <c r="OA47" s="177"/>
      <c r="OB47" s="164">
        <v>160</v>
      </c>
      <c r="OC47" s="327"/>
      <c r="OD47" s="177"/>
      <c r="OE47" s="164">
        <v>160</v>
      </c>
      <c r="OF47" s="327"/>
      <c r="OG47" s="177"/>
      <c r="OH47" s="164">
        <v>160</v>
      </c>
      <c r="OI47" s="327"/>
      <c r="OJ47" s="177"/>
      <c r="OK47" s="278">
        <f t="shared" si="40"/>
        <v>0</v>
      </c>
      <c r="OL47" s="279">
        <f t="shared" si="41"/>
        <v>0</v>
      </c>
      <c r="OM47" s="280">
        <f t="shared" si="42"/>
        <v>0</v>
      </c>
      <c r="ON47" s="281">
        <f t="shared" si="43"/>
        <v>0</v>
      </c>
      <c r="OO47" s="4"/>
      <c r="OP47" s="4"/>
      <c r="OQ47" s="283" t="s">
        <v>297</v>
      </c>
      <c r="OR47" s="354">
        <v>160</v>
      </c>
      <c r="OS47" s="327"/>
      <c r="OT47" s="177"/>
      <c r="OU47" s="278">
        <f t="shared" si="44"/>
        <v>0</v>
      </c>
      <c r="OV47" s="281">
        <f t="shared" si="45"/>
        <v>0</v>
      </c>
      <c r="OW47" s="280">
        <f t="shared" si="46"/>
        <v>0</v>
      </c>
      <c r="OX47" s="281">
        <f t="shared" si="47"/>
        <v>0</v>
      </c>
      <c r="OY47" s="293"/>
      <c r="OZ47" s="4"/>
      <c r="PA47" s="4"/>
      <c r="PB47" s="274">
        <f t="shared" si="53"/>
        <v>0</v>
      </c>
      <c r="PC47" s="275">
        <f t="shared" si="54"/>
        <v>0</v>
      </c>
      <c r="PD47" s="280">
        <f t="shared" si="55"/>
        <v>0</v>
      </c>
      <c r="PE47" s="281">
        <f t="shared" si="56"/>
        <v>0</v>
      </c>
      <c r="PF47" s="276">
        <f t="shared" si="57"/>
        <v>0</v>
      </c>
      <c r="PG47" s="277">
        <f t="shared" si="58"/>
        <v>0</v>
      </c>
      <c r="PH47" s="280">
        <f t="shared" si="59"/>
        <v>0</v>
      </c>
      <c r="PI47" s="279">
        <f t="shared" si="60"/>
        <v>0</v>
      </c>
      <c r="PJ47" s="406">
        <f t="shared" si="48"/>
        <v>0</v>
      </c>
      <c r="PK47" s="368">
        <f t="shared" si="49"/>
        <v>0</v>
      </c>
      <c r="PL47" s="409" t="s">
        <v>338</v>
      </c>
      <c r="PM47" s="373" t="s">
        <v>338</v>
      </c>
      <c r="PN47" s="406">
        <f t="shared" si="50"/>
        <v>0</v>
      </c>
      <c r="PO47" s="368">
        <f t="shared" si="51"/>
        <v>0</v>
      </c>
      <c r="PR47" s="4"/>
    </row>
    <row r="48" spans="1:440" s="28" customFormat="1" ht="15" hidden="1" customHeight="1" x14ac:dyDescent="0.25">
      <c r="A48" s="26"/>
      <c r="B48" s="118"/>
      <c r="C48" s="585"/>
      <c r="D48" s="586"/>
      <c r="E48" s="589"/>
      <c r="F48" s="656"/>
      <c r="G48" s="588"/>
      <c r="H48" s="119"/>
      <c r="I48" s="112">
        <f>INT(ROUND(F48,2)*(IF(RIGHT(G48,1)="*",data!$J$3*H48+(IF(H48&gt;0, data!$K$3,0)),(IF(G48&gt;0,data!$J$3*RIGHT(G48,5)+data!$K$3,0)))))</f>
        <v>0</v>
      </c>
      <c r="J48" s="112"/>
      <c r="K48" s="112"/>
      <c r="L48" s="543"/>
      <c r="M48" s="536"/>
      <c r="N48" s="112">
        <f>INT(ROUND(F48,2)*(IF(J48&gt;0,(IF(L48="ano",data!$J$6,0)),0)))</f>
        <v>0</v>
      </c>
      <c r="O48" s="114"/>
      <c r="P48" s="123"/>
      <c r="Q48" s="26"/>
      <c r="R48" s="116"/>
      <c r="S48" s="688"/>
      <c r="T48" s="117" t="s">
        <v>338</v>
      </c>
      <c r="U48" s="377"/>
      <c r="X48" s="26">
        <f>IF(OR(G48=data!$I$18,G48=data!$I$19,G48=data!$I$20,G48=data!$I$21,G48=data!$I$22,G48=data!$I$23,G48=data!$I$24,G48=data!$I$25,G48=data!$I$26,G48=data!$I$27,G48=data!$I$28,G48=data!$I$29,G48=data!$I$30,G48=data!$I$31,G48=data!$I$32,G48=data!$I$33,G48=data!$I$34,G48=data!$I$35,G48=data!$I$36,G48=data!$I$37,G48=data!$I$38,G48=data!$I$39,G48=data!$I$40,G48=data!$I$41,G48=data!$I$42,G48=data!$I$43,G48=data!$I$44),1,0)</f>
        <v>0</v>
      </c>
      <c r="Y48" s="26"/>
      <c r="Z48" s="173" t="s">
        <v>297</v>
      </c>
      <c r="AA48" s="10"/>
      <c r="AB48" s="10"/>
      <c r="AC48" s="560">
        <v>160</v>
      </c>
      <c r="AD48" s="561"/>
      <c r="AE48" s="562"/>
      <c r="AF48" s="560">
        <v>160</v>
      </c>
      <c r="AG48" s="561"/>
      <c r="AH48" s="562"/>
      <c r="AI48" s="560">
        <v>160</v>
      </c>
      <c r="AJ48" s="561"/>
      <c r="AK48" s="562"/>
      <c r="AL48" s="560">
        <v>160</v>
      </c>
      <c r="AM48" s="561"/>
      <c r="AN48" s="562"/>
      <c r="AO48" s="560">
        <v>160</v>
      </c>
      <c r="AP48" s="561"/>
      <c r="AQ48" s="562"/>
      <c r="AR48" s="560">
        <v>160</v>
      </c>
      <c r="AS48" s="561"/>
      <c r="AT48" s="562"/>
      <c r="AU48" s="560">
        <v>160</v>
      </c>
      <c r="AV48" s="561"/>
      <c r="AW48" s="562"/>
      <c r="AX48" s="560">
        <v>160</v>
      </c>
      <c r="AY48" s="561"/>
      <c r="AZ48" s="562"/>
      <c r="BA48" s="560">
        <v>160</v>
      </c>
      <c r="BB48" s="561"/>
      <c r="BC48" s="562"/>
      <c r="BD48" s="560">
        <v>160</v>
      </c>
      <c r="BE48" s="561"/>
      <c r="BF48" s="562"/>
      <c r="BG48" s="560">
        <v>160</v>
      </c>
      <c r="BH48" s="561"/>
      <c r="BI48" s="562"/>
      <c r="BJ48" s="560">
        <v>160</v>
      </c>
      <c r="BK48" s="561"/>
      <c r="BL48" s="562"/>
      <c r="BM48" s="280">
        <f t="shared" si="8"/>
        <v>0</v>
      </c>
      <c r="BN48" s="279">
        <f t="shared" si="9"/>
        <v>0</v>
      </c>
      <c r="BO48" s="280">
        <f t="shared" si="10"/>
        <v>0</v>
      </c>
      <c r="BP48" s="281">
        <f t="shared" si="11"/>
        <v>0</v>
      </c>
      <c r="BQ48" s="23"/>
      <c r="BR48" s="23"/>
      <c r="BS48" s="174">
        <v>160</v>
      </c>
      <c r="BT48" s="573"/>
      <c r="BU48" s="175"/>
      <c r="BV48" s="174">
        <v>160</v>
      </c>
      <c r="BW48" s="573"/>
      <c r="BX48" s="175"/>
      <c r="BY48" s="174">
        <v>160</v>
      </c>
      <c r="BZ48" s="573"/>
      <c r="CA48" s="175"/>
      <c r="CB48" s="174">
        <v>160</v>
      </c>
      <c r="CC48" s="573"/>
      <c r="CD48" s="175"/>
      <c r="CE48" s="174">
        <v>160</v>
      </c>
      <c r="CF48" s="573"/>
      <c r="CG48" s="175"/>
      <c r="CH48" s="174">
        <v>160</v>
      </c>
      <c r="CI48" s="573"/>
      <c r="CJ48" s="175"/>
      <c r="CK48" s="174">
        <v>160</v>
      </c>
      <c r="CL48" s="573"/>
      <c r="CM48" s="175"/>
      <c r="CN48" s="174">
        <v>160</v>
      </c>
      <c r="CO48" s="573"/>
      <c r="CP48" s="175"/>
      <c r="CQ48" s="174">
        <v>160</v>
      </c>
      <c r="CR48" s="573"/>
      <c r="CS48" s="175"/>
      <c r="CT48" s="174">
        <v>160</v>
      </c>
      <c r="CU48" s="573"/>
      <c r="CV48" s="175"/>
      <c r="CW48" s="174">
        <v>160</v>
      </c>
      <c r="CX48" s="573"/>
      <c r="CY48" s="175"/>
      <c r="CZ48" s="174">
        <v>160</v>
      </c>
      <c r="DA48" s="573"/>
      <c r="DB48" s="175"/>
      <c r="DC48" s="278">
        <f t="shared" si="12"/>
        <v>0</v>
      </c>
      <c r="DD48" s="279">
        <f t="shared" si="13"/>
        <v>0</v>
      </c>
      <c r="DE48" s="280">
        <f t="shared" si="14"/>
        <v>0</v>
      </c>
      <c r="DF48" s="281">
        <f t="shared" si="15"/>
        <v>0</v>
      </c>
      <c r="DG48" s="23"/>
      <c r="DH48" s="23"/>
      <c r="DI48" s="174">
        <v>160</v>
      </c>
      <c r="DJ48" s="573"/>
      <c r="DK48" s="175"/>
      <c r="DL48" s="174">
        <v>160</v>
      </c>
      <c r="DM48" s="573"/>
      <c r="DN48" s="175"/>
      <c r="DO48" s="174">
        <v>160</v>
      </c>
      <c r="DP48" s="573"/>
      <c r="DQ48" s="175"/>
      <c r="DR48" s="174">
        <v>160</v>
      </c>
      <c r="DS48" s="573"/>
      <c r="DT48" s="175"/>
      <c r="DU48" s="174">
        <v>160</v>
      </c>
      <c r="DV48" s="573"/>
      <c r="DW48" s="175"/>
      <c r="DX48" s="174">
        <v>160</v>
      </c>
      <c r="DY48" s="573"/>
      <c r="DZ48" s="175"/>
      <c r="EA48" s="174">
        <v>160</v>
      </c>
      <c r="EB48" s="573"/>
      <c r="EC48" s="175"/>
      <c r="ED48" s="174">
        <v>160</v>
      </c>
      <c r="EE48" s="573"/>
      <c r="EF48" s="175"/>
      <c r="EG48" s="174">
        <v>160</v>
      </c>
      <c r="EH48" s="573"/>
      <c r="EI48" s="175"/>
      <c r="EJ48" s="174">
        <v>160</v>
      </c>
      <c r="EK48" s="573"/>
      <c r="EL48" s="175"/>
      <c r="EM48" s="174">
        <v>160</v>
      </c>
      <c r="EN48" s="573"/>
      <c r="EO48" s="175"/>
      <c r="EP48" s="174">
        <v>160</v>
      </c>
      <c r="EQ48" s="573"/>
      <c r="ER48" s="175"/>
      <c r="ES48" s="278">
        <f t="shared" si="16"/>
        <v>0</v>
      </c>
      <c r="ET48" s="279">
        <f t="shared" si="17"/>
        <v>0</v>
      </c>
      <c r="EU48" s="280">
        <f t="shared" si="18"/>
        <v>0</v>
      </c>
      <c r="EV48" s="281">
        <f t="shared" si="19"/>
        <v>0</v>
      </c>
      <c r="EW48" s="23"/>
      <c r="EX48" s="23"/>
      <c r="EY48" s="174">
        <v>160</v>
      </c>
      <c r="EZ48" s="573"/>
      <c r="FA48" s="175"/>
      <c r="FB48" s="174">
        <v>160</v>
      </c>
      <c r="FC48" s="573"/>
      <c r="FD48" s="175"/>
      <c r="FE48" s="174">
        <v>160</v>
      </c>
      <c r="FF48" s="573"/>
      <c r="FG48" s="175"/>
      <c r="FH48" s="174">
        <v>160</v>
      </c>
      <c r="FI48" s="573"/>
      <c r="FJ48" s="175"/>
      <c r="FK48" s="174">
        <v>160</v>
      </c>
      <c r="FL48" s="573"/>
      <c r="FM48" s="175"/>
      <c r="FN48" s="174">
        <v>160</v>
      </c>
      <c r="FO48" s="573"/>
      <c r="FP48" s="175"/>
      <c r="FQ48" s="174">
        <v>160</v>
      </c>
      <c r="FR48" s="573"/>
      <c r="FS48" s="175"/>
      <c r="FT48" s="174">
        <v>160</v>
      </c>
      <c r="FU48" s="573"/>
      <c r="FV48" s="175"/>
      <c r="FW48" s="174">
        <v>160</v>
      </c>
      <c r="FX48" s="573"/>
      <c r="FY48" s="175"/>
      <c r="FZ48" s="174">
        <v>160</v>
      </c>
      <c r="GA48" s="573"/>
      <c r="GB48" s="175"/>
      <c r="GC48" s="174">
        <v>160</v>
      </c>
      <c r="GD48" s="573"/>
      <c r="GE48" s="175"/>
      <c r="GF48" s="174">
        <v>160</v>
      </c>
      <c r="GG48" s="573"/>
      <c r="GH48" s="175"/>
      <c r="GI48" s="278">
        <f t="shared" si="20"/>
        <v>0</v>
      </c>
      <c r="GJ48" s="279">
        <f t="shared" si="21"/>
        <v>0</v>
      </c>
      <c r="GK48" s="280">
        <f t="shared" si="22"/>
        <v>0</v>
      </c>
      <c r="GL48" s="281">
        <f t="shared" si="23"/>
        <v>0</v>
      </c>
      <c r="GM48" s="23"/>
      <c r="GN48" s="23"/>
      <c r="GO48" s="174">
        <v>160</v>
      </c>
      <c r="GP48" s="573"/>
      <c r="GQ48" s="175"/>
      <c r="GR48" s="174">
        <v>160</v>
      </c>
      <c r="GS48" s="573"/>
      <c r="GT48" s="175"/>
      <c r="GU48" s="174">
        <v>160</v>
      </c>
      <c r="GV48" s="573"/>
      <c r="GW48" s="175"/>
      <c r="GX48" s="174">
        <v>160</v>
      </c>
      <c r="GY48" s="573"/>
      <c r="GZ48" s="175"/>
      <c r="HA48" s="174">
        <v>160</v>
      </c>
      <c r="HB48" s="573"/>
      <c r="HC48" s="175"/>
      <c r="HD48" s="174">
        <v>160</v>
      </c>
      <c r="HE48" s="573"/>
      <c r="HF48" s="175"/>
      <c r="HG48" s="174">
        <v>160</v>
      </c>
      <c r="HH48" s="573"/>
      <c r="HI48" s="175"/>
      <c r="HJ48" s="174">
        <v>160</v>
      </c>
      <c r="HK48" s="573"/>
      <c r="HL48" s="175"/>
      <c r="HM48" s="174">
        <v>160</v>
      </c>
      <c r="HN48" s="573"/>
      <c r="HO48" s="175"/>
      <c r="HP48" s="174">
        <v>160</v>
      </c>
      <c r="HQ48" s="573"/>
      <c r="HR48" s="175"/>
      <c r="HS48" s="174">
        <v>160</v>
      </c>
      <c r="HT48" s="573"/>
      <c r="HU48" s="175"/>
      <c r="HV48" s="174">
        <v>160</v>
      </c>
      <c r="HW48" s="573"/>
      <c r="HX48" s="175"/>
      <c r="HY48" s="278">
        <f t="shared" si="24"/>
        <v>0</v>
      </c>
      <c r="HZ48" s="279">
        <f t="shared" si="25"/>
        <v>0</v>
      </c>
      <c r="IA48" s="280">
        <f t="shared" si="26"/>
        <v>0</v>
      </c>
      <c r="IB48" s="281">
        <f t="shared" si="27"/>
        <v>0</v>
      </c>
      <c r="IC48" s="23"/>
      <c r="ID48" s="23"/>
      <c r="IE48" s="174">
        <v>160</v>
      </c>
      <c r="IF48" s="573"/>
      <c r="IG48" s="175"/>
      <c r="IH48" s="174">
        <v>160</v>
      </c>
      <c r="II48" s="573"/>
      <c r="IJ48" s="175"/>
      <c r="IK48" s="174">
        <v>160</v>
      </c>
      <c r="IL48" s="573"/>
      <c r="IM48" s="175"/>
      <c r="IN48" s="174">
        <v>160</v>
      </c>
      <c r="IO48" s="573"/>
      <c r="IP48" s="175"/>
      <c r="IQ48" s="174">
        <v>160</v>
      </c>
      <c r="IR48" s="573"/>
      <c r="IS48" s="175"/>
      <c r="IT48" s="174">
        <v>160</v>
      </c>
      <c r="IU48" s="573"/>
      <c r="IV48" s="175"/>
      <c r="IW48" s="174">
        <v>160</v>
      </c>
      <c r="IX48" s="573"/>
      <c r="IY48" s="175"/>
      <c r="IZ48" s="174">
        <v>160</v>
      </c>
      <c r="JA48" s="573"/>
      <c r="JB48" s="175"/>
      <c r="JC48" s="174">
        <v>160</v>
      </c>
      <c r="JD48" s="573"/>
      <c r="JE48" s="175"/>
      <c r="JF48" s="174">
        <v>160</v>
      </c>
      <c r="JG48" s="573"/>
      <c r="JH48" s="175"/>
      <c r="JI48" s="174">
        <v>160</v>
      </c>
      <c r="JJ48" s="573"/>
      <c r="JK48" s="175"/>
      <c r="JL48" s="174">
        <v>160</v>
      </c>
      <c r="JM48" s="573"/>
      <c r="JN48" s="175"/>
      <c r="JO48" s="278">
        <f t="shared" si="28"/>
        <v>0</v>
      </c>
      <c r="JP48" s="279">
        <f t="shared" si="29"/>
        <v>0</v>
      </c>
      <c r="JQ48" s="280">
        <f t="shared" si="30"/>
        <v>0</v>
      </c>
      <c r="JR48" s="281">
        <f t="shared" si="31"/>
        <v>0</v>
      </c>
      <c r="JS48" s="23"/>
      <c r="JT48" s="23"/>
      <c r="JU48" s="174">
        <v>160</v>
      </c>
      <c r="JV48" s="573"/>
      <c r="JW48" s="175"/>
      <c r="JX48" s="174">
        <v>160</v>
      </c>
      <c r="JY48" s="573"/>
      <c r="JZ48" s="175"/>
      <c r="KA48" s="174">
        <v>160</v>
      </c>
      <c r="KB48" s="573"/>
      <c r="KC48" s="175"/>
      <c r="KD48" s="174">
        <v>160</v>
      </c>
      <c r="KE48" s="573"/>
      <c r="KF48" s="175"/>
      <c r="KG48" s="174">
        <v>160</v>
      </c>
      <c r="KH48" s="573"/>
      <c r="KI48" s="175"/>
      <c r="KJ48" s="174">
        <v>160</v>
      </c>
      <c r="KK48" s="573"/>
      <c r="KL48" s="175"/>
      <c r="KM48" s="174">
        <v>160</v>
      </c>
      <c r="KN48" s="573"/>
      <c r="KO48" s="175"/>
      <c r="KP48" s="174">
        <v>160</v>
      </c>
      <c r="KQ48" s="573"/>
      <c r="KR48" s="175"/>
      <c r="KS48" s="174">
        <v>160</v>
      </c>
      <c r="KT48" s="573"/>
      <c r="KU48" s="175"/>
      <c r="KV48" s="174">
        <v>160</v>
      </c>
      <c r="KW48" s="573"/>
      <c r="KX48" s="175"/>
      <c r="KY48" s="174">
        <v>160</v>
      </c>
      <c r="KZ48" s="573"/>
      <c r="LA48" s="175"/>
      <c r="LB48" s="174">
        <v>160</v>
      </c>
      <c r="LC48" s="573"/>
      <c r="LD48" s="175"/>
      <c r="LE48" s="278">
        <f t="shared" si="32"/>
        <v>0</v>
      </c>
      <c r="LF48" s="279">
        <f t="shared" si="33"/>
        <v>0</v>
      </c>
      <c r="LG48" s="280">
        <f t="shared" si="34"/>
        <v>0</v>
      </c>
      <c r="LH48" s="281">
        <f t="shared" si="35"/>
        <v>0</v>
      </c>
      <c r="LI48" s="23"/>
      <c r="LJ48" s="23"/>
      <c r="LK48" s="174">
        <v>160</v>
      </c>
      <c r="LL48" s="573"/>
      <c r="LM48" s="175"/>
      <c r="LN48" s="174">
        <v>160</v>
      </c>
      <c r="LO48" s="573"/>
      <c r="LP48" s="175"/>
      <c r="LQ48" s="174">
        <v>160</v>
      </c>
      <c r="LR48" s="573"/>
      <c r="LS48" s="175"/>
      <c r="LT48" s="174">
        <v>160</v>
      </c>
      <c r="LU48" s="573"/>
      <c r="LV48" s="175"/>
      <c r="LW48" s="174">
        <v>160</v>
      </c>
      <c r="LX48" s="573"/>
      <c r="LY48" s="175"/>
      <c r="LZ48" s="174">
        <v>160</v>
      </c>
      <c r="MA48" s="573"/>
      <c r="MB48" s="175"/>
      <c r="MC48" s="174">
        <v>160</v>
      </c>
      <c r="MD48" s="573"/>
      <c r="ME48" s="175"/>
      <c r="MF48" s="174">
        <v>160</v>
      </c>
      <c r="MG48" s="573"/>
      <c r="MH48" s="175"/>
      <c r="MI48" s="174">
        <v>160</v>
      </c>
      <c r="MJ48" s="573"/>
      <c r="MK48" s="175"/>
      <c r="ML48" s="174">
        <v>160</v>
      </c>
      <c r="MM48" s="573"/>
      <c r="MN48" s="175"/>
      <c r="MO48" s="174">
        <v>160</v>
      </c>
      <c r="MP48" s="573"/>
      <c r="MQ48" s="175"/>
      <c r="MR48" s="174">
        <v>160</v>
      </c>
      <c r="MS48" s="573"/>
      <c r="MT48" s="175"/>
      <c r="MU48" s="278">
        <f t="shared" si="36"/>
        <v>0</v>
      </c>
      <c r="MV48" s="279">
        <f t="shared" si="37"/>
        <v>0</v>
      </c>
      <c r="MW48" s="280">
        <f t="shared" si="38"/>
        <v>0</v>
      </c>
      <c r="MX48" s="281">
        <f t="shared" si="39"/>
        <v>0</v>
      </c>
      <c r="MY48" s="23"/>
      <c r="MZ48" s="23"/>
      <c r="NA48" s="174">
        <v>160</v>
      </c>
      <c r="NB48" s="573"/>
      <c r="NC48" s="175"/>
      <c r="ND48" s="174">
        <v>160</v>
      </c>
      <c r="NE48" s="573"/>
      <c r="NF48" s="175"/>
      <c r="NG48" s="174">
        <v>160</v>
      </c>
      <c r="NH48" s="573"/>
      <c r="NI48" s="175"/>
      <c r="NJ48" s="174">
        <v>160</v>
      </c>
      <c r="NK48" s="573"/>
      <c r="NL48" s="175"/>
      <c r="NM48" s="174">
        <v>160</v>
      </c>
      <c r="NN48" s="573"/>
      <c r="NO48" s="175"/>
      <c r="NP48" s="174">
        <v>160</v>
      </c>
      <c r="NQ48" s="573"/>
      <c r="NR48" s="175"/>
      <c r="NS48" s="174">
        <v>160</v>
      </c>
      <c r="NT48" s="573"/>
      <c r="NU48" s="175"/>
      <c r="NV48" s="174">
        <v>160</v>
      </c>
      <c r="NW48" s="573"/>
      <c r="NX48" s="175"/>
      <c r="NY48" s="174">
        <v>160</v>
      </c>
      <c r="NZ48" s="573"/>
      <c r="OA48" s="175"/>
      <c r="OB48" s="174">
        <v>160</v>
      </c>
      <c r="OC48" s="573"/>
      <c r="OD48" s="175"/>
      <c r="OE48" s="174">
        <v>160</v>
      </c>
      <c r="OF48" s="573"/>
      <c r="OG48" s="175"/>
      <c r="OH48" s="174">
        <v>160</v>
      </c>
      <c r="OI48" s="573"/>
      <c r="OJ48" s="175"/>
      <c r="OK48" s="278">
        <f t="shared" si="40"/>
        <v>0</v>
      </c>
      <c r="OL48" s="279">
        <f t="shared" si="41"/>
        <v>0</v>
      </c>
      <c r="OM48" s="280">
        <f t="shared" si="42"/>
        <v>0</v>
      </c>
      <c r="ON48" s="281">
        <f t="shared" si="43"/>
        <v>0</v>
      </c>
      <c r="OO48" s="23"/>
      <c r="OP48" s="23"/>
      <c r="OQ48" s="571" t="s">
        <v>297</v>
      </c>
      <c r="OR48" s="577">
        <v>160</v>
      </c>
      <c r="OS48" s="573"/>
      <c r="OT48" s="175"/>
      <c r="OU48" s="278">
        <f t="shared" si="44"/>
        <v>0</v>
      </c>
      <c r="OV48" s="281">
        <f t="shared" si="45"/>
        <v>0</v>
      </c>
      <c r="OW48" s="280">
        <f t="shared" si="46"/>
        <v>0</v>
      </c>
      <c r="OX48" s="281">
        <f t="shared" si="47"/>
        <v>0</v>
      </c>
      <c r="OY48" s="574"/>
      <c r="OZ48" s="23"/>
      <c r="PA48" s="23"/>
      <c r="PB48" s="274">
        <f t="shared" si="53"/>
        <v>0</v>
      </c>
      <c r="PC48" s="275">
        <f t="shared" si="54"/>
        <v>0</v>
      </c>
      <c r="PD48" s="280">
        <f t="shared" si="55"/>
        <v>0</v>
      </c>
      <c r="PE48" s="281">
        <f t="shared" si="56"/>
        <v>0</v>
      </c>
      <c r="PF48" s="276">
        <f t="shared" si="57"/>
        <v>0</v>
      </c>
      <c r="PG48" s="277">
        <f t="shared" si="58"/>
        <v>0</v>
      </c>
      <c r="PH48" s="280">
        <f t="shared" si="59"/>
        <v>0</v>
      </c>
      <c r="PI48" s="279">
        <f t="shared" si="60"/>
        <v>0</v>
      </c>
      <c r="PJ48" s="406">
        <f t="shared" si="48"/>
        <v>0</v>
      </c>
      <c r="PK48" s="368">
        <f t="shared" si="49"/>
        <v>0</v>
      </c>
      <c r="PL48" s="409" t="s">
        <v>338</v>
      </c>
      <c r="PM48" s="373" t="s">
        <v>338</v>
      </c>
      <c r="PN48" s="406">
        <f t="shared" si="50"/>
        <v>0</v>
      </c>
      <c r="PO48" s="368">
        <f t="shared" si="51"/>
        <v>0</v>
      </c>
      <c r="PP48" s="26"/>
      <c r="PQ48" s="26"/>
      <c r="PR48" s="23"/>
      <c r="PX48" s="26"/>
    </row>
    <row r="49" spans="1:440" s="26" customFormat="1" ht="16.5" customHeight="1" x14ac:dyDescent="0.25">
      <c r="B49" s="118" t="s">
        <v>31</v>
      </c>
      <c r="C49" s="1094"/>
      <c r="D49" s="1095"/>
      <c r="E49" s="320"/>
      <c r="F49" s="656">
        <v>1</v>
      </c>
      <c r="G49" s="321"/>
      <c r="H49" s="122"/>
      <c r="I49" s="112">
        <f>INT(ROUND(F49,2)*(IF(RIGHT(G49,1)="*",data!$J$3*H49+(IF(H49&gt;0, data!$K$3,0)),(IF(G49&gt;0,data!$J$3*RIGHT(G49,5)+data!$K$3,0)))))</f>
        <v>0</v>
      </c>
      <c r="J49" s="112">
        <f>IF(E49&gt;0,I49*E49,0)</f>
        <v>0</v>
      </c>
      <c r="K49" s="112"/>
      <c r="L49" s="317"/>
      <c r="M49" s="316"/>
      <c r="N49" s="112">
        <f>INT(ROUND(F49,2)*(IF(J49&gt;0,(IF(L49="ano",data!$J$6,0)),0)))</f>
        <v>0</v>
      </c>
      <c r="O49" s="114">
        <f>IF(M49&gt;E49,N49*E49,N49*M49)</f>
        <v>0</v>
      </c>
      <c r="P49" s="123">
        <f>J49+O49</f>
        <v>0</v>
      </c>
      <c r="R49" s="116" t="str">
        <f>IF(P49&gt;0,1,"")</f>
        <v/>
      </c>
      <c r="S49" s="688"/>
      <c r="T49" s="117" t="s">
        <v>338</v>
      </c>
      <c r="U49" s="377" t="str">
        <f t="shared" si="52"/>
        <v/>
      </c>
      <c r="V49" s="26">
        <f>IF(P49&gt;0,IF(ISTEXT(C49)=TRUE,0,1),0)</f>
        <v>0</v>
      </c>
      <c r="W49" s="26">
        <f>IF(H49&gt;0,IF(RIGHT(G49,1)="*",0,1),0)</f>
        <v>0</v>
      </c>
      <c r="X49" s="26">
        <f>IF(OR(G49=data!$I$18,G49=data!$I$19,G49=data!$I$20,G49=data!$I$21,G49=data!$I$22,G49=data!$I$23,G49=data!$I$24,G49=data!$I$25,G49=data!$I$26,G49=data!$I$27,G49=data!$I$28,G49=data!$I$29,G49=data!$I$30,G49=data!$I$31,G49=data!$I$32,G49=data!$I$33,G49=data!$I$34,G49=data!$I$35,G49=data!$I$36,G49=data!$I$37,G49=data!$I$38,G49=data!$I$39,G49=data!$I$40,G49=data!$I$41,G49=data!$I$42,G49=data!$I$43,G49=data!$I$44),1,0)</f>
        <v>0</v>
      </c>
      <c r="Z49" s="176" t="s">
        <v>297</v>
      </c>
      <c r="AA49" s="10"/>
      <c r="AB49" s="10"/>
      <c r="AC49" s="168">
        <v>160</v>
      </c>
      <c r="AD49" s="328"/>
      <c r="AE49" s="223"/>
      <c r="AF49" s="168">
        <v>160</v>
      </c>
      <c r="AG49" s="328"/>
      <c r="AH49" s="223"/>
      <c r="AI49" s="168">
        <v>160</v>
      </c>
      <c r="AJ49" s="328"/>
      <c r="AK49" s="223"/>
      <c r="AL49" s="168">
        <v>160</v>
      </c>
      <c r="AM49" s="328"/>
      <c r="AN49" s="223"/>
      <c r="AO49" s="168">
        <v>160</v>
      </c>
      <c r="AP49" s="328"/>
      <c r="AQ49" s="223"/>
      <c r="AR49" s="168">
        <v>160</v>
      </c>
      <c r="AS49" s="328"/>
      <c r="AT49" s="223"/>
      <c r="AU49" s="168">
        <v>160</v>
      </c>
      <c r="AV49" s="328"/>
      <c r="AW49" s="223"/>
      <c r="AX49" s="168">
        <v>160</v>
      </c>
      <c r="AY49" s="328"/>
      <c r="AZ49" s="223"/>
      <c r="BA49" s="168">
        <v>160</v>
      </c>
      <c r="BB49" s="328"/>
      <c r="BC49" s="223"/>
      <c r="BD49" s="168">
        <v>160</v>
      </c>
      <c r="BE49" s="328"/>
      <c r="BF49" s="223"/>
      <c r="BG49" s="168">
        <v>160</v>
      </c>
      <c r="BH49" s="328"/>
      <c r="BI49" s="223"/>
      <c r="BJ49" s="168">
        <v>160</v>
      </c>
      <c r="BK49" s="328"/>
      <c r="BL49" s="223"/>
      <c r="BM49" s="280">
        <f t="shared" si="8"/>
        <v>0</v>
      </c>
      <c r="BN49" s="279">
        <f t="shared" si="9"/>
        <v>0</v>
      </c>
      <c r="BO49" s="280">
        <f t="shared" si="10"/>
        <v>0</v>
      </c>
      <c r="BP49" s="281">
        <f t="shared" si="11"/>
        <v>0</v>
      </c>
      <c r="BQ49" s="4"/>
      <c r="BR49" s="4"/>
      <c r="BS49" s="164">
        <v>160</v>
      </c>
      <c r="BT49" s="327"/>
      <c r="BU49" s="177"/>
      <c r="BV49" s="164">
        <v>160</v>
      </c>
      <c r="BW49" s="327"/>
      <c r="BX49" s="177"/>
      <c r="BY49" s="164">
        <v>160</v>
      </c>
      <c r="BZ49" s="327"/>
      <c r="CA49" s="177"/>
      <c r="CB49" s="164">
        <v>160</v>
      </c>
      <c r="CC49" s="327"/>
      <c r="CD49" s="177"/>
      <c r="CE49" s="164">
        <v>160</v>
      </c>
      <c r="CF49" s="327"/>
      <c r="CG49" s="177"/>
      <c r="CH49" s="164">
        <v>160</v>
      </c>
      <c r="CI49" s="327"/>
      <c r="CJ49" s="177"/>
      <c r="CK49" s="164">
        <v>160</v>
      </c>
      <c r="CL49" s="327"/>
      <c r="CM49" s="177"/>
      <c r="CN49" s="164">
        <v>160</v>
      </c>
      <c r="CO49" s="327"/>
      <c r="CP49" s="177"/>
      <c r="CQ49" s="164">
        <v>160</v>
      </c>
      <c r="CR49" s="327"/>
      <c r="CS49" s="177"/>
      <c r="CT49" s="164">
        <v>160</v>
      </c>
      <c r="CU49" s="327"/>
      <c r="CV49" s="177"/>
      <c r="CW49" s="164">
        <v>160</v>
      </c>
      <c r="CX49" s="327"/>
      <c r="CY49" s="177"/>
      <c r="CZ49" s="164">
        <v>160</v>
      </c>
      <c r="DA49" s="327"/>
      <c r="DB49" s="177"/>
      <c r="DC49" s="278">
        <f t="shared" si="12"/>
        <v>0</v>
      </c>
      <c r="DD49" s="279">
        <f t="shared" si="13"/>
        <v>0</v>
      </c>
      <c r="DE49" s="280">
        <f t="shared" si="14"/>
        <v>0</v>
      </c>
      <c r="DF49" s="281">
        <f t="shared" si="15"/>
        <v>0</v>
      </c>
      <c r="DG49" s="4"/>
      <c r="DH49" s="4"/>
      <c r="DI49" s="164">
        <v>160</v>
      </c>
      <c r="DJ49" s="327"/>
      <c r="DK49" s="177"/>
      <c r="DL49" s="164">
        <v>160</v>
      </c>
      <c r="DM49" s="327"/>
      <c r="DN49" s="177"/>
      <c r="DO49" s="164">
        <v>160</v>
      </c>
      <c r="DP49" s="327"/>
      <c r="DQ49" s="177"/>
      <c r="DR49" s="164">
        <v>160</v>
      </c>
      <c r="DS49" s="327"/>
      <c r="DT49" s="177"/>
      <c r="DU49" s="164">
        <v>160</v>
      </c>
      <c r="DV49" s="327"/>
      <c r="DW49" s="177"/>
      <c r="DX49" s="164">
        <v>160</v>
      </c>
      <c r="DY49" s="327"/>
      <c r="DZ49" s="177"/>
      <c r="EA49" s="164">
        <v>160</v>
      </c>
      <c r="EB49" s="327"/>
      <c r="EC49" s="177"/>
      <c r="ED49" s="164">
        <v>160</v>
      </c>
      <c r="EE49" s="327"/>
      <c r="EF49" s="177"/>
      <c r="EG49" s="164">
        <v>160</v>
      </c>
      <c r="EH49" s="327"/>
      <c r="EI49" s="177"/>
      <c r="EJ49" s="164">
        <v>160</v>
      </c>
      <c r="EK49" s="327"/>
      <c r="EL49" s="177"/>
      <c r="EM49" s="164">
        <v>160</v>
      </c>
      <c r="EN49" s="327"/>
      <c r="EO49" s="177"/>
      <c r="EP49" s="164">
        <v>160</v>
      </c>
      <c r="EQ49" s="327"/>
      <c r="ER49" s="177"/>
      <c r="ES49" s="278">
        <f t="shared" si="16"/>
        <v>0</v>
      </c>
      <c r="ET49" s="279">
        <f t="shared" si="17"/>
        <v>0</v>
      </c>
      <c r="EU49" s="280">
        <f t="shared" si="18"/>
        <v>0</v>
      </c>
      <c r="EV49" s="281">
        <f t="shared" si="19"/>
        <v>0</v>
      </c>
      <c r="EW49" s="4"/>
      <c r="EX49" s="4"/>
      <c r="EY49" s="164">
        <v>160</v>
      </c>
      <c r="EZ49" s="327"/>
      <c r="FA49" s="177"/>
      <c r="FB49" s="164">
        <v>160</v>
      </c>
      <c r="FC49" s="327"/>
      <c r="FD49" s="177"/>
      <c r="FE49" s="164">
        <v>160</v>
      </c>
      <c r="FF49" s="327"/>
      <c r="FG49" s="177"/>
      <c r="FH49" s="164">
        <v>160</v>
      </c>
      <c r="FI49" s="327"/>
      <c r="FJ49" s="177"/>
      <c r="FK49" s="164">
        <v>160</v>
      </c>
      <c r="FL49" s="327"/>
      <c r="FM49" s="177"/>
      <c r="FN49" s="164">
        <v>160</v>
      </c>
      <c r="FO49" s="327"/>
      <c r="FP49" s="177"/>
      <c r="FQ49" s="164">
        <v>160</v>
      </c>
      <c r="FR49" s="327"/>
      <c r="FS49" s="177"/>
      <c r="FT49" s="164">
        <v>160</v>
      </c>
      <c r="FU49" s="327"/>
      <c r="FV49" s="177"/>
      <c r="FW49" s="164">
        <v>160</v>
      </c>
      <c r="FX49" s="327"/>
      <c r="FY49" s="177"/>
      <c r="FZ49" s="164">
        <v>160</v>
      </c>
      <c r="GA49" s="327"/>
      <c r="GB49" s="177"/>
      <c r="GC49" s="164">
        <v>160</v>
      </c>
      <c r="GD49" s="327"/>
      <c r="GE49" s="177"/>
      <c r="GF49" s="164">
        <v>160</v>
      </c>
      <c r="GG49" s="327"/>
      <c r="GH49" s="177"/>
      <c r="GI49" s="278">
        <f t="shared" si="20"/>
        <v>0</v>
      </c>
      <c r="GJ49" s="279">
        <f t="shared" si="21"/>
        <v>0</v>
      </c>
      <c r="GK49" s="280">
        <f t="shared" si="22"/>
        <v>0</v>
      </c>
      <c r="GL49" s="281">
        <f t="shared" si="23"/>
        <v>0</v>
      </c>
      <c r="GM49" s="4"/>
      <c r="GN49" s="4"/>
      <c r="GO49" s="164">
        <v>160</v>
      </c>
      <c r="GP49" s="327"/>
      <c r="GQ49" s="177"/>
      <c r="GR49" s="164">
        <v>160</v>
      </c>
      <c r="GS49" s="327"/>
      <c r="GT49" s="177"/>
      <c r="GU49" s="164">
        <v>160</v>
      </c>
      <c r="GV49" s="327"/>
      <c r="GW49" s="177"/>
      <c r="GX49" s="164">
        <v>160</v>
      </c>
      <c r="GY49" s="327"/>
      <c r="GZ49" s="177"/>
      <c r="HA49" s="164">
        <v>160</v>
      </c>
      <c r="HB49" s="327"/>
      <c r="HC49" s="177"/>
      <c r="HD49" s="164">
        <v>160</v>
      </c>
      <c r="HE49" s="327"/>
      <c r="HF49" s="177"/>
      <c r="HG49" s="164">
        <v>160</v>
      </c>
      <c r="HH49" s="327"/>
      <c r="HI49" s="177"/>
      <c r="HJ49" s="164">
        <v>160</v>
      </c>
      <c r="HK49" s="327"/>
      <c r="HL49" s="177"/>
      <c r="HM49" s="164">
        <v>160</v>
      </c>
      <c r="HN49" s="327"/>
      <c r="HO49" s="177"/>
      <c r="HP49" s="164">
        <v>160</v>
      </c>
      <c r="HQ49" s="327"/>
      <c r="HR49" s="177"/>
      <c r="HS49" s="164">
        <v>160</v>
      </c>
      <c r="HT49" s="327"/>
      <c r="HU49" s="177"/>
      <c r="HV49" s="164">
        <v>160</v>
      </c>
      <c r="HW49" s="327"/>
      <c r="HX49" s="177"/>
      <c r="HY49" s="278">
        <f t="shared" si="24"/>
        <v>0</v>
      </c>
      <c r="HZ49" s="279">
        <f t="shared" si="25"/>
        <v>0</v>
      </c>
      <c r="IA49" s="280">
        <f t="shared" si="26"/>
        <v>0</v>
      </c>
      <c r="IB49" s="281">
        <f t="shared" si="27"/>
        <v>0</v>
      </c>
      <c r="IC49" s="4"/>
      <c r="ID49" s="4"/>
      <c r="IE49" s="164">
        <v>160</v>
      </c>
      <c r="IF49" s="327"/>
      <c r="IG49" s="177"/>
      <c r="IH49" s="164">
        <v>160</v>
      </c>
      <c r="II49" s="327"/>
      <c r="IJ49" s="177"/>
      <c r="IK49" s="164">
        <v>160</v>
      </c>
      <c r="IL49" s="327"/>
      <c r="IM49" s="177"/>
      <c r="IN49" s="164">
        <v>160</v>
      </c>
      <c r="IO49" s="327"/>
      <c r="IP49" s="177"/>
      <c r="IQ49" s="164">
        <v>160</v>
      </c>
      <c r="IR49" s="327"/>
      <c r="IS49" s="177"/>
      <c r="IT49" s="164">
        <v>160</v>
      </c>
      <c r="IU49" s="327"/>
      <c r="IV49" s="177"/>
      <c r="IW49" s="164">
        <v>160</v>
      </c>
      <c r="IX49" s="327"/>
      <c r="IY49" s="177"/>
      <c r="IZ49" s="164">
        <v>160</v>
      </c>
      <c r="JA49" s="327"/>
      <c r="JB49" s="177"/>
      <c r="JC49" s="164">
        <v>160</v>
      </c>
      <c r="JD49" s="327"/>
      <c r="JE49" s="177"/>
      <c r="JF49" s="164">
        <v>160</v>
      </c>
      <c r="JG49" s="327"/>
      <c r="JH49" s="177"/>
      <c r="JI49" s="164">
        <v>160</v>
      </c>
      <c r="JJ49" s="327"/>
      <c r="JK49" s="177"/>
      <c r="JL49" s="164">
        <v>160</v>
      </c>
      <c r="JM49" s="327"/>
      <c r="JN49" s="177"/>
      <c r="JO49" s="278">
        <f t="shared" si="28"/>
        <v>0</v>
      </c>
      <c r="JP49" s="279">
        <f t="shared" si="29"/>
        <v>0</v>
      </c>
      <c r="JQ49" s="280">
        <f t="shared" si="30"/>
        <v>0</v>
      </c>
      <c r="JR49" s="281">
        <f t="shared" si="31"/>
        <v>0</v>
      </c>
      <c r="JS49" s="4"/>
      <c r="JT49" s="4"/>
      <c r="JU49" s="164">
        <v>160</v>
      </c>
      <c r="JV49" s="327"/>
      <c r="JW49" s="177"/>
      <c r="JX49" s="164">
        <v>160</v>
      </c>
      <c r="JY49" s="327"/>
      <c r="JZ49" s="177"/>
      <c r="KA49" s="164">
        <v>160</v>
      </c>
      <c r="KB49" s="327"/>
      <c r="KC49" s="177"/>
      <c r="KD49" s="164">
        <v>160</v>
      </c>
      <c r="KE49" s="327"/>
      <c r="KF49" s="177"/>
      <c r="KG49" s="164">
        <v>160</v>
      </c>
      <c r="KH49" s="327"/>
      <c r="KI49" s="177"/>
      <c r="KJ49" s="164">
        <v>160</v>
      </c>
      <c r="KK49" s="327"/>
      <c r="KL49" s="177"/>
      <c r="KM49" s="164">
        <v>160</v>
      </c>
      <c r="KN49" s="327"/>
      <c r="KO49" s="177"/>
      <c r="KP49" s="164">
        <v>160</v>
      </c>
      <c r="KQ49" s="327"/>
      <c r="KR49" s="177"/>
      <c r="KS49" s="164">
        <v>160</v>
      </c>
      <c r="KT49" s="327"/>
      <c r="KU49" s="177"/>
      <c r="KV49" s="164">
        <v>160</v>
      </c>
      <c r="KW49" s="327"/>
      <c r="KX49" s="177"/>
      <c r="KY49" s="164">
        <v>160</v>
      </c>
      <c r="KZ49" s="327"/>
      <c r="LA49" s="177"/>
      <c r="LB49" s="164">
        <v>160</v>
      </c>
      <c r="LC49" s="327"/>
      <c r="LD49" s="177"/>
      <c r="LE49" s="278">
        <f t="shared" si="32"/>
        <v>0</v>
      </c>
      <c r="LF49" s="279">
        <f t="shared" si="33"/>
        <v>0</v>
      </c>
      <c r="LG49" s="280">
        <f t="shared" si="34"/>
        <v>0</v>
      </c>
      <c r="LH49" s="281">
        <f t="shared" si="35"/>
        <v>0</v>
      </c>
      <c r="LI49" s="4"/>
      <c r="LJ49" s="4"/>
      <c r="LK49" s="164">
        <v>160</v>
      </c>
      <c r="LL49" s="327"/>
      <c r="LM49" s="177"/>
      <c r="LN49" s="164">
        <v>160</v>
      </c>
      <c r="LO49" s="327"/>
      <c r="LP49" s="177"/>
      <c r="LQ49" s="164">
        <v>160</v>
      </c>
      <c r="LR49" s="327"/>
      <c r="LS49" s="177"/>
      <c r="LT49" s="164">
        <v>160</v>
      </c>
      <c r="LU49" s="327"/>
      <c r="LV49" s="177"/>
      <c r="LW49" s="164">
        <v>160</v>
      </c>
      <c r="LX49" s="327"/>
      <c r="LY49" s="177"/>
      <c r="LZ49" s="164">
        <v>160</v>
      </c>
      <c r="MA49" s="327"/>
      <c r="MB49" s="177"/>
      <c r="MC49" s="164">
        <v>160</v>
      </c>
      <c r="MD49" s="327"/>
      <c r="ME49" s="177"/>
      <c r="MF49" s="164">
        <v>160</v>
      </c>
      <c r="MG49" s="327"/>
      <c r="MH49" s="177"/>
      <c r="MI49" s="164">
        <v>160</v>
      </c>
      <c r="MJ49" s="327"/>
      <c r="MK49" s="177"/>
      <c r="ML49" s="164">
        <v>160</v>
      </c>
      <c r="MM49" s="327"/>
      <c r="MN49" s="177"/>
      <c r="MO49" s="164">
        <v>160</v>
      </c>
      <c r="MP49" s="327"/>
      <c r="MQ49" s="177"/>
      <c r="MR49" s="164">
        <v>160</v>
      </c>
      <c r="MS49" s="327"/>
      <c r="MT49" s="177"/>
      <c r="MU49" s="278">
        <f t="shared" si="36"/>
        <v>0</v>
      </c>
      <c r="MV49" s="279">
        <f t="shared" si="37"/>
        <v>0</v>
      </c>
      <c r="MW49" s="280">
        <f t="shared" si="38"/>
        <v>0</v>
      </c>
      <c r="MX49" s="281">
        <f t="shared" si="39"/>
        <v>0</v>
      </c>
      <c r="MY49" s="4"/>
      <c r="MZ49" s="4"/>
      <c r="NA49" s="164">
        <v>160</v>
      </c>
      <c r="NB49" s="327"/>
      <c r="NC49" s="177"/>
      <c r="ND49" s="164">
        <v>160</v>
      </c>
      <c r="NE49" s="327"/>
      <c r="NF49" s="177"/>
      <c r="NG49" s="164">
        <v>160</v>
      </c>
      <c r="NH49" s="327"/>
      <c r="NI49" s="177"/>
      <c r="NJ49" s="164">
        <v>160</v>
      </c>
      <c r="NK49" s="327"/>
      <c r="NL49" s="177"/>
      <c r="NM49" s="164">
        <v>160</v>
      </c>
      <c r="NN49" s="327"/>
      <c r="NO49" s="177"/>
      <c r="NP49" s="164">
        <v>160</v>
      </c>
      <c r="NQ49" s="327"/>
      <c r="NR49" s="177"/>
      <c r="NS49" s="164">
        <v>160</v>
      </c>
      <c r="NT49" s="327"/>
      <c r="NU49" s="177"/>
      <c r="NV49" s="164">
        <v>160</v>
      </c>
      <c r="NW49" s="327"/>
      <c r="NX49" s="177"/>
      <c r="NY49" s="164">
        <v>160</v>
      </c>
      <c r="NZ49" s="327"/>
      <c r="OA49" s="177"/>
      <c r="OB49" s="164">
        <v>160</v>
      </c>
      <c r="OC49" s="327"/>
      <c r="OD49" s="177"/>
      <c r="OE49" s="164">
        <v>160</v>
      </c>
      <c r="OF49" s="327"/>
      <c r="OG49" s="177"/>
      <c r="OH49" s="164">
        <v>160</v>
      </c>
      <c r="OI49" s="327"/>
      <c r="OJ49" s="177"/>
      <c r="OK49" s="278">
        <f t="shared" si="40"/>
        <v>0</v>
      </c>
      <c r="OL49" s="279">
        <f t="shared" si="41"/>
        <v>0</v>
      </c>
      <c r="OM49" s="280">
        <f t="shared" si="42"/>
        <v>0</v>
      </c>
      <c r="ON49" s="281">
        <f t="shared" si="43"/>
        <v>0</v>
      </c>
      <c r="OO49" s="4"/>
      <c r="OP49" s="4"/>
      <c r="OQ49" s="283" t="s">
        <v>297</v>
      </c>
      <c r="OR49" s="354">
        <v>160</v>
      </c>
      <c r="OS49" s="327"/>
      <c r="OT49" s="177"/>
      <c r="OU49" s="278">
        <f t="shared" si="44"/>
        <v>0</v>
      </c>
      <c r="OV49" s="281">
        <f t="shared" si="45"/>
        <v>0</v>
      </c>
      <c r="OW49" s="280">
        <f t="shared" si="46"/>
        <v>0</v>
      </c>
      <c r="OX49" s="281">
        <f t="shared" si="47"/>
        <v>0</v>
      </c>
      <c r="OY49" s="293"/>
      <c r="OZ49" s="4"/>
      <c r="PA49" s="4"/>
      <c r="PB49" s="274">
        <f t="shared" si="53"/>
        <v>0</v>
      </c>
      <c r="PC49" s="275">
        <f t="shared" si="54"/>
        <v>0</v>
      </c>
      <c r="PD49" s="280">
        <f t="shared" si="55"/>
        <v>0</v>
      </c>
      <c r="PE49" s="281">
        <f t="shared" si="56"/>
        <v>0</v>
      </c>
      <c r="PF49" s="276">
        <f t="shared" si="57"/>
        <v>0</v>
      </c>
      <c r="PG49" s="277">
        <f t="shared" si="58"/>
        <v>0</v>
      </c>
      <c r="PH49" s="280">
        <f t="shared" si="59"/>
        <v>0</v>
      </c>
      <c r="PI49" s="279">
        <f t="shared" si="60"/>
        <v>0</v>
      </c>
      <c r="PJ49" s="406">
        <f t="shared" si="48"/>
        <v>0</v>
      </c>
      <c r="PK49" s="368">
        <f t="shared" si="49"/>
        <v>0</v>
      </c>
      <c r="PL49" s="409" t="s">
        <v>338</v>
      </c>
      <c r="PM49" s="373" t="s">
        <v>338</v>
      </c>
      <c r="PN49" s="406">
        <f t="shared" si="50"/>
        <v>0</v>
      </c>
      <c r="PO49" s="368">
        <f t="shared" si="51"/>
        <v>0</v>
      </c>
      <c r="PR49" s="4"/>
    </row>
    <row r="50" spans="1:440" s="28" customFormat="1" ht="15" hidden="1" customHeight="1" x14ac:dyDescent="0.25">
      <c r="A50" s="26"/>
      <c r="B50" s="118"/>
      <c r="C50" s="585"/>
      <c r="D50" s="586"/>
      <c r="E50" s="589"/>
      <c r="F50" s="656"/>
      <c r="G50" s="588"/>
      <c r="H50" s="119"/>
      <c r="I50" s="112">
        <f>INT(ROUND(F50,2)*(IF(RIGHT(G50,1)="*",data!$J$3*H50+(IF(H50&gt;0, data!$K$3,0)),(IF(G50&gt;0,data!$J$3*RIGHT(G50,5)+data!$K$3,0)))))</f>
        <v>0</v>
      </c>
      <c r="J50" s="112"/>
      <c r="K50" s="112"/>
      <c r="L50" s="543"/>
      <c r="M50" s="536"/>
      <c r="N50" s="112">
        <f>INT(ROUND(F50,2)*(IF(J50&gt;0,(IF(L50="ano",data!$J$6,0)),0)))</f>
        <v>0</v>
      </c>
      <c r="O50" s="114"/>
      <c r="P50" s="123"/>
      <c r="Q50" s="26"/>
      <c r="R50" s="116" t="str">
        <f t="shared" ref="R50:R113" si="61">IF(P50&gt;0,1,"")</f>
        <v/>
      </c>
      <c r="S50" s="688"/>
      <c r="T50" s="117" t="s">
        <v>338</v>
      </c>
      <c r="U50" s="377" t="str">
        <f t="shared" ref="U50:U113" si="62">R50</f>
        <v/>
      </c>
      <c r="X50" s="26">
        <f>IF(OR(G50=data!$I$18,G50=data!$I$19,G50=data!$I$20,G50=data!$I$21,G50=data!$I$22,G50=data!$I$23,G50=data!$I$24,G50=data!$I$25,G50=data!$I$26,G50=data!$I$27,G50=data!$I$28,G50=data!$I$29,G50=data!$I$30,G50=data!$I$31,G50=data!$I$32,G50=data!$I$33,G50=data!$I$34,G50=data!$I$35,G50=data!$I$36,G50=data!$I$37,G50=data!$I$38,G50=data!$I$39,G50=data!$I$40,G50=data!$I$41,G50=data!$I$42,G50=data!$I$43,G50=data!$I$44),1,0)</f>
        <v>0</v>
      </c>
      <c r="Y50" s="26"/>
      <c r="Z50" s="173" t="s">
        <v>297</v>
      </c>
      <c r="AA50" s="10"/>
      <c r="AB50" s="10"/>
      <c r="AC50" s="560">
        <v>160</v>
      </c>
      <c r="AD50" s="561"/>
      <c r="AE50" s="562"/>
      <c r="AF50" s="560">
        <v>160</v>
      </c>
      <c r="AG50" s="561"/>
      <c r="AH50" s="562"/>
      <c r="AI50" s="560">
        <v>160</v>
      </c>
      <c r="AJ50" s="561"/>
      <c r="AK50" s="562"/>
      <c r="AL50" s="560">
        <v>160</v>
      </c>
      <c r="AM50" s="561"/>
      <c r="AN50" s="562"/>
      <c r="AO50" s="560">
        <v>160</v>
      </c>
      <c r="AP50" s="561"/>
      <c r="AQ50" s="562"/>
      <c r="AR50" s="560">
        <v>160</v>
      </c>
      <c r="AS50" s="561"/>
      <c r="AT50" s="562"/>
      <c r="AU50" s="560">
        <v>160</v>
      </c>
      <c r="AV50" s="561"/>
      <c r="AW50" s="562"/>
      <c r="AX50" s="560">
        <v>160</v>
      </c>
      <c r="AY50" s="561"/>
      <c r="AZ50" s="562"/>
      <c r="BA50" s="560">
        <v>160</v>
      </c>
      <c r="BB50" s="561"/>
      <c r="BC50" s="562"/>
      <c r="BD50" s="560">
        <v>160</v>
      </c>
      <c r="BE50" s="561"/>
      <c r="BF50" s="562"/>
      <c r="BG50" s="560">
        <v>160</v>
      </c>
      <c r="BH50" s="561"/>
      <c r="BI50" s="562"/>
      <c r="BJ50" s="560">
        <v>160</v>
      </c>
      <c r="BK50" s="561"/>
      <c r="BL50" s="562"/>
      <c r="BM50" s="280">
        <f t="shared" si="8"/>
        <v>0</v>
      </c>
      <c r="BN50" s="279">
        <f t="shared" si="9"/>
        <v>0</v>
      </c>
      <c r="BO50" s="280">
        <f t="shared" si="10"/>
        <v>0</v>
      </c>
      <c r="BP50" s="281">
        <f t="shared" si="11"/>
        <v>0</v>
      </c>
      <c r="BQ50" s="23"/>
      <c r="BR50" s="23"/>
      <c r="BS50" s="174">
        <v>160</v>
      </c>
      <c r="BT50" s="573"/>
      <c r="BU50" s="175"/>
      <c r="BV50" s="174">
        <v>160</v>
      </c>
      <c r="BW50" s="573"/>
      <c r="BX50" s="175"/>
      <c r="BY50" s="174">
        <v>160</v>
      </c>
      <c r="BZ50" s="573"/>
      <c r="CA50" s="175"/>
      <c r="CB50" s="174">
        <v>160</v>
      </c>
      <c r="CC50" s="573"/>
      <c r="CD50" s="175"/>
      <c r="CE50" s="174">
        <v>160</v>
      </c>
      <c r="CF50" s="573"/>
      <c r="CG50" s="175"/>
      <c r="CH50" s="174">
        <v>160</v>
      </c>
      <c r="CI50" s="573"/>
      <c r="CJ50" s="175"/>
      <c r="CK50" s="174">
        <v>160</v>
      </c>
      <c r="CL50" s="573"/>
      <c r="CM50" s="175"/>
      <c r="CN50" s="174">
        <v>160</v>
      </c>
      <c r="CO50" s="573"/>
      <c r="CP50" s="175"/>
      <c r="CQ50" s="174">
        <v>160</v>
      </c>
      <c r="CR50" s="573"/>
      <c r="CS50" s="175"/>
      <c r="CT50" s="174">
        <v>160</v>
      </c>
      <c r="CU50" s="573"/>
      <c r="CV50" s="175"/>
      <c r="CW50" s="174">
        <v>160</v>
      </c>
      <c r="CX50" s="573"/>
      <c r="CY50" s="175"/>
      <c r="CZ50" s="174">
        <v>160</v>
      </c>
      <c r="DA50" s="573"/>
      <c r="DB50" s="175"/>
      <c r="DC50" s="278">
        <f t="shared" si="12"/>
        <v>0</v>
      </c>
      <c r="DD50" s="279">
        <f t="shared" si="13"/>
        <v>0</v>
      </c>
      <c r="DE50" s="280">
        <f t="shared" si="14"/>
        <v>0</v>
      </c>
      <c r="DF50" s="281">
        <f t="shared" si="15"/>
        <v>0</v>
      </c>
      <c r="DG50" s="23"/>
      <c r="DH50" s="23"/>
      <c r="DI50" s="174">
        <v>160</v>
      </c>
      <c r="DJ50" s="573"/>
      <c r="DK50" s="175"/>
      <c r="DL50" s="174">
        <v>160</v>
      </c>
      <c r="DM50" s="573"/>
      <c r="DN50" s="175"/>
      <c r="DO50" s="174">
        <v>160</v>
      </c>
      <c r="DP50" s="573"/>
      <c r="DQ50" s="175"/>
      <c r="DR50" s="174">
        <v>160</v>
      </c>
      <c r="DS50" s="573"/>
      <c r="DT50" s="175"/>
      <c r="DU50" s="174">
        <v>160</v>
      </c>
      <c r="DV50" s="573"/>
      <c r="DW50" s="175"/>
      <c r="DX50" s="174">
        <v>160</v>
      </c>
      <c r="DY50" s="573"/>
      <c r="DZ50" s="175"/>
      <c r="EA50" s="174">
        <v>160</v>
      </c>
      <c r="EB50" s="573"/>
      <c r="EC50" s="175"/>
      <c r="ED50" s="174">
        <v>160</v>
      </c>
      <c r="EE50" s="573"/>
      <c r="EF50" s="175"/>
      <c r="EG50" s="174">
        <v>160</v>
      </c>
      <c r="EH50" s="573"/>
      <c r="EI50" s="175"/>
      <c r="EJ50" s="174">
        <v>160</v>
      </c>
      <c r="EK50" s="573"/>
      <c r="EL50" s="175"/>
      <c r="EM50" s="174">
        <v>160</v>
      </c>
      <c r="EN50" s="573"/>
      <c r="EO50" s="175"/>
      <c r="EP50" s="174">
        <v>160</v>
      </c>
      <c r="EQ50" s="573"/>
      <c r="ER50" s="175"/>
      <c r="ES50" s="278">
        <f t="shared" si="16"/>
        <v>0</v>
      </c>
      <c r="ET50" s="279">
        <f t="shared" si="17"/>
        <v>0</v>
      </c>
      <c r="EU50" s="280">
        <f t="shared" si="18"/>
        <v>0</v>
      </c>
      <c r="EV50" s="281">
        <f t="shared" si="19"/>
        <v>0</v>
      </c>
      <c r="EW50" s="23"/>
      <c r="EX50" s="23"/>
      <c r="EY50" s="174">
        <v>160</v>
      </c>
      <c r="EZ50" s="573"/>
      <c r="FA50" s="175"/>
      <c r="FB50" s="174">
        <v>160</v>
      </c>
      <c r="FC50" s="573"/>
      <c r="FD50" s="175"/>
      <c r="FE50" s="174">
        <v>160</v>
      </c>
      <c r="FF50" s="573"/>
      <c r="FG50" s="175"/>
      <c r="FH50" s="174">
        <v>160</v>
      </c>
      <c r="FI50" s="573"/>
      <c r="FJ50" s="175"/>
      <c r="FK50" s="174">
        <v>160</v>
      </c>
      <c r="FL50" s="573"/>
      <c r="FM50" s="175"/>
      <c r="FN50" s="174">
        <v>160</v>
      </c>
      <c r="FO50" s="573"/>
      <c r="FP50" s="175"/>
      <c r="FQ50" s="174">
        <v>160</v>
      </c>
      <c r="FR50" s="573"/>
      <c r="FS50" s="175"/>
      <c r="FT50" s="174">
        <v>160</v>
      </c>
      <c r="FU50" s="573"/>
      <c r="FV50" s="175"/>
      <c r="FW50" s="174">
        <v>160</v>
      </c>
      <c r="FX50" s="573"/>
      <c r="FY50" s="175"/>
      <c r="FZ50" s="174">
        <v>160</v>
      </c>
      <c r="GA50" s="573"/>
      <c r="GB50" s="175"/>
      <c r="GC50" s="174">
        <v>160</v>
      </c>
      <c r="GD50" s="573"/>
      <c r="GE50" s="175"/>
      <c r="GF50" s="174">
        <v>160</v>
      </c>
      <c r="GG50" s="573"/>
      <c r="GH50" s="175"/>
      <c r="GI50" s="278">
        <f t="shared" si="20"/>
        <v>0</v>
      </c>
      <c r="GJ50" s="279">
        <f t="shared" si="21"/>
        <v>0</v>
      </c>
      <c r="GK50" s="280">
        <f t="shared" si="22"/>
        <v>0</v>
      </c>
      <c r="GL50" s="281">
        <f t="shared" si="23"/>
        <v>0</v>
      </c>
      <c r="GM50" s="23"/>
      <c r="GN50" s="23"/>
      <c r="GO50" s="174">
        <v>160</v>
      </c>
      <c r="GP50" s="573"/>
      <c r="GQ50" s="175"/>
      <c r="GR50" s="174">
        <v>160</v>
      </c>
      <c r="GS50" s="573"/>
      <c r="GT50" s="175"/>
      <c r="GU50" s="174">
        <v>160</v>
      </c>
      <c r="GV50" s="573"/>
      <c r="GW50" s="175"/>
      <c r="GX50" s="174">
        <v>160</v>
      </c>
      <c r="GY50" s="573"/>
      <c r="GZ50" s="175"/>
      <c r="HA50" s="174">
        <v>160</v>
      </c>
      <c r="HB50" s="573"/>
      <c r="HC50" s="175"/>
      <c r="HD50" s="174">
        <v>160</v>
      </c>
      <c r="HE50" s="573"/>
      <c r="HF50" s="175"/>
      <c r="HG50" s="174">
        <v>160</v>
      </c>
      <c r="HH50" s="573"/>
      <c r="HI50" s="175"/>
      <c r="HJ50" s="174">
        <v>160</v>
      </c>
      <c r="HK50" s="573"/>
      <c r="HL50" s="175"/>
      <c r="HM50" s="174">
        <v>160</v>
      </c>
      <c r="HN50" s="573"/>
      <c r="HO50" s="175"/>
      <c r="HP50" s="174">
        <v>160</v>
      </c>
      <c r="HQ50" s="573"/>
      <c r="HR50" s="175"/>
      <c r="HS50" s="174">
        <v>160</v>
      </c>
      <c r="HT50" s="573"/>
      <c r="HU50" s="175"/>
      <c r="HV50" s="174">
        <v>160</v>
      </c>
      <c r="HW50" s="573"/>
      <c r="HX50" s="175"/>
      <c r="HY50" s="278">
        <f t="shared" si="24"/>
        <v>0</v>
      </c>
      <c r="HZ50" s="279">
        <f t="shared" si="25"/>
        <v>0</v>
      </c>
      <c r="IA50" s="280">
        <f t="shared" si="26"/>
        <v>0</v>
      </c>
      <c r="IB50" s="281">
        <f t="shared" si="27"/>
        <v>0</v>
      </c>
      <c r="IC50" s="23"/>
      <c r="ID50" s="23"/>
      <c r="IE50" s="174">
        <v>160</v>
      </c>
      <c r="IF50" s="573"/>
      <c r="IG50" s="175"/>
      <c r="IH50" s="174">
        <v>160</v>
      </c>
      <c r="II50" s="573"/>
      <c r="IJ50" s="175"/>
      <c r="IK50" s="174">
        <v>160</v>
      </c>
      <c r="IL50" s="573"/>
      <c r="IM50" s="175"/>
      <c r="IN50" s="174">
        <v>160</v>
      </c>
      <c r="IO50" s="573"/>
      <c r="IP50" s="175"/>
      <c r="IQ50" s="174">
        <v>160</v>
      </c>
      <c r="IR50" s="573"/>
      <c r="IS50" s="175"/>
      <c r="IT50" s="174">
        <v>160</v>
      </c>
      <c r="IU50" s="573"/>
      <c r="IV50" s="175"/>
      <c r="IW50" s="174">
        <v>160</v>
      </c>
      <c r="IX50" s="573"/>
      <c r="IY50" s="175"/>
      <c r="IZ50" s="174">
        <v>160</v>
      </c>
      <c r="JA50" s="573"/>
      <c r="JB50" s="175"/>
      <c r="JC50" s="174">
        <v>160</v>
      </c>
      <c r="JD50" s="573"/>
      <c r="JE50" s="175"/>
      <c r="JF50" s="174">
        <v>160</v>
      </c>
      <c r="JG50" s="573"/>
      <c r="JH50" s="175"/>
      <c r="JI50" s="174">
        <v>160</v>
      </c>
      <c r="JJ50" s="573"/>
      <c r="JK50" s="175"/>
      <c r="JL50" s="174">
        <v>160</v>
      </c>
      <c r="JM50" s="573"/>
      <c r="JN50" s="175"/>
      <c r="JO50" s="278">
        <f t="shared" si="28"/>
        <v>0</v>
      </c>
      <c r="JP50" s="279">
        <f t="shared" si="29"/>
        <v>0</v>
      </c>
      <c r="JQ50" s="280">
        <f t="shared" si="30"/>
        <v>0</v>
      </c>
      <c r="JR50" s="281">
        <f t="shared" si="31"/>
        <v>0</v>
      </c>
      <c r="JS50" s="23"/>
      <c r="JT50" s="23"/>
      <c r="JU50" s="174">
        <v>160</v>
      </c>
      <c r="JV50" s="573"/>
      <c r="JW50" s="175"/>
      <c r="JX50" s="174">
        <v>160</v>
      </c>
      <c r="JY50" s="573"/>
      <c r="JZ50" s="175"/>
      <c r="KA50" s="174">
        <v>160</v>
      </c>
      <c r="KB50" s="573"/>
      <c r="KC50" s="175"/>
      <c r="KD50" s="174">
        <v>160</v>
      </c>
      <c r="KE50" s="573"/>
      <c r="KF50" s="175"/>
      <c r="KG50" s="174">
        <v>160</v>
      </c>
      <c r="KH50" s="573"/>
      <c r="KI50" s="175"/>
      <c r="KJ50" s="174">
        <v>160</v>
      </c>
      <c r="KK50" s="573"/>
      <c r="KL50" s="175"/>
      <c r="KM50" s="174">
        <v>160</v>
      </c>
      <c r="KN50" s="573"/>
      <c r="KO50" s="175"/>
      <c r="KP50" s="174">
        <v>160</v>
      </c>
      <c r="KQ50" s="573"/>
      <c r="KR50" s="175"/>
      <c r="KS50" s="174">
        <v>160</v>
      </c>
      <c r="KT50" s="573"/>
      <c r="KU50" s="175"/>
      <c r="KV50" s="174">
        <v>160</v>
      </c>
      <c r="KW50" s="573"/>
      <c r="KX50" s="175"/>
      <c r="KY50" s="174">
        <v>160</v>
      </c>
      <c r="KZ50" s="573"/>
      <c r="LA50" s="175"/>
      <c r="LB50" s="174">
        <v>160</v>
      </c>
      <c r="LC50" s="573"/>
      <c r="LD50" s="175"/>
      <c r="LE50" s="278">
        <f t="shared" si="32"/>
        <v>0</v>
      </c>
      <c r="LF50" s="279">
        <f t="shared" si="33"/>
        <v>0</v>
      </c>
      <c r="LG50" s="280">
        <f t="shared" si="34"/>
        <v>0</v>
      </c>
      <c r="LH50" s="281">
        <f t="shared" si="35"/>
        <v>0</v>
      </c>
      <c r="LI50" s="23"/>
      <c r="LJ50" s="23"/>
      <c r="LK50" s="174">
        <v>160</v>
      </c>
      <c r="LL50" s="573"/>
      <c r="LM50" s="175"/>
      <c r="LN50" s="174">
        <v>160</v>
      </c>
      <c r="LO50" s="573"/>
      <c r="LP50" s="175"/>
      <c r="LQ50" s="174">
        <v>160</v>
      </c>
      <c r="LR50" s="573"/>
      <c r="LS50" s="175"/>
      <c r="LT50" s="174">
        <v>160</v>
      </c>
      <c r="LU50" s="573"/>
      <c r="LV50" s="175"/>
      <c r="LW50" s="174">
        <v>160</v>
      </c>
      <c r="LX50" s="573"/>
      <c r="LY50" s="175"/>
      <c r="LZ50" s="174">
        <v>160</v>
      </c>
      <c r="MA50" s="573"/>
      <c r="MB50" s="175"/>
      <c r="MC50" s="174">
        <v>160</v>
      </c>
      <c r="MD50" s="573"/>
      <c r="ME50" s="175"/>
      <c r="MF50" s="174">
        <v>160</v>
      </c>
      <c r="MG50" s="573"/>
      <c r="MH50" s="175"/>
      <c r="MI50" s="174">
        <v>160</v>
      </c>
      <c r="MJ50" s="573"/>
      <c r="MK50" s="175"/>
      <c r="ML50" s="174">
        <v>160</v>
      </c>
      <c r="MM50" s="573"/>
      <c r="MN50" s="175"/>
      <c r="MO50" s="174">
        <v>160</v>
      </c>
      <c r="MP50" s="573"/>
      <c r="MQ50" s="175"/>
      <c r="MR50" s="174">
        <v>160</v>
      </c>
      <c r="MS50" s="573"/>
      <c r="MT50" s="175"/>
      <c r="MU50" s="278">
        <f t="shared" si="36"/>
        <v>0</v>
      </c>
      <c r="MV50" s="279">
        <f t="shared" si="37"/>
        <v>0</v>
      </c>
      <c r="MW50" s="280">
        <f t="shared" si="38"/>
        <v>0</v>
      </c>
      <c r="MX50" s="281">
        <f t="shared" si="39"/>
        <v>0</v>
      </c>
      <c r="MY50" s="23"/>
      <c r="MZ50" s="23"/>
      <c r="NA50" s="174">
        <v>160</v>
      </c>
      <c r="NB50" s="573"/>
      <c r="NC50" s="175"/>
      <c r="ND50" s="174">
        <v>160</v>
      </c>
      <c r="NE50" s="573"/>
      <c r="NF50" s="175"/>
      <c r="NG50" s="174">
        <v>160</v>
      </c>
      <c r="NH50" s="573"/>
      <c r="NI50" s="175"/>
      <c r="NJ50" s="174">
        <v>160</v>
      </c>
      <c r="NK50" s="573"/>
      <c r="NL50" s="175"/>
      <c r="NM50" s="174">
        <v>160</v>
      </c>
      <c r="NN50" s="573"/>
      <c r="NO50" s="175"/>
      <c r="NP50" s="174">
        <v>160</v>
      </c>
      <c r="NQ50" s="573"/>
      <c r="NR50" s="175"/>
      <c r="NS50" s="174">
        <v>160</v>
      </c>
      <c r="NT50" s="573"/>
      <c r="NU50" s="175"/>
      <c r="NV50" s="174">
        <v>160</v>
      </c>
      <c r="NW50" s="573"/>
      <c r="NX50" s="175"/>
      <c r="NY50" s="174">
        <v>160</v>
      </c>
      <c r="NZ50" s="573"/>
      <c r="OA50" s="175"/>
      <c r="OB50" s="174">
        <v>160</v>
      </c>
      <c r="OC50" s="573"/>
      <c r="OD50" s="175"/>
      <c r="OE50" s="174">
        <v>160</v>
      </c>
      <c r="OF50" s="573"/>
      <c r="OG50" s="175"/>
      <c r="OH50" s="174">
        <v>160</v>
      </c>
      <c r="OI50" s="573"/>
      <c r="OJ50" s="175"/>
      <c r="OK50" s="278">
        <f t="shared" si="40"/>
        <v>0</v>
      </c>
      <c r="OL50" s="279">
        <f t="shared" si="41"/>
        <v>0</v>
      </c>
      <c r="OM50" s="280">
        <f t="shared" si="42"/>
        <v>0</v>
      </c>
      <c r="ON50" s="281">
        <f t="shared" si="43"/>
        <v>0</v>
      </c>
      <c r="OO50" s="23"/>
      <c r="OP50" s="23"/>
      <c r="OQ50" s="571" t="s">
        <v>297</v>
      </c>
      <c r="OR50" s="577">
        <v>160</v>
      </c>
      <c r="OS50" s="573"/>
      <c r="OT50" s="175"/>
      <c r="OU50" s="278">
        <f t="shared" si="44"/>
        <v>0</v>
      </c>
      <c r="OV50" s="281">
        <f t="shared" si="45"/>
        <v>0</v>
      </c>
      <c r="OW50" s="280">
        <f t="shared" si="46"/>
        <v>0</v>
      </c>
      <c r="OX50" s="281">
        <f t="shared" si="47"/>
        <v>0</v>
      </c>
      <c r="OY50" s="574"/>
      <c r="OZ50" s="23"/>
      <c r="PA50" s="23"/>
      <c r="PB50" s="274">
        <f t="shared" si="53"/>
        <v>0</v>
      </c>
      <c r="PC50" s="275">
        <f t="shared" si="54"/>
        <v>0</v>
      </c>
      <c r="PD50" s="280">
        <f t="shared" si="55"/>
        <v>0</v>
      </c>
      <c r="PE50" s="281">
        <f t="shared" si="56"/>
        <v>0</v>
      </c>
      <c r="PF50" s="276">
        <f t="shared" si="57"/>
        <v>0</v>
      </c>
      <c r="PG50" s="277">
        <f t="shared" si="58"/>
        <v>0</v>
      </c>
      <c r="PH50" s="280">
        <f t="shared" si="59"/>
        <v>0</v>
      </c>
      <c r="PI50" s="279">
        <f t="shared" si="60"/>
        <v>0</v>
      </c>
      <c r="PJ50" s="406">
        <f t="shared" si="48"/>
        <v>0</v>
      </c>
      <c r="PK50" s="368">
        <f t="shared" si="49"/>
        <v>0</v>
      </c>
      <c r="PL50" s="409" t="s">
        <v>338</v>
      </c>
      <c r="PM50" s="373" t="s">
        <v>338</v>
      </c>
      <c r="PN50" s="406">
        <f t="shared" si="50"/>
        <v>0</v>
      </c>
      <c r="PO50" s="368">
        <f t="shared" si="51"/>
        <v>0</v>
      </c>
      <c r="PP50" s="26"/>
      <c r="PQ50" s="26"/>
      <c r="PR50" s="23"/>
      <c r="PX50" s="26"/>
    </row>
    <row r="51" spans="1:440" s="26" customFormat="1" ht="16.5" customHeight="1" x14ac:dyDescent="0.25">
      <c r="B51" s="118" t="s">
        <v>32</v>
      </c>
      <c r="C51" s="1094"/>
      <c r="D51" s="1095"/>
      <c r="E51" s="320"/>
      <c r="F51" s="656">
        <v>1</v>
      </c>
      <c r="G51" s="321"/>
      <c r="H51" s="122"/>
      <c r="I51" s="112">
        <f>INT(ROUND(F51,2)*(IF(RIGHT(G51,1)="*",data!$J$3*H51+(IF(H51&gt;0, data!$K$3,0)),(IF(G51&gt;0,data!$J$3*RIGHT(G51,5)+data!$K$3,0)))))</f>
        <v>0</v>
      </c>
      <c r="J51" s="112">
        <f>IF(E51&gt;0,I51*E51,0)</f>
        <v>0</v>
      </c>
      <c r="K51" s="112"/>
      <c r="L51" s="317"/>
      <c r="M51" s="316"/>
      <c r="N51" s="112">
        <f>INT(ROUND(F51,2)*(IF(J51&gt;0,(IF(L51="ano",data!$J$6,0)),0)))</f>
        <v>0</v>
      </c>
      <c r="O51" s="114">
        <f>IF(M51&gt;E51,N51*E51,N51*M51)</f>
        <v>0</v>
      </c>
      <c r="P51" s="123">
        <f>J51+O51</f>
        <v>0</v>
      </c>
      <c r="R51" s="116" t="str">
        <f t="shared" si="61"/>
        <v/>
      </c>
      <c r="S51" s="688"/>
      <c r="T51" s="117" t="s">
        <v>338</v>
      </c>
      <c r="U51" s="377" t="str">
        <f t="shared" si="62"/>
        <v/>
      </c>
      <c r="V51" s="26">
        <f>IF(P51&gt;0,IF(ISTEXT(C51)=TRUE,0,1),0)</f>
        <v>0</v>
      </c>
      <c r="W51" s="26">
        <f>IF(H51&gt;0,IF(RIGHT(G51,1)="*",0,1),0)</f>
        <v>0</v>
      </c>
      <c r="X51" s="26">
        <f>IF(OR(G51=data!$I$18,G51=data!$I$19,G51=data!$I$20,G51=data!$I$21,G51=data!$I$22,G51=data!$I$23,G51=data!$I$24,G51=data!$I$25,G51=data!$I$26,G51=data!$I$27,G51=data!$I$28,G51=data!$I$29,G51=data!$I$30,G51=data!$I$31,G51=data!$I$32,G51=data!$I$33,G51=data!$I$34,G51=data!$I$35,G51=data!$I$36,G51=data!$I$37,G51=data!$I$38,G51=data!$I$39,G51=data!$I$40,G51=data!$I$41,G51=data!$I$42,G51=data!$I$43,G51=data!$I$44),1,0)</f>
        <v>0</v>
      </c>
      <c r="Z51" s="176" t="s">
        <v>297</v>
      </c>
      <c r="AA51" s="10"/>
      <c r="AB51" s="10"/>
      <c r="AC51" s="168">
        <v>160</v>
      </c>
      <c r="AD51" s="328"/>
      <c r="AE51" s="223"/>
      <c r="AF51" s="168">
        <v>160</v>
      </c>
      <c r="AG51" s="328"/>
      <c r="AH51" s="223"/>
      <c r="AI51" s="168">
        <v>160</v>
      </c>
      <c r="AJ51" s="328"/>
      <c r="AK51" s="223"/>
      <c r="AL51" s="168">
        <v>160</v>
      </c>
      <c r="AM51" s="328"/>
      <c r="AN51" s="223"/>
      <c r="AO51" s="168">
        <v>160</v>
      </c>
      <c r="AP51" s="328"/>
      <c r="AQ51" s="223"/>
      <c r="AR51" s="168">
        <v>160</v>
      </c>
      <c r="AS51" s="328"/>
      <c r="AT51" s="223"/>
      <c r="AU51" s="168">
        <v>160</v>
      </c>
      <c r="AV51" s="328"/>
      <c r="AW51" s="223"/>
      <c r="AX51" s="168">
        <v>160</v>
      </c>
      <c r="AY51" s="328"/>
      <c r="AZ51" s="223"/>
      <c r="BA51" s="168">
        <v>160</v>
      </c>
      <c r="BB51" s="328"/>
      <c r="BC51" s="223"/>
      <c r="BD51" s="168">
        <v>160</v>
      </c>
      <c r="BE51" s="328"/>
      <c r="BF51" s="223"/>
      <c r="BG51" s="168">
        <v>160</v>
      </c>
      <c r="BH51" s="328"/>
      <c r="BI51" s="223"/>
      <c r="BJ51" s="168">
        <v>160</v>
      </c>
      <c r="BK51" s="328"/>
      <c r="BL51" s="223"/>
      <c r="BM51" s="280">
        <f t="shared" si="8"/>
        <v>0</v>
      </c>
      <c r="BN51" s="279">
        <f t="shared" si="9"/>
        <v>0</v>
      </c>
      <c r="BO51" s="280">
        <f t="shared" si="10"/>
        <v>0</v>
      </c>
      <c r="BP51" s="281">
        <f t="shared" si="11"/>
        <v>0</v>
      </c>
      <c r="BQ51" s="4"/>
      <c r="BR51" s="4"/>
      <c r="BS51" s="164">
        <v>160</v>
      </c>
      <c r="BT51" s="327"/>
      <c r="BU51" s="177"/>
      <c r="BV51" s="164">
        <v>160</v>
      </c>
      <c r="BW51" s="327"/>
      <c r="BX51" s="177"/>
      <c r="BY51" s="164">
        <v>160</v>
      </c>
      <c r="BZ51" s="327"/>
      <c r="CA51" s="177"/>
      <c r="CB51" s="164">
        <v>160</v>
      </c>
      <c r="CC51" s="327"/>
      <c r="CD51" s="177"/>
      <c r="CE51" s="164">
        <v>160</v>
      </c>
      <c r="CF51" s="327"/>
      <c r="CG51" s="177"/>
      <c r="CH51" s="164">
        <v>160</v>
      </c>
      <c r="CI51" s="327"/>
      <c r="CJ51" s="177"/>
      <c r="CK51" s="164">
        <v>160</v>
      </c>
      <c r="CL51" s="327"/>
      <c r="CM51" s="177"/>
      <c r="CN51" s="164">
        <v>160</v>
      </c>
      <c r="CO51" s="327"/>
      <c r="CP51" s="177"/>
      <c r="CQ51" s="164">
        <v>160</v>
      </c>
      <c r="CR51" s="327"/>
      <c r="CS51" s="177"/>
      <c r="CT51" s="164">
        <v>160</v>
      </c>
      <c r="CU51" s="327"/>
      <c r="CV51" s="177"/>
      <c r="CW51" s="164">
        <v>160</v>
      </c>
      <c r="CX51" s="327"/>
      <c r="CY51" s="177"/>
      <c r="CZ51" s="164">
        <v>160</v>
      </c>
      <c r="DA51" s="327"/>
      <c r="DB51" s="177"/>
      <c r="DC51" s="278">
        <f t="shared" si="12"/>
        <v>0</v>
      </c>
      <c r="DD51" s="279">
        <f t="shared" si="13"/>
        <v>0</v>
      </c>
      <c r="DE51" s="280">
        <f t="shared" si="14"/>
        <v>0</v>
      </c>
      <c r="DF51" s="281">
        <f t="shared" si="15"/>
        <v>0</v>
      </c>
      <c r="DG51" s="4"/>
      <c r="DH51" s="4"/>
      <c r="DI51" s="164">
        <v>160</v>
      </c>
      <c r="DJ51" s="327"/>
      <c r="DK51" s="177"/>
      <c r="DL51" s="164">
        <v>160</v>
      </c>
      <c r="DM51" s="327"/>
      <c r="DN51" s="177"/>
      <c r="DO51" s="164">
        <v>160</v>
      </c>
      <c r="DP51" s="327"/>
      <c r="DQ51" s="177"/>
      <c r="DR51" s="164">
        <v>160</v>
      </c>
      <c r="DS51" s="327"/>
      <c r="DT51" s="177"/>
      <c r="DU51" s="164">
        <v>160</v>
      </c>
      <c r="DV51" s="327"/>
      <c r="DW51" s="177"/>
      <c r="DX51" s="164">
        <v>160</v>
      </c>
      <c r="DY51" s="327"/>
      <c r="DZ51" s="177"/>
      <c r="EA51" s="164">
        <v>160</v>
      </c>
      <c r="EB51" s="327"/>
      <c r="EC51" s="177"/>
      <c r="ED51" s="164">
        <v>160</v>
      </c>
      <c r="EE51" s="327"/>
      <c r="EF51" s="177"/>
      <c r="EG51" s="164">
        <v>160</v>
      </c>
      <c r="EH51" s="327"/>
      <c r="EI51" s="177"/>
      <c r="EJ51" s="164">
        <v>160</v>
      </c>
      <c r="EK51" s="327"/>
      <c r="EL51" s="177"/>
      <c r="EM51" s="164">
        <v>160</v>
      </c>
      <c r="EN51" s="327"/>
      <c r="EO51" s="177"/>
      <c r="EP51" s="164">
        <v>160</v>
      </c>
      <c r="EQ51" s="327"/>
      <c r="ER51" s="177"/>
      <c r="ES51" s="278">
        <f t="shared" si="16"/>
        <v>0</v>
      </c>
      <c r="ET51" s="279">
        <f t="shared" si="17"/>
        <v>0</v>
      </c>
      <c r="EU51" s="280">
        <f t="shared" si="18"/>
        <v>0</v>
      </c>
      <c r="EV51" s="281">
        <f t="shared" si="19"/>
        <v>0</v>
      </c>
      <c r="EW51" s="4"/>
      <c r="EX51" s="4"/>
      <c r="EY51" s="164">
        <v>160</v>
      </c>
      <c r="EZ51" s="327"/>
      <c r="FA51" s="177"/>
      <c r="FB51" s="164">
        <v>160</v>
      </c>
      <c r="FC51" s="327"/>
      <c r="FD51" s="177"/>
      <c r="FE51" s="164">
        <v>160</v>
      </c>
      <c r="FF51" s="327"/>
      <c r="FG51" s="177"/>
      <c r="FH51" s="164">
        <v>160</v>
      </c>
      <c r="FI51" s="327"/>
      <c r="FJ51" s="177"/>
      <c r="FK51" s="164">
        <v>160</v>
      </c>
      <c r="FL51" s="327"/>
      <c r="FM51" s="177"/>
      <c r="FN51" s="164">
        <v>160</v>
      </c>
      <c r="FO51" s="327"/>
      <c r="FP51" s="177"/>
      <c r="FQ51" s="164">
        <v>160</v>
      </c>
      <c r="FR51" s="327"/>
      <c r="FS51" s="177"/>
      <c r="FT51" s="164">
        <v>160</v>
      </c>
      <c r="FU51" s="327"/>
      <c r="FV51" s="177"/>
      <c r="FW51" s="164">
        <v>160</v>
      </c>
      <c r="FX51" s="327"/>
      <c r="FY51" s="177"/>
      <c r="FZ51" s="164">
        <v>160</v>
      </c>
      <c r="GA51" s="327"/>
      <c r="GB51" s="177"/>
      <c r="GC51" s="164">
        <v>160</v>
      </c>
      <c r="GD51" s="327"/>
      <c r="GE51" s="177"/>
      <c r="GF51" s="164">
        <v>160</v>
      </c>
      <c r="GG51" s="327"/>
      <c r="GH51" s="177"/>
      <c r="GI51" s="278">
        <f t="shared" si="20"/>
        <v>0</v>
      </c>
      <c r="GJ51" s="279">
        <f t="shared" si="21"/>
        <v>0</v>
      </c>
      <c r="GK51" s="280">
        <f t="shared" si="22"/>
        <v>0</v>
      </c>
      <c r="GL51" s="281">
        <f t="shared" si="23"/>
        <v>0</v>
      </c>
      <c r="GM51" s="4"/>
      <c r="GN51" s="4"/>
      <c r="GO51" s="164">
        <v>160</v>
      </c>
      <c r="GP51" s="327"/>
      <c r="GQ51" s="177"/>
      <c r="GR51" s="164">
        <v>160</v>
      </c>
      <c r="GS51" s="327"/>
      <c r="GT51" s="177"/>
      <c r="GU51" s="164">
        <v>160</v>
      </c>
      <c r="GV51" s="327"/>
      <c r="GW51" s="177"/>
      <c r="GX51" s="164">
        <v>160</v>
      </c>
      <c r="GY51" s="327"/>
      <c r="GZ51" s="177"/>
      <c r="HA51" s="164">
        <v>160</v>
      </c>
      <c r="HB51" s="327"/>
      <c r="HC51" s="177"/>
      <c r="HD51" s="164">
        <v>160</v>
      </c>
      <c r="HE51" s="327"/>
      <c r="HF51" s="177"/>
      <c r="HG51" s="164">
        <v>160</v>
      </c>
      <c r="HH51" s="327"/>
      <c r="HI51" s="177"/>
      <c r="HJ51" s="164">
        <v>160</v>
      </c>
      <c r="HK51" s="327"/>
      <c r="HL51" s="177"/>
      <c r="HM51" s="164">
        <v>160</v>
      </c>
      <c r="HN51" s="327"/>
      <c r="HO51" s="177"/>
      <c r="HP51" s="164">
        <v>160</v>
      </c>
      <c r="HQ51" s="327"/>
      <c r="HR51" s="177"/>
      <c r="HS51" s="164">
        <v>160</v>
      </c>
      <c r="HT51" s="327"/>
      <c r="HU51" s="177"/>
      <c r="HV51" s="164">
        <v>160</v>
      </c>
      <c r="HW51" s="327"/>
      <c r="HX51" s="177"/>
      <c r="HY51" s="278">
        <f t="shared" si="24"/>
        <v>0</v>
      </c>
      <c r="HZ51" s="279">
        <f t="shared" si="25"/>
        <v>0</v>
      </c>
      <c r="IA51" s="280">
        <f t="shared" si="26"/>
        <v>0</v>
      </c>
      <c r="IB51" s="281">
        <f t="shared" si="27"/>
        <v>0</v>
      </c>
      <c r="IC51" s="4"/>
      <c r="ID51" s="4"/>
      <c r="IE51" s="164">
        <v>160</v>
      </c>
      <c r="IF51" s="327"/>
      <c r="IG51" s="177"/>
      <c r="IH51" s="164">
        <v>160</v>
      </c>
      <c r="II51" s="327"/>
      <c r="IJ51" s="177"/>
      <c r="IK51" s="164">
        <v>160</v>
      </c>
      <c r="IL51" s="327"/>
      <c r="IM51" s="177"/>
      <c r="IN51" s="164">
        <v>160</v>
      </c>
      <c r="IO51" s="327"/>
      <c r="IP51" s="177"/>
      <c r="IQ51" s="164">
        <v>160</v>
      </c>
      <c r="IR51" s="327"/>
      <c r="IS51" s="177"/>
      <c r="IT51" s="164">
        <v>160</v>
      </c>
      <c r="IU51" s="327"/>
      <c r="IV51" s="177"/>
      <c r="IW51" s="164">
        <v>160</v>
      </c>
      <c r="IX51" s="327"/>
      <c r="IY51" s="177"/>
      <c r="IZ51" s="164">
        <v>160</v>
      </c>
      <c r="JA51" s="327"/>
      <c r="JB51" s="177"/>
      <c r="JC51" s="164">
        <v>160</v>
      </c>
      <c r="JD51" s="327"/>
      <c r="JE51" s="177"/>
      <c r="JF51" s="164">
        <v>160</v>
      </c>
      <c r="JG51" s="327"/>
      <c r="JH51" s="177"/>
      <c r="JI51" s="164">
        <v>160</v>
      </c>
      <c r="JJ51" s="327"/>
      <c r="JK51" s="177"/>
      <c r="JL51" s="164">
        <v>160</v>
      </c>
      <c r="JM51" s="327"/>
      <c r="JN51" s="177"/>
      <c r="JO51" s="278">
        <f t="shared" si="28"/>
        <v>0</v>
      </c>
      <c r="JP51" s="279">
        <f t="shared" si="29"/>
        <v>0</v>
      </c>
      <c r="JQ51" s="280">
        <f t="shared" si="30"/>
        <v>0</v>
      </c>
      <c r="JR51" s="281">
        <f t="shared" si="31"/>
        <v>0</v>
      </c>
      <c r="JS51" s="4"/>
      <c r="JT51" s="4"/>
      <c r="JU51" s="164">
        <v>160</v>
      </c>
      <c r="JV51" s="327"/>
      <c r="JW51" s="177"/>
      <c r="JX51" s="164">
        <v>160</v>
      </c>
      <c r="JY51" s="327"/>
      <c r="JZ51" s="177"/>
      <c r="KA51" s="164">
        <v>160</v>
      </c>
      <c r="KB51" s="327"/>
      <c r="KC51" s="177"/>
      <c r="KD51" s="164">
        <v>160</v>
      </c>
      <c r="KE51" s="327"/>
      <c r="KF51" s="177"/>
      <c r="KG51" s="164">
        <v>160</v>
      </c>
      <c r="KH51" s="327"/>
      <c r="KI51" s="177"/>
      <c r="KJ51" s="164">
        <v>160</v>
      </c>
      <c r="KK51" s="327"/>
      <c r="KL51" s="177"/>
      <c r="KM51" s="164">
        <v>160</v>
      </c>
      <c r="KN51" s="327"/>
      <c r="KO51" s="177"/>
      <c r="KP51" s="164">
        <v>160</v>
      </c>
      <c r="KQ51" s="327"/>
      <c r="KR51" s="177"/>
      <c r="KS51" s="164">
        <v>160</v>
      </c>
      <c r="KT51" s="327"/>
      <c r="KU51" s="177"/>
      <c r="KV51" s="164">
        <v>160</v>
      </c>
      <c r="KW51" s="327"/>
      <c r="KX51" s="177"/>
      <c r="KY51" s="164">
        <v>160</v>
      </c>
      <c r="KZ51" s="327"/>
      <c r="LA51" s="177"/>
      <c r="LB51" s="164">
        <v>160</v>
      </c>
      <c r="LC51" s="327"/>
      <c r="LD51" s="177"/>
      <c r="LE51" s="278">
        <f t="shared" si="32"/>
        <v>0</v>
      </c>
      <c r="LF51" s="279">
        <f t="shared" si="33"/>
        <v>0</v>
      </c>
      <c r="LG51" s="280">
        <f t="shared" si="34"/>
        <v>0</v>
      </c>
      <c r="LH51" s="281">
        <f t="shared" si="35"/>
        <v>0</v>
      </c>
      <c r="LI51" s="4"/>
      <c r="LJ51" s="4"/>
      <c r="LK51" s="164">
        <v>160</v>
      </c>
      <c r="LL51" s="327"/>
      <c r="LM51" s="177"/>
      <c r="LN51" s="164">
        <v>160</v>
      </c>
      <c r="LO51" s="327"/>
      <c r="LP51" s="177"/>
      <c r="LQ51" s="164">
        <v>160</v>
      </c>
      <c r="LR51" s="327"/>
      <c r="LS51" s="177"/>
      <c r="LT51" s="164">
        <v>160</v>
      </c>
      <c r="LU51" s="327"/>
      <c r="LV51" s="177"/>
      <c r="LW51" s="164">
        <v>160</v>
      </c>
      <c r="LX51" s="327"/>
      <c r="LY51" s="177"/>
      <c r="LZ51" s="164">
        <v>160</v>
      </c>
      <c r="MA51" s="327"/>
      <c r="MB51" s="177"/>
      <c r="MC51" s="164">
        <v>160</v>
      </c>
      <c r="MD51" s="327"/>
      <c r="ME51" s="177"/>
      <c r="MF51" s="164">
        <v>160</v>
      </c>
      <c r="MG51" s="327"/>
      <c r="MH51" s="177"/>
      <c r="MI51" s="164">
        <v>160</v>
      </c>
      <c r="MJ51" s="327"/>
      <c r="MK51" s="177"/>
      <c r="ML51" s="164">
        <v>160</v>
      </c>
      <c r="MM51" s="327"/>
      <c r="MN51" s="177"/>
      <c r="MO51" s="164">
        <v>160</v>
      </c>
      <c r="MP51" s="327"/>
      <c r="MQ51" s="177"/>
      <c r="MR51" s="164">
        <v>160</v>
      </c>
      <c r="MS51" s="327"/>
      <c r="MT51" s="177"/>
      <c r="MU51" s="278">
        <f t="shared" si="36"/>
        <v>0</v>
      </c>
      <c r="MV51" s="279">
        <f t="shared" si="37"/>
        <v>0</v>
      </c>
      <c r="MW51" s="280">
        <f t="shared" si="38"/>
        <v>0</v>
      </c>
      <c r="MX51" s="281">
        <f t="shared" si="39"/>
        <v>0</v>
      </c>
      <c r="MY51" s="4"/>
      <c r="MZ51" s="4"/>
      <c r="NA51" s="164">
        <v>160</v>
      </c>
      <c r="NB51" s="327"/>
      <c r="NC51" s="177"/>
      <c r="ND51" s="164">
        <v>160</v>
      </c>
      <c r="NE51" s="327"/>
      <c r="NF51" s="177"/>
      <c r="NG51" s="164">
        <v>160</v>
      </c>
      <c r="NH51" s="327"/>
      <c r="NI51" s="177"/>
      <c r="NJ51" s="164">
        <v>160</v>
      </c>
      <c r="NK51" s="327"/>
      <c r="NL51" s="177"/>
      <c r="NM51" s="164">
        <v>160</v>
      </c>
      <c r="NN51" s="327"/>
      <c r="NO51" s="177"/>
      <c r="NP51" s="164">
        <v>160</v>
      </c>
      <c r="NQ51" s="327"/>
      <c r="NR51" s="177"/>
      <c r="NS51" s="164">
        <v>160</v>
      </c>
      <c r="NT51" s="327"/>
      <c r="NU51" s="177"/>
      <c r="NV51" s="164">
        <v>160</v>
      </c>
      <c r="NW51" s="327"/>
      <c r="NX51" s="177"/>
      <c r="NY51" s="164">
        <v>160</v>
      </c>
      <c r="NZ51" s="327"/>
      <c r="OA51" s="177"/>
      <c r="OB51" s="164">
        <v>160</v>
      </c>
      <c r="OC51" s="327"/>
      <c r="OD51" s="177"/>
      <c r="OE51" s="164">
        <v>160</v>
      </c>
      <c r="OF51" s="327"/>
      <c r="OG51" s="177"/>
      <c r="OH51" s="164">
        <v>160</v>
      </c>
      <c r="OI51" s="327"/>
      <c r="OJ51" s="177"/>
      <c r="OK51" s="278">
        <f t="shared" si="40"/>
        <v>0</v>
      </c>
      <c r="OL51" s="279">
        <f t="shared" si="41"/>
        <v>0</v>
      </c>
      <c r="OM51" s="280">
        <f t="shared" si="42"/>
        <v>0</v>
      </c>
      <c r="ON51" s="281">
        <f t="shared" si="43"/>
        <v>0</v>
      </c>
      <c r="OO51" s="4"/>
      <c r="OP51" s="4"/>
      <c r="OQ51" s="283" t="s">
        <v>297</v>
      </c>
      <c r="OR51" s="354">
        <v>160</v>
      </c>
      <c r="OS51" s="327"/>
      <c r="OT51" s="177"/>
      <c r="OU51" s="278">
        <f t="shared" si="44"/>
        <v>0</v>
      </c>
      <c r="OV51" s="281">
        <f t="shared" si="45"/>
        <v>0</v>
      </c>
      <c r="OW51" s="280">
        <f t="shared" si="46"/>
        <v>0</v>
      </c>
      <c r="OX51" s="281">
        <f t="shared" si="47"/>
        <v>0</v>
      </c>
      <c r="OY51" s="293"/>
      <c r="OZ51" s="4"/>
      <c r="PA51" s="4"/>
      <c r="PB51" s="274">
        <f t="shared" si="53"/>
        <v>0</v>
      </c>
      <c r="PC51" s="275">
        <f t="shared" si="54"/>
        <v>0</v>
      </c>
      <c r="PD51" s="280">
        <f t="shared" si="55"/>
        <v>0</v>
      </c>
      <c r="PE51" s="281">
        <f t="shared" si="56"/>
        <v>0</v>
      </c>
      <c r="PF51" s="276">
        <f t="shared" si="57"/>
        <v>0</v>
      </c>
      <c r="PG51" s="277">
        <f t="shared" si="58"/>
        <v>0</v>
      </c>
      <c r="PH51" s="280">
        <f t="shared" si="59"/>
        <v>0</v>
      </c>
      <c r="PI51" s="279">
        <f t="shared" si="60"/>
        <v>0</v>
      </c>
      <c r="PJ51" s="406">
        <f t="shared" si="48"/>
        <v>0</v>
      </c>
      <c r="PK51" s="368">
        <f t="shared" si="49"/>
        <v>0</v>
      </c>
      <c r="PL51" s="409" t="s">
        <v>338</v>
      </c>
      <c r="PM51" s="373" t="s">
        <v>338</v>
      </c>
      <c r="PN51" s="406">
        <f t="shared" si="50"/>
        <v>0</v>
      </c>
      <c r="PO51" s="368">
        <f t="shared" si="51"/>
        <v>0</v>
      </c>
      <c r="PR51" s="4"/>
    </row>
    <row r="52" spans="1:440" s="28" customFormat="1" ht="15" hidden="1" customHeight="1" x14ac:dyDescent="0.25">
      <c r="A52" s="26"/>
      <c r="B52" s="118"/>
      <c r="C52" s="585"/>
      <c r="D52" s="586"/>
      <c r="E52" s="589"/>
      <c r="F52" s="656"/>
      <c r="G52" s="588"/>
      <c r="H52" s="119"/>
      <c r="I52" s="112">
        <f>INT(ROUND(F52,2)*(IF(RIGHT(G52,1)="*",data!$J$3*H52+(IF(H52&gt;0, data!$K$3,0)),(IF(G52&gt;0,data!$J$3*RIGHT(G52,5)+data!$K$3,0)))))</f>
        <v>0</v>
      </c>
      <c r="J52" s="112"/>
      <c r="K52" s="112"/>
      <c r="L52" s="543"/>
      <c r="M52" s="536"/>
      <c r="N52" s="112">
        <f>INT(ROUND(F52,2)*(IF(J52&gt;0,(IF(L52="ano",data!$J$6,0)),0)))</f>
        <v>0</v>
      </c>
      <c r="O52" s="114"/>
      <c r="P52" s="123"/>
      <c r="Q52" s="26"/>
      <c r="R52" s="116" t="str">
        <f t="shared" si="61"/>
        <v/>
      </c>
      <c r="S52" s="688"/>
      <c r="T52" s="117" t="s">
        <v>338</v>
      </c>
      <c r="U52" s="377" t="str">
        <f t="shared" si="62"/>
        <v/>
      </c>
      <c r="X52" s="26">
        <f>IF(OR(G52=data!$I$18,G52=data!$I$19,G52=data!$I$20,G52=data!$I$21,G52=data!$I$22,G52=data!$I$23,G52=data!$I$24,G52=data!$I$25,G52=data!$I$26,G52=data!$I$27,G52=data!$I$28,G52=data!$I$29,G52=data!$I$30,G52=data!$I$31,G52=data!$I$32,G52=data!$I$33,G52=data!$I$34,G52=data!$I$35,G52=data!$I$36,G52=data!$I$37,G52=data!$I$38,G52=data!$I$39,G52=data!$I$40,G52=data!$I$41,G52=data!$I$42,G52=data!$I$43,G52=data!$I$44),1,0)</f>
        <v>0</v>
      </c>
      <c r="Y52" s="26"/>
      <c r="Z52" s="173" t="s">
        <v>297</v>
      </c>
      <c r="AA52" s="10"/>
      <c r="AB52" s="10"/>
      <c r="AC52" s="560">
        <v>160</v>
      </c>
      <c r="AD52" s="561"/>
      <c r="AE52" s="562"/>
      <c r="AF52" s="560">
        <v>160</v>
      </c>
      <c r="AG52" s="561"/>
      <c r="AH52" s="562"/>
      <c r="AI52" s="560">
        <v>160</v>
      </c>
      <c r="AJ52" s="561"/>
      <c r="AK52" s="562"/>
      <c r="AL52" s="560">
        <v>160</v>
      </c>
      <c r="AM52" s="561"/>
      <c r="AN52" s="562"/>
      <c r="AO52" s="560">
        <v>160</v>
      </c>
      <c r="AP52" s="561"/>
      <c r="AQ52" s="562"/>
      <c r="AR52" s="560">
        <v>160</v>
      </c>
      <c r="AS52" s="561"/>
      <c r="AT52" s="562"/>
      <c r="AU52" s="560">
        <v>160</v>
      </c>
      <c r="AV52" s="561"/>
      <c r="AW52" s="562"/>
      <c r="AX52" s="560">
        <v>160</v>
      </c>
      <c r="AY52" s="561"/>
      <c r="AZ52" s="562"/>
      <c r="BA52" s="560">
        <v>160</v>
      </c>
      <c r="BB52" s="561"/>
      <c r="BC52" s="562"/>
      <c r="BD52" s="560">
        <v>160</v>
      </c>
      <c r="BE52" s="561"/>
      <c r="BF52" s="562"/>
      <c r="BG52" s="560">
        <v>160</v>
      </c>
      <c r="BH52" s="561"/>
      <c r="BI52" s="562"/>
      <c r="BJ52" s="560">
        <v>160</v>
      </c>
      <c r="BK52" s="561"/>
      <c r="BL52" s="562"/>
      <c r="BM52" s="280">
        <f t="shared" si="8"/>
        <v>0</v>
      </c>
      <c r="BN52" s="279">
        <f t="shared" si="9"/>
        <v>0</v>
      </c>
      <c r="BO52" s="280">
        <f t="shared" si="10"/>
        <v>0</v>
      </c>
      <c r="BP52" s="281">
        <f t="shared" si="11"/>
        <v>0</v>
      </c>
      <c r="BQ52" s="23"/>
      <c r="BR52" s="23"/>
      <c r="BS52" s="174">
        <v>160</v>
      </c>
      <c r="BT52" s="573"/>
      <c r="BU52" s="175"/>
      <c r="BV52" s="174">
        <v>160</v>
      </c>
      <c r="BW52" s="573"/>
      <c r="BX52" s="175"/>
      <c r="BY52" s="174">
        <v>160</v>
      </c>
      <c r="BZ52" s="573"/>
      <c r="CA52" s="175"/>
      <c r="CB52" s="174">
        <v>160</v>
      </c>
      <c r="CC52" s="573"/>
      <c r="CD52" s="175"/>
      <c r="CE52" s="174">
        <v>160</v>
      </c>
      <c r="CF52" s="573"/>
      <c r="CG52" s="175"/>
      <c r="CH52" s="174">
        <v>160</v>
      </c>
      <c r="CI52" s="573"/>
      <c r="CJ52" s="175"/>
      <c r="CK52" s="174">
        <v>160</v>
      </c>
      <c r="CL52" s="573"/>
      <c r="CM52" s="175"/>
      <c r="CN52" s="174">
        <v>160</v>
      </c>
      <c r="CO52" s="573"/>
      <c r="CP52" s="175"/>
      <c r="CQ52" s="174">
        <v>160</v>
      </c>
      <c r="CR52" s="573"/>
      <c r="CS52" s="175"/>
      <c r="CT52" s="174">
        <v>160</v>
      </c>
      <c r="CU52" s="573"/>
      <c r="CV52" s="175"/>
      <c r="CW52" s="174">
        <v>160</v>
      </c>
      <c r="CX52" s="573"/>
      <c r="CY52" s="175"/>
      <c r="CZ52" s="174">
        <v>160</v>
      </c>
      <c r="DA52" s="573"/>
      <c r="DB52" s="175"/>
      <c r="DC52" s="278">
        <f t="shared" si="12"/>
        <v>0</v>
      </c>
      <c r="DD52" s="279">
        <f t="shared" si="13"/>
        <v>0</v>
      </c>
      <c r="DE52" s="280">
        <f t="shared" si="14"/>
        <v>0</v>
      </c>
      <c r="DF52" s="281">
        <f t="shared" si="15"/>
        <v>0</v>
      </c>
      <c r="DG52" s="23"/>
      <c r="DH52" s="23"/>
      <c r="DI52" s="174">
        <v>160</v>
      </c>
      <c r="DJ52" s="573"/>
      <c r="DK52" s="175"/>
      <c r="DL52" s="174">
        <v>160</v>
      </c>
      <c r="DM52" s="573"/>
      <c r="DN52" s="175"/>
      <c r="DO52" s="174">
        <v>160</v>
      </c>
      <c r="DP52" s="573"/>
      <c r="DQ52" s="175"/>
      <c r="DR52" s="174">
        <v>160</v>
      </c>
      <c r="DS52" s="573"/>
      <c r="DT52" s="175"/>
      <c r="DU52" s="174">
        <v>160</v>
      </c>
      <c r="DV52" s="573"/>
      <c r="DW52" s="175"/>
      <c r="DX52" s="174">
        <v>160</v>
      </c>
      <c r="DY52" s="573"/>
      <c r="DZ52" s="175"/>
      <c r="EA52" s="174">
        <v>160</v>
      </c>
      <c r="EB52" s="573"/>
      <c r="EC52" s="175"/>
      <c r="ED52" s="174">
        <v>160</v>
      </c>
      <c r="EE52" s="573"/>
      <c r="EF52" s="175"/>
      <c r="EG52" s="174">
        <v>160</v>
      </c>
      <c r="EH52" s="573"/>
      <c r="EI52" s="175"/>
      <c r="EJ52" s="174">
        <v>160</v>
      </c>
      <c r="EK52" s="573"/>
      <c r="EL52" s="175"/>
      <c r="EM52" s="174">
        <v>160</v>
      </c>
      <c r="EN52" s="573"/>
      <c r="EO52" s="175"/>
      <c r="EP52" s="174">
        <v>160</v>
      </c>
      <c r="EQ52" s="573"/>
      <c r="ER52" s="175"/>
      <c r="ES52" s="278">
        <f t="shared" si="16"/>
        <v>0</v>
      </c>
      <c r="ET52" s="279">
        <f t="shared" si="17"/>
        <v>0</v>
      </c>
      <c r="EU52" s="280">
        <f t="shared" si="18"/>
        <v>0</v>
      </c>
      <c r="EV52" s="281">
        <f t="shared" si="19"/>
        <v>0</v>
      </c>
      <c r="EW52" s="23"/>
      <c r="EX52" s="23"/>
      <c r="EY52" s="174">
        <v>160</v>
      </c>
      <c r="EZ52" s="573"/>
      <c r="FA52" s="175"/>
      <c r="FB52" s="174">
        <v>160</v>
      </c>
      <c r="FC52" s="573"/>
      <c r="FD52" s="175"/>
      <c r="FE52" s="174">
        <v>160</v>
      </c>
      <c r="FF52" s="573"/>
      <c r="FG52" s="175"/>
      <c r="FH52" s="174">
        <v>160</v>
      </c>
      <c r="FI52" s="573"/>
      <c r="FJ52" s="175"/>
      <c r="FK52" s="174">
        <v>160</v>
      </c>
      <c r="FL52" s="573"/>
      <c r="FM52" s="175"/>
      <c r="FN52" s="174">
        <v>160</v>
      </c>
      <c r="FO52" s="573"/>
      <c r="FP52" s="175"/>
      <c r="FQ52" s="174">
        <v>160</v>
      </c>
      <c r="FR52" s="573"/>
      <c r="FS52" s="175"/>
      <c r="FT52" s="174">
        <v>160</v>
      </c>
      <c r="FU52" s="573"/>
      <c r="FV52" s="175"/>
      <c r="FW52" s="174">
        <v>160</v>
      </c>
      <c r="FX52" s="573"/>
      <c r="FY52" s="175"/>
      <c r="FZ52" s="174">
        <v>160</v>
      </c>
      <c r="GA52" s="573"/>
      <c r="GB52" s="175"/>
      <c r="GC52" s="174">
        <v>160</v>
      </c>
      <c r="GD52" s="573"/>
      <c r="GE52" s="175"/>
      <c r="GF52" s="174">
        <v>160</v>
      </c>
      <c r="GG52" s="573"/>
      <c r="GH52" s="175"/>
      <c r="GI52" s="278">
        <f t="shared" si="20"/>
        <v>0</v>
      </c>
      <c r="GJ52" s="279">
        <f t="shared" si="21"/>
        <v>0</v>
      </c>
      <c r="GK52" s="280">
        <f t="shared" si="22"/>
        <v>0</v>
      </c>
      <c r="GL52" s="281">
        <f t="shared" si="23"/>
        <v>0</v>
      </c>
      <c r="GM52" s="23"/>
      <c r="GN52" s="23"/>
      <c r="GO52" s="174">
        <v>160</v>
      </c>
      <c r="GP52" s="573"/>
      <c r="GQ52" s="175"/>
      <c r="GR52" s="174">
        <v>160</v>
      </c>
      <c r="GS52" s="573"/>
      <c r="GT52" s="175"/>
      <c r="GU52" s="174">
        <v>160</v>
      </c>
      <c r="GV52" s="573"/>
      <c r="GW52" s="175"/>
      <c r="GX52" s="174">
        <v>160</v>
      </c>
      <c r="GY52" s="573"/>
      <c r="GZ52" s="175"/>
      <c r="HA52" s="174">
        <v>160</v>
      </c>
      <c r="HB52" s="573"/>
      <c r="HC52" s="175"/>
      <c r="HD52" s="174">
        <v>160</v>
      </c>
      <c r="HE52" s="573"/>
      <c r="HF52" s="175"/>
      <c r="HG52" s="174">
        <v>160</v>
      </c>
      <c r="HH52" s="573"/>
      <c r="HI52" s="175"/>
      <c r="HJ52" s="174">
        <v>160</v>
      </c>
      <c r="HK52" s="573"/>
      <c r="HL52" s="175"/>
      <c r="HM52" s="174">
        <v>160</v>
      </c>
      <c r="HN52" s="573"/>
      <c r="HO52" s="175"/>
      <c r="HP52" s="174">
        <v>160</v>
      </c>
      <c r="HQ52" s="573"/>
      <c r="HR52" s="175"/>
      <c r="HS52" s="174">
        <v>160</v>
      </c>
      <c r="HT52" s="573"/>
      <c r="HU52" s="175"/>
      <c r="HV52" s="174">
        <v>160</v>
      </c>
      <c r="HW52" s="573"/>
      <c r="HX52" s="175"/>
      <c r="HY52" s="278">
        <f t="shared" si="24"/>
        <v>0</v>
      </c>
      <c r="HZ52" s="279">
        <f t="shared" si="25"/>
        <v>0</v>
      </c>
      <c r="IA52" s="280">
        <f t="shared" si="26"/>
        <v>0</v>
      </c>
      <c r="IB52" s="281">
        <f t="shared" si="27"/>
        <v>0</v>
      </c>
      <c r="IC52" s="23"/>
      <c r="ID52" s="23"/>
      <c r="IE52" s="174">
        <v>160</v>
      </c>
      <c r="IF52" s="573"/>
      <c r="IG52" s="175"/>
      <c r="IH52" s="174">
        <v>160</v>
      </c>
      <c r="II52" s="573"/>
      <c r="IJ52" s="175"/>
      <c r="IK52" s="174">
        <v>160</v>
      </c>
      <c r="IL52" s="573"/>
      <c r="IM52" s="175"/>
      <c r="IN52" s="174">
        <v>160</v>
      </c>
      <c r="IO52" s="573"/>
      <c r="IP52" s="175"/>
      <c r="IQ52" s="174">
        <v>160</v>
      </c>
      <c r="IR52" s="573"/>
      <c r="IS52" s="175"/>
      <c r="IT52" s="174">
        <v>160</v>
      </c>
      <c r="IU52" s="573"/>
      <c r="IV52" s="175"/>
      <c r="IW52" s="174">
        <v>160</v>
      </c>
      <c r="IX52" s="573"/>
      <c r="IY52" s="175"/>
      <c r="IZ52" s="174">
        <v>160</v>
      </c>
      <c r="JA52" s="573"/>
      <c r="JB52" s="175"/>
      <c r="JC52" s="174">
        <v>160</v>
      </c>
      <c r="JD52" s="573"/>
      <c r="JE52" s="175"/>
      <c r="JF52" s="174">
        <v>160</v>
      </c>
      <c r="JG52" s="573"/>
      <c r="JH52" s="175"/>
      <c r="JI52" s="174">
        <v>160</v>
      </c>
      <c r="JJ52" s="573"/>
      <c r="JK52" s="175"/>
      <c r="JL52" s="174">
        <v>160</v>
      </c>
      <c r="JM52" s="573"/>
      <c r="JN52" s="175"/>
      <c r="JO52" s="278">
        <f t="shared" si="28"/>
        <v>0</v>
      </c>
      <c r="JP52" s="279">
        <f t="shared" si="29"/>
        <v>0</v>
      </c>
      <c r="JQ52" s="280">
        <f t="shared" si="30"/>
        <v>0</v>
      </c>
      <c r="JR52" s="281">
        <f t="shared" si="31"/>
        <v>0</v>
      </c>
      <c r="JS52" s="23"/>
      <c r="JT52" s="23"/>
      <c r="JU52" s="174">
        <v>160</v>
      </c>
      <c r="JV52" s="573"/>
      <c r="JW52" s="175"/>
      <c r="JX52" s="174">
        <v>160</v>
      </c>
      <c r="JY52" s="573"/>
      <c r="JZ52" s="175"/>
      <c r="KA52" s="174">
        <v>160</v>
      </c>
      <c r="KB52" s="573"/>
      <c r="KC52" s="175"/>
      <c r="KD52" s="174">
        <v>160</v>
      </c>
      <c r="KE52" s="573"/>
      <c r="KF52" s="175"/>
      <c r="KG52" s="174">
        <v>160</v>
      </c>
      <c r="KH52" s="573"/>
      <c r="KI52" s="175"/>
      <c r="KJ52" s="174">
        <v>160</v>
      </c>
      <c r="KK52" s="573"/>
      <c r="KL52" s="175"/>
      <c r="KM52" s="174">
        <v>160</v>
      </c>
      <c r="KN52" s="573"/>
      <c r="KO52" s="175"/>
      <c r="KP52" s="174">
        <v>160</v>
      </c>
      <c r="KQ52" s="573"/>
      <c r="KR52" s="175"/>
      <c r="KS52" s="174">
        <v>160</v>
      </c>
      <c r="KT52" s="573"/>
      <c r="KU52" s="175"/>
      <c r="KV52" s="174">
        <v>160</v>
      </c>
      <c r="KW52" s="573"/>
      <c r="KX52" s="175"/>
      <c r="KY52" s="174">
        <v>160</v>
      </c>
      <c r="KZ52" s="573"/>
      <c r="LA52" s="175"/>
      <c r="LB52" s="174">
        <v>160</v>
      </c>
      <c r="LC52" s="573"/>
      <c r="LD52" s="175"/>
      <c r="LE52" s="278">
        <f t="shared" si="32"/>
        <v>0</v>
      </c>
      <c r="LF52" s="279">
        <f t="shared" si="33"/>
        <v>0</v>
      </c>
      <c r="LG52" s="280">
        <f t="shared" si="34"/>
        <v>0</v>
      </c>
      <c r="LH52" s="281">
        <f t="shared" si="35"/>
        <v>0</v>
      </c>
      <c r="LI52" s="23"/>
      <c r="LJ52" s="23"/>
      <c r="LK52" s="174">
        <v>160</v>
      </c>
      <c r="LL52" s="573"/>
      <c r="LM52" s="175"/>
      <c r="LN52" s="174">
        <v>160</v>
      </c>
      <c r="LO52" s="573"/>
      <c r="LP52" s="175"/>
      <c r="LQ52" s="174">
        <v>160</v>
      </c>
      <c r="LR52" s="573"/>
      <c r="LS52" s="175"/>
      <c r="LT52" s="174">
        <v>160</v>
      </c>
      <c r="LU52" s="573"/>
      <c r="LV52" s="175"/>
      <c r="LW52" s="174">
        <v>160</v>
      </c>
      <c r="LX52" s="573"/>
      <c r="LY52" s="175"/>
      <c r="LZ52" s="174">
        <v>160</v>
      </c>
      <c r="MA52" s="573"/>
      <c r="MB52" s="175"/>
      <c r="MC52" s="174">
        <v>160</v>
      </c>
      <c r="MD52" s="573"/>
      <c r="ME52" s="175"/>
      <c r="MF52" s="174">
        <v>160</v>
      </c>
      <c r="MG52" s="573"/>
      <c r="MH52" s="175"/>
      <c r="MI52" s="174">
        <v>160</v>
      </c>
      <c r="MJ52" s="573"/>
      <c r="MK52" s="175"/>
      <c r="ML52" s="174">
        <v>160</v>
      </c>
      <c r="MM52" s="573"/>
      <c r="MN52" s="175"/>
      <c r="MO52" s="174">
        <v>160</v>
      </c>
      <c r="MP52" s="573"/>
      <c r="MQ52" s="175"/>
      <c r="MR52" s="174">
        <v>160</v>
      </c>
      <c r="MS52" s="573"/>
      <c r="MT52" s="175"/>
      <c r="MU52" s="278">
        <f t="shared" si="36"/>
        <v>0</v>
      </c>
      <c r="MV52" s="279">
        <f t="shared" si="37"/>
        <v>0</v>
      </c>
      <c r="MW52" s="280">
        <f t="shared" si="38"/>
        <v>0</v>
      </c>
      <c r="MX52" s="281">
        <f t="shared" si="39"/>
        <v>0</v>
      </c>
      <c r="MY52" s="23"/>
      <c r="MZ52" s="23"/>
      <c r="NA52" s="174">
        <v>160</v>
      </c>
      <c r="NB52" s="573"/>
      <c r="NC52" s="175"/>
      <c r="ND52" s="174">
        <v>160</v>
      </c>
      <c r="NE52" s="573"/>
      <c r="NF52" s="175"/>
      <c r="NG52" s="174">
        <v>160</v>
      </c>
      <c r="NH52" s="573"/>
      <c r="NI52" s="175"/>
      <c r="NJ52" s="174">
        <v>160</v>
      </c>
      <c r="NK52" s="573"/>
      <c r="NL52" s="175"/>
      <c r="NM52" s="174">
        <v>160</v>
      </c>
      <c r="NN52" s="573"/>
      <c r="NO52" s="175"/>
      <c r="NP52" s="174">
        <v>160</v>
      </c>
      <c r="NQ52" s="573"/>
      <c r="NR52" s="175"/>
      <c r="NS52" s="174">
        <v>160</v>
      </c>
      <c r="NT52" s="573"/>
      <c r="NU52" s="175"/>
      <c r="NV52" s="174">
        <v>160</v>
      </c>
      <c r="NW52" s="573"/>
      <c r="NX52" s="175"/>
      <c r="NY52" s="174">
        <v>160</v>
      </c>
      <c r="NZ52" s="573"/>
      <c r="OA52" s="175"/>
      <c r="OB52" s="174">
        <v>160</v>
      </c>
      <c r="OC52" s="573"/>
      <c r="OD52" s="175"/>
      <c r="OE52" s="174">
        <v>160</v>
      </c>
      <c r="OF52" s="573"/>
      <c r="OG52" s="175"/>
      <c r="OH52" s="174">
        <v>160</v>
      </c>
      <c r="OI52" s="573"/>
      <c r="OJ52" s="175"/>
      <c r="OK52" s="278">
        <f t="shared" si="40"/>
        <v>0</v>
      </c>
      <c r="OL52" s="279">
        <f t="shared" si="41"/>
        <v>0</v>
      </c>
      <c r="OM52" s="280">
        <f t="shared" si="42"/>
        <v>0</v>
      </c>
      <c r="ON52" s="281">
        <f t="shared" si="43"/>
        <v>0</v>
      </c>
      <c r="OO52" s="23"/>
      <c r="OP52" s="23"/>
      <c r="OQ52" s="571" t="s">
        <v>297</v>
      </c>
      <c r="OR52" s="577">
        <v>160</v>
      </c>
      <c r="OS52" s="573"/>
      <c r="OT52" s="175"/>
      <c r="OU52" s="278">
        <f t="shared" si="44"/>
        <v>0</v>
      </c>
      <c r="OV52" s="281">
        <f t="shared" si="45"/>
        <v>0</v>
      </c>
      <c r="OW52" s="280">
        <f t="shared" si="46"/>
        <v>0</v>
      </c>
      <c r="OX52" s="281">
        <f t="shared" si="47"/>
        <v>0</v>
      </c>
      <c r="OY52" s="574"/>
      <c r="OZ52" s="23"/>
      <c r="PA52" s="23"/>
      <c r="PB52" s="274">
        <f t="shared" si="53"/>
        <v>0</v>
      </c>
      <c r="PC52" s="275">
        <f t="shared" si="54"/>
        <v>0</v>
      </c>
      <c r="PD52" s="280">
        <f t="shared" si="55"/>
        <v>0</v>
      </c>
      <c r="PE52" s="281">
        <f t="shared" si="56"/>
        <v>0</v>
      </c>
      <c r="PF52" s="276">
        <f t="shared" si="57"/>
        <v>0</v>
      </c>
      <c r="PG52" s="277">
        <f t="shared" si="58"/>
        <v>0</v>
      </c>
      <c r="PH52" s="280">
        <f t="shared" si="59"/>
        <v>0</v>
      </c>
      <c r="PI52" s="279">
        <f t="shared" si="60"/>
        <v>0</v>
      </c>
      <c r="PJ52" s="406">
        <f t="shared" si="48"/>
        <v>0</v>
      </c>
      <c r="PK52" s="368">
        <f t="shared" si="49"/>
        <v>0</v>
      </c>
      <c r="PL52" s="409" t="s">
        <v>338</v>
      </c>
      <c r="PM52" s="373" t="s">
        <v>338</v>
      </c>
      <c r="PN52" s="406">
        <f t="shared" si="50"/>
        <v>0</v>
      </c>
      <c r="PO52" s="368">
        <f t="shared" si="51"/>
        <v>0</v>
      </c>
      <c r="PP52" s="26"/>
      <c r="PQ52" s="26"/>
      <c r="PR52" s="23"/>
      <c r="PX52" s="26"/>
    </row>
    <row r="53" spans="1:440" s="26" customFormat="1" ht="16.5" customHeight="1" x14ac:dyDescent="0.25">
      <c r="B53" s="118" t="s">
        <v>33</v>
      </c>
      <c r="C53" s="1094"/>
      <c r="D53" s="1095"/>
      <c r="E53" s="320"/>
      <c r="F53" s="656">
        <v>1</v>
      </c>
      <c r="G53" s="321"/>
      <c r="H53" s="122"/>
      <c r="I53" s="112">
        <f>INT(ROUND(F53,2)*(IF(RIGHT(G53,1)="*",data!$J$3*H53+(IF(H53&gt;0, data!$K$3,0)),(IF(G53&gt;0,data!$J$3*RIGHT(G53,5)+data!$K$3,0)))))</f>
        <v>0</v>
      </c>
      <c r="J53" s="112">
        <f>IF(E53&gt;0,I53*E53,0)</f>
        <v>0</v>
      </c>
      <c r="K53" s="112"/>
      <c r="L53" s="317"/>
      <c r="M53" s="316"/>
      <c r="N53" s="112">
        <f>INT(ROUND(F53,2)*(IF(J53&gt;0,(IF(L53="ano",data!$J$6,0)),0)))</f>
        <v>0</v>
      </c>
      <c r="O53" s="114">
        <f>IF(M53&gt;E53,N53*E53,N53*M53)</f>
        <v>0</v>
      </c>
      <c r="P53" s="123">
        <f>J53+O53</f>
        <v>0</v>
      </c>
      <c r="R53" s="116" t="str">
        <f t="shared" si="61"/>
        <v/>
      </c>
      <c r="S53" s="688"/>
      <c r="T53" s="117" t="s">
        <v>338</v>
      </c>
      <c r="U53" s="377" t="str">
        <f t="shared" si="62"/>
        <v/>
      </c>
      <c r="V53" s="26">
        <f>IF(P53&gt;0,IF(ISTEXT(C53)=TRUE,0,1),0)</f>
        <v>0</v>
      </c>
      <c r="W53" s="26">
        <f>IF(H53&gt;0,IF(RIGHT(G53,1)="*",0,1),0)</f>
        <v>0</v>
      </c>
      <c r="X53" s="26">
        <f>IF(OR(G53=data!$I$18,G53=data!$I$19,G53=data!$I$20,G53=data!$I$21,G53=data!$I$22,G53=data!$I$23,G53=data!$I$24,G53=data!$I$25,G53=data!$I$26,G53=data!$I$27,G53=data!$I$28,G53=data!$I$29,G53=data!$I$30,G53=data!$I$31,G53=data!$I$32,G53=data!$I$33,G53=data!$I$34,G53=data!$I$35,G53=data!$I$36,G53=data!$I$37,G53=data!$I$38,G53=data!$I$39,G53=data!$I$40,G53=data!$I$41,G53=data!$I$42,G53=data!$I$43,G53=data!$I$44),1,0)</f>
        <v>0</v>
      </c>
      <c r="Z53" s="176" t="s">
        <v>297</v>
      </c>
      <c r="AA53" s="10"/>
      <c r="AB53" s="10"/>
      <c r="AC53" s="168">
        <v>160</v>
      </c>
      <c r="AD53" s="328"/>
      <c r="AE53" s="223"/>
      <c r="AF53" s="168">
        <v>160</v>
      </c>
      <c r="AG53" s="328"/>
      <c r="AH53" s="223"/>
      <c r="AI53" s="168">
        <v>160</v>
      </c>
      <c r="AJ53" s="328"/>
      <c r="AK53" s="223"/>
      <c r="AL53" s="168">
        <v>160</v>
      </c>
      <c r="AM53" s="328"/>
      <c r="AN53" s="223"/>
      <c r="AO53" s="168">
        <v>160</v>
      </c>
      <c r="AP53" s="328"/>
      <c r="AQ53" s="223"/>
      <c r="AR53" s="168">
        <v>160</v>
      </c>
      <c r="AS53" s="328"/>
      <c r="AT53" s="223"/>
      <c r="AU53" s="168">
        <v>160</v>
      </c>
      <c r="AV53" s="328"/>
      <c r="AW53" s="223"/>
      <c r="AX53" s="168">
        <v>160</v>
      </c>
      <c r="AY53" s="328"/>
      <c r="AZ53" s="223"/>
      <c r="BA53" s="168">
        <v>160</v>
      </c>
      <c r="BB53" s="328"/>
      <c r="BC53" s="223"/>
      <c r="BD53" s="168">
        <v>160</v>
      </c>
      <c r="BE53" s="328"/>
      <c r="BF53" s="223"/>
      <c r="BG53" s="168">
        <v>160</v>
      </c>
      <c r="BH53" s="328"/>
      <c r="BI53" s="223"/>
      <c r="BJ53" s="168">
        <v>160</v>
      </c>
      <c r="BK53" s="328"/>
      <c r="BL53" s="223"/>
      <c r="BM53" s="280">
        <f t="shared" si="8"/>
        <v>0</v>
      </c>
      <c r="BN53" s="279">
        <f t="shared" si="9"/>
        <v>0</v>
      </c>
      <c r="BO53" s="280">
        <f t="shared" si="10"/>
        <v>0</v>
      </c>
      <c r="BP53" s="281">
        <f t="shared" si="11"/>
        <v>0</v>
      </c>
      <c r="BQ53" s="4"/>
      <c r="BR53" s="4"/>
      <c r="BS53" s="164">
        <v>160</v>
      </c>
      <c r="BT53" s="327"/>
      <c r="BU53" s="177"/>
      <c r="BV53" s="164">
        <v>160</v>
      </c>
      <c r="BW53" s="327"/>
      <c r="BX53" s="177"/>
      <c r="BY53" s="164">
        <v>160</v>
      </c>
      <c r="BZ53" s="327"/>
      <c r="CA53" s="177"/>
      <c r="CB53" s="164">
        <v>160</v>
      </c>
      <c r="CC53" s="327"/>
      <c r="CD53" s="177"/>
      <c r="CE53" s="164">
        <v>160</v>
      </c>
      <c r="CF53" s="327"/>
      <c r="CG53" s="177"/>
      <c r="CH53" s="164">
        <v>160</v>
      </c>
      <c r="CI53" s="327"/>
      <c r="CJ53" s="177"/>
      <c r="CK53" s="164">
        <v>160</v>
      </c>
      <c r="CL53" s="327"/>
      <c r="CM53" s="177"/>
      <c r="CN53" s="164">
        <v>160</v>
      </c>
      <c r="CO53" s="327"/>
      <c r="CP53" s="177"/>
      <c r="CQ53" s="164">
        <v>160</v>
      </c>
      <c r="CR53" s="327"/>
      <c r="CS53" s="177"/>
      <c r="CT53" s="164">
        <v>160</v>
      </c>
      <c r="CU53" s="327"/>
      <c r="CV53" s="177"/>
      <c r="CW53" s="164">
        <v>160</v>
      </c>
      <c r="CX53" s="327"/>
      <c r="CY53" s="177"/>
      <c r="CZ53" s="164">
        <v>160</v>
      </c>
      <c r="DA53" s="327"/>
      <c r="DB53" s="177"/>
      <c r="DC53" s="278">
        <f t="shared" si="12"/>
        <v>0</v>
      </c>
      <c r="DD53" s="279">
        <f t="shared" si="13"/>
        <v>0</v>
      </c>
      <c r="DE53" s="280">
        <f t="shared" si="14"/>
        <v>0</v>
      </c>
      <c r="DF53" s="281">
        <f t="shared" si="15"/>
        <v>0</v>
      </c>
      <c r="DG53" s="4"/>
      <c r="DH53" s="4"/>
      <c r="DI53" s="164">
        <v>160</v>
      </c>
      <c r="DJ53" s="327"/>
      <c r="DK53" s="177"/>
      <c r="DL53" s="164">
        <v>160</v>
      </c>
      <c r="DM53" s="327"/>
      <c r="DN53" s="177"/>
      <c r="DO53" s="164">
        <v>160</v>
      </c>
      <c r="DP53" s="327"/>
      <c r="DQ53" s="177"/>
      <c r="DR53" s="164">
        <v>160</v>
      </c>
      <c r="DS53" s="327"/>
      <c r="DT53" s="177"/>
      <c r="DU53" s="164">
        <v>160</v>
      </c>
      <c r="DV53" s="327"/>
      <c r="DW53" s="177"/>
      <c r="DX53" s="164">
        <v>160</v>
      </c>
      <c r="DY53" s="327"/>
      <c r="DZ53" s="177"/>
      <c r="EA53" s="164">
        <v>160</v>
      </c>
      <c r="EB53" s="327"/>
      <c r="EC53" s="177"/>
      <c r="ED53" s="164">
        <v>160</v>
      </c>
      <c r="EE53" s="327"/>
      <c r="EF53" s="177"/>
      <c r="EG53" s="164">
        <v>160</v>
      </c>
      <c r="EH53" s="327"/>
      <c r="EI53" s="177"/>
      <c r="EJ53" s="164">
        <v>160</v>
      </c>
      <c r="EK53" s="327"/>
      <c r="EL53" s="177"/>
      <c r="EM53" s="164">
        <v>160</v>
      </c>
      <c r="EN53" s="327"/>
      <c r="EO53" s="177"/>
      <c r="EP53" s="164">
        <v>160</v>
      </c>
      <c r="EQ53" s="327"/>
      <c r="ER53" s="177"/>
      <c r="ES53" s="278">
        <f t="shared" si="16"/>
        <v>0</v>
      </c>
      <c r="ET53" s="279">
        <f t="shared" si="17"/>
        <v>0</v>
      </c>
      <c r="EU53" s="280">
        <f t="shared" si="18"/>
        <v>0</v>
      </c>
      <c r="EV53" s="281">
        <f t="shared" si="19"/>
        <v>0</v>
      </c>
      <c r="EW53" s="4"/>
      <c r="EX53" s="4"/>
      <c r="EY53" s="164">
        <v>160</v>
      </c>
      <c r="EZ53" s="327"/>
      <c r="FA53" s="177"/>
      <c r="FB53" s="164">
        <v>160</v>
      </c>
      <c r="FC53" s="327"/>
      <c r="FD53" s="177"/>
      <c r="FE53" s="164">
        <v>160</v>
      </c>
      <c r="FF53" s="327"/>
      <c r="FG53" s="177"/>
      <c r="FH53" s="164">
        <v>160</v>
      </c>
      <c r="FI53" s="327"/>
      <c r="FJ53" s="177"/>
      <c r="FK53" s="164">
        <v>160</v>
      </c>
      <c r="FL53" s="327"/>
      <c r="FM53" s="177"/>
      <c r="FN53" s="164">
        <v>160</v>
      </c>
      <c r="FO53" s="327"/>
      <c r="FP53" s="177"/>
      <c r="FQ53" s="164">
        <v>160</v>
      </c>
      <c r="FR53" s="327"/>
      <c r="FS53" s="177"/>
      <c r="FT53" s="164">
        <v>160</v>
      </c>
      <c r="FU53" s="327"/>
      <c r="FV53" s="177"/>
      <c r="FW53" s="164">
        <v>160</v>
      </c>
      <c r="FX53" s="327"/>
      <c r="FY53" s="177"/>
      <c r="FZ53" s="164">
        <v>160</v>
      </c>
      <c r="GA53" s="327"/>
      <c r="GB53" s="177"/>
      <c r="GC53" s="164">
        <v>160</v>
      </c>
      <c r="GD53" s="327"/>
      <c r="GE53" s="177"/>
      <c r="GF53" s="164">
        <v>160</v>
      </c>
      <c r="GG53" s="327"/>
      <c r="GH53" s="177"/>
      <c r="GI53" s="278">
        <f t="shared" si="20"/>
        <v>0</v>
      </c>
      <c r="GJ53" s="279">
        <f t="shared" si="21"/>
        <v>0</v>
      </c>
      <c r="GK53" s="280">
        <f t="shared" si="22"/>
        <v>0</v>
      </c>
      <c r="GL53" s="281">
        <f t="shared" si="23"/>
        <v>0</v>
      </c>
      <c r="GM53" s="4"/>
      <c r="GN53" s="4"/>
      <c r="GO53" s="164">
        <v>160</v>
      </c>
      <c r="GP53" s="327"/>
      <c r="GQ53" s="177"/>
      <c r="GR53" s="164">
        <v>160</v>
      </c>
      <c r="GS53" s="327"/>
      <c r="GT53" s="177"/>
      <c r="GU53" s="164">
        <v>160</v>
      </c>
      <c r="GV53" s="327"/>
      <c r="GW53" s="177"/>
      <c r="GX53" s="164">
        <v>160</v>
      </c>
      <c r="GY53" s="327"/>
      <c r="GZ53" s="177"/>
      <c r="HA53" s="164">
        <v>160</v>
      </c>
      <c r="HB53" s="327"/>
      <c r="HC53" s="177"/>
      <c r="HD53" s="164">
        <v>160</v>
      </c>
      <c r="HE53" s="327"/>
      <c r="HF53" s="177"/>
      <c r="HG53" s="164">
        <v>160</v>
      </c>
      <c r="HH53" s="327"/>
      <c r="HI53" s="177"/>
      <c r="HJ53" s="164">
        <v>160</v>
      </c>
      <c r="HK53" s="327"/>
      <c r="HL53" s="177"/>
      <c r="HM53" s="164">
        <v>160</v>
      </c>
      <c r="HN53" s="327"/>
      <c r="HO53" s="177"/>
      <c r="HP53" s="164">
        <v>160</v>
      </c>
      <c r="HQ53" s="327"/>
      <c r="HR53" s="177"/>
      <c r="HS53" s="164">
        <v>160</v>
      </c>
      <c r="HT53" s="327"/>
      <c r="HU53" s="177"/>
      <c r="HV53" s="164">
        <v>160</v>
      </c>
      <c r="HW53" s="327"/>
      <c r="HX53" s="177"/>
      <c r="HY53" s="278">
        <f t="shared" si="24"/>
        <v>0</v>
      </c>
      <c r="HZ53" s="279">
        <f t="shared" si="25"/>
        <v>0</v>
      </c>
      <c r="IA53" s="280">
        <f t="shared" si="26"/>
        <v>0</v>
      </c>
      <c r="IB53" s="281">
        <f t="shared" si="27"/>
        <v>0</v>
      </c>
      <c r="IC53" s="4"/>
      <c r="ID53" s="4"/>
      <c r="IE53" s="164">
        <v>160</v>
      </c>
      <c r="IF53" s="327"/>
      <c r="IG53" s="177"/>
      <c r="IH53" s="164">
        <v>160</v>
      </c>
      <c r="II53" s="327"/>
      <c r="IJ53" s="177"/>
      <c r="IK53" s="164">
        <v>160</v>
      </c>
      <c r="IL53" s="327"/>
      <c r="IM53" s="177"/>
      <c r="IN53" s="164">
        <v>160</v>
      </c>
      <c r="IO53" s="327"/>
      <c r="IP53" s="177"/>
      <c r="IQ53" s="164">
        <v>160</v>
      </c>
      <c r="IR53" s="327"/>
      <c r="IS53" s="177"/>
      <c r="IT53" s="164">
        <v>160</v>
      </c>
      <c r="IU53" s="327"/>
      <c r="IV53" s="177"/>
      <c r="IW53" s="164">
        <v>160</v>
      </c>
      <c r="IX53" s="327"/>
      <c r="IY53" s="177"/>
      <c r="IZ53" s="164">
        <v>160</v>
      </c>
      <c r="JA53" s="327"/>
      <c r="JB53" s="177"/>
      <c r="JC53" s="164">
        <v>160</v>
      </c>
      <c r="JD53" s="327"/>
      <c r="JE53" s="177"/>
      <c r="JF53" s="164">
        <v>160</v>
      </c>
      <c r="JG53" s="327"/>
      <c r="JH53" s="177"/>
      <c r="JI53" s="164">
        <v>160</v>
      </c>
      <c r="JJ53" s="327"/>
      <c r="JK53" s="177"/>
      <c r="JL53" s="164">
        <v>160</v>
      </c>
      <c r="JM53" s="327"/>
      <c r="JN53" s="177"/>
      <c r="JO53" s="278">
        <f t="shared" si="28"/>
        <v>0</v>
      </c>
      <c r="JP53" s="279">
        <f t="shared" si="29"/>
        <v>0</v>
      </c>
      <c r="JQ53" s="280">
        <f t="shared" si="30"/>
        <v>0</v>
      </c>
      <c r="JR53" s="281">
        <f t="shared" si="31"/>
        <v>0</v>
      </c>
      <c r="JS53" s="4"/>
      <c r="JT53" s="4"/>
      <c r="JU53" s="164">
        <v>160</v>
      </c>
      <c r="JV53" s="327"/>
      <c r="JW53" s="177"/>
      <c r="JX53" s="164">
        <v>160</v>
      </c>
      <c r="JY53" s="327"/>
      <c r="JZ53" s="177"/>
      <c r="KA53" s="164">
        <v>160</v>
      </c>
      <c r="KB53" s="327"/>
      <c r="KC53" s="177"/>
      <c r="KD53" s="164">
        <v>160</v>
      </c>
      <c r="KE53" s="327"/>
      <c r="KF53" s="177"/>
      <c r="KG53" s="164">
        <v>160</v>
      </c>
      <c r="KH53" s="327"/>
      <c r="KI53" s="177"/>
      <c r="KJ53" s="164">
        <v>160</v>
      </c>
      <c r="KK53" s="327"/>
      <c r="KL53" s="177"/>
      <c r="KM53" s="164">
        <v>160</v>
      </c>
      <c r="KN53" s="327"/>
      <c r="KO53" s="177"/>
      <c r="KP53" s="164">
        <v>160</v>
      </c>
      <c r="KQ53" s="327"/>
      <c r="KR53" s="177"/>
      <c r="KS53" s="164">
        <v>160</v>
      </c>
      <c r="KT53" s="327"/>
      <c r="KU53" s="177"/>
      <c r="KV53" s="164">
        <v>160</v>
      </c>
      <c r="KW53" s="327"/>
      <c r="KX53" s="177"/>
      <c r="KY53" s="164">
        <v>160</v>
      </c>
      <c r="KZ53" s="327"/>
      <c r="LA53" s="177"/>
      <c r="LB53" s="164">
        <v>160</v>
      </c>
      <c r="LC53" s="327"/>
      <c r="LD53" s="177"/>
      <c r="LE53" s="278">
        <f t="shared" si="32"/>
        <v>0</v>
      </c>
      <c r="LF53" s="279">
        <f t="shared" si="33"/>
        <v>0</v>
      </c>
      <c r="LG53" s="280">
        <f t="shared" si="34"/>
        <v>0</v>
      </c>
      <c r="LH53" s="281">
        <f t="shared" si="35"/>
        <v>0</v>
      </c>
      <c r="LI53" s="4"/>
      <c r="LJ53" s="4"/>
      <c r="LK53" s="164">
        <v>160</v>
      </c>
      <c r="LL53" s="327"/>
      <c r="LM53" s="177"/>
      <c r="LN53" s="164">
        <v>160</v>
      </c>
      <c r="LO53" s="327"/>
      <c r="LP53" s="177"/>
      <c r="LQ53" s="164">
        <v>160</v>
      </c>
      <c r="LR53" s="327"/>
      <c r="LS53" s="177"/>
      <c r="LT53" s="164">
        <v>160</v>
      </c>
      <c r="LU53" s="327"/>
      <c r="LV53" s="177"/>
      <c r="LW53" s="164">
        <v>160</v>
      </c>
      <c r="LX53" s="327"/>
      <c r="LY53" s="177"/>
      <c r="LZ53" s="164">
        <v>160</v>
      </c>
      <c r="MA53" s="327"/>
      <c r="MB53" s="177"/>
      <c r="MC53" s="164">
        <v>160</v>
      </c>
      <c r="MD53" s="327"/>
      <c r="ME53" s="177"/>
      <c r="MF53" s="164">
        <v>160</v>
      </c>
      <c r="MG53" s="327"/>
      <c r="MH53" s="177"/>
      <c r="MI53" s="164">
        <v>160</v>
      </c>
      <c r="MJ53" s="327"/>
      <c r="MK53" s="177"/>
      <c r="ML53" s="164">
        <v>160</v>
      </c>
      <c r="MM53" s="327"/>
      <c r="MN53" s="177"/>
      <c r="MO53" s="164">
        <v>160</v>
      </c>
      <c r="MP53" s="327"/>
      <c r="MQ53" s="177"/>
      <c r="MR53" s="164">
        <v>160</v>
      </c>
      <c r="MS53" s="327"/>
      <c r="MT53" s="177"/>
      <c r="MU53" s="278">
        <f t="shared" si="36"/>
        <v>0</v>
      </c>
      <c r="MV53" s="279">
        <f t="shared" si="37"/>
        <v>0</v>
      </c>
      <c r="MW53" s="280">
        <f t="shared" si="38"/>
        <v>0</v>
      </c>
      <c r="MX53" s="281">
        <f t="shared" si="39"/>
        <v>0</v>
      </c>
      <c r="MY53" s="4"/>
      <c r="MZ53" s="4"/>
      <c r="NA53" s="164">
        <v>160</v>
      </c>
      <c r="NB53" s="327"/>
      <c r="NC53" s="177"/>
      <c r="ND53" s="164">
        <v>160</v>
      </c>
      <c r="NE53" s="327"/>
      <c r="NF53" s="177"/>
      <c r="NG53" s="164">
        <v>160</v>
      </c>
      <c r="NH53" s="327"/>
      <c r="NI53" s="177"/>
      <c r="NJ53" s="164">
        <v>160</v>
      </c>
      <c r="NK53" s="327"/>
      <c r="NL53" s="177"/>
      <c r="NM53" s="164">
        <v>160</v>
      </c>
      <c r="NN53" s="327"/>
      <c r="NO53" s="177"/>
      <c r="NP53" s="164">
        <v>160</v>
      </c>
      <c r="NQ53" s="327"/>
      <c r="NR53" s="177"/>
      <c r="NS53" s="164">
        <v>160</v>
      </c>
      <c r="NT53" s="327"/>
      <c r="NU53" s="177"/>
      <c r="NV53" s="164">
        <v>160</v>
      </c>
      <c r="NW53" s="327"/>
      <c r="NX53" s="177"/>
      <c r="NY53" s="164">
        <v>160</v>
      </c>
      <c r="NZ53" s="327"/>
      <c r="OA53" s="177"/>
      <c r="OB53" s="164">
        <v>160</v>
      </c>
      <c r="OC53" s="327"/>
      <c r="OD53" s="177"/>
      <c r="OE53" s="164">
        <v>160</v>
      </c>
      <c r="OF53" s="327"/>
      <c r="OG53" s="177"/>
      <c r="OH53" s="164">
        <v>160</v>
      </c>
      <c r="OI53" s="327"/>
      <c r="OJ53" s="177"/>
      <c r="OK53" s="278">
        <f t="shared" si="40"/>
        <v>0</v>
      </c>
      <c r="OL53" s="279">
        <f t="shared" si="41"/>
        <v>0</v>
      </c>
      <c r="OM53" s="280">
        <f t="shared" si="42"/>
        <v>0</v>
      </c>
      <c r="ON53" s="281">
        <f t="shared" si="43"/>
        <v>0</v>
      </c>
      <c r="OO53" s="4"/>
      <c r="OP53" s="4"/>
      <c r="OQ53" s="283" t="s">
        <v>297</v>
      </c>
      <c r="OR53" s="354">
        <v>160</v>
      </c>
      <c r="OS53" s="327"/>
      <c r="OT53" s="177"/>
      <c r="OU53" s="278">
        <f t="shared" si="44"/>
        <v>0</v>
      </c>
      <c r="OV53" s="281">
        <f t="shared" si="45"/>
        <v>0</v>
      </c>
      <c r="OW53" s="280">
        <f t="shared" si="46"/>
        <v>0</v>
      </c>
      <c r="OX53" s="281">
        <f t="shared" si="47"/>
        <v>0</v>
      </c>
      <c r="OY53" s="293"/>
      <c r="OZ53" s="4"/>
      <c r="PA53" s="4"/>
      <c r="PB53" s="274">
        <f t="shared" si="53"/>
        <v>0</v>
      </c>
      <c r="PC53" s="275">
        <f t="shared" si="54"/>
        <v>0</v>
      </c>
      <c r="PD53" s="280">
        <f t="shared" si="55"/>
        <v>0</v>
      </c>
      <c r="PE53" s="281">
        <f t="shared" si="56"/>
        <v>0</v>
      </c>
      <c r="PF53" s="276">
        <f t="shared" si="57"/>
        <v>0</v>
      </c>
      <c r="PG53" s="277">
        <f t="shared" si="58"/>
        <v>0</v>
      </c>
      <c r="PH53" s="280">
        <f t="shared" si="59"/>
        <v>0</v>
      </c>
      <c r="PI53" s="279">
        <f t="shared" si="60"/>
        <v>0</v>
      </c>
      <c r="PJ53" s="406">
        <f t="shared" si="48"/>
        <v>0</v>
      </c>
      <c r="PK53" s="368">
        <f t="shared" si="49"/>
        <v>0</v>
      </c>
      <c r="PL53" s="409" t="s">
        <v>338</v>
      </c>
      <c r="PM53" s="373" t="s">
        <v>338</v>
      </c>
      <c r="PN53" s="406">
        <f t="shared" si="50"/>
        <v>0</v>
      </c>
      <c r="PO53" s="368">
        <f t="shared" si="51"/>
        <v>0</v>
      </c>
      <c r="PR53" s="4"/>
    </row>
    <row r="54" spans="1:440" s="28" customFormat="1" ht="15" hidden="1" customHeight="1" x14ac:dyDescent="0.25">
      <c r="A54" s="26"/>
      <c r="B54" s="118"/>
      <c r="C54" s="585"/>
      <c r="D54" s="586"/>
      <c r="E54" s="589"/>
      <c r="F54" s="656"/>
      <c r="G54" s="588"/>
      <c r="H54" s="119"/>
      <c r="I54" s="112">
        <f>INT(ROUND(F54,2)*(IF(RIGHT(G54,1)="*",data!$J$3*H54+(IF(H54&gt;0, data!$K$3,0)),(IF(G54&gt;0,data!$J$3*RIGHT(G54,5)+data!$K$3,0)))))</f>
        <v>0</v>
      </c>
      <c r="J54" s="112"/>
      <c r="K54" s="112"/>
      <c r="L54" s="543"/>
      <c r="M54" s="536"/>
      <c r="N54" s="112">
        <f>INT(ROUND(F54,2)*(IF(J54&gt;0,(IF(L54="ano",data!$J$6,0)),0)))</f>
        <v>0</v>
      </c>
      <c r="O54" s="114"/>
      <c r="P54" s="123"/>
      <c r="Q54" s="26"/>
      <c r="R54" s="116" t="str">
        <f t="shared" si="61"/>
        <v/>
      </c>
      <c r="S54" s="688"/>
      <c r="T54" s="117" t="s">
        <v>338</v>
      </c>
      <c r="U54" s="377" t="str">
        <f t="shared" si="62"/>
        <v/>
      </c>
      <c r="X54" s="26">
        <f>IF(OR(G54=data!$I$18,G54=data!$I$19,G54=data!$I$20,G54=data!$I$21,G54=data!$I$22,G54=data!$I$23,G54=data!$I$24,G54=data!$I$25,G54=data!$I$26,G54=data!$I$27,G54=data!$I$28,G54=data!$I$29,G54=data!$I$30,G54=data!$I$31,G54=data!$I$32,G54=data!$I$33,G54=data!$I$34,G54=data!$I$35,G54=data!$I$36,G54=data!$I$37,G54=data!$I$38,G54=data!$I$39,G54=data!$I$40,G54=data!$I$41,G54=data!$I$42,G54=data!$I$43,G54=data!$I$44),1,0)</f>
        <v>0</v>
      </c>
      <c r="Y54" s="26"/>
      <c r="Z54" s="173" t="s">
        <v>297</v>
      </c>
      <c r="AA54" s="10"/>
      <c r="AB54" s="10"/>
      <c r="AC54" s="560">
        <v>160</v>
      </c>
      <c r="AD54" s="561"/>
      <c r="AE54" s="562"/>
      <c r="AF54" s="560">
        <v>160</v>
      </c>
      <c r="AG54" s="561"/>
      <c r="AH54" s="562"/>
      <c r="AI54" s="560">
        <v>160</v>
      </c>
      <c r="AJ54" s="561"/>
      <c r="AK54" s="562"/>
      <c r="AL54" s="560">
        <v>160</v>
      </c>
      <c r="AM54" s="561"/>
      <c r="AN54" s="562"/>
      <c r="AO54" s="560">
        <v>160</v>
      </c>
      <c r="AP54" s="561"/>
      <c r="AQ54" s="562"/>
      <c r="AR54" s="560">
        <v>160</v>
      </c>
      <c r="AS54" s="561"/>
      <c r="AT54" s="562"/>
      <c r="AU54" s="560">
        <v>160</v>
      </c>
      <c r="AV54" s="561"/>
      <c r="AW54" s="562"/>
      <c r="AX54" s="560">
        <v>160</v>
      </c>
      <c r="AY54" s="561"/>
      <c r="AZ54" s="562"/>
      <c r="BA54" s="560">
        <v>160</v>
      </c>
      <c r="BB54" s="561"/>
      <c r="BC54" s="562"/>
      <c r="BD54" s="560">
        <v>160</v>
      </c>
      <c r="BE54" s="561"/>
      <c r="BF54" s="562"/>
      <c r="BG54" s="560">
        <v>160</v>
      </c>
      <c r="BH54" s="561"/>
      <c r="BI54" s="562"/>
      <c r="BJ54" s="560">
        <v>160</v>
      </c>
      <c r="BK54" s="561"/>
      <c r="BL54" s="562"/>
      <c r="BM54" s="280">
        <f t="shared" si="8"/>
        <v>0</v>
      </c>
      <c r="BN54" s="279">
        <f t="shared" si="9"/>
        <v>0</v>
      </c>
      <c r="BO54" s="280">
        <f t="shared" si="10"/>
        <v>0</v>
      </c>
      <c r="BP54" s="281">
        <f t="shared" si="11"/>
        <v>0</v>
      </c>
      <c r="BQ54" s="23"/>
      <c r="BR54" s="23"/>
      <c r="BS54" s="174">
        <v>160</v>
      </c>
      <c r="BT54" s="573"/>
      <c r="BU54" s="175"/>
      <c r="BV54" s="174">
        <v>160</v>
      </c>
      <c r="BW54" s="573"/>
      <c r="BX54" s="175"/>
      <c r="BY54" s="174">
        <v>160</v>
      </c>
      <c r="BZ54" s="573"/>
      <c r="CA54" s="175"/>
      <c r="CB54" s="174">
        <v>160</v>
      </c>
      <c r="CC54" s="573"/>
      <c r="CD54" s="175"/>
      <c r="CE54" s="174">
        <v>160</v>
      </c>
      <c r="CF54" s="573"/>
      <c r="CG54" s="175"/>
      <c r="CH54" s="174">
        <v>160</v>
      </c>
      <c r="CI54" s="573"/>
      <c r="CJ54" s="175"/>
      <c r="CK54" s="174">
        <v>160</v>
      </c>
      <c r="CL54" s="573"/>
      <c r="CM54" s="175"/>
      <c r="CN54" s="174">
        <v>160</v>
      </c>
      <c r="CO54" s="573"/>
      <c r="CP54" s="175"/>
      <c r="CQ54" s="174">
        <v>160</v>
      </c>
      <c r="CR54" s="573"/>
      <c r="CS54" s="175"/>
      <c r="CT54" s="174">
        <v>160</v>
      </c>
      <c r="CU54" s="573"/>
      <c r="CV54" s="175"/>
      <c r="CW54" s="174">
        <v>160</v>
      </c>
      <c r="CX54" s="573"/>
      <c r="CY54" s="175"/>
      <c r="CZ54" s="174">
        <v>160</v>
      </c>
      <c r="DA54" s="573"/>
      <c r="DB54" s="175"/>
      <c r="DC54" s="278">
        <f t="shared" si="12"/>
        <v>0</v>
      </c>
      <c r="DD54" s="279">
        <f t="shared" si="13"/>
        <v>0</v>
      </c>
      <c r="DE54" s="280">
        <f t="shared" si="14"/>
        <v>0</v>
      </c>
      <c r="DF54" s="281">
        <f t="shared" si="15"/>
        <v>0</v>
      </c>
      <c r="DG54" s="23"/>
      <c r="DH54" s="23"/>
      <c r="DI54" s="174">
        <v>160</v>
      </c>
      <c r="DJ54" s="573"/>
      <c r="DK54" s="175"/>
      <c r="DL54" s="174">
        <v>160</v>
      </c>
      <c r="DM54" s="573"/>
      <c r="DN54" s="175"/>
      <c r="DO54" s="174">
        <v>160</v>
      </c>
      <c r="DP54" s="573"/>
      <c r="DQ54" s="175"/>
      <c r="DR54" s="174">
        <v>160</v>
      </c>
      <c r="DS54" s="573"/>
      <c r="DT54" s="175"/>
      <c r="DU54" s="174">
        <v>160</v>
      </c>
      <c r="DV54" s="573"/>
      <c r="DW54" s="175"/>
      <c r="DX54" s="174">
        <v>160</v>
      </c>
      <c r="DY54" s="573"/>
      <c r="DZ54" s="175"/>
      <c r="EA54" s="174">
        <v>160</v>
      </c>
      <c r="EB54" s="573"/>
      <c r="EC54" s="175"/>
      <c r="ED54" s="174">
        <v>160</v>
      </c>
      <c r="EE54" s="573"/>
      <c r="EF54" s="175"/>
      <c r="EG54" s="174">
        <v>160</v>
      </c>
      <c r="EH54" s="573"/>
      <c r="EI54" s="175"/>
      <c r="EJ54" s="174">
        <v>160</v>
      </c>
      <c r="EK54" s="573"/>
      <c r="EL54" s="175"/>
      <c r="EM54" s="174">
        <v>160</v>
      </c>
      <c r="EN54" s="573"/>
      <c r="EO54" s="175"/>
      <c r="EP54" s="174">
        <v>160</v>
      </c>
      <c r="EQ54" s="573"/>
      <c r="ER54" s="175"/>
      <c r="ES54" s="278">
        <f t="shared" si="16"/>
        <v>0</v>
      </c>
      <c r="ET54" s="279">
        <f t="shared" si="17"/>
        <v>0</v>
      </c>
      <c r="EU54" s="280">
        <f t="shared" si="18"/>
        <v>0</v>
      </c>
      <c r="EV54" s="281">
        <f t="shared" si="19"/>
        <v>0</v>
      </c>
      <c r="EW54" s="23"/>
      <c r="EX54" s="23"/>
      <c r="EY54" s="174">
        <v>160</v>
      </c>
      <c r="EZ54" s="573"/>
      <c r="FA54" s="175"/>
      <c r="FB54" s="174">
        <v>160</v>
      </c>
      <c r="FC54" s="573"/>
      <c r="FD54" s="175"/>
      <c r="FE54" s="174">
        <v>160</v>
      </c>
      <c r="FF54" s="573"/>
      <c r="FG54" s="175"/>
      <c r="FH54" s="174">
        <v>160</v>
      </c>
      <c r="FI54" s="573"/>
      <c r="FJ54" s="175"/>
      <c r="FK54" s="174">
        <v>160</v>
      </c>
      <c r="FL54" s="573"/>
      <c r="FM54" s="175"/>
      <c r="FN54" s="174">
        <v>160</v>
      </c>
      <c r="FO54" s="573"/>
      <c r="FP54" s="175"/>
      <c r="FQ54" s="174">
        <v>160</v>
      </c>
      <c r="FR54" s="573"/>
      <c r="FS54" s="175"/>
      <c r="FT54" s="174">
        <v>160</v>
      </c>
      <c r="FU54" s="573"/>
      <c r="FV54" s="175"/>
      <c r="FW54" s="174">
        <v>160</v>
      </c>
      <c r="FX54" s="573"/>
      <c r="FY54" s="175"/>
      <c r="FZ54" s="174">
        <v>160</v>
      </c>
      <c r="GA54" s="573"/>
      <c r="GB54" s="175"/>
      <c r="GC54" s="174">
        <v>160</v>
      </c>
      <c r="GD54" s="573"/>
      <c r="GE54" s="175"/>
      <c r="GF54" s="174">
        <v>160</v>
      </c>
      <c r="GG54" s="573"/>
      <c r="GH54" s="175"/>
      <c r="GI54" s="278">
        <f t="shared" si="20"/>
        <v>0</v>
      </c>
      <c r="GJ54" s="279">
        <f t="shared" si="21"/>
        <v>0</v>
      </c>
      <c r="GK54" s="280">
        <f t="shared" si="22"/>
        <v>0</v>
      </c>
      <c r="GL54" s="281">
        <f t="shared" si="23"/>
        <v>0</v>
      </c>
      <c r="GM54" s="23"/>
      <c r="GN54" s="23"/>
      <c r="GO54" s="174">
        <v>160</v>
      </c>
      <c r="GP54" s="573"/>
      <c r="GQ54" s="175"/>
      <c r="GR54" s="174">
        <v>160</v>
      </c>
      <c r="GS54" s="573"/>
      <c r="GT54" s="175"/>
      <c r="GU54" s="174">
        <v>160</v>
      </c>
      <c r="GV54" s="573"/>
      <c r="GW54" s="175"/>
      <c r="GX54" s="174">
        <v>160</v>
      </c>
      <c r="GY54" s="573"/>
      <c r="GZ54" s="175"/>
      <c r="HA54" s="174">
        <v>160</v>
      </c>
      <c r="HB54" s="573"/>
      <c r="HC54" s="175"/>
      <c r="HD54" s="174">
        <v>160</v>
      </c>
      <c r="HE54" s="573"/>
      <c r="HF54" s="175"/>
      <c r="HG54" s="174">
        <v>160</v>
      </c>
      <c r="HH54" s="573"/>
      <c r="HI54" s="175"/>
      <c r="HJ54" s="174">
        <v>160</v>
      </c>
      <c r="HK54" s="573"/>
      <c r="HL54" s="175"/>
      <c r="HM54" s="174">
        <v>160</v>
      </c>
      <c r="HN54" s="573"/>
      <c r="HO54" s="175"/>
      <c r="HP54" s="174">
        <v>160</v>
      </c>
      <c r="HQ54" s="573"/>
      <c r="HR54" s="175"/>
      <c r="HS54" s="174">
        <v>160</v>
      </c>
      <c r="HT54" s="573"/>
      <c r="HU54" s="175"/>
      <c r="HV54" s="174">
        <v>160</v>
      </c>
      <c r="HW54" s="573"/>
      <c r="HX54" s="175"/>
      <c r="HY54" s="278">
        <f t="shared" si="24"/>
        <v>0</v>
      </c>
      <c r="HZ54" s="279">
        <f t="shared" si="25"/>
        <v>0</v>
      </c>
      <c r="IA54" s="280">
        <f t="shared" si="26"/>
        <v>0</v>
      </c>
      <c r="IB54" s="281">
        <f t="shared" si="27"/>
        <v>0</v>
      </c>
      <c r="IC54" s="23"/>
      <c r="ID54" s="23"/>
      <c r="IE54" s="174">
        <v>160</v>
      </c>
      <c r="IF54" s="573"/>
      <c r="IG54" s="175"/>
      <c r="IH54" s="174">
        <v>160</v>
      </c>
      <c r="II54" s="573"/>
      <c r="IJ54" s="175"/>
      <c r="IK54" s="174">
        <v>160</v>
      </c>
      <c r="IL54" s="573"/>
      <c r="IM54" s="175"/>
      <c r="IN54" s="174">
        <v>160</v>
      </c>
      <c r="IO54" s="573"/>
      <c r="IP54" s="175"/>
      <c r="IQ54" s="174">
        <v>160</v>
      </c>
      <c r="IR54" s="573"/>
      <c r="IS54" s="175"/>
      <c r="IT54" s="174">
        <v>160</v>
      </c>
      <c r="IU54" s="573"/>
      <c r="IV54" s="175"/>
      <c r="IW54" s="174">
        <v>160</v>
      </c>
      <c r="IX54" s="573"/>
      <c r="IY54" s="175"/>
      <c r="IZ54" s="174">
        <v>160</v>
      </c>
      <c r="JA54" s="573"/>
      <c r="JB54" s="175"/>
      <c r="JC54" s="174">
        <v>160</v>
      </c>
      <c r="JD54" s="573"/>
      <c r="JE54" s="175"/>
      <c r="JF54" s="174">
        <v>160</v>
      </c>
      <c r="JG54" s="573"/>
      <c r="JH54" s="175"/>
      <c r="JI54" s="174">
        <v>160</v>
      </c>
      <c r="JJ54" s="573"/>
      <c r="JK54" s="175"/>
      <c r="JL54" s="174">
        <v>160</v>
      </c>
      <c r="JM54" s="573"/>
      <c r="JN54" s="175"/>
      <c r="JO54" s="278">
        <f t="shared" si="28"/>
        <v>0</v>
      </c>
      <c r="JP54" s="279">
        <f t="shared" si="29"/>
        <v>0</v>
      </c>
      <c r="JQ54" s="280">
        <f t="shared" si="30"/>
        <v>0</v>
      </c>
      <c r="JR54" s="281">
        <f t="shared" si="31"/>
        <v>0</v>
      </c>
      <c r="JS54" s="23"/>
      <c r="JT54" s="23"/>
      <c r="JU54" s="174">
        <v>160</v>
      </c>
      <c r="JV54" s="573"/>
      <c r="JW54" s="175"/>
      <c r="JX54" s="174">
        <v>160</v>
      </c>
      <c r="JY54" s="573"/>
      <c r="JZ54" s="175"/>
      <c r="KA54" s="174">
        <v>160</v>
      </c>
      <c r="KB54" s="573"/>
      <c r="KC54" s="175"/>
      <c r="KD54" s="174">
        <v>160</v>
      </c>
      <c r="KE54" s="573"/>
      <c r="KF54" s="175"/>
      <c r="KG54" s="174">
        <v>160</v>
      </c>
      <c r="KH54" s="573"/>
      <c r="KI54" s="175"/>
      <c r="KJ54" s="174">
        <v>160</v>
      </c>
      <c r="KK54" s="573"/>
      <c r="KL54" s="175"/>
      <c r="KM54" s="174">
        <v>160</v>
      </c>
      <c r="KN54" s="573"/>
      <c r="KO54" s="175"/>
      <c r="KP54" s="174">
        <v>160</v>
      </c>
      <c r="KQ54" s="573"/>
      <c r="KR54" s="175"/>
      <c r="KS54" s="174">
        <v>160</v>
      </c>
      <c r="KT54" s="573"/>
      <c r="KU54" s="175"/>
      <c r="KV54" s="174">
        <v>160</v>
      </c>
      <c r="KW54" s="573"/>
      <c r="KX54" s="175"/>
      <c r="KY54" s="174">
        <v>160</v>
      </c>
      <c r="KZ54" s="573"/>
      <c r="LA54" s="175"/>
      <c r="LB54" s="174">
        <v>160</v>
      </c>
      <c r="LC54" s="573"/>
      <c r="LD54" s="175"/>
      <c r="LE54" s="278">
        <f t="shared" si="32"/>
        <v>0</v>
      </c>
      <c r="LF54" s="279">
        <f t="shared" si="33"/>
        <v>0</v>
      </c>
      <c r="LG54" s="280">
        <f t="shared" si="34"/>
        <v>0</v>
      </c>
      <c r="LH54" s="281">
        <f t="shared" si="35"/>
        <v>0</v>
      </c>
      <c r="LI54" s="23"/>
      <c r="LJ54" s="23"/>
      <c r="LK54" s="174">
        <v>160</v>
      </c>
      <c r="LL54" s="573"/>
      <c r="LM54" s="175"/>
      <c r="LN54" s="174">
        <v>160</v>
      </c>
      <c r="LO54" s="573"/>
      <c r="LP54" s="175"/>
      <c r="LQ54" s="174">
        <v>160</v>
      </c>
      <c r="LR54" s="573"/>
      <c r="LS54" s="175"/>
      <c r="LT54" s="174">
        <v>160</v>
      </c>
      <c r="LU54" s="573"/>
      <c r="LV54" s="175"/>
      <c r="LW54" s="174">
        <v>160</v>
      </c>
      <c r="LX54" s="573"/>
      <c r="LY54" s="175"/>
      <c r="LZ54" s="174">
        <v>160</v>
      </c>
      <c r="MA54" s="573"/>
      <c r="MB54" s="175"/>
      <c r="MC54" s="174">
        <v>160</v>
      </c>
      <c r="MD54" s="573"/>
      <c r="ME54" s="175"/>
      <c r="MF54" s="174">
        <v>160</v>
      </c>
      <c r="MG54" s="573"/>
      <c r="MH54" s="175"/>
      <c r="MI54" s="174">
        <v>160</v>
      </c>
      <c r="MJ54" s="573"/>
      <c r="MK54" s="175"/>
      <c r="ML54" s="174">
        <v>160</v>
      </c>
      <c r="MM54" s="573"/>
      <c r="MN54" s="175"/>
      <c r="MO54" s="174">
        <v>160</v>
      </c>
      <c r="MP54" s="573"/>
      <c r="MQ54" s="175"/>
      <c r="MR54" s="174">
        <v>160</v>
      </c>
      <c r="MS54" s="573"/>
      <c r="MT54" s="175"/>
      <c r="MU54" s="278">
        <f t="shared" si="36"/>
        <v>0</v>
      </c>
      <c r="MV54" s="279">
        <f t="shared" si="37"/>
        <v>0</v>
      </c>
      <c r="MW54" s="280">
        <f t="shared" si="38"/>
        <v>0</v>
      </c>
      <c r="MX54" s="281">
        <f t="shared" si="39"/>
        <v>0</v>
      </c>
      <c r="MY54" s="23"/>
      <c r="MZ54" s="23"/>
      <c r="NA54" s="174">
        <v>160</v>
      </c>
      <c r="NB54" s="573"/>
      <c r="NC54" s="175"/>
      <c r="ND54" s="174">
        <v>160</v>
      </c>
      <c r="NE54" s="573"/>
      <c r="NF54" s="175"/>
      <c r="NG54" s="174">
        <v>160</v>
      </c>
      <c r="NH54" s="573"/>
      <c r="NI54" s="175"/>
      <c r="NJ54" s="174">
        <v>160</v>
      </c>
      <c r="NK54" s="573"/>
      <c r="NL54" s="175"/>
      <c r="NM54" s="174">
        <v>160</v>
      </c>
      <c r="NN54" s="573"/>
      <c r="NO54" s="175"/>
      <c r="NP54" s="174">
        <v>160</v>
      </c>
      <c r="NQ54" s="573"/>
      <c r="NR54" s="175"/>
      <c r="NS54" s="174">
        <v>160</v>
      </c>
      <c r="NT54" s="573"/>
      <c r="NU54" s="175"/>
      <c r="NV54" s="174">
        <v>160</v>
      </c>
      <c r="NW54" s="573"/>
      <c r="NX54" s="175"/>
      <c r="NY54" s="174">
        <v>160</v>
      </c>
      <c r="NZ54" s="573"/>
      <c r="OA54" s="175"/>
      <c r="OB54" s="174">
        <v>160</v>
      </c>
      <c r="OC54" s="573"/>
      <c r="OD54" s="175"/>
      <c r="OE54" s="174">
        <v>160</v>
      </c>
      <c r="OF54" s="573"/>
      <c r="OG54" s="175"/>
      <c r="OH54" s="174">
        <v>160</v>
      </c>
      <c r="OI54" s="573"/>
      <c r="OJ54" s="175"/>
      <c r="OK54" s="278">
        <f t="shared" si="40"/>
        <v>0</v>
      </c>
      <c r="OL54" s="279">
        <f t="shared" si="41"/>
        <v>0</v>
      </c>
      <c r="OM54" s="280">
        <f t="shared" si="42"/>
        <v>0</v>
      </c>
      <c r="ON54" s="281">
        <f t="shared" si="43"/>
        <v>0</v>
      </c>
      <c r="OO54" s="23"/>
      <c r="OP54" s="23"/>
      <c r="OQ54" s="571" t="s">
        <v>297</v>
      </c>
      <c r="OR54" s="577">
        <v>160</v>
      </c>
      <c r="OS54" s="573"/>
      <c r="OT54" s="175"/>
      <c r="OU54" s="278">
        <f t="shared" si="44"/>
        <v>0</v>
      </c>
      <c r="OV54" s="281">
        <f t="shared" si="45"/>
        <v>0</v>
      </c>
      <c r="OW54" s="280">
        <f t="shared" si="46"/>
        <v>0</v>
      </c>
      <c r="OX54" s="281">
        <f t="shared" si="47"/>
        <v>0</v>
      </c>
      <c r="OY54" s="574"/>
      <c r="OZ54" s="23"/>
      <c r="PA54" s="23"/>
      <c r="PB54" s="274">
        <f t="shared" si="53"/>
        <v>0</v>
      </c>
      <c r="PC54" s="275">
        <f t="shared" si="54"/>
        <v>0</v>
      </c>
      <c r="PD54" s="280">
        <f t="shared" si="55"/>
        <v>0</v>
      </c>
      <c r="PE54" s="281">
        <f t="shared" si="56"/>
        <v>0</v>
      </c>
      <c r="PF54" s="276">
        <f t="shared" si="57"/>
        <v>0</v>
      </c>
      <c r="PG54" s="277">
        <f t="shared" si="58"/>
        <v>0</v>
      </c>
      <c r="PH54" s="280">
        <f t="shared" si="59"/>
        <v>0</v>
      </c>
      <c r="PI54" s="279">
        <f t="shared" si="60"/>
        <v>0</v>
      </c>
      <c r="PJ54" s="406">
        <f t="shared" si="48"/>
        <v>0</v>
      </c>
      <c r="PK54" s="368">
        <f t="shared" si="49"/>
        <v>0</v>
      </c>
      <c r="PL54" s="409" t="s">
        <v>338</v>
      </c>
      <c r="PM54" s="373" t="s">
        <v>338</v>
      </c>
      <c r="PN54" s="406">
        <f t="shared" si="50"/>
        <v>0</v>
      </c>
      <c r="PO54" s="368">
        <f t="shared" si="51"/>
        <v>0</v>
      </c>
      <c r="PP54" s="26"/>
      <c r="PQ54" s="26"/>
      <c r="PR54" s="23"/>
      <c r="PX54" s="26"/>
    </row>
    <row r="55" spans="1:440" s="26" customFormat="1" ht="16.5" customHeight="1" x14ac:dyDescent="0.25">
      <c r="B55" s="118" t="s">
        <v>34</v>
      </c>
      <c r="C55" s="1094"/>
      <c r="D55" s="1095"/>
      <c r="E55" s="320"/>
      <c r="F55" s="656">
        <v>1</v>
      </c>
      <c r="G55" s="321"/>
      <c r="H55" s="122"/>
      <c r="I55" s="112">
        <f>INT(ROUND(F55,2)*(IF(RIGHT(G55,1)="*",data!$J$3*H55+(IF(H55&gt;0, data!$K$3,0)),(IF(G55&gt;0,data!$J$3*RIGHT(G55,5)+data!$K$3,0)))))</f>
        <v>0</v>
      </c>
      <c r="J55" s="112">
        <f>IF(E55&gt;0,I55*E55,0)</f>
        <v>0</v>
      </c>
      <c r="K55" s="112"/>
      <c r="L55" s="317"/>
      <c r="M55" s="316"/>
      <c r="N55" s="112">
        <f>INT(ROUND(F55,2)*(IF(J55&gt;0,(IF(L55="ano",data!$J$6,0)),0)))</f>
        <v>0</v>
      </c>
      <c r="O55" s="114">
        <f>IF(M55&gt;E55,N55*E55,N55*M55)</f>
        <v>0</v>
      </c>
      <c r="P55" s="123">
        <f>J55+O55</f>
        <v>0</v>
      </c>
      <c r="R55" s="116" t="str">
        <f t="shared" si="61"/>
        <v/>
      </c>
      <c r="S55" s="688"/>
      <c r="T55" s="117" t="s">
        <v>338</v>
      </c>
      <c r="U55" s="377" t="str">
        <f t="shared" si="62"/>
        <v/>
      </c>
      <c r="V55" s="26">
        <f>IF(P55&gt;0,IF(ISTEXT(C55)=TRUE,0,1),0)</f>
        <v>0</v>
      </c>
      <c r="W55" s="26">
        <f>IF(H55&gt;0,IF(RIGHT(G55,1)="*",0,1),0)</f>
        <v>0</v>
      </c>
      <c r="X55" s="26">
        <f>IF(OR(G55=data!$I$18,G55=data!$I$19,G55=data!$I$20,G55=data!$I$21,G55=data!$I$22,G55=data!$I$23,G55=data!$I$24,G55=data!$I$25,G55=data!$I$26,G55=data!$I$27,G55=data!$I$28,G55=data!$I$29,G55=data!$I$30,G55=data!$I$31,G55=data!$I$32,G55=data!$I$33,G55=data!$I$34,G55=data!$I$35,G55=data!$I$36,G55=data!$I$37,G55=data!$I$38,G55=data!$I$39,G55=data!$I$40,G55=data!$I$41,G55=data!$I$42,G55=data!$I$43,G55=data!$I$44),1,0)</f>
        <v>0</v>
      </c>
      <c r="Z55" s="176" t="s">
        <v>297</v>
      </c>
      <c r="AA55" s="10"/>
      <c r="AB55" s="10"/>
      <c r="AC55" s="168">
        <v>160</v>
      </c>
      <c r="AD55" s="328"/>
      <c r="AE55" s="223"/>
      <c r="AF55" s="168">
        <v>160</v>
      </c>
      <c r="AG55" s="328"/>
      <c r="AH55" s="223"/>
      <c r="AI55" s="168">
        <v>160</v>
      </c>
      <c r="AJ55" s="328"/>
      <c r="AK55" s="223"/>
      <c r="AL55" s="168">
        <v>160</v>
      </c>
      <c r="AM55" s="328"/>
      <c r="AN55" s="223"/>
      <c r="AO55" s="168">
        <v>160</v>
      </c>
      <c r="AP55" s="328"/>
      <c r="AQ55" s="223"/>
      <c r="AR55" s="168">
        <v>160</v>
      </c>
      <c r="AS55" s="328"/>
      <c r="AT55" s="223"/>
      <c r="AU55" s="168">
        <v>160</v>
      </c>
      <c r="AV55" s="328"/>
      <c r="AW55" s="223"/>
      <c r="AX55" s="168">
        <v>160</v>
      </c>
      <c r="AY55" s="328"/>
      <c r="AZ55" s="223"/>
      <c r="BA55" s="168">
        <v>160</v>
      </c>
      <c r="BB55" s="328"/>
      <c r="BC55" s="223"/>
      <c r="BD55" s="168">
        <v>160</v>
      </c>
      <c r="BE55" s="328"/>
      <c r="BF55" s="223"/>
      <c r="BG55" s="168">
        <v>160</v>
      </c>
      <c r="BH55" s="328"/>
      <c r="BI55" s="223"/>
      <c r="BJ55" s="168">
        <v>160</v>
      </c>
      <c r="BK55" s="328"/>
      <c r="BL55" s="223"/>
      <c r="BM55" s="280">
        <f t="shared" si="8"/>
        <v>0</v>
      </c>
      <c r="BN55" s="279">
        <f t="shared" si="9"/>
        <v>0</v>
      </c>
      <c r="BO55" s="280">
        <f t="shared" si="10"/>
        <v>0</v>
      </c>
      <c r="BP55" s="281">
        <f t="shared" si="11"/>
        <v>0</v>
      </c>
      <c r="BQ55" s="4"/>
      <c r="BR55" s="4"/>
      <c r="BS55" s="164">
        <v>160</v>
      </c>
      <c r="BT55" s="327"/>
      <c r="BU55" s="177"/>
      <c r="BV55" s="164">
        <v>160</v>
      </c>
      <c r="BW55" s="327"/>
      <c r="BX55" s="177"/>
      <c r="BY55" s="164">
        <v>160</v>
      </c>
      <c r="BZ55" s="327"/>
      <c r="CA55" s="177"/>
      <c r="CB55" s="164">
        <v>160</v>
      </c>
      <c r="CC55" s="327"/>
      <c r="CD55" s="177"/>
      <c r="CE55" s="164">
        <v>160</v>
      </c>
      <c r="CF55" s="327"/>
      <c r="CG55" s="177"/>
      <c r="CH55" s="164">
        <v>160</v>
      </c>
      <c r="CI55" s="327"/>
      <c r="CJ55" s="177"/>
      <c r="CK55" s="164">
        <v>160</v>
      </c>
      <c r="CL55" s="327"/>
      <c r="CM55" s="177"/>
      <c r="CN55" s="164">
        <v>160</v>
      </c>
      <c r="CO55" s="327"/>
      <c r="CP55" s="177"/>
      <c r="CQ55" s="164">
        <v>160</v>
      </c>
      <c r="CR55" s="327"/>
      <c r="CS55" s="177"/>
      <c r="CT55" s="164">
        <v>160</v>
      </c>
      <c r="CU55" s="327"/>
      <c r="CV55" s="177"/>
      <c r="CW55" s="164">
        <v>160</v>
      </c>
      <c r="CX55" s="327"/>
      <c r="CY55" s="177"/>
      <c r="CZ55" s="164">
        <v>160</v>
      </c>
      <c r="DA55" s="327"/>
      <c r="DB55" s="177"/>
      <c r="DC55" s="278">
        <f t="shared" si="12"/>
        <v>0</v>
      </c>
      <c r="DD55" s="279">
        <f t="shared" si="13"/>
        <v>0</v>
      </c>
      <c r="DE55" s="280">
        <f t="shared" si="14"/>
        <v>0</v>
      </c>
      <c r="DF55" s="281">
        <f t="shared" si="15"/>
        <v>0</v>
      </c>
      <c r="DG55" s="4"/>
      <c r="DH55" s="4"/>
      <c r="DI55" s="164">
        <v>160</v>
      </c>
      <c r="DJ55" s="327"/>
      <c r="DK55" s="177"/>
      <c r="DL55" s="164">
        <v>160</v>
      </c>
      <c r="DM55" s="327"/>
      <c r="DN55" s="177"/>
      <c r="DO55" s="164">
        <v>160</v>
      </c>
      <c r="DP55" s="327"/>
      <c r="DQ55" s="177"/>
      <c r="DR55" s="164">
        <v>160</v>
      </c>
      <c r="DS55" s="327"/>
      <c r="DT55" s="177"/>
      <c r="DU55" s="164">
        <v>160</v>
      </c>
      <c r="DV55" s="327"/>
      <c r="DW55" s="177"/>
      <c r="DX55" s="164">
        <v>160</v>
      </c>
      <c r="DY55" s="327"/>
      <c r="DZ55" s="177"/>
      <c r="EA55" s="164">
        <v>160</v>
      </c>
      <c r="EB55" s="327"/>
      <c r="EC55" s="177"/>
      <c r="ED55" s="164">
        <v>160</v>
      </c>
      <c r="EE55" s="327"/>
      <c r="EF55" s="177"/>
      <c r="EG55" s="164">
        <v>160</v>
      </c>
      <c r="EH55" s="327"/>
      <c r="EI55" s="177"/>
      <c r="EJ55" s="164">
        <v>160</v>
      </c>
      <c r="EK55" s="327"/>
      <c r="EL55" s="177"/>
      <c r="EM55" s="164">
        <v>160</v>
      </c>
      <c r="EN55" s="327"/>
      <c r="EO55" s="177"/>
      <c r="EP55" s="164">
        <v>160</v>
      </c>
      <c r="EQ55" s="327"/>
      <c r="ER55" s="177"/>
      <c r="ES55" s="278">
        <f t="shared" si="16"/>
        <v>0</v>
      </c>
      <c r="ET55" s="279">
        <f t="shared" si="17"/>
        <v>0</v>
      </c>
      <c r="EU55" s="280">
        <f t="shared" si="18"/>
        <v>0</v>
      </c>
      <c r="EV55" s="281">
        <f t="shared" si="19"/>
        <v>0</v>
      </c>
      <c r="EW55" s="4"/>
      <c r="EX55" s="4"/>
      <c r="EY55" s="164">
        <v>160</v>
      </c>
      <c r="EZ55" s="327"/>
      <c r="FA55" s="177"/>
      <c r="FB55" s="164">
        <v>160</v>
      </c>
      <c r="FC55" s="327"/>
      <c r="FD55" s="177"/>
      <c r="FE55" s="164">
        <v>160</v>
      </c>
      <c r="FF55" s="327"/>
      <c r="FG55" s="177"/>
      <c r="FH55" s="164">
        <v>160</v>
      </c>
      <c r="FI55" s="327"/>
      <c r="FJ55" s="177"/>
      <c r="FK55" s="164">
        <v>160</v>
      </c>
      <c r="FL55" s="327"/>
      <c r="FM55" s="177"/>
      <c r="FN55" s="164">
        <v>160</v>
      </c>
      <c r="FO55" s="327"/>
      <c r="FP55" s="177"/>
      <c r="FQ55" s="164">
        <v>160</v>
      </c>
      <c r="FR55" s="327"/>
      <c r="FS55" s="177"/>
      <c r="FT55" s="164">
        <v>160</v>
      </c>
      <c r="FU55" s="327"/>
      <c r="FV55" s="177"/>
      <c r="FW55" s="164">
        <v>160</v>
      </c>
      <c r="FX55" s="327"/>
      <c r="FY55" s="177"/>
      <c r="FZ55" s="164">
        <v>160</v>
      </c>
      <c r="GA55" s="327"/>
      <c r="GB55" s="177"/>
      <c r="GC55" s="164">
        <v>160</v>
      </c>
      <c r="GD55" s="327"/>
      <c r="GE55" s="177"/>
      <c r="GF55" s="164">
        <v>160</v>
      </c>
      <c r="GG55" s="327"/>
      <c r="GH55" s="177"/>
      <c r="GI55" s="278">
        <f t="shared" si="20"/>
        <v>0</v>
      </c>
      <c r="GJ55" s="279">
        <f t="shared" si="21"/>
        <v>0</v>
      </c>
      <c r="GK55" s="280">
        <f t="shared" si="22"/>
        <v>0</v>
      </c>
      <c r="GL55" s="281">
        <f t="shared" si="23"/>
        <v>0</v>
      </c>
      <c r="GM55" s="4"/>
      <c r="GN55" s="4"/>
      <c r="GO55" s="164">
        <v>160</v>
      </c>
      <c r="GP55" s="327"/>
      <c r="GQ55" s="177"/>
      <c r="GR55" s="164">
        <v>160</v>
      </c>
      <c r="GS55" s="327"/>
      <c r="GT55" s="177"/>
      <c r="GU55" s="164">
        <v>160</v>
      </c>
      <c r="GV55" s="327"/>
      <c r="GW55" s="177"/>
      <c r="GX55" s="164">
        <v>160</v>
      </c>
      <c r="GY55" s="327"/>
      <c r="GZ55" s="177"/>
      <c r="HA55" s="164">
        <v>160</v>
      </c>
      <c r="HB55" s="327"/>
      <c r="HC55" s="177"/>
      <c r="HD55" s="164">
        <v>160</v>
      </c>
      <c r="HE55" s="327"/>
      <c r="HF55" s="177"/>
      <c r="HG55" s="164">
        <v>160</v>
      </c>
      <c r="HH55" s="327"/>
      <c r="HI55" s="177"/>
      <c r="HJ55" s="164">
        <v>160</v>
      </c>
      <c r="HK55" s="327"/>
      <c r="HL55" s="177"/>
      <c r="HM55" s="164">
        <v>160</v>
      </c>
      <c r="HN55" s="327"/>
      <c r="HO55" s="177"/>
      <c r="HP55" s="164">
        <v>160</v>
      </c>
      <c r="HQ55" s="327"/>
      <c r="HR55" s="177"/>
      <c r="HS55" s="164">
        <v>160</v>
      </c>
      <c r="HT55" s="327"/>
      <c r="HU55" s="177"/>
      <c r="HV55" s="164">
        <v>160</v>
      </c>
      <c r="HW55" s="327"/>
      <c r="HX55" s="177"/>
      <c r="HY55" s="278">
        <f t="shared" si="24"/>
        <v>0</v>
      </c>
      <c r="HZ55" s="279">
        <f t="shared" si="25"/>
        <v>0</v>
      </c>
      <c r="IA55" s="280">
        <f t="shared" si="26"/>
        <v>0</v>
      </c>
      <c r="IB55" s="281">
        <f t="shared" si="27"/>
        <v>0</v>
      </c>
      <c r="IC55" s="4"/>
      <c r="ID55" s="4"/>
      <c r="IE55" s="164">
        <v>160</v>
      </c>
      <c r="IF55" s="327"/>
      <c r="IG55" s="177"/>
      <c r="IH55" s="164">
        <v>160</v>
      </c>
      <c r="II55" s="327"/>
      <c r="IJ55" s="177"/>
      <c r="IK55" s="164">
        <v>160</v>
      </c>
      <c r="IL55" s="327"/>
      <c r="IM55" s="177"/>
      <c r="IN55" s="164">
        <v>160</v>
      </c>
      <c r="IO55" s="327"/>
      <c r="IP55" s="177"/>
      <c r="IQ55" s="164">
        <v>160</v>
      </c>
      <c r="IR55" s="327"/>
      <c r="IS55" s="177"/>
      <c r="IT55" s="164">
        <v>160</v>
      </c>
      <c r="IU55" s="327"/>
      <c r="IV55" s="177"/>
      <c r="IW55" s="164">
        <v>160</v>
      </c>
      <c r="IX55" s="327"/>
      <c r="IY55" s="177"/>
      <c r="IZ55" s="164">
        <v>160</v>
      </c>
      <c r="JA55" s="327"/>
      <c r="JB55" s="177"/>
      <c r="JC55" s="164">
        <v>160</v>
      </c>
      <c r="JD55" s="327"/>
      <c r="JE55" s="177"/>
      <c r="JF55" s="164">
        <v>160</v>
      </c>
      <c r="JG55" s="327"/>
      <c r="JH55" s="177"/>
      <c r="JI55" s="164">
        <v>160</v>
      </c>
      <c r="JJ55" s="327"/>
      <c r="JK55" s="177"/>
      <c r="JL55" s="164">
        <v>160</v>
      </c>
      <c r="JM55" s="327"/>
      <c r="JN55" s="177"/>
      <c r="JO55" s="278">
        <f t="shared" si="28"/>
        <v>0</v>
      </c>
      <c r="JP55" s="279">
        <f t="shared" si="29"/>
        <v>0</v>
      </c>
      <c r="JQ55" s="280">
        <f t="shared" si="30"/>
        <v>0</v>
      </c>
      <c r="JR55" s="281">
        <f t="shared" si="31"/>
        <v>0</v>
      </c>
      <c r="JS55" s="4"/>
      <c r="JT55" s="4"/>
      <c r="JU55" s="164">
        <v>160</v>
      </c>
      <c r="JV55" s="327"/>
      <c r="JW55" s="177"/>
      <c r="JX55" s="164">
        <v>160</v>
      </c>
      <c r="JY55" s="327"/>
      <c r="JZ55" s="177"/>
      <c r="KA55" s="164">
        <v>160</v>
      </c>
      <c r="KB55" s="327"/>
      <c r="KC55" s="177"/>
      <c r="KD55" s="164">
        <v>160</v>
      </c>
      <c r="KE55" s="327"/>
      <c r="KF55" s="177"/>
      <c r="KG55" s="164">
        <v>160</v>
      </c>
      <c r="KH55" s="327"/>
      <c r="KI55" s="177"/>
      <c r="KJ55" s="164">
        <v>160</v>
      </c>
      <c r="KK55" s="327"/>
      <c r="KL55" s="177"/>
      <c r="KM55" s="164">
        <v>160</v>
      </c>
      <c r="KN55" s="327"/>
      <c r="KO55" s="177"/>
      <c r="KP55" s="164">
        <v>160</v>
      </c>
      <c r="KQ55" s="327"/>
      <c r="KR55" s="177"/>
      <c r="KS55" s="164">
        <v>160</v>
      </c>
      <c r="KT55" s="327"/>
      <c r="KU55" s="177"/>
      <c r="KV55" s="164">
        <v>160</v>
      </c>
      <c r="KW55" s="327"/>
      <c r="KX55" s="177"/>
      <c r="KY55" s="164">
        <v>160</v>
      </c>
      <c r="KZ55" s="327"/>
      <c r="LA55" s="177"/>
      <c r="LB55" s="164">
        <v>160</v>
      </c>
      <c r="LC55" s="327"/>
      <c r="LD55" s="177"/>
      <c r="LE55" s="278">
        <f t="shared" si="32"/>
        <v>0</v>
      </c>
      <c r="LF55" s="279">
        <f t="shared" si="33"/>
        <v>0</v>
      </c>
      <c r="LG55" s="280">
        <f t="shared" si="34"/>
        <v>0</v>
      </c>
      <c r="LH55" s="281">
        <f t="shared" si="35"/>
        <v>0</v>
      </c>
      <c r="LI55" s="4"/>
      <c r="LJ55" s="4"/>
      <c r="LK55" s="164">
        <v>160</v>
      </c>
      <c r="LL55" s="327"/>
      <c r="LM55" s="177"/>
      <c r="LN55" s="164">
        <v>160</v>
      </c>
      <c r="LO55" s="327"/>
      <c r="LP55" s="177"/>
      <c r="LQ55" s="164">
        <v>160</v>
      </c>
      <c r="LR55" s="327"/>
      <c r="LS55" s="177"/>
      <c r="LT55" s="164">
        <v>160</v>
      </c>
      <c r="LU55" s="327"/>
      <c r="LV55" s="177"/>
      <c r="LW55" s="164">
        <v>160</v>
      </c>
      <c r="LX55" s="327"/>
      <c r="LY55" s="177"/>
      <c r="LZ55" s="164">
        <v>160</v>
      </c>
      <c r="MA55" s="327"/>
      <c r="MB55" s="177"/>
      <c r="MC55" s="164">
        <v>160</v>
      </c>
      <c r="MD55" s="327"/>
      <c r="ME55" s="177"/>
      <c r="MF55" s="164">
        <v>160</v>
      </c>
      <c r="MG55" s="327"/>
      <c r="MH55" s="177"/>
      <c r="MI55" s="164">
        <v>160</v>
      </c>
      <c r="MJ55" s="327"/>
      <c r="MK55" s="177"/>
      <c r="ML55" s="164">
        <v>160</v>
      </c>
      <c r="MM55" s="327"/>
      <c r="MN55" s="177"/>
      <c r="MO55" s="164">
        <v>160</v>
      </c>
      <c r="MP55" s="327"/>
      <c r="MQ55" s="177"/>
      <c r="MR55" s="164">
        <v>160</v>
      </c>
      <c r="MS55" s="327"/>
      <c r="MT55" s="177"/>
      <c r="MU55" s="278">
        <f t="shared" si="36"/>
        <v>0</v>
      </c>
      <c r="MV55" s="279">
        <f t="shared" si="37"/>
        <v>0</v>
      </c>
      <c r="MW55" s="280">
        <f t="shared" si="38"/>
        <v>0</v>
      </c>
      <c r="MX55" s="281">
        <f t="shared" si="39"/>
        <v>0</v>
      </c>
      <c r="MY55" s="4"/>
      <c r="MZ55" s="4"/>
      <c r="NA55" s="164">
        <v>160</v>
      </c>
      <c r="NB55" s="327"/>
      <c r="NC55" s="177"/>
      <c r="ND55" s="164">
        <v>160</v>
      </c>
      <c r="NE55" s="327"/>
      <c r="NF55" s="177"/>
      <c r="NG55" s="164">
        <v>160</v>
      </c>
      <c r="NH55" s="327"/>
      <c r="NI55" s="177"/>
      <c r="NJ55" s="164">
        <v>160</v>
      </c>
      <c r="NK55" s="327"/>
      <c r="NL55" s="177"/>
      <c r="NM55" s="164">
        <v>160</v>
      </c>
      <c r="NN55" s="327"/>
      <c r="NO55" s="177"/>
      <c r="NP55" s="164">
        <v>160</v>
      </c>
      <c r="NQ55" s="327"/>
      <c r="NR55" s="177"/>
      <c r="NS55" s="164">
        <v>160</v>
      </c>
      <c r="NT55" s="327"/>
      <c r="NU55" s="177"/>
      <c r="NV55" s="164">
        <v>160</v>
      </c>
      <c r="NW55" s="327"/>
      <c r="NX55" s="177"/>
      <c r="NY55" s="164">
        <v>160</v>
      </c>
      <c r="NZ55" s="327"/>
      <c r="OA55" s="177"/>
      <c r="OB55" s="164">
        <v>160</v>
      </c>
      <c r="OC55" s="327"/>
      <c r="OD55" s="177"/>
      <c r="OE55" s="164">
        <v>160</v>
      </c>
      <c r="OF55" s="327"/>
      <c r="OG55" s="177"/>
      <c r="OH55" s="164">
        <v>160</v>
      </c>
      <c r="OI55" s="327"/>
      <c r="OJ55" s="177"/>
      <c r="OK55" s="278">
        <f t="shared" si="40"/>
        <v>0</v>
      </c>
      <c r="OL55" s="279">
        <f t="shared" si="41"/>
        <v>0</v>
      </c>
      <c r="OM55" s="280">
        <f t="shared" si="42"/>
        <v>0</v>
      </c>
      <c r="ON55" s="281">
        <f t="shared" si="43"/>
        <v>0</v>
      </c>
      <c r="OO55" s="4"/>
      <c r="OP55" s="4"/>
      <c r="OQ55" s="283" t="s">
        <v>297</v>
      </c>
      <c r="OR55" s="354">
        <v>160</v>
      </c>
      <c r="OS55" s="327"/>
      <c r="OT55" s="177"/>
      <c r="OU55" s="278">
        <f t="shared" si="44"/>
        <v>0</v>
      </c>
      <c r="OV55" s="281">
        <f t="shared" si="45"/>
        <v>0</v>
      </c>
      <c r="OW55" s="280">
        <f t="shared" si="46"/>
        <v>0</v>
      </c>
      <c r="OX55" s="281">
        <f t="shared" si="47"/>
        <v>0</v>
      </c>
      <c r="OY55" s="293"/>
      <c r="OZ55" s="4"/>
      <c r="PA55" s="4"/>
      <c r="PB55" s="274">
        <f t="shared" si="53"/>
        <v>0</v>
      </c>
      <c r="PC55" s="275">
        <f t="shared" si="54"/>
        <v>0</v>
      </c>
      <c r="PD55" s="280">
        <f t="shared" si="55"/>
        <v>0</v>
      </c>
      <c r="PE55" s="281">
        <f t="shared" si="56"/>
        <v>0</v>
      </c>
      <c r="PF55" s="276">
        <f t="shared" si="57"/>
        <v>0</v>
      </c>
      <c r="PG55" s="277">
        <f t="shared" si="58"/>
        <v>0</v>
      </c>
      <c r="PH55" s="280">
        <f t="shared" si="59"/>
        <v>0</v>
      </c>
      <c r="PI55" s="279">
        <f t="shared" si="60"/>
        <v>0</v>
      </c>
      <c r="PJ55" s="406">
        <f t="shared" si="48"/>
        <v>0</v>
      </c>
      <c r="PK55" s="368">
        <f t="shared" si="49"/>
        <v>0</v>
      </c>
      <c r="PL55" s="409" t="s">
        <v>338</v>
      </c>
      <c r="PM55" s="373" t="s">
        <v>338</v>
      </c>
      <c r="PN55" s="406">
        <f t="shared" si="50"/>
        <v>0</v>
      </c>
      <c r="PO55" s="368">
        <f t="shared" si="51"/>
        <v>0</v>
      </c>
      <c r="PR55" s="4"/>
    </row>
    <row r="56" spans="1:440" s="28" customFormat="1" ht="15" hidden="1" customHeight="1" x14ac:dyDescent="0.25">
      <c r="A56" s="26"/>
      <c r="B56" s="118"/>
      <c r="C56" s="585"/>
      <c r="D56" s="586"/>
      <c r="E56" s="589"/>
      <c r="F56" s="656"/>
      <c r="G56" s="588"/>
      <c r="H56" s="119"/>
      <c r="I56" s="112">
        <f>INT(ROUND(F56,2)*(IF(RIGHT(G56,1)="*",data!$J$3*H56+(IF(H56&gt;0, data!$K$3,0)),(IF(G56&gt;0,data!$J$3*RIGHT(G56,5)+data!$K$3,0)))))</f>
        <v>0</v>
      </c>
      <c r="J56" s="112"/>
      <c r="K56" s="112"/>
      <c r="L56" s="543"/>
      <c r="M56" s="536"/>
      <c r="N56" s="112">
        <f>INT(ROUND(F56,2)*(IF(J56&gt;0,(IF(L56="ano",data!$J$6,0)),0)))</f>
        <v>0</v>
      </c>
      <c r="O56" s="114"/>
      <c r="P56" s="123"/>
      <c r="Q56" s="26"/>
      <c r="R56" s="116" t="str">
        <f t="shared" si="61"/>
        <v/>
      </c>
      <c r="S56" s="688"/>
      <c r="T56" s="117" t="s">
        <v>338</v>
      </c>
      <c r="U56" s="377" t="str">
        <f t="shared" si="62"/>
        <v/>
      </c>
      <c r="X56" s="26">
        <f>IF(OR(G56=data!$I$18,G56=data!$I$19,G56=data!$I$20,G56=data!$I$21,G56=data!$I$22,G56=data!$I$23,G56=data!$I$24,G56=data!$I$25,G56=data!$I$26,G56=data!$I$27,G56=data!$I$28,G56=data!$I$29,G56=data!$I$30,G56=data!$I$31,G56=data!$I$32,G56=data!$I$33,G56=data!$I$34,G56=data!$I$35,G56=data!$I$36,G56=data!$I$37,G56=data!$I$38,G56=data!$I$39,G56=data!$I$40,G56=data!$I$41,G56=data!$I$42,G56=data!$I$43,G56=data!$I$44),1,0)</f>
        <v>0</v>
      </c>
      <c r="Y56" s="26"/>
      <c r="Z56" s="173" t="s">
        <v>297</v>
      </c>
      <c r="AA56" s="10"/>
      <c r="AB56" s="10"/>
      <c r="AC56" s="560">
        <v>160</v>
      </c>
      <c r="AD56" s="561"/>
      <c r="AE56" s="562"/>
      <c r="AF56" s="560">
        <v>160</v>
      </c>
      <c r="AG56" s="561"/>
      <c r="AH56" s="562"/>
      <c r="AI56" s="560">
        <v>160</v>
      </c>
      <c r="AJ56" s="561"/>
      <c r="AK56" s="562"/>
      <c r="AL56" s="560">
        <v>160</v>
      </c>
      <c r="AM56" s="561"/>
      <c r="AN56" s="562"/>
      <c r="AO56" s="560">
        <v>160</v>
      </c>
      <c r="AP56" s="561"/>
      <c r="AQ56" s="562"/>
      <c r="AR56" s="560">
        <v>160</v>
      </c>
      <c r="AS56" s="561"/>
      <c r="AT56" s="562"/>
      <c r="AU56" s="560">
        <v>160</v>
      </c>
      <c r="AV56" s="561"/>
      <c r="AW56" s="562"/>
      <c r="AX56" s="560">
        <v>160</v>
      </c>
      <c r="AY56" s="561"/>
      <c r="AZ56" s="562"/>
      <c r="BA56" s="560">
        <v>160</v>
      </c>
      <c r="BB56" s="561"/>
      <c r="BC56" s="562"/>
      <c r="BD56" s="560">
        <v>160</v>
      </c>
      <c r="BE56" s="561"/>
      <c r="BF56" s="562"/>
      <c r="BG56" s="560">
        <v>160</v>
      </c>
      <c r="BH56" s="561"/>
      <c r="BI56" s="562"/>
      <c r="BJ56" s="560">
        <v>160</v>
      </c>
      <c r="BK56" s="561"/>
      <c r="BL56" s="562"/>
      <c r="BM56" s="280">
        <f t="shared" si="8"/>
        <v>0</v>
      </c>
      <c r="BN56" s="279">
        <f t="shared" si="9"/>
        <v>0</v>
      </c>
      <c r="BO56" s="280">
        <f t="shared" si="10"/>
        <v>0</v>
      </c>
      <c r="BP56" s="281">
        <f t="shared" si="11"/>
        <v>0</v>
      </c>
      <c r="BQ56" s="23"/>
      <c r="BR56" s="23"/>
      <c r="BS56" s="174">
        <v>160</v>
      </c>
      <c r="BT56" s="573"/>
      <c r="BU56" s="175"/>
      <c r="BV56" s="174">
        <v>160</v>
      </c>
      <c r="BW56" s="573"/>
      <c r="BX56" s="175"/>
      <c r="BY56" s="174">
        <v>160</v>
      </c>
      <c r="BZ56" s="573"/>
      <c r="CA56" s="175"/>
      <c r="CB56" s="174">
        <v>160</v>
      </c>
      <c r="CC56" s="573"/>
      <c r="CD56" s="175"/>
      <c r="CE56" s="174">
        <v>160</v>
      </c>
      <c r="CF56" s="573"/>
      <c r="CG56" s="175"/>
      <c r="CH56" s="174">
        <v>160</v>
      </c>
      <c r="CI56" s="573"/>
      <c r="CJ56" s="175"/>
      <c r="CK56" s="174">
        <v>160</v>
      </c>
      <c r="CL56" s="573"/>
      <c r="CM56" s="175"/>
      <c r="CN56" s="174">
        <v>160</v>
      </c>
      <c r="CO56" s="573"/>
      <c r="CP56" s="175"/>
      <c r="CQ56" s="174">
        <v>160</v>
      </c>
      <c r="CR56" s="573"/>
      <c r="CS56" s="175"/>
      <c r="CT56" s="174">
        <v>160</v>
      </c>
      <c r="CU56" s="573"/>
      <c r="CV56" s="175"/>
      <c r="CW56" s="174">
        <v>160</v>
      </c>
      <c r="CX56" s="573"/>
      <c r="CY56" s="175"/>
      <c r="CZ56" s="174">
        <v>160</v>
      </c>
      <c r="DA56" s="573"/>
      <c r="DB56" s="175"/>
      <c r="DC56" s="278">
        <f t="shared" si="12"/>
        <v>0</v>
      </c>
      <c r="DD56" s="279">
        <f t="shared" si="13"/>
        <v>0</v>
      </c>
      <c r="DE56" s="280">
        <f t="shared" si="14"/>
        <v>0</v>
      </c>
      <c r="DF56" s="281">
        <f t="shared" si="15"/>
        <v>0</v>
      </c>
      <c r="DG56" s="23"/>
      <c r="DH56" s="23"/>
      <c r="DI56" s="174">
        <v>160</v>
      </c>
      <c r="DJ56" s="573"/>
      <c r="DK56" s="175"/>
      <c r="DL56" s="174">
        <v>160</v>
      </c>
      <c r="DM56" s="573"/>
      <c r="DN56" s="175"/>
      <c r="DO56" s="174">
        <v>160</v>
      </c>
      <c r="DP56" s="573"/>
      <c r="DQ56" s="175"/>
      <c r="DR56" s="174">
        <v>160</v>
      </c>
      <c r="DS56" s="573"/>
      <c r="DT56" s="175"/>
      <c r="DU56" s="174">
        <v>160</v>
      </c>
      <c r="DV56" s="573"/>
      <c r="DW56" s="175"/>
      <c r="DX56" s="174">
        <v>160</v>
      </c>
      <c r="DY56" s="573"/>
      <c r="DZ56" s="175"/>
      <c r="EA56" s="174">
        <v>160</v>
      </c>
      <c r="EB56" s="573"/>
      <c r="EC56" s="175"/>
      <c r="ED56" s="174">
        <v>160</v>
      </c>
      <c r="EE56" s="573"/>
      <c r="EF56" s="175"/>
      <c r="EG56" s="174">
        <v>160</v>
      </c>
      <c r="EH56" s="573"/>
      <c r="EI56" s="175"/>
      <c r="EJ56" s="174">
        <v>160</v>
      </c>
      <c r="EK56" s="573"/>
      <c r="EL56" s="175"/>
      <c r="EM56" s="174">
        <v>160</v>
      </c>
      <c r="EN56" s="573"/>
      <c r="EO56" s="175"/>
      <c r="EP56" s="174">
        <v>160</v>
      </c>
      <c r="EQ56" s="573"/>
      <c r="ER56" s="175"/>
      <c r="ES56" s="278">
        <f t="shared" si="16"/>
        <v>0</v>
      </c>
      <c r="ET56" s="279">
        <f t="shared" si="17"/>
        <v>0</v>
      </c>
      <c r="EU56" s="280">
        <f t="shared" si="18"/>
        <v>0</v>
      </c>
      <c r="EV56" s="281">
        <f t="shared" si="19"/>
        <v>0</v>
      </c>
      <c r="EW56" s="23"/>
      <c r="EX56" s="23"/>
      <c r="EY56" s="174">
        <v>160</v>
      </c>
      <c r="EZ56" s="573"/>
      <c r="FA56" s="175"/>
      <c r="FB56" s="174">
        <v>160</v>
      </c>
      <c r="FC56" s="573"/>
      <c r="FD56" s="175"/>
      <c r="FE56" s="174">
        <v>160</v>
      </c>
      <c r="FF56" s="573"/>
      <c r="FG56" s="175"/>
      <c r="FH56" s="174">
        <v>160</v>
      </c>
      <c r="FI56" s="573"/>
      <c r="FJ56" s="175"/>
      <c r="FK56" s="174">
        <v>160</v>
      </c>
      <c r="FL56" s="573"/>
      <c r="FM56" s="175"/>
      <c r="FN56" s="174">
        <v>160</v>
      </c>
      <c r="FO56" s="573"/>
      <c r="FP56" s="175"/>
      <c r="FQ56" s="174">
        <v>160</v>
      </c>
      <c r="FR56" s="573"/>
      <c r="FS56" s="175"/>
      <c r="FT56" s="174">
        <v>160</v>
      </c>
      <c r="FU56" s="573"/>
      <c r="FV56" s="175"/>
      <c r="FW56" s="174">
        <v>160</v>
      </c>
      <c r="FX56" s="573"/>
      <c r="FY56" s="175"/>
      <c r="FZ56" s="174">
        <v>160</v>
      </c>
      <c r="GA56" s="573"/>
      <c r="GB56" s="175"/>
      <c r="GC56" s="174">
        <v>160</v>
      </c>
      <c r="GD56" s="573"/>
      <c r="GE56" s="175"/>
      <c r="GF56" s="174">
        <v>160</v>
      </c>
      <c r="GG56" s="573"/>
      <c r="GH56" s="175"/>
      <c r="GI56" s="278">
        <f t="shared" si="20"/>
        <v>0</v>
      </c>
      <c r="GJ56" s="279">
        <f t="shared" si="21"/>
        <v>0</v>
      </c>
      <c r="GK56" s="280">
        <f t="shared" si="22"/>
        <v>0</v>
      </c>
      <c r="GL56" s="281">
        <f t="shared" si="23"/>
        <v>0</v>
      </c>
      <c r="GM56" s="23"/>
      <c r="GN56" s="23"/>
      <c r="GO56" s="174">
        <v>160</v>
      </c>
      <c r="GP56" s="573"/>
      <c r="GQ56" s="175"/>
      <c r="GR56" s="174">
        <v>160</v>
      </c>
      <c r="GS56" s="573"/>
      <c r="GT56" s="175"/>
      <c r="GU56" s="174">
        <v>160</v>
      </c>
      <c r="GV56" s="573"/>
      <c r="GW56" s="175"/>
      <c r="GX56" s="174">
        <v>160</v>
      </c>
      <c r="GY56" s="573"/>
      <c r="GZ56" s="175"/>
      <c r="HA56" s="174">
        <v>160</v>
      </c>
      <c r="HB56" s="573"/>
      <c r="HC56" s="175"/>
      <c r="HD56" s="174">
        <v>160</v>
      </c>
      <c r="HE56" s="573"/>
      <c r="HF56" s="175"/>
      <c r="HG56" s="174">
        <v>160</v>
      </c>
      <c r="HH56" s="573"/>
      <c r="HI56" s="175"/>
      <c r="HJ56" s="174">
        <v>160</v>
      </c>
      <c r="HK56" s="573"/>
      <c r="HL56" s="175"/>
      <c r="HM56" s="174">
        <v>160</v>
      </c>
      <c r="HN56" s="573"/>
      <c r="HO56" s="175"/>
      <c r="HP56" s="174">
        <v>160</v>
      </c>
      <c r="HQ56" s="573"/>
      <c r="HR56" s="175"/>
      <c r="HS56" s="174">
        <v>160</v>
      </c>
      <c r="HT56" s="573"/>
      <c r="HU56" s="175"/>
      <c r="HV56" s="174">
        <v>160</v>
      </c>
      <c r="HW56" s="573"/>
      <c r="HX56" s="175"/>
      <c r="HY56" s="278">
        <f t="shared" si="24"/>
        <v>0</v>
      </c>
      <c r="HZ56" s="279">
        <f t="shared" si="25"/>
        <v>0</v>
      </c>
      <c r="IA56" s="280">
        <f t="shared" si="26"/>
        <v>0</v>
      </c>
      <c r="IB56" s="281">
        <f t="shared" si="27"/>
        <v>0</v>
      </c>
      <c r="IC56" s="23"/>
      <c r="ID56" s="23"/>
      <c r="IE56" s="174">
        <v>160</v>
      </c>
      <c r="IF56" s="573"/>
      <c r="IG56" s="175"/>
      <c r="IH56" s="174">
        <v>160</v>
      </c>
      <c r="II56" s="573"/>
      <c r="IJ56" s="175"/>
      <c r="IK56" s="174">
        <v>160</v>
      </c>
      <c r="IL56" s="573"/>
      <c r="IM56" s="175"/>
      <c r="IN56" s="174">
        <v>160</v>
      </c>
      <c r="IO56" s="573"/>
      <c r="IP56" s="175"/>
      <c r="IQ56" s="174">
        <v>160</v>
      </c>
      <c r="IR56" s="573"/>
      <c r="IS56" s="175"/>
      <c r="IT56" s="174">
        <v>160</v>
      </c>
      <c r="IU56" s="573"/>
      <c r="IV56" s="175"/>
      <c r="IW56" s="174">
        <v>160</v>
      </c>
      <c r="IX56" s="573"/>
      <c r="IY56" s="175"/>
      <c r="IZ56" s="174">
        <v>160</v>
      </c>
      <c r="JA56" s="573"/>
      <c r="JB56" s="175"/>
      <c r="JC56" s="174">
        <v>160</v>
      </c>
      <c r="JD56" s="573"/>
      <c r="JE56" s="175"/>
      <c r="JF56" s="174">
        <v>160</v>
      </c>
      <c r="JG56" s="573"/>
      <c r="JH56" s="175"/>
      <c r="JI56" s="174">
        <v>160</v>
      </c>
      <c r="JJ56" s="573"/>
      <c r="JK56" s="175"/>
      <c r="JL56" s="174">
        <v>160</v>
      </c>
      <c r="JM56" s="573"/>
      <c r="JN56" s="175"/>
      <c r="JO56" s="278">
        <f t="shared" si="28"/>
        <v>0</v>
      </c>
      <c r="JP56" s="279">
        <f t="shared" si="29"/>
        <v>0</v>
      </c>
      <c r="JQ56" s="280">
        <f t="shared" si="30"/>
        <v>0</v>
      </c>
      <c r="JR56" s="281">
        <f t="shared" si="31"/>
        <v>0</v>
      </c>
      <c r="JS56" s="23"/>
      <c r="JT56" s="23"/>
      <c r="JU56" s="174">
        <v>160</v>
      </c>
      <c r="JV56" s="573"/>
      <c r="JW56" s="175"/>
      <c r="JX56" s="174">
        <v>160</v>
      </c>
      <c r="JY56" s="573"/>
      <c r="JZ56" s="175"/>
      <c r="KA56" s="174">
        <v>160</v>
      </c>
      <c r="KB56" s="573"/>
      <c r="KC56" s="175"/>
      <c r="KD56" s="174">
        <v>160</v>
      </c>
      <c r="KE56" s="573"/>
      <c r="KF56" s="175"/>
      <c r="KG56" s="174">
        <v>160</v>
      </c>
      <c r="KH56" s="573"/>
      <c r="KI56" s="175"/>
      <c r="KJ56" s="174">
        <v>160</v>
      </c>
      <c r="KK56" s="573"/>
      <c r="KL56" s="175"/>
      <c r="KM56" s="174">
        <v>160</v>
      </c>
      <c r="KN56" s="573"/>
      <c r="KO56" s="175"/>
      <c r="KP56" s="174">
        <v>160</v>
      </c>
      <c r="KQ56" s="573"/>
      <c r="KR56" s="175"/>
      <c r="KS56" s="174">
        <v>160</v>
      </c>
      <c r="KT56" s="573"/>
      <c r="KU56" s="175"/>
      <c r="KV56" s="174">
        <v>160</v>
      </c>
      <c r="KW56" s="573"/>
      <c r="KX56" s="175"/>
      <c r="KY56" s="174">
        <v>160</v>
      </c>
      <c r="KZ56" s="573"/>
      <c r="LA56" s="175"/>
      <c r="LB56" s="174">
        <v>160</v>
      </c>
      <c r="LC56" s="573"/>
      <c r="LD56" s="175"/>
      <c r="LE56" s="278">
        <f t="shared" si="32"/>
        <v>0</v>
      </c>
      <c r="LF56" s="279">
        <f t="shared" si="33"/>
        <v>0</v>
      </c>
      <c r="LG56" s="280">
        <f t="shared" si="34"/>
        <v>0</v>
      </c>
      <c r="LH56" s="281">
        <f t="shared" si="35"/>
        <v>0</v>
      </c>
      <c r="LI56" s="23"/>
      <c r="LJ56" s="23"/>
      <c r="LK56" s="174">
        <v>160</v>
      </c>
      <c r="LL56" s="573"/>
      <c r="LM56" s="175"/>
      <c r="LN56" s="174">
        <v>160</v>
      </c>
      <c r="LO56" s="573"/>
      <c r="LP56" s="175"/>
      <c r="LQ56" s="174">
        <v>160</v>
      </c>
      <c r="LR56" s="573"/>
      <c r="LS56" s="175"/>
      <c r="LT56" s="174">
        <v>160</v>
      </c>
      <c r="LU56" s="573"/>
      <c r="LV56" s="175"/>
      <c r="LW56" s="174">
        <v>160</v>
      </c>
      <c r="LX56" s="573"/>
      <c r="LY56" s="175"/>
      <c r="LZ56" s="174">
        <v>160</v>
      </c>
      <c r="MA56" s="573"/>
      <c r="MB56" s="175"/>
      <c r="MC56" s="174">
        <v>160</v>
      </c>
      <c r="MD56" s="573"/>
      <c r="ME56" s="175"/>
      <c r="MF56" s="174">
        <v>160</v>
      </c>
      <c r="MG56" s="573"/>
      <c r="MH56" s="175"/>
      <c r="MI56" s="174">
        <v>160</v>
      </c>
      <c r="MJ56" s="573"/>
      <c r="MK56" s="175"/>
      <c r="ML56" s="174">
        <v>160</v>
      </c>
      <c r="MM56" s="573"/>
      <c r="MN56" s="175"/>
      <c r="MO56" s="174">
        <v>160</v>
      </c>
      <c r="MP56" s="573"/>
      <c r="MQ56" s="175"/>
      <c r="MR56" s="174">
        <v>160</v>
      </c>
      <c r="MS56" s="573"/>
      <c r="MT56" s="175"/>
      <c r="MU56" s="278">
        <f t="shared" si="36"/>
        <v>0</v>
      </c>
      <c r="MV56" s="279">
        <f t="shared" si="37"/>
        <v>0</v>
      </c>
      <c r="MW56" s="280">
        <f t="shared" si="38"/>
        <v>0</v>
      </c>
      <c r="MX56" s="281">
        <f t="shared" si="39"/>
        <v>0</v>
      </c>
      <c r="MY56" s="23"/>
      <c r="MZ56" s="23"/>
      <c r="NA56" s="174">
        <v>160</v>
      </c>
      <c r="NB56" s="573"/>
      <c r="NC56" s="175"/>
      <c r="ND56" s="174">
        <v>160</v>
      </c>
      <c r="NE56" s="573"/>
      <c r="NF56" s="175"/>
      <c r="NG56" s="174">
        <v>160</v>
      </c>
      <c r="NH56" s="573"/>
      <c r="NI56" s="175"/>
      <c r="NJ56" s="174">
        <v>160</v>
      </c>
      <c r="NK56" s="573"/>
      <c r="NL56" s="175"/>
      <c r="NM56" s="174">
        <v>160</v>
      </c>
      <c r="NN56" s="573"/>
      <c r="NO56" s="175"/>
      <c r="NP56" s="174">
        <v>160</v>
      </c>
      <c r="NQ56" s="573"/>
      <c r="NR56" s="175"/>
      <c r="NS56" s="174">
        <v>160</v>
      </c>
      <c r="NT56" s="573"/>
      <c r="NU56" s="175"/>
      <c r="NV56" s="174">
        <v>160</v>
      </c>
      <c r="NW56" s="573"/>
      <c r="NX56" s="175"/>
      <c r="NY56" s="174">
        <v>160</v>
      </c>
      <c r="NZ56" s="573"/>
      <c r="OA56" s="175"/>
      <c r="OB56" s="174">
        <v>160</v>
      </c>
      <c r="OC56" s="573"/>
      <c r="OD56" s="175"/>
      <c r="OE56" s="174">
        <v>160</v>
      </c>
      <c r="OF56" s="573"/>
      <c r="OG56" s="175"/>
      <c r="OH56" s="174">
        <v>160</v>
      </c>
      <c r="OI56" s="573"/>
      <c r="OJ56" s="175"/>
      <c r="OK56" s="278">
        <f t="shared" si="40"/>
        <v>0</v>
      </c>
      <c r="OL56" s="279">
        <f t="shared" si="41"/>
        <v>0</v>
      </c>
      <c r="OM56" s="280">
        <f t="shared" si="42"/>
        <v>0</v>
      </c>
      <c r="ON56" s="281">
        <f t="shared" si="43"/>
        <v>0</v>
      </c>
      <c r="OO56" s="23"/>
      <c r="OP56" s="23"/>
      <c r="OQ56" s="571" t="s">
        <v>297</v>
      </c>
      <c r="OR56" s="577">
        <v>160</v>
      </c>
      <c r="OS56" s="573"/>
      <c r="OT56" s="175"/>
      <c r="OU56" s="278">
        <f t="shared" si="44"/>
        <v>0</v>
      </c>
      <c r="OV56" s="281">
        <f t="shared" si="45"/>
        <v>0</v>
      </c>
      <c r="OW56" s="280">
        <f t="shared" si="46"/>
        <v>0</v>
      </c>
      <c r="OX56" s="281">
        <f t="shared" si="47"/>
        <v>0</v>
      </c>
      <c r="OY56" s="574"/>
      <c r="OZ56" s="23"/>
      <c r="PA56" s="23"/>
      <c r="PB56" s="274">
        <f t="shared" si="53"/>
        <v>0</v>
      </c>
      <c r="PC56" s="275">
        <f t="shared" si="54"/>
        <v>0</v>
      </c>
      <c r="PD56" s="280">
        <f t="shared" si="55"/>
        <v>0</v>
      </c>
      <c r="PE56" s="281">
        <f t="shared" si="56"/>
        <v>0</v>
      </c>
      <c r="PF56" s="276">
        <f t="shared" si="57"/>
        <v>0</v>
      </c>
      <c r="PG56" s="277">
        <f t="shared" si="58"/>
        <v>0</v>
      </c>
      <c r="PH56" s="280">
        <f t="shared" si="59"/>
        <v>0</v>
      </c>
      <c r="PI56" s="279">
        <f t="shared" si="60"/>
        <v>0</v>
      </c>
      <c r="PJ56" s="406">
        <f t="shared" si="48"/>
        <v>0</v>
      </c>
      <c r="PK56" s="368">
        <f t="shared" si="49"/>
        <v>0</v>
      </c>
      <c r="PL56" s="409" t="s">
        <v>338</v>
      </c>
      <c r="PM56" s="373" t="s">
        <v>338</v>
      </c>
      <c r="PN56" s="406">
        <f t="shared" si="50"/>
        <v>0</v>
      </c>
      <c r="PO56" s="368">
        <f t="shared" si="51"/>
        <v>0</v>
      </c>
      <c r="PP56" s="26"/>
      <c r="PQ56" s="26"/>
      <c r="PR56" s="23"/>
      <c r="PX56" s="26"/>
    </row>
    <row r="57" spans="1:440" s="26" customFormat="1" ht="16.5" customHeight="1" x14ac:dyDescent="0.25">
      <c r="B57" s="118" t="s">
        <v>35</v>
      </c>
      <c r="C57" s="1094"/>
      <c r="D57" s="1095"/>
      <c r="E57" s="320"/>
      <c r="F57" s="656">
        <v>1</v>
      </c>
      <c r="G57" s="321"/>
      <c r="H57" s="122"/>
      <c r="I57" s="112">
        <f>INT(ROUND(F57,2)*(IF(RIGHT(G57,1)="*",data!$J$3*H57+(IF(H57&gt;0, data!$K$3,0)),(IF(G57&gt;0,data!$J$3*RIGHT(G57,5)+data!$K$3,0)))))</f>
        <v>0</v>
      </c>
      <c r="J57" s="112">
        <f>IF(E57&gt;0,I57*E57,0)</f>
        <v>0</v>
      </c>
      <c r="K57" s="112"/>
      <c r="L57" s="317"/>
      <c r="M57" s="316"/>
      <c r="N57" s="112">
        <f>INT(ROUND(F57,2)*(IF(J57&gt;0,(IF(L57="ano",data!$J$6,0)),0)))</f>
        <v>0</v>
      </c>
      <c r="O57" s="114">
        <f>IF(M57&gt;E57,N57*E57,N57*M57)</f>
        <v>0</v>
      </c>
      <c r="P57" s="123">
        <f>J57+O57</f>
        <v>0</v>
      </c>
      <c r="R57" s="116" t="str">
        <f t="shared" si="61"/>
        <v/>
      </c>
      <c r="S57" s="688"/>
      <c r="T57" s="117" t="s">
        <v>338</v>
      </c>
      <c r="U57" s="377" t="str">
        <f t="shared" si="62"/>
        <v/>
      </c>
      <c r="V57" s="26">
        <f>IF(P57&gt;0,IF(ISTEXT(C57)=TRUE,0,1),0)</f>
        <v>0</v>
      </c>
      <c r="W57" s="26">
        <f>IF(H57&gt;0,IF(RIGHT(G57,1)="*",0,1),0)</f>
        <v>0</v>
      </c>
      <c r="X57" s="26">
        <f>IF(OR(G57=data!$I$18,G57=data!$I$19,G57=data!$I$20,G57=data!$I$21,G57=data!$I$22,G57=data!$I$23,G57=data!$I$24,G57=data!$I$25,G57=data!$I$26,G57=data!$I$27,G57=data!$I$28,G57=data!$I$29,G57=data!$I$30,G57=data!$I$31,G57=data!$I$32,G57=data!$I$33,G57=data!$I$34,G57=data!$I$35,G57=data!$I$36,G57=data!$I$37,G57=data!$I$38,G57=data!$I$39,G57=data!$I$40,G57=data!$I$41,G57=data!$I$42,G57=data!$I$43,G57=data!$I$44),1,0)</f>
        <v>0</v>
      </c>
      <c r="Z57" s="176" t="s">
        <v>297</v>
      </c>
      <c r="AA57" s="10"/>
      <c r="AB57" s="10"/>
      <c r="AC57" s="168">
        <v>160</v>
      </c>
      <c r="AD57" s="328"/>
      <c r="AE57" s="223"/>
      <c r="AF57" s="168">
        <v>160</v>
      </c>
      <c r="AG57" s="328"/>
      <c r="AH57" s="223"/>
      <c r="AI57" s="168">
        <v>160</v>
      </c>
      <c r="AJ57" s="328"/>
      <c r="AK57" s="223"/>
      <c r="AL57" s="168">
        <v>160</v>
      </c>
      <c r="AM57" s="328"/>
      <c r="AN57" s="223"/>
      <c r="AO57" s="168">
        <v>160</v>
      </c>
      <c r="AP57" s="328"/>
      <c r="AQ57" s="223"/>
      <c r="AR57" s="168">
        <v>160</v>
      </c>
      <c r="AS57" s="328"/>
      <c r="AT57" s="223"/>
      <c r="AU57" s="168">
        <v>160</v>
      </c>
      <c r="AV57" s="328"/>
      <c r="AW57" s="223"/>
      <c r="AX57" s="168">
        <v>160</v>
      </c>
      <c r="AY57" s="328"/>
      <c r="AZ57" s="223"/>
      <c r="BA57" s="168">
        <v>160</v>
      </c>
      <c r="BB57" s="328"/>
      <c r="BC57" s="223"/>
      <c r="BD57" s="168">
        <v>160</v>
      </c>
      <c r="BE57" s="328"/>
      <c r="BF57" s="223"/>
      <c r="BG57" s="168">
        <v>160</v>
      </c>
      <c r="BH57" s="328"/>
      <c r="BI57" s="223"/>
      <c r="BJ57" s="168">
        <v>160</v>
      </c>
      <c r="BK57" s="328"/>
      <c r="BL57" s="223"/>
      <c r="BM57" s="280">
        <f t="shared" si="8"/>
        <v>0</v>
      </c>
      <c r="BN57" s="279">
        <f t="shared" si="9"/>
        <v>0</v>
      </c>
      <c r="BO57" s="280">
        <f t="shared" si="10"/>
        <v>0</v>
      </c>
      <c r="BP57" s="281">
        <f t="shared" si="11"/>
        <v>0</v>
      </c>
      <c r="BQ57" s="4"/>
      <c r="BR57" s="4"/>
      <c r="BS57" s="164">
        <v>160</v>
      </c>
      <c r="BT57" s="327"/>
      <c r="BU57" s="177"/>
      <c r="BV57" s="164">
        <v>160</v>
      </c>
      <c r="BW57" s="327"/>
      <c r="BX57" s="177"/>
      <c r="BY57" s="164">
        <v>160</v>
      </c>
      <c r="BZ57" s="327"/>
      <c r="CA57" s="177"/>
      <c r="CB57" s="164">
        <v>160</v>
      </c>
      <c r="CC57" s="327"/>
      <c r="CD57" s="177"/>
      <c r="CE57" s="164">
        <v>160</v>
      </c>
      <c r="CF57" s="327"/>
      <c r="CG57" s="177"/>
      <c r="CH57" s="164">
        <v>160</v>
      </c>
      <c r="CI57" s="327"/>
      <c r="CJ57" s="177"/>
      <c r="CK57" s="164">
        <v>160</v>
      </c>
      <c r="CL57" s="327"/>
      <c r="CM57" s="177"/>
      <c r="CN57" s="164">
        <v>160</v>
      </c>
      <c r="CO57" s="327"/>
      <c r="CP57" s="177"/>
      <c r="CQ57" s="164">
        <v>160</v>
      </c>
      <c r="CR57" s="327"/>
      <c r="CS57" s="177"/>
      <c r="CT57" s="164">
        <v>160</v>
      </c>
      <c r="CU57" s="327"/>
      <c r="CV57" s="177"/>
      <c r="CW57" s="164">
        <v>160</v>
      </c>
      <c r="CX57" s="327"/>
      <c r="CY57" s="177"/>
      <c r="CZ57" s="164">
        <v>160</v>
      </c>
      <c r="DA57" s="327"/>
      <c r="DB57" s="177"/>
      <c r="DC57" s="278">
        <f t="shared" si="12"/>
        <v>0</v>
      </c>
      <c r="DD57" s="279">
        <f t="shared" si="13"/>
        <v>0</v>
      </c>
      <c r="DE57" s="280">
        <f t="shared" si="14"/>
        <v>0</v>
      </c>
      <c r="DF57" s="281">
        <f t="shared" si="15"/>
        <v>0</v>
      </c>
      <c r="DG57" s="4"/>
      <c r="DH57" s="4"/>
      <c r="DI57" s="164">
        <v>160</v>
      </c>
      <c r="DJ57" s="327"/>
      <c r="DK57" s="177"/>
      <c r="DL57" s="164">
        <v>160</v>
      </c>
      <c r="DM57" s="327"/>
      <c r="DN57" s="177"/>
      <c r="DO57" s="164">
        <v>160</v>
      </c>
      <c r="DP57" s="327"/>
      <c r="DQ57" s="177"/>
      <c r="DR57" s="164">
        <v>160</v>
      </c>
      <c r="DS57" s="327"/>
      <c r="DT57" s="177"/>
      <c r="DU57" s="164">
        <v>160</v>
      </c>
      <c r="DV57" s="327"/>
      <c r="DW57" s="177"/>
      <c r="DX57" s="164">
        <v>160</v>
      </c>
      <c r="DY57" s="327"/>
      <c r="DZ57" s="177"/>
      <c r="EA57" s="164">
        <v>160</v>
      </c>
      <c r="EB57" s="327"/>
      <c r="EC57" s="177"/>
      <c r="ED57" s="164">
        <v>160</v>
      </c>
      <c r="EE57" s="327"/>
      <c r="EF57" s="177"/>
      <c r="EG57" s="164">
        <v>160</v>
      </c>
      <c r="EH57" s="327"/>
      <c r="EI57" s="177"/>
      <c r="EJ57" s="164">
        <v>160</v>
      </c>
      <c r="EK57" s="327"/>
      <c r="EL57" s="177"/>
      <c r="EM57" s="164">
        <v>160</v>
      </c>
      <c r="EN57" s="327"/>
      <c r="EO57" s="177"/>
      <c r="EP57" s="164">
        <v>160</v>
      </c>
      <c r="EQ57" s="327"/>
      <c r="ER57" s="177"/>
      <c r="ES57" s="278">
        <f t="shared" si="16"/>
        <v>0</v>
      </c>
      <c r="ET57" s="279">
        <f t="shared" si="17"/>
        <v>0</v>
      </c>
      <c r="EU57" s="280">
        <f t="shared" si="18"/>
        <v>0</v>
      </c>
      <c r="EV57" s="281">
        <f t="shared" si="19"/>
        <v>0</v>
      </c>
      <c r="EW57" s="4"/>
      <c r="EX57" s="4"/>
      <c r="EY57" s="164">
        <v>160</v>
      </c>
      <c r="EZ57" s="327"/>
      <c r="FA57" s="177"/>
      <c r="FB57" s="164">
        <v>160</v>
      </c>
      <c r="FC57" s="327"/>
      <c r="FD57" s="177"/>
      <c r="FE57" s="164">
        <v>160</v>
      </c>
      <c r="FF57" s="327"/>
      <c r="FG57" s="177"/>
      <c r="FH57" s="164">
        <v>160</v>
      </c>
      <c r="FI57" s="327"/>
      <c r="FJ57" s="177"/>
      <c r="FK57" s="164">
        <v>160</v>
      </c>
      <c r="FL57" s="327"/>
      <c r="FM57" s="177"/>
      <c r="FN57" s="164">
        <v>160</v>
      </c>
      <c r="FO57" s="327"/>
      <c r="FP57" s="177"/>
      <c r="FQ57" s="164">
        <v>160</v>
      </c>
      <c r="FR57" s="327"/>
      <c r="FS57" s="177"/>
      <c r="FT57" s="164">
        <v>160</v>
      </c>
      <c r="FU57" s="327"/>
      <c r="FV57" s="177"/>
      <c r="FW57" s="164">
        <v>160</v>
      </c>
      <c r="FX57" s="327"/>
      <c r="FY57" s="177"/>
      <c r="FZ57" s="164">
        <v>160</v>
      </c>
      <c r="GA57" s="327"/>
      <c r="GB57" s="177"/>
      <c r="GC57" s="164">
        <v>160</v>
      </c>
      <c r="GD57" s="327"/>
      <c r="GE57" s="177"/>
      <c r="GF57" s="164">
        <v>160</v>
      </c>
      <c r="GG57" s="327"/>
      <c r="GH57" s="177"/>
      <c r="GI57" s="278">
        <f t="shared" si="20"/>
        <v>0</v>
      </c>
      <c r="GJ57" s="279">
        <f t="shared" si="21"/>
        <v>0</v>
      </c>
      <c r="GK57" s="280">
        <f t="shared" si="22"/>
        <v>0</v>
      </c>
      <c r="GL57" s="281">
        <f t="shared" si="23"/>
        <v>0</v>
      </c>
      <c r="GM57" s="4"/>
      <c r="GN57" s="4"/>
      <c r="GO57" s="164">
        <v>160</v>
      </c>
      <c r="GP57" s="327"/>
      <c r="GQ57" s="177"/>
      <c r="GR57" s="164">
        <v>160</v>
      </c>
      <c r="GS57" s="327"/>
      <c r="GT57" s="177"/>
      <c r="GU57" s="164">
        <v>160</v>
      </c>
      <c r="GV57" s="327"/>
      <c r="GW57" s="177"/>
      <c r="GX57" s="164">
        <v>160</v>
      </c>
      <c r="GY57" s="327"/>
      <c r="GZ57" s="177"/>
      <c r="HA57" s="164">
        <v>160</v>
      </c>
      <c r="HB57" s="327"/>
      <c r="HC57" s="177"/>
      <c r="HD57" s="164">
        <v>160</v>
      </c>
      <c r="HE57" s="327"/>
      <c r="HF57" s="177"/>
      <c r="HG57" s="164">
        <v>160</v>
      </c>
      <c r="HH57" s="327"/>
      <c r="HI57" s="177"/>
      <c r="HJ57" s="164">
        <v>160</v>
      </c>
      <c r="HK57" s="327"/>
      <c r="HL57" s="177"/>
      <c r="HM57" s="164">
        <v>160</v>
      </c>
      <c r="HN57" s="327"/>
      <c r="HO57" s="177"/>
      <c r="HP57" s="164">
        <v>160</v>
      </c>
      <c r="HQ57" s="327"/>
      <c r="HR57" s="177"/>
      <c r="HS57" s="164">
        <v>160</v>
      </c>
      <c r="HT57" s="327"/>
      <c r="HU57" s="177"/>
      <c r="HV57" s="164">
        <v>160</v>
      </c>
      <c r="HW57" s="327"/>
      <c r="HX57" s="177"/>
      <c r="HY57" s="278">
        <f t="shared" si="24"/>
        <v>0</v>
      </c>
      <c r="HZ57" s="279">
        <f t="shared" si="25"/>
        <v>0</v>
      </c>
      <c r="IA57" s="280">
        <f t="shared" si="26"/>
        <v>0</v>
      </c>
      <c r="IB57" s="281">
        <f t="shared" si="27"/>
        <v>0</v>
      </c>
      <c r="IC57" s="4"/>
      <c r="ID57" s="4"/>
      <c r="IE57" s="164">
        <v>160</v>
      </c>
      <c r="IF57" s="327"/>
      <c r="IG57" s="177"/>
      <c r="IH57" s="164">
        <v>160</v>
      </c>
      <c r="II57" s="327"/>
      <c r="IJ57" s="177"/>
      <c r="IK57" s="164">
        <v>160</v>
      </c>
      <c r="IL57" s="327"/>
      <c r="IM57" s="177"/>
      <c r="IN57" s="164">
        <v>160</v>
      </c>
      <c r="IO57" s="327"/>
      <c r="IP57" s="177"/>
      <c r="IQ57" s="164">
        <v>160</v>
      </c>
      <c r="IR57" s="327"/>
      <c r="IS57" s="177"/>
      <c r="IT57" s="164">
        <v>160</v>
      </c>
      <c r="IU57" s="327"/>
      <c r="IV57" s="177"/>
      <c r="IW57" s="164">
        <v>160</v>
      </c>
      <c r="IX57" s="327"/>
      <c r="IY57" s="177"/>
      <c r="IZ57" s="164">
        <v>160</v>
      </c>
      <c r="JA57" s="327"/>
      <c r="JB57" s="177"/>
      <c r="JC57" s="164">
        <v>160</v>
      </c>
      <c r="JD57" s="327"/>
      <c r="JE57" s="177"/>
      <c r="JF57" s="164">
        <v>160</v>
      </c>
      <c r="JG57" s="327"/>
      <c r="JH57" s="177"/>
      <c r="JI57" s="164">
        <v>160</v>
      </c>
      <c r="JJ57" s="327"/>
      <c r="JK57" s="177"/>
      <c r="JL57" s="164">
        <v>160</v>
      </c>
      <c r="JM57" s="327"/>
      <c r="JN57" s="177"/>
      <c r="JO57" s="278">
        <f t="shared" si="28"/>
        <v>0</v>
      </c>
      <c r="JP57" s="279">
        <f t="shared" si="29"/>
        <v>0</v>
      </c>
      <c r="JQ57" s="280">
        <f t="shared" si="30"/>
        <v>0</v>
      </c>
      <c r="JR57" s="281">
        <f t="shared" si="31"/>
        <v>0</v>
      </c>
      <c r="JS57" s="4"/>
      <c r="JT57" s="4"/>
      <c r="JU57" s="164">
        <v>160</v>
      </c>
      <c r="JV57" s="327"/>
      <c r="JW57" s="177"/>
      <c r="JX57" s="164">
        <v>160</v>
      </c>
      <c r="JY57" s="327"/>
      <c r="JZ57" s="177"/>
      <c r="KA57" s="164">
        <v>160</v>
      </c>
      <c r="KB57" s="327"/>
      <c r="KC57" s="177"/>
      <c r="KD57" s="164">
        <v>160</v>
      </c>
      <c r="KE57" s="327"/>
      <c r="KF57" s="177"/>
      <c r="KG57" s="164">
        <v>160</v>
      </c>
      <c r="KH57" s="327"/>
      <c r="KI57" s="177"/>
      <c r="KJ57" s="164">
        <v>160</v>
      </c>
      <c r="KK57" s="327"/>
      <c r="KL57" s="177"/>
      <c r="KM57" s="164">
        <v>160</v>
      </c>
      <c r="KN57" s="327"/>
      <c r="KO57" s="177"/>
      <c r="KP57" s="164">
        <v>160</v>
      </c>
      <c r="KQ57" s="327"/>
      <c r="KR57" s="177"/>
      <c r="KS57" s="164">
        <v>160</v>
      </c>
      <c r="KT57" s="327"/>
      <c r="KU57" s="177"/>
      <c r="KV57" s="164">
        <v>160</v>
      </c>
      <c r="KW57" s="327"/>
      <c r="KX57" s="177"/>
      <c r="KY57" s="164">
        <v>160</v>
      </c>
      <c r="KZ57" s="327"/>
      <c r="LA57" s="177"/>
      <c r="LB57" s="164">
        <v>160</v>
      </c>
      <c r="LC57" s="327"/>
      <c r="LD57" s="177"/>
      <c r="LE57" s="278">
        <f t="shared" si="32"/>
        <v>0</v>
      </c>
      <c r="LF57" s="279">
        <f t="shared" si="33"/>
        <v>0</v>
      </c>
      <c r="LG57" s="280">
        <f t="shared" si="34"/>
        <v>0</v>
      </c>
      <c r="LH57" s="281">
        <f t="shared" si="35"/>
        <v>0</v>
      </c>
      <c r="LI57" s="4"/>
      <c r="LJ57" s="4"/>
      <c r="LK57" s="164">
        <v>160</v>
      </c>
      <c r="LL57" s="327"/>
      <c r="LM57" s="177"/>
      <c r="LN57" s="164">
        <v>160</v>
      </c>
      <c r="LO57" s="327"/>
      <c r="LP57" s="177"/>
      <c r="LQ57" s="164">
        <v>160</v>
      </c>
      <c r="LR57" s="327"/>
      <c r="LS57" s="177"/>
      <c r="LT57" s="164">
        <v>160</v>
      </c>
      <c r="LU57" s="327"/>
      <c r="LV57" s="177"/>
      <c r="LW57" s="164">
        <v>160</v>
      </c>
      <c r="LX57" s="327"/>
      <c r="LY57" s="177"/>
      <c r="LZ57" s="164">
        <v>160</v>
      </c>
      <c r="MA57" s="327"/>
      <c r="MB57" s="177"/>
      <c r="MC57" s="164">
        <v>160</v>
      </c>
      <c r="MD57" s="327"/>
      <c r="ME57" s="177"/>
      <c r="MF57" s="164">
        <v>160</v>
      </c>
      <c r="MG57" s="327"/>
      <c r="MH57" s="177"/>
      <c r="MI57" s="164">
        <v>160</v>
      </c>
      <c r="MJ57" s="327"/>
      <c r="MK57" s="177"/>
      <c r="ML57" s="164">
        <v>160</v>
      </c>
      <c r="MM57" s="327"/>
      <c r="MN57" s="177"/>
      <c r="MO57" s="164">
        <v>160</v>
      </c>
      <c r="MP57" s="327"/>
      <c r="MQ57" s="177"/>
      <c r="MR57" s="164">
        <v>160</v>
      </c>
      <c r="MS57" s="327"/>
      <c r="MT57" s="177"/>
      <c r="MU57" s="278">
        <f t="shared" si="36"/>
        <v>0</v>
      </c>
      <c r="MV57" s="279">
        <f t="shared" si="37"/>
        <v>0</v>
      </c>
      <c r="MW57" s="280">
        <f t="shared" si="38"/>
        <v>0</v>
      </c>
      <c r="MX57" s="281">
        <f t="shared" si="39"/>
        <v>0</v>
      </c>
      <c r="MY57" s="4"/>
      <c r="MZ57" s="4"/>
      <c r="NA57" s="164">
        <v>160</v>
      </c>
      <c r="NB57" s="327"/>
      <c r="NC57" s="177"/>
      <c r="ND57" s="164">
        <v>160</v>
      </c>
      <c r="NE57" s="327"/>
      <c r="NF57" s="177"/>
      <c r="NG57" s="164">
        <v>160</v>
      </c>
      <c r="NH57" s="327"/>
      <c r="NI57" s="177"/>
      <c r="NJ57" s="164">
        <v>160</v>
      </c>
      <c r="NK57" s="327"/>
      <c r="NL57" s="177"/>
      <c r="NM57" s="164">
        <v>160</v>
      </c>
      <c r="NN57" s="327"/>
      <c r="NO57" s="177"/>
      <c r="NP57" s="164">
        <v>160</v>
      </c>
      <c r="NQ57" s="327"/>
      <c r="NR57" s="177"/>
      <c r="NS57" s="164">
        <v>160</v>
      </c>
      <c r="NT57" s="327"/>
      <c r="NU57" s="177"/>
      <c r="NV57" s="164">
        <v>160</v>
      </c>
      <c r="NW57" s="327"/>
      <c r="NX57" s="177"/>
      <c r="NY57" s="164">
        <v>160</v>
      </c>
      <c r="NZ57" s="327"/>
      <c r="OA57" s="177"/>
      <c r="OB57" s="164">
        <v>160</v>
      </c>
      <c r="OC57" s="327"/>
      <c r="OD57" s="177"/>
      <c r="OE57" s="164">
        <v>160</v>
      </c>
      <c r="OF57" s="327"/>
      <c r="OG57" s="177"/>
      <c r="OH57" s="164">
        <v>160</v>
      </c>
      <c r="OI57" s="327"/>
      <c r="OJ57" s="177"/>
      <c r="OK57" s="278">
        <f t="shared" si="40"/>
        <v>0</v>
      </c>
      <c r="OL57" s="279">
        <f t="shared" si="41"/>
        <v>0</v>
      </c>
      <c r="OM57" s="280">
        <f t="shared" si="42"/>
        <v>0</v>
      </c>
      <c r="ON57" s="281">
        <f t="shared" si="43"/>
        <v>0</v>
      </c>
      <c r="OO57" s="4"/>
      <c r="OP57" s="4"/>
      <c r="OQ57" s="283" t="s">
        <v>297</v>
      </c>
      <c r="OR57" s="354">
        <v>160</v>
      </c>
      <c r="OS57" s="327"/>
      <c r="OT57" s="177"/>
      <c r="OU57" s="278">
        <f t="shared" si="44"/>
        <v>0</v>
      </c>
      <c r="OV57" s="281">
        <f t="shared" si="45"/>
        <v>0</v>
      </c>
      <c r="OW57" s="280">
        <f t="shared" si="46"/>
        <v>0</v>
      </c>
      <c r="OX57" s="281">
        <f t="shared" si="47"/>
        <v>0</v>
      </c>
      <c r="OY57" s="293"/>
      <c r="OZ57" s="4"/>
      <c r="PA57" s="4"/>
      <c r="PB57" s="274">
        <f t="shared" si="53"/>
        <v>0</v>
      </c>
      <c r="PC57" s="275">
        <f t="shared" si="54"/>
        <v>0</v>
      </c>
      <c r="PD57" s="280">
        <f t="shared" si="55"/>
        <v>0</v>
      </c>
      <c r="PE57" s="281">
        <f t="shared" si="56"/>
        <v>0</v>
      </c>
      <c r="PF57" s="276">
        <f t="shared" si="57"/>
        <v>0</v>
      </c>
      <c r="PG57" s="277">
        <f t="shared" si="58"/>
        <v>0</v>
      </c>
      <c r="PH57" s="280">
        <f t="shared" si="59"/>
        <v>0</v>
      </c>
      <c r="PI57" s="279">
        <f t="shared" si="60"/>
        <v>0</v>
      </c>
      <c r="PJ57" s="406">
        <f t="shared" si="48"/>
        <v>0</v>
      </c>
      <c r="PK57" s="368">
        <f t="shared" si="49"/>
        <v>0</v>
      </c>
      <c r="PL57" s="409" t="s">
        <v>338</v>
      </c>
      <c r="PM57" s="373" t="s">
        <v>338</v>
      </c>
      <c r="PN57" s="406">
        <f t="shared" si="50"/>
        <v>0</v>
      </c>
      <c r="PO57" s="368">
        <f t="shared" si="51"/>
        <v>0</v>
      </c>
      <c r="PR57" s="4"/>
    </row>
    <row r="58" spans="1:440" s="28" customFormat="1" ht="15" hidden="1" customHeight="1" x14ac:dyDescent="0.25">
      <c r="A58" s="26"/>
      <c r="B58" s="118"/>
      <c r="C58" s="585"/>
      <c r="D58" s="586"/>
      <c r="E58" s="589"/>
      <c r="F58" s="656"/>
      <c r="G58" s="588"/>
      <c r="H58" s="119"/>
      <c r="I58" s="112">
        <f>INT(ROUND(F58,2)*(IF(RIGHT(G58,1)="*",data!$J$3*H58+(IF(H58&gt;0, data!$K$3,0)),(IF(G58&gt;0,data!$J$3*RIGHT(G58,5)+data!$K$3,0)))))</f>
        <v>0</v>
      </c>
      <c r="J58" s="112"/>
      <c r="K58" s="112"/>
      <c r="L58" s="543"/>
      <c r="M58" s="536"/>
      <c r="N58" s="112">
        <f>INT(ROUND(F58,2)*(IF(J58&gt;0,(IF(L58="ano",data!$J$6,0)),0)))</f>
        <v>0</v>
      </c>
      <c r="O58" s="114"/>
      <c r="P58" s="123"/>
      <c r="Q58" s="26"/>
      <c r="R58" s="116" t="str">
        <f t="shared" si="61"/>
        <v/>
      </c>
      <c r="S58" s="688"/>
      <c r="T58" s="117" t="s">
        <v>338</v>
      </c>
      <c r="U58" s="377" t="str">
        <f t="shared" si="62"/>
        <v/>
      </c>
      <c r="X58" s="26">
        <f>IF(OR(G58=data!$I$18,G58=data!$I$19,G58=data!$I$20,G58=data!$I$21,G58=data!$I$22,G58=data!$I$23,G58=data!$I$24,G58=data!$I$25,G58=data!$I$26,G58=data!$I$27,G58=data!$I$28,G58=data!$I$29,G58=data!$I$30,G58=data!$I$31,G58=data!$I$32,G58=data!$I$33,G58=data!$I$34,G58=data!$I$35,G58=data!$I$36,G58=data!$I$37,G58=data!$I$38,G58=data!$I$39,G58=data!$I$40,G58=data!$I$41,G58=data!$I$42,G58=data!$I$43,G58=data!$I$44),1,0)</f>
        <v>0</v>
      </c>
      <c r="Y58" s="26"/>
      <c r="Z58" s="173" t="s">
        <v>297</v>
      </c>
      <c r="AA58" s="10"/>
      <c r="AB58" s="10"/>
      <c r="AC58" s="560">
        <v>160</v>
      </c>
      <c r="AD58" s="561"/>
      <c r="AE58" s="562"/>
      <c r="AF58" s="560">
        <v>160</v>
      </c>
      <c r="AG58" s="561"/>
      <c r="AH58" s="562"/>
      <c r="AI58" s="560">
        <v>160</v>
      </c>
      <c r="AJ58" s="561"/>
      <c r="AK58" s="562"/>
      <c r="AL58" s="560">
        <v>160</v>
      </c>
      <c r="AM58" s="561"/>
      <c r="AN58" s="562"/>
      <c r="AO58" s="560">
        <v>160</v>
      </c>
      <c r="AP58" s="561"/>
      <c r="AQ58" s="562"/>
      <c r="AR58" s="560">
        <v>160</v>
      </c>
      <c r="AS58" s="561"/>
      <c r="AT58" s="562"/>
      <c r="AU58" s="560">
        <v>160</v>
      </c>
      <c r="AV58" s="561"/>
      <c r="AW58" s="562"/>
      <c r="AX58" s="560">
        <v>160</v>
      </c>
      <c r="AY58" s="561"/>
      <c r="AZ58" s="562"/>
      <c r="BA58" s="560">
        <v>160</v>
      </c>
      <c r="BB58" s="561"/>
      <c r="BC58" s="562"/>
      <c r="BD58" s="560">
        <v>160</v>
      </c>
      <c r="BE58" s="561"/>
      <c r="BF58" s="562"/>
      <c r="BG58" s="560">
        <v>160</v>
      </c>
      <c r="BH58" s="561"/>
      <c r="BI58" s="562"/>
      <c r="BJ58" s="560">
        <v>160</v>
      </c>
      <c r="BK58" s="561"/>
      <c r="BL58" s="562"/>
      <c r="BM58" s="280">
        <f t="shared" si="8"/>
        <v>0</v>
      </c>
      <c r="BN58" s="279">
        <f t="shared" si="9"/>
        <v>0</v>
      </c>
      <c r="BO58" s="280">
        <f t="shared" si="10"/>
        <v>0</v>
      </c>
      <c r="BP58" s="281">
        <f t="shared" si="11"/>
        <v>0</v>
      </c>
      <c r="BQ58" s="23"/>
      <c r="BR58" s="23"/>
      <c r="BS58" s="174">
        <v>160</v>
      </c>
      <c r="BT58" s="573"/>
      <c r="BU58" s="175"/>
      <c r="BV58" s="174">
        <v>160</v>
      </c>
      <c r="BW58" s="573"/>
      <c r="BX58" s="175"/>
      <c r="BY58" s="174">
        <v>160</v>
      </c>
      <c r="BZ58" s="573"/>
      <c r="CA58" s="175"/>
      <c r="CB58" s="174">
        <v>160</v>
      </c>
      <c r="CC58" s="573"/>
      <c r="CD58" s="175"/>
      <c r="CE58" s="174">
        <v>160</v>
      </c>
      <c r="CF58" s="573"/>
      <c r="CG58" s="175"/>
      <c r="CH58" s="174">
        <v>160</v>
      </c>
      <c r="CI58" s="573"/>
      <c r="CJ58" s="175"/>
      <c r="CK58" s="174">
        <v>160</v>
      </c>
      <c r="CL58" s="573"/>
      <c r="CM58" s="175"/>
      <c r="CN58" s="174">
        <v>160</v>
      </c>
      <c r="CO58" s="573"/>
      <c r="CP58" s="175"/>
      <c r="CQ58" s="174">
        <v>160</v>
      </c>
      <c r="CR58" s="573"/>
      <c r="CS58" s="175"/>
      <c r="CT58" s="174">
        <v>160</v>
      </c>
      <c r="CU58" s="573"/>
      <c r="CV58" s="175"/>
      <c r="CW58" s="174">
        <v>160</v>
      </c>
      <c r="CX58" s="573"/>
      <c r="CY58" s="175"/>
      <c r="CZ58" s="174">
        <v>160</v>
      </c>
      <c r="DA58" s="573"/>
      <c r="DB58" s="175"/>
      <c r="DC58" s="278">
        <f t="shared" si="12"/>
        <v>0</v>
      </c>
      <c r="DD58" s="279">
        <f t="shared" si="13"/>
        <v>0</v>
      </c>
      <c r="DE58" s="280">
        <f t="shared" si="14"/>
        <v>0</v>
      </c>
      <c r="DF58" s="281">
        <f t="shared" si="15"/>
        <v>0</v>
      </c>
      <c r="DG58" s="23"/>
      <c r="DH58" s="23"/>
      <c r="DI58" s="174">
        <v>160</v>
      </c>
      <c r="DJ58" s="573"/>
      <c r="DK58" s="175"/>
      <c r="DL58" s="174">
        <v>160</v>
      </c>
      <c r="DM58" s="573"/>
      <c r="DN58" s="175"/>
      <c r="DO58" s="174">
        <v>160</v>
      </c>
      <c r="DP58" s="573"/>
      <c r="DQ58" s="175"/>
      <c r="DR58" s="174">
        <v>160</v>
      </c>
      <c r="DS58" s="573"/>
      <c r="DT58" s="175"/>
      <c r="DU58" s="174">
        <v>160</v>
      </c>
      <c r="DV58" s="573"/>
      <c r="DW58" s="175"/>
      <c r="DX58" s="174">
        <v>160</v>
      </c>
      <c r="DY58" s="573"/>
      <c r="DZ58" s="175"/>
      <c r="EA58" s="174">
        <v>160</v>
      </c>
      <c r="EB58" s="573"/>
      <c r="EC58" s="175"/>
      <c r="ED58" s="174">
        <v>160</v>
      </c>
      <c r="EE58" s="573"/>
      <c r="EF58" s="175"/>
      <c r="EG58" s="174">
        <v>160</v>
      </c>
      <c r="EH58" s="573"/>
      <c r="EI58" s="175"/>
      <c r="EJ58" s="174">
        <v>160</v>
      </c>
      <c r="EK58" s="573"/>
      <c r="EL58" s="175"/>
      <c r="EM58" s="174">
        <v>160</v>
      </c>
      <c r="EN58" s="573"/>
      <c r="EO58" s="175"/>
      <c r="EP58" s="174">
        <v>160</v>
      </c>
      <c r="EQ58" s="573"/>
      <c r="ER58" s="175"/>
      <c r="ES58" s="278">
        <f t="shared" si="16"/>
        <v>0</v>
      </c>
      <c r="ET58" s="279">
        <f t="shared" si="17"/>
        <v>0</v>
      </c>
      <c r="EU58" s="280">
        <f t="shared" si="18"/>
        <v>0</v>
      </c>
      <c r="EV58" s="281">
        <f t="shared" si="19"/>
        <v>0</v>
      </c>
      <c r="EW58" s="23"/>
      <c r="EX58" s="23"/>
      <c r="EY58" s="174">
        <v>160</v>
      </c>
      <c r="EZ58" s="573"/>
      <c r="FA58" s="175"/>
      <c r="FB58" s="174">
        <v>160</v>
      </c>
      <c r="FC58" s="573"/>
      <c r="FD58" s="175"/>
      <c r="FE58" s="174">
        <v>160</v>
      </c>
      <c r="FF58" s="573"/>
      <c r="FG58" s="175"/>
      <c r="FH58" s="174">
        <v>160</v>
      </c>
      <c r="FI58" s="573"/>
      <c r="FJ58" s="175"/>
      <c r="FK58" s="174">
        <v>160</v>
      </c>
      <c r="FL58" s="573"/>
      <c r="FM58" s="175"/>
      <c r="FN58" s="174">
        <v>160</v>
      </c>
      <c r="FO58" s="573"/>
      <c r="FP58" s="175"/>
      <c r="FQ58" s="174">
        <v>160</v>
      </c>
      <c r="FR58" s="573"/>
      <c r="FS58" s="175"/>
      <c r="FT58" s="174">
        <v>160</v>
      </c>
      <c r="FU58" s="573"/>
      <c r="FV58" s="175"/>
      <c r="FW58" s="174">
        <v>160</v>
      </c>
      <c r="FX58" s="573"/>
      <c r="FY58" s="175"/>
      <c r="FZ58" s="174">
        <v>160</v>
      </c>
      <c r="GA58" s="573"/>
      <c r="GB58" s="175"/>
      <c r="GC58" s="174">
        <v>160</v>
      </c>
      <c r="GD58" s="573"/>
      <c r="GE58" s="175"/>
      <c r="GF58" s="174">
        <v>160</v>
      </c>
      <c r="GG58" s="573"/>
      <c r="GH58" s="175"/>
      <c r="GI58" s="278">
        <f t="shared" si="20"/>
        <v>0</v>
      </c>
      <c r="GJ58" s="279">
        <f t="shared" si="21"/>
        <v>0</v>
      </c>
      <c r="GK58" s="280">
        <f t="shared" si="22"/>
        <v>0</v>
      </c>
      <c r="GL58" s="281">
        <f t="shared" si="23"/>
        <v>0</v>
      </c>
      <c r="GM58" s="23"/>
      <c r="GN58" s="23"/>
      <c r="GO58" s="174">
        <v>160</v>
      </c>
      <c r="GP58" s="573"/>
      <c r="GQ58" s="175"/>
      <c r="GR58" s="174">
        <v>160</v>
      </c>
      <c r="GS58" s="573"/>
      <c r="GT58" s="175"/>
      <c r="GU58" s="174">
        <v>160</v>
      </c>
      <c r="GV58" s="573"/>
      <c r="GW58" s="175"/>
      <c r="GX58" s="174">
        <v>160</v>
      </c>
      <c r="GY58" s="573"/>
      <c r="GZ58" s="175"/>
      <c r="HA58" s="174">
        <v>160</v>
      </c>
      <c r="HB58" s="573"/>
      <c r="HC58" s="175"/>
      <c r="HD58" s="174">
        <v>160</v>
      </c>
      <c r="HE58" s="573"/>
      <c r="HF58" s="175"/>
      <c r="HG58" s="174">
        <v>160</v>
      </c>
      <c r="HH58" s="573"/>
      <c r="HI58" s="175"/>
      <c r="HJ58" s="174">
        <v>160</v>
      </c>
      <c r="HK58" s="573"/>
      <c r="HL58" s="175"/>
      <c r="HM58" s="174">
        <v>160</v>
      </c>
      <c r="HN58" s="573"/>
      <c r="HO58" s="175"/>
      <c r="HP58" s="174">
        <v>160</v>
      </c>
      <c r="HQ58" s="573"/>
      <c r="HR58" s="175"/>
      <c r="HS58" s="174">
        <v>160</v>
      </c>
      <c r="HT58" s="573"/>
      <c r="HU58" s="175"/>
      <c r="HV58" s="174">
        <v>160</v>
      </c>
      <c r="HW58" s="573"/>
      <c r="HX58" s="175"/>
      <c r="HY58" s="278">
        <f t="shared" si="24"/>
        <v>0</v>
      </c>
      <c r="HZ58" s="279">
        <f t="shared" si="25"/>
        <v>0</v>
      </c>
      <c r="IA58" s="280">
        <f t="shared" si="26"/>
        <v>0</v>
      </c>
      <c r="IB58" s="281">
        <f t="shared" si="27"/>
        <v>0</v>
      </c>
      <c r="IC58" s="23"/>
      <c r="ID58" s="23"/>
      <c r="IE58" s="174">
        <v>160</v>
      </c>
      <c r="IF58" s="573"/>
      <c r="IG58" s="175"/>
      <c r="IH58" s="174">
        <v>160</v>
      </c>
      <c r="II58" s="573"/>
      <c r="IJ58" s="175"/>
      <c r="IK58" s="174">
        <v>160</v>
      </c>
      <c r="IL58" s="573"/>
      <c r="IM58" s="175"/>
      <c r="IN58" s="174">
        <v>160</v>
      </c>
      <c r="IO58" s="573"/>
      <c r="IP58" s="175"/>
      <c r="IQ58" s="174">
        <v>160</v>
      </c>
      <c r="IR58" s="573"/>
      <c r="IS58" s="175"/>
      <c r="IT58" s="174">
        <v>160</v>
      </c>
      <c r="IU58" s="573"/>
      <c r="IV58" s="175"/>
      <c r="IW58" s="174">
        <v>160</v>
      </c>
      <c r="IX58" s="573"/>
      <c r="IY58" s="175"/>
      <c r="IZ58" s="174">
        <v>160</v>
      </c>
      <c r="JA58" s="573"/>
      <c r="JB58" s="175"/>
      <c r="JC58" s="174">
        <v>160</v>
      </c>
      <c r="JD58" s="573"/>
      <c r="JE58" s="175"/>
      <c r="JF58" s="174">
        <v>160</v>
      </c>
      <c r="JG58" s="573"/>
      <c r="JH58" s="175"/>
      <c r="JI58" s="174">
        <v>160</v>
      </c>
      <c r="JJ58" s="573"/>
      <c r="JK58" s="175"/>
      <c r="JL58" s="174">
        <v>160</v>
      </c>
      <c r="JM58" s="573"/>
      <c r="JN58" s="175"/>
      <c r="JO58" s="278">
        <f t="shared" si="28"/>
        <v>0</v>
      </c>
      <c r="JP58" s="279">
        <f t="shared" si="29"/>
        <v>0</v>
      </c>
      <c r="JQ58" s="280">
        <f t="shared" si="30"/>
        <v>0</v>
      </c>
      <c r="JR58" s="281">
        <f t="shared" si="31"/>
        <v>0</v>
      </c>
      <c r="JS58" s="23"/>
      <c r="JT58" s="23"/>
      <c r="JU58" s="174">
        <v>160</v>
      </c>
      <c r="JV58" s="573"/>
      <c r="JW58" s="175"/>
      <c r="JX58" s="174">
        <v>160</v>
      </c>
      <c r="JY58" s="573"/>
      <c r="JZ58" s="175"/>
      <c r="KA58" s="174">
        <v>160</v>
      </c>
      <c r="KB58" s="573"/>
      <c r="KC58" s="175"/>
      <c r="KD58" s="174">
        <v>160</v>
      </c>
      <c r="KE58" s="573"/>
      <c r="KF58" s="175"/>
      <c r="KG58" s="174">
        <v>160</v>
      </c>
      <c r="KH58" s="573"/>
      <c r="KI58" s="175"/>
      <c r="KJ58" s="174">
        <v>160</v>
      </c>
      <c r="KK58" s="573"/>
      <c r="KL58" s="175"/>
      <c r="KM58" s="174">
        <v>160</v>
      </c>
      <c r="KN58" s="573"/>
      <c r="KO58" s="175"/>
      <c r="KP58" s="174">
        <v>160</v>
      </c>
      <c r="KQ58" s="573"/>
      <c r="KR58" s="175"/>
      <c r="KS58" s="174">
        <v>160</v>
      </c>
      <c r="KT58" s="573"/>
      <c r="KU58" s="175"/>
      <c r="KV58" s="174">
        <v>160</v>
      </c>
      <c r="KW58" s="573"/>
      <c r="KX58" s="175"/>
      <c r="KY58" s="174">
        <v>160</v>
      </c>
      <c r="KZ58" s="573"/>
      <c r="LA58" s="175"/>
      <c r="LB58" s="174">
        <v>160</v>
      </c>
      <c r="LC58" s="573"/>
      <c r="LD58" s="175"/>
      <c r="LE58" s="278">
        <f t="shared" si="32"/>
        <v>0</v>
      </c>
      <c r="LF58" s="279">
        <f t="shared" si="33"/>
        <v>0</v>
      </c>
      <c r="LG58" s="280">
        <f t="shared" si="34"/>
        <v>0</v>
      </c>
      <c r="LH58" s="281">
        <f t="shared" si="35"/>
        <v>0</v>
      </c>
      <c r="LI58" s="23"/>
      <c r="LJ58" s="23"/>
      <c r="LK58" s="174">
        <v>160</v>
      </c>
      <c r="LL58" s="573"/>
      <c r="LM58" s="175"/>
      <c r="LN58" s="174">
        <v>160</v>
      </c>
      <c r="LO58" s="573"/>
      <c r="LP58" s="175"/>
      <c r="LQ58" s="174">
        <v>160</v>
      </c>
      <c r="LR58" s="573"/>
      <c r="LS58" s="175"/>
      <c r="LT58" s="174">
        <v>160</v>
      </c>
      <c r="LU58" s="573"/>
      <c r="LV58" s="175"/>
      <c r="LW58" s="174">
        <v>160</v>
      </c>
      <c r="LX58" s="573"/>
      <c r="LY58" s="175"/>
      <c r="LZ58" s="174">
        <v>160</v>
      </c>
      <c r="MA58" s="573"/>
      <c r="MB58" s="175"/>
      <c r="MC58" s="174">
        <v>160</v>
      </c>
      <c r="MD58" s="573"/>
      <c r="ME58" s="175"/>
      <c r="MF58" s="174">
        <v>160</v>
      </c>
      <c r="MG58" s="573"/>
      <c r="MH58" s="175"/>
      <c r="MI58" s="174">
        <v>160</v>
      </c>
      <c r="MJ58" s="573"/>
      <c r="MK58" s="175"/>
      <c r="ML58" s="174">
        <v>160</v>
      </c>
      <c r="MM58" s="573"/>
      <c r="MN58" s="175"/>
      <c r="MO58" s="174">
        <v>160</v>
      </c>
      <c r="MP58" s="573"/>
      <c r="MQ58" s="175"/>
      <c r="MR58" s="174">
        <v>160</v>
      </c>
      <c r="MS58" s="573"/>
      <c r="MT58" s="175"/>
      <c r="MU58" s="278">
        <f t="shared" si="36"/>
        <v>0</v>
      </c>
      <c r="MV58" s="279">
        <f t="shared" si="37"/>
        <v>0</v>
      </c>
      <c r="MW58" s="280">
        <f t="shared" si="38"/>
        <v>0</v>
      </c>
      <c r="MX58" s="281">
        <f t="shared" si="39"/>
        <v>0</v>
      </c>
      <c r="MY58" s="23"/>
      <c r="MZ58" s="23"/>
      <c r="NA58" s="174">
        <v>160</v>
      </c>
      <c r="NB58" s="573"/>
      <c r="NC58" s="175"/>
      <c r="ND58" s="174">
        <v>160</v>
      </c>
      <c r="NE58" s="573"/>
      <c r="NF58" s="175"/>
      <c r="NG58" s="174">
        <v>160</v>
      </c>
      <c r="NH58" s="573"/>
      <c r="NI58" s="175"/>
      <c r="NJ58" s="174">
        <v>160</v>
      </c>
      <c r="NK58" s="573"/>
      <c r="NL58" s="175"/>
      <c r="NM58" s="174">
        <v>160</v>
      </c>
      <c r="NN58" s="573"/>
      <c r="NO58" s="175"/>
      <c r="NP58" s="174">
        <v>160</v>
      </c>
      <c r="NQ58" s="573"/>
      <c r="NR58" s="175"/>
      <c r="NS58" s="174">
        <v>160</v>
      </c>
      <c r="NT58" s="573"/>
      <c r="NU58" s="175"/>
      <c r="NV58" s="174">
        <v>160</v>
      </c>
      <c r="NW58" s="573"/>
      <c r="NX58" s="175"/>
      <c r="NY58" s="174">
        <v>160</v>
      </c>
      <c r="NZ58" s="573"/>
      <c r="OA58" s="175"/>
      <c r="OB58" s="174">
        <v>160</v>
      </c>
      <c r="OC58" s="573"/>
      <c r="OD58" s="175"/>
      <c r="OE58" s="174">
        <v>160</v>
      </c>
      <c r="OF58" s="573"/>
      <c r="OG58" s="175"/>
      <c r="OH58" s="174">
        <v>160</v>
      </c>
      <c r="OI58" s="573"/>
      <c r="OJ58" s="175"/>
      <c r="OK58" s="278">
        <f t="shared" si="40"/>
        <v>0</v>
      </c>
      <c r="OL58" s="279">
        <f t="shared" si="41"/>
        <v>0</v>
      </c>
      <c r="OM58" s="280">
        <f t="shared" si="42"/>
        <v>0</v>
      </c>
      <c r="ON58" s="281">
        <f t="shared" si="43"/>
        <v>0</v>
      </c>
      <c r="OO58" s="23"/>
      <c r="OP58" s="23"/>
      <c r="OQ58" s="571" t="s">
        <v>297</v>
      </c>
      <c r="OR58" s="577">
        <v>160</v>
      </c>
      <c r="OS58" s="573"/>
      <c r="OT58" s="175"/>
      <c r="OU58" s="278">
        <f t="shared" si="44"/>
        <v>0</v>
      </c>
      <c r="OV58" s="281">
        <f t="shared" si="45"/>
        <v>0</v>
      </c>
      <c r="OW58" s="280">
        <f t="shared" si="46"/>
        <v>0</v>
      </c>
      <c r="OX58" s="281">
        <f t="shared" si="47"/>
        <v>0</v>
      </c>
      <c r="OY58" s="574"/>
      <c r="OZ58" s="23"/>
      <c r="PA58" s="23"/>
      <c r="PB58" s="274">
        <f t="shared" si="53"/>
        <v>0</v>
      </c>
      <c r="PC58" s="275">
        <f t="shared" si="54"/>
        <v>0</v>
      </c>
      <c r="PD58" s="280">
        <f t="shared" si="55"/>
        <v>0</v>
      </c>
      <c r="PE58" s="281">
        <f t="shared" si="56"/>
        <v>0</v>
      </c>
      <c r="PF58" s="276">
        <f t="shared" si="57"/>
        <v>0</v>
      </c>
      <c r="PG58" s="277">
        <f t="shared" si="58"/>
        <v>0</v>
      </c>
      <c r="PH58" s="280">
        <f t="shared" si="59"/>
        <v>0</v>
      </c>
      <c r="PI58" s="279">
        <f t="shared" si="60"/>
        <v>0</v>
      </c>
      <c r="PJ58" s="406">
        <f t="shared" si="48"/>
        <v>0</v>
      </c>
      <c r="PK58" s="368">
        <f t="shared" si="49"/>
        <v>0</v>
      </c>
      <c r="PL58" s="409" t="s">
        <v>338</v>
      </c>
      <c r="PM58" s="373" t="s">
        <v>338</v>
      </c>
      <c r="PN58" s="406">
        <f t="shared" si="50"/>
        <v>0</v>
      </c>
      <c r="PO58" s="368">
        <f t="shared" si="51"/>
        <v>0</v>
      </c>
      <c r="PP58" s="26"/>
      <c r="PQ58" s="26"/>
      <c r="PR58" s="23"/>
      <c r="PX58" s="26"/>
    </row>
    <row r="59" spans="1:440" s="26" customFormat="1" ht="16.5" customHeight="1" x14ac:dyDescent="0.25">
      <c r="B59" s="118" t="s">
        <v>36</v>
      </c>
      <c r="C59" s="1094"/>
      <c r="D59" s="1095"/>
      <c r="E59" s="320"/>
      <c r="F59" s="656">
        <v>1</v>
      </c>
      <c r="G59" s="321"/>
      <c r="H59" s="122"/>
      <c r="I59" s="112">
        <f>INT(ROUND(F59,2)*(IF(RIGHT(G59,1)="*",data!$J$3*H59+(IF(H59&gt;0, data!$K$3,0)),(IF(G59&gt;0,data!$J$3*RIGHT(G59,5)+data!$K$3,0)))))</f>
        <v>0</v>
      </c>
      <c r="J59" s="112">
        <f>IF(E59&gt;0,I59*E59,0)</f>
        <v>0</v>
      </c>
      <c r="K59" s="112"/>
      <c r="L59" s="317"/>
      <c r="M59" s="316"/>
      <c r="N59" s="112">
        <f>INT(ROUND(F59,2)*(IF(J59&gt;0,(IF(L59="ano",data!$J$6,0)),0)))</f>
        <v>0</v>
      </c>
      <c r="O59" s="114">
        <f>IF(M59&gt;E59,N59*E59,N59*M59)</f>
        <v>0</v>
      </c>
      <c r="P59" s="123">
        <f>J59+O59</f>
        <v>0</v>
      </c>
      <c r="R59" s="116" t="str">
        <f t="shared" si="61"/>
        <v/>
      </c>
      <c r="S59" s="688"/>
      <c r="T59" s="117" t="s">
        <v>338</v>
      </c>
      <c r="U59" s="377" t="str">
        <f t="shared" si="62"/>
        <v/>
      </c>
      <c r="V59" s="26">
        <f>IF(P59&gt;0,IF(ISTEXT(C59)=TRUE,0,1),0)</f>
        <v>0</v>
      </c>
      <c r="W59" s="26">
        <f>IF(H59&gt;0,IF(RIGHT(G59,1)="*",0,1),0)</f>
        <v>0</v>
      </c>
      <c r="X59" s="26">
        <f>IF(OR(G59=data!$I$18,G59=data!$I$19,G59=data!$I$20,G59=data!$I$21,G59=data!$I$22,G59=data!$I$23,G59=data!$I$24,G59=data!$I$25,G59=data!$I$26,G59=data!$I$27,G59=data!$I$28,G59=data!$I$29,G59=data!$I$30,G59=data!$I$31,G59=data!$I$32,G59=data!$I$33,G59=data!$I$34,G59=data!$I$35,G59=data!$I$36,G59=data!$I$37,G59=data!$I$38,G59=data!$I$39,G59=data!$I$40,G59=data!$I$41,G59=data!$I$42,G59=data!$I$43,G59=data!$I$44),1,0)</f>
        <v>0</v>
      </c>
      <c r="Z59" s="176" t="s">
        <v>297</v>
      </c>
      <c r="AA59" s="10"/>
      <c r="AB59" s="10"/>
      <c r="AC59" s="168">
        <v>160</v>
      </c>
      <c r="AD59" s="328"/>
      <c r="AE59" s="223"/>
      <c r="AF59" s="168">
        <v>160</v>
      </c>
      <c r="AG59" s="328"/>
      <c r="AH59" s="223"/>
      <c r="AI59" s="168">
        <v>160</v>
      </c>
      <c r="AJ59" s="328"/>
      <c r="AK59" s="223"/>
      <c r="AL59" s="168">
        <v>160</v>
      </c>
      <c r="AM59" s="328"/>
      <c r="AN59" s="223"/>
      <c r="AO59" s="168">
        <v>160</v>
      </c>
      <c r="AP59" s="328"/>
      <c r="AQ59" s="223"/>
      <c r="AR59" s="168">
        <v>160</v>
      </c>
      <c r="AS59" s="328"/>
      <c r="AT59" s="223"/>
      <c r="AU59" s="168">
        <v>160</v>
      </c>
      <c r="AV59" s="328"/>
      <c r="AW59" s="223"/>
      <c r="AX59" s="168">
        <v>160</v>
      </c>
      <c r="AY59" s="328"/>
      <c r="AZ59" s="223"/>
      <c r="BA59" s="168">
        <v>160</v>
      </c>
      <c r="BB59" s="328"/>
      <c r="BC59" s="223"/>
      <c r="BD59" s="168">
        <v>160</v>
      </c>
      <c r="BE59" s="328"/>
      <c r="BF59" s="223"/>
      <c r="BG59" s="168">
        <v>160</v>
      </c>
      <c r="BH59" s="328"/>
      <c r="BI59" s="223"/>
      <c r="BJ59" s="168">
        <v>160</v>
      </c>
      <c r="BK59" s="328"/>
      <c r="BL59" s="223"/>
      <c r="BM59" s="280">
        <f t="shared" si="8"/>
        <v>0</v>
      </c>
      <c r="BN59" s="279">
        <f t="shared" si="9"/>
        <v>0</v>
      </c>
      <c r="BO59" s="280">
        <f t="shared" si="10"/>
        <v>0</v>
      </c>
      <c r="BP59" s="281">
        <f t="shared" si="11"/>
        <v>0</v>
      </c>
      <c r="BQ59" s="4"/>
      <c r="BR59" s="4"/>
      <c r="BS59" s="164">
        <v>160</v>
      </c>
      <c r="BT59" s="327"/>
      <c r="BU59" s="177"/>
      <c r="BV59" s="164">
        <v>160</v>
      </c>
      <c r="BW59" s="327"/>
      <c r="BX59" s="177"/>
      <c r="BY59" s="164">
        <v>160</v>
      </c>
      <c r="BZ59" s="327"/>
      <c r="CA59" s="177"/>
      <c r="CB59" s="164">
        <v>160</v>
      </c>
      <c r="CC59" s="327"/>
      <c r="CD59" s="177"/>
      <c r="CE59" s="164">
        <v>160</v>
      </c>
      <c r="CF59" s="327"/>
      <c r="CG59" s="177"/>
      <c r="CH59" s="164">
        <v>160</v>
      </c>
      <c r="CI59" s="327"/>
      <c r="CJ59" s="177"/>
      <c r="CK59" s="164">
        <v>160</v>
      </c>
      <c r="CL59" s="327"/>
      <c r="CM59" s="177"/>
      <c r="CN59" s="164">
        <v>160</v>
      </c>
      <c r="CO59" s="327"/>
      <c r="CP59" s="177"/>
      <c r="CQ59" s="164">
        <v>160</v>
      </c>
      <c r="CR59" s="327"/>
      <c r="CS59" s="177"/>
      <c r="CT59" s="164">
        <v>160</v>
      </c>
      <c r="CU59" s="327"/>
      <c r="CV59" s="177"/>
      <c r="CW59" s="164">
        <v>160</v>
      </c>
      <c r="CX59" s="327"/>
      <c r="CY59" s="177"/>
      <c r="CZ59" s="164">
        <v>160</v>
      </c>
      <c r="DA59" s="327"/>
      <c r="DB59" s="177"/>
      <c r="DC59" s="278">
        <f t="shared" si="12"/>
        <v>0</v>
      </c>
      <c r="DD59" s="279">
        <f t="shared" si="13"/>
        <v>0</v>
      </c>
      <c r="DE59" s="280">
        <f t="shared" si="14"/>
        <v>0</v>
      </c>
      <c r="DF59" s="281">
        <f t="shared" si="15"/>
        <v>0</v>
      </c>
      <c r="DG59" s="4"/>
      <c r="DH59" s="4"/>
      <c r="DI59" s="164">
        <v>160</v>
      </c>
      <c r="DJ59" s="327"/>
      <c r="DK59" s="177"/>
      <c r="DL59" s="164">
        <v>160</v>
      </c>
      <c r="DM59" s="327"/>
      <c r="DN59" s="177"/>
      <c r="DO59" s="164">
        <v>160</v>
      </c>
      <c r="DP59" s="327"/>
      <c r="DQ59" s="177"/>
      <c r="DR59" s="164">
        <v>160</v>
      </c>
      <c r="DS59" s="327"/>
      <c r="DT59" s="177"/>
      <c r="DU59" s="164">
        <v>160</v>
      </c>
      <c r="DV59" s="327"/>
      <c r="DW59" s="177"/>
      <c r="DX59" s="164">
        <v>160</v>
      </c>
      <c r="DY59" s="327"/>
      <c r="DZ59" s="177"/>
      <c r="EA59" s="164">
        <v>160</v>
      </c>
      <c r="EB59" s="327"/>
      <c r="EC59" s="177"/>
      <c r="ED59" s="164">
        <v>160</v>
      </c>
      <c r="EE59" s="327"/>
      <c r="EF59" s="177"/>
      <c r="EG59" s="164">
        <v>160</v>
      </c>
      <c r="EH59" s="327"/>
      <c r="EI59" s="177"/>
      <c r="EJ59" s="164">
        <v>160</v>
      </c>
      <c r="EK59" s="327"/>
      <c r="EL59" s="177"/>
      <c r="EM59" s="164">
        <v>160</v>
      </c>
      <c r="EN59" s="327"/>
      <c r="EO59" s="177"/>
      <c r="EP59" s="164">
        <v>160</v>
      </c>
      <c r="EQ59" s="327"/>
      <c r="ER59" s="177"/>
      <c r="ES59" s="278">
        <f t="shared" si="16"/>
        <v>0</v>
      </c>
      <c r="ET59" s="279">
        <f t="shared" si="17"/>
        <v>0</v>
      </c>
      <c r="EU59" s="280">
        <f t="shared" si="18"/>
        <v>0</v>
      </c>
      <c r="EV59" s="281">
        <f t="shared" si="19"/>
        <v>0</v>
      </c>
      <c r="EW59" s="4"/>
      <c r="EX59" s="4"/>
      <c r="EY59" s="164">
        <v>160</v>
      </c>
      <c r="EZ59" s="327"/>
      <c r="FA59" s="177"/>
      <c r="FB59" s="164">
        <v>160</v>
      </c>
      <c r="FC59" s="327"/>
      <c r="FD59" s="177"/>
      <c r="FE59" s="164">
        <v>160</v>
      </c>
      <c r="FF59" s="327"/>
      <c r="FG59" s="177"/>
      <c r="FH59" s="164">
        <v>160</v>
      </c>
      <c r="FI59" s="327"/>
      <c r="FJ59" s="177"/>
      <c r="FK59" s="164">
        <v>160</v>
      </c>
      <c r="FL59" s="327"/>
      <c r="FM59" s="177"/>
      <c r="FN59" s="164">
        <v>160</v>
      </c>
      <c r="FO59" s="327"/>
      <c r="FP59" s="177"/>
      <c r="FQ59" s="164">
        <v>160</v>
      </c>
      <c r="FR59" s="327"/>
      <c r="FS59" s="177"/>
      <c r="FT59" s="164">
        <v>160</v>
      </c>
      <c r="FU59" s="327"/>
      <c r="FV59" s="177"/>
      <c r="FW59" s="164">
        <v>160</v>
      </c>
      <c r="FX59" s="327"/>
      <c r="FY59" s="177"/>
      <c r="FZ59" s="164">
        <v>160</v>
      </c>
      <c r="GA59" s="327"/>
      <c r="GB59" s="177"/>
      <c r="GC59" s="164">
        <v>160</v>
      </c>
      <c r="GD59" s="327"/>
      <c r="GE59" s="177"/>
      <c r="GF59" s="164">
        <v>160</v>
      </c>
      <c r="GG59" s="327"/>
      <c r="GH59" s="177"/>
      <c r="GI59" s="278">
        <f t="shared" si="20"/>
        <v>0</v>
      </c>
      <c r="GJ59" s="279">
        <f t="shared" si="21"/>
        <v>0</v>
      </c>
      <c r="GK59" s="280">
        <f t="shared" si="22"/>
        <v>0</v>
      </c>
      <c r="GL59" s="281">
        <f t="shared" si="23"/>
        <v>0</v>
      </c>
      <c r="GM59" s="4"/>
      <c r="GN59" s="4"/>
      <c r="GO59" s="164">
        <v>160</v>
      </c>
      <c r="GP59" s="327"/>
      <c r="GQ59" s="177"/>
      <c r="GR59" s="164">
        <v>160</v>
      </c>
      <c r="GS59" s="327"/>
      <c r="GT59" s="177"/>
      <c r="GU59" s="164">
        <v>160</v>
      </c>
      <c r="GV59" s="327"/>
      <c r="GW59" s="177"/>
      <c r="GX59" s="164">
        <v>160</v>
      </c>
      <c r="GY59" s="327"/>
      <c r="GZ59" s="177"/>
      <c r="HA59" s="164">
        <v>160</v>
      </c>
      <c r="HB59" s="327"/>
      <c r="HC59" s="177"/>
      <c r="HD59" s="164">
        <v>160</v>
      </c>
      <c r="HE59" s="327"/>
      <c r="HF59" s="177"/>
      <c r="HG59" s="164">
        <v>160</v>
      </c>
      <c r="HH59" s="327"/>
      <c r="HI59" s="177"/>
      <c r="HJ59" s="164">
        <v>160</v>
      </c>
      <c r="HK59" s="327"/>
      <c r="HL59" s="177"/>
      <c r="HM59" s="164">
        <v>160</v>
      </c>
      <c r="HN59" s="327"/>
      <c r="HO59" s="177"/>
      <c r="HP59" s="164">
        <v>160</v>
      </c>
      <c r="HQ59" s="327"/>
      <c r="HR59" s="177"/>
      <c r="HS59" s="164">
        <v>160</v>
      </c>
      <c r="HT59" s="327"/>
      <c r="HU59" s="177"/>
      <c r="HV59" s="164">
        <v>160</v>
      </c>
      <c r="HW59" s="327"/>
      <c r="HX59" s="177"/>
      <c r="HY59" s="278">
        <f t="shared" si="24"/>
        <v>0</v>
      </c>
      <c r="HZ59" s="279">
        <f t="shared" si="25"/>
        <v>0</v>
      </c>
      <c r="IA59" s="280">
        <f t="shared" si="26"/>
        <v>0</v>
      </c>
      <c r="IB59" s="281">
        <f t="shared" si="27"/>
        <v>0</v>
      </c>
      <c r="IC59" s="4"/>
      <c r="ID59" s="4"/>
      <c r="IE59" s="164">
        <v>160</v>
      </c>
      <c r="IF59" s="327"/>
      <c r="IG59" s="177"/>
      <c r="IH59" s="164">
        <v>160</v>
      </c>
      <c r="II59" s="327"/>
      <c r="IJ59" s="177"/>
      <c r="IK59" s="164">
        <v>160</v>
      </c>
      <c r="IL59" s="327"/>
      <c r="IM59" s="177"/>
      <c r="IN59" s="164">
        <v>160</v>
      </c>
      <c r="IO59" s="327"/>
      <c r="IP59" s="177"/>
      <c r="IQ59" s="164">
        <v>160</v>
      </c>
      <c r="IR59" s="327"/>
      <c r="IS59" s="177"/>
      <c r="IT59" s="164">
        <v>160</v>
      </c>
      <c r="IU59" s="327"/>
      <c r="IV59" s="177"/>
      <c r="IW59" s="164">
        <v>160</v>
      </c>
      <c r="IX59" s="327"/>
      <c r="IY59" s="177"/>
      <c r="IZ59" s="164">
        <v>160</v>
      </c>
      <c r="JA59" s="327"/>
      <c r="JB59" s="177"/>
      <c r="JC59" s="164">
        <v>160</v>
      </c>
      <c r="JD59" s="327"/>
      <c r="JE59" s="177"/>
      <c r="JF59" s="164">
        <v>160</v>
      </c>
      <c r="JG59" s="327"/>
      <c r="JH59" s="177"/>
      <c r="JI59" s="164">
        <v>160</v>
      </c>
      <c r="JJ59" s="327"/>
      <c r="JK59" s="177"/>
      <c r="JL59" s="164">
        <v>160</v>
      </c>
      <c r="JM59" s="327"/>
      <c r="JN59" s="177"/>
      <c r="JO59" s="278">
        <f t="shared" si="28"/>
        <v>0</v>
      </c>
      <c r="JP59" s="279">
        <f t="shared" si="29"/>
        <v>0</v>
      </c>
      <c r="JQ59" s="280">
        <f t="shared" si="30"/>
        <v>0</v>
      </c>
      <c r="JR59" s="281">
        <f t="shared" si="31"/>
        <v>0</v>
      </c>
      <c r="JS59" s="4"/>
      <c r="JT59" s="4"/>
      <c r="JU59" s="164">
        <v>160</v>
      </c>
      <c r="JV59" s="327"/>
      <c r="JW59" s="177"/>
      <c r="JX59" s="164">
        <v>160</v>
      </c>
      <c r="JY59" s="327"/>
      <c r="JZ59" s="177"/>
      <c r="KA59" s="164">
        <v>160</v>
      </c>
      <c r="KB59" s="327"/>
      <c r="KC59" s="177"/>
      <c r="KD59" s="164">
        <v>160</v>
      </c>
      <c r="KE59" s="327"/>
      <c r="KF59" s="177"/>
      <c r="KG59" s="164">
        <v>160</v>
      </c>
      <c r="KH59" s="327"/>
      <c r="KI59" s="177"/>
      <c r="KJ59" s="164">
        <v>160</v>
      </c>
      <c r="KK59" s="327"/>
      <c r="KL59" s="177"/>
      <c r="KM59" s="164">
        <v>160</v>
      </c>
      <c r="KN59" s="327"/>
      <c r="KO59" s="177"/>
      <c r="KP59" s="164">
        <v>160</v>
      </c>
      <c r="KQ59" s="327"/>
      <c r="KR59" s="177"/>
      <c r="KS59" s="164">
        <v>160</v>
      </c>
      <c r="KT59" s="327"/>
      <c r="KU59" s="177"/>
      <c r="KV59" s="164">
        <v>160</v>
      </c>
      <c r="KW59" s="327"/>
      <c r="KX59" s="177"/>
      <c r="KY59" s="164">
        <v>160</v>
      </c>
      <c r="KZ59" s="327"/>
      <c r="LA59" s="177"/>
      <c r="LB59" s="164">
        <v>160</v>
      </c>
      <c r="LC59" s="327"/>
      <c r="LD59" s="177"/>
      <c r="LE59" s="278">
        <f t="shared" si="32"/>
        <v>0</v>
      </c>
      <c r="LF59" s="279">
        <f t="shared" si="33"/>
        <v>0</v>
      </c>
      <c r="LG59" s="280">
        <f t="shared" si="34"/>
        <v>0</v>
      </c>
      <c r="LH59" s="281">
        <f t="shared" si="35"/>
        <v>0</v>
      </c>
      <c r="LI59" s="4"/>
      <c r="LJ59" s="4"/>
      <c r="LK59" s="164">
        <v>160</v>
      </c>
      <c r="LL59" s="327"/>
      <c r="LM59" s="177"/>
      <c r="LN59" s="164">
        <v>160</v>
      </c>
      <c r="LO59" s="327"/>
      <c r="LP59" s="177"/>
      <c r="LQ59" s="164">
        <v>160</v>
      </c>
      <c r="LR59" s="327"/>
      <c r="LS59" s="177"/>
      <c r="LT59" s="164">
        <v>160</v>
      </c>
      <c r="LU59" s="327"/>
      <c r="LV59" s="177"/>
      <c r="LW59" s="164">
        <v>160</v>
      </c>
      <c r="LX59" s="327"/>
      <c r="LY59" s="177"/>
      <c r="LZ59" s="164">
        <v>160</v>
      </c>
      <c r="MA59" s="327"/>
      <c r="MB59" s="177"/>
      <c r="MC59" s="164">
        <v>160</v>
      </c>
      <c r="MD59" s="327"/>
      <c r="ME59" s="177"/>
      <c r="MF59" s="164">
        <v>160</v>
      </c>
      <c r="MG59" s="327"/>
      <c r="MH59" s="177"/>
      <c r="MI59" s="164">
        <v>160</v>
      </c>
      <c r="MJ59" s="327"/>
      <c r="MK59" s="177"/>
      <c r="ML59" s="164">
        <v>160</v>
      </c>
      <c r="MM59" s="327"/>
      <c r="MN59" s="177"/>
      <c r="MO59" s="164">
        <v>160</v>
      </c>
      <c r="MP59" s="327"/>
      <c r="MQ59" s="177"/>
      <c r="MR59" s="164">
        <v>160</v>
      </c>
      <c r="MS59" s="327"/>
      <c r="MT59" s="177"/>
      <c r="MU59" s="278">
        <f t="shared" si="36"/>
        <v>0</v>
      </c>
      <c r="MV59" s="279">
        <f t="shared" si="37"/>
        <v>0</v>
      </c>
      <c r="MW59" s="280">
        <f t="shared" si="38"/>
        <v>0</v>
      </c>
      <c r="MX59" s="281">
        <f t="shared" si="39"/>
        <v>0</v>
      </c>
      <c r="MY59" s="4"/>
      <c r="MZ59" s="4"/>
      <c r="NA59" s="164">
        <v>160</v>
      </c>
      <c r="NB59" s="327"/>
      <c r="NC59" s="177"/>
      <c r="ND59" s="164">
        <v>160</v>
      </c>
      <c r="NE59" s="327"/>
      <c r="NF59" s="177"/>
      <c r="NG59" s="164">
        <v>160</v>
      </c>
      <c r="NH59" s="327"/>
      <c r="NI59" s="177"/>
      <c r="NJ59" s="164">
        <v>160</v>
      </c>
      <c r="NK59" s="327"/>
      <c r="NL59" s="177"/>
      <c r="NM59" s="164">
        <v>160</v>
      </c>
      <c r="NN59" s="327"/>
      <c r="NO59" s="177"/>
      <c r="NP59" s="164">
        <v>160</v>
      </c>
      <c r="NQ59" s="327"/>
      <c r="NR59" s="177"/>
      <c r="NS59" s="164">
        <v>160</v>
      </c>
      <c r="NT59" s="327"/>
      <c r="NU59" s="177"/>
      <c r="NV59" s="164">
        <v>160</v>
      </c>
      <c r="NW59" s="327"/>
      <c r="NX59" s="177"/>
      <c r="NY59" s="164">
        <v>160</v>
      </c>
      <c r="NZ59" s="327"/>
      <c r="OA59" s="177"/>
      <c r="OB59" s="164">
        <v>160</v>
      </c>
      <c r="OC59" s="327"/>
      <c r="OD59" s="177"/>
      <c r="OE59" s="164">
        <v>160</v>
      </c>
      <c r="OF59" s="327"/>
      <c r="OG59" s="177"/>
      <c r="OH59" s="164">
        <v>160</v>
      </c>
      <c r="OI59" s="327"/>
      <c r="OJ59" s="177"/>
      <c r="OK59" s="278">
        <f t="shared" si="40"/>
        <v>0</v>
      </c>
      <c r="OL59" s="279">
        <f t="shared" si="41"/>
        <v>0</v>
      </c>
      <c r="OM59" s="280">
        <f t="shared" si="42"/>
        <v>0</v>
      </c>
      <c r="ON59" s="281">
        <f t="shared" si="43"/>
        <v>0</v>
      </c>
      <c r="OO59" s="4"/>
      <c r="OP59" s="4"/>
      <c r="OQ59" s="283" t="s">
        <v>297</v>
      </c>
      <c r="OR59" s="354">
        <v>160</v>
      </c>
      <c r="OS59" s="327"/>
      <c r="OT59" s="177"/>
      <c r="OU59" s="278">
        <f t="shared" si="44"/>
        <v>0</v>
      </c>
      <c r="OV59" s="281">
        <f t="shared" si="45"/>
        <v>0</v>
      </c>
      <c r="OW59" s="280">
        <f t="shared" si="46"/>
        <v>0</v>
      </c>
      <c r="OX59" s="281">
        <f t="shared" si="47"/>
        <v>0</v>
      </c>
      <c r="OY59" s="293"/>
      <c r="OZ59" s="4"/>
      <c r="PA59" s="4"/>
      <c r="PB59" s="274">
        <f t="shared" si="53"/>
        <v>0</v>
      </c>
      <c r="PC59" s="275">
        <f t="shared" si="54"/>
        <v>0</v>
      </c>
      <c r="PD59" s="280">
        <f t="shared" si="55"/>
        <v>0</v>
      </c>
      <c r="PE59" s="281">
        <f t="shared" si="56"/>
        <v>0</v>
      </c>
      <c r="PF59" s="276">
        <f t="shared" si="57"/>
        <v>0</v>
      </c>
      <c r="PG59" s="277">
        <f t="shared" si="58"/>
        <v>0</v>
      </c>
      <c r="PH59" s="280">
        <f t="shared" si="59"/>
        <v>0</v>
      </c>
      <c r="PI59" s="279">
        <f t="shared" si="60"/>
        <v>0</v>
      </c>
      <c r="PJ59" s="406">
        <f t="shared" si="48"/>
        <v>0</v>
      </c>
      <c r="PK59" s="368">
        <f t="shared" si="49"/>
        <v>0</v>
      </c>
      <c r="PL59" s="409" t="s">
        <v>338</v>
      </c>
      <c r="PM59" s="373" t="s">
        <v>338</v>
      </c>
      <c r="PN59" s="406">
        <f t="shared" si="50"/>
        <v>0</v>
      </c>
      <c r="PO59" s="368">
        <f t="shared" si="51"/>
        <v>0</v>
      </c>
      <c r="PR59" s="4"/>
    </row>
    <row r="60" spans="1:440" s="28" customFormat="1" ht="15" hidden="1" customHeight="1" x14ac:dyDescent="0.25">
      <c r="A60" s="26"/>
      <c r="B60" s="118"/>
      <c r="C60" s="585"/>
      <c r="D60" s="586"/>
      <c r="E60" s="589"/>
      <c r="F60" s="656"/>
      <c r="G60" s="588"/>
      <c r="H60" s="119"/>
      <c r="I60" s="112">
        <f>INT(ROUND(F60,2)*(IF(RIGHT(G60,1)="*",data!$J$3*H60+(IF(H60&gt;0, data!$K$3,0)),(IF(G60&gt;0,data!$J$3*RIGHT(G60,5)+data!$K$3,0)))))</f>
        <v>0</v>
      </c>
      <c r="J60" s="112"/>
      <c r="K60" s="112"/>
      <c r="L60" s="543"/>
      <c r="M60" s="536"/>
      <c r="N60" s="112">
        <f>INT(ROUND(F60,2)*(IF(J60&gt;0,(IF(L60="ano",data!$J$6,0)),0)))</f>
        <v>0</v>
      </c>
      <c r="O60" s="114"/>
      <c r="P60" s="123"/>
      <c r="Q60" s="26"/>
      <c r="R60" s="116" t="str">
        <f t="shared" si="61"/>
        <v/>
      </c>
      <c r="S60" s="688"/>
      <c r="T60" s="117" t="s">
        <v>338</v>
      </c>
      <c r="U60" s="377" t="str">
        <f t="shared" si="62"/>
        <v/>
      </c>
      <c r="X60" s="26">
        <f>IF(OR(G60=data!$I$18,G60=data!$I$19,G60=data!$I$20,G60=data!$I$21,G60=data!$I$22,G60=data!$I$23,G60=data!$I$24,G60=data!$I$25,G60=data!$I$26,G60=data!$I$27,G60=data!$I$28,G60=data!$I$29,G60=data!$I$30,G60=data!$I$31,G60=data!$I$32,G60=data!$I$33,G60=data!$I$34,G60=data!$I$35,G60=data!$I$36,G60=data!$I$37,G60=data!$I$38,G60=data!$I$39,G60=data!$I$40,G60=data!$I$41,G60=data!$I$42,G60=data!$I$43,G60=data!$I$44),1,0)</f>
        <v>0</v>
      </c>
      <c r="Y60" s="26"/>
      <c r="Z60" s="173" t="s">
        <v>297</v>
      </c>
      <c r="AA60" s="10"/>
      <c r="AB60" s="10"/>
      <c r="AC60" s="560">
        <v>160</v>
      </c>
      <c r="AD60" s="561"/>
      <c r="AE60" s="562"/>
      <c r="AF60" s="560">
        <v>160</v>
      </c>
      <c r="AG60" s="561"/>
      <c r="AH60" s="562"/>
      <c r="AI60" s="560">
        <v>160</v>
      </c>
      <c r="AJ60" s="561"/>
      <c r="AK60" s="562"/>
      <c r="AL60" s="560">
        <v>160</v>
      </c>
      <c r="AM60" s="561"/>
      <c r="AN60" s="562"/>
      <c r="AO60" s="560">
        <v>160</v>
      </c>
      <c r="AP60" s="561"/>
      <c r="AQ60" s="562"/>
      <c r="AR60" s="560">
        <v>160</v>
      </c>
      <c r="AS60" s="561"/>
      <c r="AT60" s="562"/>
      <c r="AU60" s="560">
        <v>160</v>
      </c>
      <c r="AV60" s="561"/>
      <c r="AW60" s="562"/>
      <c r="AX60" s="560">
        <v>160</v>
      </c>
      <c r="AY60" s="561"/>
      <c r="AZ60" s="562"/>
      <c r="BA60" s="560">
        <v>160</v>
      </c>
      <c r="BB60" s="561"/>
      <c r="BC60" s="562"/>
      <c r="BD60" s="560">
        <v>160</v>
      </c>
      <c r="BE60" s="561"/>
      <c r="BF60" s="562"/>
      <c r="BG60" s="560">
        <v>160</v>
      </c>
      <c r="BH60" s="561"/>
      <c r="BI60" s="562"/>
      <c r="BJ60" s="560">
        <v>160</v>
      </c>
      <c r="BK60" s="561"/>
      <c r="BL60" s="562"/>
      <c r="BM60" s="280">
        <f t="shared" si="8"/>
        <v>0</v>
      </c>
      <c r="BN60" s="279">
        <f t="shared" si="9"/>
        <v>0</v>
      </c>
      <c r="BO60" s="280">
        <f t="shared" si="10"/>
        <v>0</v>
      </c>
      <c r="BP60" s="281">
        <f t="shared" si="11"/>
        <v>0</v>
      </c>
      <c r="BQ60" s="23"/>
      <c r="BR60" s="23"/>
      <c r="BS60" s="174">
        <v>160</v>
      </c>
      <c r="BT60" s="573"/>
      <c r="BU60" s="175"/>
      <c r="BV60" s="174">
        <v>160</v>
      </c>
      <c r="BW60" s="573"/>
      <c r="BX60" s="175"/>
      <c r="BY60" s="174">
        <v>160</v>
      </c>
      <c r="BZ60" s="573"/>
      <c r="CA60" s="175"/>
      <c r="CB60" s="174">
        <v>160</v>
      </c>
      <c r="CC60" s="573"/>
      <c r="CD60" s="175"/>
      <c r="CE60" s="174">
        <v>160</v>
      </c>
      <c r="CF60" s="573"/>
      <c r="CG60" s="175"/>
      <c r="CH60" s="174">
        <v>160</v>
      </c>
      <c r="CI60" s="573"/>
      <c r="CJ60" s="175"/>
      <c r="CK60" s="174">
        <v>160</v>
      </c>
      <c r="CL60" s="573"/>
      <c r="CM60" s="175"/>
      <c r="CN60" s="174">
        <v>160</v>
      </c>
      <c r="CO60" s="573"/>
      <c r="CP60" s="175"/>
      <c r="CQ60" s="174">
        <v>160</v>
      </c>
      <c r="CR60" s="573"/>
      <c r="CS60" s="175"/>
      <c r="CT60" s="174">
        <v>160</v>
      </c>
      <c r="CU60" s="573"/>
      <c r="CV60" s="175"/>
      <c r="CW60" s="174">
        <v>160</v>
      </c>
      <c r="CX60" s="573"/>
      <c r="CY60" s="175"/>
      <c r="CZ60" s="174">
        <v>160</v>
      </c>
      <c r="DA60" s="573"/>
      <c r="DB60" s="175"/>
      <c r="DC60" s="278">
        <f t="shared" si="12"/>
        <v>0</v>
      </c>
      <c r="DD60" s="279">
        <f t="shared" si="13"/>
        <v>0</v>
      </c>
      <c r="DE60" s="280">
        <f t="shared" si="14"/>
        <v>0</v>
      </c>
      <c r="DF60" s="281">
        <f t="shared" si="15"/>
        <v>0</v>
      </c>
      <c r="DG60" s="23"/>
      <c r="DH60" s="23"/>
      <c r="DI60" s="174">
        <v>160</v>
      </c>
      <c r="DJ60" s="573"/>
      <c r="DK60" s="175"/>
      <c r="DL60" s="174">
        <v>160</v>
      </c>
      <c r="DM60" s="573"/>
      <c r="DN60" s="175"/>
      <c r="DO60" s="174">
        <v>160</v>
      </c>
      <c r="DP60" s="573"/>
      <c r="DQ60" s="175"/>
      <c r="DR60" s="174">
        <v>160</v>
      </c>
      <c r="DS60" s="573"/>
      <c r="DT60" s="175"/>
      <c r="DU60" s="174">
        <v>160</v>
      </c>
      <c r="DV60" s="573"/>
      <c r="DW60" s="175"/>
      <c r="DX60" s="174">
        <v>160</v>
      </c>
      <c r="DY60" s="573"/>
      <c r="DZ60" s="175"/>
      <c r="EA60" s="174">
        <v>160</v>
      </c>
      <c r="EB60" s="573"/>
      <c r="EC60" s="175"/>
      <c r="ED60" s="174">
        <v>160</v>
      </c>
      <c r="EE60" s="573"/>
      <c r="EF60" s="175"/>
      <c r="EG60" s="174">
        <v>160</v>
      </c>
      <c r="EH60" s="573"/>
      <c r="EI60" s="175"/>
      <c r="EJ60" s="174">
        <v>160</v>
      </c>
      <c r="EK60" s="573"/>
      <c r="EL60" s="175"/>
      <c r="EM60" s="174">
        <v>160</v>
      </c>
      <c r="EN60" s="573"/>
      <c r="EO60" s="175"/>
      <c r="EP60" s="174">
        <v>160</v>
      </c>
      <c r="EQ60" s="573"/>
      <c r="ER60" s="175"/>
      <c r="ES60" s="278">
        <f t="shared" si="16"/>
        <v>0</v>
      </c>
      <c r="ET60" s="279">
        <f t="shared" si="17"/>
        <v>0</v>
      </c>
      <c r="EU60" s="280">
        <f t="shared" si="18"/>
        <v>0</v>
      </c>
      <c r="EV60" s="281">
        <f t="shared" si="19"/>
        <v>0</v>
      </c>
      <c r="EW60" s="23"/>
      <c r="EX60" s="23"/>
      <c r="EY60" s="174">
        <v>160</v>
      </c>
      <c r="EZ60" s="573"/>
      <c r="FA60" s="175"/>
      <c r="FB60" s="174">
        <v>160</v>
      </c>
      <c r="FC60" s="573"/>
      <c r="FD60" s="175"/>
      <c r="FE60" s="174">
        <v>160</v>
      </c>
      <c r="FF60" s="573"/>
      <c r="FG60" s="175"/>
      <c r="FH60" s="174">
        <v>160</v>
      </c>
      <c r="FI60" s="573"/>
      <c r="FJ60" s="175"/>
      <c r="FK60" s="174">
        <v>160</v>
      </c>
      <c r="FL60" s="573"/>
      <c r="FM60" s="175"/>
      <c r="FN60" s="174">
        <v>160</v>
      </c>
      <c r="FO60" s="573"/>
      <c r="FP60" s="175"/>
      <c r="FQ60" s="174">
        <v>160</v>
      </c>
      <c r="FR60" s="573"/>
      <c r="FS60" s="175"/>
      <c r="FT60" s="174">
        <v>160</v>
      </c>
      <c r="FU60" s="573"/>
      <c r="FV60" s="175"/>
      <c r="FW60" s="174">
        <v>160</v>
      </c>
      <c r="FX60" s="573"/>
      <c r="FY60" s="175"/>
      <c r="FZ60" s="174">
        <v>160</v>
      </c>
      <c r="GA60" s="573"/>
      <c r="GB60" s="175"/>
      <c r="GC60" s="174">
        <v>160</v>
      </c>
      <c r="GD60" s="573"/>
      <c r="GE60" s="175"/>
      <c r="GF60" s="174">
        <v>160</v>
      </c>
      <c r="GG60" s="573"/>
      <c r="GH60" s="175"/>
      <c r="GI60" s="278">
        <f t="shared" si="20"/>
        <v>0</v>
      </c>
      <c r="GJ60" s="279">
        <f t="shared" si="21"/>
        <v>0</v>
      </c>
      <c r="GK60" s="280">
        <f t="shared" si="22"/>
        <v>0</v>
      </c>
      <c r="GL60" s="281">
        <f t="shared" si="23"/>
        <v>0</v>
      </c>
      <c r="GM60" s="23"/>
      <c r="GN60" s="23"/>
      <c r="GO60" s="174">
        <v>160</v>
      </c>
      <c r="GP60" s="573"/>
      <c r="GQ60" s="175"/>
      <c r="GR60" s="174">
        <v>160</v>
      </c>
      <c r="GS60" s="573"/>
      <c r="GT60" s="175"/>
      <c r="GU60" s="174">
        <v>160</v>
      </c>
      <c r="GV60" s="573"/>
      <c r="GW60" s="175"/>
      <c r="GX60" s="174">
        <v>160</v>
      </c>
      <c r="GY60" s="573"/>
      <c r="GZ60" s="175"/>
      <c r="HA60" s="174">
        <v>160</v>
      </c>
      <c r="HB60" s="573"/>
      <c r="HC60" s="175"/>
      <c r="HD60" s="174">
        <v>160</v>
      </c>
      <c r="HE60" s="573"/>
      <c r="HF60" s="175"/>
      <c r="HG60" s="174">
        <v>160</v>
      </c>
      <c r="HH60" s="573"/>
      <c r="HI60" s="175"/>
      <c r="HJ60" s="174">
        <v>160</v>
      </c>
      <c r="HK60" s="573"/>
      <c r="HL60" s="175"/>
      <c r="HM60" s="174">
        <v>160</v>
      </c>
      <c r="HN60" s="573"/>
      <c r="HO60" s="175"/>
      <c r="HP60" s="174">
        <v>160</v>
      </c>
      <c r="HQ60" s="573"/>
      <c r="HR60" s="175"/>
      <c r="HS60" s="174">
        <v>160</v>
      </c>
      <c r="HT60" s="573"/>
      <c r="HU60" s="175"/>
      <c r="HV60" s="174">
        <v>160</v>
      </c>
      <c r="HW60" s="573"/>
      <c r="HX60" s="175"/>
      <c r="HY60" s="278">
        <f t="shared" si="24"/>
        <v>0</v>
      </c>
      <c r="HZ60" s="279">
        <f t="shared" si="25"/>
        <v>0</v>
      </c>
      <c r="IA60" s="280">
        <f t="shared" si="26"/>
        <v>0</v>
      </c>
      <c r="IB60" s="281">
        <f t="shared" si="27"/>
        <v>0</v>
      </c>
      <c r="IC60" s="23"/>
      <c r="ID60" s="23"/>
      <c r="IE60" s="174">
        <v>160</v>
      </c>
      <c r="IF60" s="573"/>
      <c r="IG60" s="175"/>
      <c r="IH60" s="174">
        <v>160</v>
      </c>
      <c r="II60" s="573"/>
      <c r="IJ60" s="175"/>
      <c r="IK60" s="174">
        <v>160</v>
      </c>
      <c r="IL60" s="573"/>
      <c r="IM60" s="175"/>
      <c r="IN60" s="174">
        <v>160</v>
      </c>
      <c r="IO60" s="573"/>
      <c r="IP60" s="175"/>
      <c r="IQ60" s="174">
        <v>160</v>
      </c>
      <c r="IR60" s="573"/>
      <c r="IS60" s="175"/>
      <c r="IT60" s="174">
        <v>160</v>
      </c>
      <c r="IU60" s="573"/>
      <c r="IV60" s="175"/>
      <c r="IW60" s="174">
        <v>160</v>
      </c>
      <c r="IX60" s="573"/>
      <c r="IY60" s="175"/>
      <c r="IZ60" s="174">
        <v>160</v>
      </c>
      <c r="JA60" s="573"/>
      <c r="JB60" s="175"/>
      <c r="JC60" s="174">
        <v>160</v>
      </c>
      <c r="JD60" s="573"/>
      <c r="JE60" s="175"/>
      <c r="JF60" s="174">
        <v>160</v>
      </c>
      <c r="JG60" s="573"/>
      <c r="JH60" s="175"/>
      <c r="JI60" s="174">
        <v>160</v>
      </c>
      <c r="JJ60" s="573"/>
      <c r="JK60" s="175"/>
      <c r="JL60" s="174">
        <v>160</v>
      </c>
      <c r="JM60" s="573"/>
      <c r="JN60" s="175"/>
      <c r="JO60" s="278">
        <f t="shared" si="28"/>
        <v>0</v>
      </c>
      <c r="JP60" s="279">
        <f t="shared" si="29"/>
        <v>0</v>
      </c>
      <c r="JQ60" s="280">
        <f t="shared" si="30"/>
        <v>0</v>
      </c>
      <c r="JR60" s="281">
        <f t="shared" si="31"/>
        <v>0</v>
      </c>
      <c r="JS60" s="23"/>
      <c r="JT60" s="23"/>
      <c r="JU60" s="174">
        <v>160</v>
      </c>
      <c r="JV60" s="573"/>
      <c r="JW60" s="175"/>
      <c r="JX60" s="174">
        <v>160</v>
      </c>
      <c r="JY60" s="573"/>
      <c r="JZ60" s="175"/>
      <c r="KA60" s="174">
        <v>160</v>
      </c>
      <c r="KB60" s="573"/>
      <c r="KC60" s="175"/>
      <c r="KD60" s="174">
        <v>160</v>
      </c>
      <c r="KE60" s="573"/>
      <c r="KF60" s="175"/>
      <c r="KG60" s="174">
        <v>160</v>
      </c>
      <c r="KH60" s="573"/>
      <c r="KI60" s="175"/>
      <c r="KJ60" s="174">
        <v>160</v>
      </c>
      <c r="KK60" s="573"/>
      <c r="KL60" s="175"/>
      <c r="KM60" s="174">
        <v>160</v>
      </c>
      <c r="KN60" s="573"/>
      <c r="KO60" s="175"/>
      <c r="KP60" s="174">
        <v>160</v>
      </c>
      <c r="KQ60" s="573"/>
      <c r="KR60" s="175"/>
      <c r="KS60" s="174">
        <v>160</v>
      </c>
      <c r="KT60" s="573"/>
      <c r="KU60" s="175"/>
      <c r="KV60" s="174">
        <v>160</v>
      </c>
      <c r="KW60" s="573"/>
      <c r="KX60" s="175"/>
      <c r="KY60" s="174">
        <v>160</v>
      </c>
      <c r="KZ60" s="573"/>
      <c r="LA60" s="175"/>
      <c r="LB60" s="174">
        <v>160</v>
      </c>
      <c r="LC60" s="573"/>
      <c r="LD60" s="175"/>
      <c r="LE60" s="278">
        <f t="shared" si="32"/>
        <v>0</v>
      </c>
      <c r="LF60" s="279">
        <f t="shared" si="33"/>
        <v>0</v>
      </c>
      <c r="LG60" s="280">
        <f t="shared" si="34"/>
        <v>0</v>
      </c>
      <c r="LH60" s="281">
        <f t="shared" si="35"/>
        <v>0</v>
      </c>
      <c r="LI60" s="23"/>
      <c r="LJ60" s="23"/>
      <c r="LK60" s="174">
        <v>160</v>
      </c>
      <c r="LL60" s="573"/>
      <c r="LM60" s="175"/>
      <c r="LN60" s="174">
        <v>160</v>
      </c>
      <c r="LO60" s="573"/>
      <c r="LP60" s="175"/>
      <c r="LQ60" s="174">
        <v>160</v>
      </c>
      <c r="LR60" s="573"/>
      <c r="LS60" s="175"/>
      <c r="LT60" s="174">
        <v>160</v>
      </c>
      <c r="LU60" s="573"/>
      <c r="LV60" s="175"/>
      <c r="LW60" s="174">
        <v>160</v>
      </c>
      <c r="LX60" s="573"/>
      <c r="LY60" s="175"/>
      <c r="LZ60" s="174">
        <v>160</v>
      </c>
      <c r="MA60" s="573"/>
      <c r="MB60" s="175"/>
      <c r="MC60" s="174">
        <v>160</v>
      </c>
      <c r="MD60" s="573"/>
      <c r="ME60" s="175"/>
      <c r="MF60" s="174">
        <v>160</v>
      </c>
      <c r="MG60" s="573"/>
      <c r="MH60" s="175"/>
      <c r="MI60" s="174">
        <v>160</v>
      </c>
      <c r="MJ60" s="573"/>
      <c r="MK60" s="175"/>
      <c r="ML60" s="174">
        <v>160</v>
      </c>
      <c r="MM60" s="573"/>
      <c r="MN60" s="175"/>
      <c r="MO60" s="174">
        <v>160</v>
      </c>
      <c r="MP60" s="573"/>
      <c r="MQ60" s="175"/>
      <c r="MR60" s="174">
        <v>160</v>
      </c>
      <c r="MS60" s="573"/>
      <c r="MT60" s="175"/>
      <c r="MU60" s="278">
        <f t="shared" si="36"/>
        <v>0</v>
      </c>
      <c r="MV60" s="279">
        <f t="shared" si="37"/>
        <v>0</v>
      </c>
      <c r="MW60" s="280">
        <f t="shared" si="38"/>
        <v>0</v>
      </c>
      <c r="MX60" s="281">
        <f t="shared" si="39"/>
        <v>0</v>
      </c>
      <c r="MY60" s="23"/>
      <c r="MZ60" s="23"/>
      <c r="NA60" s="174">
        <v>160</v>
      </c>
      <c r="NB60" s="573"/>
      <c r="NC60" s="175"/>
      <c r="ND60" s="174">
        <v>160</v>
      </c>
      <c r="NE60" s="573"/>
      <c r="NF60" s="175"/>
      <c r="NG60" s="174">
        <v>160</v>
      </c>
      <c r="NH60" s="573"/>
      <c r="NI60" s="175"/>
      <c r="NJ60" s="174">
        <v>160</v>
      </c>
      <c r="NK60" s="573"/>
      <c r="NL60" s="175"/>
      <c r="NM60" s="174">
        <v>160</v>
      </c>
      <c r="NN60" s="573"/>
      <c r="NO60" s="175"/>
      <c r="NP60" s="174">
        <v>160</v>
      </c>
      <c r="NQ60" s="573"/>
      <c r="NR60" s="175"/>
      <c r="NS60" s="174">
        <v>160</v>
      </c>
      <c r="NT60" s="573"/>
      <c r="NU60" s="175"/>
      <c r="NV60" s="174">
        <v>160</v>
      </c>
      <c r="NW60" s="573"/>
      <c r="NX60" s="175"/>
      <c r="NY60" s="174">
        <v>160</v>
      </c>
      <c r="NZ60" s="573"/>
      <c r="OA60" s="175"/>
      <c r="OB60" s="174">
        <v>160</v>
      </c>
      <c r="OC60" s="573"/>
      <c r="OD60" s="175"/>
      <c r="OE60" s="174">
        <v>160</v>
      </c>
      <c r="OF60" s="573"/>
      <c r="OG60" s="175"/>
      <c r="OH60" s="174">
        <v>160</v>
      </c>
      <c r="OI60" s="573"/>
      <c r="OJ60" s="175"/>
      <c r="OK60" s="278">
        <f t="shared" si="40"/>
        <v>0</v>
      </c>
      <c r="OL60" s="279">
        <f t="shared" si="41"/>
        <v>0</v>
      </c>
      <c r="OM60" s="280">
        <f t="shared" si="42"/>
        <v>0</v>
      </c>
      <c r="ON60" s="281">
        <f t="shared" si="43"/>
        <v>0</v>
      </c>
      <c r="OO60" s="23"/>
      <c r="OP60" s="23"/>
      <c r="OQ60" s="571" t="s">
        <v>297</v>
      </c>
      <c r="OR60" s="577">
        <v>160</v>
      </c>
      <c r="OS60" s="573"/>
      <c r="OT60" s="175"/>
      <c r="OU60" s="278">
        <f t="shared" si="44"/>
        <v>0</v>
      </c>
      <c r="OV60" s="281">
        <f t="shared" si="45"/>
        <v>0</v>
      </c>
      <c r="OW60" s="280">
        <f t="shared" si="46"/>
        <v>0</v>
      </c>
      <c r="OX60" s="281">
        <f t="shared" si="47"/>
        <v>0</v>
      </c>
      <c r="OY60" s="574"/>
      <c r="OZ60" s="23"/>
      <c r="PA60" s="23"/>
      <c r="PB60" s="274">
        <f t="shared" si="53"/>
        <v>0</v>
      </c>
      <c r="PC60" s="275">
        <f t="shared" si="54"/>
        <v>0</v>
      </c>
      <c r="PD60" s="280">
        <f t="shared" si="55"/>
        <v>0</v>
      </c>
      <c r="PE60" s="281">
        <f t="shared" si="56"/>
        <v>0</v>
      </c>
      <c r="PF60" s="276">
        <f t="shared" si="57"/>
        <v>0</v>
      </c>
      <c r="PG60" s="277">
        <f t="shared" si="58"/>
        <v>0</v>
      </c>
      <c r="PH60" s="280">
        <f t="shared" si="59"/>
        <v>0</v>
      </c>
      <c r="PI60" s="279">
        <f t="shared" si="60"/>
        <v>0</v>
      </c>
      <c r="PJ60" s="406">
        <f t="shared" si="48"/>
        <v>0</v>
      </c>
      <c r="PK60" s="368">
        <f t="shared" si="49"/>
        <v>0</v>
      </c>
      <c r="PL60" s="409" t="s">
        <v>338</v>
      </c>
      <c r="PM60" s="373" t="s">
        <v>338</v>
      </c>
      <c r="PN60" s="406">
        <f t="shared" si="50"/>
        <v>0</v>
      </c>
      <c r="PO60" s="368">
        <f t="shared" si="51"/>
        <v>0</v>
      </c>
      <c r="PP60" s="26"/>
      <c r="PQ60" s="26"/>
      <c r="PR60" s="23"/>
      <c r="PX60" s="26"/>
    </row>
    <row r="61" spans="1:440" s="26" customFormat="1" ht="16.5" customHeight="1" x14ac:dyDescent="0.25">
      <c r="B61" s="118" t="s">
        <v>37</v>
      </c>
      <c r="C61" s="1094"/>
      <c r="D61" s="1095"/>
      <c r="E61" s="320"/>
      <c r="F61" s="656">
        <v>1</v>
      </c>
      <c r="G61" s="321"/>
      <c r="H61" s="122"/>
      <c r="I61" s="112">
        <f>INT(ROUND(F61,2)*(IF(RIGHT(G61,1)="*",data!$J$3*H61+(IF(H61&gt;0, data!$K$3,0)),(IF(G61&gt;0,data!$J$3*RIGHT(G61,5)+data!$K$3,0)))))</f>
        <v>0</v>
      </c>
      <c r="J61" s="112">
        <f>IF(E61&gt;0,I61*E61,0)</f>
        <v>0</v>
      </c>
      <c r="K61" s="112"/>
      <c r="L61" s="317"/>
      <c r="M61" s="316"/>
      <c r="N61" s="112">
        <f>INT(ROUND(F61,2)*(IF(J61&gt;0,(IF(L61="ano",data!$J$6,0)),0)))</f>
        <v>0</v>
      </c>
      <c r="O61" s="114">
        <f>IF(M61&gt;E61,N61*E61,N61*M61)</f>
        <v>0</v>
      </c>
      <c r="P61" s="123">
        <f>J61+O61</f>
        <v>0</v>
      </c>
      <c r="R61" s="116" t="str">
        <f t="shared" si="61"/>
        <v/>
      </c>
      <c r="S61" s="688"/>
      <c r="T61" s="117" t="s">
        <v>338</v>
      </c>
      <c r="U61" s="377" t="str">
        <f t="shared" si="62"/>
        <v/>
      </c>
      <c r="V61" s="26">
        <f>IF(P61&gt;0,IF(ISTEXT(C61)=TRUE,0,1),0)</f>
        <v>0</v>
      </c>
      <c r="W61" s="26">
        <f>IF(H61&gt;0,IF(RIGHT(G61,1)="*",0,1),0)</f>
        <v>0</v>
      </c>
      <c r="X61" s="26">
        <f>IF(OR(G61=data!$I$18,G61=data!$I$19,G61=data!$I$20,G61=data!$I$21,G61=data!$I$22,G61=data!$I$23,G61=data!$I$24,G61=data!$I$25,G61=data!$I$26,G61=data!$I$27,G61=data!$I$28,G61=data!$I$29,G61=data!$I$30,G61=data!$I$31,G61=data!$I$32,G61=data!$I$33,G61=data!$I$34,G61=data!$I$35,G61=data!$I$36,G61=data!$I$37,G61=data!$I$38,G61=data!$I$39,G61=data!$I$40,G61=data!$I$41,G61=data!$I$42,G61=data!$I$43,G61=data!$I$44),1,0)</f>
        <v>0</v>
      </c>
      <c r="Z61" s="176" t="s">
        <v>297</v>
      </c>
      <c r="AA61" s="10"/>
      <c r="AB61" s="10"/>
      <c r="AC61" s="168">
        <v>160</v>
      </c>
      <c r="AD61" s="328"/>
      <c r="AE61" s="223"/>
      <c r="AF61" s="168">
        <v>160</v>
      </c>
      <c r="AG61" s="328"/>
      <c r="AH61" s="223"/>
      <c r="AI61" s="168">
        <v>160</v>
      </c>
      <c r="AJ61" s="328"/>
      <c r="AK61" s="223"/>
      <c r="AL61" s="168">
        <v>160</v>
      </c>
      <c r="AM61" s="328"/>
      <c r="AN61" s="223"/>
      <c r="AO61" s="168">
        <v>160</v>
      </c>
      <c r="AP61" s="328"/>
      <c r="AQ61" s="223"/>
      <c r="AR61" s="168">
        <v>160</v>
      </c>
      <c r="AS61" s="328"/>
      <c r="AT61" s="223"/>
      <c r="AU61" s="168">
        <v>160</v>
      </c>
      <c r="AV61" s="328"/>
      <c r="AW61" s="223"/>
      <c r="AX61" s="168">
        <v>160</v>
      </c>
      <c r="AY61" s="328"/>
      <c r="AZ61" s="223"/>
      <c r="BA61" s="168">
        <v>160</v>
      </c>
      <c r="BB61" s="328"/>
      <c r="BC61" s="223"/>
      <c r="BD61" s="168">
        <v>160</v>
      </c>
      <c r="BE61" s="328"/>
      <c r="BF61" s="223"/>
      <c r="BG61" s="168">
        <v>160</v>
      </c>
      <c r="BH61" s="328"/>
      <c r="BI61" s="223"/>
      <c r="BJ61" s="168">
        <v>160</v>
      </c>
      <c r="BK61" s="328"/>
      <c r="BL61" s="223"/>
      <c r="BM61" s="280">
        <f t="shared" si="8"/>
        <v>0</v>
      </c>
      <c r="BN61" s="279">
        <f t="shared" si="9"/>
        <v>0</v>
      </c>
      <c r="BO61" s="280">
        <f t="shared" si="10"/>
        <v>0</v>
      </c>
      <c r="BP61" s="281">
        <f t="shared" si="11"/>
        <v>0</v>
      </c>
      <c r="BQ61" s="4"/>
      <c r="BR61" s="4"/>
      <c r="BS61" s="164">
        <v>160</v>
      </c>
      <c r="BT61" s="327"/>
      <c r="BU61" s="177"/>
      <c r="BV61" s="164">
        <v>160</v>
      </c>
      <c r="BW61" s="327"/>
      <c r="BX61" s="177"/>
      <c r="BY61" s="164">
        <v>160</v>
      </c>
      <c r="BZ61" s="327"/>
      <c r="CA61" s="177"/>
      <c r="CB61" s="164">
        <v>160</v>
      </c>
      <c r="CC61" s="327"/>
      <c r="CD61" s="177"/>
      <c r="CE61" s="164">
        <v>160</v>
      </c>
      <c r="CF61" s="327"/>
      <c r="CG61" s="177"/>
      <c r="CH61" s="164">
        <v>160</v>
      </c>
      <c r="CI61" s="327"/>
      <c r="CJ61" s="177"/>
      <c r="CK61" s="164">
        <v>160</v>
      </c>
      <c r="CL61" s="327"/>
      <c r="CM61" s="177"/>
      <c r="CN61" s="164">
        <v>160</v>
      </c>
      <c r="CO61" s="327"/>
      <c r="CP61" s="177"/>
      <c r="CQ61" s="164">
        <v>160</v>
      </c>
      <c r="CR61" s="327"/>
      <c r="CS61" s="177"/>
      <c r="CT61" s="164">
        <v>160</v>
      </c>
      <c r="CU61" s="327"/>
      <c r="CV61" s="177"/>
      <c r="CW61" s="164">
        <v>160</v>
      </c>
      <c r="CX61" s="327"/>
      <c r="CY61" s="177"/>
      <c r="CZ61" s="164">
        <v>160</v>
      </c>
      <c r="DA61" s="327"/>
      <c r="DB61" s="177"/>
      <c r="DC61" s="278">
        <f t="shared" si="12"/>
        <v>0</v>
      </c>
      <c r="DD61" s="279">
        <f t="shared" si="13"/>
        <v>0</v>
      </c>
      <c r="DE61" s="280">
        <f t="shared" si="14"/>
        <v>0</v>
      </c>
      <c r="DF61" s="281">
        <f t="shared" si="15"/>
        <v>0</v>
      </c>
      <c r="DG61" s="4"/>
      <c r="DH61" s="4"/>
      <c r="DI61" s="164">
        <v>160</v>
      </c>
      <c r="DJ61" s="327"/>
      <c r="DK61" s="177"/>
      <c r="DL61" s="164">
        <v>160</v>
      </c>
      <c r="DM61" s="327"/>
      <c r="DN61" s="177"/>
      <c r="DO61" s="164">
        <v>160</v>
      </c>
      <c r="DP61" s="327"/>
      <c r="DQ61" s="177"/>
      <c r="DR61" s="164">
        <v>160</v>
      </c>
      <c r="DS61" s="327"/>
      <c r="DT61" s="177"/>
      <c r="DU61" s="164">
        <v>160</v>
      </c>
      <c r="DV61" s="327"/>
      <c r="DW61" s="177"/>
      <c r="DX61" s="164">
        <v>160</v>
      </c>
      <c r="DY61" s="327"/>
      <c r="DZ61" s="177"/>
      <c r="EA61" s="164">
        <v>160</v>
      </c>
      <c r="EB61" s="327"/>
      <c r="EC61" s="177"/>
      <c r="ED61" s="164">
        <v>160</v>
      </c>
      <c r="EE61" s="327"/>
      <c r="EF61" s="177"/>
      <c r="EG61" s="164">
        <v>160</v>
      </c>
      <c r="EH61" s="327"/>
      <c r="EI61" s="177"/>
      <c r="EJ61" s="164">
        <v>160</v>
      </c>
      <c r="EK61" s="327"/>
      <c r="EL61" s="177"/>
      <c r="EM61" s="164">
        <v>160</v>
      </c>
      <c r="EN61" s="327"/>
      <c r="EO61" s="177"/>
      <c r="EP61" s="164">
        <v>160</v>
      </c>
      <c r="EQ61" s="327"/>
      <c r="ER61" s="177"/>
      <c r="ES61" s="278">
        <f t="shared" si="16"/>
        <v>0</v>
      </c>
      <c r="ET61" s="279">
        <f t="shared" si="17"/>
        <v>0</v>
      </c>
      <c r="EU61" s="280">
        <f t="shared" si="18"/>
        <v>0</v>
      </c>
      <c r="EV61" s="281">
        <f t="shared" si="19"/>
        <v>0</v>
      </c>
      <c r="EW61" s="4"/>
      <c r="EX61" s="4"/>
      <c r="EY61" s="164">
        <v>160</v>
      </c>
      <c r="EZ61" s="327"/>
      <c r="FA61" s="177"/>
      <c r="FB61" s="164">
        <v>160</v>
      </c>
      <c r="FC61" s="327"/>
      <c r="FD61" s="177"/>
      <c r="FE61" s="164">
        <v>160</v>
      </c>
      <c r="FF61" s="327"/>
      <c r="FG61" s="177"/>
      <c r="FH61" s="164">
        <v>160</v>
      </c>
      <c r="FI61" s="327"/>
      <c r="FJ61" s="177"/>
      <c r="FK61" s="164">
        <v>160</v>
      </c>
      <c r="FL61" s="327"/>
      <c r="FM61" s="177"/>
      <c r="FN61" s="164">
        <v>160</v>
      </c>
      <c r="FO61" s="327"/>
      <c r="FP61" s="177"/>
      <c r="FQ61" s="164">
        <v>160</v>
      </c>
      <c r="FR61" s="327"/>
      <c r="FS61" s="177"/>
      <c r="FT61" s="164">
        <v>160</v>
      </c>
      <c r="FU61" s="327"/>
      <c r="FV61" s="177"/>
      <c r="FW61" s="164">
        <v>160</v>
      </c>
      <c r="FX61" s="327"/>
      <c r="FY61" s="177"/>
      <c r="FZ61" s="164">
        <v>160</v>
      </c>
      <c r="GA61" s="327"/>
      <c r="GB61" s="177"/>
      <c r="GC61" s="164">
        <v>160</v>
      </c>
      <c r="GD61" s="327"/>
      <c r="GE61" s="177"/>
      <c r="GF61" s="164">
        <v>160</v>
      </c>
      <c r="GG61" s="327"/>
      <c r="GH61" s="177"/>
      <c r="GI61" s="278">
        <f t="shared" si="20"/>
        <v>0</v>
      </c>
      <c r="GJ61" s="279">
        <f t="shared" si="21"/>
        <v>0</v>
      </c>
      <c r="GK61" s="280">
        <f t="shared" si="22"/>
        <v>0</v>
      </c>
      <c r="GL61" s="281">
        <f t="shared" si="23"/>
        <v>0</v>
      </c>
      <c r="GM61" s="4"/>
      <c r="GN61" s="4"/>
      <c r="GO61" s="164">
        <v>160</v>
      </c>
      <c r="GP61" s="327"/>
      <c r="GQ61" s="177"/>
      <c r="GR61" s="164">
        <v>160</v>
      </c>
      <c r="GS61" s="327"/>
      <c r="GT61" s="177"/>
      <c r="GU61" s="164">
        <v>160</v>
      </c>
      <c r="GV61" s="327"/>
      <c r="GW61" s="177"/>
      <c r="GX61" s="164">
        <v>160</v>
      </c>
      <c r="GY61" s="327"/>
      <c r="GZ61" s="177"/>
      <c r="HA61" s="164">
        <v>160</v>
      </c>
      <c r="HB61" s="327"/>
      <c r="HC61" s="177"/>
      <c r="HD61" s="164">
        <v>160</v>
      </c>
      <c r="HE61" s="327"/>
      <c r="HF61" s="177"/>
      <c r="HG61" s="164">
        <v>160</v>
      </c>
      <c r="HH61" s="327"/>
      <c r="HI61" s="177"/>
      <c r="HJ61" s="164">
        <v>160</v>
      </c>
      <c r="HK61" s="327"/>
      <c r="HL61" s="177"/>
      <c r="HM61" s="164">
        <v>160</v>
      </c>
      <c r="HN61" s="327"/>
      <c r="HO61" s="177"/>
      <c r="HP61" s="164">
        <v>160</v>
      </c>
      <c r="HQ61" s="327"/>
      <c r="HR61" s="177"/>
      <c r="HS61" s="164">
        <v>160</v>
      </c>
      <c r="HT61" s="327"/>
      <c r="HU61" s="177"/>
      <c r="HV61" s="164">
        <v>160</v>
      </c>
      <c r="HW61" s="327"/>
      <c r="HX61" s="177"/>
      <c r="HY61" s="278">
        <f t="shared" si="24"/>
        <v>0</v>
      </c>
      <c r="HZ61" s="279">
        <f t="shared" si="25"/>
        <v>0</v>
      </c>
      <c r="IA61" s="280">
        <f t="shared" si="26"/>
        <v>0</v>
      </c>
      <c r="IB61" s="281">
        <f t="shared" si="27"/>
        <v>0</v>
      </c>
      <c r="IC61" s="4"/>
      <c r="ID61" s="4"/>
      <c r="IE61" s="164">
        <v>160</v>
      </c>
      <c r="IF61" s="327"/>
      <c r="IG61" s="177"/>
      <c r="IH61" s="164">
        <v>160</v>
      </c>
      <c r="II61" s="327"/>
      <c r="IJ61" s="177"/>
      <c r="IK61" s="164">
        <v>160</v>
      </c>
      <c r="IL61" s="327"/>
      <c r="IM61" s="177"/>
      <c r="IN61" s="164">
        <v>160</v>
      </c>
      <c r="IO61" s="327"/>
      <c r="IP61" s="177"/>
      <c r="IQ61" s="164">
        <v>160</v>
      </c>
      <c r="IR61" s="327"/>
      <c r="IS61" s="177"/>
      <c r="IT61" s="164">
        <v>160</v>
      </c>
      <c r="IU61" s="327"/>
      <c r="IV61" s="177"/>
      <c r="IW61" s="164">
        <v>160</v>
      </c>
      <c r="IX61" s="327"/>
      <c r="IY61" s="177"/>
      <c r="IZ61" s="164">
        <v>160</v>
      </c>
      <c r="JA61" s="327"/>
      <c r="JB61" s="177"/>
      <c r="JC61" s="164">
        <v>160</v>
      </c>
      <c r="JD61" s="327"/>
      <c r="JE61" s="177"/>
      <c r="JF61" s="164">
        <v>160</v>
      </c>
      <c r="JG61" s="327"/>
      <c r="JH61" s="177"/>
      <c r="JI61" s="164">
        <v>160</v>
      </c>
      <c r="JJ61" s="327"/>
      <c r="JK61" s="177"/>
      <c r="JL61" s="164">
        <v>160</v>
      </c>
      <c r="JM61" s="327"/>
      <c r="JN61" s="177"/>
      <c r="JO61" s="278">
        <f t="shared" si="28"/>
        <v>0</v>
      </c>
      <c r="JP61" s="279">
        <f t="shared" si="29"/>
        <v>0</v>
      </c>
      <c r="JQ61" s="280">
        <f t="shared" si="30"/>
        <v>0</v>
      </c>
      <c r="JR61" s="281">
        <f t="shared" si="31"/>
        <v>0</v>
      </c>
      <c r="JS61" s="4"/>
      <c r="JT61" s="4"/>
      <c r="JU61" s="164">
        <v>160</v>
      </c>
      <c r="JV61" s="327"/>
      <c r="JW61" s="177"/>
      <c r="JX61" s="164">
        <v>160</v>
      </c>
      <c r="JY61" s="327"/>
      <c r="JZ61" s="177"/>
      <c r="KA61" s="164">
        <v>160</v>
      </c>
      <c r="KB61" s="327"/>
      <c r="KC61" s="177"/>
      <c r="KD61" s="164">
        <v>160</v>
      </c>
      <c r="KE61" s="327"/>
      <c r="KF61" s="177"/>
      <c r="KG61" s="164">
        <v>160</v>
      </c>
      <c r="KH61" s="327"/>
      <c r="KI61" s="177"/>
      <c r="KJ61" s="164">
        <v>160</v>
      </c>
      <c r="KK61" s="327"/>
      <c r="KL61" s="177"/>
      <c r="KM61" s="164">
        <v>160</v>
      </c>
      <c r="KN61" s="327"/>
      <c r="KO61" s="177"/>
      <c r="KP61" s="164">
        <v>160</v>
      </c>
      <c r="KQ61" s="327"/>
      <c r="KR61" s="177"/>
      <c r="KS61" s="164">
        <v>160</v>
      </c>
      <c r="KT61" s="327"/>
      <c r="KU61" s="177"/>
      <c r="KV61" s="164">
        <v>160</v>
      </c>
      <c r="KW61" s="327"/>
      <c r="KX61" s="177"/>
      <c r="KY61" s="164">
        <v>160</v>
      </c>
      <c r="KZ61" s="327"/>
      <c r="LA61" s="177"/>
      <c r="LB61" s="164">
        <v>160</v>
      </c>
      <c r="LC61" s="327"/>
      <c r="LD61" s="177"/>
      <c r="LE61" s="278">
        <f t="shared" si="32"/>
        <v>0</v>
      </c>
      <c r="LF61" s="279">
        <f t="shared" si="33"/>
        <v>0</v>
      </c>
      <c r="LG61" s="280">
        <f t="shared" si="34"/>
        <v>0</v>
      </c>
      <c r="LH61" s="281">
        <f t="shared" si="35"/>
        <v>0</v>
      </c>
      <c r="LI61" s="4"/>
      <c r="LJ61" s="4"/>
      <c r="LK61" s="164">
        <v>160</v>
      </c>
      <c r="LL61" s="327"/>
      <c r="LM61" s="177"/>
      <c r="LN61" s="164">
        <v>160</v>
      </c>
      <c r="LO61" s="327"/>
      <c r="LP61" s="177"/>
      <c r="LQ61" s="164">
        <v>160</v>
      </c>
      <c r="LR61" s="327"/>
      <c r="LS61" s="177"/>
      <c r="LT61" s="164">
        <v>160</v>
      </c>
      <c r="LU61" s="327"/>
      <c r="LV61" s="177"/>
      <c r="LW61" s="164">
        <v>160</v>
      </c>
      <c r="LX61" s="327"/>
      <c r="LY61" s="177"/>
      <c r="LZ61" s="164">
        <v>160</v>
      </c>
      <c r="MA61" s="327"/>
      <c r="MB61" s="177"/>
      <c r="MC61" s="164">
        <v>160</v>
      </c>
      <c r="MD61" s="327"/>
      <c r="ME61" s="177"/>
      <c r="MF61" s="164">
        <v>160</v>
      </c>
      <c r="MG61" s="327"/>
      <c r="MH61" s="177"/>
      <c r="MI61" s="164">
        <v>160</v>
      </c>
      <c r="MJ61" s="327"/>
      <c r="MK61" s="177"/>
      <c r="ML61" s="164">
        <v>160</v>
      </c>
      <c r="MM61" s="327"/>
      <c r="MN61" s="177"/>
      <c r="MO61" s="164">
        <v>160</v>
      </c>
      <c r="MP61" s="327"/>
      <c r="MQ61" s="177"/>
      <c r="MR61" s="164">
        <v>160</v>
      </c>
      <c r="MS61" s="327"/>
      <c r="MT61" s="177"/>
      <c r="MU61" s="278">
        <f t="shared" si="36"/>
        <v>0</v>
      </c>
      <c r="MV61" s="279">
        <f t="shared" si="37"/>
        <v>0</v>
      </c>
      <c r="MW61" s="280">
        <f t="shared" si="38"/>
        <v>0</v>
      </c>
      <c r="MX61" s="281">
        <f t="shared" si="39"/>
        <v>0</v>
      </c>
      <c r="MY61" s="4"/>
      <c r="MZ61" s="4"/>
      <c r="NA61" s="164">
        <v>160</v>
      </c>
      <c r="NB61" s="327"/>
      <c r="NC61" s="177"/>
      <c r="ND61" s="164">
        <v>160</v>
      </c>
      <c r="NE61" s="327"/>
      <c r="NF61" s="177"/>
      <c r="NG61" s="164">
        <v>160</v>
      </c>
      <c r="NH61" s="327"/>
      <c r="NI61" s="177"/>
      <c r="NJ61" s="164">
        <v>160</v>
      </c>
      <c r="NK61" s="327"/>
      <c r="NL61" s="177"/>
      <c r="NM61" s="164">
        <v>160</v>
      </c>
      <c r="NN61" s="327"/>
      <c r="NO61" s="177"/>
      <c r="NP61" s="164">
        <v>160</v>
      </c>
      <c r="NQ61" s="327"/>
      <c r="NR61" s="177"/>
      <c r="NS61" s="164">
        <v>160</v>
      </c>
      <c r="NT61" s="327"/>
      <c r="NU61" s="177"/>
      <c r="NV61" s="164">
        <v>160</v>
      </c>
      <c r="NW61" s="327"/>
      <c r="NX61" s="177"/>
      <c r="NY61" s="164">
        <v>160</v>
      </c>
      <c r="NZ61" s="327"/>
      <c r="OA61" s="177"/>
      <c r="OB61" s="164">
        <v>160</v>
      </c>
      <c r="OC61" s="327"/>
      <c r="OD61" s="177"/>
      <c r="OE61" s="164">
        <v>160</v>
      </c>
      <c r="OF61" s="327"/>
      <c r="OG61" s="177"/>
      <c r="OH61" s="164">
        <v>160</v>
      </c>
      <c r="OI61" s="327"/>
      <c r="OJ61" s="177"/>
      <c r="OK61" s="278">
        <f t="shared" si="40"/>
        <v>0</v>
      </c>
      <c r="OL61" s="279">
        <f t="shared" si="41"/>
        <v>0</v>
      </c>
      <c r="OM61" s="280">
        <f t="shared" si="42"/>
        <v>0</v>
      </c>
      <c r="ON61" s="281">
        <f t="shared" si="43"/>
        <v>0</v>
      </c>
      <c r="OO61" s="4"/>
      <c r="OP61" s="4"/>
      <c r="OQ61" s="283" t="s">
        <v>297</v>
      </c>
      <c r="OR61" s="354">
        <v>160</v>
      </c>
      <c r="OS61" s="327"/>
      <c r="OT61" s="177"/>
      <c r="OU61" s="278">
        <f t="shared" si="44"/>
        <v>0</v>
      </c>
      <c r="OV61" s="281">
        <f t="shared" si="45"/>
        <v>0</v>
      </c>
      <c r="OW61" s="280">
        <f t="shared" si="46"/>
        <v>0</v>
      </c>
      <c r="OX61" s="281">
        <f t="shared" si="47"/>
        <v>0</v>
      </c>
      <c r="OY61" s="293"/>
      <c r="OZ61" s="4"/>
      <c r="PA61" s="4"/>
      <c r="PB61" s="274">
        <f t="shared" si="53"/>
        <v>0</v>
      </c>
      <c r="PC61" s="275">
        <f t="shared" si="54"/>
        <v>0</v>
      </c>
      <c r="PD61" s="280">
        <f t="shared" si="55"/>
        <v>0</v>
      </c>
      <c r="PE61" s="281">
        <f t="shared" si="56"/>
        <v>0</v>
      </c>
      <c r="PF61" s="276">
        <f t="shared" si="57"/>
        <v>0</v>
      </c>
      <c r="PG61" s="277">
        <f t="shared" si="58"/>
        <v>0</v>
      </c>
      <c r="PH61" s="280">
        <f t="shared" si="59"/>
        <v>0</v>
      </c>
      <c r="PI61" s="279">
        <f t="shared" si="60"/>
        <v>0</v>
      </c>
      <c r="PJ61" s="406">
        <f t="shared" si="48"/>
        <v>0</v>
      </c>
      <c r="PK61" s="368">
        <f t="shared" si="49"/>
        <v>0</v>
      </c>
      <c r="PL61" s="409" t="s">
        <v>338</v>
      </c>
      <c r="PM61" s="373" t="s">
        <v>338</v>
      </c>
      <c r="PN61" s="406">
        <f t="shared" si="50"/>
        <v>0</v>
      </c>
      <c r="PO61" s="368">
        <f t="shared" si="51"/>
        <v>0</v>
      </c>
      <c r="PR61" s="4"/>
    </row>
    <row r="62" spans="1:440" s="28" customFormat="1" ht="15" hidden="1" customHeight="1" x14ac:dyDescent="0.25">
      <c r="A62" s="26"/>
      <c r="B62" s="118"/>
      <c r="C62" s="585"/>
      <c r="D62" s="586"/>
      <c r="E62" s="589"/>
      <c r="F62" s="656"/>
      <c r="G62" s="588"/>
      <c r="H62" s="119"/>
      <c r="I62" s="112">
        <f>INT(ROUND(F62,2)*(IF(RIGHT(G62,1)="*",data!$J$3*H62+(IF(H62&gt;0, data!$K$3,0)),(IF(G62&gt;0,data!$J$3*RIGHT(G62,5)+data!$K$3,0)))))</f>
        <v>0</v>
      </c>
      <c r="J62" s="112"/>
      <c r="K62" s="112"/>
      <c r="L62" s="543"/>
      <c r="M62" s="536"/>
      <c r="N62" s="112">
        <f>INT(ROUND(F62,2)*(IF(J62&gt;0,(IF(L62="ano",data!$J$6,0)),0)))</f>
        <v>0</v>
      </c>
      <c r="O62" s="114"/>
      <c r="P62" s="123"/>
      <c r="Q62" s="26"/>
      <c r="R62" s="116" t="str">
        <f t="shared" si="61"/>
        <v/>
      </c>
      <c r="S62" s="688"/>
      <c r="T62" s="117" t="s">
        <v>338</v>
      </c>
      <c r="U62" s="377" t="str">
        <f t="shared" si="62"/>
        <v/>
      </c>
      <c r="X62" s="26">
        <f>IF(OR(G62=data!$I$18,G62=data!$I$19,G62=data!$I$20,G62=data!$I$21,G62=data!$I$22,G62=data!$I$23,G62=data!$I$24,G62=data!$I$25,G62=data!$I$26,G62=data!$I$27,G62=data!$I$28,G62=data!$I$29,G62=data!$I$30,G62=data!$I$31,G62=data!$I$32,G62=data!$I$33,G62=data!$I$34,G62=data!$I$35,G62=data!$I$36,G62=data!$I$37,G62=data!$I$38,G62=data!$I$39,G62=data!$I$40,G62=data!$I$41,G62=data!$I$42,G62=data!$I$43,G62=data!$I$44),1,0)</f>
        <v>0</v>
      </c>
      <c r="Y62" s="26"/>
      <c r="Z62" s="173" t="s">
        <v>297</v>
      </c>
      <c r="AA62" s="10"/>
      <c r="AB62" s="10"/>
      <c r="AC62" s="560">
        <v>160</v>
      </c>
      <c r="AD62" s="561"/>
      <c r="AE62" s="562"/>
      <c r="AF62" s="560">
        <v>160</v>
      </c>
      <c r="AG62" s="561"/>
      <c r="AH62" s="562"/>
      <c r="AI62" s="560">
        <v>160</v>
      </c>
      <c r="AJ62" s="561"/>
      <c r="AK62" s="562"/>
      <c r="AL62" s="560">
        <v>160</v>
      </c>
      <c r="AM62" s="561"/>
      <c r="AN62" s="562"/>
      <c r="AO62" s="560">
        <v>160</v>
      </c>
      <c r="AP62" s="561"/>
      <c r="AQ62" s="562"/>
      <c r="AR62" s="560">
        <v>160</v>
      </c>
      <c r="AS62" s="561"/>
      <c r="AT62" s="562"/>
      <c r="AU62" s="560">
        <v>160</v>
      </c>
      <c r="AV62" s="561"/>
      <c r="AW62" s="562"/>
      <c r="AX62" s="560">
        <v>160</v>
      </c>
      <c r="AY62" s="561"/>
      <c r="AZ62" s="562"/>
      <c r="BA62" s="560">
        <v>160</v>
      </c>
      <c r="BB62" s="561"/>
      <c r="BC62" s="562"/>
      <c r="BD62" s="560">
        <v>160</v>
      </c>
      <c r="BE62" s="561"/>
      <c r="BF62" s="562"/>
      <c r="BG62" s="560">
        <v>160</v>
      </c>
      <c r="BH62" s="561"/>
      <c r="BI62" s="562"/>
      <c r="BJ62" s="560">
        <v>160</v>
      </c>
      <c r="BK62" s="561"/>
      <c r="BL62" s="562"/>
      <c r="BM62" s="280">
        <f t="shared" si="8"/>
        <v>0</v>
      </c>
      <c r="BN62" s="279">
        <f t="shared" si="9"/>
        <v>0</v>
      </c>
      <c r="BO62" s="280">
        <f t="shared" si="10"/>
        <v>0</v>
      </c>
      <c r="BP62" s="281">
        <f t="shared" si="11"/>
        <v>0</v>
      </c>
      <c r="BQ62" s="23"/>
      <c r="BR62" s="23"/>
      <c r="BS62" s="174">
        <v>160</v>
      </c>
      <c r="BT62" s="573"/>
      <c r="BU62" s="175"/>
      <c r="BV62" s="174">
        <v>160</v>
      </c>
      <c r="BW62" s="573"/>
      <c r="BX62" s="175"/>
      <c r="BY62" s="174">
        <v>160</v>
      </c>
      <c r="BZ62" s="573"/>
      <c r="CA62" s="175"/>
      <c r="CB62" s="174">
        <v>160</v>
      </c>
      <c r="CC62" s="573"/>
      <c r="CD62" s="175"/>
      <c r="CE62" s="174">
        <v>160</v>
      </c>
      <c r="CF62" s="573"/>
      <c r="CG62" s="175"/>
      <c r="CH62" s="174">
        <v>160</v>
      </c>
      <c r="CI62" s="573"/>
      <c r="CJ62" s="175"/>
      <c r="CK62" s="174">
        <v>160</v>
      </c>
      <c r="CL62" s="573"/>
      <c r="CM62" s="175"/>
      <c r="CN62" s="174">
        <v>160</v>
      </c>
      <c r="CO62" s="573"/>
      <c r="CP62" s="175"/>
      <c r="CQ62" s="174">
        <v>160</v>
      </c>
      <c r="CR62" s="573"/>
      <c r="CS62" s="175"/>
      <c r="CT62" s="174">
        <v>160</v>
      </c>
      <c r="CU62" s="573"/>
      <c r="CV62" s="175"/>
      <c r="CW62" s="174">
        <v>160</v>
      </c>
      <c r="CX62" s="573"/>
      <c r="CY62" s="175"/>
      <c r="CZ62" s="174">
        <v>160</v>
      </c>
      <c r="DA62" s="573"/>
      <c r="DB62" s="175"/>
      <c r="DC62" s="278">
        <f t="shared" si="12"/>
        <v>0</v>
      </c>
      <c r="DD62" s="279">
        <f t="shared" si="13"/>
        <v>0</v>
      </c>
      <c r="DE62" s="280">
        <f t="shared" si="14"/>
        <v>0</v>
      </c>
      <c r="DF62" s="281">
        <f t="shared" si="15"/>
        <v>0</v>
      </c>
      <c r="DG62" s="23"/>
      <c r="DH62" s="23"/>
      <c r="DI62" s="174">
        <v>160</v>
      </c>
      <c r="DJ62" s="573"/>
      <c r="DK62" s="175"/>
      <c r="DL62" s="174">
        <v>160</v>
      </c>
      <c r="DM62" s="573"/>
      <c r="DN62" s="175"/>
      <c r="DO62" s="174">
        <v>160</v>
      </c>
      <c r="DP62" s="573"/>
      <c r="DQ62" s="175"/>
      <c r="DR62" s="174">
        <v>160</v>
      </c>
      <c r="DS62" s="573"/>
      <c r="DT62" s="175"/>
      <c r="DU62" s="174">
        <v>160</v>
      </c>
      <c r="DV62" s="573"/>
      <c r="DW62" s="175"/>
      <c r="DX62" s="174">
        <v>160</v>
      </c>
      <c r="DY62" s="573"/>
      <c r="DZ62" s="175"/>
      <c r="EA62" s="174">
        <v>160</v>
      </c>
      <c r="EB62" s="573"/>
      <c r="EC62" s="175"/>
      <c r="ED62" s="174">
        <v>160</v>
      </c>
      <c r="EE62" s="573"/>
      <c r="EF62" s="175"/>
      <c r="EG62" s="174">
        <v>160</v>
      </c>
      <c r="EH62" s="573"/>
      <c r="EI62" s="175"/>
      <c r="EJ62" s="174">
        <v>160</v>
      </c>
      <c r="EK62" s="573"/>
      <c r="EL62" s="175"/>
      <c r="EM62" s="174">
        <v>160</v>
      </c>
      <c r="EN62" s="573"/>
      <c r="EO62" s="175"/>
      <c r="EP62" s="174">
        <v>160</v>
      </c>
      <c r="EQ62" s="573"/>
      <c r="ER62" s="175"/>
      <c r="ES62" s="278">
        <f t="shared" si="16"/>
        <v>0</v>
      </c>
      <c r="ET62" s="279">
        <f t="shared" si="17"/>
        <v>0</v>
      </c>
      <c r="EU62" s="280">
        <f t="shared" si="18"/>
        <v>0</v>
      </c>
      <c r="EV62" s="281">
        <f t="shared" si="19"/>
        <v>0</v>
      </c>
      <c r="EW62" s="23"/>
      <c r="EX62" s="23"/>
      <c r="EY62" s="174">
        <v>160</v>
      </c>
      <c r="EZ62" s="573"/>
      <c r="FA62" s="175"/>
      <c r="FB62" s="174">
        <v>160</v>
      </c>
      <c r="FC62" s="573"/>
      <c r="FD62" s="175"/>
      <c r="FE62" s="174">
        <v>160</v>
      </c>
      <c r="FF62" s="573"/>
      <c r="FG62" s="175"/>
      <c r="FH62" s="174">
        <v>160</v>
      </c>
      <c r="FI62" s="573"/>
      <c r="FJ62" s="175"/>
      <c r="FK62" s="174">
        <v>160</v>
      </c>
      <c r="FL62" s="573"/>
      <c r="FM62" s="175"/>
      <c r="FN62" s="174">
        <v>160</v>
      </c>
      <c r="FO62" s="573"/>
      <c r="FP62" s="175"/>
      <c r="FQ62" s="174">
        <v>160</v>
      </c>
      <c r="FR62" s="573"/>
      <c r="FS62" s="175"/>
      <c r="FT62" s="174">
        <v>160</v>
      </c>
      <c r="FU62" s="573"/>
      <c r="FV62" s="175"/>
      <c r="FW62" s="174">
        <v>160</v>
      </c>
      <c r="FX62" s="573"/>
      <c r="FY62" s="175"/>
      <c r="FZ62" s="174">
        <v>160</v>
      </c>
      <c r="GA62" s="573"/>
      <c r="GB62" s="175"/>
      <c r="GC62" s="174">
        <v>160</v>
      </c>
      <c r="GD62" s="573"/>
      <c r="GE62" s="175"/>
      <c r="GF62" s="174">
        <v>160</v>
      </c>
      <c r="GG62" s="573"/>
      <c r="GH62" s="175"/>
      <c r="GI62" s="278">
        <f t="shared" si="20"/>
        <v>0</v>
      </c>
      <c r="GJ62" s="279">
        <f t="shared" si="21"/>
        <v>0</v>
      </c>
      <c r="GK62" s="280">
        <f t="shared" si="22"/>
        <v>0</v>
      </c>
      <c r="GL62" s="281">
        <f t="shared" si="23"/>
        <v>0</v>
      </c>
      <c r="GM62" s="23"/>
      <c r="GN62" s="23"/>
      <c r="GO62" s="174">
        <v>160</v>
      </c>
      <c r="GP62" s="573"/>
      <c r="GQ62" s="175"/>
      <c r="GR62" s="174">
        <v>160</v>
      </c>
      <c r="GS62" s="573"/>
      <c r="GT62" s="175"/>
      <c r="GU62" s="174">
        <v>160</v>
      </c>
      <c r="GV62" s="573"/>
      <c r="GW62" s="175"/>
      <c r="GX62" s="174">
        <v>160</v>
      </c>
      <c r="GY62" s="573"/>
      <c r="GZ62" s="175"/>
      <c r="HA62" s="174">
        <v>160</v>
      </c>
      <c r="HB62" s="573"/>
      <c r="HC62" s="175"/>
      <c r="HD62" s="174">
        <v>160</v>
      </c>
      <c r="HE62" s="573"/>
      <c r="HF62" s="175"/>
      <c r="HG62" s="174">
        <v>160</v>
      </c>
      <c r="HH62" s="573"/>
      <c r="HI62" s="175"/>
      <c r="HJ62" s="174">
        <v>160</v>
      </c>
      <c r="HK62" s="573"/>
      <c r="HL62" s="175"/>
      <c r="HM62" s="174">
        <v>160</v>
      </c>
      <c r="HN62" s="573"/>
      <c r="HO62" s="175"/>
      <c r="HP62" s="174">
        <v>160</v>
      </c>
      <c r="HQ62" s="573"/>
      <c r="HR62" s="175"/>
      <c r="HS62" s="174">
        <v>160</v>
      </c>
      <c r="HT62" s="573"/>
      <c r="HU62" s="175"/>
      <c r="HV62" s="174">
        <v>160</v>
      </c>
      <c r="HW62" s="573"/>
      <c r="HX62" s="175"/>
      <c r="HY62" s="278">
        <f t="shared" si="24"/>
        <v>0</v>
      </c>
      <c r="HZ62" s="279">
        <f t="shared" si="25"/>
        <v>0</v>
      </c>
      <c r="IA62" s="280">
        <f t="shared" si="26"/>
        <v>0</v>
      </c>
      <c r="IB62" s="281">
        <f t="shared" si="27"/>
        <v>0</v>
      </c>
      <c r="IC62" s="23"/>
      <c r="ID62" s="23"/>
      <c r="IE62" s="174">
        <v>160</v>
      </c>
      <c r="IF62" s="573"/>
      <c r="IG62" s="175"/>
      <c r="IH62" s="174">
        <v>160</v>
      </c>
      <c r="II62" s="573"/>
      <c r="IJ62" s="175"/>
      <c r="IK62" s="174">
        <v>160</v>
      </c>
      <c r="IL62" s="573"/>
      <c r="IM62" s="175"/>
      <c r="IN62" s="174">
        <v>160</v>
      </c>
      <c r="IO62" s="573"/>
      <c r="IP62" s="175"/>
      <c r="IQ62" s="174">
        <v>160</v>
      </c>
      <c r="IR62" s="573"/>
      <c r="IS62" s="175"/>
      <c r="IT62" s="174">
        <v>160</v>
      </c>
      <c r="IU62" s="573"/>
      <c r="IV62" s="175"/>
      <c r="IW62" s="174">
        <v>160</v>
      </c>
      <c r="IX62" s="573"/>
      <c r="IY62" s="175"/>
      <c r="IZ62" s="174">
        <v>160</v>
      </c>
      <c r="JA62" s="573"/>
      <c r="JB62" s="175"/>
      <c r="JC62" s="174">
        <v>160</v>
      </c>
      <c r="JD62" s="573"/>
      <c r="JE62" s="175"/>
      <c r="JF62" s="174">
        <v>160</v>
      </c>
      <c r="JG62" s="573"/>
      <c r="JH62" s="175"/>
      <c r="JI62" s="174">
        <v>160</v>
      </c>
      <c r="JJ62" s="573"/>
      <c r="JK62" s="175"/>
      <c r="JL62" s="174">
        <v>160</v>
      </c>
      <c r="JM62" s="573"/>
      <c r="JN62" s="175"/>
      <c r="JO62" s="278">
        <f t="shared" si="28"/>
        <v>0</v>
      </c>
      <c r="JP62" s="279">
        <f t="shared" si="29"/>
        <v>0</v>
      </c>
      <c r="JQ62" s="280">
        <f t="shared" si="30"/>
        <v>0</v>
      </c>
      <c r="JR62" s="281">
        <f t="shared" si="31"/>
        <v>0</v>
      </c>
      <c r="JS62" s="23"/>
      <c r="JT62" s="23"/>
      <c r="JU62" s="174">
        <v>160</v>
      </c>
      <c r="JV62" s="573"/>
      <c r="JW62" s="175"/>
      <c r="JX62" s="174">
        <v>160</v>
      </c>
      <c r="JY62" s="573"/>
      <c r="JZ62" s="175"/>
      <c r="KA62" s="174">
        <v>160</v>
      </c>
      <c r="KB62" s="573"/>
      <c r="KC62" s="175"/>
      <c r="KD62" s="174">
        <v>160</v>
      </c>
      <c r="KE62" s="573"/>
      <c r="KF62" s="175"/>
      <c r="KG62" s="174">
        <v>160</v>
      </c>
      <c r="KH62" s="573"/>
      <c r="KI62" s="175"/>
      <c r="KJ62" s="174">
        <v>160</v>
      </c>
      <c r="KK62" s="573"/>
      <c r="KL62" s="175"/>
      <c r="KM62" s="174">
        <v>160</v>
      </c>
      <c r="KN62" s="573"/>
      <c r="KO62" s="175"/>
      <c r="KP62" s="174">
        <v>160</v>
      </c>
      <c r="KQ62" s="573"/>
      <c r="KR62" s="175"/>
      <c r="KS62" s="174">
        <v>160</v>
      </c>
      <c r="KT62" s="573"/>
      <c r="KU62" s="175"/>
      <c r="KV62" s="174">
        <v>160</v>
      </c>
      <c r="KW62" s="573"/>
      <c r="KX62" s="175"/>
      <c r="KY62" s="174">
        <v>160</v>
      </c>
      <c r="KZ62" s="573"/>
      <c r="LA62" s="175"/>
      <c r="LB62" s="174">
        <v>160</v>
      </c>
      <c r="LC62" s="573"/>
      <c r="LD62" s="175"/>
      <c r="LE62" s="278">
        <f t="shared" si="32"/>
        <v>0</v>
      </c>
      <c r="LF62" s="279">
        <f t="shared" si="33"/>
        <v>0</v>
      </c>
      <c r="LG62" s="280">
        <f t="shared" si="34"/>
        <v>0</v>
      </c>
      <c r="LH62" s="281">
        <f t="shared" si="35"/>
        <v>0</v>
      </c>
      <c r="LI62" s="23"/>
      <c r="LJ62" s="23"/>
      <c r="LK62" s="174">
        <v>160</v>
      </c>
      <c r="LL62" s="573"/>
      <c r="LM62" s="175"/>
      <c r="LN62" s="174">
        <v>160</v>
      </c>
      <c r="LO62" s="573"/>
      <c r="LP62" s="175"/>
      <c r="LQ62" s="174">
        <v>160</v>
      </c>
      <c r="LR62" s="573"/>
      <c r="LS62" s="175"/>
      <c r="LT62" s="174">
        <v>160</v>
      </c>
      <c r="LU62" s="573"/>
      <c r="LV62" s="175"/>
      <c r="LW62" s="174">
        <v>160</v>
      </c>
      <c r="LX62" s="573"/>
      <c r="LY62" s="175"/>
      <c r="LZ62" s="174">
        <v>160</v>
      </c>
      <c r="MA62" s="573"/>
      <c r="MB62" s="175"/>
      <c r="MC62" s="174">
        <v>160</v>
      </c>
      <c r="MD62" s="573"/>
      <c r="ME62" s="175"/>
      <c r="MF62" s="174">
        <v>160</v>
      </c>
      <c r="MG62" s="573"/>
      <c r="MH62" s="175"/>
      <c r="MI62" s="174">
        <v>160</v>
      </c>
      <c r="MJ62" s="573"/>
      <c r="MK62" s="175"/>
      <c r="ML62" s="174">
        <v>160</v>
      </c>
      <c r="MM62" s="573"/>
      <c r="MN62" s="175"/>
      <c r="MO62" s="174">
        <v>160</v>
      </c>
      <c r="MP62" s="573"/>
      <c r="MQ62" s="175"/>
      <c r="MR62" s="174">
        <v>160</v>
      </c>
      <c r="MS62" s="573"/>
      <c r="MT62" s="175"/>
      <c r="MU62" s="278">
        <f t="shared" si="36"/>
        <v>0</v>
      </c>
      <c r="MV62" s="279">
        <f t="shared" si="37"/>
        <v>0</v>
      </c>
      <c r="MW62" s="280">
        <f t="shared" si="38"/>
        <v>0</v>
      </c>
      <c r="MX62" s="281">
        <f t="shared" si="39"/>
        <v>0</v>
      </c>
      <c r="MY62" s="23"/>
      <c r="MZ62" s="23"/>
      <c r="NA62" s="174">
        <v>160</v>
      </c>
      <c r="NB62" s="573"/>
      <c r="NC62" s="175"/>
      <c r="ND62" s="174">
        <v>160</v>
      </c>
      <c r="NE62" s="573"/>
      <c r="NF62" s="175"/>
      <c r="NG62" s="174">
        <v>160</v>
      </c>
      <c r="NH62" s="573"/>
      <c r="NI62" s="175"/>
      <c r="NJ62" s="174">
        <v>160</v>
      </c>
      <c r="NK62" s="573"/>
      <c r="NL62" s="175"/>
      <c r="NM62" s="174">
        <v>160</v>
      </c>
      <c r="NN62" s="573"/>
      <c r="NO62" s="175"/>
      <c r="NP62" s="174">
        <v>160</v>
      </c>
      <c r="NQ62" s="573"/>
      <c r="NR62" s="175"/>
      <c r="NS62" s="174">
        <v>160</v>
      </c>
      <c r="NT62" s="573"/>
      <c r="NU62" s="175"/>
      <c r="NV62" s="174">
        <v>160</v>
      </c>
      <c r="NW62" s="573"/>
      <c r="NX62" s="175"/>
      <c r="NY62" s="174">
        <v>160</v>
      </c>
      <c r="NZ62" s="573"/>
      <c r="OA62" s="175"/>
      <c r="OB62" s="174">
        <v>160</v>
      </c>
      <c r="OC62" s="573"/>
      <c r="OD62" s="175"/>
      <c r="OE62" s="174">
        <v>160</v>
      </c>
      <c r="OF62" s="573"/>
      <c r="OG62" s="175"/>
      <c r="OH62" s="174">
        <v>160</v>
      </c>
      <c r="OI62" s="573"/>
      <c r="OJ62" s="175"/>
      <c r="OK62" s="278">
        <f t="shared" si="40"/>
        <v>0</v>
      </c>
      <c r="OL62" s="279">
        <f t="shared" si="41"/>
        <v>0</v>
      </c>
      <c r="OM62" s="280">
        <f t="shared" si="42"/>
        <v>0</v>
      </c>
      <c r="ON62" s="281">
        <f t="shared" si="43"/>
        <v>0</v>
      </c>
      <c r="OO62" s="23"/>
      <c r="OP62" s="23"/>
      <c r="OQ62" s="571" t="s">
        <v>297</v>
      </c>
      <c r="OR62" s="577">
        <v>160</v>
      </c>
      <c r="OS62" s="573"/>
      <c r="OT62" s="175"/>
      <c r="OU62" s="278">
        <f t="shared" si="44"/>
        <v>0</v>
      </c>
      <c r="OV62" s="281">
        <f t="shared" si="45"/>
        <v>0</v>
      </c>
      <c r="OW62" s="280">
        <f t="shared" si="46"/>
        <v>0</v>
      </c>
      <c r="OX62" s="281">
        <f t="shared" si="47"/>
        <v>0</v>
      </c>
      <c r="OY62" s="574"/>
      <c r="OZ62" s="23"/>
      <c r="PA62" s="23"/>
      <c r="PB62" s="274">
        <f t="shared" si="53"/>
        <v>0</v>
      </c>
      <c r="PC62" s="275">
        <f t="shared" si="54"/>
        <v>0</v>
      </c>
      <c r="PD62" s="280">
        <f t="shared" si="55"/>
        <v>0</v>
      </c>
      <c r="PE62" s="281">
        <f t="shared" si="56"/>
        <v>0</v>
      </c>
      <c r="PF62" s="276">
        <f t="shared" si="57"/>
        <v>0</v>
      </c>
      <c r="PG62" s="277">
        <f t="shared" si="58"/>
        <v>0</v>
      </c>
      <c r="PH62" s="280">
        <f t="shared" si="59"/>
        <v>0</v>
      </c>
      <c r="PI62" s="279">
        <f t="shared" si="60"/>
        <v>0</v>
      </c>
      <c r="PJ62" s="406">
        <f t="shared" si="48"/>
        <v>0</v>
      </c>
      <c r="PK62" s="368">
        <f t="shared" si="49"/>
        <v>0</v>
      </c>
      <c r="PL62" s="409" t="s">
        <v>338</v>
      </c>
      <c r="PM62" s="373" t="s">
        <v>338</v>
      </c>
      <c r="PN62" s="406">
        <f t="shared" si="50"/>
        <v>0</v>
      </c>
      <c r="PO62" s="368">
        <f t="shared" si="51"/>
        <v>0</v>
      </c>
      <c r="PP62" s="26"/>
      <c r="PQ62" s="26"/>
      <c r="PR62" s="23"/>
      <c r="PX62" s="26"/>
    </row>
    <row r="63" spans="1:440" s="26" customFormat="1" ht="16.5" customHeight="1" x14ac:dyDescent="0.25">
      <c r="B63" s="118" t="s">
        <v>38</v>
      </c>
      <c r="C63" s="1094"/>
      <c r="D63" s="1095"/>
      <c r="E63" s="320"/>
      <c r="F63" s="656">
        <v>1</v>
      </c>
      <c r="G63" s="321"/>
      <c r="H63" s="122"/>
      <c r="I63" s="112">
        <f>INT(ROUND(F63,2)*(IF(RIGHT(G63,1)="*",data!$J$3*H63+(IF(H63&gt;0, data!$K$3,0)),(IF(G63&gt;0,data!$J$3*RIGHT(G63,5)+data!$K$3,0)))))</f>
        <v>0</v>
      </c>
      <c r="J63" s="112">
        <f>IF(E63&gt;0,I63*E63,0)</f>
        <v>0</v>
      </c>
      <c r="K63" s="112"/>
      <c r="L63" s="317"/>
      <c r="M63" s="316"/>
      <c r="N63" s="112">
        <f>INT(ROUND(F63,2)*(IF(J63&gt;0,(IF(L63="ano",data!$J$6,0)),0)))</f>
        <v>0</v>
      </c>
      <c r="O63" s="114">
        <f>IF(M63&gt;E63,N63*E63,N63*M63)</f>
        <v>0</v>
      </c>
      <c r="P63" s="123">
        <f>J63+O63</f>
        <v>0</v>
      </c>
      <c r="R63" s="116" t="str">
        <f t="shared" si="61"/>
        <v/>
      </c>
      <c r="S63" s="688"/>
      <c r="T63" s="117" t="s">
        <v>338</v>
      </c>
      <c r="U63" s="377" t="str">
        <f t="shared" si="62"/>
        <v/>
      </c>
      <c r="V63" s="26">
        <f>IF(P63&gt;0,IF(ISTEXT(C63)=TRUE,0,1),0)</f>
        <v>0</v>
      </c>
      <c r="W63" s="26">
        <f>IF(H63&gt;0,IF(RIGHT(G63,1)="*",0,1),0)</f>
        <v>0</v>
      </c>
      <c r="X63" s="26">
        <f>IF(OR(G63=data!$I$18,G63=data!$I$19,G63=data!$I$20,G63=data!$I$21,G63=data!$I$22,G63=data!$I$23,G63=data!$I$24,G63=data!$I$25,G63=data!$I$26,G63=data!$I$27,G63=data!$I$28,G63=data!$I$29,G63=data!$I$30,G63=data!$I$31,G63=data!$I$32,G63=data!$I$33,G63=data!$I$34,G63=data!$I$35,G63=data!$I$36,G63=data!$I$37,G63=data!$I$38,G63=data!$I$39,G63=data!$I$40,G63=data!$I$41,G63=data!$I$42,G63=data!$I$43,G63=data!$I$44),1,0)</f>
        <v>0</v>
      </c>
      <c r="Z63" s="176" t="s">
        <v>297</v>
      </c>
      <c r="AA63" s="10"/>
      <c r="AB63" s="10"/>
      <c r="AC63" s="168">
        <v>160</v>
      </c>
      <c r="AD63" s="328"/>
      <c r="AE63" s="223"/>
      <c r="AF63" s="168">
        <v>160</v>
      </c>
      <c r="AG63" s="328"/>
      <c r="AH63" s="223"/>
      <c r="AI63" s="168">
        <v>160</v>
      </c>
      <c r="AJ63" s="328"/>
      <c r="AK63" s="223"/>
      <c r="AL63" s="168">
        <v>160</v>
      </c>
      <c r="AM63" s="328"/>
      <c r="AN63" s="223"/>
      <c r="AO63" s="168">
        <v>160</v>
      </c>
      <c r="AP63" s="328"/>
      <c r="AQ63" s="223"/>
      <c r="AR63" s="168">
        <v>160</v>
      </c>
      <c r="AS63" s="328"/>
      <c r="AT63" s="223"/>
      <c r="AU63" s="168">
        <v>160</v>
      </c>
      <c r="AV63" s="328"/>
      <c r="AW63" s="223"/>
      <c r="AX63" s="168">
        <v>160</v>
      </c>
      <c r="AY63" s="328"/>
      <c r="AZ63" s="223"/>
      <c r="BA63" s="168">
        <v>160</v>
      </c>
      <c r="BB63" s="328"/>
      <c r="BC63" s="223"/>
      <c r="BD63" s="168">
        <v>160</v>
      </c>
      <c r="BE63" s="328"/>
      <c r="BF63" s="223"/>
      <c r="BG63" s="168">
        <v>160</v>
      </c>
      <c r="BH63" s="328"/>
      <c r="BI63" s="223"/>
      <c r="BJ63" s="168">
        <v>160</v>
      </c>
      <c r="BK63" s="328"/>
      <c r="BL63" s="223"/>
      <c r="BM63" s="280">
        <f t="shared" si="8"/>
        <v>0</v>
      </c>
      <c r="BN63" s="279">
        <f t="shared" si="9"/>
        <v>0</v>
      </c>
      <c r="BO63" s="280">
        <f t="shared" si="10"/>
        <v>0</v>
      </c>
      <c r="BP63" s="281">
        <f t="shared" si="11"/>
        <v>0</v>
      </c>
      <c r="BQ63" s="4"/>
      <c r="BR63" s="4"/>
      <c r="BS63" s="164">
        <v>160</v>
      </c>
      <c r="BT63" s="327"/>
      <c r="BU63" s="177"/>
      <c r="BV63" s="164">
        <v>160</v>
      </c>
      <c r="BW63" s="327"/>
      <c r="BX63" s="177"/>
      <c r="BY63" s="164">
        <v>160</v>
      </c>
      <c r="BZ63" s="327"/>
      <c r="CA63" s="177"/>
      <c r="CB63" s="164">
        <v>160</v>
      </c>
      <c r="CC63" s="327"/>
      <c r="CD63" s="177"/>
      <c r="CE63" s="164">
        <v>160</v>
      </c>
      <c r="CF63" s="327"/>
      <c r="CG63" s="177"/>
      <c r="CH63" s="164">
        <v>160</v>
      </c>
      <c r="CI63" s="327"/>
      <c r="CJ63" s="177"/>
      <c r="CK63" s="164">
        <v>160</v>
      </c>
      <c r="CL63" s="327"/>
      <c r="CM63" s="177"/>
      <c r="CN63" s="164">
        <v>160</v>
      </c>
      <c r="CO63" s="327"/>
      <c r="CP63" s="177"/>
      <c r="CQ63" s="164">
        <v>160</v>
      </c>
      <c r="CR63" s="327"/>
      <c r="CS63" s="177"/>
      <c r="CT63" s="164">
        <v>160</v>
      </c>
      <c r="CU63" s="327"/>
      <c r="CV63" s="177"/>
      <c r="CW63" s="164">
        <v>160</v>
      </c>
      <c r="CX63" s="327"/>
      <c r="CY63" s="177"/>
      <c r="CZ63" s="164">
        <v>160</v>
      </c>
      <c r="DA63" s="327"/>
      <c r="DB63" s="177"/>
      <c r="DC63" s="278">
        <f t="shared" si="12"/>
        <v>0</v>
      </c>
      <c r="DD63" s="279">
        <f t="shared" si="13"/>
        <v>0</v>
      </c>
      <c r="DE63" s="280">
        <f t="shared" si="14"/>
        <v>0</v>
      </c>
      <c r="DF63" s="281">
        <f t="shared" si="15"/>
        <v>0</v>
      </c>
      <c r="DG63" s="4"/>
      <c r="DH63" s="4"/>
      <c r="DI63" s="164">
        <v>160</v>
      </c>
      <c r="DJ63" s="327"/>
      <c r="DK63" s="177"/>
      <c r="DL63" s="164">
        <v>160</v>
      </c>
      <c r="DM63" s="327"/>
      <c r="DN63" s="177"/>
      <c r="DO63" s="164">
        <v>160</v>
      </c>
      <c r="DP63" s="327"/>
      <c r="DQ63" s="177"/>
      <c r="DR63" s="164">
        <v>160</v>
      </c>
      <c r="DS63" s="327"/>
      <c r="DT63" s="177"/>
      <c r="DU63" s="164">
        <v>160</v>
      </c>
      <c r="DV63" s="327"/>
      <c r="DW63" s="177"/>
      <c r="DX63" s="164">
        <v>160</v>
      </c>
      <c r="DY63" s="327"/>
      <c r="DZ63" s="177"/>
      <c r="EA63" s="164">
        <v>160</v>
      </c>
      <c r="EB63" s="327"/>
      <c r="EC63" s="177"/>
      <c r="ED63" s="164">
        <v>160</v>
      </c>
      <c r="EE63" s="327"/>
      <c r="EF63" s="177"/>
      <c r="EG63" s="164">
        <v>160</v>
      </c>
      <c r="EH63" s="327"/>
      <c r="EI63" s="177"/>
      <c r="EJ63" s="164">
        <v>160</v>
      </c>
      <c r="EK63" s="327"/>
      <c r="EL63" s="177"/>
      <c r="EM63" s="164">
        <v>160</v>
      </c>
      <c r="EN63" s="327"/>
      <c r="EO63" s="177"/>
      <c r="EP63" s="164">
        <v>160</v>
      </c>
      <c r="EQ63" s="327"/>
      <c r="ER63" s="177"/>
      <c r="ES63" s="278">
        <f t="shared" si="16"/>
        <v>0</v>
      </c>
      <c r="ET63" s="279">
        <f t="shared" si="17"/>
        <v>0</v>
      </c>
      <c r="EU63" s="280">
        <f t="shared" si="18"/>
        <v>0</v>
      </c>
      <c r="EV63" s="281">
        <f t="shared" si="19"/>
        <v>0</v>
      </c>
      <c r="EW63" s="4"/>
      <c r="EX63" s="4"/>
      <c r="EY63" s="164">
        <v>160</v>
      </c>
      <c r="EZ63" s="327"/>
      <c r="FA63" s="177"/>
      <c r="FB63" s="164">
        <v>160</v>
      </c>
      <c r="FC63" s="327"/>
      <c r="FD63" s="177"/>
      <c r="FE63" s="164">
        <v>160</v>
      </c>
      <c r="FF63" s="327"/>
      <c r="FG63" s="177"/>
      <c r="FH63" s="164">
        <v>160</v>
      </c>
      <c r="FI63" s="327"/>
      <c r="FJ63" s="177"/>
      <c r="FK63" s="164">
        <v>160</v>
      </c>
      <c r="FL63" s="327"/>
      <c r="FM63" s="177"/>
      <c r="FN63" s="164">
        <v>160</v>
      </c>
      <c r="FO63" s="327"/>
      <c r="FP63" s="177"/>
      <c r="FQ63" s="164">
        <v>160</v>
      </c>
      <c r="FR63" s="327"/>
      <c r="FS63" s="177"/>
      <c r="FT63" s="164">
        <v>160</v>
      </c>
      <c r="FU63" s="327"/>
      <c r="FV63" s="177"/>
      <c r="FW63" s="164">
        <v>160</v>
      </c>
      <c r="FX63" s="327"/>
      <c r="FY63" s="177"/>
      <c r="FZ63" s="164">
        <v>160</v>
      </c>
      <c r="GA63" s="327"/>
      <c r="GB63" s="177"/>
      <c r="GC63" s="164">
        <v>160</v>
      </c>
      <c r="GD63" s="327"/>
      <c r="GE63" s="177"/>
      <c r="GF63" s="164">
        <v>160</v>
      </c>
      <c r="GG63" s="327"/>
      <c r="GH63" s="177"/>
      <c r="GI63" s="278">
        <f t="shared" si="20"/>
        <v>0</v>
      </c>
      <c r="GJ63" s="279">
        <f t="shared" si="21"/>
        <v>0</v>
      </c>
      <c r="GK63" s="280">
        <f t="shared" si="22"/>
        <v>0</v>
      </c>
      <c r="GL63" s="281">
        <f t="shared" si="23"/>
        <v>0</v>
      </c>
      <c r="GM63" s="4"/>
      <c r="GN63" s="4"/>
      <c r="GO63" s="164">
        <v>160</v>
      </c>
      <c r="GP63" s="327"/>
      <c r="GQ63" s="177"/>
      <c r="GR63" s="164">
        <v>160</v>
      </c>
      <c r="GS63" s="327"/>
      <c r="GT63" s="177"/>
      <c r="GU63" s="164">
        <v>160</v>
      </c>
      <c r="GV63" s="327"/>
      <c r="GW63" s="177"/>
      <c r="GX63" s="164">
        <v>160</v>
      </c>
      <c r="GY63" s="327"/>
      <c r="GZ63" s="177"/>
      <c r="HA63" s="164">
        <v>160</v>
      </c>
      <c r="HB63" s="327"/>
      <c r="HC63" s="177"/>
      <c r="HD63" s="164">
        <v>160</v>
      </c>
      <c r="HE63" s="327"/>
      <c r="HF63" s="177"/>
      <c r="HG63" s="164">
        <v>160</v>
      </c>
      <c r="HH63" s="327"/>
      <c r="HI63" s="177"/>
      <c r="HJ63" s="164">
        <v>160</v>
      </c>
      <c r="HK63" s="327"/>
      <c r="HL63" s="177"/>
      <c r="HM63" s="164">
        <v>160</v>
      </c>
      <c r="HN63" s="327"/>
      <c r="HO63" s="177"/>
      <c r="HP63" s="164">
        <v>160</v>
      </c>
      <c r="HQ63" s="327"/>
      <c r="HR63" s="177"/>
      <c r="HS63" s="164">
        <v>160</v>
      </c>
      <c r="HT63" s="327"/>
      <c r="HU63" s="177"/>
      <c r="HV63" s="164">
        <v>160</v>
      </c>
      <c r="HW63" s="327"/>
      <c r="HX63" s="177"/>
      <c r="HY63" s="278">
        <f t="shared" si="24"/>
        <v>0</v>
      </c>
      <c r="HZ63" s="279">
        <f t="shared" si="25"/>
        <v>0</v>
      </c>
      <c r="IA63" s="280">
        <f t="shared" si="26"/>
        <v>0</v>
      </c>
      <c r="IB63" s="281">
        <f t="shared" si="27"/>
        <v>0</v>
      </c>
      <c r="IC63" s="4"/>
      <c r="ID63" s="4"/>
      <c r="IE63" s="164">
        <v>160</v>
      </c>
      <c r="IF63" s="327"/>
      <c r="IG63" s="177"/>
      <c r="IH63" s="164">
        <v>160</v>
      </c>
      <c r="II63" s="327"/>
      <c r="IJ63" s="177"/>
      <c r="IK63" s="164">
        <v>160</v>
      </c>
      <c r="IL63" s="327"/>
      <c r="IM63" s="177"/>
      <c r="IN63" s="164">
        <v>160</v>
      </c>
      <c r="IO63" s="327"/>
      <c r="IP63" s="177"/>
      <c r="IQ63" s="164">
        <v>160</v>
      </c>
      <c r="IR63" s="327"/>
      <c r="IS63" s="177"/>
      <c r="IT63" s="164">
        <v>160</v>
      </c>
      <c r="IU63" s="327"/>
      <c r="IV63" s="177"/>
      <c r="IW63" s="164">
        <v>160</v>
      </c>
      <c r="IX63" s="327"/>
      <c r="IY63" s="177"/>
      <c r="IZ63" s="164">
        <v>160</v>
      </c>
      <c r="JA63" s="327"/>
      <c r="JB63" s="177"/>
      <c r="JC63" s="164">
        <v>160</v>
      </c>
      <c r="JD63" s="327"/>
      <c r="JE63" s="177"/>
      <c r="JF63" s="164">
        <v>160</v>
      </c>
      <c r="JG63" s="327"/>
      <c r="JH63" s="177"/>
      <c r="JI63" s="164">
        <v>160</v>
      </c>
      <c r="JJ63" s="327"/>
      <c r="JK63" s="177"/>
      <c r="JL63" s="164">
        <v>160</v>
      </c>
      <c r="JM63" s="327"/>
      <c r="JN63" s="177"/>
      <c r="JO63" s="278">
        <f t="shared" si="28"/>
        <v>0</v>
      </c>
      <c r="JP63" s="279">
        <f t="shared" si="29"/>
        <v>0</v>
      </c>
      <c r="JQ63" s="280">
        <f t="shared" si="30"/>
        <v>0</v>
      </c>
      <c r="JR63" s="281">
        <f t="shared" si="31"/>
        <v>0</v>
      </c>
      <c r="JS63" s="4"/>
      <c r="JT63" s="4"/>
      <c r="JU63" s="164">
        <v>160</v>
      </c>
      <c r="JV63" s="327"/>
      <c r="JW63" s="177"/>
      <c r="JX63" s="164">
        <v>160</v>
      </c>
      <c r="JY63" s="327"/>
      <c r="JZ63" s="177"/>
      <c r="KA63" s="164">
        <v>160</v>
      </c>
      <c r="KB63" s="327"/>
      <c r="KC63" s="177"/>
      <c r="KD63" s="164">
        <v>160</v>
      </c>
      <c r="KE63" s="327"/>
      <c r="KF63" s="177"/>
      <c r="KG63" s="164">
        <v>160</v>
      </c>
      <c r="KH63" s="327"/>
      <c r="KI63" s="177"/>
      <c r="KJ63" s="164">
        <v>160</v>
      </c>
      <c r="KK63" s="327"/>
      <c r="KL63" s="177"/>
      <c r="KM63" s="164">
        <v>160</v>
      </c>
      <c r="KN63" s="327"/>
      <c r="KO63" s="177"/>
      <c r="KP63" s="164">
        <v>160</v>
      </c>
      <c r="KQ63" s="327"/>
      <c r="KR63" s="177"/>
      <c r="KS63" s="164">
        <v>160</v>
      </c>
      <c r="KT63" s="327"/>
      <c r="KU63" s="177"/>
      <c r="KV63" s="164">
        <v>160</v>
      </c>
      <c r="KW63" s="327"/>
      <c r="KX63" s="177"/>
      <c r="KY63" s="164">
        <v>160</v>
      </c>
      <c r="KZ63" s="327"/>
      <c r="LA63" s="177"/>
      <c r="LB63" s="164">
        <v>160</v>
      </c>
      <c r="LC63" s="327"/>
      <c r="LD63" s="177"/>
      <c r="LE63" s="278">
        <f t="shared" si="32"/>
        <v>0</v>
      </c>
      <c r="LF63" s="279">
        <f t="shared" si="33"/>
        <v>0</v>
      </c>
      <c r="LG63" s="280">
        <f t="shared" si="34"/>
        <v>0</v>
      </c>
      <c r="LH63" s="281">
        <f t="shared" si="35"/>
        <v>0</v>
      </c>
      <c r="LI63" s="4"/>
      <c r="LJ63" s="4"/>
      <c r="LK63" s="164">
        <v>160</v>
      </c>
      <c r="LL63" s="327"/>
      <c r="LM63" s="177"/>
      <c r="LN63" s="164">
        <v>160</v>
      </c>
      <c r="LO63" s="327"/>
      <c r="LP63" s="177"/>
      <c r="LQ63" s="164">
        <v>160</v>
      </c>
      <c r="LR63" s="327"/>
      <c r="LS63" s="177"/>
      <c r="LT63" s="164">
        <v>160</v>
      </c>
      <c r="LU63" s="327"/>
      <c r="LV63" s="177"/>
      <c r="LW63" s="164">
        <v>160</v>
      </c>
      <c r="LX63" s="327"/>
      <c r="LY63" s="177"/>
      <c r="LZ63" s="164">
        <v>160</v>
      </c>
      <c r="MA63" s="327"/>
      <c r="MB63" s="177"/>
      <c r="MC63" s="164">
        <v>160</v>
      </c>
      <c r="MD63" s="327"/>
      <c r="ME63" s="177"/>
      <c r="MF63" s="164">
        <v>160</v>
      </c>
      <c r="MG63" s="327"/>
      <c r="MH63" s="177"/>
      <c r="MI63" s="164">
        <v>160</v>
      </c>
      <c r="MJ63" s="327"/>
      <c r="MK63" s="177"/>
      <c r="ML63" s="164">
        <v>160</v>
      </c>
      <c r="MM63" s="327"/>
      <c r="MN63" s="177"/>
      <c r="MO63" s="164">
        <v>160</v>
      </c>
      <c r="MP63" s="327"/>
      <c r="MQ63" s="177"/>
      <c r="MR63" s="164">
        <v>160</v>
      </c>
      <c r="MS63" s="327"/>
      <c r="MT63" s="177"/>
      <c r="MU63" s="278">
        <f t="shared" si="36"/>
        <v>0</v>
      </c>
      <c r="MV63" s="279">
        <f t="shared" si="37"/>
        <v>0</v>
      </c>
      <c r="MW63" s="280">
        <f t="shared" si="38"/>
        <v>0</v>
      </c>
      <c r="MX63" s="281">
        <f t="shared" si="39"/>
        <v>0</v>
      </c>
      <c r="MY63" s="4"/>
      <c r="MZ63" s="4"/>
      <c r="NA63" s="164">
        <v>160</v>
      </c>
      <c r="NB63" s="327"/>
      <c r="NC63" s="177"/>
      <c r="ND63" s="164">
        <v>160</v>
      </c>
      <c r="NE63" s="327"/>
      <c r="NF63" s="177"/>
      <c r="NG63" s="164">
        <v>160</v>
      </c>
      <c r="NH63" s="327"/>
      <c r="NI63" s="177"/>
      <c r="NJ63" s="164">
        <v>160</v>
      </c>
      <c r="NK63" s="327"/>
      <c r="NL63" s="177"/>
      <c r="NM63" s="164">
        <v>160</v>
      </c>
      <c r="NN63" s="327"/>
      <c r="NO63" s="177"/>
      <c r="NP63" s="164">
        <v>160</v>
      </c>
      <c r="NQ63" s="327"/>
      <c r="NR63" s="177"/>
      <c r="NS63" s="164">
        <v>160</v>
      </c>
      <c r="NT63" s="327"/>
      <c r="NU63" s="177"/>
      <c r="NV63" s="164">
        <v>160</v>
      </c>
      <c r="NW63" s="327"/>
      <c r="NX63" s="177"/>
      <c r="NY63" s="164">
        <v>160</v>
      </c>
      <c r="NZ63" s="327"/>
      <c r="OA63" s="177"/>
      <c r="OB63" s="164">
        <v>160</v>
      </c>
      <c r="OC63" s="327"/>
      <c r="OD63" s="177"/>
      <c r="OE63" s="164">
        <v>160</v>
      </c>
      <c r="OF63" s="327"/>
      <c r="OG63" s="177"/>
      <c r="OH63" s="164">
        <v>160</v>
      </c>
      <c r="OI63" s="327"/>
      <c r="OJ63" s="177"/>
      <c r="OK63" s="278">
        <f t="shared" si="40"/>
        <v>0</v>
      </c>
      <c r="OL63" s="279">
        <f t="shared" si="41"/>
        <v>0</v>
      </c>
      <c r="OM63" s="280">
        <f t="shared" si="42"/>
        <v>0</v>
      </c>
      <c r="ON63" s="281">
        <f t="shared" si="43"/>
        <v>0</v>
      </c>
      <c r="OO63" s="4"/>
      <c r="OP63" s="4"/>
      <c r="OQ63" s="283" t="s">
        <v>297</v>
      </c>
      <c r="OR63" s="354">
        <v>160</v>
      </c>
      <c r="OS63" s="327"/>
      <c r="OT63" s="177"/>
      <c r="OU63" s="278">
        <f t="shared" si="44"/>
        <v>0</v>
      </c>
      <c r="OV63" s="281">
        <f t="shared" si="45"/>
        <v>0</v>
      </c>
      <c r="OW63" s="280">
        <f t="shared" si="46"/>
        <v>0</v>
      </c>
      <c r="OX63" s="281">
        <f t="shared" si="47"/>
        <v>0</v>
      </c>
      <c r="OY63" s="293"/>
      <c r="OZ63" s="4"/>
      <c r="PA63" s="4"/>
      <c r="PB63" s="274">
        <f t="shared" si="53"/>
        <v>0</v>
      </c>
      <c r="PC63" s="275">
        <f t="shared" si="54"/>
        <v>0</v>
      </c>
      <c r="PD63" s="280">
        <f t="shared" si="55"/>
        <v>0</v>
      </c>
      <c r="PE63" s="281">
        <f t="shared" si="56"/>
        <v>0</v>
      </c>
      <c r="PF63" s="276">
        <f t="shared" si="57"/>
        <v>0</v>
      </c>
      <c r="PG63" s="277">
        <f t="shared" si="58"/>
        <v>0</v>
      </c>
      <c r="PH63" s="280">
        <f t="shared" si="59"/>
        <v>0</v>
      </c>
      <c r="PI63" s="279">
        <f t="shared" si="60"/>
        <v>0</v>
      </c>
      <c r="PJ63" s="406">
        <f t="shared" si="48"/>
        <v>0</v>
      </c>
      <c r="PK63" s="368">
        <f t="shared" si="49"/>
        <v>0</v>
      </c>
      <c r="PL63" s="409" t="s">
        <v>338</v>
      </c>
      <c r="PM63" s="373" t="s">
        <v>338</v>
      </c>
      <c r="PN63" s="406">
        <f t="shared" si="50"/>
        <v>0</v>
      </c>
      <c r="PO63" s="368">
        <f t="shared" si="51"/>
        <v>0</v>
      </c>
      <c r="PR63" s="4"/>
    </row>
    <row r="64" spans="1:440" s="28" customFormat="1" ht="15" hidden="1" customHeight="1" x14ac:dyDescent="0.25">
      <c r="A64" s="26"/>
      <c r="B64" s="118"/>
      <c r="C64" s="585"/>
      <c r="D64" s="586"/>
      <c r="E64" s="589"/>
      <c r="F64" s="656"/>
      <c r="G64" s="588"/>
      <c r="H64" s="119"/>
      <c r="I64" s="112">
        <f>INT(ROUND(F64,2)*(IF(RIGHT(G64,1)="*",data!$J$3*H64+(IF(H64&gt;0, data!$K$3,0)),(IF(G64&gt;0,data!$J$3*RIGHT(G64,5)+data!$K$3,0)))))</f>
        <v>0</v>
      </c>
      <c r="J64" s="112"/>
      <c r="K64" s="112"/>
      <c r="L64" s="543"/>
      <c r="M64" s="536"/>
      <c r="N64" s="112">
        <f>INT(ROUND(F64,2)*(IF(J64&gt;0,(IF(L64="ano",data!$J$6,0)),0)))</f>
        <v>0</v>
      </c>
      <c r="O64" s="114"/>
      <c r="P64" s="123"/>
      <c r="Q64" s="26"/>
      <c r="R64" s="116" t="str">
        <f t="shared" si="61"/>
        <v/>
      </c>
      <c r="S64" s="688"/>
      <c r="T64" s="117" t="s">
        <v>338</v>
      </c>
      <c r="U64" s="377" t="str">
        <f t="shared" si="62"/>
        <v/>
      </c>
      <c r="X64" s="26">
        <f>IF(OR(G64=data!$I$18,G64=data!$I$19,G64=data!$I$20,G64=data!$I$21,G64=data!$I$22,G64=data!$I$23,G64=data!$I$24,G64=data!$I$25,G64=data!$I$26,G64=data!$I$27,G64=data!$I$28,G64=data!$I$29,G64=data!$I$30,G64=data!$I$31,G64=data!$I$32,G64=data!$I$33,G64=data!$I$34,G64=data!$I$35,G64=data!$I$36,G64=data!$I$37,G64=data!$I$38,G64=data!$I$39,G64=data!$I$40,G64=data!$I$41,G64=data!$I$42,G64=data!$I$43,G64=data!$I$44),1,0)</f>
        <v>0</v>
      </c>
      <c r="Y64" s="26"/>
      <c r="Z64" s="173" t="s">
        <v>297</v>
      </c>
      <c r="AA64" s="10"/>
      <c r="AB64" s="10"/>
      <c r="AC64" s="560">
        <v>160</v>
      </c>
      <c r="AD64" s="561"/>
      <c r="AE64" s="562"/>
      <c r="AF64" s="560">
        <v>160</v>
      </c>
      <c r="AG64" s="561"/>
      <c r="AH64" s="562"/>
      <c r="AI64" s="560">
        <v>160</v>
      </c>
      <c r="AJ64" s="561"/>
      <c r="AK64" s="562"/>
      <c r="AL64" s="560">
        <v>160</v>
      </c>
      <c r="AM64" s="561"/>
      <c r="AN64" s="562"/>
      <c r="AO64" s="560">
        <v>160</v>
      </c>
      <c r="AP64" s="561"/>
      <c r="AQ64" s="562"/>
      <c r="AR64" s="560">
        <v>160</v>
      </c>
      <c r="AS64" s="561"/>
      <c r="AT64" s="562"/>
      <c r="AU64" s="560">
        <v>160</v>
      </c>
      <c r="AV64" s="561"/>
      <c r="AW64" s="562"/>
      <c r="AX64" s="560">
        <v>160</v>
      </c>
      <c r="AY64" s="561"/>
      <c r="AZ64" s="562"/>
      <c r="BA64" s="560">
        <v>160</v>
      </c>
      <c r="BB64" s="561"/>
      <c r="BC64" s="562"/>
      <c r="BD64" s="560">
        <v>160</v>
      </c>
      <c r="BE64" s="561"/>
      <c r="BF64" s="562"/>
      <c r="BG64" s="560">
        <v>160</v>
      </c>
      <c r="BH64" s="561"/>
      <c r="BI64" s="562"/>
      <c r="BJ64" s="560">
        <v>160</v>
      </c>
      <c r="BK64" s="561"/>
      <c r="BL64" s="562"/>
      <c r="BM64" s="280">
        <f t="shared" si="8"/>
        <v>0</v>
      </c>
      <c r="BN64" s="279">
        <f t="shared" si="9"/>
        <v>0</v>
      </c>
      <c r="BO64" s="280">
        <f t="shared" si="10"/>
        <v>0</v>
      </c>
      <c r="BP64" s="281">
        <f t="shared" si="11"/>
        <v>0</v>
      </c>
      <c r="BQ64" s="23"/>
      <c r="BR64" s="23"/>
      <c r="BS64" s="174">
        <v>160</v>
      </c>
      <c r="BT64" s="573"/>
      <c r="BU64" s="175"/>
      <c r="BV64" s="174">
        <v>160</v>
      </c>
      <c r="BW64" s="573"/>
      <c r="BX64" s="175"/>
      <c r="BY64" s="174">
        <v>160</v>
      </c>
      <c r="BZ64" s="573"/>
      <c r="CA64" s="175"/>
      <c r="CB64" s="174">
        <v>160</v>
      </c>
      <c r="CC64" s="573"/>
      <c r="CD64" s="175"/>
      <c r="CE64" s="174">
        <v>160</v>
      </c>
      <c r="CF64" s="573"/>
      <c r="CG64" s="175"/>
      <c r="CH64" s="174">
        <v>160</v>
      </c>
      <c r="CI64" s="573"/>
      <c r="CJ64" s="175"/>
      <c r="CK64" s="174">
        <v>160</v>
      </c>
      <c r="CL64" s="573"/>
      <c r="CM64" s="175"/>
      <c r="CN64" s="174">
        <v>160</v>
      </c>
      <c r="CO64" s="573"/>
      <c r="CP64" s="175"/>
      <c r="CQ64" s="174">
        <v>160</v>
      </c>
      <c r="CR64" s="573"/>
      <c r="CS64" s="175"/>
      <c r="CT64" s="174">
        <v>160</v>
      </c>
      <c r="CU64" s="573"/>
      <c r="CV64" s="175"/>
      <c r="CW64" s="174">
        <v>160</v>
      </c>
      <c r="CX64" s="573"/>
      <c r="CY64" s="175"/>
      <c r="CZ64" s="174">
        <v>160</v>
      </c>
      <c r="DA64" s="573"/>
      <c r="DB64" s="175"/>
      <c r="DC64" s="278">
        <f t="shared" si="12"/>
        <v>0</v>
      </c>
      <c r="DD64" s="279">
        <f t="shared" si="13"/>
        <v>0</v>
      </c>
      <c r="DE64" s="280">
        <f t="shared" si="14"/>
        <v>0</v>
      </c>
      <c r="DF64" s="281">
        <f t="shared" si="15"/>
        <v>0</v>
      </c>
      <c r="DG64" s="23"/>
      <c r="DH64" s="23"/>
      <c r="DI64" s="174">
        <v>160</v>
      </c>
      <c r="DJ64" s="573"/>
      <c r="DK64" s="175"/>
      <c r="DL64" s="174">
        <v>160</v>
      </c>
      <c r="DM64" s="573"/>
      <c r="DN64" s="175"/>
      <c r="DO64" s="174">
        <v>160</v>
      </c>
      <c r="DP64" s="573"/>
      <c r="DQ64" s="175"/>
      <c r="DR64" s="174">
        <v>160</v>
      </c>
      <c r="DS64" s="573"/>
      <c r="DT64" s="175"/>
      <c r="DU64" s="174">
        <v>160</v>
      </c>
      <c r="DV64" s="573"/>
      <c r="DW64" s="175"/>
      <c r="DX64" s="174">
        <v>160</v>
      </c>
      <c r="DY64" s="573"/>
      <c r="DZ64" s="175"/>
      <c r="EA64" s="174">
        <v>160</v>
      </c>
      <c r="EB64" s="573"/>
      <c r="EC64" s="175"/>
      <c r="ED64" s="174">
        <v>160</v>
      </c>
      <c r="EE64" s="573"/>
      <c r="EF64" s="175"/>
      <c r="EG64" s="174">
        <v>160</v>
      </c>
      <c r="EH64" s="573"/>
      <c r="EI64" s="175"/>
      <c r="EJ64" s="174">
        <v>160</v>
      </c>
      <c r="EK64" s="573"/>
      <c r="EL64" s="175"/>
      <c r="EM64" s="174">
        <v>160</v>
      </c>
      <c r="EN64" s="573"/>
      <c r="EO64" s="175"/>
      <c r="EP64" s="174">
        <v>160</v>
      </c>
      <c r="EQ64" s="573"/>
      <c r="ER64" s="175"/>
      <c r="ES64" s="278">
        <f t="shared" si="16"/>
        <v>0</v>
      </c>
      <c r="ET64" s="279">
        <f t="shared" si="17"/>
        <v>0</v>
      </c>
      <c r="EU64" s="280">
        <f t="shared" si="18"/>
        <v>0</v>
      </c>
      <c r="EV64" s="281">
        <f t="shared" si="19"/>
        <v>0</v>
      </c>
      <c r="EW64" s="23"/>
      <c r="EX64" s="23"/>
      <c r="EY64" s="174">
        <v>160</v>
      </c>
      <c r="EZ64" s="573"/>
      <c r="FA64" s="175"/>
      <c r="FB64" s="174">
        <v>160</v>
      </c>
      <c r="FC64" s="573"/>
      <c r="FD64" s="175"/>
      <c r="FE64" s="174">
        <v>160</v>
      </c>
      <c r="FF64" s="573"/>
      <c r="FG64" s="175"/>
      <c r="FH64" s="174">
        <v>160</v>
      </c>
      <c r="FI64" s="573"/>
      <c r="FJ64" s="175"/>
      <c r="FK64" s="174">
        <v>160</v>
      </c>
      <c r="FL64" s="573"/>
      <c r="FM64" s="175"/>
      <c r="FN64" s="174">
        <v>160</v>
      </c>
      <c r="FO64" s="573"/>
      <c r="FP64" s="175"/>
      <c r="FQ64" s="174">
        <v>160</v>
      </c>
      <c r="FR64" s="573"/>
      <c r="FS64" s="175"/>
      <c r="FT64" s="174">
        <v>160</v>
      </c>
      <c r="FU64" s="573"/>
      <c r="FV64" s="175"/>
      <c r="FW64" s="174">
        <v>160</v>
      </c>
      <c r="FX64" s="573"/>
      <c r="FY64" s="175"/>
      <c r="FZ64" s="174">
        <v>160</v>
      </c>
      <c r="GA64" s="573"/>
      <c r="GB64" s="175"/>
      <c r="GC64" s="174">
        <v>160</v>
      </c>
      <c r="GD64" s="573"/>
      <c r="GE64" s="175"/>
      <c r="GF64" s="174">
        <v>160</v>
      </c>
      <c r="GG64" s="573"/>
      <c r="GH64" s="175"/>
      <c r="GI64" s="278">
        <f t="shared" si="20"/>
        <v>0</v>
      </c>
      <c r="GJ64" s="279">
        <f t="shared" si="21"/>
        <v>0</v>
      </c>
      <c r="GK64" s="280">
        <f t="shared" si="22"/>
        <v>0</v>
      </c>
      <c r="GL64" s="281">
        <f t="shared" si="23"/>
        <v>0</v>
      </c>
      <c r="GM64" s="23"/>
      <c r="GN64" s="23"/>
      <c r="GO64" s="174">
        <v>160</v>
      </c>
      <c r="GP64" s="573"/>
      <c r="GQ64" s="175"/>
      <c r="GR64" s="174">
        <v>160</v>
      </c>
      <c r="GS64" s="573"/>
      <c r="GT64" s="175"/>
      <c r="GU64" s="174">
        <v>160</v>
      </c>
      <c r="GV64" s="573"/>
      <c r="GW64" s="175"/>
      <c r="GX64" s="174">
        <v>160</v>
      </c>
      <c r="GY64" s="573"/>
      <c r="GZ64" s="175"/>
      <c r="HA64" s="174">
        <v>160</v>
      </c>
      <c r="HB64" s="573"/>
      <c r="HC64" s="175"/>
      <c r="HD64" s="174">
        <v>160</v>
      </c>
      <c r="HE64" s="573"/>
      <c r="HF64" s="175"/>
      <c r="HG64" s="174">
        <v>160</v>
      </c>
      <c r="HH64" s="573"/>
      <c r="HI64" s="175"/>
      <c r="HJ64" s="174">
        <v>160</v>
      </c>
      <c r="HK64" s="573"/>
      <c r="HL64" s="175"/>
      <c r="HM64" s="174">
        <v>160</v>
      </c>
      <c r="HN64" s="573"/>
      <c r="HO64" s="175"/>
      <c r="HP64" s="174">
        <v>160</v>
      </c>
      <c r="HQ64" s="573"/>
      <c r="HR64" s="175"/>
      <c r="HS64" s="174">
        <v>160</v>
      </c>
      <c r="HT64" s="573"/>
      <c r="HU64" s="175"/>
      <c r="HV64" s="174">
        <v>160</v>
      </c>
      <c r="HW64" s="573"/>
      <c r="HX64" s="175"/>
      <c r="HY64" s="278">
        <f t="shared" si="24"/>
        <v>0</v>
      </c>
      <c r="HZ64" s="279">
        <f t="shared" si="25"/>
        <v>0</v>
      </c>
      <c r="IA64" s="280">
        <f t="shared" si="26"/>
        <v>0</v>
      </c>
      <c r="IB64" s="281">
        <f t="shared" si="27"/>
        <v>0</v>
      </c>
      <c r="IC64" s="23"/>
      <c r="ID64" s="23"/>
      <c r="IE64" s="174">
        <v>160</v>
      </c>
      <c r="IF64" s="573"/>
      <c r="IG64" s="175"/>
      <c r="IH64" s="174">
        <v>160</v>
      </c>
      <c r="II64" s="573"/>
      <c r="IJ64" s="175"/>
      <c r="IK64" s="174">
        <v>160</v>
      </c>
      <c r="IL64" s="573"/>
      <c r="IM64" s="175"/>
      <c r="IN64" s="174">
        <v>160</v>
      </c>
      <c r="IO64" s="573"/>
      <c r="IP64" s="175"/>
      <c r="IQ64" s="174">
        <v>160</v>
      </c>
      <c r="IR64" s="573"/>
      <c r="IS64" s="175"/>
      <c r="IT64" s="174">
        <v>160</v>
      </c>
      <c r="IU64" s="573"/>
      <c r="IV64" s="175"/>
      <c r="IW64" s="174">
        <v>160</v>
      </c>
      <c r="IX64" s="573"/>
      <c r="IY64" s="175"/>
      <c r="IZ64" s="174">
        <v>160</v>
      </c>
      <c r="JA64" s="573"/>
      <c r="JB64" s="175"/>
      <c r="JC64" s="174">
        <v>160</v>
      </c>
      <c r="JD64" s="573"/>
      <c r="JE64" s="175"/>
      <c r="JF64" s="174">
        <v>160</v>
      </c>
      <c r="JG64" s="573"/>
      <c r="JH64" s="175"/>
      <c r="JI64" s="174">
        <v>160</v>
      </c>
      <c r="JJ64" s="573"/>
      <c r="JK64" s="175"/>
      <c r="JL64" s="174">
        <v>160</v>
      </c>
      <c r="JM64" s="573"/>
      <c r="JN64" s="175"/>
      <c r="JO64" s="278">
        <f t="shared" si="28"/>
        <v>0</v>
      </c>
      <c r="JP64" s="279">
        <f t="shared" si="29"/>
        <v>0</v>
      </c>
      <c r="JQ64" s="280">
        <f t="shared" si="30"/>
        <v>0</v>
      </c>
      <c r="JR64" s="281">
        <f t="shared" si="31"/>
        <v>0</v>
      </c>
      <c r="JS64" s="23"/>
      <c r="JT64" s="23"/>
      <c r="JU64" s="174">
        <v>160</v>
      </c>
      <c r="JV64" s="573"/>
      <c r="JW64" s="175"/>
      <c r="JX64" s="174">
        <v>160</v>
      </c>
      <c r="JY64" s="573"/>
      <c r="JZ64" s="175"/>
      <c r="KA64" s="174">
        <v>160</v>
      </c>
      <c r="KB64" s="573"/>
      <c r="KC64" s="175"/>
      <c r="KD64" s="174">
        <v>160</v>
      </c>
      <c r="KE64" s="573"/>
      <c r="KF64" s="175"/>
      <c r="KG64" s="174">
        <v>160</v>
      </c>
      <c r="KH64" s="573"/>
      <c r="KI64" s="175"/>
      <c r="KJ64" s="174">
        <v>160</v>
      </c>
      <c r="KK64" s="573"/>
      <c r="KL64" s="175"/>
      <c r="KM64" s="174">
        <v>160</v>
      </c>
      <c r="KN64" s="573"/>
      <c r="KO64" s="175"/>
      <c r="KP64" s="174">
        <v>160</v>
      </c>
      <c r="KQ64" s="573"/>
      <c r="KR64" s="175"/>
      <c r="KS64" s="174">
        <v>160</v>
      </c>
      <c r="KT64" s="573"/>
      <c r="KU64" s="175"/>
      <c r="KV64" s="174">
        <v>160</v>
      </c>
      <c r="KW64" s="573"/>
      <c r="KX64" s="175"/>
      <c r="KY64" s="174">
        <v>160</v>
      </c>
      <c r="KZ64" s="573"/>
      <c r="LA64" s="175"/>
      <c r="LB64" s="174">
        <v>160</v>
      </c>
      <c r="LC64" s="573"/>
      <c r="LD64" s="175"/>
      <c r="LE64" s="278">
        <f t="shared" si="32"/>
        <v>0</v>
      </c>
      <c r="LF64" s="279">
        <f t="shared" si="33"/>
        <v>0</v>
      </c>
      <c r="LG64" s="280">
        <f t="shared" si="34"/>
        <v>0</v>
      </c>
      <c r="LH64" s="281">
        <f t="shared" si="35"/>
        <v>0</v>
      </c>
      <c r="LI64" s="23"/>
      <c r="LJ64" s="23"/>
      <c r="LK64" s="174">
        <v>160</v>
      </c>
      <c r="LL64" s="573"/>
      <c r="LM64" s="175"/>
      <c r="LN64" s="174">
        <v>160</v>
      </c>
      <c r="LO64" s="573"/>
      <c r="LP64" s="175"/>
      <c r="LQ64" s="174">
        <v>160</v>
      </c>
      <c r="LR64" s="573"/>
      <c r="LS64" s="175"/>
      <c r="LT64" s="174">
        <v>160</v>
      </c>
      <c r="LU64" s="573"/>
      <c r="LV64" s="175"/>
      <c r="LW64" s="174">
        <v>160</v>
      </c>
      <c r="LX64" s="573"/>
      <c r="LY64" s="175"/>
      <c r="LZ64" s="174">
        <v>160</v>
      </c>
      <c r="MA64" s="573"/>
      <c r="MB64" s="175"/>
      <c r="MC64" s="174">
        <v>160</v>
      </c>
      <c r="MD64" s="573"/>
      <c r="ME64" s="175"/>
      <c r="MF64" s="174">
        <v>160</v>
      </c>
      <c r="MG64" s="573"/>
      <c r="MH64" s="175"/>
      <c r="MI64" s="174">
        <v>160</v>
      </c>
      <c r="MJ64" s="573"/>
      <c r="MK64" s="175"/>
      <c r="ML64" s="174">
        <v>160</v>
      </c>
      <c r="MM64" s="573"/>
      <c r="MN64" s="175"/>
      <c r="MO64" s="174">
        <v>160</v>
      </c>
      <c r="MP64" s="573"/>
      <c r="MQ64" s="175"/>
      <c r="MR64" s="174">
        <v>160</v>
      </c>
      <c r="MS64" s="573"/>
      <c r="MT64" s="175"/>
      <c r="MU64" s="278">
        <f t="shared" si="36"/>
        <v>0</v>
      </c>
      <c r="MV64" s="279">
        <f t="shared" si="37"/>
        <v>0</v>
      </c>
      <c r="MW64" s="280">
        <f t="shared" si="38"/>
        <v>0</v>
      </c>
      <c r="MX64" s="281">
        <f t="shared" si="39"/>
        <v>0</v>
      </c>
      <c r="MY64" s="23"/>
      <c r="MZ64" s="23"/>
      <c r="NA64" s="174">
        <v>160</v>
      </c>
      <c r="NB64" s="573"/>
      <c r="NC64" s="175"/>
      <c r="ND64" s="174">
        <v>160</v>
      </c>
      <c r="NE64" s="573"/>
      <c r="NF64" s="175"/>
      <c r="NG64" s="174">
        <v>160</v>
      </c>
      <c r="NH64" s="573"/>
      <c r="NI64" s="175"/>
      <c r="NJ64" s="174">
        <v>160</v>
      </c>
      <c r="NK64" s="573"/>
      <c r="NL64" s="175"/>
      <c r="NM64" s="174">
        <v>160</v>
      </c>
      <c r="NN64" s="573"/>
      <c r="NO64" s="175"/>
      <c r="NP64" s="174">
        <v>160</v>
      </c>
      <c r="NQ64" s="573"/>
      <c r="NR64" s="175"/>
      <c r="NS64" s="174">
        <v>160</v>
      </c>
      <c r="NT64" s="573"/>
      <c r="NU64" s="175"/>
      <c r="NV64" s="174">
        <v>160</v>
      </c>
      <c r="NW64" s="573"/>
      <c r="NX64" s="175"/>
      <c r="NY64" s="174">
        <v>160</v>
      </c>
      <c r="NZ64" s="573"/>
      <c r="OA64" s="175"/>
      <c r="OB64" s="174">
        <v>160</v>
      </c>
      <c r="OC64" s="573"/>
      <c r="OD64" s="175"/>
      <c r="OE64" s="174">
        <v>160</v>
      </c>
      <c r="OF64" s="573"/>
      <c r="OG64" s="175"/>
      <c r="OH64" s="174">
        <v>160</v>
      </c>
      <c r="OI64" s="573"/>
      <c r="OJ64" s="175"/>
      <c r="OK64" s="278">
        <f t="shared" si="40"/>
        <v>0</v>
      </c>
      <c r="OL64" s="279">
        <f t="shared" si="41"/>
        <v>0</v>
      </c>
      <c r="OM64" s="280">
        <f t="shared" si="42"/>
        <v>0</v>
      </c>
      <c r="ON64" s="281">
        <f t="shared" si="43"/>
        <v>0</v>
      </c>
      <c r="OO64" s="23"/>
      <c r="OP64" s="23"/>
      <c r="OQ64" s="571" t="s">
        <v>297</v>
      </c>
      <c r="OR64" s="577">
        <v>160</v>
      </c>
      <c r="OS64" s="573"/>
      <c r="OT64" s="175"/>
      <c r="OU64" s="278">
        <f t="shared" si="44"/>
        <v>0</v>
      </c>
      <c r="OV64" s="281">
        <f t="shared" si="45"/>
        <v>0</v>
      </c>
      <c r="OW64" s="280">
        <f t="shared" si="46"/>
        <v>0</v>
      </c>
      <c r="OX64" s="281">
        <f t="shared" si="47"/>
        <v>0</v>
      </c>
      <c r="OY64" s="574"/>
      <c r="OZ64" s="23"/>
      <c r="PA64" s="23"/>
      <c r="PB64" s="274">
        <f t="shared" si="53"/>
        <v>0</v>
      </c>
      <c r="PC64" s="275">
        <f t="shared" si="54"/>
        <v>0</v>
      </c>
      <c r="PD64" s="280">
        <f t="shared" si="55"/>
        <v>0</v>
      </c>
      <c r="PE64" s="281">
        <f t="shared" si="56"/>
        <v>0</v>
      </c>
      <c r="PF64" s="276">
        <f t="shared" si="57"/>
        <v>0</v>
      </c>
      <c r="PG64" s="277">
        <f t="shared" si="58"/>
        <v>0</v>
      </c>
      <c r="PH64" s="280">
        <f t="shared" si="59"/>
        <v>0</v>
      </c>
      <c r="PI64" s="279">
        <f t="shared" si="60"/>
        <v>0</v>
      </c>
      <c r="PJ64" s="406">
        <f t="shared" si="48"/>
        <v>0</v>
      </c>
      <c r="PK64" s="368">
        <f t="shared" si="49"/>
        <v>0</v>
      </c>
      <c r="PL64" s="409" t="s">
        <v>338</v>
      </c>
      <c r="PM64" s="373" t="s">
        <v>338</v>
      </c>
      <c r="PN64" s="406">
        <f t="shared" si="50"/>
        <v>0</v>
      </c>
      <c r="PO64" s="368">
        <f t="shared" si="51"/>
        <v>0</v>
      </c>
      <c r="PP64" s="26"/>
      <c r="PQ64" s="26"/>
      <c r="PR64" s="23"/>
      <c r="PX64" s="26"/>
    </row>
    <row r="65" spans="1:440" s="26" customFormat="1" ht="16.5" customHeight="1" x14ac:dyDescent="0.25">
      <c r="B65" s="118" t="s">
        <v>39</v>
      </c>
      <c r="C65" s="1094"/>
      <c r="D65" s="1095"/>
      <c r="E65" s="320"/>
      <c r="F65" s="656">
        <v>1</v>
      </c>
      <c r="G65" s="321"/>
      <c r="H65" s="122"/>
      <c r="I65" s="112">
        <f>INT(ROUND(F65,2)*(IF(RIGHT(G65,1)="*",data!$J$3*H65+(IF(H65&gt;0, data!$K$3,0)),(IF(G65&gt;0,data!$J$3*RIGHT(G65,5)+data!$K$3,0)))))</f>
        <v>0</v>
      </c>
      <c r="J65" s="112">
        <f>IF(E65&gt;0,I65*E65,0)</f>
        <v>0</v>
      </c>
      <c r="K65" s="112"/>
      <c r="L65" s="317"/>
      <c r="M65" s="316"/>
      <c r="N65" s="112">
        <f>INT(ROUND(F65,2)*(IF(J65&gt;0,(IF(L65="ano",data!$J$6,0)),0)))</f>
        <v>0</v>
      </c>
      <c r="O65" s="114">
        <f>IF(M65&gt;E65,N65*E65,N65*M65)</f>
        <v>0</v>
      </c>
      <c r="P65" s="123">
        <f>J65+O65</f>
        <v>0</v>
      </c>
      <c r="R65" s="116" t="str">
        <f t="shared" si="61"/>
        <v/>
      </c>
      <c r="S65" s="688"/>
      <c r="T65" s="117" t="s">
        <v>338</v>
      </c>
      <c r="U65" s="377" t="str">
        <f t="shared" si="62"/>
        <v/>
      </c>
      <c r="V65" s="26">
        <f>IF(P65&gt;0,IF(ISTEXT(C65)=TRUE,0,1),0)</f>
        <v>0</v>
      </c>
      <c r="W65" s="26">
        <f>IF(H65&gt;0,IF(RIGHT(G65,1)="*",0,1),0)</f>
        <v>0</v>
      </c>
      <c r="X65" s="26">
        <f>IF(OR(G65=data!$I$18,G65=data!$I$19,G65=data!$I$20,G65=data!$I$21,G65=data!$I$22,G65=data!$I$23,G65=data!$I$24,G65=data!$I$25,G65=data!$I$26,G65=data!$I$27,G65=data!$I$28,G65=data!$I$29,G65=data!$I$30,G65=data!$I$31,G65=data!$I$32,G65=data!$I$33,G65=data!$I$34,G65=data!$I$35,G65=data!$I$36,G65=data!$I$37,G65=data!$I$38,G65=data!$I$39,G65=data!$I$40,G65=data!$I$41,G65=data!$I$42,G65=data!$I$43,G65=data!$I$44),1,0)</f>
        <v>0</v>
      </c>
      <c r="Z65" s="176" t="s">
        <v>297</v>
      </c>
      <c r="AA65" s="10"/>
      <c r="AB65" s="10"/>
      <c r="AC65" s="168">
        <v>160</v>
      </c>
      <c r="AD65" s="328"/>
      <c r="AE65" s="223"/>
      <c r="AF65" s="168">
        <v>160</v>
      </c>
      <c r="AG65" s="328"/>
      <c r="AH65" s="223"/>
      <c r="AI65" s="168">
        <v>160</v>
      </c>
      <c r="AJ65" s="328"/>
      <c r="AK65" s="223"/>
      <c r="AL65" s="168">
        <v>160</v>
      </c>
      <c r="AM65" s="328"/>
      <c r="AN65" s="223"/>
      <c r="AO65" s="168">
        <v>160</v>
      </c>
      <c r="AP65" s="328"/>
      <c r="AQ65" s="223"/>
      <c r="AR65" s="168">
        <v>160</v>
      </c>
      <c r="AS65" s="328"/>
      <c r="AT65" s="223"/>
      <c r="AU65" s="168">
        <v>160</v>
      </c>
      <c r="AV65" s="328"/>
      <c r="AW65" s="223"/>
      <c r="AX65" s="168">
        <v>160</v>
      </c>
      <c r="AY65" s="328"/>
      <c r="AZ65" s="223"/>
      <c r="BA65" s="168">
        <v>160</v>
      </c>
      <c r="BB65" s="328"/>
      <c r="BC65" s="223"/>
      <c r="BD65" s="168">
        <v>160</v>
      </c>
      <c r="BE65" s="328"/>
      <c r="BF65" s="223"/>
      <c r="BG65" s="168">
        <v>160</v>
      </c>
      <c r="BH65" s="328"/>
      <c r="BI65" s="223"/>
      <c r="BJ65" s="168">
        <v>160</v>
      </c>
      <c r="BK65" s="328"/>
      <c r="BL65" s="223"/>
      <c r="BM65" s="280">
        <f t="shared" si="8"/>
        <v>0</v>
      </c>
      <c r="BN65" s="279">
        <f t="shared" si="9"/>
        <v>0</v>
      </c>
      <c r="BO65" s="280">
        <f t="shared" si="10"/>
        <v>0</v>
      </c>
      <c r="BP65" s="281">
        <f t="shared" si="11"/>
        <v>0</v>
      </c>
      <c r="BQ65" s="4"/>
      <c r="BR65" s="4"/>
      <c r="BS65" s="164">
        <v>160</v>
      </c>
      <c r="BT65" s="327"/>
      <c r="BU65" s="177"/>
      <c r="BV65" s="164">
        <v>160</v>
      </c>
      <c r="BW65" s="327"/>
      <c r="BX65" s="177"/>
      <c r="BY65" s="164">
        <v>160</v>
      </c>
      <c r="BZ65" s="327"/>
      <c r="CA65" s="177"/>
      <c r="CB65" s="164">
        <v>160</v>
      </c>
      <c r="CC65" s="327"/>
      <c r="CD65" s="177"/>
      <c r="CE65" s="164">
        <v>160</v>
      </c>
      <c r="CF65" s="327"/>
      <c r="CG65" s="177"/>
      <c r="CH65" s="164">
        <v>160</v>
      </c>
      <c r="CI65" s="327"/>
      <c r="CJ65" s="177"/>
      <c r="CK65" s="164">
        <v>160</v>
      </c>
      <c r="CL65" s="327"/>
      <c r="CM65" s="177"/>
      <c r="CN65" s="164">
        <v>160</v>
      </c>
      <c r="CO65" s="327"/>
      <c r="CP65" s="177"/>
      <c r="CQ65" s="164">
        <v>160</v>
      </c>
      <c r="CR65" s="327"/>
      <c r="CS65" s="177"/>
      <c r="CT65" s="164">
        <v>160</v>
      </c>
      <c r="CU65" s="327"/>
      <c r="CV65" s="177"/>
      <c r="CW65" s="164">
        <v>160</v>
      </c>
      <c r="CX65" s="327"/>
      <c r="CY65" s="177"/>
      <c r="CZ65" s="164">
        <v>160</v>
      </c>
      <c r="DA65" s="327"/>
      <c r="DB65" s="177"/>
      <c r="DC65" s="278">
        <f t="shared" si="12"/>
        <v>0</v>
      </c>
      <c r="DD65" s="279">
        <f t="shared" si="13"/>
        <v>0</v>
      </c>
      <c r="DE65" s="280">
        <f t="shared" si="14"/>
        <v>0</v>
      </c>
      <c r="DF65" s="281">
        <f t="shared" si="15"/>
        <v>0</v>
      </c>
      <c r="DG65" s="4"/>
      <c r="DH65" s="4"/>
      <c r="DI65" s="164">
        <v>160</v>
      </c>
      <c r="DJ65" s="327"/>
      <c r="DK65" s="177"/>
      <c r="DL65" s="164">
        <v>160</v>
      </c>
      <c r="DM65" s="327"/>
      <c r="DN65" s="177"/>
      <c r="DO65" s="164">
        <v>160</v>
      </c>
      <c r="DP65" s="327"/>
      <c r="DQ65" s="177"/>
      <c r="DR65" s="164">
        <v>160</v>
      </c>
      <c r="DS65" s="327"/>
      <c r="DT65" s="177"/>
      <c r="DU65" s="164">
        <v>160</v>
      </c>
      <c r="DV65" s="327"/>
      <c r="DW65" s="177"/>
      <c r="DX65" s="164">
        <v>160</v>
      </c>
      <c r="DY65" s="327"/>
      <c r="DZ65" s="177"/>
      <c r="EA65" s="164">
        <v>160</v>
      </c>
      <c r="EB65" s="327"/>
      <c r="EC65" s="177"/>
      <c r="ED65" s="164">
        <v>160</v>
      </c>
      <c r="EE65" s="327"/>
      <c r="EF65" s="177"/>
      <c r="EG65" s="164">
        <v>160</v>
      </c>
      <c r="EH65" s="327"/>
      <c r="EI65" s="177"/>
      <c r="EJ65" s="164">
        <v>160</v>
      </c>
      <c r="EK65" s="327"/>
      <c r="EL65" s="177"/>
      <c r="EM65" s="164">
        <v>160</v>
      </c>
      <c r="EN65" s="327"/>
      <c r="EO65" s="177"/>
      <c r="EP65" s="164">
        <v>160</v>
      </c>
      <c r="EQ65" s="327"/>
      <c r="ER65" s="177"/>
      <c r="ES65" s="278">
        <f t="shared" si="16"/>
        <v>0</v>
      </c>
      <c r="ET65" s="279">
        <f t="shared" si="17"/>
        <v>0</v>
      </c>
      <c r="EU65" s="280">
        <f t="shared" si="18"/>
        <v>0</v>
      </c>
      <c r="EV65" s="281">
        <f t="shared" si="19"/>
        <v>0</v>
      </c>
      <c r="EW65" s="4"/>
      <c r="EX65" s="4"/>
      <c r="EY65" s="164">
        <v>160</v>
      </c>
      <c r="EZ65" s="327"/>
      <c r="FA65" s="177"/>
      <c r="FB65" s="164">
        <v>160</v>
      </c>
      <c r="FC65" s="327"/>
      <c r="FD65" s="177"/>
      <c r="FE65" s="164">
        <v>160</v>
      </c>
      <c r="FF65" s="327"/>
      <c r="FG65" s="177"/>
      <c r="FH65" s="164">
        <v>160</v>
      </c>
      <c r="FI65" s="327"/>
      <c r="FJ65" s="177"/>
      <c r="FK65" s="164">
        <v>160</v>
      </c>
      <c r="FL65" s="327"/>
      <c r="FM65" s="177"/>
      <c r="FN65" s="164">
        <v>160</v>
      </c>
      <c r="FO65" s="327"/>
      <c r="FP65" s="177"/>
      <c r="FQ65" s="164">
        <v>160</v>
      </c>
      <c r="FR65" s="327"/>
      <c r="FS65" s="177"/>
      <c r="FT65" s="164">
        <v>160</v>
      </c>
      <c r="FU65" s="327"/>
      <c r="FV65" s="177"/>
      <c r="FW65" s="164">
        <v>160</v>
      </c>
      <c r="FX65" s="327"/>
      <c r="FY65" s="177"/>
      <c r="FZ65" s="164">
        <v>160</v>
      </c>
      <c r="GA65" s="327"/>
      <c r="GB65" s="177"/>
      <c r="GC65" s="164">
        <v>160</v>
      </c>
      <c r="GD65" s="327"/>
      <c r="GE65" s="177"/>
      <c r="GF65" s="164">
        <v>160</v>
      </c>
      <c r="GG65" s="327"/>
      <c r="GH65" s="177"/>
      <c r="GI65" s="278">
        <f t="shared" si="20"/>
        <v>0</v>
      </c>
      <c r="GJ65" s="279">
        <f t="shared" si="21"/>
        <v>0</v>
      </c>
      <c r="GK65" s="280">
        <f t="shared" si="22"/>
        <v>0</v>
      </c>
      <c r="GL65" s="281">
        <f t="shared" si="23"/>
        <v>0</v>
      </c>
      <c r="GM65" s="4"/>
      <c r="GN65" s="4"/>
      <c r="GO65" s="164">
        <v>160</v>
      </c>
      <c r="GP65" s="327"/>
      <c r="GQ65" s="177"/>
      <c r="GR65" s="164">
        <v>160</v>
      </c>
      <c r="GS65" s="327"/>
      <c r="GT65" s="177"/>
      <c r="GU65" s="164">
        <v>160</v>
      </c>
      <c r="GV65" s="327"/>
      <c r="GW65" s="177"/>
      <c r="GX65" s="164">
        <v>160</v>
      </c>
      <c r="GY65" s="327"/>
      <c r="GZ65" s="177"/>
      <c r="HA65" s="164">
        <v>160</v>
      </c>
      <c r="HB65" s="327"/>
      <c r="HC65" s="177"/>
      <c r="HD65" s="164">
        <v>160</v>
      </c>
      <c r="HE65" s="327"/>
      <c r="HF65" s="177"/>
      <c r="HG65" s="164">
        <v>160</v>
      </c>
      <c r="HH65" s="327"/>
      <c r="HI65" s="177"/>
      <c r="HJ65" s="164">
        <v>160</v>
      </c>
      <c r="HK65" s="327"/>
      <c r="HL65" s="177"/>
      <c r="HM65" s="164">
        <v>160</v>
      </c>
      <c r="HN65" s="327"/>
      <c r="HO65" s="177"/>
      <c r="HP65" s="164">
        <v>160</v>
      </c>
      <c r="HQ65" s="327"/>
      <c r="HR65" s="177"/>
      <c r="HS65" s="164">
        <v>160</v>
      </c>
      <c r="HT65" s="327"/>
      <c r="HU65" s="177"/>
      <c r="HV65" s="164">
        <v>160</v>
      </c>
      <c r="HW65" s="327"/>
      <c r="HX65" s="177"/>
      <c r="HY65" s="278">
        <f t="shared" si="24"/>
        <v>0</v>
      </c>
      <c r="HZ65" s="279">
        <f t="shared" si="25"/>
        <v>0</v>
      </c>
      <c r="IA65" s="280">
        <f t="shared" si="26"/>
        <v>0</v>
      </c>
      <c r="IB65" s="281">
        <f t="shared" si="27"/>
        <v>0</v>
      </c>
      <c r="IC65" s="4"/>
      <c r="ID65" s="4"/>
      <c r="IE65" s="164">
        <v>160</v>
      </c>
      <c r="IF65" s="327"/>
      <c r="IG65" s="177"/>
      <c r="IH65" s="164">
        <v>160</v>
      </c>
      <c r="II65" s="327"/>
      <c r="IJ65" s="177"/>
      <c r="IK65" s="164">
        <v>160</v>
      </c>
      <c r="IL65" s="327"/>
      <c r="IM65" s="177"/>
      <c r="IN65" s="164">
        <v>160</v>
      </c>
      <c r="IO65" s="327"/>
      <c r="IP65" s="177"/>
      <c r="IQ65" s="164">
        <v>160</v>
      </c>
      <c r="IR65" s="327"/>
      <c r="IS65" s="177"/>
      <c r="IT65" s="164">
        <v>160</v>
      </c>
      <c r="IU65" s="327"/>
      <c r="IV65" s="177"/>
      <c r="IW65" s="164">
        <v>160</v>
      </c>
      <c r="IX65" s="327"/>
      <c r="IY65" s="177"/>
      <c r="IZ65" s="164">
        <v>160</v>
      </c>
      <c r="JA65" s="327"/>
      <c r="JB65" s="177"/>
      <c r="JC65" s="164">
        <v>160</v>
      </c>
      <c r="JD65" s="327"/>
      <c r="JE65" s="177"/>
      <c r="JF65" s="164">
        <v>160</v>
      </c>
      <c r="JG65" s="327"/>
      <c r="JH65" s="177"/>
      <c r="JI65" s="164">
        <v>160</v>
      </c>
      <c r="JJ65" s="327"/>
      <c r="JK65" s="177"/>
      <c r="JL65" s="164">
        <v>160</v>
      </c>
      <c r="JM65" s="327"/>
      <c r="JN65" s="177"/>
      <c r="JO65" s="278">
        <f t="shared" si="28"/>
        <v>0</v>
      </c>
      <c r="JP65" s="279">
        <f t="shared" si="29"/>
        <v>0</v>
      </c>
      <c r="JQ65" s="280">
        <f t="shared" si="30"/>
        <v>0</v>
      </c>
      <c r="JR65" s="281">
        <f t="shared" si="31"/>
        <v>0</v>
      </c>
      <c r="JS65" s="4"/>
      <c r="JT65" s="4"/>
      <c r="JU65" s="164">
        <v>160</v>
      </c>
      <c r="JV65" s="327"/>
      <c r="JW65" s="177"/>
      <c r="JX65" s="164">
        <v>160</v>
      </c>
      <c r="JY65" s="327"/>
      <c r="JZ65" s="177"/>
      <c r="KA65" s="164">
        <v>160</v>
      </c>
      <c r="KB65" s="327"/>
      <c r="KC65" s="177"/>
      <c r="KD65" s="164">
        <v>160</v>
      </c>
      <c r="KE65" s="327"/>
      <c r="KF65" s="177"/>
      <c r="KG65" s="164">
        <v>160</v>
      </c>
      <c r="KH65" s="327"/>
      <c r="KI65" s="177"/>
      <c r="KJ65" s="164">
        <v>160</v>
      </c>
      <c r="KK65" s="327"/>
      <c r="KL65" s="177"/>
      <c r="KM65" s="164">
        <v>160</v>
      </c>
      <c r="KN65" s="327"/>
      <c r="KO65" s="177"/>
      <c r="KP65" s="164">
        <v>160</v>
      </c>
      <c r="KQ65" s="327"/>
      <c r="KR65" s="177"/>
      <c r="KS65" s="164">
        <v>160</v>
      </c>
      <c r="KT65" s="327"/>
      <c r="KU65" s="177"/>
      <c r="KV65" s="164">
        <v>160</v>
      </c>
      <c r="KW65" s="327"/>
      <c r="KX65" s="177"/>
      <c r="KY65" s="164">
        <v>160</v>
      </c>
      <c r="KZ65" s="327"/>
      <c r="LA65" s="177"/>
      <c r="LB65" s="164">
        <v>160</v>
      </c>
      <c r="LC65" s="327"/>
      <c r="LD65" s="177"/>
      <c r="LE65" s="278">
        <f t="shared" si="32"/>
        <v>0</v>
      </c>
      <c r="LF65" s="279">
        <f t="shared" si="33"/>
        <v>0</v>
      </c>
      <c r="LG65" s="280">
        <f t="shared" si="34"/>
        <v>0</v>
      </c>
      <c r="LH65" s="281">
        <f t="shared" si="35"/>
        <v>0</v>
      </c>
      <c r="LI65" s="4"/>
      <c r="LJ65" s="4"/>
      <c r="LK65" s="164">
        <v>160</v>
      </c>
      <c r="LL65" s="327"/>
      <c r="LM65" s="177"/>
      <c r="LN65" s="164">
        <v>160</v>
      </c>
      <c r="LO65" s="327"/>
      <c r="LP65" s="177"/>
      <c r="LQ65" s="164">
        <v>160</v>
      </c>
      <c r="LR65" s="327"/>
      <c r="LS65" s="177"/>
      <c r="LT65" s="164">
        <v>160</v>
      </c>
      <c r="LU65" s="327"/>
      <c r="LV65" s="177"/>
      <c r="LW65" s="164">
        <v>160</v>
      </c>
      <c r="LX65" s="327"/>
      <c r="LY65" s="177"/>
      <c r="LZ65" s="164">
        <v>160</v>
      </c>
      <c r="MA65" s="327"/>
      <c r="MB65" s="177"/>
      <c r="MC65" s="164">
        <v>160</v>
      </c>
      <c r="MD65" s="327"/>
      <c r="ME65" s="177"/>
      <c r="MF65" s="164">
        <v>160</v>
      </c>
      <c r="MG65" s="327"/>
      <c r="MH65" s="177"/>
      <c r="MI65" s="164">
        <v>160</v>
      </c>
      <c r="MJ65" s="327"/>
      <c r="MK65" s="177"/>
      <c r="ML65" s="164">
        <v>160</v>
      </c>
      <c r="MM65" s="327"/>
      <c r="MN65" s="177"/>
      <c r="MO65" s="164">
        <v>160</v>
      </c>
      <c r="MP65" s="327"/>
      <c r="MQ65" s="177"/>
      <c r="MR65" s="164">
        <v>160</v>
      </c>
      <c r="MS65" s="327"/>
      <c r="MT65" s="177"/>
      <c r="MU65" s="278">
        <f t="shared" si="36"/>
        <v>0</v>
      </c>
      <c r="MV65" s="279">
        <f t="shared" si="37"/>
        <v>0</v>
      </c>
      <c r="MW65" s="280">
        <f t="shared" si="38"/>
        <v>0</v>
      </c>
      <c r="MX65" s="281">
        <f t="shared" si="39"/>
        <v>0</v>
      </c>
      <c r="MY65" s="4"/>
      <c r="MZ65" s="4"/>
      <c r="NA65" s="164">
        <v>160</v>
      </c>
      <c r="NB65" s="327"/>
      <c r="NC65" s="177"/>
      <c r="ND65" s="164">
        <v>160</v>
      </c>
      <c r="NE65" s="327"/>
      <c r="NF65" s="177"/>
      <c r="NG65" s="164">
        <v>160</v>
      </c>
      <c r="NH65" s="327"/>
      <c r="NI65" s="177"/>
      <c r="NJ65" s="164">
        <v>160</v>
      </c>
      <c r="NK65" s="327"/>
      <c r="NL65" s="177"/>
      <c r="NM65" s="164">
        <v>160</v>
      </c>
      <c r="NN65" s="327"/>
      <c r="NO65" s="177"/>
      <c r="NP65" s="164">
        <v>160</v>
      </c>
      <c r="NQ65" s="327"/>
      <c r="NR65" s="177"/>
      <c r="NS65" s="164">
        <v>160</v>
      </c>
      <c r="NT65" s="327"/>
      <c r="NU65" s="177"/>
      <c r="NV65" s="164">
        <v>160</v>
      </c>
      <c r="NW65" s="327"/>
      <c r="NX65" s="177"/>
      <c r="NY65" s="164">
        <v>160</v>
      </c>
      <c r="NZ65" s="327"/>
      <c r="OA65" s="177"/>
      <c r="OB65" s="164">
        <v>160</v>
      </c>
      <c r="OC65" s="327"/>
      <c r="OD65" s="177"/>
      <c r="OE65" s="164">
        <v>160</v>
      </c>
      <c r="OF65" s="327"/>
      <c r="OG65" s="177"/>
      <c r="OH65" s="164">
        <v>160</v>
      </c>
      <c r="OI65" s="327"/>
      <c r="OJ65" s="177"/>
      <c r="OK65" s="278">
        <f t="shared" si="40"/>
        <v>0</v>
      </c>
      <c r="OL65" s="279">
        <f t="shared" si="41"/>
        <v>0</v>
      </c>
      <c r="OM65" s="280">
        <f t="shared" si="42"/>
        <v>0</v>
      </c>
      <c r="ON65" s="281">
        <f t="shared" si="43"/>
        <v>0</v>
      </c>
      <c r="OO65" s="4"/>
      <c r="OP65" s="4"/>
      <c r="OQ65" s="283" t="s">
        <v>297</v>
      </c>
      <c r="OR65" s="354">
        <v>160</v>
      </c>
      <c r="OS65" s="327"/>
      <c r="OT65" s="177"/>
      <c r="OU65" s="278">
        <f t="shared" si="44"/>
        <v>0</v>
      </c>
      <c r="OV65" s="281">
        <f t="shared" si="45"/>
        <v>0</v>
      </c>
      <c r="OW65" s="280">
        <f t="shared" si="46"/>
        <v>0</v>
      </c>
      <c r="OX65" s="281">
        <f t="shared" si="47"/>
        <v>0</v>
      </c>
      <c r="OY65" s="293"/>
      <c r="OZ65" s="4"/>
      <c r="PA65" s="4"/>
      <c r="PB65" s="274">
        <f t="shared" si="53"/>
        <v>0</v>
      </c>
      <c r="PC65" s="275">
        <f t="shared" si="54"/>
        <v>0</v>
      </c>
      <c r="PD65" s="280">
        <f t="shared" si="55"/>
        <v>0</v>
      </c>
      <c r="PE65" s="281">
        <f t="shared" si="56"/>
        <v>0</v>
      </c>
      <c r="PF65" s="276">
        <f t="shared" si="57"/>
        <v>0</v>
      </c>
      <c r="PG65" s="277">
        <f t="shared" si="58"/>
        <v>0</v>
      </c>
      <c r="PH65" s="280">
        <f t="shared" si="59"/>
        <v>0</v>
      </c>
      <c r="PI65" s="279">
        <f t="shared" si="60"/>
        <v>0</v>
      </c>
      <c r="PJ65" s="406">
        <f t="shared" si="48"/>
        <v>0</v>
      </c>
      <c r="PK65" s="368">
        <f t="shared" si="49"/>
        <v>0</v>
      </c>
      <c r="PL65" s="409" t="s">
        <v>338</v>
      </c>
      <c r="PM65" s="373" t="s">
        <v>338</v>
      </c>
      <c r="PN65" s="406">
        <f t="shared" si="50"/>
        <v>0</v>
      </c>
      <c r="PO65" s="368">
        <f t="shared" si="51"/>
        <v>0</v>
      </c>
      <c r="PR65" s="4"/>
    </row>
    <row r="66" spans="1:440" s="28" customFormat="1" ht="15" hidden="1" customHeight="1" x14ac:dyDescent="0.25">
      <c r="A66" s="26"/>
      <c r="B66" s="118"/>
      <c r="C66" s="585"/>
      <c r="D66" s="586"/>
      <c r="E66" s="589"/>
      <c r="F66" s="656"/>
      <c r="G66" s="588"/>
      <c r="H66" s="119"/>
      <c r="I66" s="112">
        <f>INT(ROUND(F66,2)*(IF(RIGHT(G66,1)="*",data!$J$3*H66+(IF(H66&gt;0, data!$K$3,0)),(IF(G66&gt;0,data!$J$3*RIGHT(G66,5)+data!$K$3,0)))))</f>
        <v>0</v>
      </c>
      <c r="J66" s="112"/>
      <c r="K66" s="112"/>
      <c r="L66" s="543"/>
      <c r="M66" s="536"/>
      <c r="N66" s="112">
        <f>INT(ROUND(F66,2)*(IF(J66&gt;0,(IF(L66="ano",data!$J$6,0)),0)))</f>
        <v>0</v>
      </c>
      <c r="O66" s="114"/>
      <c r="P66" s="123"/>
      <c r="Q66" s="26"/>
      <c r="R66" s="116" t="str">
        <f t="shared" si="61"/>
        <v/>
      </c>
      <c r="S66" s="688"/>
      <c r="T66" s="117" t="s">
        <v>338</v>
      </c>
      <c r="U66" s="377" t="str">
        <f t="shared" si="62"/>
        <v/>
      </c>
      <c r="X66" s="26">
        <f>IF(OR(G66=data!$I$18,G66=data!$I$19,G66=data!$I$20,G66=data!$I$21,G66=data!$I$22,G66=data!$I$23,G66=data!$I$24,G66=data!$I$25,G66=data!$I$26,G66=data!$I$27,G66=data!$I$28,G66=data!$I$29,G66=data!$I$30,G66=data!$I$31,G66=data!$I$32,G66=data!$I$33,G66=data!$I$34,G66=data!$I$35,G66=data!$I$36,G66=data!$I$37,G66=data!$I$38,G66=data!$I$39,G66=data!$I$40,G66=data!$I$41,G66=data!$I$42,G66=data!$I$43,G66=data!$I$44),1,0)</f>
        <v>0</v>
      </c>
      <c r="Y66" s="26"/>
      <c r="Z66" s="173" t="s">
        <v>297</v>
      </c>
      <c r="AA66" s="10"/>
      <c r="AB66" s="10"/>
      <c r="AC66" s="560">
        <v>160</v>
      </c>
      <c r="AD66" s="561"/>
      <c r="AE66" s="562"/>
      <c r="AF66" s="560">
        <v>160</v>
      </c>
      <c r="AG66" s="561"/>
      <c r="AH66" s="562"/>
      <c r="AI66" s="560">
        <v>160</v>
      </c>
      <c r="AJ66" s="561"/>
      <c r="AK66" s="562"/>
      <c r="AL66" s="560">
        <v>160</v>
      </c>
      <c r="AM66" s="561"/>
      <c r="AN66" s="562"/>
      <c r="AO66" s="560">
        <v>160</v>
      </c>
      <c r="AP66" s="561"/>
      <c r="AQ66" s="562"/>
      <c r="AR66" s="560">
        <v>160</v>
      </c>
      <c r="AS66" s="561"/>
      <c r="AT66" s="562"/>
      <c r="AU66" s="560">
        <v>160</v>
      </c>
      <c r="AV66" s="561"/>
      <c r="AW66" s="562"/>
      <c r="AX66" s="560">
        <v>160</v>
      </c>
      <c r="AY66" s="561"/>
      <c r="AZ66" s="562"/>
      <c r="BA66" s="560">
        <v>160</v>
      </c>
      <c r="BB66" s="561"/>
      <c r="BC66" s="562"/>
      <c r="BD66" s="560">
        <v>160</v>
      </c>
      <c r="BE66" s="561"/>
      <c r="BF66" s="562"/>
      <c r="BG66" s="560">
        <v>160</v>
      </c>
      <c r="BH66" s="561"/>
      <c r="BI66" s="562"/>
      <c r="BJ66" s="560">
        <v>160</v>
      </c>
      <c r="BK66" s="561"/>
      <c r="BL66" s="562"/>
      <c r="BM66" s="280">
        <f t="shared" si="8"/>
        <v>0</v>
      </c>
      <c r="BN66" s="279">
        <f t="shared" si="9"/>
        <v>0</v>
      </c>
      <c r="BO66" s="280">
        <f t="shared" si="10"/>
        <v>0</v>
      </c>
      <c r="BP66" s="281">
        <f t="shared" si="11"/>
        <v>0</v>
      </c>
      <c r="BQ66" s="23"/>
      <c r="BR66" s="23"/>
      <c r="BS66" s="174">
        <v>160</v>
      </c>
      <c r="BT66" s="573"/>
      <c r="BU66" s="175"/>
      <c r="BV66" s="174">
        <v>160</v>
      </c>
      <c r="BW66" s="573"/>
      <c r="BX66" s="175"/>
      <c r="BY66" s="174">
        <v>160</v>
      </c>
      <c r="BZ66" s="573"/>
      <c r="CA66" s="175"/>
      <c r="CB66" s="174">
        <v>160</v>
      </c>
      <c r="CC66" s="573"/>
      <c r="CD66" s="175"/>
      <c r="CE66" s="174">
        <v>160</v>
      </c>
      <c r="CF66" s="573"/>
      <c r="CG66" s="175"/>
      <c r="CH66" s="174">
        <v>160</v>
      </c>
      <c r="CI66" s="573"/>
      <c r="CJ66" s="175"/>
      <c r="CK66" s="174">
        <v>160</v>
      </c>
      <c r="CL66" s="573"/>
      <c r="CM66" s="175"/>
      <c r="CN66" s="174">
        <v>160</v>
      </c>
      <c r="CO66" s="573"/>
      <c r="CP66" s="175"/>
      <c r="CQ66" s="174">
        <v>160</v>
      </c>
      <c r="CR66" s="573"/>
      <c r="CS66" s="175"/>
      <c r="CT66" s="174">
        <v>160</v>
      </c>
      <c r="CU66" s="573"/>
      <c r="CV66" s="175"/>
      <c r="CW66" s="174">
        <v>160</v>
      </c>
      <c r="CX66" s="573"/>
      <c r="CY66" s="175"/>
      <c r="CZ66" s="174">
        <v>160</v>
      </c>
      <c r="DA66" s="573"/>
      <c r="DB66" s="175"/>
      <c r="DC66" s="278">
        <f t="shared" si="12"/>
        <v>0</v>
      </c>
      <c r="DD66" s="279">
        <f t="shared" si="13"/>
        <v>0</v>
      </c>
      <c r="DE66" s="280">
        <f t="shared" si="14"/>
        <v>0</v>
      </c>
      <c r="DF66" s="281">
        <f t="shared" si="15"/>
        <v>0</v>
      </c>
      <c r="DG66" s="23"/>
      <c r="DH66" s="23"/>
      <c r="DI66" s="174">
        <v>160</v>
      </c>
      <c r="DJ66" s="573"/>
      <c r="DK66" s="175"/>
      <c r="DL66" s="174">
        <v>160</v>
      </c>
      <c r="DM66" s="573"/>
      <c r="DN66" s="175"/>
      <c r="DO66" s="174">
        <v>160</v>
      </c>
      <c r="DP66" s="573"/>
      <c r="DQ66" s="175"/>
      <c r="DR66" s="174">
        <v>160</v>
      </c>
      <c r="DS66" s="573"/>
      <c r="DT66" s="175"/>
      <c r="DU66" s="174">
        <v>160</v>
      </c>
      <c r="DV66" s="573"/>
      <c r="DW66" s="175"/>
      <c r="DX66" s="174">
        <v>160</v>
      </c>
      <c r="DY66" s="573"/>
      <c r="DZ66" s="175"/>
      <c r="EA66" s="174">
        <v>160</v>
      </c>
      <c r="EB66" s="573"/>
      <c r="EC66" s="175"/>
      <c r="ED66" s="174">
        <v>160</v>
      </c>
      <c r="EE66" s="573"/>
      <c r="EF66" s="175"/>
      <c r="EG66" s="174">
        <v>160</v>
      </c>
      <c r="EH66" s="573"/>
      <c r="EI66" s="175"/>
      <c r="EJ66" s="174">
        <v>160</v>
      </c>
      <c r="EK66" s="573"/>
      <c r="EL66" s="175"/>
      <c r="EM66" s="174">
        <v>160</v>
      </c>
      <c r="EN66" s="573"/>
      <c r="EO66" s="175"/>
      <c r="EP66" s="174">
        <v>160</v>
      </c>
      <c r="EQ66" s="573"/>
      <c r="ER66" s="175"/>
      <c r="ES66" s="278">
        <f t="shared" si="16"/>
        <v>0</v>
      </c>
      <c r="ET66" s="279">
        <f t="shared" si="17"/>
        <v>0</v>
      </c>
      <c r="EU66" s="280">
        <f t="shared" si="18"/>
        <v>0</v>
      </c>
      <c r="EV66" s="281">
        <f t="shared" si="19"/>
        <v>0</v>
      </c>
      <c r="EW66" s="23"/>
      <c r="EX66" s="23"/>
      <c r="EY66" s="174">
        <v>160</v>
      </c>
      <c r="EZ66" s="573"/>
      <c r="FA66" s="175"/>
      <c r="FB66" s="174">
        <v>160</v>
      </c>
      <c r="FC66" s="573"/>
      <c r="FD66" s="175"/>
      <c r="FE66" s="174">
        <v>160</v>
      </c>
      <c r="FF66" s="573"/>
      <c r="FG66" s="175"/>
      <c r="FH66" s="174">
        <v>160</v>
      </c>
      <c r="FI66" s="573"/>
      <c r="FJ66" s="175"/>
      <c r="FK66" s="174">
        <v>160</v>
      </c>
      <c r="FL66" s="573"/>
      <c r="FM66" s="175"/>
      <c r="FN66" s="174">
        <v>160</v>
      </c>
      <c r="FO66" s="573"/>
      <c r="FP66" s="175"/>
      <c r="FQ66" s="174">
        <v>160</v>
      </c>
      <c r="FR66" s="573"/>
      <c r="FS66" s="175"/>
      <c r="FT66" s="174">
        <v>160</v>
      </c>
      <c r="FU66" s="573"/>
      <c r="FV66" s="175"/>
      <c r="FW66" s="174">
        <v>160</v>
      </c>
      <c r="FX66" s="573"/>
      <c r="FY66" s="175"/>
      <c r="FZ66" s="174">
        <v>160</v>
      </c>
      <c r="GA66" s="573"/>
      <c r="GB66" s="175"/>
      <c r="GC66" s="174">
        <v>160</v>
      </c>
      <c r="GD66" s="573"/>
      <c r="GE66" s="175"/>
      <c r="GF66" s="174">
        <v>160</v>
      </c>
      <c r="GG66" s="573"/>
      <c r="GH66" s="175"/>
      <c r="GI66" s="278">
        <f t="shared" si="20"/>
        <v>0</v>
      </c>
      <c r="GJ66" s="279">
        <f t="shared" si="21"/>
        <v>0</v>
      </c>
      <c r="GK66" s="280">
        <f t="shared" si="22"/>
        <v>0</v>
      </c>
      <c r="GL66" s="281">
        <f t="shared" si="23"/>
        <v>0</v>
      </c>
      <c r="GM66" s="23"/>
      <c r="GN66" s="23"/>
      <c r="GO66" s="174">
        <v>160</v>
      </c>
      <c r="GP66" s="573"/>
      <c r="GQ66" s="175"/>
      <c r="GR66" s="174">
        <v>160</v>
      </c>
      <c r="GS66" s="573"/>
      <c r="GT66" s="175"/>
      <c r="GU66" s="174">
        <v>160</v>
      </c>
      <c r="GV66" s="573"/>
      <c r="GW66" s="175"/>
      <c r="GX66" s="174">
        <v>160</v>
      </c>
      <c r="GY66" s="573"/>
      <c r="GZ66" s="175"/>
      <c r="HA66" s="174">
        <v>160</v>
      </c>
      <c r="HB66" s="573"/>
      <c r="HC66" s="175"/>
      <c r="HD66" s="174">
        <v>160</v>
      </c>
      <c r="HE66" s="573"/>
      <c r="HF66" s="175"/>
      <c r="HG66" s="174">
        <v>160</v>
      </c>
      <c r="HH66" s="573"/>
      <c r="HI66" s="175"/>
      <c r="HJ66" s="174">
        <v>160</v>
      </c>
      <c r="HK66" s="573"/>
      <c r="HL66" s="175"/>
      <c r="HM66" s="174">
        <v>160</v>
      </c>
      <c r="HN66" s="573"/>
      <c r="HO66" s="175"/>
      <c r="HP66" s="174">
        <v>160</v>
      </c>
      <c r="HQ66" s="573"/>
      <c r="HR66" s="175"/>
      <c r="HS66" s="174">
        <v>160</v>
      </c>
      <c r="HT66" s="573"/>
      <c r="HU66" s="175"/>
      <c r="HV66" s="174">
        <v>160</v>
      </c>
      <c r="HW66" s="573"/>
      <c r="HX66" s="175"/>
      <c r="HY66" s="278">
        <f t="shared" si="24"/>
        <v>0</v>
      </c>
      <c r="HZ66" s="279">
        <f t="shared" si="25"/>
        <v>0</v>
      </c>
      <c r="IA66" s="280">
        <f t="shared" si="26"/>
        <v>0</v>
      </c>
      <c r="IB66" s="281">
        <f t="shared" si="27"/>
        <v>0</v>
      </c>
      <c r="IC66" s="23"/>
      <c r="ID66" s="23"/>
      <c r="IE66" s="174">
        <v>160</v>
      </c>
      <c r="IF66" s="573"/>
      <c r="IG66" s="175"/>
      <c r="IH66" s="174">
        <v>160</v>
      </c>
      <c r="II66" s="573"/>
      <c r="IJ66" s="175"/>
      <c r="IK66" s="174">
        <v>160</v>
      </c>
      <c r="IL66" s="573"/>
      <c r="IM66" s="175"/>
      <c r="IN66" s="174">
        <v>160</v>
      </c>
      <c r="IO66" s="573"/>
      <c r="IP66" s="175"/>
      <c r="IQ66" s="174">
        <v>160</v>
      </c>
      <c r="IR66" s="573"/>
      <c r="IS66" s="175"/>
      <c r="IT66" s="174">
        <v>160</v>
      </c>
      <c r="IU66" s="573"/>
      <c r="IV66" s="175"/>
      <c r="IW66" s="174">
        <v>160</v>
      </c>
      <c r="IX66" s="573"/>
      <c r="IY66" s="175"/>
      <c r="IZ66" s="174">
        <v>160</v>
      </c>
      <c r="JA66" s="573"/>
      <c r="JB66" s="175"/>
      <c r="JC66" s="174">
        <v>160</v>
      </c>
      <c r="JD66" s="573"/>
      <c r="JE66" s="175"/>
      <c r="JF66" s="174">
        <v>160</v>
      </c>
      <c r="JG66" s="573"/>
      <c r="JH66" s="175"/>
      <c r="JI66" s="174">
        <v>160</v>
      </c>
      <c r="JJ66" s="573"/>
      <c r="JK66" s="175"/>
      <c r="JL66" s="174">
        <v>160</v>
      </c>
      <c r="JM66" s="573"/>
      <c r="JN66" s="175"/>
      <c r="JO66" s="278">
        <f t="shared" si="28"/>
        <v>0</v>
      </c>
      <c r="JP66" s="279">
        <f t="shared" si="29"/>
        <v>0</v>
      </c>
      <c r="JQ66" s="280">
        <f t="shared" si="30"/>
        <v>0</v>
      </c>
      <c r="JR66" s="281">
        <f t="shared" si="31"/>
        <v>0</v>
      </c>
      <c r="JS66" s="23"/>
      <c r="JT66" s="23"/>
      <c r="JU66" s="174">
        <v>160</v>
      </c>
      <c r="JV66" s="573"/>
      <c r="JW66" s="175"/>
      <c r="JX66" s="174">
        <v>160</v>
      </c>
      <c r="JY66" s="573"/>
      <c r="JZ66" s="175"/>
      <c r="KA66" s="174">
        <v>160</v>
      </c>
      <c r="KB66" s="573"/>
      <c r="KC66" s="175"/>
      <c r="KD66" s="174">
        <v>160</v>
      </c>
      <c r="KE66" s="573"/>
      <c r="KF66" s="175"/>
      <c r="KG66" s="174">
        <v>160</v>
      </c>
      <c r="KH66" s="573"/>
      <c r="KI66" s="175"/>
      <c r="KJ66" s="174">
        <v>160</v>
      </c>
      <c r="KK66" s="573"/>
      <c r="KL66" s="175"/>
      <c r="KM66" s="174">
        <v>160</v>
      </c>
      <c r="KN66" s="573"/>
      <c r="KO66" s="175"/>
      <c r="KP66" s="174">
        <v>160</v>
      </c>
      <c r="KQ66" s="573"/>
      <c r="KR66" s="175"/>
      <c r="KS66" s="174">
        <v>160</v>
      </c>
      <c r="KT66" s="573"/>
      <c r="KU66" s="175"/>
      <c r="KV66" s="174">
        <v>160</v>
      </c>
      <c r="KW66" s="573"/>
      <c r="KX66" s="175"/>
      <c r="KY66" s="174">
        <v>160</v>
      </c>
      <c r="KZ66" s="573"/>
      <c r="LA66" s="175"/>
      <c r="LB66" s="174">
        <v>160</v>
      </c>
      <c r="LC66" s="573"/>
      <c r="LD66" s="175"/>
      <c r="LE66" s="278">
        <f t="shared" si="32"/>
        <v>0</v>
      </c>
      <c r="LF66" s="279">
        <f t="shared" si="33"/>
        <v>0</v>
      </c>
      <c r="LG66" s="280">
        <f t="shared" si="34"/>
        <v>0</v>
      </c>
      <c r="LH66" s="281">
        <f t="shared" si="35"/>
        <v>0</v>
      </c>
      <c r="LI66" s="23"/>
      <c r="LJ66" s="23"/>
      <c r="LK66" s="174">
        <v>160</v>
      </c>
      <c r="LL66" s="573"/>
      <c r="LM66" s="175"/>
      <c r="LN66" s="174">
        <v>160</v>
      </c>
      <c r="LO66" s="573"/>
      <c r="LP66" s="175"/>
      <c r="LQ66" s="174">
        <v>160</v>
      </c>
      <c r="LR66" s="573"/>
      <c r="LS66" s="175"/>
      <c r="LT66" s="174">
        <v>160</v>
      </c>
      <c r="LU66" s="573"/>
      <c r="LV66" s="175"/>
      <c r="LW66" s="174">
        <v>160</v>
      </c>
      <c r="LX66" s="573"/>
      <c r="LY66" s="175"/>
      <c r="LZ66" s="174">
        <v>160</v>
      </c>
      <c r="MA66" s="573"/>
      <c r="MB66" s="175"/>
      <c r="MC66" s="174">
        <v>160</v>
      </c>
      <c r="MD66" s="573"/>
      <c r="ME66" s="175"/>
      <c r="MF66" s="174">
        <v>160</v>
      </c>
      <c r="MG66" s="573"/>
      <c r="MH66" s="175"/>
      <c r="MI66" s="174">
        <v>160</v>
      </c>
      <c r="MJ66" s="573"/>
      <c r="MK66" s="175"/>
      <c r="ML66" s="174">
        <v>160</v>
      </c>
      <c r="MM66" s="573"/>
      <c r="MN66" s="175"/>
      <c r="MO66" s="174">
        <v>160</v>
      </c>
      <c r="MP66" s="573"/>
      <c r="MQ66" s="175"/>
      <c r="MR66" s="174">
        <v>160</v>
      </c>
      <c r="MS66" s="573"/>
      <c r="MT66" s="175"/>
      <c r="MU66" s="278">
        <f t="shared" si="36"/>
        <v>0</v>
      </c>
      <c r="MV66" s="279">
        <f t="shared" si="37"/>
        <v>0</v>
      </c>
      <c r="MW66" s="280">
        <f t="shared" si="38"/>
        <v>0</v>
      </c>
      <c r="MX66" s="281">
        <f t="shared" si="39"/>
        <v>0</v>
      </c>
      <c r="MY66" s="23"/>
      <c r="MZ66" s="23"/>
      <c r="NA66" s="174">
        <v>160</v>
      </c>
      <c r="NB66" s="573"/>
      <c r="NC66" s="175"/>
      <c r="ND66" s="174">
        <v>160</v>
      </c>
      <c r="NE66" s="573"/>
      <c r="NF66" s="175"/>
      <c r="NG66" s="174">
        <v>160</v>
      </c>
      <c r="NH66" s="573"/>
      <c r="NI66" s="175"/>
      <c r="NJ66" s="174">
        <v>160</v>
      </c>
      <c r="NK66" s="573"/>
      <c r="NL66" s="175"/>
      <c r="NM66" s="174">
        <v>160</v>
      </c>
      <c r="NN66" s="573"/>
      <c r="NO66" s="175"/>
      <c r="NP66" s="174">
        <v>160</v>
      </c>
      <c r="NQ66" s="573"/>
      <c r="NR66" s="175"/>
      <c r="NS66" s="174">
        <v>160</v>
      </c>
      <c r="NT66" s="573"/>
      <c r="NU66" s="175"/>
      <c r="NV66" s="174">
        <v>160</v>
      </c>
      <c r="NW66" s="573"/>
      <c r="NX66" s="175"/>
      <c r="NY66" s="174">
        <v>160</v>
      </c>
      <c r="NZ66" s="573"/>
      <c r="OA66" s="175"/>
      <c r="OB66" s="174">
        <v>160</v>
      </c>
      <c r="OC66" s="573"/>
      <c r="OD66" s="175"/>
      <c r="OE66" s="174">
        <v>160</v>
      </c>
      <c r="OF66" s="573"/>
      <c r="OG66" s="175"/>
      <c r="OH66" s="174">
        <v>160</v>
      </c>
      <c r="OI66" s="573"/>
      <c r="OJ66" s="175"/>
      <c r="OK66" s="278">
        <f t="shared" si="40"/>
        <v>0</v>
      </c>
      <c r="OL66" s="279">
        <f t="shared" si="41"/>
        <v>0</v>
      </c>
      <c r="OM66" s="280">
        <f t="shared" si="42"/>
        <v>0</v>
      </c>
      <c r="ON66" s="281">
        <f t="shared" si="43"/>
        <v>0</v>
      </c>
      <c r="OO66" s="23"/>
      <c r="OP66" s="23"/>
      <c r="OQ66" s="571" t="s">
        <v>297</v>
      </c>
      <c r="OR66" s="577">
        <v>160</v>
      </c>
      <c r="OS66" s="573"/>
      <c r="OT66" s="175"/>
      <c r="OU66" s="278">
        <f t="shared" si="44"/>
        <v>0</v>
      </c>
      <c r="OV66" s="281">
        <f t="shared" si="45"/>
        <v>0</v>
      </c>
      <c r="OW66" s="280">
        <f t="shared" si="46"/>
        <v>0</v>
      </c>
      <c r="OX66" s="281">
        <f t="shared" si="47"/>
        <v>0</v>
      </c>
      <c r="OY66" s="574"/>
      <c r="OZ66" s="23"/>
      <c r="PA66" s="23"/>
      <c r="PB66" s="274">
        <f t="shared" si="53"/>
        <v>0</v>
      </c>
      <c r="PC66" s="275">
        <f t="shared" si="54"/>
        <v>0</v>
      </c>
      <c r="PD66" s="280">
        <f t="shared" si="55"/>
        <v>0</v>
      </c>
      <c r="PE66" s="281">
        <f t="shared" si="56"/>
        <v>0</v>
      </c>
      <c r="PF66" s="276">
        <f t="shared" si="57"/>
        <v>0</v>
      </c>
      <c r="PG66" s="277">
        <f t="shared" si="58"/>
        <v>0</v>
      </c>
      <c r="PH66" s="280">
        <f t="shared" si="59"/>
        <v>0</v>
      </c>
      <c r="PI66" s="279">
        <f t="shared" si="60"/>
        <v>0</v>
      </c>
      <c r="PJ66" s="406">
        <f t="shared" si="48"/>
        <v>0</v>
      </c>
      <c r="PK66" s="368">
        <f t="shared" si="49"/>
        <v>0</v>
      </c>
      <c r="PL66" s="409" t="s">
        <v>338</v>
      </c>
      <c r="PM66" s="373" t="s">
        <v>338</v>
      </c>
      <c r="PN66" s="406">
        <f t="shared" si="50"/>
        <v>0</v>
      </c>
      <c r="PO66" s="368">
        <f t="shared" si="51"/>
        <v>0</v>
      </c>
      <c r="PP66" s="26"/>
      <c r="PQ66" s="26"/>
      <c r="PR66" s="23"/>
      <c r="PX66" s="26"/>
    </row>
    <row r="67" spans="1:440" s="26" customFormat="1" ht="16.5" customHeight="1" x14ac:dyDescent="0.25">
      <c r="B67" s="118" t="s">
        <v>40</v>
      </c>
      <c r="C67" s="1094"/>
      <c r="D67" s="1095"/>
      <c r="E67" s="320"/>
      <c r="F67" s="656">
        <v>1</v>
      </c>
      <c r="G67" s="321"/>
      <c r="H67" s="122"/>
      <c r="I67" s="112">
        <f>INT(ROUND(F67,2)*(IF(RIGHT(G67,1)="*",data!$J$3*H67+(IF(H67&gt;0, data!$K$3,0)),(IF(G67&gt;0,data!$J$3*RIGHT(G67,5)+data!$K$3,0)))))</f>
        <v>0</v>
      </c>
      <c r="J67" s="112">
        <f>IF(E67&gt;0,I67*E67,0)</f>
        <v>0</v>
      </c>
      <c r="K67" s="112"/>
      <c r="L67" s="317"/>
      <c r="M67" s="316"/>
      <c r="N67" s="112">
        <f>INT(ROUND(F67,2)*(IF(J67&gt;0,(IF(L67="ano",data!$J$6,0)),0)))</f>
        <v>0</v>
      </c>
      <c r="O67" s="114">
        <f>IF(M67&gt;E67,N67*E67,N67*M67)</f>
        <v>0</v>
      </c>
      <c r="P67" s="123">
        <f>J67+O67</f>
        <v>0</v>
      </c>
      <c r="R67" s="116" t="str">
        <f t="shared" si="61"/>
        <v/>
      </c>
      <c r="S67" s="688"/>
      <c r="T67" s="117" t="s">
        <v>338</v>
      </c>
      <c r="U67" s="377" t="str">
        <f t="shared" si="62"/>
        <v/>
      </c>
      <c r="V67" s="26">
        <f>IF(P67&gt;0,IF(ISTEXT(C67)=TRUE,0,1),0)</f>
        <v>0</v>
      </c>
      <c r="W67" s="26">
        <f>IF(H67&gt;0,IF(RIGHT(G67,1)="*",0,1),0)</f>
        <v>0</v>
      </c>
      <c r="X67" s="26">
        <f>IF(OR(G67=data!$I$18,G67=data!$I$19,G67=data!$I$20,G67=data!$I$21,G67=data!$I$22,G67=data!$I$23,G67=data!$I$24,G67=data!$I$25,G67=data!$I$26,G67=data!$I$27,G67=data!$I$28,G67=data!$I$29,G67=data!$I$30,G67=data!$I$31,G67=data!$I$32,G67=data!$I$33,G67=data!$I$34,G67=data!$I$35,G67=data!$I$36,G67=data!$I$37,G67=data!$I$38,G67=data!$I$39,G67=data!$I$40,G67=data!$I$41,G67=data!$I$42,G67=data!$I$43,G67=data!$I$44),1,0)</f>
        <v>0</v>
      </c>
      <c r="Z67" s="176" t="s">
        <v>297</v>
      </c>
      <c r="AA67" s="10"/>
      <c r="AB67" s="10"/>
      <c r="AC67" s="168">
        <v>160</v>
      </c>
      <c r="AD67" s="328"/>
      <c r="AE67" s="223"/>
      <c r="AF67" s="168">
        <v>160</v>
      </c>
      <c r="AG67" s="328"/>
      <c r="AH67" s="223"/>
      <c r="AI67" s="168">
        <v>160</v>
      </c>
      <c r="AJ67" s="328"/>
      <c r="AK67" s="223"/>
      <c r="AL67" s="168">
        <v>160</v>
      </c>
      <c r="AM67" s="328"/>
      <c r="AN67" s="223"/>
      <c r="AO67" s="168">
        <v>160</v>
      </c>
      <c r="AP67" s="328"/>
      <c r="AQ67" s="223"/>
      <c r="AR67" s="168">
        <v>160</v>
      </c>
      <c r="AS67" s="328"/>
      <c r="AT67" s="223"/>
      <c r="AU67" s="168">
        <v>160</v>
      </c>
      <c r="AV67" s="328"/>
      <c r="AW67" s="223"/>
      <c r="AX67" s="168">
        <v>160</v>
      </c>
      <c r="AY67" s="328"/>
      <c r="AZ67" s="223"/>
      <c r="BA67" s="168">
        <v>160</v>
      </c>
      <c r="BB67" s="328"/>
      <c r="BC67" s="223"/>
      <c r="BD67" s="168">
        <v>160</v>
      </c>
      <c r="BE67" s="328"/>
      <c r="BF67" s="223"/>
      <c r="BG67" s="168">
        <v>160</v>
      </c>
      <c r="BH67" s="328"/>
      <c r="BI67" s="223"/>
      <c r="BJ67" s="168">
        <v>160</v>
      </c>
      <c r="BK67" s="328"/>
      <c r="BL67" s="223"/>
      <c r="BM67" s="280">
        <f t="shared" si="8"/>
        <v>0</v>
      </c>
      <c r="BN67" s="279">
        <f t="shared" si="9"/>
        <v>0</v>
      </c>
      <c r="BO67" s="280">
        <f t="shared" si="10"/>
        <v>0</v>
      </c>
      <c r="BP67" s="281">
        <f t="shared" si="11"/>
        <v>0</v>
      </c>
      <c r="BQ67" s="4"/>
      <c r="BR67" s="4"/>
      <c r="BS67" s="164">
        <v>160</v>
      </c>
      <c r="BT67" s="327"/>
      <c r="BU67" s="177"/>
      <c r="BV67" s="164">
        <v>160</v>
      </c>
      <c r="BW67" s="327"/>
      <c r="BX67" s="177"/>
      <c r="BY67" s="164">
        <v>160</v>
      </c>
      <c r="BZ67" s="327"/>
      <c r="CA67" s="177"/>
      <c r="CB67" s="164">
        <v>160</v>
      </c>
      <c r="CC67" s="327"/>
      <c r="CD67" s="177"/>
      <c r="CE67" s="164">
        <v>160</v>
      </c>
      <c r="CF67" s="327"/>
      <c r="CG67" s="177"/>
      <c r="CH67" s="164">
        <v>160</v>
      </c>
      <c r="CI67" s="327"/>
      <c r="CJ67" s="177"/>
      <c r="CK67" s="164">
        <v>160</v>
      </c>
      <c r="CL67" s="327"/>
      <c r="CM67" s="177"/>
      <c r="CN67" s="164">
        <v>160</v>
      </c>
      <c r="CO67" s="327"/>
      <c r="CP67" s="177"/>
      <c r="CQ67" s="164">
        <v>160</v>
      </c>
      <c r="CR67" s="327"/>
      <c r="CS67" s="177"/>
      <c r="CT67" s="164">
        <v>160</v>
      </c>
      <c r="CU67" s="327"/>
      <c r="CV67" s="177"/>
      <c r="CW67" s="164">
        <v>160</v>
      </c>
      <c r="CX67" s="327"/>
      <c r="CY67" s="177"/>
      <c r="CZ67" s="164">
        <v>160</v>
      </c>
      <c r="DA67" s="327"/>
      <c r="DB67" s="177"/>
      <c r="DC67" s="278">
        <f t="shared" si="12"/>
        <v>0</v>
      </c>
      <c r="DD67" s="279">
        <f t="shared" si="13"/>
        <v>0</v>
      </c>
      <c r="DE67" s="280">
        <f t="shared" si="14"/>
        <v>0</v>
      </c>
      <c r="DF67" s="281">
        <f t="shared" si="15"/>
        <v>0</v>
      </c>
      <c r="DG67" s="4"/>
      <c r="DH67" s="4"/>
      <c r="DI67" s="164">
        <v>160</v>
      </c>
      <c r="DJ67" s="327"/>
      <c r="DK67" s="177"/>
      <c r="DL67" s="164">
        <v>160</v>
      </c>
      <c r="DM67" s="327"/>
      <c r="DN67" s="177"/>
      <c r="DO67" s="164">
        <v>160</v>
      </c>
      <c r="DP67" s="327"/>
      <c r="DQ67" s="177"/>
      <c r="DR67" s="164">
        <v>160</v>
      </c>
      <c r="DS67" s="327"/>
      <c r="DT67" s="177"/>
      <c r="DU67" s="164">
        <v>160</v>
      </c>
      <c r="DV67" s="327"/>
      <c r="DW67" s="177"/>
      <c r="DX67" s="164">
        <v>160</v>
      </c>
      <c r="DY67" s="327"/>
      <c r="DZ67" s="177"/>
      <c r="EA67" s="164">
        <v>160</v>
      </c>
      <c r="EB67" s="327"/>
      <c r="EC67" s="177"/>
      <c r="ED67" s="164">
        <v>160</v>
      </c>
      <c r="EE67" s="327"/>
      <c r="EF67" s="177"/>
      <c r="EG67" s="164">
        <v>160</v>
      </c>
      <c r="EH67" s="327"/>
      <c r="EI67" s="177"/>
      <c r="EJ67" s="164">
        <v>160</v>
      </c>
      <c r="EK67" s="327"/>
      <c r="EL67" s="177"/>
      <c r="EM67" s="164">
        <v>160</v>
      </c>
      <c r="EN67" s="327"/>
      <c r="EO67" s="177"/>
      <c r="EP67" s="164">
        <v>160</v>
      </c>
      <c r="EQ67" s="327"/>
      <c r="ER67" s="177"/>
      <c r="ES67" s="278">
        <f t="shared" si="16"/>
        <v>0</v>
      </c>
      <c r="ET67" s="279">
        <f t="shared" si="17"/>
        <v>0</v>
      </c>
      <c r="EU67" s="280">
        <f t="shared" si="18"/>
        <v>0</v>
      </c>
      <c r="EV67" s="281">
        <f t="shared" si="19"/>
        <v>0</v>
      </c>
      <c r="EW67" s="4"/>
      <c r="EX67" s="4"/>
      <c r="EY67" s="164">
        <v>160</v>
      </c>
      <c r="EZ67" s="327"/>
      <c r="FA67" s="177"/>
      <c r="FB67" s="164">
        <v>160</v>
      </c>
      <c r="FC67" s="327"/>
      <c r="FD67" s="177"/>
      <c r="FE67" s="164">
        <v>160</v>
      </c>
      <c r="FF67" s="327"/>
      <c r="FG67" s="177"/>
      <c r="FH67" s="164">
        <v>160</v>
      </c>
      <c r="FI67" s="327"/>
      <c r="FJ67" s="177"/>
      <c r="FK67" s="164">
        <v>160</v>
      </c>
      <c r="FL67" s="327"/>
      <c r="FM67" s="177"/>
      <c r="FN67" s="164">
        <v>160</v>
      </c>
      <c r="FO67" s="327"/>
      <c r="FP67" s="177"/>
      <c r="FQ67" s="164">
        <v>160</v>
      </c>
      <c r="FR67" s="327"/>
      <c r="FS67" s="177"/>
      <c r="FT67" s="164">
        <v>160</v>
      </c>
      <c r="FU67" s="327"/>
      <c r="FV67" s="177"/>
      <c r="FW67" s="164">
        <v>160</v>
      </c>
      <c r="FX67" s="327"/>
      <c r="FY67" s="177"/>
      <c r="FZ67" s="164">
        <v>160</v>
      </c>
      <c r="GA67" s="327"/>
      <c r="GB67" s="177"/>
      <c r="GC67" s="164">
        <v>160</v>
      </c>
      <c r="GD67" s="327"/>
      <c r="GE67" s="177"/>
      <c r="GF67" s="164">
        <v>160</v>
      </c>
      <c r="GG67" s="327"/>
      <c r="GH67" s="177"/>
      <c r="GI67" s="278">
        <f t="shared" si="20"/>
        <v>0</v>
      </c>
      <c r="GJ67" s="279">
        <f t="shared" si="21"/>
        <v>0</v>
      </c>
      <c r="GK67" s="280">
        <f t="shared" si="22"/>
        <v>0</v>
      </c>
      <c r="GL67" s="281">
        <f t="shared" si="23"/>
        <v>0</v>
      </c>
      <c r="GM67" s="4"/>
      <c r="GN67" s="4"/>
      <c r="GO67" s="164">
        <v>160</v>
      </c>
      <c r="GP67" s="327"/>
      <c r="GQ67" s="177"/>
      <c r="GR67" s="164">
        <v>160</v>
      </c>
      <c r="GS67" s="327"/>
      <c r="GT67" s="177"/>
      <c r="GU67" s="164">
        <v>160</v>
      </c>
      <c r="GV67" s="327"/>
      <c r="GW67" s="177"/>
      <c r="GX67" s="164">
        <v>160</v>
      </c>
      <c r="GY67" s="327"/>
      <c r="GZ67" s="177"/>
      <c r="HA67" s="164">
        <v>160</v>
      </c>
      <c r="HB67" s="327"/>
      <c r="HC67" s="177"/>
      <c r="HD67" s="164">
        <v>160</v>
      </c>
      <c r="HE67" s="327"/>
      <c r="HF67" s="177"/>
      <c r="HG67" s="164">
        <v>160</v>
      </c>
      <c r="HH67" s="327"/>
      <c r="HI67" s="177"/>
      <c r="HJ67" s="164">
        <v>160</v>
      </c>
      <c r="HK67" s="327"/>
      <c r="HL67" s="177"/>
      <c r="HM67" s="164">
        <v>160</v>
      </c>
      <c r="HN67" s="327"/>
      <c r="HO67" s="177"/>
      <c r="HP67" s="164">
        <v>160</v>
      </c>
      <c r="HQ67" s="327"/>
      <c r="HR67" s="177"/>
      <c r="HS67" s="164">
        <v>160</v>
      </c>
      <c r="HT67" s="327"/>
      <c r="HU67" s="177"/>
      <c r="HV67" s="164">
        <v>160</v>
      </c>
      <c r="HW67" s="327"/>
      <c r="HX67" s="177"/>
      <c r="HY67" s="278">
        <f t="shared" si="24"/>
        <v>0</v>
      </c>
      <c r="HZ67" s="279">
        <f t="shared" si="25"/>
        <v>0</v>
      </c>
      <c r="IA67" s="280">
        <f t="shared" si="26"/>
        <v>0</v>
      </c>
      <c r="IB67" s="281">
        <f t="shared" si="27"/>
        <v>0</v>
      </c>
      <c r="IC67" s="4"/>
      <c r="ID67" s="4"/>
      <c r="IE67" s="164">
        <v>160</v>
      </c>
      <c r="IF67" s="327"/>
      <c r="IG67" s="177"/>
      <c r="IH67" s="164">
        <v>160</v>
      </c>
      <c r="II67" s="327"/>
      <c r="IJ67" s="177"/>
      <c r="IK67" s="164">
        <v>160</v>
      </c>
      <c r="IL67" s="327"/>
      <c r="IM67" s="177"/>
      <c r="IN67" s="164">
        <v>160</v>
      </c>
      <c r="IO67" s="327"/>
      <c r="IP67" s="177"/>
      <c r="IQ67" s="164">
        <v>160</v>
      </c>
      <c r="IR67" s="327"/>
      <c r="IS67" s="177"/>
      <c r="IT67" s="164">
        <v>160</v>
      </c>
      <c r="IU67" s="327"/>
      <c r="IV67" s="177"/>
      <c r="IW67" s="164">
        <v>160</v>
      </c>
      <c r="IX67" s="327"/>
      <c r="IY67" s="177"/>
      <c r="IZ67" s="164">
        <v>160</v>
      </c>
      <c r="JA67" s="327"/>
      <c r="JB67" s="177"/>
      <c r="JC67" s="164">
        <v>160</v>
      </c>
      <c r="JD67" s="327"/>
      <c r="JE67" s="177"/>
      <c r="JF67" s="164">
        <v>160</v>
      </c>
      <c r="JG67" s="327"/>
      <c r="JH67" s="177"/>
      <c r="JI67" s="164">
        <v>160</v>
      </c>
      <c r="JJ67" s="327"/>
      <c r="JK67" s="177"/>
      <c r="JL67" s="164">
        <v>160</v>
      </c>
      <c r="JM67" s="327"/>
      <c r="JN67" s="177"/>
      <c r="JO67" s="278">
        <f t="shared" si="28"/>
        <v>0</v>
      </c>
      <c r="JP67" s="279">
        <f t="shared" si="29"/>
        <v>0</v>
      </c>
      <c r="JQ67" s="280">
        <f t="shared" si="30"/>
        <v>0</v>
      </c>
      <c r="JR67" s="281">
        <f t="shared" si="31"/>
        <v>0</v>
      </c>
      <c r="JS67" s="4"/>
      <c r="JT67" s="4"/>
      <c r="JU67" s="164">
        <v>160</v>
      </c>
      <c r="JV67" s="327"/>
      <c r="JW67" s="177"/>
      <c r="JX67" s="164">
        <v>160</v>
      </c>
      <c r="JY67" s="327"/>
      <c r="JZ67" s="177"/>
      <c r="KA67" s="164">
        <v>160</v>
      </c>
      <c r="KB67" s="327"/>
      <c r="KC67" s="177"/>
      <c r="KD67" s="164">
        <v>160</v>
      </c>
      <c r="KE67" s="327"/>
      <c r="KF67" s="177"/>
      <c r="KG67" s="164">
        <v>160</v>
      </c>
      <c r="KH67" s="327"/>
      <c r="KI67" s="177"/>
      <c r="KJ67" s="164">
        <v>160</v>
      </c>
      <c r="KK67" s="327"/>
      <c r="KL67" s="177"/>
      <c r="KM67" s="164">
        <v>160</v>
      </c>
      <c r="KN67" s="327"/>
      <c r="KO67" s="177"/>
      <c r="KP67" s="164">
        <v>160</v>
      </c>
      <c r="KQ67" s="327"/>
      <c r="KR67" s="177"/>
      <c r="KS67" s="164">
        <v>160</v>
      </c>
      <c r="KT67" s="327"/>
      <c r="KU67" s="177"/>
      <c r="KV67" s="164">
        <v>160</v>
      </c>
      <c r="KW67" s="327"/>
      <c r="KX67" s="177"/>
      <c r="KY67" s="164">
        <v>160</v>
      </c>
      <c r="KZ67" s="327"/>
      <c r="LA67" s="177"/>
      <c r="LB67" s="164">
        <v>160</v>
      </c>
      <c r="LC67" s="327"/>
      <c r="LD67" s="177"/>
      <c r="LE67" s="278">
        <f t="shared" si="32"/>
        <v>0</v>
      </c>
      <c r="LF67" s="279">
        <f t="shared" si="33"/>
        <v>0</v>
      </c>
      <c r="LG67" s="280">
        <f t="shared" si="34"/>
        <v>0</v>
      </c>
      <c r="LH67" s="281">
        <f t="shared" si="35"/>
        <v>0</v>
      </c>
      <c r="LI67" s="4"/>
      <c r="LJ67" s="4"/>
      <c r="LK67" s="164">
        <v>160</v>
      </c>
      <c r="LL67" s="327"/>
      <c r="LM67" s="177"/>
      <c r="LN67" s="164">
        <v>160</v>
      </c>
      <c r="LO67" s="327"/>
      <c r="LP67" s="177"/>
      <c r="LQ67" s="164">
        <v>160</v>
      </c>
      <c r="LR67" s="327"/>
      <c r="LS67" s="177"/>
      <c r="LT67" s="164">
        <v>160</v>
      </c>
      <c r="LU67" s="327"/>
      <c r="LV67" s="177"/>
      <c r="LW67" s="164">
        <v>160</v>
      </c>
      <c r="LX67" s="327"/>
      <c r="LY67" s="177"/>
      <c r="LZ67" s="164">
        <v>160</v>
      </c>
      <c r="MA67" s="327"/>
      <c r="MB67" s="177"/>
      <c r="MC67" s="164">
        <v>160</v>
      </c>
      <c r="MD67" s="327"/>
      <c r="ME67" s="177"/>
      <c r="MF67" s="164">
        <v>160</v>
      </c>
      <c r="MG67" s="327"/>
      <c r="MH67" s="177"/>
      <c r="MI67" s="164">
        <v>160</v>
      </c>
      <c r="MJ67" s="327"/>
      <c r="MK67" s="177"/>
      <c r="ML67" s="164">
        <v>160</v>
      </c>
      <c r="MM67" s="327"/>
      <c r="MN67" s="177"/>
      <c r="MO67" s="164">
        <v>160</v>
      </c>
      <c r="MP67" s="327"/>
      <c r="MQ67" s="177"/>
      <c r="MR67" s="164">
        <v>160</v>
      </c>
      <c r="MS67" s="327"/>
      <c r="MT67" s="177"/>
      <c r="MU67" s="278">
        <f t="shared" si="36"/>
        <v>0</v>
      </c>
      <c r="MV67" s="279">
        <f t="shared" si="37"/>
        <v>0</v>
      </c>
      <c r="MW67" s="280">
        <f t="shared" si="38"/>
        <v>0</v>
      </c>
      <c r="MX67" s="281">
        <f t="shared" si="39"/>
        <v>0</v>
      </c>
      <c r="MY67" s="4"/>
      <c r="MZ67" s="4"/>
      <c r="NA67" s="164">
        <v>160</v>
      </c>
      <c r="NB67" s="327"/>
      <c r="NC67" s="177"/>
      <c r="ND67" s="164">
        <v>160</v>
      </c>
      <c r="NE67" s="327"/>
      <c r="NF67" s="177"/>
      <c r="NG67" s="164">
        <v>160</v>
      </c>
      <c r="NH67" s="327"/>
      <c r="NI67" s="177"/>
      <c r="NJ67" s="164">
        <v>160</v>
      </c>
      <c r="NK67" s="327"/>
      <c r="NL67" s="177"/>
      <c r="NM67" s="164">
        <v>160</v>
      </c>
      <c r="NN67" s="327"/>
      <c r="NO67" s="177"/>
      <c r="NP67" s="164">
        <v>160</v>
      </c>
      <c r="NQ67" s="327"/>
      <c r="NR67" s="177"/>
      <c r="NS67" s="164">
        <v>160</v>
      </c>
      <c r="NT67" s="327"/>
      <c r="NU67" s="177"/>
      <c r="NV67" s="164">
        <v>160</v>
      </c>
      <c r="NW67" s="327"/>
      <c r="NX67" s="177"/>
      <c r="NY67" s="164">
        <v>160</v>
      </c>
      <c r="NZ67" s="327"/>
      <c r="OA67" s="177"/>
      <c r="OB67" s="164">
        <v>160</v>
      </c>
      <c r="OC67" s="327"/>
      <c r="OD67" s="177"/>
      <c r="OE67" s="164">
        <v>160</v>
      </c>
      <c r="OF67" s="327"/>
      <c r="OG67" s="177"/>
      <c r="OH67" s="164">
        <v>160</v>
      </c>
      <c r="OI67" s="327"/>
      <c r="OJ67" s="177"/>
      <c r="OK67" s="278">
        <f t="shared" si="40"/>
        <v>0</v>
      </c>
      <c r="OL67" s="279">
        <f t="shared" si="41"/>
        <v>0</v>
      </c>
      <c r="OM67" s="280">
        <f t="shared" si="42"/>
        <v>0</v>
      </c>
      <c r="ON67" s="281">
        <f t="shared" si="43"/>
        <v>0</v>
      </c>
      <c r="OO67" s="4"/>
      <c r="OP67" s="4"/>
      <c r="OQ67" s="283" t="s">
        <v>297</v>
      </c>
      <c r="OR67" s="354">
        <v>160</v>
      </c>
      <c r="OS67" s="327"/>
      <c r="OT67" s="177"/>
      <c r="OU67" s="278">
        <f t="shared" si="44"/>
        <v>0</v>
      </c>
      <c r="OV67" s="281">
        <f t="shared" si="45"/>
        <v>0</v>
      </c>
      <c r="OW67" s="280">
        <f t="shared" si="46"/>
        <v>0</v>
      </c>
      <c r="OX67" s="281">
        <f t="shared" si="47"/>
        <v>0</v>
      </c>
      <c r="OY67" s="293"/>
      <c r="OZ67" s="4"/>
      <c r="PA67" s="4"/>
      <c r="PB67" s="274">
        <f t="shared" si="53"/>
        <v>0</v>
      </c>
      <c r="PC67" s="275">
        <f t="shared" si="54"/>
        <v>0</v>
      </c>
      <c r="PD67" s="280">
        <f t="shared" si="55"/>
        <v>0</v>
      </c>
      <c r="PE67" s="281">
        <f t="shared" si="56"/>
        <v>0</v>
      </c>
      <c r="PF67" s="276">
        <f t="shared" si="57"/>
        <v>0</v>
      </c>
      <c r="PG67" s="277">
        <f t="shared" si="58"/>
        <v>0</v>
      </c>
      <c r="PH67" s="280">
        <f t="shared" si="59"/>
        <v>0</v>
      </c>
      <c r="PI67" s="279">
        <f t="shared" si="60"/>
        <v>0</v>
      </c>
      <c r="PJ67" s="406">
        <f t="shared" si="48"/>
        <v>0</v>
      </c>
      <c r="PK67" s="368">
        <f t="shared" si="49"/>
        <v>0</v>
      </c>
      <c r="PL67" s="409" t="s">
        <v>338</v>
      </c>
      <c r="PM67" s="373" t="s">
        <v>338</v>
      </c>
      <c r="PN67" s="406">
        <f t="shared" si="50"/>
        <v>0</v>
      </c>
      <c r="PO67" s="368">
        <f t="shared" si="51"/>
        <v>0</v>
      </c>
      <c r="PR67" s="4"/>
    </row>
    <row r="68" spans="1:440" s="28" customFormat="1" ht="15" hidden="1" customHeight="1" x14ac:dyDescent="0.25">
      <c r="A68" s="26"/>
      <c r="B68" s="118"/>
      <c r="C68" s="585"/>
      <c r="D68" s="586"/>
      <c r="E68" s="589"/>
      <c r="F68" s="656"/>
      <c r="G68" s="588"/>
      <c r="H68" s="119"/>
      <c r="I68" s="112">
        <f>INT(ROUND(F68,2)*(IF(RIGHT(G68,1)="*",data!$J$3*H68+(IF(H68&gt;0, data!$K$3,0)),(IF(G68&gt;0,data!$J$3*RIGHT(G68,5)+data!$K$3,0)))))</f>
        <v>0</v>
      </c>
      <c r="J68" s="112"/>
      <c r="K68" s="112"/>
      <c r="L68" s="543"/>
      <c r="M68" s="536"/>
      <c r="N68" s="112">
        <f>INT(ROUND(F68,2)*(IF(J68&gt;0,(IF(L68="ano",data!$J$6,0)),0)))</f>
        <v>0</v>
      </c>
      <c r="O68" s="114"/>
      <c r="P68" s="123"/>
      <c r="Q68" s="26"/>
      <c r="R68" s="116" t="str">
        <f t="shared" si="61"/>
        <v/>
      </c>
      <c r="S68" s="688"/>
      <c r="T68" s="117" t="s">
        <v>338</v>
      </c>
      <c r="U68" s="377" t="str">
        <f t="shared" si="62"/>
        <v/>
      </c>
      <c r="X68" s="26">
        <f>IF(OR(G68=data!$I$18,G68=data!$I$19,G68=data!$I$20,G68=data!$I$21,G68=data!$I$22,G68=data!$I$23,G68=data!$I$24,G68=data!$I$25,G68=data!$I$26,G68=data!$I$27,G68=data!$I$28,G68=data!$I$29,G68=data!$I$30,G68=data!$I$31,G68=data!$I$32,G68=data!$I$33,G68=data!$I$34,G68=data!$I$35,G68=data!$I$36,G68=data!$I$37,G68=data!$I$38,G68=data!$I$39,G68=data!$I$40,G68=data!$I$41,G68=data!$I$42,G68=data!$I$43,G68=data!$I$44),1,0)</f>
        <v>0</v>
      </c>
      <c r="Y68" s="26"/>
      <c r="Z68" s="173" t="s">
        <v>297</v>
      </c>
      <c r="AA68" s="10"/>
      <c r="AB68" s="10"/>
      <c r="AC68" s="560">
        <v>160</v>
      </c>
      <c r="AD68" s="561"/>
      <c r="AE68" s="562"/>
      <c r="AF68" s="560">
        <v>160</v>
      </c>
      <c r="AG68" s="561"/>
      <c r="AH68" s="562"/>
      <c r="AI68" s="560">
        <v>160</v>
      </c>
      <c r="AJ68" s="561"/>
      <c r="AK68" s="562"/>
      <c r="AL68" s="560">
        <v>160</v>
      </c>
      <c r="AM68" s="561"/>
      <c r="AN68" s="562"/>
      <c r="AO68" s="560">
        <v>160</v>
      </c>
      <c r="AP68" s="561"/>
      <c r="AQ68" s="562"/>
      <c r="AR68" s="560">
        <v>160</v>
      </c>
      <c r="AS68" s="561"/>
      <c r="AT68" s="562"/>
      <c r="AU68" s="560">
        <v>160</v>
      </c>
      <c r="AV68" s="561"/>
      <c r="AW68" s="562"/>
      <c r="AX68" s="560">
        <v>160</v>
      </c>
      <c r="AY68" s="561"/>
      <c r="AZ68" s="562"/>
      <c r="BA68" s="560">
        <v>160</v>
      </c>
      <c r="BB68" s="561"/>
      <c r="BC68" s="562"/>
      <c r="BD68" s="560">
        <v>160</v>
      </c>
      <c r="BE68" s="561"/>
      <c r="BF68" s="562"/>
      <c r="BG68" s="560">
        <v>160</v>
      </c>
      <c r="BH68" s="561"/>
      <c r="BI68" s="562"/>
      <c r="BJ68" s="560">
        <v>160</v>
      </c>
      <c r="BK68" s="561"/>
      <c r="BL68" s="562"/>
      <c r="BM68" s="280">
        <f t="shared" si="8"/>
        <v>0</v>
      </c>
      <c r="BN68" s="279">
        <f t="shared" si="9"/>
        <v>0</v>
      </c>
      <c r="BO68" s="280">
        <f t="shared" si="10"/>
        <v>0</v>
      </c>
      <c r="BP68" s="281">
        <f t="shared" si="11"/>
        <v>0</v>
      </c>
      <c r="BQ68" s="23"/>
      <c r="BR68" s="23"/>
      <c r="BS68" s="174">
        <v>160</v>
      </c>
      <c r="BT68" s="573"/>
      <c r="BU68" s="175"/>
      <c r="BV68" s="174">
        <v>160</v>
      </c>
      <c r="BW68" s="573"/>
      <c r="BX68" s="175"/>
      <c r="BY68" s="174">
        <v>160</v>
      </c>
      <c r="BZ68" s="573"/>
      <c r="CA68" s="175"/>
      <c r="CB68" s="174">
        <v>160</v>
      </c>
      <c r="CC68" s="573"/>
      <c r="CD68" s="175"/>
      <c r="CE68" s="174">
        <v>160</v>
      </c>
      <c r="CF68" s="573"/>
      <c r="CG68" s="175"/>
      <c r="CH68" s="174">
        <v>160</v>
      </c>
      <c r="CI68" s="573"/>
      <c r="CJ68" s="175"/>
      <c r="CK68" s="174">
        <v>160</v>
      </c>
      <c r="CL68" s="573"/>
      <c r="CM68" s="175"/>
      <c r="CN68" s="174">
        <v>160</v>
      </c>
      <c r="CO68" s="573"/>
      <c r="CP68" s="175"/>
      <c r="CQ68" s="174">
        <v>160</v>
      </c>
      <c r="CR68" s="573"/>
      <c r="CS68" s="175"/>
      <c r="CT68" s="174">
        <v>160</v>
      </c>
      <c r="CU68" s="573"/>
      <c r="CV68" s="175"/>
      <c r="CW68" s="174">
        <v>160</v>
      </c>
      <c r="CX68" s="573"/>
      <c r="CY68" s="175"/>
      <c r="CZ68" s="174">
        <v>160</v>
      </c>
      <c r="DA68" s="573"/>
      <c r="DB68" s="175"/>
      <c r="DC68" s="278">
        <f t="shared" si="12"/>
        <v>0</v>
      </c>
      <c r="DD68" s="279">
        <f t="shared" si="13"/>
        <v>0</v>
      </c>
      <c r="DE68" s="280">
        <f t="shared" si="14"/>
        <v>0</v>
      </c>
      <c r="DF68" s="281">
        <f t="shared" si="15"/>
        <v>0</v>
      </c>
      <c r="DG68" s="23"/>
      <c r="DH68" s="23"/>
      <c r="DI68" s="174">
        <v>160</v>
      </c>
      <c r="DJ68" s="573"/>
      <c r="DK68" s="175"/>
      <c r="DL68" s="174">
        <v>160</v>
      </c>
      <c r="DM68" s="573"/>
      <c r="DN68" s="175"/>
      <c r="DO68" s="174">
        <v>160</v>
      </c>
      <c r="DP68" s="573"/>
      <c r="DQ68" s="175"/>
      <c r="DR68" s="174">
        <v>160</v>
      </c>
      <c r="DS68" s="573"/>
      <c r="DT68" s="175"/>
      <c r="DU68" s="174">
        <v>160</v>
      </c>
      <c r="DV68" s="573"/>
      <c r="DW68" s="175"/>
      <c r="DX68" s="174">
        <v>160</v>
      </c>
      <c r="DY68" s="573"/>
      <c r="DZ68" s="175"/>
      <c r="EA68" s="174">
        <v>160</v>
      </c>
      <c r="EB68" s="573"/>
      <c r="EC68" s="175"/>
      <c r="ED68" s="174">
        <v>160</v>
      </c>
      <c r="EE68" s="573"/>
      <c r="EF68" s="175"/>
      <c r="EG68" s="174">
        <v>160</v>
      </c>
      <c r="EH68" s="573"/>
      <c r="EI68" s="175"/>
      <c r="EJ68" s="174">
        <v>160</v>
      </c>
      <c r="EK68" s="573"/>
      <c r="EL68" s="175"/>
      <c r="EM68" s="174">
        <v>160</v>
      </c>
      <c r="EN68" s="573"/>
      <c r="EO68" s="175"/>
      <c r="EP68" s="174">
        <v>160</v>
      </c>
      <c r="EQ68" s="573"/>
      <c r="ER68" s="175"/>
      <c r="ES68" s="278">
        <f t="shared" si="16"/>
        <v>0</v>
      </c>
      <c r="ET68" s="279">
        <f t="shared" si="17"/>
        <v>0</v>
      </c>
      <c r="EU68" s="280">
        <f t="shared" si="18"/>
        <v>0</v>
      </c>
      <c r="EV68" s="281">
        <f t="shared" si="19"/>
        <v>0</v>
      </c>
      <c r="EW68" s="23"/>
      <c r="EX68" s="23"/>
      <c r="EY68" s="174">
        <v>160</v>
      </c>
      <c r="EZ68" s="573"/>
      <c r="FA68" s="175"/>
      <c r="FB68" s="174">
        <v>160</v>
      </c>
      <c r="FC68" s="573"/>
      <c r="FD68" s="175"/>
      <c r="FE68" s="174">
        <v>160</v>
      </c>
      <c r="FF68" s="573"/>
      <c r="FG68" s="175"/>
      <c r="FH68" s="174">
        <v>160</v>
      </c>
      <c r="FI68" s="573"/>
      <c r="FJ68" s="175"/>
      <c r="FK68" s="174">
        <v>160</v>
      </c>
      <c r="FL68" s="573"/>
      <c r="FM68" s="175"/>
      <c r="FN68" s="174">
        <v>160</v>
      </c>
      <c r="FO68" s="573"/>
      <c r="FP68" s="175"/>
      <c r="FQ68" s="174">
        <v>160</v>
      </c>
      <c r="FR68" s="573"/>
      <c r="FS68" s="175"/>
      <c r="FT68" s="174">
        <v>160</v>
      </c>
      <c r="FU68" s="573"/>
      <c r="FV68" s="175"/>
      <c r="FW68" s="174">
        <v>160</v>
      </c>
      <c r="FX68" s="573"/>
      <c r="FY68" s="175"/>
      <c r="FZ68" s="174">
        <v>160</v>
      </c>
      <c r="GA68" s="573"/>
      <c r="GB68" s="175"/>
      <c r="GC68" s="174">
        <v>160</v>
      </c>
      <c r="GD68" s="573"/>
      <c r="GE68" s="175"/>
      <c r="GF68" s="174">
        <v>160</v>
      </c>
      <c r="GG68" s="573"/>
      <c r="GH68" s="175"/>
      <c r="GI68" s="278">
        <f t="shared" si="20"/>
        <v>0</v>
      </c>
      <c r="GJ68" s="279">
        <f t="shared" si="21"/>
        <v>0</v>
      </c>
      <c r="GK68" s="280">
        <f t="shared" si="22"/>
        <v>0</v>
      </c>
      <c r="GL68" s="281">
        <f t="shared" si="23"/>
        <v>0</v>
      </c>
      <c r="GM68" s="23"/>
      <c r="GN68" s="23"/>
      <c r="GO68" s="174">
        <v>160</v>
      </c>
      <c r="GP68" s="573"/>
      <c r="GQ68" s="175"/>
      <c r="GR68" s="174">
        <v>160</v>
      </c>
      <c r="GS68" s="573"/>
      <c r="GT68" s="175"/>
      <c r="GU68" s="174">
        <v>160</v>
      </c>
      <c r="GV68" s="573"/>
      <c r="GW68" s="175"/>
      <c r="GX68" s="174">
        <v>160</v>
      </c>
      <c r="GY68" s="573"/>
      <c r="GZ68" s="175"/>
      <c r="HA68" s="174">
        <v>160</v>
      </c>
      <c r="HB68" s="573"/>
      <c r="HC68" s="175"/>
      <c r="HD68" s="174">
        <v>160</v>
      </c>
      <c r="HE68" s="573"/>
      <c r="HF68" s="175"/>
      <c r="HG68" s="174">
        <v>160</v>
      </c>
      <c r="HH68" s="573"/>
      <c r="HI68" s="175"/>
      <c r="HJ68" s="174">
        <v>160</v>
      </c>
      <c r="HK68" s="573"/>
      <c r="HL68" s="175"/>
      <c r="HM68" s="174">
        <v>160</v>
      </c>
      <c r="HN68" s="573"/>
      <c r="HO68" s="175"/>
      <c r="HP68" s="174">
        <v>160</v>
      </c>
      <c r="HQ68" s="573"/>
      <c r="HR68" s="175"/>
      <c r="HS68" s="174">
        <v>160</v>
      </c>
      <c r="HT68" s="573"/>
      <c r="HU68" s="175"/>
      <c r="HV68" s="174">
        <v>160</v>
      </c>
      <c r="HW68" s="573"/>
      <c r="HX68" s="175"/>
      <c r="HY68" s="278">
        <f t="shared" si="24"/>
        <v>0</v>
      </c>
      <c r="HZ68" s="279">
        <f t="shared" si="25"/>
        <v>0</v>
      </c>
      <c r="IA68" s="280">
        <f t="shared" si="26"/>
        <v>0</v>
      </c>
      <c r="IB68" s="281">
        <f t="shared" si="27"/>
        <v>0</v>
      </c>
      <c r="IC68" s="23"/>
      <c r="ID68" s="23"/>
      <c r="IE68" s="174">
        <v>160</v>
      </c>
      <c r="IF68" s="573"/>
      <c r="IG68" s="175"/>
      <c r="IH68" s="174">
        <v>160</v>
      </c>
      <c r="II68" s="573"/>
      <c r="IJ68" s="175"/>
      <c r="IK68" s="174">
        <v>160</v>
      </c>
      <c r="IL68" s="573"/>
      <c r="IM68" s="175"/>
      <c r="IN68" s="174">
        <v>160</v>
      </c>
      <c r="IO68" s="573"/>
      <c r="IP68" s="175"/>
      <c r="IQ68" s="174">
        <v>160</v>
      </c>
      <c r="IR68" s="573"/>
      <c r="IS68" s="175"/>
      <c r="IT68" s="174">
        <v>160</v>
      </c>
      <c r="IU68" s="573"/>
      <c r="IV68" s="175"/>
      <c r="IW68" s="174">
        <v>160</v>
      </c>
      <c r="IX68" s="573"/>
      <c r="IY68" s="175"/>
      <c r="IZ68" s="174">
        <v>160</v>
      </c>
      <c r="JA68" s="573"/>
      <c r="JB68" s="175"/>
      <c r="JC68" s="174">
        <v>160</v>
      </c>
      <c r="JD68" s="573"/>
      <c r="JE68" s="175"/>
      <c r="JF68" s="174">
        <v>160</v>
      </c>
      <c r="JG68" s="573"/>
      <c r="JH68" s="175"/>
      <c r="JI68" s="174">
        <v>160</v>
      </c>
      <c r="JJ68" s="573"/>
      <c r="JK68" s="175"/>
      <c r="JL68" s="174">
        <v>160</v>
      </c>
      <c r="JM68" s="573"/>
      <c r="JN68" s="175"/>
      <c r="JO68" s="278">
        <f t="shared" si="28"/>
        <v>0</v>
      </c>
      <c r="JP68" s="279">
        <f t="shared" si="29"/>
        <v>0</v>
      </c>
      <c r="JQ68" s="280">
        <f t="shared" si="30"/>
        <v>0</v>
      </c>
      <c r="JR68" s="281">
        <f t="shared" si="31"/>
        <v>0</v>
      </c>
      <c r="JS68" s="23"/>
      <c r="JT68" s="23"/>
      <c r="JU68" s="174">
        <v>160</v>
      </c>
      <c r="JV68" s="573"/>
      <c r="JW68" s="175"/>
      <c r="JX68" s="174">
        <v>160</v>
      </c>
      <c r="JY68" s="573"/>
      <c r="JZ68" s="175"/>
      <c r="KA68" s="174">
        <v>160</v>
      </c>
      <c r="KB68" s="573"/>
      <c r="KC68" s="175"/>
      <c r="KD68" s="174">
        <v>160</v>
      </c>
      <c r="KE68" s="573"/>
      <c r="KF68" s="175"/>
      <c r="KG68" s="174">
        <v>160</v>
      </c>
      <c r="KH68" s="573"/>
      <c r="KI68" s="175"/>
      <c r="KJ68" s="174">
        <v>160</v>
      </c>
      <c r="KK68" s="573"/>
      <c r="KL68" s="175"/>
      <c r="KM68" s="174">
        <v>160</v>
      </c>
      <c r="KN68" s="573"/>
      <c r="KO68" s="175"/>
      <c r="KP68" s="174">
        <v>160</v>
      </c>
      <c r="KQ68" s="573"/>
      <c r="KR68" s="175"/>
      <c r="KS68" s="174">
        <v>160</v>
      </c>
      <c r="KT68" s="573"/>
      <c r="KU68" s="175"/>
      <c r="KV68" s="174">
        <v>160</v>
      </c>
      <c r="KW68" s="573"/>
      <c r="KX68" s="175"/>
      <c r="KY68" s="174">
        <v>160</v>
      </c>
      <c r="KZ68" s="573"/>
      <c r="LA68" s="175"/>
      <c r="LB68" s="174">
        <v>160</v>
      </c>
      <c r="LC68" s="573"/>
      <c r="LD68" s="175"/>
      <c r="LE68" s="278">
        <f t="shared" si="32"/>
        <v>0</v>
      </c>
      <c r="LF68" s="279">
        <f t="shared" si="33"/>
        <v>0</v>
      </c>
      <c r="LG68" s="280">
        <f t="shared" si="34"/>
        <v>0</v>
      </c>
      <c r="LH68" s="281">
        <f t="shared" si="35"/>
        <v>0</v>
      </c>
      <c r="LI68" s="23"/>
      <c r="LJ68" s="23"/>
      <c r="LK68" s="174">
        <v>160</v>
      </c>
      <c r="LL68" s="573"/>
      <c r="LM68" s="175"/>
      <c r="LN68" s="174">
        <v>160</v>
      </c>
      <c r="LO68" s="573"/>
      <c r="LP68" s="175"/>
      <c r="LQ68" s="174">
        <v>160</v>
      </c>
      <c r="LR68" s="573"/>
      <c r="LS68" s="175"/>
      <c r="LT68" s="174">
        <v>160</v>
      </c>
      <c r="LU68" s="573"/>
      <c r="LV68" s="175"/>
      <c r="LW68" s="174">
        <v>160</v>
      </c>
      <c r="LX68" s="573"/>
      <c r="LY68" s="175"/>
      <c r="LZ68" s="174">
        <v>160</v>
      </c>
      <c r="MA68" s="573"/>
      <c r="MB68" s="175"/>
      <c r="MC68" s="174">
        <v>160</v>
      </c>
      <c r="MD68" s="573"/>
      <c r="ME68" s="175"/>
      <c r="MF68" s="174">
        <v>160</v>
      </c>
      <c r="MG68" s="573"/>
      <c r="MH68" s="175"/>
      <c r="MI68" s="174">
        <v>160</v>
      </c>
      <c r="MJ68" s="573"/>
      <c r="MK68" s="175"/>
      <c r="ML68" s="174">
        <v>160</v>
      </c>
      <c r="MM68" s="573"/>
      <c r="MN68" s="175"/>
      <c r="MO68" s="174">
        <v>160</v>
      </c>
      <c r="MP68" s="573"/>
      <c r="MQ68" s="175"/>
      <c r="MR68" s="174">
        <v>160</v>
      </c>
      <c r="MS68" s="573"/>
      <c r="MT68" s="175"/>
      <c r="MU68" s="278">
        <f t="shared" si="36"/>
        <v>0</v>
      </c>
      <c r="MV68" s="279">
        <f t="shared" si="37"/>
        <v>0</v>
      </c>
      <c r="MW68" s="280">
        <f t="shared" si="38"/>
        <v>0</v>
      </c>
      <c r="MX68" s="281">
        <f t="shared" si="39"/>
        <v>0</v>
      </c>
      <c r="MY68" s="23"/>
      <c r="MZ68" s="23"/>
      <c r="NA68" s="174">
        <v>160</v>
      </c>
      <c r="NB68" s="573"/>
      <c r="NC68" s="175"/>
      <c r="ND68" s="174">
        <v>160</v>
      </c>
      <c r="NE68" s="573"/>
      <c r="NF68" s="175"/>
      <c r="NG68" s="174">
        <v>160</v>
      </c>
      <c r="NH68" s="573"/>
      <c r="NI68" s="175"/>
      <c r="NJ68" s="174">
        <v>160</v>
      </c>
      <c r="NK68" s="573"/>
      <c r="NL68" s="175"/>
      <c r="NM68" s="174">
        <v>160</v>
      </c>
      <c r="NN68" s="573"/>
      <c r="NO68" s="175"/>
      <c r="NP68" s="174">
        <v>160</v>
      </c>
      <c r="NQ68" s="573"/>
      <c r="NR68" s="175"/>
      <c r="NS68" s="174">
        <v>160</v>
      </c>
      <c r="NT68" s="573"/>
      <c r="NU68" s="175"/>
      <c r="NV68" s="174">
        <v>160</v>
      </c>
      <c r="NW68" s="573"/>
      <c r="NX68" s="175"/>
      <c r="NY68" s="174">
        <v>160</v>
      </c>
      <c r="NZ68" s="573"/>
      <c r="OA68" s="175"/>
      <c r="OB68" s="174">
        <v>160</v>
      </c>
      <c r="OC68" s="573"/>
      <c r="OD68" s="175"/>
      <c r="OE68" s="174">
        <v>160</v>
      </c>
      <c r="OF68" s="573"/>
      <c r="OG68" s="175"/>
      <c r="OH68" s="174">
        <v>160</v>
      </c>
      <c r="OI68" s="573"/>
      <c r="OJ68" s="175"/>
      <c r="OK68" s="278">
        <f t="shared" si="40"/>
        <v>0</v>
      </c>
      <c r="OL68" s="279">
        <f t="shared" si="41"/>
        <v>0</v>
      </c>
      <c r="OM68" s="280">
        <f t="shared" si="42"/>
        <v>0</v>
      </c>
      <c r="ON68" s="281">
        <f t="shared" si="43"/>
        <v>0</v>
      </c>
      <c r="OO68" s="23"/>
      <c r="OP68" s="23"/>
      <c r="OQ68" s="571" t="s">
        <v>297</v>
      </c>
      <c r="OR68" s="577">
        <v>160</v>
      </c>
      <c r="OS68" s="573"/>
      <c r="OT68" s="175"/>
      <c r="OU68" s="278">
        <f t="shared" si="44"/>
        <v>0</v>
      </c>
      <c r="OV68" s="281">
        <f t="shared" si="45"/>
        <v>0</v>
      </c>
      <c r="OW68" s="280">
        <f t="shared" si="46"/>
        <v>0</v>
      </c>
      <c r="OX68" s="281">
        <f t="shared" si="47"/>
        <v>0</v>
      </c>
      <c r="OY68" s="574"/>
      <c r="OZ68" s="23"/>
      <c r="PA68" s="23"/>
      <c r="PB68" s="274">
        <f t="shared" si="53"/>
        <v>0</v>
      </c>
      <c r="PC68" s="275">
        <f t="shared" si="54"/>
        <v>0</v>
      </c>
      <c r="PD68" s="280">
        <f t="shared" si="55"/>
        <v>0</v>
      </c>
      <c r="PE68" s="281">
        <f t="shared" si="56"/>
        <v>0</v>
      </c>
      <c r="PF68" s="276">
        <f t="shared" si="57"/>
        <v>0</v>
      </c>
      <c r="PG68" s="277">
        <f t="shared" si="58"/>
        <v>0</v>
      </c>
      <c r="PH68" s="280">
        <f t="shared" si="59"/>
        <v>0</v>
      </c>
      <c r="PI68" s="279">
        <f t="shared" si="60"/>
        <v>0</v>
      </c>
      <c r="PJ68" s="406">
        <f t="shared" si="48"/>
        <v>0</v>
      </c>
      <c r="PK68" s="368">
        <f t="shared" si="49"/>
        <v>0</v>
      </c>
      <c r="PL68" s="409" t="s">
        <v>338</v>
      </c>
      <c r="PM68" s="373" t="s">
        <v>338</v>
      </c>
      <c r="PN68" s="406">
        <f t="shared" si="50"/>
        <v>0</v>
      </c>
      <c r="PO68" s="368">
        <f t="shared" si="51"/>
        <v>0</v>
      </c>
      <c r="PP68" s="26"/>
      <c r="PQ68" s="26"/>
      <c r="PR68" s="23"/>
      <c r="PX68" s="26"/>
    </row>
    <row r="69" spans="1:440" s="26" customFormat="1" ht="16.5" customHeight="1" x14ac:dyDescent="0.25">
      <c r="B69" s="118" t="s">
        <v>41</v>
      </c>
      <c r="C69" s="1094"/>
      <c r="D69" s="1095"/>
      <c r="E69" s="320"/>
      <c r="F69" s="656">
        <v>1</v>
      </c>
      <c r="G69" s="321"/>
      <c r="H69" s="122"/>
      <c r="I69" s="112">
        <f>INT(ROUND(F69,2)*(IF(RIGHT(G69,1)="*",data!$J$3*H69+(IF(H69&gt;0, data!$K$3,0)),(IF(G69&gt;0,data!$J$3*RIGHT(G69,5)+data!$K$3,0)))))</f>
        <v>0</v>
      </c>
      <c r="J69" s="112">
        <f>IF(E69&gt;0,I69*E69,0)</f>
        <v>0</v>
      </c>
      <c r="K69" s="112"/>
      <c r="L69" s="317"/>
      <c r="M69" s="316"/>
      <c r="N69" s="112">
        <f>INT(ROUND(F69,2)*(IF(J69&gt;0,(IF(L69="ano",data!$J$6,0)),0)))</f>
        <v>0</v>
      </c>
      <c r="O69" s="114">
        <f>IF(M69&gt;E69,N69*E69,N69*M69)</f>
        <v>0</v>
      </c>
      <c r="P69" s="123">
        <f>J69+O69</f>
        <v>0</v>
      </c>
      <c r="R69" s="116" t="str">
        <f t="shared" si="61"/>
        <v/>
      </c>
      <c r="S69" s="688"/>
      <c r="T69" s="117" t="s">
        <v>338</v>
      </c>
      <c r="U69" s="377" t="str">
        <f t="shared" si="62"/>
        <v/>
      </c>
      <c r="V69" s="26">
        <f>IF(P69&gt;0,IF(ISTEXT(C69)=TRUE,0,1),0)</f>
        <v>0</v>
      </c>
      <c r="W69" s="26">
        <f>IF(H69&gt;0,IF(RIGHT(G69,1)="*",0,1),0)</f>
        <v>0</v>
      </c>
      <c r="X69" s="26">
        <f>IF(OR(G69=data!$I$18,G69=data!$I$19,G69=data!$I$20,G69=data!$I$21,G69=data!$I$22,G69=data!$I$23,G69=data!$I$24,G69=data!$I$25,G69=data!$I$26,G69=data!$I$27,G69=data!$I$28,G69=data!$I$29,G69=data!$I$30,G69=data!$I$31,G69=data!$I$32,G69=data!$I$33,G69=data!$I$34,G69=data!$I$35,G69=data!$I$36,G69=data!$I$37,G69=data!$I$38,G69=data!$I$39,G69=data!$I$40,G69=data!$I$41,G69=data!$I$42,G69=data!$I$43,G69=data!$I$44),1,0)</f>
        <v>0</v>
      </c>
      <c r="Z69" s="176" t="s">
        <v>297</v>
      </c>
      <c r="AA69" s="10"/>
      <c r="AB69" s="10"/>
      <c r="AC69" s="168">
        <v>160</v>
      </c>
      <c r="AD69" s="328"/>
      <c r="AE69" s="223"/>
      <c r="AF69" s="168">
        <v>160</v>
      </c>
      <c r="AG69" s="328"/>
      <c r="AH69" s="223"/>
      <c r="AI69" s="168">
        <v>160</v>
      </c>
      <c r="AJ69" s="328"/>
      <c r="AK69" s="223"/>
      <c r="AL69" s="168">
        <v>160</v>
      </c>
      <c r="AM69" s="328"/>
      <c r="AN69" s="223"/>
      <c r="AO69" s="168">
        <v>160</v>
      </c>
      <c r="AP69" s="328"/>
      <c r="AQ69" s="223"/>
      <c r="AR69" s="168">
        <v>160</v>
      </c>
      <c r="AS69" s="328"/>
      <c r="AT69" s="223"/>
      <c r="AU69" s="168">
        <v>160</v>
      </c>
      <c r="AV69" s="328"/>
      <c r="AW69" s="223"/>
      <c r="AX69" s="168">
        <v>160</v>
      </c>
      <c r="AY69" s="328"/>
      <c r="AZ69" s="223"/>
      <c r="BA69" s="168">
        <v>160</v>
      </c>
      <c r="BB69" s="328"/>
      <c r="BC69" s="223"/>
      <c r="BD69" s="168">
        <v>160</v>
      </c>
      <c r="BE69" s="328"/>
      <c r="BF69" s="223"/>
      <c r="BG69" s="168">
        <v>160</v>
      </c>
      <c r="BH69" s="328"/>
      <c r="BI69" s="223"/>
      <c r="BJ69" s="168">
        <v>160</v>
      </c>
      <c r="BK69" s="328"/>
      <c r="BL69" s="223"/>
      <c r="BM69" s="280">
        <f t="shared" si="8"/>
        <v>0</v>
      </c>
      <c r="BN69" s="279">
        <f t="shared" si="9"/>
        <v>0</v>
      </c>
      <c r="BO69" s="280">
        <f t="shared" si="10"/>
        <v>0</v>
      </c>
      <c r="BP69" s="281">
        <f t="shared" si="11"/>
        <v>0</v>
      </c>
      <c r="BQ69" s="4"/>
      <c r="BR69" s="4"/>
      <c r="BS69" s="164">
        <v>160</v>
      </c>
      <c r="BT69" s="327"/>
      <c r="BU69" s="177"/>
      <c r="BV69" s="164">
        <v>160</v>
      </c>
      <c r="BW69" s="327"/>
      <c r="BX69" s="177"/>
      <c r="BY69" s="164">
        <v>160</v>
      </c>
      <c r="BZ69" s="327"/>
      <c r="CA69" s="177"/>
      <c r="CB69" s="164">
        <v>160</v>
      </c>
      <c r="CC69" s="327"/>
      <c r="CD69" s="177"/>
      <c r="CE69" s="164">
        <v>160</v>
      </c>
      <c r="CF69" s="327"/>
      <c r="CG69" s="177"/>
      <c r="CH69" s="164">
        <v>160</v>
      </c>
      <c r="CI69" s="327"/>
      <c r="CJ69" s="177"/>
      <c r="CK69" s="164">
        <v>160</v>
      </c>
      <c r="CL69" s="327"/>
      <c r="CM69" s="177"/>
      <c r="CN69" s="164">
        <v>160</v>
      </c>
      <c r="CO69" s="327"/>
      <c r="CP69" s="177"/>
      <c r="CQ69" s="164">
        <v>160</v>
      </c>
      <c r="CR69" s="327"/>
      <c r="CS69" s="177"/>
      <c r="CT69" s="164">
        <v>160</v>
      </c>
      <c r="CU69" s="327"/>
      <c r="CV69" s="177"/>
      <c r="CW69" s="164">
        <v>160</v>
      </c>
      <c r="CX69" s="327"/>
      <c r="CY69" s="177"/>
      <c r="CZ69" s="164">
        <v>160</v>
      </c>
      <c r="DA69" s="327"/>
      <c r="DB69" s="177"/>
      <c r="DC69" s="278">
        <f t="shared" si="12"/>
        <v>0</v>
      </c>
      <c r="DD69" s="279">
        <f t="shared" si="13"/>
        <v>0</v>
      </c>
      <c r="DE69" s="280">
        <f t="shared" si="14"/>
        <v>0</v>
      </c>
      <c r="DF69" s="281">
        <f t="shared" si="15"/>
        <v>0</v>
      </c>
      <c r="DG69" s="4"/>
      <c r="DH69" s="4"/>
      <c r="DI69" s="164">
        <v>160</v>
      </c>
      <c r="DJ69" s="327"/>
      <c r="DK69" s="177"/>
      <c r="DL69" s="164">
        <v>160</v>
      </c>
      <c r="DM69" s="327"/>
      <c r="DN69" s="177"/>
      <c r="DO69" s="164">
        <v>160</v>
      </c>
      <c r="DP69" s="327"/>
      <c r="DQ69" s="177"/>
      <c r="DR69" s="164">
        <v>160</v>
      </c>
      <c r="DS69" s="327"/>
      <c r="DT69" s="177"/>
      <c r="DU69" s="164">
        <v>160</v>
      </c>
      <c r="DV69" s="327"/>
      <c r="DW69" s="177"/>
      <c r="DX69" s="164">
        <v>160</v>
      </c>
      <c r="DY69" s="327"/>
      <c r="DZ69" s="177"/>
      <c r="EA69" s="164">
        <v>160</v>
      </c>
      <c r="EB69" s="327"/>
      <c r="EC69" s="177"/>
      <c r="ED69" s="164">
        <v>160</v>
      </c>
      <c r="EE69" s="327"/>
      <c r="EF69" s="177"/>
      <c r="EG69" s="164">
        <v>160</v>
      </c>
      <c r="EH69" s="327"/>
      <c r="EI69" s="177"/>
      <c r="EJ69" s="164">
        <v>160</v>
      </c>
      <c r="EK69" s="327"/>
      <c r="EL69" s="177"/>
      <c r="EM69" s="164">
        <v>160</v>
      </c>
      <c r="EN69" s="327"/>
      <c r="EO69" s="177"/>
      <c r="EP69" s="164">
        <v>160</v>
      </c>
      <c r="EQ69" s="327"/>
      <c r="ER69" s="177"/>
      <c r="ES69" s="278">
        <f t="shared" si="16"/>
        <v>0</v>
      </c>
      <c r="ET69" s="279">
        <f t="shared" si="17"/>
        <v>0</v>
      </c>
      <c r="EU69" s="280">
        <f t="shared" si="18"/>
        <v>0</v>
      </c>
      <c r="EV69" s="281">
        <f t="shared" si="19"/>
        <v>0</v>
      </c>
      <c r="EW69" s="4"/>
      <c r="EX69" s="4"/>
      <c r="EY69" s="164">
        <v>160</v>
      </c>
      <c r="EZ69" s="327"/>
      <c r="FA69" s="177"/>
      <c r="FB69" s="164">
        <v>160</v>
      </c>
      <c r="FC69" s="327"/>
      <c r="FD69" s="177"/>
      <c r="FE69" s="164">
        <v>160</v>
      </c>
      <c r="FF69" s="327"/>
      <c r="FG69" s="177"/>
      <c r="FH69" s="164">
        <v>160</v>
      </c>
      <c r="FI69" s="327"/>
      <c r="FJ69" s="177"/>
      <c r="FK69" s="164">
        <v>160</v>
      </c>
      <c r="FL69" s="327"/>
      <c r="FM69" s="177"/>
      <c r="FN69" s="164">
        <v>160</v>
      </c>
      <c r="FO69" s="327"/>
      <c r="FP69" s="177"/>
      <c r="FQ69" s="164">
        <v>160</v>
      </c>
      <c r="FR69" s="327"/>
      <c r="FS69" s="177"/>
      <c r="FT69" s="164">
        <v>160</v>
      </c>
      <c r="FU69" s="327"/>
      <c r="FV69" s="177"/>
      <c r="FW69" s="164">
        <v>160</v>
      </c>
      <c r="FX69" s="327"/>
      <c r="FY69" s="177"/>
      <c r="FZ69" s="164">
        <v>160</v>
      </c>
      <c r="GA69" s="327"/>
      <c r="GB69" s="177"/>
      <c r="GC69" s="164">
        <v>160</v>
      </c>
      <c r="GD69" s="327"/>
      <c r="GE69" s="177"/>
      <c r="GF69" s="164">
        <v>160</v>
      </c>
      <c r="GG69" s="327"/>
      <c r="GH69" s="177"/>
      <c r="GI69" s="278">
        <f t="shared" si="20"/>
        <v>0</v>
      </c>
      <c r="GJ69" s="279">
        <f t="shared" si="21"/>
        <v>0</v>
      </c>
      <c r="GK69" s="280">
        <f t="shared" si="22"/>
        <v>0</v>
      </c>
      <c r="GL69" s="281">
        <f t="shared" si="23"/>
        <v>0</v>
      </c>
      <c r="GM69" s="4"/>
      <c r="GN69" s="4"/>
      <c r="GO69" s="164">
        <v>160</v>
      </c>
      <c r="GP69" s="327"/>
      <c r="GQ69" s="177"/>
      <c r="GR69" s="164">
        <v>160</v>
      </c>
      <c r="GS69" s="327"/>
      <c r="GT69" s="177"/>
      <c r="GU69" s="164">
        <v>160</v>
      </c>
      <c r="GV69" s="327"/>
      <c r="GW69" s="177"/>
      <c r="GX69" s="164">
        <v>160</v>
      </c>
      <c r="GY69" s="327"/>
      <c r="GZ69" s="177"/>
      <c r="HA69" s="164">
        <v>160</v>
      </c>
      <c r="HB69" s="327"/>
      <c r="HC69" s="177"/>
      <c r="HD69" s="164">
        <v>160</v>
      </c>
      <c r="HE69" s="327"/>
      <c r="HF69" s="177"/>
      <c r="HG69" s="164">
        <v>160</v>
      </c>
      <c r="HH69" s="327"/>
      <c r="HI69" s="177"/>
      <c r="HJ69" s="164">
        <v>160</v>
      </c>
      <c r="HK69" s="327"/>
      <c r="HL69" s="177"/>
      <c r="HM69" s="164">
        <v>160</v>
      </c>
      <c r="HN69" s="327"/>
      <c r="HO69" s="177"/>
      <c r="HP69" s="164">
        <v>160</v>
      </c>
      <c r="HQ69" s="327"/>
      <c r="HR69" s="177"/>
      <c r="HS69" s="164">
        <v>160</v>
      </c>
      <c r="HT69" s="327"/>
      <c r="HU69" s="177"/>
      <c r="HV69" s="164">
        <v>160</v>
      </c>
      <c r="HW69" s="327"/>
      <c r="HX69" s="177"/>
      <c r="HY69" s="278">
        <f t="shared" si="24"/>
        <v>0</v>
      </c>
      <c r="HZ69" s="279">
        <f t="shared" si="25"/>
        <v>0</v>
      </c>
      <c r="IA69" s="280">
        <f t="shared" si="26"/>
        <v>0</v>
      </c>
      <c r="IB69" s="281">
        <f t="shared" si="27"/>
        <v>0</v>
      </c>
      <c r="IC69" s="4"/>
      <c r="ID69" s="4"/>
      <c r="IE69" s="164">
        <v>160</v>
      </c>
      <c r="IF69" s="327"/>
      <c r="IG69" s="177"/>
      <c r="IH69" s="164">
        <v>160</v>
      </c>
      <c r="II69" s="327"/>
      <c r="IJ69" s="177"/>
      <c r="IK69" s="164">
        <v>160</v>
      </c>
      <c r="IL69" s="327"/>
      <c r="IM69" s="177"/>
      <c r="IN69" s="164">
        <v>160</v>
      </c>
      <c r="IO69" s="327"/>
      <c r="IP69" s="177"/>
      <c r="IQ69" s="164">
        <v>160</v>
      </c>
      <c r="IR69" s="327"/>
      <c r="IS69" s="177"/>
      <c r="IT69" s="164">
        <v>160</v>
      </c>
      <c r="IU69" s="327"/>
      <c r="IV69" s="177"/>
      <c r="IW69" s="164">
        <v>160</v>
      </c>
      <c r="IX69" s="327"/>
      <c r="IY69" s="177"/>
      <c r="IZ69" s="164">
        <v>160</v>
      </c>
      <c r="JA69" s="327"/>
      <c r="JB69" s="177"/>
      <c r="JC69" s="164">
        <v>160</v>
      </c>
      <c r="JD69" s="327"/>
      <c r="JE69" s="177"/>
      <c r="JF69" s="164">
        <v>160</v>
      </c>
      <c r="JG69" s="327"/>
      <c r="JH69" s="177"/>
      <c r="JI69" s="164">
        <v>160</v>
      </c>
      <c r="JJ69" s="327"/>
      <c r="JK69" s="177"/>
      <c r="JL69" s="164">
        <v>160</v>
      </c>
      <c r="JM69" s="327"/>
      <c r="JN69" s="177"/>
      <c r="JO69" s="278">
        <f t="shared" si="28"/>
        <v>0</v>
      </c>
      <c r="JP69" s="279">
        <f t="shared" si="29"/>
        <v>0</v>
      </c>
      <c r="JQ69" s="280">
        <f t="shared" si="30"/>
        <v>0</v>
      </c>
      <c r="JR69" s="281">
        <f t="shared" si="31"/>
        <v>0</v>
      </c>
      <c r="JS69" s="4"/>
      <c r="JT69" s="4"/>
      <c r="JU69" s="164">
        <v>160</v>
      </c>
      <c r="JV69" s="327"/>
      <c r="JW69" s="177"/>
      <c r="JX69" s="164">
        <v>160</v>
      </c>
      <c r="JY69" s="327"/>
      <c r="JZ69" s="177"/>
      <c r="KA69" s="164">
        <v>160</v>
      </c>
      <c r="KB69" s="327"/>
      <c r="KC69" s="177"/>
      <c r="KD69" s="164">
        <v>160</v>
      </c>
      <c r="KE69" s="327"/>
      <c r="KF69" s="177"/>
      <c r="KG69" s="164">
        <v>160</v>
      </c>
      <c r="KH69" s="327"/>
      <c r="KI69" s="177"/>
      <c r="KJ69" s="164">
        <v>160</v>
      </c>
      <c r="KK69" s="327"/>
      <c r="KL69" s="177"/>
      <c r="KM69" s="164">
        <v>160</v>
      </c>
      <c r="KN69" s="327"/>
      <c r="KO69" s="177"/>
      <c r="KP69" s="164">
        <v>160</v>
      </c>
      <c r="KQ69" s="327"/>
      <c r="KR69" s="177"/>
      <c r="KS69" s="164">
        <v>160</v>
      </c>
      <c r="KT69" s="327"/>
      <c r="KU69" s="177"/>
      <c r="KV69" s="164">
        <v>160</v>
      </c>
      <c r="KW69" s="327"/>
      <c r="KX69" s="177"/>
      <c r="KY69" s="164">
        <v>160</v>
      </c>
      <c r="KZ69" s="327"/>
      <c r="LA69" s="177"/>
      <c r="LB69" s="164">
        <v>160</v>
      </c>
      <c r="LC69" s="327"/>
      <c r="LD69" s="177"/>
      <c r="LE69" s="278">
        <f t="shared" si="32"/>
        <v>0</v>
      </c>
      <c r="LF69" s="279">
        <f t="shared" si="33"/>
        <v>0</v>
      </c>
      <c r="LG69" s="280">
        <f t="shared" si="34"/>
        <v>0</v>
      </c>
      <c r="LH69" s="281">
        <f t="shared" si="35"/>
        <v>0</v>
      </c>
      <c r="LI69" s="4"/>
      <c r="LJ69" s="4"/>
      <c r="LK69" s="164">
        <v>160</v>
      </c>
      <c r="LL69" s="327"/>
      <c r="LM69" s="177"/>
      <c r="LN69" s="164">
        <v>160</v>
      </c>
      <c r="LO69" s="327"/>
      <c r="LP69" s="177"/>
      <c r="LQ69" s="164">
        <v>160</v>
      </c>
      <c r="LR69" s="327"/>
      <c r="LS69" s="177"/>
      <c r="LT69" s="164">
        <v>160</v>
      </c>
      <c r="LU69" s="327"/>
      <c r="LV69" s="177"/>
      <c r="LW69" s="164">
        <v>160</v>
      </c>
      <c r="LX69" s="327"/>
      <c r="LY69" s="177"/>
      <c r="LZ69" s="164">
        <v>160</v>
      </c>
      <c r="MA69" s="327"/>
      <c r="MB69" s="177"/>
      <c r="MC69" s="164">
        <v>160</v>
      </c>
      <c r="MD69" s="327"/>
      <c r="ME69" s="177"/>
      <c r="MF69" s="164">
        <v>160</v>
      </c>
      <c r="MG69" s="327"/>
      <c r="MH69" s="177"/>
      <c r="MI69" s="164">
        <v>160</v>
      </c>
      <c r="MJ69" s="327"/>
      <c r="MK69" s="177"/>
      <c r="ML69" s="164">
        <v>160</v>
      </c>
      <c r="MM69" s="327"/>
      <c r="MN69" s="177"/>
      <c r="MO69" s="164">
        <v>160</v>
      </c>
      <c r="MP69" s="327"/>
      <c r="MQ69" s="177"/>
      <c r="MR69" s="164">
        <v>160</v>
      </c>
      <c r="MS69" s="327"/>
      <c r="MT69" s="177"/>
      <c r="MU69" s="278">
        <f t="shared" si="36"/>
        <v>0</v>
      </c>
      <c r="MV69" s="279">
        <f t="shared" si="37"/>
        <v>0</v>
      </c>
      <c r="MW69" s="280">
        <f t="shared" si="38"/>
        <v>0</v>
      </c>
      <c r="MX69" s="281">
        <f t="shared" si="39"/>
        <v>0</v>
      </c>
      <c r="MY69" s="4"/>
      <c r="MZ69" s="4"/>
      <c r="NA69" s="164">
        <v>160</v>
      </c>
      <c r="NB69" s="327"/>
      <c r="NC69" s="177"/>
      <c r="ND69" s="164">
        <v>160</v>
      </c>
      <c r="NE69" s="327"/>
      <c r="NF69" s="177"/>
      <c r="NG69" s="164">
        <v>160</v>
      </c>
      <c r="NH69" s="327"/>
      <c r="NI69" s="177"/>
      <c r="NJ69" s="164">
        <v>160</v>
      </c>
      <c r="NK69" s="327"/>
      <c r="NL69" s="177"/>
      <c r="NM69" s="164">
        <v>160</v>
      </c>
      <c r="NN69" s="327"/>
      <c r="NO69" s="177"/>
      <c r="NP69" s="164">
        <v>160</v>
      </c>
      <c r="NQ69" s="327"/>
      <c r="NR69" s="177"/>
      <c r="NS69" s="164">
        <v>160</v>
      </c>
      <c r="NT69" s="327"/>
      <c r="NU69" s="177"/>
      <c r="NV69" s="164">
        <v>160</v>
      </c>
      <c r="NW69" s="327"/>
      <c r="NX69" s="177"/>
      <c r="NY69" s="164">
        <v>160</v>
      </c>
      <c r="NZ69" s="327"/>
      <c r="OA69" s="177"/>
      <c r="OB69" s="164">
        <v>160</v>
      </c>
      <c r="OC69" s="327"/>
      <c r="OD69" s="177"/>
      <c r="OE69" s="164">
        <v>160</v>
      </c>
      <c r="OF69" s="327"/>
      <c r="OG69" s="177"/>
      <c r="OH69" s="164">
        <v>160</v>
      </c>
      <c r="OI69" s="327"/>
      <c r="OJ69" s="177"/>
      <c r="OK69" s="278">
        <f t="shared" si="40"/>
        <v>0</v>
      </c>
      <c r="OL69" s="279">
        <f t="shared" si="41"/>
        <v>0</v>
      </c>
      <c r="OM69" s="280">
        <f t="shared" si="42"/>
        <v>0</v>
      </c>
      <c r="ON69" s="281">
        <f t="shared" si="43"/>
        <v>0</v>
      </c>
      <c r="OO69" s="4"/>
      <c r="OP69" s="4"/>
      <c r="OQ69" s="283" t="s">
        <v>297</v>
      </c>
      <c r="OR69" s="354">
        <v>160</v>
      </c>
      <c r="OS69" s="327"/>
      <c r="OT69" s="177"/>
      <c r="OU69" s="278">
        <f t="shared" si="44"/>
        <v>0</v>
      </c>
      <c r="OV69" s="281">
        <f t="shared" si="45"/>
        <v>0</v>
      </c>
      <c r="OW69" s="280">
        <f t="shared" si="46"/>
        <v>0</v>
      </c>
      <c r="OX69" s="281">
        <f t="shared" si="47"/>
        <v>0</v>
      </c>
      <c r="OY69" s="293"/>
      <c r="OZ69" s="4"/>
      <c r="PA69" s="4"/>
      <c r="PB69" s="274">
        <f t="shared" si="53"/>
        <v>0</v>
      </c>
      <c r="PC69" s="275">
        <f t="shared" si="54"/>
        <v>0</v>
      </c>
      <c r="PD69" s="280">
        <f t="shared" si="55"/>
        <v>0</v>
      </c>
      <c r="PE69" s="281">
        <f t="shared" si="56"/>
        <v>0</v>
      </c>
      <c r="PF69" s="276">
        <f t="shared" si="57"/>
        <v>0</v>
      </c>
      <c r="PG69" s="277">
        <f t="shared" si="58"/>
        <v>0</v>
      </c>
      <c r="PH69" s="280">
        <f t="shared" si="59"/>
        <v>0</v>
      </c>
      <c r="PI69" s="279">
        <f t="shared" si="60"/>
        <v>0</v>
      </c>
      <c r="PJ69" s="406">
        <f t="shared" si="48"/>
        <v>0</v>
      </c>
      <c r="PK69" s="368">
        <f t="shared" si="49"/>
        <v>0</v>
      </c>
      <c r="PL69" s="409" t="s">
        <v>338</v>
      </c>
      <c r="PM69" s="373" t="s">
        <v>338</v>
      </c>
      <c r="PN69" s="406">
        <f t="shared" si="50"/>
        <v>0</v>
      </c>
      <c r="PO69" s="368">
        <f t="shared" si="51"/>
        <v>0</v>
      </c>
      <c r="PR69" s="4"/>
    </row>
    <row r="70" spans="1:440" s="28" customFormat="1" ht="15" hidden="1" customHeight="1" x14ac:dyDescent="0.25">
      <c r="A70" s="26"/>
      <c r="B70" s="118"/>
      <c r="C70" s="585"/>
      <c r="D70" s="586"/>
      <c r="E70" s="589"/>
      <c r="F70" s="656"/>
      <c r="G70" s="588"/>
      <c r="H70" s="119"/>
      <c r="I70" s="112">
        <f>INT(ROUND(F70,2)*(IF(RIGHT(G70,1)="*",data!$J$3*H70+(IF(H70&gt;0, data!$K$3,0)),(IF(G70&gt;0,data!$J$3*RIGHT(G70,5)+data!$K$3,0)))))</f>
        <v>0</v>
      </c>
      <c r="J70" s="112"/>
      <c r="K70" s="112"/>
      <c r="L70" s="543"/>
      <c r="M70" s="536"/>
      <c r="N70" s="112">
        <f>INT(ROUND(F70,2)*(IF(J70&gt;0,(IF(L70="ano",data!$J$6,0)),0)))</f>
        <v>0</v>
      </c>
      <c r="O70" s="114"/>
      <c r="P70" s="123"/>
      <c r="Q70" s="26"/>
      <c r="R70" s="116" t="str">
        <f t="shared" si="61"/>
        <v/>
      </c>
      <c r="S70" s="688"/>
      <c r="T70" s="117" t="s">
        <v>338</v>
      </c>
      <c r="U70" s="377" t="str">
        <f t="shared" si="62"/>
        <v/>
      </c>
      <c r="X70" s="26">
        <f>IF(OR(G70=data!$I$18,G70=data!$I$19,G70=data!$I$20,G70=data!$I$21,G70=data!$I$22,G70=data!$I$23,G70=data!$I$24,G70=data!$I$25,G70=data!$I$26,G70=data!$I$27,G70=data!$I$28,G70=data!$I$29,G70=data!$I$30,G70=data!$I$31,G70=data!$I$32,G70=data!$I$33,G70=data!$I$34,G70=data!$I$35,G70=data!$I$36,G70=data!$I$37,G70=data!$I$38,G70=data!$I$39,G70=data!$I$40,G70=data!$I$41,G70=data!$I$42,G70=data!$I$43,G70=data!$I$44),1,0)</f>
        <v>0</v>
      </c>
      <c r="Y70" s="26"/>
      <c r="Z70" s="173" t="s">
        <v>297</v>
      </c>
      <c r="AA70" s="10"/>
      <c r="AB70" s="10"/>
      <c r="AC70" s="560">
        <v>160</v>
      </c>
      <c r="AD70" s="561"/>
      <c r="AE70" s="562"/>
      <c r="AF70" s="560">
        <v>160</v>
      </c>
      <c r="AG70" s="561"/>
      <c r="AH70" s="562"/>
      <c r="AI70" s="560">
        <v>160</v>
      </c>
      <c r="AJ70" s="561"/>
      <c r="AK70" s="562"/>
      <c r="AL70" s="560">
        <v>160</v>
      </c>
      <c r="AM70" s="561"/>
      <c r="AN70" s="562"/>
      <c r="AO70" s="560">
        <v>160</v>
      </c>
      <c r="AP70" s="561"/>
      <c r="AQ70" s="562"/>
      <c r="AR70" s="560">
        <v>160</v>
      </c>
      <c r="AS70" s="561"/>
      <c r="AT70" s="562"/>
      <c r="AU70" s="560">
        <v>160</v>
      </c>
      <c r="AV70" s="561"/>
      <c r="AW70" s="562"/>
      <c r="AX70" s="560">
        <v>160</v>
      </c>
      <c r="AY70" s="561"/>
      <c r="AZ70" s="562"/>
      <c r="BA70" s="560">
        <v>160</v>
      </c>
      <c r="BB70" s="561"/>
      <c r="BC70" s="562"/>
      <c r="BD70" s="560">
        <v>160</v>
      </c>
      <c r="BE70" s="561"/>
      <c r="BF70" s="562"/>
      <c r="BG70" s="560">
        <v>160</v>
      </c>
      <c r="BH70" s="561"/>
      <c r="BI70" s="562"/>
      <c r="BJ70" s="560">
        <v>160</v>
      </c>
      <c r="BK70" s="561"/>
      <c r="BL70" s="562"/>
      <c r="BM70" s="280">
        <f t="shared" si="8"/>
        <v>0</v>
      </c>
      <c r="BN70" s="279">
        <f t="shared" si="9"/>
        <v>0</v>
      </c>
      <c r="BO70" s="280">
        <f t="shared" si="10"/>
        <v>0</v>
      </c>
      <c r="BP70" s="281">
        <f t="shared" si="11"/>
        <v>0</v>
      </c>
      <c r="BQ70" s="23"/>
      <c r="BR70" s="23"/>
      <c r="BS70" s="174">
        <v>160</v>
      </c>
      <c r="BT70" s="573"/>
      <c r="BU70" s="175"/>
      <c r="BV70" s="174">
        <v>160</v>
      </c>
      <c r="BW70" s="573"/>
      <c r="BX70" s="175"/>
      <c r="BY70" s="174">
        <v>160</v>
      </c>
      <c r="BZ70" s="573"/>
      <c r="CA70" s="175"/>
      <c r="CB70" s="174">
        <v>160</v>
      </c>
      <c r="CC70" s="573"/>
      <c r="CD70" s="175"/>
      <c r="CE70" s="174">
        <v>160</v>
      </c>
      <c r="CF70" s="573"/>
      <c r="CG70" s="175"/>
      <c r="CH70" s="174">
        <v>160</v>
      </c>
      <c r="CI70" s="573"/>
      <c r="CJ70" s="175"/>
      <c r="CK70" s="174">
        <v>160</v>
      </c>
      <c r="CL70" s="573"/>
      <c r="CM70" s="175"/>
      <c r="CN70" s="174">
        <v>160</v>
      </c>
      <c r="CO70" s="573"/>
      <c r="CP70" s="175"/>
      <c r="CQ70" s="174">
        <v>160</v>
      </c>
      <c r="CR70" s="573"/>
      <c r="CS70" s="175"/>
      <c r="CT70" s="174">
        <v>160</v>
      </c>
      <c r="CU70" s="573"/>
      <c r="CV70" s="175"/>
      <c r="CW70" s="174">
        <v>160</v>
      </c>
      <c r="CX70" s="573"/>
      <c r="CY70" s="175"/>
      <c r="CZ70" s="174">
        <v>160</v>
      </c>
      <c r="DA70" s="573"/>
      <c r="DB70" s="175"/>
      <c r="DC70" s="278">
        <f t="shared" si="12"/>
        <v>0</v>
      </c>
      <c r="DD70" s="279">
        <f t="shared" si="13"/>
        <v>0</v>
      </c>
      <c r="DE70" s="280">
        <f t="shared" si="14"/>
        <v>0</v>
      </c>
      <c r="DF70" s="281">
        <f t="shared" si="15"/>
        <v>0</v>
      </c>
      <c r="DG70" s="23"/>
      <c r="DH70" s="23"/>
      <c r="DI70" s="174">
        <v>160</v>
      </c>
      <c r="DJ70" s="573"/>
      <c r="DK70" s="175"/>
      <c r="DL70" s="174">
        <v>160</v>
      </c>
      <c r="DM70" s="573"/>
      <c r="DN70" s="175"/>
      <c r="DO70" s="174">
        <v>160</v>
      </c>
      <c r="DP70" s="573"/>
      <c r="DQ70" s="175"/>
      <c r="DR70" s="174">
        <v>160</v>
      </c>
      <c r="DS70" s="573"/>
      <c r="DT70" s="175"/>
      <c r="DU70" s="174">
        <v>160</v>
      </c>
      <c r="DV70" s="573"/>
      <c r="DW70" s="175"/>
      <c r="DX70" s="174">
        <v>160</v>
      </c>
      <c r="DY70" s="573"/>
      <c r="DZ70" s="175"/>
      <c r="EA70" s="174">
        <v>160</v>
      </c>
      <c r="EB70" s="573"/>
      <c r="EC70" s="175"/>
      <c r="ED70" s="174">
        <v>160</v>
      </c>
      <c r="EE70" s="573"/>
      <c r="EF70" s="175"/>
      <c r="EG70" s="174">
        <v>160</v>
      </c>
      <c r="EH70" s="573"/>
      <c r="EI70" s="175"/>
      <c r="EJ70" s="174">
        <v>160</v>
      </c>
      <c r="EK70" s="573"/>
      <c r="EL70" s="175"/>
      <c r="EM70" s="174">
        <v>160</v>
      </c>
      <c r="EN70" s="573"/>
      <c r="EO70" s="175"/>
      <c r="EP70" s="174">
        <v>160</v>
      </c>
      <c r="EQ70" s="573"/>
      <c r="ER70" s="175"/>
      <c r="ES70" s="278">
        <f t="shared" si="16"/>
        <v>0</v>
      </c>
      <c r="ET70" s="279">
        <f t="shared" si="17"/>
        <v>0</v>
      </c>
      <c r="EU70" s="280">
        <f t="shared" si="18"/>
        <v>0</v>
      </c>
      <c r="EV70" s="281">
        <f t="shared" si="19"/>
        <v>0</v>
      </c>
      <c r="EW70" s="23"/>
      <c r="EX70" s="23"/>
      <c r="EY70" s="174">
        <v>160</v>
      </c>
      <c r="EZ70" s="573"/>
      <c r="FA70" s="175"/>
      <c r="FB70" s="174">
        <v>160</v>
      </c>
      <c r="FC70" s="573"/>
      <c r="FD70" s="175"/>
      <c r="FE70" s="174">
        <v>160</v>
      </c>
      <c r="FF70" s="573"/>
      <c r="FG70" s="175"/>
      <c r="FH70" s="174">
        <v>160</v>
      </c>
      <c r="FI70" s="573"/>
      <c r="FJ70" s="175"/>
      <c r="FK70" s="174">
        <v>160</v>
      </c>
      <c r="FL70" s="573"/>
      <c r="FM70" s="175"/>
      <c r="FN70" s="174">
        <v>160</v>
      </c>
      <c r="FO70" s="573"/>
      <c r="FP70" s="175"/>
      <c r="FQ70" s="174">
        <v>160</v>
      </c>
      <c r="FR70" s="573"/>
      <c r="FS70" s="175"/>
      <c r="FT70" s="174">
        <v>160</v>
      </c>
      <c r="FU70" s="573"/>
      <c r="FV70" s="175"/>
      <c r="FW70" s="174">
        <v>160</v>
      </c>
      <c r="FX70" s="573"/>
      <c r="FY70" s="175"/>
      <c r="FZ70" s="174">
        <v>160</v>
      </c>
      <c r="GA70" s="573"/>
      <c r="GB70" s="175"/>
      <c r="GC70" s="174">
        <v>160</v>
      </c>
      <c r="GD70" s="573"/>
      <c r="GE70" s="175"/>
      <c r="GF70" s="174">
        <v>160</v>
      </c>
      <c r="GG70" s="573"/>
      <c r="GH70" s="175"/>
      <c r="GI70" s="278">
        <f t="shared" si="20"/>
        <v>0</v>
      </c>
      <c r="GJ70" s="279">
        <f t="shared" si="21"/>
        <v>0</v>
      </c>
      <c r="GK70" s="280">
        <f t="shared" si="22"/>
        <v>0</v>
      </c>
      <c r="GL70" s="281">
        <f t="shared" si="23"/>
        <v>0</v>
      </c>
      <c r="GM70" s="23"/>
      <c r="GN70" s="23"/>
      <c r="GO70" s="174">
        <v>160</v>
      </c>
      <c r="GP70" s="573"/>
      <c r="GQ70" s="175"/>
      <c r="GR70" s="174">
        <v>160</v>
      </c>
      <c r="GS70" s="573"/>
      <c r="GT70" s="175"/>
      <c r="GU70" s="174">
        <v>160</v>
      </c>
      <c r="GV70" s="573"/>
      <c r="GW70" s="175"/>
      <c r="GX70" s="174">
        <v>160</v>
      </c>
      <c r="GY70" s="573"/>
      <c r="GZ70" s="175"/>
      <c r="HA70" s="174">
        <v>160</v>
      </c>
      <c r="HB70" s="573"/>
      <c r="HC70" s="175"/>
      <c r="HD70" s="174">
        <v>160</v>
      </c>
      <c r="HE70" s="573"/>
      <c r="HF70" s="175"/>
      <c r="HG70" s="174">
        <v>160</v>
      </c>
      <c r="HH70" s="573"/>
      <c r="HI70" s="175"/>
      <c r="HJ70" s="174">
        <v>160</v>
      </c>
      <c r="HK70" s="573"/>
      <c r="HL70" s="175"/>
      <c r="HM70" s="174">
        <v>160</v>
      </c>
      <c r="HN70" s="573"/>
      <c r="HO70" s="175"/>
      <c r="HP70" s="174">
        <v>160</v>
      </c>
      <c r="HQ70" s="573"/>
      <c r="HR70" s="175"/>
      <c r="HS70" s="174">
        <v>160</v>
      </c>
      <c r="HT70" s="573"/>
      <c r="HU70" s="175"/>
      <c r="HV70" s="174">
        <v>160</v>
      </c>
      <c r="HW70" s="573"/>
      <c r="HX70" s="175"/>
      <c r="HY70" s="278">
        <f t="shared" si="24"/>
        <v>0</v>
      </c>
      <c r="HZ70" s="279">
        <f t="shared" si="25"/>
        <v>0</v>
      </c>
      <c r="IA70" s="280">
        <f t="shared" si="26"/>
        <v>0</v>
      </c>
      <c r="IB70" s="281">
        <f t="shared" si="27"/>
        <v>0</v>
      </c>
      <c r="IC70" s="23"/>
      <c r="ID70" s="23"/>
      <c r="IE70" s="174">
        <v>160</v>
      </c>
      <c r="IF70" s="573"/>
      <c r="IG70" s="175"/>
      <c r="IH70" s="174">
        <v>160</v>
      </c>
      <c r="II70" s="573"/>
      <c r="IJ70" s="175"/>
      <c r="IK70" s="174">
        <v>160</v>
      </c>
      <c r="IL70" s="573"/>
      <c r="IM70" s="175"/>
      <c r="IN70" s="174">
        <v>160</v>
      </c>
      <c r="IO70" s="573"/>
      <c r="IP70" s="175"/>
      <c r="IQ70" s="174">
        <v>160</v>
      </c>
      <c r="IR70" s="573"/>
      <c r="IS70" s="175"/>
      <c r="IT70" s="174">
        <v>160</v>
      </c>
      <c r="IU70" s="573"/>
      <c r="IV70" s="175"/>
      <c r="IW70" s="174">
        <v>160</v>
      </c>
      <c r="IX70" s="573"/>
      <c r="IY70" s="175"/>
      <c r="IZ70" s="174">
        <v>160</v>
      </c>
      <c r="JA70" s="573"/>
      <c r="JB70" s="175"/>
      <c r="JC70" s="174">
        <v>160</v>
      </c>
      <c r="JD70" s="573"/>
      <c r="JE70" s="175"/>
      <c r="JF70" s="174">
        <v>160</v>
      </c>
      <c r="JG70" s="573"/>
      <c r="JH70" s="175"/>
      <c r="JI70" s="174">
        <v>160</v>
      </c>
      <c r="JJ70" s="573"/>
      <c r="JK70" s="175"/>
      <c r="JL70" s="174">
        <v>160</v>
      </c>
      <c r="JM70" s="573"/>
      <c r="JN70" s="175"/>
      <c r="JO70" s="278">
        <f t="shared" si="28"/>
        <v>0</v>
      </c>
      <c r="JP70" s="279">
        <f t="shared" si="29"/>
        <v>0</v>
      </c>
      <c r="JQ70" s="280">
        <f t="shared" si="30"/>
        <v>0</v>
      </c>
      <c r="JR70" s="281">
        <f t="shared" si="31"/>
        <v>0</v>
      </c>
      <c r="JS70" s="23"/>
      <c r="JT70" s="23"/>
      <c r="JU70" s="174">
        <v>160</v>
      </c>
      <c r="JV70" s="573"/>
      <c r="JW70" s="175"/>
      <c r="JX70" s="174">
        <v>160</v>
      </c>
      <c r="JY70" s="573"/>
      <c r="JZ70" s="175"/>
      <c r="KA70" s="174">
        <v>160</v>
      </c>
      <c r="KB70" s="573"/>
      <c r="KC70" s="175"/>
      <c r="KD70" s="174">
        <v>160</v>
      </c>
      <c r="KE70" s="573"/>
      <c r="KF70" s="175"/>
      <c r="KG70" s="174">
        <v>160</v>
      </c>
      <c r="KH70" s="573"/>
      <c r="KI70" s="175"/>
      <c r="KJ70" s="174">
        <v>160</v>
      </c>
      <c r="KK70" s="573"/>
      <c r="KL70" s="175"/>
      <c r="KM70" s="174">
        <v>160</v>
      </c>
      <c r="KN70" s="573"/>
      <c r="KO70" s="175"/>
      <c r="KP70" s="174">
        <v>160</v>
      </c>
      <c r="KQ70" s="573"/>
      <c r="KR70" s="175"/>
      <c r="KS70" s="174">
        <v>160</v>
      </c>
      <c r="KT70" s="573"/>
      <c r="KU70" s="175"/>
      <c r="KV70" s="174">
        <v>160</v>
      </c>
      <c r="KW70" s="573"/>
      <c r="KX70" s="175"/>
      <c r="KY70" s="174">
        <v>160</v>
      </c>
      <c r="KZ70" s="573"/>
      <c r="LA70" s="175"/>
      <c r="LB70" s="174">
        <v>160</v>
      </c>
      <c r="LC70" s="573"/>
      <c r="LD70" s="175"/>
      <c r="LE70" s="278">
        <f t="shared" si="32"/>
        <v>0</v>
      </c>
      <c r="LF70" s="279">
        <f t="shared" si="33"/>
        <v>0</v>
      </c>
      <c r="LG70" s="280">
        <f t="shared" si="34"/>
        <v>0</v>
      </c>
      <c r="LH70" s="281">
        <f t="shared" si="35"/>
        <v>0</v>
      </c>
      <c r="LI70" s="23"/>
      <c r="LJ70" s="23"/>
      <c r="LK70" s="174">
        <v>160</v>
      </c>
      <c r="LL70" s="573"/>
      <c r="LM70" s="175"/>
      <c r="LN70" s="174">
        <v>160</v>
      </c>
      <c r="LO70" s="573"/>
      <c r="LP70" s="175"/>
      <c r="LQ70" s="174">
        <v>160</v>
      </c>
      <c r="LR70" s="573"/>
      <c r="LS70" s="175"/>
      <c r="LT70" s="174">
        <v>160</v>
      </c>
      <c r="LU70" s="573"/>
      <c r="LV70" s="175"/>
      <c r="LW70" s="174">
        <v>160</v>
      </c>
      <c r="LX70" s="573"/>
      <c r="LY70" s="175"/>
      <c r="LZ70" s="174">
        <v>160</v>
      </c>
      <c r="MA70" s="573"/>
      <c r="MB70" s="175"/>
      <c r="MC70" s="174">
        <v>160</v>
      </c>
      <c r="MD70" s="573"/>
      <c r="ME70" s="175"/>
      <c r="MF70" s="174">
        <v>160</v>
      </c>
      <c r="MG70" s="573"/>
      <c r="MH70" s="175"/>
      <c r="MI70" s="174">
        <v>160</v>
      </c>
      <c r="MJ70" s="573"/>
      <c r="MK70" s="175"/>
      <c r="ML70" s="174">
        <v>160</v>
      </c>
      <c r="MM70" s="573"/>
      <c r="MN70" s="175"/>
      <c r="MO70" s="174">
        <v>160</v>
      </c>
      <c r="MP70" s="573"/>
      <c r="MQ70" s="175"/>
      <c r="MR70" s="174">
        <v>160</v>
      </c>
      <c r="MS70" s="573"/>
      <c r="MT70" s="175"/>
      <c r="MU70" s="278">
        <f t="shared" si="36"/>
        <v>0</v>
      </c>
      <c r="MV70" s="279">
        <f t="shared" si="37"/>
        <v>0</v>
      </c>
      <c r="MW70" s="280">
        <f t="shared" si="38"/>
        <v>0</v>
      </c>
      <c r="MX70" s="281">
        <f t="shared" si="39"/>
        <v>0</v>
      </c>
      <c r="MY70" s="23"/>
      <c r="MZ70" s="23"/>
      <c r="NA70" s="174">
        <v>160</v>
      </c>
      <c r="NB70" s="573"/>
      <c r="NC70" s="175"/>
      <c r="ND70" s="174">
        <v>160</v>
      </c>
      <c r="NE70" s="573"/>
      <c r="NF70" s="175"/>
      <c r="NG70" s="174">
        <v>160</v>
      </c>
      <c r="NH70" s="573"/>
      <c r="NI70" s="175"/>
      <c r="NJ70" s="174">
        <v>160</v>
      </c>
      <c r="NK70" s="573"/>
      <c r="NL70" s="175"/>
      <c r="NM70" s="174">
        <v>160</v>
      </c>
      <c r="NN70" s="573"/>
      <c r="NO70" s="175"/>
      <c r="NP70" s="174">
        <v>160</v>
      </c>
      <c r="NQ70" s="573"/>
      <c r="NR70" s="175"/>
      <c r="NS70" s="174">
        <v>160</v>
      </c>
      <c r="NT70" s="573"/>
      <c r="NU70" s="175"/>
      <c r="NV70" s="174">
        <v>160</v>
      </c>
      <c r="NW70" s="573"/>
      <c r="NX70" s="175"/>
      <c r="NY70" s="174">
        <v>160</v>
      </c>
      <c r="NZ70" s="573"/>
      <c r="OA70" s="175"/>
      <c r="OB70" s="174">
        <v>160</v>
      </c>
      <c r="OC70" s="573"/>
      <c r="OD70" s="175"/>
      <c r="OE70" s="174">
        <v>160</v>
      </c>
      <c r="OF70" s="573"/>
      <c r="OG70" s="175"/>
      <c r="OH70" s="174">
        <v>160</v>
      </c>
      <c r="OI70" s="573"/>
      <c r="OJ70" s="175"/>
      <c r="OK70" s="278">
        <f t="shared" si="40"/>
        <v>0</v>
      </c>
      <c r="OL70" s="279">
        <f t="shared" si="41"/>
        <v>0</v>
      </c>
      <c r="OM70" s="280">
        <f t="shared" si="42"/>
        <v>0</v>
      </c>
      <c r="ON70" s="281">
        <f t="shared" si="43"/>
        <v>0</v>
      </c>
      <c r="OO70" s="23"/>
      <c r="OP70" s="23"/>
      <c r="OQ70" s="571" t="s">
        <v>297</v>
      </c>
      <c r="OR70" s="577">
        <v>160</v>
      </c>
      <c r="OS70" s="573"/>
      <c r="OT70" s="175"/>
      <c r="OU70" s="278">
        <f t="shared" si="44"/>
        <v>0</v>
      </c>
      <c r="OV70" s="281">
        <f t="shared" si="45"/>
        <v>0</v>
      </c>
      <c r="OW70" s="280">
        <f t="shared" si="46"/>
        <v>0</v>
      </c>
      <c r="OX70" s="281">
        <f t="shared" si="47"/>
        <v>0</v>
      </c>
      <c r="OY70" s="574"/>
      <c r="OZ70" s="23"/>
      <c r="PA70" s="23"/>
      <c r="PB70" s="274">
        <f t="shared" si="53"/>
        <v>0</v>
      </c>
      <c r="PC70" s="275">
        <f t="shared" si="54"/>
        <v>0</v>
      </c>
      <c r="PD70" s="280">
        <f t="shared" si="55"/>
        <v>0</v>
      </c>
      <c r="PE70" s="281">
        <f t="shared" si="56"/>
        <v>0</v>
      </c>
      <c r="PF70" s="276">
        <f t="shared" si="57"/>
        <v>0</v>
      </c>
      <c r="PG70" s="277">
        <f t="shared" si="58"/>
        <v>0</v>
      </c>
      <c r="PH70" s="280">
        <f t="shared" si="59"/>
        <v>0</v>
      </c>
      <c r="PI70" s="279">
        <f t="shared" si="60"/>
        <v>0</v>
      </c>
      <c r="PJ70" s="406">
        <f t="shared" si="48"/>
        <v>0</v>
      </c>
      <c r="PK70" s="368">
        <f t="shared" si="49"/>
        <v>0</v>
      </c>
      <c r="PL70" s="409" t="s">
        <v>338</v>
      </c>
      <c r="PM70" s="373" t="s">
        <v>338</v>
      </c>
      <c r="PN70" s="406">
        <f t="shared" si="50"/>
        <v>0</v>
      </c>
      <c r="PO70" s="368">
        <f t="shared" si="51"/>
        <v>0</v>
      </c>
      <c r="PP70" s="26"/>
      <c r="PQ70" s="26"/>
      <c r="PR70" s="23"/>
      <c r="PX70" s="26"/>
    </row>
    <row r="71" spans="1:440" s="26" customFormat="1" ht="16.5" customHeight="1" x14ac:dyDescent="0.25">
      <c r="B71" s="118" t="s">
        <v>42</v>
      </c>
      <c r="C71" s="1094"/>
      <c r="D71" s="1095"/>
      <c r="E71" s="320"/>
      <c r="F71" s="656">
        <v>1</v>
      </c>
      <c r="G71" s="321"/>
      <c r="H71" s="122"/>
      <c r="I71" s="112">
        <f>INT(ROUND(F71,2)*(IF(RIGHT(G71,1)="*",data!$J$3*H71+(IF(H71&gt;0, data!$K$3,0)),(IF(G71&gt;0,data!$J$3*RIGHT(G71,5)+data!$K$3,0)))))</f>
        <v>0</v>
      </c>
      <c r="J71" s="112">
        <f>IF(E71&gt;0,I71*E71,0)</f>
        <v>0</v>
      </c>
      <c r="K71" s="112"/>
      <c r="L71" s="317"/>
      <c r="M71" s="316"/>
      <c r="N71" s="112">
        <f>INT(ROUND(F71,2)*(IF(J71&gt;0,(IF(L71="ano",data!$J$6,0)),0)))</f>
        <v>0</v>
      </c>
      <c r="O71" s="114">
        <f>IF(M71&gt;E71,N71*E71,N71*M71)</f>
        <v>0</v>
      </c>
      <c r="P71" s="123">
        <f>J71+O71</f>
        <v>0</v>
      </c>
      <c r="R71" s="116" t="str">
        <f t="shared" si="61"/>
        <v/>
      </c>
      <c r="S71" s="688"/>
      <c r="T71" s="117" t="s">
        <v>338</v>
      </c>
      <c r="U71" s="377" t="str">
        <f t="shared" si="62"/>
        <v/>
      </c>
      <c r="V71" s="26">
        <f>IF(P71&gt;0,IF(ISTEXT(C71)=TRUE,0,1),0)</f>
        <v>0</v>
      </c>
      <c r="W71" s="26">
        <f>IF(H71&gt;0,IF(RIGHT(G71,1)="*",0,1),0)</f>
        <v>0</v>
      </c>
      <c r="X71" s="26">
        <f>IF(OR(G71=data!$I$18,G71=data!$I$19,G71=data!$I$20,G71=data!$I$21,G71=data!$I$22,G71=data!$I$23,G71=data!$I$24,G71=data!$I$25,G71=data!$I$26,G71=data!$I$27,G71=data!$I$28,G71=data!$I$29,G71=data!$I$30,G71=data!$I$31,G71=data!$I$32,G71=data!$I$33,G71=data!$I$34,G71=data!$I$35,G71=data!$I$36,G71=data!$I$37,G71=data!$I$38,G71=data!$I$39,G71=data!$I$40,G71=data!$I$41,G71=data!$I$42,G71=data!$I$43,G71=data!$I$44),1,0)</f>
        <v>0</v>
      </c>
      <c r="Z71" s="176" t="s">
        <v>297</v>
      </c>
      <c r="AA71" s="10"/>
      <c r="AB71" s="10"/>
      <c r="AC71" s="168">
        <v>160</v>
      </c>
      <c r="AD71" s="328"/>
      <c r="AE71" s="223"/>
      <c r="AF71" s="168">
        <v>160</v>
      </c>
      <c r="AG71" s="328"/>
      <c r="AH71" s="223"/>
      <c r="AI71" s="168">
        <v>160</v>
      </c>
      <c r="AJ71" s="328"/>
      <c r="AK71" s="223"/>
      <c r="AL71" s="168">
        <v>160</v>
      </c>
      <c r="AM71" s="328"/>
      <c r="AN71" s="223"/>
      <c r="AO71" s="168">
        <v>160</v>
      </c>
      <c r="AP71" s="328"/>
      <c r="AQ71" s="223"/>
      <c r="AR71" s="168">
        <v>160</v>
      </c>
      <c r="AS71" s="328"/>
      <c r="AT71" s="223"/>
      <c r="AU71" s="168">
        <v>160</v>
      </c>
      <c r="AV71" s="328"/>
      <c r="AW71" s="223"/>
      <c r="AX71" s="168">
        <v>160</v>
      </c>
      <c r="AY71" s="328"/>
      <c r="AZ71" s="223"/>
      <c r="BA71" s="168">
        <v>160</v>
      </c>
      <c r="BB71" s="328"/>
      <c r="BC71" s="223"/>
      <c r="BD71" s="168">
        <v>160</v>
      </c>
      <c r="BE71" s="328"/>
      <c r="BF71" s="223"/>
      <c r="BG71" s="168">
        <v>160</v>
      </c>
      <c r="BH71" s="328"/>
      <c r="BI71" s="223"/>
      <c r="BJ71" s="168">
        <v>160</v>
      </c>
      <c r="BK71" s="328"/>
      <c r="BL71" s="223"/>
      <c r="BM71" s="280">
        <f t="shared" si="8"/>
        <v>0</v>
      </c>
      <c r="BN71" s="279">
        <f t="shared" si="9"/>
        <v>0</v>
      </c>
      <c r="BO71" s="280">
        <f t="shared" si="10"/>
        <v>0</v>
      </c>
      <c r="BP71" s="281">
        <f t="shared" si="11"/>
        <v>0</v>
      </c>
      <c r="BQ71" s="4"/>
      <c r="BR71" s="4"/>
      <c r="BS71" s="164">
        <v>160</v>
      </c>
      <c r="BT71" s="327"/>
      <c r="BU71" s="177"/>
      <c r="BV71" s="164">
        <v>160</v>
      </c>
      <c r="BW71" s="327"/>
      <c r="BX71" s="177"/>
      <c r="BY71" s="164">
        <v>160</v>
      </c>
      <c r="BZ71" s="327"/>
      <c r="CA71" s="177"/>
      <c r="CB71" s="164">
        <v>160</v>
      </c>
      <c r="CC71" s="327"/>
      <c r="CD71" s="177"/>
      <c r="CE71" s="164">
        <v>160</v>
      </c>
      <c r="CF71" s="327"/>
      <c r="CG71" s="177"/>
      <c r="CH71" s="164">
        <v>160</v>
      </c>
      <c r="CI71" s="327"/>
      <c r="CJ71" s="177"/>
      <c r="CK71" s="164">
        <v>160</v>
      </c>
      <c r="CL71" s="327"/>
      <c r="CM71" s="177"/>
      <c r="CN71" s="164">
        <v>160</v>
      </c>
      <c r="CO71" s="327"/>
      <c r="CP71" s="177"/>
      <c r="CQ71" s="164">
        <v>160</v>
      </c>
      <c r="CR71" s="327"/>
      <c r="CS71" s="177"/>
      <c r="CT71" s="164">
        <v>160</v>
      </c>
      <c r="CU71" s="327"/>
      <c r="CV71" s="177"/>
      <c r="CW71" s="164">
        <v>160</v>
      </c>
      <c r="CX71" s="327"/>
      <c r="CY71" s="177"/>
      <c r="CZ71" s="164">
        <v>160</v>
      </c>
      <c r="DA71" s="327"/>
      <c r="DB71" s="177"/>
      <c r="DC71" s="278">
        <f t="shared" si="12"/>
        <v>0</v>
      </c>
      <c r="DD71" s="279">
        <f t="shared" si="13"/>
        <v>0</v>
      </c>
      <c r="DE71" s="280">
        <f t="shared" si="14"/>
        <v>0</v>
      </c>
      <c r="DF71" s="281">
        <f t="shared" si="15"/>
        <v>0</v>
      </c>
      <c r="DG71" s="4"/>
      <c r="DH71" s="4"/>
      <c r="DI71" s="164">
        <v>160</v>
      </c>
      <c r="DJ71" s="327"/>
      <c r="DK71" s="177"/>
      <c r="DL71" s="164">
        <v>160</v>
      </c>
      <c r="DM71" s="327"/>
      <c r="DN71" s="177"/>
      <c r="DO71" s="164">
        <v>160</v>
      </c>
      <c r="DP71" s="327"/>
      <c r="DQ71" s="177"/>
      <c r="DR71" s="164">
        <v>160</v>
      </c>
      <c r="DS71" s="327"/>
      <c r="DT71" s="177"/>
      <c r="DU71" s="164">
        <v>160</v>
      </c>
      <c r="DV71" s="327"/>
      <c r="DW71" s="177"/>
      <c r="DX71" s="164">
        <v>160</v>
      </c>
      <c r="DY71" s="327"/>
      <c r="DZ71" s="177"/>
      <c r="EA71" s="164">
        <v>160</v>
      </c>
      <c r="EB71" s="327"/>
      <c r="EC71" s="177"/>
      <c r="ED71" s="164">
        <v>160</v>
      </c>
      <c r="EE71" s="327"/>
      <c r="EF71" s="177"/>
      <c r="EG71" s="164">
        <v>160</v>
      </c>
      <c r="EH71" s="327"/>
      <c r="EI71" s="177"/>
      <c r="EJ71" s="164">
        <v>160</v>
      </c>
      <c r="EK71" s="327"/>
      <c r="EL71" s="177"/>
      <c r="EM71" s="164">
        <v>160</v>
      </c>
      <c r="EN71" s="327"/>
      <c r="EO71" s="177"/>
      <c r="EP71" s="164">
        <v>160</v>
      </c>
      <c r="EQ71" s="327"/>
      <c r="ER71" s="177"/>
      <c r="ES71" s="278">
        <f t="shared" si="16"/>
        <v>0</v>
      </c>
      <c r="ET71" s="279">
        <f t="shared" si="17"/>
        <v>0</v>
      </c>
      <c r="EU71" s="280">
        <f t="shared" si="18"/>
        <v>0</v>
      </c>
      <c r="EV71" s="281">
        <f t="shared" si="19"/>
        <v>0</v>
      </c>
      <c r="EW71" s="4"/>
      <c r="EX71" s="4"/>
      <c r="EY71" s="164">
        <v>160</v>
      </c>
      <c r="EZ71" s="327"/>
      <c r="FA71" s="177"/>
      <c r="FB71" s="164">
        <v>160</v>
      </c>
      <c r="FC71" s="327"/>
      <c r="FD71" s="177"/>
      <c r="FE71" s="164">
        <v>160</v>
      </c>
      <c r="FF71" s="327"/>
      <c r="FG71" s="177"/>
      <c r="FH71" s="164">
        <v>160</v>
      </c>
      <c r="FI71" s="327"/>
      <c r="FJ71" s="177"/>
      <c r="FK71" s="164">
        <v>160</v>
      </c>
      <c r="FL71" s="327"/>
      <c r="FM71" s="177"/>
      <c r="FN71" s="164">
        <v>160</v>
      </c>
      <c r="FO71" s="327"/>
      <c r="FP71" s="177"/>
      <c r="FQ71" s="164">
        <v>160</v>
      </c>
      <c r="FR71" s="327"/>
      <c r="FS71" s="177"/>
      <c r="FT71" s="164">
        <v>160</v>
      </c>
      <c r="FU71" s="327"/>
      <c r="FV71" s="177"/>
      <c r="FW71" s="164">
        <v>160</v>
      </c>
      <c r="FX71" s="327"/>
      <c r="FY71" s="177"/>
      <c r="FZ71" s="164">
        <v>160</v>
      </c>
      <c r="GA71" s="327"/>
      <c r="GB71" s="177"/>
      <c r="GC71" s="164">
        <v>160</v>
      </c>
      <c r="GD71" s="327"/>
      <c r="GE71" s="177"/>
      <c r="GF71" s="164">
        <v>160</v>
      </c>
      <c r="GG71" s="327"/>
      <c r="GH71" s="177"/>
      <c r="GI71" s="278">
        <f t="shared" si="20"/>
        <v>0</v>
      </c>
      <c r="GJ71" s="279">
        <f t="shared" si="21"/>
        <v>0</v>
      </c>
      <c r="GK71" s="280">
        <f t="shared" si="22"/>
        <v>0</v>
      </c>
      <c r="GL71" s="281">
        <f t="shared" si="23"/>
        <v>0</v>
      </c>
      <c r="GM71" s="4"/>
      <c r="GN71" s="4"/>
      <c r="GO71" s="164">
        <v>160</v>
      </c>
      <c r="GP71" s="327"/>
      <c r="GQ71" s="177"/>
      <c r="GR71" s="164">
        <v>160</v>
      </c>
      <c r="GS71" s="327"/>
      <c r="GT71" s="177"/>
      <c r="GU71" s="164">
        <v>160</v>
      </c>
      <c r="GV71" s="327"/>
      <c r="GW71" s="177"/>
      <c r="GX71" s="164">
        <v>160</v>
      </c>
      <c r="GY71" s="327"/>
      <c r="GZ71" s="177"/>
      <c r="HA71" s="164">
        <v>160</v>
      </c>
      <c r="HB71" s="327"/>
      <c r="HC71" s="177"/>
      <c r="HD71" s="164">
        <v>160</v>
      </c>
      <c r="HE71" s="327"/>
      <c r="HF71" s="177"/>
      <c r="HG71" s="164">
        <v>160</v>
      </c>
      <c r="HH71" s="327"/>
      <c r="HI71" s="177"/>
      <c r="HJ71" s="164">
        <v>160</v>
      </c>
      <c r="HK71" s="327"/>
      <c r="HL71" s="177"/>
      <c r="HM71" s="164">
        <v>160</v>
      </c>
      <c r="HN71" s="327"/>
      <c r="HO71" s="177"/>
      <c r="HP71" s="164">
        <v>160</v>
      </c>
      <c r="HQ71" s="327"/>
      <c r="HR71" s="177"/>
      <c r="HS71" s="164">
        <v>160</v>
      </c>
      <c r="HT71" s="327"/>
      <c r="HU71" s="177"/>
      <c r="HV71" s="164">
        <v>160</v>
      </c>
      <c r="HW71" s="327"/>
      <c r="HX71" s="177"/>
      <c r="HY71" s="278">
        <f t="shared" si="24"/>
        <v>0</v>
      </c>
      <c r="HZ71" s="279">
        <f t="shared" si="25"/>
        <v>0</v>
      </c>
      <c r="IA71" s="280">
        <f t="shared" si="26"/>
        <v>0</v>
      </c>
      <c r="IB71" s="281">
        <f t="shared" si="27"/>
        <v>0</v>
      </c>
      <c r="IC71" s="4"/>
      <c r="ID71" s="4"/>
      <c r="IE71" s="164">
        <v>160</v>
      </c>
      <c r="IF71" s="327"/>
      <c r="IG71" s="177"/>
      <c r="IH71" s="164">
        <v>160</v>
      </c>
      <c r="II71" s="327"/>
      <c r="IJ71" s="177"/>
      <c r="IK71" s="164">
        <v>160</v>
      </c>
      <c r="IL71" s="327"/>
      <c r="IM71" s="177"/>
      <c r="IN71" s="164">
        <v>160</v>
      </c>
      <c r="IO71" s="327"/>
      <c r="IP71" s="177"/>
      <c r="IQ71" s="164">
        <v>160</v>
      </c>
      <c r="IR71" s="327"/>
      <c r="IS71" s="177"/>
      <c r="IT71" s="164">
        <v>160</v>
      </c>
      <c r="IU71" s="327"/>
      <c r="IV71" s="177"/>
      <c r="IW71" s="164">
        <v>160</v>
      </c>
      <c r="IX71" s="327"/>
      <c r="IY71" s="177"/>
      <c r="IZ71" s="164">
        <v>160</v>
      </c>
      <c r="JA71" s="327"/>
      <c r="JB71" s="177"/>
      <c r="JC71" s="164">
        <v>160</v>
      </c>
      <c r="JD71" s="327"/>
      <c r="JE71" s="177"/>
      <c r="JF71" s="164">
        <v>160</v>
      </c>
      <c r="JG71" s="327"/>
      <c r="JH71" s="177"/>
      <c r="JI71" s="164">
        <v>160</v>
      </c>
      <c r="JJ71" s="327"/>
      <c r="JK71" s="177"/>
      <c r="JL71" s="164">
        <v>160</v>
      </c>
      <c r="JM71" s="327"/>
      <c r="JN71" s="177"/>
      <c r="JO71" s="278">
        <f t="shared" si="28"/>
        <v>0</v>
      </c>
      <c r="JP71" s="279">
        <f t="shared" si="29"/>
        <v>0</v>
      </c>
      <c r="JQ71" s="280">
        <f t="shared" si="30"/>
        <v>0</v>
      </c>
      <c r="JR71" s="281">
        <f t="shared" si="31"/>
        <v>0</v>
      </c>
      <c r="JS71" s="4"/>
      <c r="JT71" s="4"/>
      <c r="JU71" s="164">
        <v>160</v>
      </c>
      <c r="JV71" s="327"/>
      <c r="JW71" s="177"/>
      <c r="JX71" s="164">
        <v>160</v>
      </c>
      <c r="JY71" s="327"/>
      <c r="JZ71" s="177"/>
      <c r="KA71" s="164">
        <v>160</v>
      </c>
      <c r="KB71" s="327"/>
      <c r="KC71" s="177"/>
      <c r="KD71" s="164">
        <v>160</v>
      </c>
      <c r="KE71" s="327"/>
      <c r="KF71" s="177"/>
      <c r="KG71" s="164">
        <v>160</v>
      </c>
      <c r="KH71" s="327"/>
      <c r="KI71" s="177"/>
      <c r="KJ71" s="164">
        <v>160</v>
      </c>
      <c r="KK71" s="327"/>
      <c r="KL71" s="177"/>
      <c r="KM71" s="164">
        <v>160</v>
      </c>
      <c r="KN71" s="327"/>
      <c r="KO71" s="177"/>
      <c r="KP71" s="164">
        <v>160</v>
      </c>
      <c r="KQ71" s="327"/>
      <c r="KR71" s="177"/>
      <c r="KS71" s="164">
        <v>160</v>
      </c>
      <c r="KT71" s="327"/>
      <c r="KU71" s="177"/>
      <c r="KV71" s="164">
        <v>160</v>
      </c>
      <c r="KW71" s="327"/>
      <c r="KX71" s="177"/>
      <c r="KY71" s="164">
        <v>160</v>
      </c>
      <c r="KZ71" s="327"/>
      <c r="LA71" s="177"/>
      <c r="LB71" s="164">
        <v>160</v>
      </c>
      <c r="LC71" s="327"/>
      <c r="LD71" s="177"/>
      <c r="LE71" s="278">
        <f t="shared" si="32"/>
        <v>0</v>
      </c>
      <c r="LF71" s="279">
        <f t="shared" si="33"/>
        <v>0</v>
      </c>
      <c r="LG71" s="280">
        <f t="shared" si="34"/>
        <v>0</v>
      </c>
      <c r="LH71" s="281">
        <f t="shared" si="35"/>
        <v>0</v>
      </c>
      <c r="LI71" s="4"/>
      <c r="LJ71" s="4"/>
      <c r="LK71" s="164">
        <v>160</v>
      </c>
      <c r="LL71" s="327"/>
      <c r="LM71" s="177"/>
      <c r="LN71" s="164">
        <v>160</v>
      </c>
      <c r="LO71" s="327"/>
      <c r="LP71" s="177"/>
      <c r="LQ71" s="164">
        <v>160</v>
      </c>
      <c r="LR71" s="327"/>
      <c r="LS71" s="177"/>
      <c r="LT71" s="164">
        <v>160</v>
      </c>
      <c r="LU71" s="327"/>
      <c r="LV71" s="177"/>
      <c r="LW71" s="164">
        <v>160</v>
      </c>
      <c r="LX71" s="327"/>
      <c r="LY71" s="177"/>
      <c r="LZ71" s="164">
        <v>160</v>
      </c>
      <c r="MA71" s="327"/>
      <c r="MB71" s="177"/>
      <c r="MC71" s="164">
        <v>160</v>
      </c>
      <c r="MD71" s="327"/>
      <c r="ME71" s="177"/>
      <c r="MF71" s="164">
        <v>160</v>
      </c>
      <c r="MG71" s="327"/>
      <c r="MH71" s="177"/>
      <c r="MI71" s="164">
        <v>160</v>
      </c>
      <c r="MJ71" s="327"/>
      <c r="MK71" s="177"/>
      <c r="ML71" s="164">
        <v>160</v>
      </c>
      <c r="MM71" s="327"/>
      <c r="MN71" s="177"/>
      <c r="MO71" s="164">
        <v>160</v>
      </c>
      <c r="MP71" s="327"/>
      <c r="MQ71" s="177"/>
      <c r="MR71" s="164">
        <v>160</v>
      </c>
      <c r="MS71" s="327"/>
      <c r="MT71" s="177"/>
      <c r="MU71" s="278">
        <f t="shared" si="36"/>
        <v>0</v>
      </c>
      <c r="MV71" s="279">
        <f t="shared" si="37"/>
        <v>0</v>
      </c>
      <c r="MW71" s="280">
        <f t="shared" si="38"/>
        <v>0</v>
      </c>
      <c r="MX71" s="281">
        <f t="shared" si="39"/>
        <v>0</v>
      </c>
      <c r="MY71" s="4"/>
      <c r="MZ71" s="4"/>
      <c r="NA71" s="164">
        <v>160</v>
      </c>
      <c r="NB71" s="327"/>
      <c r="NC71" s="177"/>
      <c r="ND71" s="164">
        <v>160</v>
      </c>
      <c r="NE71" s="327"/>
      <c r="NF71" s="177"/>
      <c r="NG71" s="164">
        <v>160</v>
      </c>
      <c r="NH71" s="327"/>
      <c r="NI71" s="177"/>
      <c r="NJ71" s="164">
        <v>160</v>
      </c>
      <c r="NK71" s="327"/>
      <c r="NL71" s="177"/>
      <c r="NM71" s="164">
        <v>160</v>
      </c>
      <c r="NN71" s="327"/>
      <c r="NO71" s="177"/>
      <c r="NP71" s="164">
        <v>160</v>
      </c>
      <c r="NQ71" s="327"/>
      <c r="NR71" s="177"/>
      <c r="NS71" s="164">
        <v>160</v>
      </c>
      <c r="NT71" s="327"/>
      <c r="NU71" s="177"/>
      <c r="NV71" s="164">
        <v>160</v>
      </c>
      <c r="NW71" s="327"/>
      <c r="NX71" s="177"/>
      <c r="NY71" s="164">
        <v>160</v>
      </c>
      <c r="NZ71" s="327"/>
      <c r="OA71" s="177"/>
      <c r="OB71" s="164">
        <v>160</v>
      </c>
      <c r="OC71" s="327"/>
      <c r="OD71" s="177"/>
      <c r="OE71" s="164">
        <v>160</v>
      </c>
      <c r="OF71" s="327"/>
      <c r="OG71" s="177"/>
      <c r="OH71" s="164">
        <v>160</v>
      </c>
      <c r="OI71" s="327"/>
      <c r="OJ71" s="177"/>
      <c r="OK71" s="278">
        <f t="shared" si="40"/>
        <v>0</v>
      </c>
      <c r="OL71" s="279">
        <f t="shared" si="41"/>
        <v>0</v>
      </c>
      <c r="OM71" s="280">
        <f t="shared" si="42"/>
        <v>0</v>
      </c>
      <c r="ON71" s="281">
        <f t="shared" si="43"/>
        <v>0</v>
      </c>
      <c r="OO71" s="4"/>
      <c r="OP71" s="4"/>
      <c r="OQ71" s="283" t="s">
        <v>297</v>
      </c>
      <c r="OR71" s="354">
        <v>160</v>
      </c>
      <c r="OS71" s="327"/>
      <c r="OT71" s="177"/>
      <c r="OU71" s="278">
        <f t="shared" si="44"/>
        <v>0</v>
      </c>
      <c r="OV71" s="281">
        <f t="shared" si="45"/>
        <v>0</v>
      </c>
      <c r="OW71" s="280">
        <f t="shared" si="46"/>
        <v>0</v>
      </c>
      <c r="OX71" s="281">
        <f t="shared" si="47"/>
        <v>0</v>
      </c>
      <c r="OY71" s="293"/>
      <c r="OZ71" s="4"/>
      <c r="PA71" s="4"/>
      <c r="PB71" s="274">
        <f t="shared" ref="PB71:PB102" si="63">BM71+DC71+ES71+GI71+HY71+JO71+LE71+MU71+OK71+OU71</f>
        <v>0</v>
      </c>
      <c r="PC71" s="275">
        <f t="shared" ref="PC71:PC102" si="64">BN71+DD71+ET71+GJ71+HZ71+JP71+LF71+MV71+OL71+OV71</f>
        <v>0</v>
      </c>
      <c r="PD71" s="280">
        <f t="shared" ref="PD71:PD102" si="65">E71-PB71</f>
        <v>0</v>
      </c>
      <c r="PE71" s="281">
        <f t="shared" ref="PE71:PE102" si="66">J71-PC71</f>
        <v>0</v>
      </c>
      <c r="PF71" s="276">
        <f t="shared" ref="PF71:PF102" si="67">BO71+DE71+EU71+GK71+IA71+JQ71+LG71+MW71+OM71+OW71</f>
        <v>0</v>
      </c>
      <c r="PG71" s="277">
        <f t="shared" ref="PG71:PG102" si="68">BP71+DF71+EV71+GL71+IB71+JR71+LH71+MX71+ON71+OX71</f>
        <v>0</v>
      </c>
      <c r="PH71" s="280">
        <f t="shared" ref="PH71:PH102" si="69">M71-PF71</f>
        <v>0</v>
      </c>
      <c r="PI71" s="279">
        <f t="shared" ref="PI71:PI102" si="70">O71-PG71</f>
        <v>0</v>
      </c>
      <c r="PJ71" s="406">
        <f t="shared" si="48"/>
        <v>0</v>
      </c>
      <c r="PK71" s="368">
        <f t="shared" si="49"/>
        <v>0</v>
      </c>
      <c r="PL71" s="409" t="s">
        <v>338</v>
      </c>
      <c r="PM71" s="373" t="s">
        <v>338</v>
      </c>
      <c r="PN71" s="406">
        <f t="shared" si="50"/>
        <v>0</v>
      </c>
      <c r="PO71" s="368">
        <f t="shared" si="51"/>
        <v>0</v>
      </c>
      <c r="PR71" s="4"/>
    </row>
    <row r="72" spans="1:440" s="28" customFormat="1" ht="15" hidden="1" customHeight="1" x14ac:dyDescent="0.25">
      <c r="A72" s="26"/>
      <c r="B72" s="118"/>
      <c r="C72" s="585"/>
      <c r="D72" s="586"/>
      <c r="E72" s="589"/>
      <c r="F72" s="656"/>
      <c r="G72" s="588"/>
      <c r="H72" s="119"/>
      <c r="I72" s="112">
        <f>INT(ROUND(F72,2)*(IF(RIGHT(G72,1)="*",data!$J$3*H72+(IF(H72&gt;0, data!$K$3,0)),(IF(G72&gt;0,data!$J$3*RIGHT(G72,5)+data!$K$3,0)))))</f>
        <v>0</v>
      </c>
      <c r="J72" s="112"/>
      <c r="K72" s="112"/>
      <c r="L72" s="543"/>
      <c r="M72" s="536"/>
      <c r="N72" s="112">
        <f>INT(ROUND(F72,2)*(IF(J72&gt;0,(IF(L72="ano",data!$J$6,0)),0)))</f>
        <v>0</v>
      </c>
      <c r="O72" s="114"/>
      <c r="P72" s="123"/>
      <c r="Q72" s="26"/>
      <c r="R72" s="116" t="str">
        <f t="shared" si="61"/>
        <v/>
      </c>
      <c r="S72" s="688"/>
      <c r="T72" s="117" t="s">
        <v>338</v>
      </c>
      <c r="U72" s="377" t="str">
        <f t="shared" si="62"/>
        <v/>
      </c>
      <c r="X72" s="26">
        <f>IF(OR(G72=data!$I$18,G72=data!$I$19,G72=data!$I$20,G72=data!$I$21,G72=data!$I$22,G72=data!$I$23,G72=data!$I$24,G72=data!$I$25,G72=data!$I$26,G72=data!$I$27,G72=data!$I$28,G72=data!$I$29,G72=data!$I$30,G72=data!$I$31,G72=data!$I$32,G72=data!$I$33,G72=data!$I$34,G72=data!$I$35,G72=data!$I$36,G72=data!$I$37,G72=data!$I$38,G72=data!$I$39,G72=data!$I$40,G72=data!$I$41,G72=data!$I$42,G72=data!$I$43,G72=data!$I$44),1,0)</f>
        <v>0</v>
      </c>
      <c r="Y72" s="26"/>
      <c r="Z72" s="173" t="s">
        <v>297</v>
      </c>
      <c r="AA72" s="10"/>
      <c r="AB72" s="10"/>
      <c r="AC72" s="560">
        <v>160</v>
      </c>
      <c r="AD72" s="561"/>
      <c r="AE72" s="562"/>
      <c r="AF72" s="560">
        <v>160</v>
      </c>
      <c r="AG72" s="561"/>
      <c r="AH72" s="562"/>
      <c r="AI72" s="560">
        <v>160</v>
      </c>
      <c r="AJ72" s="561"/>
      <c r="AK72" s="562"/>
      <c r="AL72" s="560">
        <v>160</v>
      </c>
      <c r="AM72" s="561"/>
      <c r="AN72" s="562"/>
      <c r="AO72" s="560">
        <v>160</v>
      </c>
      <c r="AP72" s="561"/>
      <c r="AQ72" s="562"/>
      <c r="AR72" s="560">
        <v>160</v>
      </c>
      <c r="AS72" s="561"/>
      <c r="AT72" s="562"/>
      <c r="AU72" s="560">
        <v>160</v>
      </c>
      <c r="AV72" s="561"/>
      <c r="AW72" s="562"/>
      <c r="AX72" s="560">
        <v>160</v>
      </c>
      <c r="AY72" s="561"/>
      <c r="AZ72" s="562"/>
      <c r="BA72" s="560">
        <v>160</v>
      </c>
      <c r="BB72" s="561"/>
      <c r="BC72" s="562"/>
      <c r="BD72" s="560">
        <v>160</v>
      </c>
      <c r="BE72" s="561"/>
      <c r="BF72" s="562"/>
      <c r="BG72" s="560">
        <v>160</v>
      </c>
      <c r="BH72" s="561"/>
      <c r="BI72" s="562"/>
      <c r="BJ72" s="560">
        <v>160</v>
      </c>
      <c r="BK72" s="561"/>
      <c r="BL72" s="562"/>
      <c r="BM72" s="280">
        <f t="shared" ref="BM72:BM135" si="71">FLOOR(IF($Z72="Ne",0,IF(IF(AD72="",0,((30/(AC72*$F72)*(AC72*$F72-AD72))/30))+IF(AG72="",0,((30/(AF72*$F72)*(AF72*$F72-AG72))/30))+IF(AJ72="",0,((30/(AI72*$F72)*(AI72*$F72-AJ72))/30))+IF(AM72="",0,((30/(AL72*$F72)*(AL72*$F72-AM72))/30))+IF(AP72="",0,((30/(AO72*$F72)*(AO72*$F72-AP72))/30))+IF(AS72="",0,((30/(AR72*$F72)*(AR72*$F72-AS72))/30))+IF(AV72="",0,((30/(AU72*$F72)*(AU72*$F72-AV72))/30))+IF(AY72="",0,((30/(AX72*$F72)*(AX72*$F72-AY72))/30))+IF(BB72="",0,((30/(BA72*$F72)*(BA72*$F72-BB72))/30))+IF(BE72="",0,((30/(BD72*$F72)*(BD72*$F72-BE72))/30))+IF(BH72="",0,((30/(BG72*$F72)*(BG72*$F72-BH72))/30))+IF(BK72="",0,((30/(BJ72*$F72)*(BJ72*$F72-BK72))/30))&gt;($E72-1),$E72-1,IF(AD72="",0,((30/(AC72*$F72)*(AC72*$F72-AD72))/30))+IF(AG72="",0,((30/(AF72*$F72)*(AF72*$F72-AG72))/30))+IF(AJ72="",0,((30/(AI72*$F72)*(AI72*$F72-AJ72))/30))+IF(AM72="",0,((30/(AL72*$F72)*(AL72*$F72-AM72))/30))+IF(AP72="",0,((30/(AO72*$F72)*(AO72*$F72-AP72))/30))+IF(AS72="",0,((30/(AR72*$F72)*(AR72*$F72-AS72))/30))+IF(AV72="",0,((30/(AU72*$F72)*(AU72*$F72-AV72))/30))+IF(AY72="",0,((30/(AX72*$F72)*(AX72*$F72-AY72))/30))+IF(BB72="",0,((30/(BA72*$F72)*(BA72*$F72-BB72))/30))+IF(BE72="",0,((30/(BD72*$F72)*(BD72*$F72-BE72))/30))+IF(BH72="",0,((30/(BG72*$F72)*(BG72*$F72-BH72))/30))+IF(BK72="",0,((30/(BJ72*$F72)*(BJ72*$F72-BK72))/30)))),0.01)</f>
        <v>0</v>
      </c>
      <c r="BN72" s="279">
        <f t="shared" ref="BN72:BN135" si="72">ROUND(BM72*$I72,2)</f>
        <v>0</v>
      </c>
      <c r="BO72" s="280">
        <f t="shared" ref="BO72:BO135" si="73">FLOOR(IF($Z72="Ne",0,IF(OR($M72=0,$M72=""),0,IF(IF(AE72="Ano",IF(AD72="",0,((30/(AC72*$F72)*(AC72*$F72-AD72))/30)),0)+IF(AH72="Ano",IF(AG72="",0,((30/(AF72*$F72)*(AF72*$F72-AG72))/30)),0)+IF(AK72="Ano",IF(AJ72="",0,((30/(AI72*$F72)*(AI72*$F72-AJ72))/30)),0)+IF(AN72="Ano",IF(AM72="",0,((30/(AL72*$F72)*(AL72*$F72-AM72))/30)),0)+IF(AQ72="Ano",IF(AP72="",0,((30/(AO72*$F72)*(AO72*$F72-AP72))/30)),0)+IF(AT72="Ano",IF(AS72="",0,((30/(AR72*$F72)*(AR72*$F72-AS72))/30)),0)+IF(AW72="Ano",IF(AV72="",0,((30/(AU72*$F72)*(AU72*$F72-AV72))/30)),0)+IF(AZ72="Ano",IF(AY72="",0,((30/(AX72*$F72)*(AX72*$F72-AY72))/30)),0)+IF(BC72="Ano",IF(BB72="",0,((30/(BA72*$F72)*(BA72*$F72-BB72))/30)),0)+IF(BF72="Ano",IF(BE72="",0,((30/(BD72*$F72)*(BD72*$F72-BE72))/30)),0)+IF(BI72="Ano",IF(BH72="",0,((30/(BG72*$F72)*(BG72*$F72-BH72))/30)),0)+IF(BL72="Ano",IF(BK72="",0,((30/(BJ72*$F72)*(BJ72*$F72-BK72))/30)),0)&gt;($M72-1),($M72-1),IF(AE72="Ano",IF(AD72="",0,((30/(AC72*$F72)*(AC72*$F72-AD72))/30)),0)+IF(AH72="Ano",IF(AG72="",0,((30/(AF72*$F72)*(AF72*$F72-AG72))/30)),0)+IF(AK72="Ano",IF(AJ72="",0,((30/(AI72*$F72)*(AI72*$F72-AJ72))/30)),0)+IF(AN72="Ano",IF(AM72="",0,((30/(AL72*$F72)*(AL72*$F72-AM72))/30)),0)+IF(AQ72="Ano",IF(AP72="",0,((30/(AO72*$F72)*(AO72*$F72-AP72))/30)),0)+IF(AT72="Ano",IF(AS72="",0,((30/(AR72*$F72)*(AR72*$F72-AS72))/30)),0)+IF(AW72="Ano",IF(AV72="",0,((30/(AU72*$F72)*(AU72*$F72-AV72))/30)),0)+IF(AZ72="Ano",IF(AY72="",0,((30/(AX72*$F72)*(AX72*$F72-AY72))/30)),0)+IF(BC72="Ano",IF(BB72="",0,((30/(BA72*$F72)*(BA72*$F72-BB72))/30)),0)+IF(BF72="Ano",IF(BE72="",0,((30/(BD72*$F72)*(BD72*$F72-BE72))/30)),0)+IF(BI72="Ano",IF(BH72="",0,((30/(BG72*$F72)*(BG72*$F72-BH72))/30)),0)+IF(BL72="Ano",IF(BK72="",0,((30/(BJ72*$F72)*(BJ72*$F72-BK72))/30)),0)))),0.01)</f>
        <v>0</v>
      </c>
      <c r="BP72" s="281">
        <f t="shared" ref="BP72:BP135" si="74">ROUND(BO72*$N72,2)</f>
        <v>0</v>
      </c>
      <c r="BQ72" s="23"/>
      <c r="BR72" s="23"/>
      <c r="BS72" s="174">
        <v>160</v>
      </c>
      <c r="BT72" s="573"/>
      <c r="BU72" s="175"/>
      <c r="BV72" s="174">
        <v>160</v>
      </c>
      <c r="BW72" s="573"/>
      <c r="BX72" s="175"/>
      <c r="BY72" s="174">
        <v>160</v>
      </c>
      <c r="BZ72" s="573"/>
      <c r="CA72" s="175"/>
      <c r="CB72" s="174">
        <v>160</v>
      </c>
      <c r="CC72" s="573"/>
      <c r="CD72" s="175"/>
      <c r="CE72" s="174">
        <v>160</v>
      </c>
      <c r="CF72" s="573"/>
      <c r="CG72" s="175"/>
      <c r="CH72" s="174">
        <v>160</v>
      </c>
      <c r="CI72" s="573"/>
      <c r="CJ72" s="175"/>
      <c r="CK72" s="174">
        <v>160</v>
      </c>
      <c r="CL72" s="573"/>
      <c r="CM72" s="175"/>
      <c r="CN72" s="174">
        <v>160</v>
      </c>
      <c r="CO72" s="573"/>
      <c r="CP72" s="175"/>
      <c r="CQ72" s="174">
        <v>160</v>
      </c>
      <c r="CR72" s="573"/>
      <c r="CS72" s="175"/>
      <c r="CT72" s="174">
        <v>160</v>
      </c>
      <c r="CU72" s="573"/>
      <c r="CV72" s="175"/>
      <c r="CW72" s="174">
        <v>160</v>
      </c>
      <c r="CX72" s="573"/>
      <c r="CY72" s="175"/>
      <c r="CZ72" s="174">
        <v>160</v>
      </c>
      <c r="DA72" s="573"/>
      <c r="DB72" s="175"/>
      <c r="DC72" s="278">
        <f t="shared" ref="DC72:DC135" si="75">FLOOR(IF($Z72="Ne",0,IF(IF(BT72="",0,((30/(BS72*$F72)*(BS72*$F72-BT72))/30))+IF(BW72="",0,((30/(BV72*$F72)*(BV72*$F72-BW72))/30))+IF(BZ72="",0,((30/(BY72*$F72)*(BY72*$F72-BZ72))/30))+IF(CC72="",0,((30/(CB72*$F72)*(CB72*$F72-CC72))/30))+IF(CF72="",0,((30/(CE72*$F72)*(CE72*$F72-CF72))/30))+IF(CI72="",0,((30/(CH72*$F72)*(CH72*$F72-CI72))/30))+IF(CL72="",0,((30/(CK72*$F72)*(CK72*$F72-CL72))/30))+IF(CO72="",0,((30/(CN72*$F72)*(CN72*$F72-CO72))/30))+IF(CR72="",0,((30/(CQ72*$F72)*(CQ72*$F72-CR72))/30))+IF(CU72="",0,((30/(CT72*$F72)*(CT72*$F72-CU72))/30))+IF(CX72="",0,((30/(CW72*$F72)*(CW72*$F72-CX72))/30))+IF(DA72="",0,((30/(CZ72*$F72)*(CZ72*$F72-DA72))/30))&gt;($E72-1-$BM72),$E72-1-$BM72,IF(BT72="",0,((30/(BS72*$F72)*(BS72*$F72-BT72))/30))+IF(BW72="",0,((30/(BV72*$F72)*(BV72*$F72-BW72))/30))+IF(BZ72="",0,((30/(BY72*$F72)*(BY72*$F72-BZ72))/30))+IF(CC72="",0,((30/(CB72*$F72)*(CB72*$F72-CC72))/30))+IF(CF72="",0,((30/(CE72*$F72)*(CE72*$F72-CF72))/30))+IF(CI72="",0,((30/(CH72*$F72)*(CH72*$F72-CI72))/30))+IF(CL72="",0,((30/(CK72*$F72)*(CK72*$F72-CL72))/30))+IF(CO72="",0,((30/(CN72*$F72)*(CN72*$F72-CO72))/30))+IF(CR72="",0,((30/(CQ72*$F72)*(CQ72*$F72-CR72))/30))+IF(CU72="",0,((30/(CT72*$F72)*(CT72*$F72-CU72))/30))+IF(CX72="",0,((30/(CW72*$F72)*(CW72*$F72-CX72))/30))+IF(DA72="",0,((30/(CZ72*$F72)*(CZ72*$F72-DA72))/30)))),0.01)</f>
        <v>0</v>
      </c>
      <c r="DD72" s="279">
        <f t="shared" ref="DD72:DD135" si="76">ROUND(DC72*$I72,2)</f>
        <v>0</v>
      </c>
      <c r="DE72" s="280">
        <f t="shared" ref="DE72:DE135" si="77">FLOOR(IF($Z72="Ne",0,IF(OR($M72=0,$M72=""),0,IF(IF(BU72="Ano",IF(BT72="",0,((30/(BS72*$F72)*(BS72*$F72-BT72))/30)),0)+IF(BX72="Ano",IF(BW72="",0,((30/(BV72*$F72)*(BV72*$F72-BW72))/30)),0)+IF(CA72="Ano",IF(BZ72="",0,((30/(BY72*$F72)*(BY72*$F72-BZ72))/30)),0)+IF(CD72="Ano",IF(CC72="",0,((30/(CB72*$F72)*(CB72*$F72-CC72))/30)),0)+IF(CG72="Ano",IF(CF72="",0,((30/(CE72*$F72)*(CE72*$F72-CF72))/30)),0)+IF(CJ72="Ano",IF(CI72="",0,((30/(CH72*$F72)*(CH72*$F72-CI72))/30)),0)+IF(CM72="Ano",IF(CL72="",0,((30/(CK72*$F72)*(CK72*$F72-CL72))/30)),0)+IF(CP72="Ano",IF(CO72="",0,((30/(CN72*$F72)*(CN72*$F72-CO72))/30)),0)+IF(CS72="Ano",IF(CR72="",0,((30/(CQ72*$F72)*(CQ72*$F72-CR72))/30)),0)+IF(CV72="Ano",IF(CU72="",0,((30/(CT72*$F72)*(CT72*$F72-CU72))/30)),0)+IF(CY72="Ano",IF(CX72="",0,((30/(CW72*$F72)*(CW72*$F72-CX72))/30)),0)+IF(DB72="Ano",IF(DA72="",0,((30/(CZ72*$F72)*(CZ72*$F72-DA72))/30)),0)&gt;($M72-1-$BO72),($M72-1-$BO72),IF(BU72="Ano",IF(BT72="",0,((30/(BS72*$F72)*(BS72*$F72-BT72))/30)),0)+IF(BX72="Ano",IF(BW72="",0,((30/(BV72*$F72)*(BV72*$F72-BW72))/30)),0)+IF(CA72="Ano",IF(BZ72="",0,((30/(BY72*$F72)*(BY72*$F72-BZ72))/30)),0)+IF(CD72="Ano",IF(CC72="",0,((30/(CB72*$F72)*(CB72*$F72-CC72))/30)),0)+IF(CG72="Ano",IF(CF72="",0,((30/(CE72*$F72)*(CE72*$F72-CF72))/30)),0)+IF(CJ72="Ano",IF(CI72="",0,((30/(CH72*$F72)*(CH72*$F72-CI72))/30)),0)+IF(CM72="Ano",IF(CL72="",0,((30/(CK72*$F72)*(CK72*$F72-CL72))/30)),0)+IF(CP72="Ano",IF(CO72="",0,((30/(CN72*$F72)*(CN72*$F72-CO72))/30)),0)+IF(CS72="Ano",IF(CR72="",0,((30/(CQ72*$F72)*(CQ72*$F72-CR72))/30)),0)+IF(CV72="Ano",IF(CU72="",0,((30/(CT72*$F72)*(CT72*$F72-CU72))/30)),0)+IF(CY72="Ano",IF(CX72="",0,((30/(CW72*$F72)*(CW72*$F72-CX72))/30)),0)+IF(DB72="Ano",IF(DA72="",0,((30/(CZ72*$F72)*(CZ72*$F72-DA72))/30)),0)))),0.01)</f>
        <v>0</v>
      </c>
      <c r="DF72" s="281">
        <f t="shared" ref="DF72:DF135" si="78">ROUND(DE72*$N72,2)</f>
        <v>0</v>
      </c>
      <c r="DG72" s="23"/>
      <c r="DH72" s="23"/>
      <c r="DI72" s="174">
        <v>160</v>
      </c>
      <c r="DJ72" s="573"/>
      <c r="DK72" s="175"/>
      <c r="DL72" s="174">
        <v>160</v>
      </c>
      <c r="DM72" s="573"/>
      <c r="DN72" s="175"/>
      <c r="DO72" s="174">
        <v>160</v>
      </c>
      <c r="DP72" s="573"/>
      <c r="DQ72" s="175"/>
      <c r="DR72" s="174">
        <v>160</v>
      </c>
      <c r="DS72" s="573"/>
      <c r="DT72" s="175"/>
      <c r="DU72" s="174">
        <v>160</v>
      </c>
      <c r="DV72" s="573"/>
      <c r="DW72" s="175"/>
      <c r="DX72" s="174">
        <v>160</v>
      </c>
      <c r="DY72" s="573"/>
      <c r="DZ72" s="175"/>
      <c r="EA72" s="174">
        <v>160</v>
      </c>
      <c r="EB72" s="573"/>
      <c r="EC72" s="175"/>
      <c r="ED72" s="174">
        <v>160</v>
      </c>
      <c r="EE72" s="573"/>
      <c r="EF72" s="175"/>
      <c r="EG72" s="174">
        <v>160</v>
      </c>
      <c r="EH72" s="573"/>
      <c r="EI72" s="175"/>
      <c r="EJ72" s="174">
        <v>160</v>
      </c>
      <c r="EK72" s="573"/>
      <c r="EL72" s="175"/>
      <c r="EM72" s="174">
        <v>160</v>
      </c>
      <c r="EN72" s="573"/>
      <c r="EO72" s="175"/>
      <c r="EP72" s="174">
        <v>160</v>
      </c>
      <c r="EQ72" s="573"/>
      <c r="ER72" s="175"/>
      <c r="ES72" s="278">
        <f t="shared" ref="ES72:ES135" si="79">FLOOR(IF($Z72="Ne",0,IF(IF(DJ72="",0,((30/(DI72*$F72)*(DI72*$F72-DJ72))/30))+IF(DM72="",0,((30/(DL72*$F72)*(DL72*$F72-DM72))/30))+IF(DP72="",0,((30/(DO72*$F72)*(DO72*$F72-DP72))/30))+IF(DS72="",0,((30/(DR72*$F72)*(DR72*$F72-DS72))/30))+IF(DV72="",0,((30/(DU72*$F72)*(DU72*$F72-DV72))/30))+IF(DY72="",0,((30/(DX72*$F72)*(DX72*$F72-DY72))/30))+IF(EB72="",0,((30/(EA72*$F72)*(EA72*$F72-EB72))/30))+IF(EE72="",0,((30/(ED72*$F72)*(ED72*$F72-EE72))/30))+IF(EH72="",0,((30/(EG72*$F72)*(EG72*$F72-EH72))/30))+IF(EK72="",0,((30/(EJ72*$F72)*(EJ72*$F72-EK72))/30))+IF(EN72="",0,((30/(EM72*$F72)*(EM72*$F72-EN72))/30))+IF(EQ72="",0,((30/(EP72*$F72)*(EP72*$F72-EQ72))/30))&gt;($E72-1-$BM72-$DC72),$E72-1-$BM72-$DC72,IF(DJ72="",0,((30/(DI72*$F72)*(DI72*$F72-DJ72))/30))+IF(DM72="",0,((30/(DL72*$F72)*(DL72*$F72-DM72))/30))+IF(DP72="",0,((30/(DO72*$F72)*(DO72*$F72-DP72))/30))+IF(DS72="",0,((30/(DR72*$F72)*(DR72*$F72-DS72))/30))+IF(DV72="",0,((30/(DU72*$F72)*(DU72*$F72-DV72))/30))+IF(DY72="",0,((30/(DX72*$F72)*(DX72*$F72-DY72))/30))+IF(EB72="",0,((30/(EA72*$F72)*(EA72*$F72-EB72))/30))+IF(EE72="",0,((30/(ED72*$F72)*(ED72*$F72-EE72))/30))+IF(EH72="",0,((30/(EG72*$F72)*(EG72*$F72-EH72))/30))+IF(EK72="",0,((30/(EJ72*$F72)*(EJ72*$F72-EK72))/30))+IF(EN72="",0,((30/(EM72*$F72)*(EM72*$F72-EN72))/30))+IF(EQ72="",0,((30/(EP72*$F72)*(EP72*$F72-EQ72))/30)))),0.01)</f>
        <v>0</v>
      </c>
      <c r="ET72" s="279">
        <f t="shared" ref="ET72:ET135" si="80">ROUND(ES72*$I72,2)</f>
        <v>0</v>
      </c>
      <c r="EU72" s="280">
        <f t="shared" ref="EU72:EU135" si="81">FLOOR(IF($Z72="Ne",0,IF(OR($M72=0,$M72=""),0,IF(IF(DK72="Ano",IF(DJ72="",0,((30/(DI72*$F72)*(DI72*$F72-DJ72))/30)),0)+IF(DN72="Ano",IF(DM72="",0,((30/(DL72*$F72)*(DL72*$F72-DM72))/30)),0)+IF(DQ72="Ano",IF(DP72="",0,((30/(DO72*$F72)*(DO72*$F72-DP72))/30)),0)+IF(DT72="Ano",IF(DS72="",0,((30/(DR72*$F72)*(DR72*$F72-DS72))/30)),0)+IF(DW72="Ano",IF(DV72="",0,((30/(DU72*$F72)*(DU72*$F72-DV72))/30)),0)+IF(DZ72="Ano",IF(DY72="",0,((30/(DX72*$F72)*(DX72*$F72-DY72))/30)),0)+IF(EC72="Ano",IF(EB72="",0,((30/(EA72*$F72)*(EA72*$F72-EB72))/30)),0)+IF(EF72="Ano",IF(EE72="",0,((30/(ED72*$F72)*(ED72*$F72-EE72))/30)),0)+IF(EI72="Ano",IF(EH72="",0,((30/(EG72*$F72)*(EG72*$F72-EH72))/30)),0)+IF(EL72="Ano",IF(EK72="",0,((30/(EJ72*$F72)*(EJ72*$F72-EK72))/30)),0)+IF(EO72="Ano",IF(EN72="",0,((30/(EM72*$F72)*(EM72*$F72-EN72))/30)),0)+IF(ER72="Ano",IF(EQ72="",0,((30/(EP72*$F72)*(EP72*$F72-EQ72))/30)),0)&gt;($M72-1-$BO72-$DE72),($M72-1-$BO72-$DE72),IF(DK72="Ano",IF(DJ72="",0,((30/(DI72*$F72)*(DI72*$F72-DJ72))/30)),0)+IF(DN72="Ano",IF(DM72="",0,((30/(DL72*$F72)*(DL72*$F72-DM72))/30)),0)+IF(DQ72="Ano",IF(DP72="",0,((30/(DO72*$F72)*(DO72*$F72-DP72))/30)),0)+IF(DT72="Ano",IF(DS72="",0,((30/(DR72*$F72)*(DR72*$F72-DS72))/30)),0)+IF(DW72="Ano",IF(DV72="",0,((30/(DU72*$F72)*(DU72*$F72-DV72))/30)),0)+IF(DZ72="Ano",IF(DY72="",0,((30/(DX72*$F72)*(DX72*$F72-DY72))/30)),0)+IF(EC72="Ano",IF(EB72="",0,((30/(EA72*$F72)*(EA72*$F72-EB72))/30)),0)+IF(EF72="Ano",IF(EE72="",0,((30/(ED72*$F72)*(ED72*$F72-EE72))/30)),0)+IF(EI72="Ano",IF(EH72="",0,((30/(EG72*$F72)*(EG72*$F72-EH72))/30)),0)+IF(EL72="Ano",IF(EK72="",0,((30/(EJ72*$F72)*(EJ72*$F72-EK72))/30)),0)+IF(EO72="Ano",IF(EN72="",0,((30/(EM72*$F72)*(EM72*$F72-EN72))/30)),0)+IF(ER72="Ano",IF(EQ72="",0,((30/(EP72*$F72)*(EP72*$F72-EQ72))/30)),0)))),0.01)</f>
        <v>0</v>
      </c>
      <c r="EV72" s="281">
        <f t="shared" ref="EV72:EV135" si="82">ROUND(EU72*$N72,2)</f>
        <v>0</v>
      </c>
      <c r="EW72" s="23"/>
      <c r="EX72" s="23"/>
      <c r="EY72" s="174">
        <v>160</v>
      </c>
      <c r="EZ72" s="573"/>
      <c r="FA72" s="175"/>
      <c r="FB72" s="174">
        <v>160</v>
      </c>
      <c r="FC72" s="573"/>
      <c r="FD72" s="175"/>
      <c r="FE72" s="174">
        <v>160</v>
      </c>
      <c r="FF72" s="573"/>
      <c r="FG72" s="175"/>
      <c r="FH72" s="174">
        <v>160</v>
      </c>
      <c r="FI72" s="573"/>
      <c r="FJ72" s="175"/>
      <c r="FK72" s="174">
        <v>160</v>
      </c>
      <c r="FL72" s="573"/>
      <c r="FM72" s="175"/>
      <c r="FN72" s="174">
        <v>160</v>
      </c>
      <c r="FO72" s="573"/>
      <c r="FP72" s="175"/>
      <c r="FQ72" s="174">
        <v>160</v>
      </c>
      <c r="FR72" s="573"/>
      <c r="FS72" s="175"/>
      <c r="FT72" s="174">
        <v>160</v>
      </c>
      <c r="FU72" s="573"/>
      <c r="FV72" s="175"/>
      <c r="FW72" s="174">
        <v>160</v>
      </c>
      <c r="FX72" s="573"/>
      <c r="FY72" s="175"/>
      <c r="FZ72" s="174">
        <v>160</v>
      </c>
      <c r="GA72" s="573"/>
      <c r="GB72" s="175"/>
      <c r="GC72" s="174">
        <v>160</v>
      </c>
      <c r="GD72" s="573"/>
      <c r="GE72" s="175"/>
      <c r="GF72" s="174">
        <v>160</v>
      </c>
      <c r="GG72" s="573"/>
      <c r="GH72" s="175"/>
      <c r="GI72" s="278">
        <f t="shared" ref="GI72:GI135" si="83">FLOOR(IF($Z72="Ne",0,IF(IF(EZ72="",0,((30/(EY72*$F72)*(EY72*$F72-EZ72))/30))+IF(FC72="",0,((30/(FB72*$F72)*(FB72*$F72-FC72))/30))+IF(FF72="",0,((30/(FE72*$F72)*(FE72*$F72-FF72))/30))+IF(FI72="",0,((30/(FH72*$F72)*(FH72*$F72-FI72))/30))+IF(FL72="",0,((30/(FK72*$F72)*(FK72*$F72-FL72))/30))+IF(FO72="",0,((30/(FN72*$F72)*(FN72*$F72-FO72))/30))+IF(FR72="",0,((30/(FQ72*$F72)*(FQ72*$F72-FR72))/30))+IF(FU72="",0,((30/(FT72*$F72)*(FT72*$F72-FU72))/30))+IF(FX72="",0,((30/(FW72*$F72)*(FW72*$F72-FX72))/30))+IF(GA72="",0,((30/(FZ72*$F72)*(FZ72*$F72-GA72))/30))+IF(GD72="",0,((30/(GC72*$F72)*(GC72*$F72-GD72))/30))+IF(GG72="",0,((30/(GF72*$F72)*(GF72*$F72-GG72))/30))&gt;($E72-1-$BM72-$DC72-$ES72),$E72-1-$BM72-$DC72-$ES72,IF(EZ72="",0,((30/(EY72*$F72)*(EY72*$F72-EZ72))/30))+IF(FC72="",0,((30/(FB72*$F72)*(FB72*$F72-FC72))/30))+IF(FF72="",0,((30/(FE72*$F72)*(FE72*$F72-FF72))/30))+IF(FI72="",0,((30/(FH72*$F72)*(FH72*$F72-FI72))/30))+IF(FL72="",0,((30/(FK72*$F72)*(FK72*$F72-FL72))/30))+IF(FO72="",0,((30/(FN72*$F72)*(FN72*$F72-FO72))/30))+IF(FR72="",0,((30/(FQ72*$F72)*(FQ72*$F72-FR72))/30))+IF(FU72="",0,((30/(FT72*$F72)*(FT72*$F72-FU72))/30))+IF(FX72="",0,((30/(FW72*$F72)*(FW72*$F72-FX72))/30))+IF(GA72="",0,((30/(FZ72*$F72)*(FZ72*$F72-GA72))/30))+IF(GD72="",0,((30/(GC72*$F72)*(GC72*$F72-GD72))/30))+IF(GG72="",0,((30/(GF72*$F72)*(GF72*$F72-GG72))/30)))),0.01)</f>
        <v>0</v>
      </c>
      <c r="GJ72" s="279">
        <f t="shared" ref="GJ72:GJ135" si="84">ROUND(GI72*$I72,2)</f>
        <v>0</v>
      </c>
      <c r="GK72" s="280">
        <f t="shared" ref="GK72:GK135" si="85">FLOOR(IF($Z72="Ne",0,IF(OR($M72=0,$M72=""),0,IF(IF(FA72="Ano",IF(EZ72="",0,((30/(EY72*$F72)*(EY72*$F72-EZ72))/30)),0)+IF(FD72="Ano",IF(FC72="",0,((30/(FB72*$F72)*(FB72*$F72-FC72))/30)),0)+IF(FG72="Ano",IF(FF72="",0,((30/(FE72*$F72)*(FE72*$F72-FF72))/30)),0)+IF(FJ72="Ano",IF(FI72="",0,((30/(FH72*$F72)*(FH72*$F72-FI72))/30)),0)+IF(FM72="Ano",IF(FL72="",0,((30/(FK72*$F72)*(FK72*$F72-FL72))/30)),0)+IF(FP72="Ano",IF(FO72="",0,((30/(FN72*$F72)*(FN72*$F72-FO72))/30)),0)+IF(FS72="Ano",IF(FR72="",0,((30/(FQ72*$F72)*(FQ72*$F72-FR72))/30)),0)+IF(FV72="Ano",IF(FU72="",0,((30/(FT72*$F72)*(FT72*$F72-FU72))/30)),0)+IF(FY72="Ano",IF(FX72="",0,((30/(FW72*$F72)*(FW72*$F72-FX72))/30)),0)+IF(GB72="Ano",IF(GA72="",0,((30/(FZ72*$F72)*(FZ72*$F72-GA72))/30)),0)+IF(GE72="Ano",IF(GD72="",0,((30/(GC72*$F72)*(GC72*$F72-GD72))/30)),0)+IF(GH72="Ano",IF(GG72="",0,((30/(GF72*$F72)*(GF72*$F72-GG72))/30)),0)&gt;($M72-1-$BO72-$DE72-$EU72),($M72-1-$BO72-$DE72-$EU72),IF(FA72="Ano",IF(EZ72="",0,((30/(EY72*$F72)*(EY72*$F72-EZ72))/30)),0)+IF(FD72="Ano",IF(FC72="",0,((30/(FB72*$F72)*(FB72*$F72-FC72))/30)),0)+IF(FG72="Ano",IF(FF72="",0,((30/(FE72*$F72)*(FE72*$F72-FF72))/30)),0)+IF(FJ72="Ano",IF(FI72="",0,((30/(FH72*$F72)*(FH72*$F72-FI72))/30)),0)+IF(FM72="Ano",IF(FL72="",0,((30/(FK72*$F72)*(FK72*$F72-FL72))/30)),0)+IF(FP72="Ano",IF(FO72="",0,((30/(FN72*$F72)*(FN72*$F72-FO72))/30)),0)+IF(FS72="Ano",IF(FR72="",0,((30/(FQ72*$F72)*(FQ72*$F72-FR72))/30)),0)+IF(FV72="Ano",IF(FU72="",0,((30/(FT72*$F72)*(FT72*$F72-FU72))/30)),0)+IF(FY72="Ano",IF(FX72="",0,((30/(FW72*$F72)*(FW72*$F72-FX72))/30)),0)+IF(GB72="Ano",IF(GA72="",0,((30/(FZ72*$F72)*(FZ72*$F72-GA72))/30)),0)+IF(GE72="Ano",IF(GD72="",0,((30/(GC72*$F72)*(GC72*$F72-GD72))/30)),0)+IF(GH72="Ano",IF(GG72="",0,((30/(GF72*$F72)*(GF72*$F72-GG72))/30)),0)))),0.01)</f>
        <v>0</v>
      </c>
      <c r="GL72" s="281">
        <f t="shared" ref="GL72:GL135" si="86">ROUND(GK72*$N72,2)</f>
        <v>0</v>
      </c>
      <c r="GM72" s="23"/>
      <c r="GN72" s="23"/>
      <c r="GO72" s="174">
        <v>160</v>
      </c>
      <c r="GP72" s="573"/>
      <c r="GQ72" s="175"/>
      <c r="GR72" s="174">
        <v>160</v>
      </c>
      <c r="GS72" s="573"/>
      <c r="GT72" s="175"/>
      <c r="GU72" s="174">
        <v>160</v>
      </c>
      <c r="GV72" s="573"/>
      <c r="GW72" s="175"/>
      <c r="GX72" s="174">
        <v>160</v>
      </c>
      <c r="GY72" s="573"/>
      <c r="GZ72" s="175"/>
      <c r="HA72" s="174">
        <v>160</v>
      </c>
      <c r="HB72" s="573"/>
      <c r="HC72" s="175"/>
      <c r="HD72" s="174">
        <v>160</v>
      </c>
      <c r="HE72" s="573"/>
      <c r="HF72" s="175"/>
      <c r="HG72" s="174">
        <v>160</v>
      </c>
      <c r="HH72" s="573"/>
      <c r="HI72" s="175"/>
      <c r="HJ72" s="174">
        <v>160</v>
      </c>
      <c r="HK72" s="573"/>
      <c r="HL72" s="175"/>
      <c r="HM72" s="174">
        <v>160</v>
      </c>
      <c r="HN72" s="573"/>
      <c r="HO72" s="175"/>
      <c r="HP72" s="174">
        <v>160</v>
      </c>
      <c r="HQ72" s="573"/>
      <c r="HR72" s="175"/>
      <c r="HS72" s="174">
        <v>160</v>
      </c>
      <c r="HT72" s="573"/>
      <c r="HU72" s="175"/>
      <c r="HV72" s="174">
        <v>160</v>
      </c>
      <c r="HW72" s="573"/>
      <c r="HX72" s="175"/>
      <c r="HY72" s="278">
        <f t="shared" ref="HY72:HY135" si="87">FLOOR(IF($Z72="Ne",0,IF(IF(GP72="",0,((30/(GO72*$F72)*(GO72*$F72-GP72))/30))+IF(GS72="",0,((30/(GR72*$F72)*(GR72*$F72-GS72))/30))+IF(GV72="",0,((30/(GU72*$F72)*(GU72*$F72-GV72))/30))+IF(GY72="",0,((30/(GX72*$F72)*(GX72*$F72-GY72))/30))+IF(HB72="",0,((30/(HA72*$F72)*(HA72*$F72-HB72))/30))+IF(HE72="",0,((30/(HD72*$F72)*(HD72*$F72-HE72))/30))+IF(HH72="",0,((30/(HG72*$F72)*(HG72*$F72-HH72))/30))+IF(HK72="",0,((30/(HJ72*$F72)*(HJ72*$F72-HK72))/30))+IF(HN72="",0,((30/(HM72*$F72)*(HM72*$F72-HN72))/30))+IF(HQ72="",0,((30/(HP72*$F72)*(HP72*$F72-HQ72))/30))+IF(HT72="",0,((30/(HS72*$F72)*(HS72*$F72-HT72))/30))+IF(HW72="",0,((30/(HV72*$F72)*(HV72*$F72-HW72))/30))&gt;($E72-1-$BM72-$DC72-$ES72-$GI72),$E72-1-$BM72-$DC72-$ES72-$GI72,IF(GP72="",0,((30/(GO72*$F72)*(GO72*$F72-GP72))/30))+IF(GS72="",0,((30/(GR72*$F72)*(GR72*$F72-GS72))/30))+IF(GV72="",0,((30/(GU72*$F72)*(GU72*$F72-GV72))/30))+IF(GY72="",0,((30/(GX72*$F72)*(GX72*$F72-GY72))/30))+IF(HB72="",0,((30/(HA72*$F72)*(HA72*$F72-HB72))/30))+IF(HE72="",0,((30/(HD72*$F72)*(HD72*$F72-HE72))/30))+IF(HH72="",0,((30/(HG72*$F72)*(HG72*$F72-HH72))/30))+IF(HK72="",0,((30/(HJ72*$F72)*(HJ72*$F72-HK72))/30))+IF(HN72="",0,((30/(HM72*$F72)*(HM72*$F72-HN72))/30))+IF(HQ72="",0,((30/(HP72*$F72)*(HP72*$F72-HQ72))/30))+IF(HT72="",0,((30/(HS72*$F72)*(HS72*$F72-HT72))/30))+IF(HW72="",0,((30/(HV72*$F72)*(HV72*$F72-HW72))/30)))),0.01)</f>
        <v>0</v>
      </c>
      <c r="HZ72" s="279">
        <f t="shared" ref="HZ72:HZ135" si="88">ROUND(HY72*$I72,2)</f>
        <v>0</v>
      </c>
      <c r="IA72" s="280">
        <f t="shared" ref="IA72:IA135" si="89">FLOOR(IF($Z72="Ne",0,IF(OR($M72=0,$M72=""),0,IF(IF(GQ72="Ano",IF(GP72="",0,((30/(GO72*$F72)*(GO72*$F72-GP72))/30)),0)+IF(GT72="Ano",IF(GS72="",0,((30/(GR72*$F72)*(GR72*$F72-GS72))/30)),0)+IF(GW72="Ano",IF(GV72="",0,((30/(GU72*$F72)*(GU72*$F72-GV72))/30)),0)+IF(GZ72="Ano",IF(GY72="",0,((30/(GX72*$F72)*(GX72*$F72-GY72))/30)),0)+IF(HC72="Ano",IF(HB72="",0,((30/(HA72*$F72)*(HA72*$F72-HB72))/30)),0)+IF(HF72="Ano",IF(HE72="",0,((30/(HD72*$F72)*(HD72*$F72-HE72))/30)),0)+IF(HI72="Ano",IF(HH72="",0,((30/(HG72*$F72)*(HG72*$F72-HH72))/30)),0)+IF(HL72="Ano",IF(HK72="",0,((30/(HJ72*$F72)*(HJ72*$F72-HK72))/30)),0)+IF(HO72="Ano",IF(HN72="",0,((30/(HM72*$F72)*(HM72*$F72-HN72))/30)),0)+IF(HR72="Ano",IF(HQ72="",0,((30/(HP72*$F72)*(HP72*$F72-HQ72))/30)),0)+IF(HU72="Ano",IF(HT72="",0,((30/(HS72*$F72)*(HS72*$F72-HT72))/30)),0)+IF(HX72="Ano",IF(HW72="",0,((30/(HV72*$F72)*(HV72*$F72-HW72))/30)),0)&gt;($M72-1-$BO72-$DE72-$EU72-$GK72),($M72-1-$BO72-$DE72-$EU72-$GK72),IF(GQ72="Ano",IF(GP72="",0,((30/(GO72*$F72)*(GO72*$F72-GP72))/30)),0)+IF(GT72="Ano",IF(GS72="",0,((30/(GR72*$F72)*(GR72*$F72-GS72))/30)),0)+IF(GW72="Ano",IF(GV72="",0,((30/(GU72*$F72)*(GU72*$F72-GV72))/30)),0)+IF(GZ72="Ano",IF(GY72="",0,((30/(GX72*$F72)*(GX72*$F72-GY72))/30)),0)+IF(HC72="Ano",IF(HB72="",0,((30/(HA72*$F72)*(HA72*$F72-HB72))/30)),0)+IF(HF72="Ano",IF(HE72="",0,((30/(HD72*$F72)*(HD72*$F72-HE72))/30)),0)+IF(HI72="Ano",IF(HH72="",0,((30/(HG72*$F72)*(HG72*$F72-HH72))/30)),0)+IF(HL72="Ano",IF(HK72="",0,((30/(HJ72*$F72)*(HJ72*$F72-HK72))/30)),0)+IF(HO72="Ano",IF(HN72="",0,((30/(HM72*$F72)*(HM72*$F72-HN72))/30)),0)+IF(HR72="Ano",IF(HQ72="",0,((30/(HP72*$F72)*(HP72*$F72-HQ72))/30)),0)+IF(HU72="Ano",IF(HT72="",0,((30/(HS72*$F72)*(HS72*$F72-HT72))/30)),0)+IF(HX72="Ano",IF(HW72="",0,((30/(HV72*$F72)*(HV72*$F72-HW72))/30)),0)))),0.01)</f>
        <v>0</v>
      </c>
      <c r="IB72" s="281">
        <f t="shared" ref="IB72:IB135" si="90">ROUND(IA72*$N72,2)</f>
        <v>0</v>
      </c>
      <c r="IC72" s="23"/>
      <c r="ID72" s="23"/>
      <c r="IE72" s="174">
        <v>160</v>
      </c>
      <c r="IF72" s="573"/>
      <c r="IG72" s="175"/>
      <c r="IH72" s="174">
        <v>160</v>
      </c>
      <c r="II72" s="573"/>
      <c r="IJ72" s="175"/>
      <c r="IK72" s="174">
        <v>160</v>
      </c>
      <c r="IL72" s="573"/>
      <c r="IM72" s="175"/>
      <c r="IN72" s="174">
        <v>160</v>
      </c>
      <c r="IO72" s="573"/>
      <c r="IP72" s="175"/>
      <c r="IQ72" s="174">
        <v>160</v>
      </c>
      <c r="IR72" s="573"/>
      <c r="IS72" s="175"/>
      <c r="IT72" s="174">
        <v>160</v>
      </c>
      <c r="IU72" s="573"/>
      <c r="IV72" s="175"/>
      <c r="IW72" s="174">
        <v>160</v>
      </c>
      <c r="IX72" s="573"/>
      <c r="IY72" s="175"/>
      <c r="IZ72" s="174">
        <v>160</v>
      </c>
      <c r="JA72" s="573"/>
      <c r="JB72" s="175"/>
      <c r="JC72" s="174">
        <v>160</v>
      </c>
      <c r="JD72" s="573"/>
      <c r="JE72" s="175"/>
      <c r="JF72" s="174">
        <v>160</v>
      </c>
      <c r="JG72" s="573"/>
      <c r="JH72" s="175"/>
      <c r="JI72" s="174">
        <v>160</v>
      </c>
      <c r="JJ72" s="573"/>
      <c r="JK72" s="175"/>
      <c r="JL72" s="174">
        <v>160</v>
      </c>
      <c r="JM72" s="573"/>
      <c r="JN72" s="175"/>
      <c r="JO72" s="278">
        <f t="shared" ref="JO72:JO135" si="91">FLOOR(IF($Z72="Ne",0,IF(IF(IF72="",0,((30/(IE72*$F72)*(IE72*$F72-IF72))/30))+IF(II72="",0,((30/(IH72*$F72)*(IH72*$F72-II72))/30))+IF(IL72="",0,((30/(IK72*$F72)*(IK72*$F72-IL72))/30))+IF(IO72="",0,((30/(IN72*$F72)*(IN72*$F72-IO72))/30))+IF(IR72="",0,((30/(IQ72*$F72)*(IQ72*$F72-IR72))/30))+IF(IU72="",0,((30/(IT72*$F72)*(IT72*$F72-IU72))/30))+IF(IX72="",0,((30/(IW72*$F72)*(IW72*$F72-IX72))/30))+IF(JA72="",0,((30/(IZ72*$F72)*(IZ72*$F72-JA72))/30))+IF(JD72="",0,((30/(JC72*$F72)*(JC72*$F72-JD72))/30))+IF(JG72="",0,((30/(JF72*$F72)*(JF72*$F72-JG72))/30))+IF(JJ72="",0,((30/(JI72*$F72)*(JI72*$F72-JJ72))/30))+IF(JM72="",0,((30/(JL72*$F72)*(JL72*$F72-JM72))/30))&gt;($E72-1-$BM72-$DC72-$ES72-$GI72-$HY72),$E72-1-$BM72-$DC72-$ES72-$GI72-$HY72,IF(IF72="",0,((30/(IE72*$F72)*(IE72*$F72-IF72))/30))+IF(II72="",0,((30/(IH72*$F72)*(IH72*$F72-II72))/30))+IF(IL72="",0,((30/(IK72*$F72)*(IK72*$F72-IL72))/30))+IF(IO72="",0,((30/(IN72*$F72)*(IN72*$F72-IO72))/30))+IF(IR72="",0,((30/(IQ72*$F72)*(IQ72*$F72-IR72))/30))+IF(IU72="",0,((30/(IT72*$F72)*(IT72*$F72-IU72))/30))+IF(IX72="",0,((30/(IW72*$F72)*(IW72*$F72-IX72))/30))+IF(JA72="",0,((30/(IZ72*$F72)*(IZ72*$F72-JA72))/30))+IF(JD72="",0,((30/(JC72*$F72)*(JC72*$F72-JD72))/30))+IF(JG72="",0,((30/(JF72*$F72)*(JF72*$F72-JG72))/30))+IF(JJ72="",0,((30/(JI72*$F72)*(JI72*$F72-JJ72))/30))+IF(JM72="",0,((30/(JL72*$F72)*(JL72*$F72-JM72))/30)))),0.01)</f>
        <v>0</v>
      </c>
      <c r="JP72" s="279">
        <f t="shared" ref="JP72:JP135" si="92">ROUND(JO72*$I72,2)</f>
        <v>0</v>
      </c>
      <c r="JQ72" s="280">
        <f t="shared" ref="JQ72:JQ135" si="93">FLOOR(IF($Z72="Ne",0,IF(OR($M72=0,$M72=""),0,IF(IF(IG72="Ano",IF(IF72="",0,((30/(IE72*$F72)*(IE72*$F72-IF72))/30)),0)+IF(IJ72="Ano",IF(II72="",0,((30/(IH72*$F72)*(IH72*$F72-II72))/30)),0)+IF(IM72="Ano",IF(IL72="",0,((30/(IK72*$F72)*(IK72*$F72-IL72))/30)),0)+IF(IP72="Ano",IF(IO72="",0,((30/(IN72*$F72)*(IN72*$F72-IO72))/30)),0)+IF(IS72="Ano",IF(IR72="",0,((30/(IQ72*$F72)*(IQ72*$F72-IR72))/30)),0)+IF(IV72="Ano",IF(IU72="",0,((30/(IT72*$F72)*(IT72*$F72-IU72))/30)),0)+IF(IY72="Ano",IF(IX72="",0,((30/(IW72*$F72)*(IW72*$F72-IX72))/30)),0)+IF(JB72="Ano",IF(JA72="",0,((30/(IZ72*$F72)*(IZ72*$F72-JA72))/30)),0)+IF(JE72="Ano",IF(JD72="",0,((30/(JC72*$F72)*(JC72*$F72-JD72))/30)),0)+IF(JH72="Ano",IF(JG72="",0,((30/(JF72*$F72)*(JF72*$F72-JG72))/30)),0)+IF(JK72="Ano",IF(JJ72="",0,((30/(JI72*$F72)*(JI72*$F72-JJ72))/30)),0)+IF(JN72="Ano",IF(JM72="",0,((30/(JL72*$F72)*(JL72*$F72-JM72))/30)),0)&gt;($M72-1-$BO72-$DE72-$EU72-$GK72-$IA72),($M72-1-$BO72-$DE72-$EU72-$GK72-$IA72),IF(IG72="Ano",IF(IF72="",0,((30/(IE72*$F72)*(IE72*$F72-IF72))/30)),0)+IF(IJ72="Ano",IF(II72="",0,((30/(IH72*$F72)*(IH72*$F72-II72))/30)),0)+IF(IM72="Ano",IF(IL72="",0,((30/(IK72*$F72)*(IK72*$F72-IL72))/30)),0)+IF(IP72="Ano",IF(IO72="",0,((30/(IN72*$F72)*(IN72*$F72-IO72))/30)),0)+IF(IS72="Ano",IF(IR72="",0,((30/(IQ72*$F72)*(IQ72*$F72-IR72))/30)),0)+IF(IV72="Ano",IF(IU72="",0,((30/(IT72*$F72)*(IT72*$F72-IU72))/30)),0)+IF(IY72="Ano",IF(IX72="",0,((30/(IW72*$F72)*(IW72*$F72-IX72))/30)),0)+IF(JB72="Ano",IF(JA72="",0,((30/(IZ72*$F72)*(IZ72*$F72-JA72))/30)),0)+IF(JE72="Ano",IF(JD72="",0,((30/(JC72*$F72)*(JC72*$F72-JD72))/30)),0)+IF(JH72="Ano",IF(JG72="",0,((30/(JF72*$F72)*(JF72*$F72-JG72))/30)),0)+IF(JK72="Ano",IF(JJ72="",0,((30/(JI72*$F72)*(JI72*$F72-JJ72))/30)),0)+IF(JN72="Ano",IF(JM72="",0,((30/(JL72*$F72)*(JL72*$F72-JM72))/30)),0)))),0.01)</f>
        <v>0</v>
      </c>
      <c r="JR72" s="281">
        <f t="shared" ref="JR72:JR135" si="94">ROUND(JQ72*$N72,2)</f>
        <v>0</v>
      </c>
      <c r="JS72" s="23"/>
      <c r="JT72" s="23"/>
      <c r="JU72" s="174">
        <v>160</v>
      </c>
      <c r="JV72" s="573"/>
      <c r="JW72" s="175"/>
      <c r="JX72" s="174">
        <v>160</v>
      </c>
      <c r="JY72" s="573"/>
      <c r="JZ72" s="175"/>
      <c r="KA72" s="174">
        <v>160</v>
      </c>
      <c r="KB72" s="573"/>
      <c r="KC72" s="175"/>
      <c r="KD72" s="174">
        <v>160</v>
      </c>
      <c r="KE72" s="573"/>
      <c r="KF72" s="175"/>
      <c r="KG72" s="174">
        <v>160</v>
      </c>
      <c r="KH72" s="573"/>
      <c r="KI72" s="175"/>
      <c r="KJ72" s="174">
        <v>160</v>
      </c>
      <c r="KK72" s="573"/>
      <c r="KL72" s="175"/>
      <c r="KM72" s="174">
        <v>160</v>
      </c>
      <c r="KN72" s="573"/>
      <c r="KO72" s="175"/>
      <c r="KP72" s="174">
        <v>160</v>
      </c>
      <c r="KQ72" s="573"/>
      <c r="KR72" s="175"/>
      <c r="KS72" s="174">
        <v>160</v>
      </c>
      <c r="KT72" s="573"/>
      <c r="KU72" s="175"/>
      <c r="KV72" s="174">
        <v>160</v>
      </c>
      <c r="KW72" s="573"/>
      <c r="KX72" s="175"/>
      <c r="KY72" s="174">
        <v>160</v>
      </c>
      <c r="KZ72" s="573"/>
      <c r="LA72" s="175"/>
      <c r="LB72" s="174">
        <v>160</v>
      </c>
      <c r="LC72" s="573"/>
      <c r="LD72" s="175"/>
      <c r="LE72" s="278">
        <f t="shared" ref="LE72:LE135" si="95">FLOOR(IF($Z72="Ne",0,IF(IF(JV72="",0,((30/(JU72*$F72)*(JU72*$F72-JV72))/30))+IF(JY72="",0,((30/(JX72*$F72)*(JX72*$F72-JY72))/30))+IF(KB72="",0,((30/(KA72*$F72)*(KA72*$F72-KB72))/30))+IF(KE72="",0,((30/(KD72*$F72)*(KD72*$F72-KE72))/30))+IF(KH72="",0,((30/(KG72*$F72)*(KG72*$F72-KH72))/30))+IF(KK72="",0,((30/(KJ72*$F72)*(KJ72*$F72-KK72))/30))+IF(KN72="",0,((30/(KM72*$F72)*(KM72*$F72-KN72))/30))+IF(KQ72="",0,((30/(KP72*$F72)*(KP72*$F72-KQ72))/30))+IF(KT72="",0,((30/(KS72*$F72)*(KS72*$F72-KT72))/30))+IF(KW72="",0,((30/(KV72*$F72)*(KV72*$F72-KW72))/30))+IF(KZ72="",0,((30/(KY72*$F72)*(KY72*$F72-KZ72))/30))+IF(LC72="",0,((30/(LB72*$F72)*(LB72*$F72-LC72))/30))&gt;($E72-1-$BM72-$DC72-$ES72-$GI72-$HY72-$JO72),$E72-1-$BM72-$DC72-$ES72-$GI72-$HY72-$JO72,IF(JV72="",0,((30/(JU72*$F72)*(JU72*$F72-JV72))/30))+IF(JY72="",0,((30/(JX72*$F72)*(JX72*$F72-JY72))/30))+IF(KB72="",0,((30/(KA72*$F72)*(KA72*$F72-KB72))/30))+IF(KE72="",0,((30/(KD72*$F72)*(KD72*$F72-KE72))/30))+IF(KH72="",0,((30/(KG72*$F72)*(KG72*$F72-KH72))/30))+IF(KK72="",0,((30/(KJ72*$F72)*(KJ72*$F72-KK72))/30))+IF(KN72="",0,((30/(KM72*$F72)*(KM72*$F72-KN72))/30))+IF(KQ72="",0,((30/(KP72*$F72)*(KP72*$F72-KQ72))/30))+IF(KT72="",0,((30/(KS72*$F72)*(KS72*$F72-KT72))/30))+IF(KW72="",0,((30/(KV72*$F72)*(KV72*$F72-KW72))/30))+IF(KZ72="",0,((30/(KY72*$F72)*(KY72*$F72-KZ72))/30))+IF(LC72="",0,((30/(LB72*$F72)*(LB72*$F72-LC72))/30)))),0.01)</f>
        <v>0</v>
      </c>
      <c r="LF72" s="279">
        <f t="shared" ref="LF72:LF135" si="96">ROUND(LE72*$I72,2)</f>
        <v>0</v>
      </c>
      <c r="LG72" s="280">
        <f t="shared" ref="LG72:LG135" si="97">FLOOR(IF($Z72="Ne",0,IF(OR($M72=0,$M72=""),0,IF(IF(JW72="Ano",IF(JV72="",0,((30/(JU72*$F72)*(JU72*$F72-JV72))/30)),0)+IF(JZ72="Ano",IF(JY72="",0,((30/(JX72*$F72)*(JX72*$F72-JY72))/30)),0)+IF(KC72="Ano",IF(KB72="",0,((30/(KA72*$F72)*(KA72*$F72-KB72))/30)),0)+IF(KF72="Ano",IF(KE72="",0,((30/(KD72*$F72)*(KD72*$F72-KE72))/30)),0)+IF(KI72="Ano",IF(KH72="",0,((30/(KG72*$F72)*(KG72*$F72-KH72))/30)),0)+IF(KL72="Ano",IF(KK72="",0,((30/(KJ72*$F72)*(KJ72*$F72-KK72))/30)),0)+IF(KO72="Ano",IF(KN72="",0,((30/(KM72*$F72)*(KM72*$F72-KN72))/30)),0)+IF(KR72="Ano",IF(KQ72="",0,((30/(KP72*$F72)*(KP72*$F72-KQ72))/30)),0)+IF(KU72="Ano",IF(KT72="",0,((30/(KS72*$F72)*(KS72*$F72-KT72))/30)),0)+IF(KX72="Ano",IF(KW72="",0,((30/(KV72*$F72)*(KV72*$F72-KW72))/30)),0)+IF(LA72="Ano",IF(KZ72="",0,((30/(KY72*$F72)*(KY72*$F72-KZ72))/30)),0)+IF(LD72="Ano",IF(LC72="",0,((30/(LB72*$F72)*(LB72*$F72-LC72))/30)),0)&gt;($M72-1-$BO72-$DE72-$EU72-$GK72-$IA72-$JQ72),($M72-1-$BO72-$DE72-$EU72-$GK72-$IA72-$JQ72),IF(JW72="Ano",IF(JV72="",0,((30/(JU72*$F72)*(JU72*$F72-JV72))/30)),0)+IF(JZ72="Ano",IF(JY72="",0,((30/(JX72*$F72)*(JX72*$F72-JY72))/30)),0)+IF(KC72="Ano",IF(KB72="",0,((30/(KA72*$F72)*(KA72*$F72-KB72))/30)),0)+IF(KF72="Ano",IF(KE72="",0,((30/(KD72*$F72)*(KD72*$F72-KE72))/30)),0)+IF(KI72="Ano",IF(KH72="",0,((30/(KG72*$F72)*(KG72*$F72-KH72))/30)),0)+IF(KL72="Ano",IF(KK72="",0,((30/(KJ72*$F72)*(KJ72*$F72-KK72))/30)),0)+IF(KO72="Ano",IF(KN72="",0,((30/(KM72*$F72)*(KM72*$F72-KN72))/30)),0)+IF(KR72="Ano",IF(KQ72="",0,((30/(KP72*$F72)*(KP72*$F72-KQ72))/30)),0)+IF(KU72="Ano",IF(KT72="",0,((30/(KS72*$F72)*(KS72*$F72-KT72))/30)),0)+IF(KX72="Ano",IF(KW72="",0,((30/(KV72*$F72)*(KV72*$F72-KW72))/30)),0)+IF(LA72="Ano",IF(KZ72="",0,((30/(KY72*$F72)*(KY72*$F72-KZ72))/30)),0)+IF(LD72="Ano",IF(LC72="",0,((30/(LB72*$F72)*(LB72*$F72-LC72))/30)),0)))),0.01)</f>
        <v>0</v>
      </c>
      <c r="LH72" s="281">
        <f t="shared" ref="LH72:LH135" si="98">ROUND(LG72*$N72,2)</f>
        <v>0</v>
      </c>
      <c r="LI72" s="23"/>
      <c r="LJ72" s="23"/>
      <c r="LK72" s="174">
        <v>160</v>
      </c>
      <c r="LL72" s="573"/>
      <c r="LM72" s="175"/>
      <c r="LN72" s="174">
        <v>160</v>
      </c>
      <c r="LO72" s="573"/>
      <c r="LP72" s="175"/>
      <c r="LQ72" s="174">
        <v>160</v>
      </c>
      <c r="LR72" s="573"/>
      <c r="LS72" s="175"/>
      <c r="LT72" s="174">
        <v>160</v>
      </c>
      <c r="LU72" s="573"/>
      <c r="LV72" s="175"/>
      <c r="LW72" s="174">
        <v>160</v>
      </c>
      <c r="LX72" s="573"/>
      <c r="LY72" s="175"/>
      <c r="LZ72" s="174">
        <v>160</v>
      </c>
      <c r="MA72" s="573"/>
      <c r="MB72" s="175"/>
      <c r="MC72" s="174">
        <v>160</v>
      </c>
      <c r="MD72" s="573"/>
      <c r="ME72" s="175"/>
      <c r="MF72" s="174">
        <v>160</v>
      </c>
      <c r="MG72" s="573"/>
      <c r="MH72" s="175"/>
      <c r="MI72" s="174">
        <v>160</v>
      </c>
      <c r="MJ72" s="573"/>
      <c r="MK72" s="175"/>
      <c r="ML72" s="174">
        <v>160</v>
      </c>
      <c r="MM72" s="573"/>
      <c r="MN72" s="175"/>
      <c r="MO72" s="174">
        <v>160</v>
      </c>
      <c r="MP72" s="573"/>
      <c r="MQ72" s="175"/>
      <c r="MR72" s="174">
        <v>160</v>
      </c>
      <c r="MS72" s="573"/>
      <c r="MT72" s="175"/>
      <c r="MU72" s="278">
        <f t="shared" ref="MU72:MU135" si="99">FLOOR(IF($Z72="Ne",0,IF(IF(LL72="",0,((30/(LK72*$F72)*(LK72*$F72-LL72))/30))+IF(LO72="",0,((30/(LN72*$F72)*(LN72*$F72-LO72))/30))+IF(LR72="",0,((30/(LQ72*$F72)*(LQ72*$F72-LR72))/30))+IF(LU72="",0,((30/(LT72*$F72)*(LT72*$F72-LU72))/30))+IF(LX72="",0,((30/(LW72*$F72)*(LW72*$F72-LX72))/30))+IF(MA72="",0,((30/(LZ72*$F72)*(LZ72*$F72-MA72))/30))+IF(MD72="",0,((30/(MC72*$F72)*(MC72*$F72-MD72))/30))+IF(MG72="",0,((30/(MF72*$F72)*(MF72*$F72-MG72))/30))+IF(MJ72="",0,((30/(MI72*$F72)*(MI72*$F72-MJ72))/30))+IF(MM72="",0,((30/(ML72*$F72)*(ML72*$F72-MM72))/30))+IF(MP72="",0,((30/(MO72*$F72)*(MO72*$F72-MP72))/30))+IF(MS72="",0,((30/(MR72*$F72)*(MR72*$F72-MS72))/30))&gt;($E72-1-$BM72-$DC72-$ES72-$GI72-$HY72-$JO72-$LE72),$E72-1-$BM72-$DC72-$ES72-$GI72-$HY72-$JO72-$LE72,IF(LL72="",0,((30/(LK72*$F72)*(LK72*$F72-LL72))/30))+IF(LO72="",0,((30/(LN72*$F72)*(LN72*$F72-LO72))/30))+IF(LR72="",0,((30/(LQ72*$F72)*(LQ72*$F72-LR72))/30))+IF(LU72="",0,((30/(LT72*$F72)*(LT72*$F72-LU72))/30))+IF(LX72="",0,((30/(LW72*$F72)*(LW72*$F72-LX72))/30))+IF(MA72="",0,((30/(LZ72*$F72)*(LZ72*$F72-MA72))/30))+IF(MD72="",0,((30/(MC72*$F72)*(MC72*$F72-MD72))/30))+IF(MG72="",0,((30/(MF72*$F72)*(MF72*$F72-MG72))/30))+IF(MJ72="",0,((30/(MI72*$F72)*(MI72*$F72-MJ72))/30))+IF(MM72="",0,((30/(ML72*$F72)*(ML72*$F72-MM72))/30))+IF(MP72="",0,((30/(MO72*$F72)*(MO72*$F72-MP72))/30))+IF(MS72="",0,((30/(MR72*$F72)*(MR72*$F72-MS72))/30)))),0.01)</f>
        <v>0</v>
      </c>
      <c r="MV72" s="279">
        <f t="shared" ref="MV72:MV135" si="100">ROUND(MU72*$I72,2)</f>
        <v>0</v>
      </c>
      <c r="MW72" s="280">
        <f t="shared" ref="MW72:MW135" si="101">FLOOR(IF($Z72="Ne",0,IF(OR($M72=0,$M72=""),0,IF(IF(LM72="Ano",IF(LL72="",0,((30/(LK72*$F72)*(LK72*$F72-LL72))/30)),0)+IF(LP72="Ano",IF(LO72="",0,((30/(LN72*$F72)*(LN72*$F72-LO72))/30)),0)+IF(LS72="Ano",IF(LR72="",0,((30/(LQ72*$F72)*(LQ72*$F72-LR72))/30)),0)+IF(LV72="Ano",IF(LU72="",0,((30/(LT72*$F72)*(LT72*$F72-LU72))/30)),0)+IF(LY72="Ano",IF(LX72="",0,((30/(LW72*$F72)*(LW72*$F72-LX72))/30)),0)+IF(MB72="Ano",IF(MA72="",0,((30/(LZ72*$F72)*(LZ72*$F72-MA72))/30)),0)+IF(ME72="Ano",IF(MD72="",0,((30/(MC72*$F72)*(MC72*$F72-MD72))/30)),0)+IF(MH72="Ano",IF(MG72="",0,((30/(MF72*$F72)*(MF72*$F72-MG72))/30)),0)+IF(MK72="Ano",IF(MJ72="",0,((30/(MI72*$F72)*(MI72*$F72-MJ72))/30)),0)+IF(MN72="Ano",IF(MM72="",0,((30/(ML72*$F72)*(ML72*$F72-MM72))/30)),0)+IF(MQ72="Ano",IF(MP72="",0,((30/(MO72*$F72)*(MO72*$F72-MP72))/30)),0)+IF(MT72="Ano",IF(MS72="",0,((30/(MR72*$F72)*(MR72*$F72-MS72))/30)),0)&gt;($M72-1-$BO72-$DE72-$EU72-$GK72-$IA72-$JQ72-$LG72),($M72-1-$BO72-$DE72-$EU72-$GK72-$IA72-$JQ72-$LG72),IF(LM72="Ano",IF(LL72="",0,((30/(LK72*$F72)*(LK72*$F72-LL72))/30)),0)+IF(LP72="Ano",IF(LO72="",0,((30/(LN72*$F72)*(LN72*$F72-LO72))/30)),0)+IF(LS72="Ano",IF(LR72="",0,((30/(LQ72*$F72)*(LQ72*$F72-LR72))/30)),0)+IF(LV72="Ano",IF(LU72="",0,((30/(LT72*$F72)*(LT72*$F72-LU72))/30)),0)+IF(LY72="Ano",IF(LX72="",0,((30/(LW72*$F72)*(LW72*$F72-LX72))/30)),0)+IF(MB72="Ano",IF(MA72="",0,((30/(LZ72*$F72)*(LZ72*$F72-MA72))/30)),0)+IF(ME72="Ano",IF(MD72="",0,((30/(MC72*$F72)*(MC72*$F72-MD72))/30)),0)+IF(MH72="Ano",IF(MG72="",0,((30/(MF72*$F72)*(MF72*$F72-MG72))/30)),0)+IF(MK72="Ano",IF(MJ72="",0,((30/(MI72*$F72)*(MI72*$F72-MJ72))/30)),0)+IF(MN72="Ano",IF(MM72="",0,((30/(ML72*$F72)*(ML72*$F72-MM72))/30)),0)+IF(MQ72="Ano",IF(MP72="",0,((30/(MO72*$F72)*(MO72*$F72-MP72))/30)),0)+IF(MT72="Ano",IF(MS72="",0,((30/(MR72*$F72)*(MR72*$F72-MS72))/30)),0)))),0.01)</f>
        <v>0</v>
      </c>
      <c r="MX72" s="281">
        <f t="shared" ref="MX72:MX135" si="102">ROUND(MW72*$N72,2)</f>
        <v>0</v>
      </c>
      <c r="MY72" s="23"/>
      <c r="MZ72" s="23"/>
      <c r="NA72" s="174">
        <v>160</v>
      </c>
      <c r="NB72" s="573"/>
      <c r="NC72" s="175"/>
      <c r="ND72" s="174">
        <v>160</v>
      </c>
      <c r="NE72" s="573"/>
      <c r="NF72" s="175"/>
      <c r="NG72" s="174">
        <v>160</v>
      </c>
      <c r="NH72" s="573"/>
      <c r="NI72" s="175"/>
      <c r="NJ72" s="174">
        <v>160</v>
      </c>
      <c r="NK72" s="573"/>
      <c r="NL72" s="175"/>
      <c r="NM72" s="174">
        <v>160</v>
      </c>
      <c r="NN72" s="573"/>
      <c r="NO72" s="175"/>
      <c r="NP72" s="174">
        <v>160</v>
      </c>
      <c r="NQ72" s="573"/>
      <c r="NR72" s="175"/>
      <c r="NS72" s="174">
        <v>160</v>
      </c>
      <c r="NT72" s="573"/>
      <c r="NU72" s="175"/>
      <c r="NV72" s="174">
        <v>160</v>
      </c>
      <c r="NW72" s="573"/>
      <c r="NX72" s="175"/>
      <c r="NY72" s="174">
        <v>160</v>
      </c>
      <c r="NZ72" s="573"/>
      <c r="OA72" s="175"/>
      <c r="OB72" s="174">
        <v>160</v>
      </c>
      <c r="OC72" s="573"/>
      <c r="OD72" s="175"/>
      <c r="OE72" s="174">
        <v>160</v>
      </c>
      <c r="OF72" s="573"/>
      <c r="OG72" s="175"/>
      <c r="OH72" s="174">
        <v>160</v>
      </c>
      <c r="OI72" s="573"/>
      <c r="OJ72" s="175"/>
      <c r="OK72" s="278">
        <f t="shared" ref="OK72:OK135" si="103">FLOOR(IF($Z72="Ne",0,IF(IF(NB72="",0,((30/(NA72*$F72)*(NA72*$F72-NB72))/30))+IF(NE72="",0,((30/(ND72*$F72)*(ND72*$F72-NE72))/30))+IF(NH72="",0,((30/(NG72*$F72)*(NG72*$F72-NH72))/30))+IF(NK72="",0,((30/(NJ72*$F72)*(NJ72*$F72-NK72))/30))+IF(NN72="",0,((30/(NM72*$F72)*(NM72*$F72-NN72))/30))+IF(NQ72="",0,((30/(NP72*$F72)*(NP72*$F72-NQ72))/30))+IF(NT72="",0,((30/(NS72*$F72)*(NS72*$F72-NT72))/30))+IF(NW72="",0,((30/(NV72*$F72)*(NV72*$F72-NW72))/30))+IF(NZ72="",0,((30/(NY72*$F72)*(NY72*$F72-NZ72))/30))+IF(OC72="",0,((30/(OB72*$F72)*(OB72*$F72-OC72))/30))+IF(OF72="",0,((30/(OE72*$F72)*(OE72*$F72-OF72))/30))+IF(OI72="",0,((30/(OH72*$F72)*(OH72*$F72-OI72))/30))&gt;($E72-1-$BM72-$DC72-$ES72-$GI72-$HY72-$JO72-$LE72-$MU72),$E72-1-$BM72-$DC72-$ES72-$GI72-$HY72-$JO72-$LE72-$MU72,IF(NB72="",0,((30/(NA72*$F72)*(NA72*$F72-NB72))/30))+IF(NE72="",0,((30/(ND72*$F72)*(ND72*$F72-NE72))/30))+IF(NH72="",0,((30/(NG72*$F72)*(NG72*$F72-NH72))/30))+IF(NK72="",0,((30/(NJ72*$F72)*(NJ72*$F72-NK72))/30))+IF(NN72="",0,((30/(NM72*$F72)*(NM72*$F72-NN72))/30))+IF(NQ72="",0,((30/(NP72*$F72)*(NP72*$F72-NQ72))/30))+IF(NT72="",0,((30/(NS72*$F72)*(NS72*$F72-NT72))/30))+IF(NW72="",0,((30/(NV72*$F72)*(NV72*$F72-NW72))/30))+IF(NZ72="",0,((30/(NY72*$F72)*(NY72*$F72-NZ72))/30))+IF(OC72="",0,((30/(OB72*$F72)*(OB72*$F72-OC72))/30))+IF(OF72="",0,((30/(OE72*$F72)*(OE72*$F72-OF72))/30))+IF(OI72="",0,((30/(OH72*$F72)*(OH72*$F72-OI72))/30)))),0.01)</f>
        <v>0</v>
      </c>
      <c r="OL72" s="279">
        <f t="shared" ref="OL72:OL135" si="104">ROUND(OK72*$I72,2)</f>
        <v>0</v>
      </c>
      <c r="OM72" s="280">
        <f t="shared" ref="OM72:OM135" si="105">FLOOR(IF($Z72="Ne",0,IF(OR($M72=0,$M72=""),0,IF(IF(NC72="Ano",IF(NB72="",0,((30/(NA72*$F72)*(NA72*$F72-NB72))/30)),0)+IF(NF72="Ano",IF(NE72="",0,((30/(ND72*$F72)*(ND72*$F72-NE72))/30)),0)+IF(NI72="Ano",IF(NH72="",0,((30/(NG72*$F72)*(NG72*$F72-NH72))/30)),0)+IF(NL72="Ano",IF(NK72="",0,((30/(NJ72*$F72)*(NJ72*$F72-NK72))/30)),0)+IF(NO72="Ano",IF(NN72="",0,((30/(NM72*$F72)*(NM72*$F72-NN72))/30)),0)+IF(NR72="Ano",IF(NQ72="",0,((30/(NP72*$F72)*(NP72*$F72-NQ72))/30)),0)+IF(NU72="Ano",IF(NT72="",0,((30/(NS72*$F72)*(NS72*$F72-NT72))/30)),0)+IF(NX72="Ano",IF(NW72="",0,((30/(NV72*$F72)*(NV72*$F72-NW72))/30)),0)+IF(OA72="Ano",IF(NZ72="",0,((30/(NY72*$F72)*(NY72*$F72-NZ72))/30)),0)+IF(OD72="Ano",IF(OC72="",0,((30/(OB72*$F72)*(OB72*$F72-OC72))/30)),0)+IF(OG72="Ano",IF(OF72="",0,((30/(OE72*$F72)*(OE72*$F72-OF72))/30)),0)+IF(OJ72="Ano",IF(OI72="",0,((30/(OH72*$F72)*(OH72*$F72-OI72))/30)),0)&gt;($M72-1-$BO72-$DE72-$EU72-$GK72-$IA72-$JQ72-$LG72-$MW72),($M72-1-$BO72-$DE72-$EU72-$GK72-$IA72-$JQ72-$LG72-$MW72),IF(NC72="Ano",IF(NB72="",0,((30/(NA72*$F72)*(NA72*$F72-NB72))/30)),0)+IF(NF72="Ano",IF(NE72="",0,((30/(ND72*$F72)*(ND72*$F72-NE72))/30)),0)+IF(NI72="Ano",IF(NH72="",0,((30/(NG72*$F72)*(NG72*$F72-NH72))/30)),0)+IF(NL72="Ano",IF(NK72="",0,((30/(NJ72*$F72)*(NJ72*$F72-NK72))/30)),0)+IF(NO72="Ano",IF(NN72="",0,((30/(NM72*$F72)*(NM72*$F72-NN72))/30)),0)+IF(NR72="Ano",IF(NQ72="",0,((30/(NP72*$F72)*(NP72*$F72-NQ72))/30)),0)+IF(NU72="Ano",IF(NT72="",0,((30/(NS72*$F72)*(NS72*$F72-NT72))/30)),0)+IF(NX72="Ano",IF(NW72="",0,((30/(NV72*$F72)*(NV72*$F72-NW72))/30)),0)+IF(OA72="Ano",IF(NZ72="",0,((30/(NY72*$F72)*(NY72*$F72-NZ72))/30)),0)+IF(OD72="Ano",IF(OC72="",0,((30/(OB72*$F72)*(OB72*$F72-OC72))/30)),0)+IF(OG72="Ano",IF(OF72="",0,((30/(OE72*$F72)*(OE72*$F72-OF72))/30)),0)+IF(OJ72="Ano",IF(OI72="",0,((30/(OH72*$F72)*(OH72*$F72-OI72))/30)),0)))),0.01)</f>
        <v>0</v>
      </c>
      <c r="ON72" s="281">
        <f t="shared" ref="ON72:ON135" si="106">ROUND(OM72*$N72,2)</f>
        <v>0</v>
      </c>
      <c r="OO72" s="23"/>
      <c r="OP72" s="23"/>
      <c r="OQ72" s="571" t="s">
        <v>297</v>
      </c>
      <c r="OR72" s="577">
        <v>160</v>
      </c>
      <c r="OS72" s="573"/>
      <c r="OT72" s="175"/>
      <c r="OU72" s="278">
        <f t="shared" ref="OU72:OU135" si="107">FLOOR(IF($OQ72="Ne",0,IF(OS72="",0,((30/(OR72*F72)*(OR72*F72-OS72))/30))),0.01)</f>
        <v>0</v>
      </c>
      <c r="OV72" s="281">
        <f t="shared" ref="OV72:OV135" si="108">ROUND(OU72*I72,2)</f>
        <v>0</v>
      </c>
      <c r="OW72" s="280">
        <f t="shared" ref="OW72:OW135" si="109">FLOOR(IF(OR($M72=0,$M72=""),0,IF(OQ72="Ano",IF(OT72="Ano",OU72,0),0)),0.01)</f>
        <v>0</v>
      </c>
      <c r="OX72" s="281">
        <f t="shared" ref="OX72:OX135" si="110">ROUND(OW72*N72,2)</f>
        <v>0</v>
      </c>
      <c r="OY72" s="574"/>
      <c r="OZ72" s="23"/>
      <c r="PA72" s="23"/>
      <c r="PB72" s="274">
        <f t="shared" si="63"/>
        <v>0</v>
      </c>
      <c r="PC72" s="275">
        <f t="shared" si="64"/>
        <v>0</v>
      </c>
      <c r="PD72" s="280">
        <f t="shared" si="65"/>
        <v>0</v>
      </c>
      <c r="PE72" s="281">
        <f t="shared" si="66"/>
        <v>0</v>
      </c>
      <c r="PF72" s="276">
        <f t="shared" si="67"/>
        <v>0</v>
      </c>
      <c r="PG72" s="277">
        <f t="shared" si="68"/>
        <v>0</v>
      </c>
      <c r="PH72" s="280">
        <f t="shared" si="69"/>
        <v>0</v>
      </c>
      <c r="PI72" s="279">
        <f t="shared" si="70"/>
        <v>0</v>
      </c>
      <c r="PJ72" s="406">
        <f t="shared" ref="PJ72:PJ205" si="111">IF(R72=1,IF(E72=PB72,1,0),0)</f>
        <v>0</v>
      </c>
      <c r="PK72" s="368">
        <f t="shared" ref="PK72:PK205" si="112">IF(R72=1,R72-PJ72,0)</f>
        <v>0</v>
      </c>
      <c r="PL72" s="409" t="s">
        <v>338</v>
      </c>
      <c r="PM72" s="373" t="s">
        <v>338</v>
      </c>
      <c r="PN72" s="406">
        <f t="shared" ref="PN72:PN205" si="113">IF(U72=1,IF(Z72="Ano",1,0),0)</f>
        <v>0</v>
      </c>
      <c r="PO72" s="368">
        <f t="shared" ref="PO72:PO205" si="114">IF(U72=1,U72-PN72,0)</f>
        <v>0</v>
      </c>
      <c r="PP72" s="26"/>
      <c r="PQ72" s="26"/>
      <c r="PR72" s="23"/>
      <c r="PX72" s="26"/>
    </row>
    <row r="73" spans="1:440" s="26" customFormat="1" ht="16.5" customHeight="1" x14ac:dyDescent="0.25">
      <c r="B73" s="118" t="s">
        <v>43</v>
      </c>
      <c r="C73" s="1094"/>
      <c r="D73" s="1095"/>
      <c r="E73" s="320"/>
      <c r="F73" s="656">
        <v>1</v>
      </c>
      <c r="G73" s="321"/>
      <c r="H73" s="122"/>
      <c r="I73" s="112">
        <f>INT(ROUND(F73,2)*(IF(RIGHT(G73,1)="*",data!$J$3*H73+(IF(H73&gt;0, data!$K$3,0)),(IF(G73&gt;0,data!$J$3*RIGHT(G73,5)+data!$K$3,0)))))</f>
        <v>0</v>
      </c>
      <c r="J73" s="112">
        <f>IF(E73&gt;0,I73*E73,0)</f>
        <v>0</v>
      </c>
      <c r="K73" s="112"/>
      <c r="L73" s="317"/>
      <c r="M73" s="316"/>
      <c r="N73" s="112">
        <f>INT(ROUND(F73,2)*(IF(J73&gt;0,(IF(L73="ano",data!$J$6,0)),0)))</f>
        <v>0</v>
      </c>
      <c r="O73" s="114">
        <f>IF(M73&gt;E73,N73*E73,N73*M73)</f>
        <v>0</v>
      </c>
      <c r="P73" s="123">
        <f>J73+O73</f>
        <v>0</v>
      </c>
      <c r="R73" s="116" t="str">
        <f t="shared" si="61"/>
        <v/>
      </c>
      <c r="S73" s="688"/>
      <c r="T73" s="117" t="s">
        <v>338</v>
      </c>
      <c r="U73" s="377" t="str">
        <f t="shared" si="62"/>
        <v/>
      </c>
      <c r="V73" s="26">
        <f>IF(P73&gt;0,IF(ISTEXT(C73)=TRUE,0,1),0)</f>
        <v>0</v>
      </c>
      <c r="W73" s="26">
        <f>IF(H73&gt;0,IF(RIGHT(G73,1)="*",0,1),0)</f>
        <v>0</v>
      </c>
      <c r="X73" s="26">
        <f>IF(OR(G73=data!$I$18,G73=data!$I$19,G73=data!$I$20,G73=data!$I$21,G73=data!$I$22,G73=data!$I$23,G73=data!$I$24,G73=data!$I$25,G73=data!$I$26,G73=data!$I$27,G73=data!$I$28,G73=data!$I$29,G73=data!$I$30,G73=data!$I$31,G73=data!$I$32,G73=data!$I$33,G73=data!$I$34,G73=data!$I$35,G73=data!$I$36,G73=data!$I$37,G73=data!$I$38,G73=data!$I$39,G73=data!$I$40,G73=data!$I$41,G73=data!$I$42,G73=data!$I$43,G73=data!$I$44),1,0)</f>
        <v>0</v>
      </c>
      <c r="Z73" s="176" t="s">
        <v>297</v>
      </c>
      <c r="AA73" s="10"/>
      <c r="AB73" s="10"/>
      <c r="AC73" s="168">
        <v>160</v>
      </c>
      <c r="AD73" s="328"/>
      <c r="AE73" s="223"/>
      <c r="AF73" s="168">
        <v>160</v>
      </c>
      <c r="AG73" s="328"/>
      <c r="AH73" s="223"/>
      <c r="AI73" s="168">
        <v>160</v>
      </c>
      <c r="AJ73" s="328"/>
      <c r="AK73" s="223"/>
      <c r="AL73" s="168">
        <v>160</v>
      </c>
      <c r="AM73" s="328"/>
      <c r="AN73" s="223"/>
      <c r="AO73" s="168">
        <v>160</v>
      </c>
      <c r="AP73" s="328"/>
      <c r="AQ73" s="223"/>
      <c r="AR73" s="168">
        <v>160</v>
      </c>
      <c r="AS73" s="328"/>
      <c r="AT73" s="223"/>
      <c r="AU73" s="168">
        <v>160</v>
      </c>
      <c r="AV73" s="328"/>
      <c r="AW73" s="223"/>
      <c r="AX73" s="168">
        <v>160</v>
      </c>
      <c r="AY73" s="328"/>
      <c r="AZ73" s="223"/>
      <c r="BA73" s="168">
        <v>160</v>
      </c>
      <c r="BB73" s="328"/>
      <c r="BC73" s="223"/>
      <c r="BD73" s="168">
        <v>160</v>
      </c>
      <c r="BE73" s="328"/>
      <c r="BF73" s="223"/>
      <c r="BG73" s="168">
        <v>160</v>
      </c>
      <c r="BH73" s="328"/>
      <c r="BI73" s="223"/>
      <c r="BJ73" s="168">
        <v>160</v>
      </c>
      <c r="BK73" s="328"/>
      <c r="BL73" s="223"/>
      <c r="BM73" s="280">
        <f t="shared" si="71"/>
        <v>0</v>
      </c>
      <c r="BN73" s="279">
        <f t="shared" si="72"/>
        <v>0</v>
      </c>
      <c r="BO73" s="280">
        <f t="shared" si="73"/>
        <v>0</v>
      </c>
      <c r="BP73" s="281">
        <f t="shared" si="74"/>
        <v>0</v>
      </c>
      <c r="BQ73" s="4"/>
      <c r="BR73" s="4"/>
      <c r="BS73" s="164">
        <v>160</v>
      </c>
      <c r="BT73" s="327"/>
      <c r="BU73" s="177"/>
      <c r="BV73" s="164">
        <v>160</v>
      </c>
      <c r="BW73" s="327"/>
      <c r="BX73" s="177"/>
      <c r="BY73" s="164">
        <v>160</v>
      </c>
      <c r="BZ73" s="327"/>
      <c r="CA73" s="177"/>
      <c r="CB73" s="164">
        <v>160</v>
      </c>
      <c r="CC73" s="327"/>
      <c r="CD73" s="177"/>
      <c r="CE73" s="164">
        <v>160</v>
      </c>
      <c r="CF73" s="327"/>
      <c r="CG73" s="177"/>
      <c r="CH73" s="164">
        <v>160</v>
      </c>
      <c r="CI73" s="327"/>
      <c r="CJ73" s="177"/>
      <c r="CK73" s="164">
        <v>160</v>
      </c>
      <c r="CL73" s="327"/>
      <c r="CM73" s="177"/>
      <c r="CN73" s="164">
        <v>160</v>
      </c>
      <c r="CO73" s="327"/>
      <c r="CP73" s="177"/>
      <c r="CQ73" s="164">
        <v>160</v>
      </c>
      <c r="CR73" s="327"/>
      <c r="CS73" s="177"/>
      <c r="CT73" s="164">
        <v>160</v>
      </c>
      <c r="CU73" s="327"/>
      <c r="CV73" s="177"/>
      <c r="CW73" s="164">
        <v>160</v>
      </c>
      <c r="CX73" s="327"/>
      <c r="CY73" s="177"/>
      <c r="CZ73" s="164">
        <v>160</v>
      </c>
      <c r="DA73" s="327"/>
      <c r="DB73" s="177"/>
      <c r="DC73" s="278">
        <f t="shared" si="75"/>
        <v>0</v>
      </c>
      <c r="DD73" s="279">
        <f t="shared" si="76"/>
        <v>0</v>
      </c>
      <c r="DE73" s="280">
        <f t="shared" si="77"/>
        <v>0</v>
      </c>
      <c r="DF73" s="281">
        <f t="shared" si="78"/>
        <v>0</v>
      </c>
      <c r="DG73" s="4"/>
      <c r="DH73" s="4"/>
      <c r="DI73" s="164">
        <v>160</v>
      </c>
      <c r="DJ73" s="327"/>
      <c r="DK73" s="177"/>
      <c r="DL73" s="164">
        <v>160</v>
      </c>
      <c r="DM73" s="327"/>
      <c r="DN73" s="177"/>
      <c r="DO73" s="164">
        <v>160</v>
      </c>
      <c r="DP73" s="327"/>
      <c r="DQ73" s="177"/>
      <c r="DR73" s="164">
        <v>160</v>
      </c>
      <c r="DS73" s="327"/>
      <c r="DT73" s="177"/>
      <c r="DU73" s="164">
        <v>160</v>
      </c>
      <c r="DV73" s="327"/>
      <c r="DW73" s="177"/>
      <c r="DX73" s="164">
        <v>160</v>
      </c>
      <c r="DY73" s="327"/>
      <c r="DZ73" s="177"/>
      <c r="EA73" s="164">
        <v>160</v>
      </c>
      <c r="EB73" s="327"/>
      <c r="EC73" s="177"/>
      <c r="ED73" s="164">
        <v>160</v>
      </c>
      <c r="EE73" s="327"/>
      <c r="EF73" s="177"/>
      <c r="EG73" s="164">
        <v>160</v>
      </c>
      <c r="EH73" s="327"/>
      <c r="EI73" s="177"/>
      <c r="EJ73" s="164">
        <v>160</v>
      </c>
      <c r="EK73" s="327"/>
      <c r="EL73" s="177"/>
      <c r="EM73" s="164">
        <v>160</v>
      </c>
      <c r="EN73" s="327"/>
      <c r="EO73" s="177"/>
      <c r="EP73" s="164">
        <v>160</v>
      </c>
      <c r="EQ73" s="327"/>
      <c r="ER73" s="177"/>
      <c r="ES73" s="278">
        <f t="shared" si="79"/>
        <v>0</v>
      </c>
      <c r="ET73" s="279">
        <f t="shared" si="80"/>
        <v>0</v>
      </c>
      <c r="EU73" s="280">
        <f t="shared" si="81"/>
        <v>0</v>
      </c>
      <c r="EV73" s="281">
        <f t="shared" si="82"/>
        <v>0</v>
      </c>
      <c r="EW73" s="4"/>
      <c r="EX73" s="4"/>
      <c r="EY73" s="164">
        <v>160</v>
      </c>
      <c r="EZ73" s="327"/>
      <c r="FA73" s="177"/>
      <c r="FB73" s="164">
        <v>160</v>
      </c>
      <c r="FC73" s="327"/>
      <c r="FD73" s="177"/>
      <c r="FE73" s="164">
        <v>160</v>
      </c>
      <c r="FF73" s="327"/>
      <c r="FG73" s="177"/>
      <c r="FH73" s="164">
        <v>160</v>
      </c>
      <c r="FI73" s="327"/>
      <c r="FJ73" s="177"/>
      <c r="FK73" s="164">
        <v>160</v>
      </c>
      <c r="FL73" s="327"/>
      <c r="FM73" s="177"/>
      <c r="FN73" s="164">
        <v>160</v>
      </c>
      <c r="FO73" s="327"/>
      <c r="FP73" s="177"/>
      <c r="FQ73" s="164">
        <v>160</v>
      </c>
      <c r="FR73" s="327"/>
      <c r="FS73" s="177"/>
      <c r="FT73" s="164">
        <v>160</v>
      </c>
      <c r="FU73" s="327"/>
      <c r="FV73" s="177"/>
      <c r="FW73" s="164">
        <v>160</v>
      </c>
      <c r="FX73" s="327"/>
      <c r="FY73" s="177"/>
      <c r="FZ73" s="164">
        <v>160</v>
      </c>
      <c r="GA73" s="327"/>
      <c r="GB73" s="177"/>
      <c r="GC73" s="164">
        <v>160</v>
      </c>
      <c r="GD73" s="327"/>
      <c r="GE73" s="177"/>
      <c r="GF73" s="164">
        <v>160</v>
      </c>
      <c r="GG73" s="327"/>
      <c r="GH73" s="177"/>
      <c r="GI73" s="278">
        <f t="shared" si="83"/>
        <v>0</v>
      </c>
      <c r="GJ73" s="279">
        <f t="shared" si="84"/>
        <v>0</v>
      </c>
      <c r="GK73" s="280">
        <f t="shared" si="85"/>
        <v>0</v>
      </c>
      <c r="GL73" s="281">
        <f t="shared" si="86"/>
        <v>0</v>
      </c>
      <c r="GM73" s="4"/>
      <c r="GN73" s="4"/>
      <c r="GO73" s="164">
        <v>160</v>
      </c>
      <c r="GP73" s="327"/>
      <c r="GQ73" s="177"/>
      <c r="GR73" s="164">
        <v>160</v>
      </c>
      <c r="GS73" s="327"/>
      <c r="GT73" s="177"/>
      <c r="GU73" s="164">
        <v>160</v>
      </c>
      <c r="GV73" s="327"/>
      <c r="GW73" s="177"/>
      <c r="GX73" s="164">
        <v>160</v>
      </c>
      <c r="GY73" s="327"/>
      <c r="GZ73" s="177"/>
      <c r="HA73" s="164">
        <v>160</v>
      </c>
      <c r="HB73" s="327"/>
      <c r="HC73" s="177"/>
      <c r="HD73" s="164">
        <v>160</v>
      </c>
      <c r="HE73" s="327"/>
      <c r="HF73" s="177"/>
      <c r="HG73" s="164">
        <v>160</v>
      </c>
      <c r="HH73" s="327"/>
      <c r="HI73" s="177"/>
      <c r="HJ73" s="164">
        <v>160</v>
      </c>
      <c r="HK73" s="327"/>
      <c r="HL73" s="177"/>
      <c r="HM73" s="164">
        <v>160</v>
      </c>
      <c r="HN73" s="327"/>
      <c r="HO73" s="177"/>
      <c r="HP73" s="164">
        <v>160</v>
      </c>
      <c r="HQ73" s="327"/>
      <c r="HR73" s="177"/>
      <c r="HS73" s="164">
        <v>160</v>
      </c>
      <c r="HT73" s="327"/>
      <c r="HU73" s="177"/>
      <c r="HV73" s="164">
        <v>160</v>
      </c>
      <c r="HW73" s="327"/>
      <c r="HX73" s="177"/>
      <c r="HY73" s="278">
        <f t="shared" si="87"/>
        <v>0</v>
      </c>
      <c r="HZ73" s="279">
        <f t="shared" si="88"/>
        <v>0</v>
      </c>
      <c r="IA73" s="280">
        <f t="shared" si="89"/>
        <v>0</v>
      </c>
      <c r="IB73" s="281">
        <f t="shared" si="90"/>
        <v>0</v>
      </c>
      <c r="IC73" s="4"/>
      <c r="ID73" s="4"/>
      <c r="IE73" s="164">
        <v>160</v>
      </c>
      <c r="IF73" s="327"/>
      <c r="IG73" s="177"/>
      <c r="IH73" s="164">
        <v>160</v>
      </c>
      <c r="II73" s="327"/>
      <c r="IJ73" s="177"/>
      <c r="IK73" s="164">
        <v>160</v>
      </c>
      <c r="IL73" s="327"/>
      <c r="IM73" s="177"/>
      <c r="IN73" s="164">
        <v>160</v>
      </c>
      <c r="IO73" s="327"/>
      <c r="IP73" s="177"/>
      <c r="IQ73" s="164">
        <v>160</v>
      </c>
      <c r="IR73" s="327"/>
      <c r="IS73" s="177"/>
      <c r="IT73" s="164">
        <v>160</v>
      </c>
      <c r="IU73" s="327"/>
      <c r="IV73" s="177"/>
      <c r="IW73" s="164">
        <v>160</v>
      </c>
      <c r="IX73" s="327"/>
      <c r="IY73" s="177"/>
      <c r="IZ73" s="164">
        <v>160</v>
      </c>
      <c r="JA73" s="327"/>
      <c r="JB73" s="177"/>
      <c r="JC73" s="164">
        <v>160</v>
      </c>
      <c r="JD73" s="327"/>
      <c r="JE73" s="177"/>
      <c r="JF73" s="164">
        <v>160</v>
      </c>
      <c r="JG73" s="327"/>
      <c r="JH73" s="177"/>
      <c r="JI73" s="164">
        <v>160</v>
      </c>
      <c r="JJ73" s="327"/>
      <c r="JK73" s="177"/>
      <c r="JL73" s="164">
        <v>160</v>
      </c>
      <c r="JM73" s="327"/>
      <c r="JN73" s="177"/>
      <c r="JO73" s="278">
        <f t="shared" si="91"/>
        <v>0</v>
      </c>
      <c r="JP73" s="279">
        <f t="shared" si="92"/>
        <v>0</v>
      </c>
      <c r="JQ73" s="280">
        <f t="shared" si="93"/>
        <v>0</v>
      </c>
      <c r="JR73" s="281">
        <f t="shared" si="94"/>
        <v>0</v>
      </c>
      <c r="JS73" s="4"/>
      <c r="JT73" s="4"/>
      <c r="JU73" s="164">
        <v>160</v>
      </c>
      <c r="JV73" s="327"/>
      <c r="JW73" s="177"/>
      <c r="JX73" s="164">
        <v>160</v>
      </c>
      <c r="JY73" s="327"/>
      <c r="JZ73" s="177"/>
      <c r="KA73" s="164">
        <v>160</v>
      </c>
      <c r="KB73" s="327"/>
      <c r="KC73" s="177"/>
      <c r="KD73" s="164">
        <v>160</v>
      </c>
      <c r="KE73" s="327"/>
      <c r="KF73" s="177"/>
      <c r="KG73" s="164">
        <v>160</v>
      </c>
      <c r="KH73" s="327"/>
      <c r="KI73" s="177"/>
      <c r="KJ73" s="164">
        <v>160</v>
      </c>
      <c r="KK73" s="327"/>
      <c r="KL73" s="177"/>
      <c r="KM73" s="164">
        <v>160</v>
      </c>
      <c r="KN73" s="327"/>
      <c r="KO73" s="177"/>
      <c r="KP73" s="164">
        <v>160</v>
      </c>
      <c r="KQ73" s="327"/>
      <c r="KR73" s="177"/>
      <c r="KS73" s="164">
        <v>160</v>
      </c>
      <c r="KT73" s="327"/>
      <c r="KU73" s="177"/>
      <c r="KV73" s="164">
        <v>160</v>
      </c>
      <c r="KW73" s="327"/>
      <c r="KX73" s="177"/>
      <c r="KY73" s="164">
        <v>160</v>
      </c>
      <c r="KZ73" s="327"/>
      <c r="LA73" s="177"/>
      <c r="LB73" s="164">
        <v>160</v>
      </c>
      <c r="LC73" s="327"/>
      <c r="LD73" s="177"/>
      <c r="LE73" s="278">
        <f t="shared" si="95"/>
        <v>0</v>
      </c>
      <c r="LF73" s="279">
        <f t="shared" si="96"/>
        <v>0</v>
      </c>
      <c r="LG73" s="280">
        <f t="shared" si="97"/>
        <v>0</v>
      </c>
      <c r="LH73" s="281">
        <f t="shared" si="98"/>
        <v>0</v>
      </c>
      <c r="LI73" s="4"/>
      <c r="LJ73" s="4"/>
      <c r="LK73" s="164">
        <v>160</v>
      </c>
      <c r="LL73" s="327"/>
      <c r="LM73" s="177"/>
      <c r="LN73" s="164">
        <v>160</v>
      </c>
      <c r="LO73" s="327"/>
      <c r="LP73" s="177"/>
      <c r="LQ73" s="164">
        <v>160</v>
      </c>
      <c r="LR73" s="327"/>
      <c r="LS73" s="177"/>
      <c r="LT73" s="164">
        <v>160</v>
      </c>
      <c r="LU73" s="327"/>
      <c r="LV73" s="177"/>
      <c r="LW73" s="164">
        <v>160</v>
      </c>
      <c r="LX73" s="327"/>
      <c r="LY73" s="177"/>
      <c r="LZ73" s="164">
        <v>160</v>
      </c>
      <c r="MA73" s="327"/>
      <c r="MB73" s="177"/>
      <c r="MC73" s="164">
        <v>160</v>
      </c>
      <c r="MD73" s="327"/>
      <c r="ME73" s="177"/>
      <c r="MF73" s="164">
        <v>160</v>
      </c>
      <c r="MG73" s="327"/>
      <c r="MH73" s="177"/>
      <c r="MI73" s="164">
        <v>160</v>
      </c>
      <c r="MJ73" s="327"/>
      <c r="MK73" s="177"/>
      <c r="ML73" s="164">
        <v>160</v>
      </c>
      <c r="MM73" s="327"/>
      <c r="MN73" s="177"/>
      <c r="MO73" s="164">
        <v>160</v>
      </c>
      <c r="MP73" s="327"/>
      <c r="MQ73" s="177"/>
      <c r="MR73" s="164">
        <v>160</v>
      </c>
      <c r="MS73" s="327"/>
      <c r="MT73" s="177"/>
      <c r="MU73" s="278">
        <f t="shared" si="99"/>
        <v>0</v>
      </c>
      <c r="MV73" s="279">
        <f t="shared" si="100"/>
        <v>0</v>
      </c>
      <c r="MW73" s="280">
        <f t="shared" si="101"/>
        <v>0</v>
      </c>
      <c r="MX73" s="281">
        <f t="shared" si="102"/>
        <v>0</v>
      </c>
      <c r="MY73" s="4"/>
      <c r="MZ73" s="4"/>
      <c r="NA73" s="164">
        <v>160</v>
      </c>
      <c r="NB73" s="327"/>
      <c r="NC73" s="177"/>
      <c r="ND73" s="164">
        <v>160</v>
      </c>
      <c r="NE73" s="327"/>
      <c r="NF73" s="177"/>
      <c r="NG73" s="164">
        <v>160</v>
      </c>
      <c r="NH73" s="327"/>
      <c r="NI73" s="177"/>
      <c r="NJ73" s="164">
        <v>160</v>
      </c>
      <c r="NK73" s="327"/>
      <c r="NL73" s="177"/>
      <c r="NM73" s="164">
        <v>160</v>
      </c>
      <c r="NN73" s="327"/>
      <c r="NO73" s="177"/>
      <c r="NP73" s="164">
        <v>160</v>
      </c>
      <c r="NQ73" s="327"/>
      <c r="NR73" s="177"/>
      <c r="NS73" s="164">
        <v>160</v>
      </c>
      <c r="NT73" s="327"/>
      <c r="NU73" s="177"/>
      <c r="NV73" s="164">
        <v>160</v>
      </c>
      <c r="NW73" s="327"/>
      <c r="NX73" s="177"/>
      <c r="NY73" s="164">
        <v>160</v>
      </c>
      <c r="NZ73" s="327"/>
      <c r="OA73" s="177"/>
      <c r="OB73" s="164">
        <v>160</v>
      </c>
      <c r="OC73" s="327"/>
      <c r="OD73" s="177"/>
      <c r="OE73" s="164">
        <v>160</v>
      </c>
      <c r="OF73" s="327"/>
      <c r="OG73" s="177"/>
      <c r="OH73" s="164">
        <v>160</v>
      </c>
      <c r="OI73" s="327"/>
      <c r="OJ73" s="177"/>
      <c r="OK73" s="278">
        <f t="shared" si="103"/>
        <v>0</v>
      </c>
      <c r="OL73" s="279">
        <f t="shared" si="104"/>
        <v>0</v>
      </c>
      <c r="OM73" s="280">
        <f t="shared" si="105"/>
        <v>0</v>
      </c>
      <c r="ON73" s="281">
        <f t="shared" si="106"/>
        <v>0</v>
      </c>
      <c r="OO73" s="4"/>
      <c r="OP73" s="4"/>
      <c r="OQ73" s="283" t="s">
        <v>297</v>
      </c>
      <c r="OR73" s="354">
        <v>160</v>
      </c>
      <c r="OS73" s="327"/>
      <c r="OT73" s="177"/>
      <c r="OU73" s="278">
        <f t="shared" si="107"/>
        <v>0</v>
      </c>
      <c r="OV73" s="281">
        <f t="shared" si="108"/>
        <v>0</v>
      </c>
      <c r="OW73" s="280">
        <f t="shared" si="109"/>
        <v>0</v>
      </c>
      <c r="OX73" s="281">
        <f t="shared" si="110"/>
        <v>0</v>
      </c>
      <c r="OY73" s="293"/>
      <c r="OZ73" s="4"/>
      <c r="PA73" s="4"/>
      <c r="PB73" s="274">
        <f t="shared" si="63"/>
        <v>0</v>
      </c>
      <c r="PC73" s="275">
        <f t="shared" si="64"/>
        <v>0</v>
      </c>
      <c r="PD73" s="280">
        <f t="shared" si="65"/>
        <v>0</v>
      </c>
      <c r="PE73" s="281">
        <f t="shared" si="66"/>
        <v>0</v>
      </c>
      <c r="PF73" s="276">
        <f t="shared" si="67"/>
        <v>0</v>
      </c>
      <c r="PG73" s="277">
        <f t="shared" si="68"/>
        <v>0</v>
      </c>
      <c r="PH73" s="280">
        <f t="shared" si="69"/>
        <v>0</v>
      </c>
      <c r="PI73" s="279">
        <f t="shared" si="70"/>
        <v>0</v>
      </c>
      <c r="PJ73" s="406">
        <f t="shared" si="111"/>
        <v>0</v>
      </c>
      <c r="PK73" s="368">
        <f t="shared" si="112"/>
        <v>0</v>
      </c>
      <c r="PL73" s="409" t="s">
        <v>338</v>
      </c>
      <c r="PM73" s="373" t="s">
        <v>338</v>
      </c>
      <c r="PN73" s="406">
        <f t="shared" si="113"/>
        <v>0</v>
      </c>
      <c r="PO73" s="368">
        <f t="shared" si="114"/>
        <v>0</v>
      </c>
      <c r="PR73" s="4"/>
    </row>
    <row r="74" spans="1:440" s="28" customFormat="1" ht="15" hidden="1" customHeight="1" x14ac:dyDescent="0.25">
      <c r="A74" s="26"/>
      <c r="B74" s="118"/>
      <c r="C74" s="585"/>
      <c r="D74" s="586"/>
      <c r="E74" s="589"/>
      <c r="F74" s="656"/>
      <c r="G74" s="588"/>
      <c r="H74" s="119"/>
      <c r="I74" s="112">
        <f>INT(ROUND(F74,2)*(IF(RIGHT(G74,1)="*",data!$J$3*H74+(IF(H74&gt;0, data!$K$3,0)),(IF(G74&gt;0,data!$J$3*RIGHT(G74,5)+data!$K$3,0)))))</f>
        <v>0</v>
      </c>
      <c r="J74" s="112"/>
      <c r="K74" s="112"/>
      <c r="L74" s="543"/>
      <c r="M74" s="536"/>
      <c r="N74" s="112">
        <f>INT(ROUND(F74,2)*(IF(J74&gt;0,(IF(L74="ano",data!$J$6,0)),0)))</f>
        <v>0</v>
      </c>
      <c r="O74" s="114"/>
      <c r="P74" s="123"/>
      <c r="Q74" s="26"/>
      <c r="R74" s="116" t="str">
        <f t="shared" si="61"/>
        <v/>
      </c>
      <c r="S74" s="688"/>
      <c r="T74" s="117" t="s">
        <v>338</v>
      </c>
      <c r="U74" s="377" t="str">
        <f t="shared" si="62"/>
        <v/>
      </c>
      <c r="X74" s="26">
        <f>IF(OR(G74=data!$I$18,G74=data!$I$19,G74=data!$I$20,G74=data!$I$21,G74=data!$I$22,G74=data!$I$23,G74=data!$I$24,G74=data!$I$25,G74=data!$I$26,G74=data!$I$27,G74=data!$I$28,G74=data!$I$29,G74=data!$I$30,G74=data!$I$31,G74=data!$I$32,G74=data!$I$33,G74=data!$I$34,G74=data!$I$35,G74=data!$I$36,G74=data!$I$37,G74=data!$I$38,G74=data!$I$39,G74=data!$I$40,G74=data!$I$41,G74=data!$I$42,G74=data!$I$43,G74=data!$I$44),1,0)</f>
        <v>0</v>
      </c>
      <c r="Y74" s="26"/>
      <c r="Z74" s="173" t="s">
        <v>297</v>
      </c>
      <c r="AA74" s="10"/>
      <c r="AB74" s="10"/>
      <c r="AC74" s="560">
        <v>160</v>
      </c>
      <c r="AD74" s="561"/>
      <c r="AE74" s="562"/>
      <c r="AF74" s="560">
        <v>160</v>
      </c>
      <c r="AG74" s="561"/>
      <c r="AH74" s="562"/>
      <c r="AI74" s="560">
        <v>160</v>
      </c>
      <c r="AJ74" s="561"/>
      <c r="AK74" s="562"/>
      <c r="AL74" s="560">
        <v>160</v>
      </c>
      <c r="AM74" s="561"/>
      <c r="AN74" s="562"/>
      <c r="AO74" s="560">
        <v>160</v>
      </c>
      <c r="AP74" s="561"/>
      <c r="AQ74" s="562"/>
      <c r="AR74" s="560">
        <v>160</v>
      </c>
      <c r="AS74" s="561"/>
      <c r="AT74" s="562"/>
      <c r="AU74" s="560">
        <v>160</v>
      </c>
      <c r="AV74" s="561"/>
      <c r="AW74" s="562"/>
      <c r="AX74" s="560">
        <v>160</v>
      </c>
      <c r="AY74" s="561"/>
      <c r="AZ74" s="562"/>
      <c r="BA74" s="560">
        <v>160</v>
      </c>
      <c r="BB74" s="561"/>
      <c r="BC74" s="562"/>
      <c r="BD74" s="560">
        <v>160</v>
      </c>
      <c r="BE74" s="561"/>
      <c r="BF74" s="562"/>
      <c r="BG74" s="560">
        <v>160</v>
      </c>
      <c r="BH74" s="561"/>
      <c r="BI74" s="562"/>
      <c r="BJ74" s="560">
        <v>160</v>
      </c>
      <c r="BK74" s="561"/>
      <c r="BL74" s="562"/>
      <c r="BM74" s="280">
        <f t="shared" si="71"/>
        <v>0</v>
      </c>
      <c r="BN74" s="279">
        <f t="shared" si="72"/>
        <v>0</v>
      </c>
      <c r="BO74" s="280">
        <f t="shared" si="73"/>
        <v>0</v>
      </c>
      <c r="BP74" s="281">
        <f t="shared" si="74"/>
        <v>0</v>
      </c>
      <c r="BQ74" s="23"/>
      <c r="BR74" s="23"/>
      <c r="BS74" s="174">
        <v>160</v>
      </c>
      <c r="BT74" s="573"/>
      <c r="BU74" s="175"/>
      <c r="BV74" s="174">
        <v>160</v>
      </c>
      <c r="BW74" s="573"/>
      <c r="BX74" s="175"/>
      <c r="BY74" s="174">
        <v>160</v>
      </c>
      <c r="BZ74" s="573"/>
      <c r="CA74" s="175"/>
      <c r="CB74" s="174">
        <v>160</v>
      </c>
      <c r="CC74" s="573"/>
      <c r="CD74" s="175"/>
      <c r="CE74" s="174">
        <v>160</v>
      </c>
      <c r="CF74" s="573"/>
      <c r="CG74" s="175"/>
      <c r="CH74" s="174">
        <v>160</v>
      </c>
      <c r="CI74" s="573"/>
      <c r="CJ74" s="175"/>
      <c r="CK74" s="174">
        <v>160</v>
      </c>
      <c r="CL74" s="573"/>
      <c r="CM74" s="175"/>
      <c r="CN74" s="174">
        <v>160</v>
      </c>
      <c r="CO74" s="573"/>
      <c r="CP74" s="175"/>
      <c r="CQ74" s="174">
        <v>160</v>
      </c>
      <c r="CR74" s="573"/>
      <c r="CS74" s="175"/>
      <c r="CT74" s="174">
        <v>160</v>
      </c>
      <c r="CU74" s="573"/>
      <c r="CV74" s="175"/>
      <c r="CW74" s="174">
        <v>160</v>
      </c>
      <c r="CX74" s="573"/>
      <c r="CY74" s="175"/>
      <c r="CZ74" s="174">
        <v>160</v>
      </c>
      <c r="DA74" s="573"/>
      <c r="DB74" s="175"/>
      <c r="DC74" s="278">
        <f t="shared" si="75"/>
        <v>0</v>
      </c>
      <c r="DD74" s="279">
        <f t="shared" si="76"/>
        <v>0</v>
      </c>
      <c r="DE74" s="280">
        <f t="shared" si="77"/>
        <v>0</v>
      </c>
      <c r="DF74" s="281">
        <f t="shared" si="78"/>
        <v>0</v>
      </c>
      <c r="DG74" s="23"/>
      <c r="DH74" s="23"/>
      <c r="DI74" s="174">
        <v>160</v>
      </c>
      <c r="DJ74" s="573"/>
      <c r="DK74" s="175"/>
      <c r="DL74" s="174">
        <v>160</v>
      </c>
      <c r="DM74" s="573"/>
      <c r="DN74" s="175"/>
      <c r="DO74" s="174">
        <v>160</v>
      </c>
      <c r="DP74" s="573"/>
      <c r="DQ74" s="175"/>
      <c r="DR74" s="174">
        <v>160</v>
      </c>
      <c r="DS74" s="573"/>
      <c r="DT74" s="175"/>
      <c r="DU74" s="174">
        <v>160</v>
      </c>
      <c r="DV74" s="573"/>
      <c r="DW74" s="175"/>
      <c r="DX74" s="174">
        <v>160</v>
      </c>
      <c r="DY74" s="573"/>
      <c r="DZ74" s="175"/>
      <c r="EA74" s="174">
        <v>160</v>
      </c>
      <c r="EB74" s="573"/>
      <c r="EC74" s="175"/>
      <c r="ED74" s="174">
        <v>160</v>
      </c>
      <c r="EE74" s="573"/>
      <c r="EF74" s="175"/>
      <c r="EG74" s="174">
        <v>160</v>
      </c>
      <c r="EH74" s="573"/>
      <c r="EI74" s="175"/>
      <c r="EJ74" s="174">
        <v>160</v>
      </c>
      <c r="EK74" s="573"/>
      <c r="EL74" s="175"/>
      <c r="EM74" s="174">
        <v>160</v>
      </c>
      <c r="EN74" s="573"/>
      <c r="EO74" s="175"/>
      <c r="EP74" s="174">
        <v>160</v>
      </c>
      <c r="EQ74" s="573"/>
      <c r="ER74" s="175"/>
      <c r="ES74" s="278">
        <f t="shared" si="79"/>
        <v>0</v>
      </c>
      <c r="ET74" s="279">
        <f t="shared" si="80"/>
        <v>0</v>
      </c>
      <c r="EU74" s="280">
        <f t="shared" si="81"/>
        <v>0</v>
      </c>
      <c r="EV74" s="281">
        <f t="shared" si="82"/>
        <v>0</v>
      </c>
      <c r="EW74" s="23"/>
      <c r="EX74" s="23"/>
      <c r="EY74" s="174">
        <v>160</v>
      </c>
      <c r="EZ74" s="573"/>
      <c r="FA74" s="175"/>
      <c r="FB74" s="174">
        <v>160</v>
      </c>
      <c r="FC74" s="573"/>
      <c r="FD74" s="175"/>
      <c r="FE74" s="174">
        <v>160</v>
      </c>
      <c r="FF74" s="573"/>
      <c r="FG74" s="175"/>
      <c r="FH74" s="174">
        <v>160</v>
      </c>
      <c r="FI74" s="573"/>
      <c r="FJ74" s="175"/>
      <c r="FK74" s="174">
        <v>160</v>
      </c>
      <c r="FL74" s="573"/>
      <c r="FM74" s="175"/>
      <c r="FN74" s="174">
        <v>160</v>
      </c>
      <c r="FO74" s="573"/>
      <c r="FP74" s="175"/>
      <c r="FQ74" s="174">
        <v>160</v>
      </c>
      <c r="FR74" s="573"/>
      <c r="FS74" s="175"/>
      <c r="FT74" s="174">
        <v>160</v>
      </c>
      <c r="FU74" s="573"/>
      <c r="FV74" s="175"/>
      <c r="FW74" s="174">
        <v>160</v>
      </c>
      <c r="FX74" s="573"/>
      <c r="FY74" s="175"/>
      <c r="FZ74" s="174">
        <v>160</v>
      </c>
      <c r="GA74" s="573"/>
      <c r="GB74" s="175"/>
      <c r="GC74" s="174">
        <v>160</v>
      </c>
      <c r="GD74" s="573"/>
      <c r="GE74" s="175"/>
      <c r="GF74" s="174">
        <v>160</v>
      </c>
      <c r="GG74" s="573"/>
      <c r="GH74" s="175"/>
      <c r="GI74" s="278">
        <f t="shared" si="83"/>
        <v>0</v>
      </c>
      <c r="GJ74" s="279">
        <f t="shared" si="84"/>
        <v>0</v>
      </c>
      <c r="GK74" s="280">
        <f t="shared" si="85"/>
        <v>0</v>
      </c>
      <c r="GL74" s="281">
        <f t="shared" si="86"/>
        <v>0</v>
      </c>
      <c r="GM74" s="23"/>
      <c r="GN74" s="23"/>
      <c r="GO74" s="174">
        <v>160</v>
      </c>
      <c r="GP74" s="573"/>
      <c r="GQ74" s="175"/>
      <c r="GR74" s="174">
        <v>160</v>
      </c>
      <c r="GS74" s="573"/>
      <c r="GT74" s="175"/>
      <c r="GU74" s="174">
        <v>160</v>
      </c>
      <c r="GV74" s="573"/>
      <c r="GW74" s="175"/>
      <c r="GX74" s="174">
        <v>160</v>
      </c>
      <c r="GY74" s="573"/>
      <c r="GZ74" s="175"/>
      <c r="HA74" s="174">
        <v>160</v>
      </c>
      <c r="HB74" s="573"/>
      <c r="HC74" s="175"/>
      <c r="HD74" s="174">
        <v>160</v>
      </c>
      <c r="HE74" s="573"/>
      <c r="HF74" s="175"/>
      <c r="HG74" s="174">
        <v>160</v>
      </c>
      <c r="HH74" s="573"/>
      <c r="HI74" s="175"/>
      <c r="HJ74" s="174">
        <v>160</v>
      </c>
      <c r="HK74" s="573"/>
      <c r="HL74" s="175"/>
      <c r="HM74" s="174">
        <v>160</v>
      </c>
      <c r="HN74" s="573"/>
      <c r="HO74" s="175"/>
      <c r="HP74" s="174">
        <v>160</v>
      </c>
      <c r="HQ74" s="573"/>
      <c r="HR74" s="175"/>
      <c r="HS74" s="174">
        <v>160</v>
      </c>
      <c r="HT74" s="573"/>
      <c r="HU74" s="175"/>
      <c r="HV74" s="174">
        <v>160</v>
      </c>
      <c r="HW74" s="573"/>
      <c r="HX74" s="175"/>
      <c r="HY74" s="278">
        <f t="shared" si="87"/>
        <v>0</v>
      </c>
      <c r="HZ74" s="279">
        <f t="shared" si="88"/>
        <v>0</v>
      </c>
      <c r="IA74" s="280">
        <f t="shared" si="89"/>
        <v>0</v>
      </c>
      <c r="IB74" s="281">
        <f t="shared" si="90"/>
        <v>0</v>
      </c>
      <c r="IC74" s="23"/>
      <c r="ID74" s="23"/>
      <c r="IE74" s="174">
        <v>160</v>
      </c>
      <c r="IF74" s="573"/>
      <c r="IG74" s="175"/>
      <c r="IH74" s="174">
        <v>160</v>
      </c>
      <c r="II74" s="573"/>
      <c r="IJ74" s="175"/>
      <c r="IK74" s="174">
        <v>160</v>
      </c>
      <c r="IL74" s="573"/>
      <c r="IM74" s="175"/>
      <c r="IN74" s="174">
        <v>160</v>
      </c>
      <c r="IO74" s="573"/>
      <c r="IP74" s="175"/>
      <c r="IQ74" s="174">
        <v>160</v>
      </c>
      <c r="IR74" s="573"/>
      <c r="IS74" s="175"/>
      <c r="IT74" s="174">
        <v>160</v>
      </c>
      <c r="IU74" s="573"/>
      <c r="IV74" s="175"/>
      <c r="IW74" s="174">
        <v>160</v>
      </c>
      <c r="IX74" s="573"/>
      <c r="IY74" s="175"/>
      <c r="IZ74" s="174">
        <v>160</v>
      </c>
      <c r="JA74" s="573"/>
      <c r="JB74" s="175"/>
      <c r="JC74" s="174">
        <v>160</v>
      </c>
      <c r="JD74" s="573"/>
      <c r="JE74" s="175"/>
      <c r="JF74" s="174">
        <v>160</v>
      </c>
      <c r="JG74" s="573"/>
      <c r="JH74" s="175"/>
      <c r="JI74" s="174">
        <v>160</v>
      </c>
      <c r="JJ74" s="573"/>
      <c r="JK74" s="175"/>
      <c r="JL74" s="174">
        <v>160</v>
      </c>
      <c r="JM74" s="573"/>
      <c r="JN74" s="175"/>
      <c r="JO74" s="278">
        <f t="shared" si="91"/>
        <v>0</v>
      </c>
      <c r="JP74" s="279">
        <f t="shared" si="92"/>
        <v>0</v>
      </c>
      <c r="JQ74" s="280">
        <f t="shared" si="93"/>
        <v>0</v>
      </c>
      <c r="JR74" s="281">
        <f t="shared" si="94"/>
        <v>0</v>
      </c>
      <c r="JS74" s="23"/>
      <c r="JT74" s="23"/>
      <c r="JU74" s="174">
        <v>160</v>
      </c>
      <c r="JV74" s="573"/>
      <c r="JW74" s="175"/>
      <c r="JX74" s="174">
        <v>160</v>
      </c>
      <c r="JY74" s="573"/>
      <c r="JZ74" s="175"/>
      <c r="KA74" s="174">
        <v>160</v>
      </c>
      <c r="KB74" s="573"/>
      <c r="KC74" s="175"/>
      <c r="KD74" s="174">
        <v>160</v>
      </c>
      <c r="KE74" s="573"/>
      <c r="KF74" s="175"/>
      <c r="KG74" s="174">
        <v>160</v>
      </c>
      <c r="KH74" s="573"/>
      <c r="KI74" s="175"/>
      <c r="KJ74" s="174">
        <v>160</v>
      </c>
      <c r="KK74" s="573"/>
      <c r="KL74" s="175"/>
      <c r="KM74" s="174">
        <v>160</v>
      </c>
      <c r="KN74" s="573"/>
      <c r="KO74" s="175"/>
      <c r="KP74" s="174">
        <v>160</v>
      </c>
      <c r="KQ74" s="573"/>
      <c r="KR74" s="175"/>
      <c r="KS74" s="174">
        <v>160</v>
      </c>
      <c r="KT74" s="573"/>
      <c r="KU74" s="175"/>
      <c r="KV74" s="174">
        <v>160</v>
      </c>
      <c r="KW74" s="573"/>
      <c r="KX74" s="175"/>
      <c r="KY74" s="174">
        <v>160</v>
      </c>
      <c r="KZ74" s="573"/>
      <c r="LA74" s="175"/>
      <c r="LB74" s="174">
        <v>160</v>
      </c>
      <c r="LC74" s="573"/>
      <c r="LD74" s="175"/>
      <c r="LE74" s="278">
        <f t="shared" si="95"/>
        <v>0</v>
      </c>
      <c r="LF74" s="279">
        <f t="shared" si="96"/>
        <v>0</v>
      </c>
      <c r="LG74" s="280">
        <f t="shared" si="97"/>
        <v>0</v>
      </c>
      <c r="LH74" s="281">
        <f t="shared" si="98"/>
        <v>0</v>
      </c>
      <c r="LI74" s="23"/>
      <c r="LJ74" s="23"/>
      <c r="LK74" s="174">
        <v>160</v>
      </c>
      <c r="LL74" s="573"/>
      <c r="LM74" s="175"/>
      <c r="LN74" s="174">
        <v>160</v>
      </c>
      <c r="LO74" s="573"/>
      <c r="LP74" s="175"/>
      <c r="LQ74" s="174">
        <v>160</v>
      </c>
      <c r="LR74" s="573"/>
      <c r="LS74" s="175"/>
      <c r="LT74" s="174">
        <v>160</v>
      </c>
      <c r="LU74" s="573"/>
      <c r="LV74" s="175"/>
      <c r="LW74" s="174">
        <v>160</v>
      </c>
      <c r="LX74" s="573"/>
      <c r="LY74" s="175"/>
      <c r="LZ74" s="174">
        <v>160</v>
      </c>
      <c r="MA74" s="573"/>
      <c r="MB74" s="175"/>
      <c r="MC74" s="174">
        <v>160</v>
      </c>
      <c r="MD74" s="573"/>
      <c r="ME74" s="175"/>
      <c r="MF74" s="174">
        <v>160</v>
      </c>
      <c r="MG74" s="573"/>
      <c r="MH74" s="175"/>
      <c r="MI74" s="174">
        <v>160</v>
      </c>
      <c r="MJ74" s="573"/>
      <c r="MK74" s="175"/>
      <c r="ML74" s="174">
        <v>160</v>
      </c>
      <c r="MM74" s="573"/>
      <c r="MN74" s="175"/>
      <c r="MO74" s="174">
        <v>160</v>
      </c>
      <c r="MP74" s="573"/>
      <c r="MQ74" s="175"/>
      <c r="MR74" s="174">
        <v>160</v>
      </c>
      <c r="MS74" s="573"/>
      <c r="MT74" s="175"/>
      <c r="MU74" s="278">
        <f t="shared" si="99"/>
        <v>0</v>
      </c>
      <c r="MV74" s="279">
        <f t="shared" si="100"/>
        <v>0</v>
      </c>
      <c r="MW74" s="280">
        <f t="shared" si="101"/>
        <v>0</v>
      </c>
      <c r="MX74" s="281">
        <f t="shared" si="102"/>
        <v>0</v>
      </c>
      <c r="MY74" s="23"/>
      <c r="MZ74" s="23"/>
      <c r="NA74" s="174">
        <v>160</v>
      </c>
      <c r="NB74" s="573"/>
      <c r="NC74" s="175"/>
      <c r="ND74" s="174">
        <v>160</v>
      </c>
      <c r="NE74" s="573"/>
      <c r="NF74" s="175"/>
      <c r="NG74" s="174">
        <v>160</v>
      </c>
      <c r="NH74" s="573"/>
      <c r="NI74" s="175"/>
      <c r="NJ74" s="174">
        <v>160</v>
      </c>
      <c r="NK74" s="573"/>
      <c r="NL74" s="175"/>
      <c r="NM74" s="174">
        <v>160</v>
      </c>
      <c r="NN74" s="573"/>
      <c r="NO74" s="175"/>
      <c r="NP74" s="174">
        <v>160</v>
      </c>
      <c r="NQ74" s="573"/>
      <c r="NR74" s="175"/>
      <c r="NS74" s="174">
        <v>160</v>
      </c>
      <c r="NT74" s="573"/>
      <c r="NU74" s="175"/>
      <c r="NV74" s="174">
        <v>160</v>
      </c>
      <c r="NW74" s="573"/>
      <c r="NX74" s="175"/>
      <c r="NY74" s="174">
        <v>160</v>
      </c>
      <c r="NZ74" s="573"/>
      <c r="OA74" s="175"/>
      <c r="OB74" s="174">
        <v>160</v>
      </c>
      <c r="OC74" s="573"/>
      <c r="OD74" s="175"/>
      <c r="OE74" s="174">
        <v>160</v>
      </c>
      <c r="OF74" s="573"/>
      <c r="OG74" s="175"/>
      <c r="OH74" s="174">
        <v>160</v>
      </c>
      <c r="OI74" s="573"/>
      <c r="OJ74" s="175"/>
      <c r="OK74" s="278">
        <f t="shared" si="103"/>
        <v>0</v>
      </c>
      <c r="OL74" s="279">
        <f t="shared" si="104"/>
        <v>0</v>
      </c>
      <c r="OM74" s="280">
        <f t="shared" si="105"/>
        <v>0</v>
      </c>
      <c r="ON74" s="281">
        <f t="shared" si="106"/>
        <v>0</v>
      </c>
      <c r="OO74" s="23"/>
      <c r="OP74" s="23"/>
      <c r="OQ74" s="571" t="s">
        <v>297</v>
      </c>
      <c r="OR74" s="577">
        <v>160</v>
      </c>
      <c r="OS74" s="573"/>
      <c r="OT74" s="175"/>
      <c r="OU74" s="278">
        <f t="shared" si="107"/>
        <v>0</v>
      </c>
      <c r="OV74" s="281">
        <f t="shared" si="108"/>
        <v>0</v>
      </c>
      <c r="OW74" s="280">
        <f t="shared" si="109"/>
        <v>0</v>
      </c>
      <c r="OX74" s="281">
        <f t="shared" si="110"/>
        <v>0</v>
      </c>
      <c r="OY74" s="574"/>
      <c r="OZ74" s="23"/>
      <c r="PA74" s="23"/>
      <c r="PB74" s="274">
        <f t="shared" si="63"/>
        <v>0</v>
      </c>
      <c r="PC74" s="275">
        <f t="shared" si="64"/>
        <v>0</v>
      </c>
      <c r="PD74" s="280">
        <f t="shared" si="65"/>
        <v>0</v>
      </c>
      <c r="PE74" s="281">
        <f t="shared" si="66"/>
        <v>0</v>
      </c>
      <c r="PF74" s="276">
        <f t="shared" si="67"/>
        <v>0</v>
      </c>
      <c r="PG74" s="277">
        <f t="shared" si="68"/>
        <v>0</v>
      </c>
      <c r="PH74" s="280">
        <f t="shared" si="69"/>
        <v>0</v>
      </c>
      <c r="PI74" s="279">
        <f t="shared" si="70"/>
        <v>0</v>
      </c>
      <c r="PJ74" s="406">
        <f t="shared" si="111"/>
        <v>0</v>
      </c>
      <c r="PK74" s="368">
        <f t="shared" si="112"/>
        <v>0</v>
      </c>
      <c r="PL74" s="409" t="s">
        <v>338</v>
      </c>
      <c r="PM74" s="373" t="s">
        <v>338</v>
      </c>
      <c r="PN74" s="406">
        <f t="shared" si="113"/>
        <v>0</v>
      </c>
      <c r="PO74" s="368">
        <f t="shared" si="114"/>
        <v>0</v>
      </c>
      <c r="PP74" s="26"/>
      <c r="PQ74" s="26"/>
      <c r="PR74" s="23"/>
      <c r="PX74" s="26"/>
    </row>
    <row r="75" spans="1:440" s="26" customFormat="1" ht="16.5" customHeight="1" x14ac:dyDescent="0.25">
      <c r="B75" s="118" t="s">
        <v>44</v>
      </c>
      <c r="C75" s="1094"/>
      <c r="D75" s="1095"/>
      <c r="E75" s="320"/>
      <c r="F75" s="656">
        <v>1</v>
      </c>
      <c r="G75" s="321"/>
      <c r="H75" s="122"/>
      <c r="I75" s="112">
        <f>INT(ROUND(F75,2)*(IF(RIGHT(G75,1)="*",data!$J$3*H75+(IF(H75&gt;0, data!$K$3,0)),(IF(G75&gt;0,data!$J$3*RIGHT(G75,5)+data!$K$3,0)))))</f>
        <v>0</v>
      </c>
      <c r="J75" s="112">
        <f>IF(E75&gt;0,I75*E75,0)</f>
        <v>0</v>
      </c>
      <c r="K75" s="112"/>
      <c r="L75" s="317"/>
      <c r="M75" s="316"/>
      <c r="N75" s="112">
        <f>INT(ROUND(F75,2)*(IF(J75&gt;0,(IF(L75="ano",data!$J$6,0)),0)))</f>
        <v>0</v>
      </c>
      <c r="O75" s="114">
        <f>IF(M75&gt;E75,N75*E75,N75*M75)</f>
        <v>0</v>
      </c>
      <c r="P75" s="123">
        <f>J75+O75</f>
        <v>0</v>
      </c>
      <c r="R75" s="116" t="str">
        <f t="shared" si="61"/>
        <v/>
      </c>
      <c r="S75" s="688"/>
      <c r="T75" s="117" t="s">
        <v>338</v>
      </c>
      <c r="U75" s="377" t="str">
        <f t="shared" si="62"/>
        <v/>
      </c>
      <c r="V75" s="26">
        <f>IF(P75&gt;0,IF(ISTEXT(C75)=TRUE,0,1),0)</f>
        <v>0</v>
      </c>
      <c r="W75" s="26">
        <f>IF(H75&gt;0,IF(RIGHT(G75,1)="*",0,1),0)</f>
        <v>0</v>
      </c>
      <c r="X75" s="26">
        <f>IF(OR(G75=data!$I$18,G75=data!$I$19,G75=data!$I$20,G75=data!$I$21,G75=data!$I$22,G75=data!$I$23,G75=data!$I$24,G75=data!$I$25,G75=data!$I$26,G75=data!$I$27,G75=data!$I$28,G75=data!$I$29,G75=data!$I$30,G75=data!$I$31,G75=data!$I$32,G75=data!$I$33,G75=data!$I$34,G75=data!$I$35,G75=data!$I$36,G75=data!$I$37,G75=data!$I$38,G75=data!$I$39,G75=data!$I$40,G75=data!$I$41,G75=data!$I$42,G75=data!$I$43,G75=data!$I$44),1,0)</f>
        <v>0</v>
      </c>
      <c r="Z75" s="176" t="s">
        <v>297</v>
      </c>
      <c r="AA75" s="10"/>
      <c r="AB75" s="10"/>
      <c r="AC75" s="168">
        <v>160</v>
      </c>
      <c r="AD75" s="328"/>
      <c r="AE75" s="223"/>
      <c r="AF75" s="168">
        <v>160</v>
      </c>
      <c r="AG75" s="328"/>
      <c r="AH75" s="223"/>
      <c r="AI75" s="168">
        <v>160</v>
      </c>
      <c r="AJ75" s="328"/>
      <c r="AK75" s="223"/>
      <c r="AL75" s="168">
        <v>160</v>
      </c>
      <c r="AM75" s="328"/>
      <c r="AN75" s="223"/>
      <c r="AO75" s="168">
        <v>160</v>
      </c>
      <c r="AP75" s="328"/>
      <c r="AQ75" s="223"/>
      <c r="AR75" s="168">
        <v>160</v>
      </c>
      <c r="AS75" s="328"/>
      <c r="AT75" s="223"/>
      <c r="AU75" s="168">
        <v>160</v>
      </c>
      <c r="AV75" s="328"/>
      <c r="AW75" s="223"/>
      <c r="AX75" s="168">
        <v>160</v>
      </c>
      <c r="AY75" s="328"/>
      <c r="AZ75" s="223"/>
      <c r="BA75" s="168">
        <v>160</v>
      </c>
      <c r="BB75" s="328"/>
      <c r="BC75" s="223"/>
      <c r="BD75" s="168">
        <v>160</v>
      </c>
      <c r="BE75" s="328"/>
      <c r="BF75" s="223"/>
      <c r="BG75" s="168">
        <v>160</v>
      </c>
      <c r="BH75" s="328"/>
      <c r="BI75" s="223"/>
      <c r="BJ75" s="168">
        <v>160</v>
      </c>
      <c r="BK75" s="328"/>
      <c r="BL75" s="223"/>
      <c r="BM75" s="280">
        <f t="shared" si="71"/>
        <v>0</v>
      </c>
      <c r="BN75" s="279">
        <f t="shared" si="72"/>
        <v>0</v>
      </c>
      <c r="BO75" s="280">
        <f t="shared" si="73"/>
        <v>0</v>
      </c>
      <c r="BP75" s="281">
        <f t="shared" si="74"/>
        <v>0</v>
      </c>
      <c r="BQ75" s="4"/>
      <c r="BR75" s="4"/>
      <c r="BS75" s="164">
        <v>160</v>
      </c>
      <c r="BT75" s="327"/>
      <c r="BU75" s="177"/>
      <c r="BV75" s="164">
        <v>160</v>
      </c>
      <c r="BW75" s="327"/>
      <c r="BX75" s="177"/>
      <c r="BY75" s="164">
        <v>160</v>
      </c>
      <c r="BZ75" s="327"/>
      <c r="CA75" s="177"/>
      <c r="CB75" s="164">
        <v>160</v>
      </c>
      <c r="CC75" s="327"/>
      <c r="CD75" s="177"/>
      <c r="CE75" s="164">
        <v>160</v>
      </c>
      <c r="CF75" s="327"/>
      <c r="CG75" s="177"/>
      <c r="CH75" s="164">
        <v>160</v>
      </c>
      <c r="CI75" s="327"/>
      <c r="CJ75" s="177"/>
      <c r="CK75" s="164">
        <v>160</v>
      </c>
      <c r="CL75" s="327"/>
      <c r="CM75" s="177"/>
      <c r="CN75" s="164">
        <v>160</v>
      </c>
      <c r="CO75" s="327"/>
      <c r="CP75" s="177"/>
      <c r="CQ75" s="164">
        <v>160</v>
      </c>
      <c r="CR75" s="327"/>
      <c r="CS75" s="177"/>
      <c r="CT75" s="164">
        <v>160</v>
      </c>
      <c r="CU75" s="327"/>
      <c r="CV75" s="177"/>
      <c r="CW75" s="164">
        <v>160</v>
      </c>
      <c r="CX75" s="327"/>
      <c r="CY75" s="177"/>
      <c r="CZ75" s="164">
        <v>160</v>
      </c>
      <c r="DA75" s="327"/>
      <c r="DB75" s="177"/>
      <c r="DC75" s="278">
        <f t="shared" si="75"/>
        <v>0</v>
      </c>
      <c r="DD75" s="279">
        <f t="shared" si="76"/>
        <v>0</v>
      </c>
      <c r="DE75" s="280">
        <f t="shared" si="77"/>
        <v>0</v>
      </c>
      <c r="DF75" s="281">
        <f t="shared" si="78"/>
        <v>0</v>
      </c>
      <c r="DG75" s="4"/>
      <c r="DH75" s="4"/>
      <c r="DI75" s="164">
        <v>160</v>
      </c>
      <c r="DJ75" s="327"/>
      <c r="DK75" s="177"/>
      <c r="DL75" s="164">
        <v>160</v>
      </c>
      <c r="DM75" s="327"/>
      <c r="DN75" s="177"/>
      <c r="DO75" s="164">
        <v>160</v>
      </c>
      <c r="DP75" s="327"/>
      <c r="DQ75" s="177"/>
      <c r="DR75" s="164">
        <v>160</v>
      </c>
      <c r="DS75" s="327"/>
      <c r="DT75" s="177"/>
      <c r="DU75" s="164">
        <v>160</v>
      </c>
      <c r="DV75" s="327"/>
      <c r="DW75" s="177"/>
      <c r="DX75" s="164">
        <v>160</v>
      </c>
      <c r="DY75" s="327"/>
      <c r="DZ75" s="177"/>
      <c r="EA75" s="164">
        <v>160</v>
      </c>
      <c r="EB75" s="327"/>
      <c r="EC75" s="177"/>
      <c r="ED75" s="164">
        <v>160</v>
      </c>
      <c r="EE75" s="327"/>
      <c r="EF75" s="177"/>
      <c r="EG75" s="164">
        <v>160</v>
      </c>
      <c r="EH75" s="327"/>
      <c r="EI75" s="177"/>
      <c r="EJ75" s="164">
        <v>160</v>
      </c>
      <c r="EK75" s="327"/>
      <c r="EL75" s="177"/>
      <c r="EM75" s="164">
        <v>160</v>
      </c>
      <c r="EN75" s="327"/>
      <c r="EO75" s="177"/>
      <c r="EP75" s="164">
        <v>160</v>
      </c>
      <c r="EQ75" s="327"/>
      <c r="ER75" s="177"/>
      <c r="ES75" s="278">
        <f t="shared" si="79"/>
        <v>0</v>
      </c>
      <c r="ET75" s="279">
        <f t="shared" si="80"/>
        <v>0</v>
      </c>
      <c r="EU75" s="280">
        <f t="shared" si="81"/>
        <v>0</v>
      </c>
      <c r="EV75" s="281">
        <f t="shared" si="82"/>
        <v>0</v>
      </c>
      <c r="EW75" s="4"/>
      <c r="EX75" s="4"/>
      <c r="EY75" s="164">
        <v>160</v>
      </c>
      <c r="EZ75" s="327"/>
      <c r="FA75" s="177"/>
      <c r="FB75" s="164">
        <v>160</v>
      </c>
      <c r="FC75" s="327"/>
      <c r="FD75" s="177"/>
      <c r="FE75" s="164">
        <v>160</v>
      </c>
      <c r="FF75" s="327"/>
      <c r="FG75" s="177"/>
      <c r="FH75" s="164">
        <v>160</v>
      </c>
      <c r="FI75" s="327"/>
      <c r="FJ75" s="177"/>
      <c r="FK75" s="164">
        <v>160</v>
      </c>
      <c r="FL75" s="327"/>
      <c r="FM75" s="177"/>
      <c r="FN75" s="164">
        <v>160</v>
      </c>
      <c r="FO75" s="327"/>
      <c r="FP75" s="177"/>
      <c r="FQ75" s="164">
        <v>160</v>
      </c>
      <c r="FR75" s="327"/>
      <c r="FS75" s="177"/>
      <c r="FT75" s="164">
        <v>160</v>
      </c>
      <c r="FU75" s="327"/>
      <c r="FV75" s="177"/>
      <c r="FW75" s="164">
        <v>160</v>
      </c>
      <c r="FX75" s="327"/>
      <c r="FY75" s="177"/>
      <c r="FZ75" s="164">
        <v>160</v>
      </c>
      <c r="GA75" s="327"/>
      <c r="GB75" s="177"/>
      <c r="GC75" s="164">
        <v>160</v>
      </c>
      <c r="GD75" s="327"/>
      <c r="GE75" s="177"/>
      <c r="GF75" s="164">
        <v>160</v>
      </c>
      <c r="GG75" s="327"/>
      <c r="GH75" s="177"/>
      <c r="GI75" s="278">
        <f t="shared" si="83"/>
        <v>0</v>
      </c>
      <c r="GJ75" s="279">
        <f t="shared" si="84"/>
        <v>0</v>
      </c>
      <c r="GK75" s="280">
        <f t="shared" si="85"/>
        <v>0</v>
      </c>
      <c r="GL75" s="281">
        <f t="shared" si="86"/>
        <v>0</v>
      </c>
      <c r="GM75" s="4"/>
      <c r="GN75" s="4"/>
      <c r="GO75" s="164">
        <v>160</v>
      </c>
      <c r="GP75" s="327"/>
      <c r="GQ75" s="177"/>
      <c r="GR75" s="164">
        <v>160</v>
      </c>
      <c r="GS75" s="327"/>
      <c r="GT75" s="177"/>
      <c r="GU75" s="164">
        <v>160</v>
      </c>
      <c r="GV75" s="327"/>
      <c r="GW75" s="177"/>
      <c r="GX75" s="164">
        <v>160</v>
      </c>
      <c r="GY75" s="327"/>
      <c r="GZ75" s="177"/>
      <c r="HA75" s="164">
        <v>160</v>
      </c>
      <c r="HB75" s="327"/>
      <c r="HC75" s="177"/>
      <c r="HD75" s="164">
        <v>160</v>
      </c>
      <c r="HE75" s="327"/>
      <c r="HF75" s="177"/>
      <c r="HG75" s="164">
        <v>160</v>
      </c>
      <c r="HH75" s="327"/>
      <c r="HI75" s="177"/>
      <c r="HJ75" s="164">
        <v>160</v>
      </c>
      <c r="HK75" s="327"/>
      <c r="HL75" s="177"/>
      <c r="HM75" s="164">
        <v>160</v>
      </c>
      <c r="HN75" s="327"/>
      <c r="HO75" s="177"/>
      <c r="HP75" s="164">
        <v>160</v>
      </c>
      <c r="HQ75" s="327"/>
      <c r="HR75" s="177"/>
      <c r="HS75" s="164">
        <v>160</v>
      </c>
      <c r="HT75" s="327"/>
      <c r="HU75" s="177"/>
      <c r="HV75" s="164">
        <v>160</v>
      </c>
      <c r="HW75" s="327"/>
      <c r="HX75" s="177"/>
      <c r="HY75" s="278">
        <f t="shared" si="87"/>
        <v>0</v>
      </c>
      <c r="HZ75" s="279">
        <f t="shared" si="88"/>
        <v>0</v>
      </c>
      <c r="IA75" s="280">
        <f t="shared" si="89"/>
        <v>0</v>
      </c>
      <c r="IB75" s="281">
        <f t="shared" si="90"/>
        <v>0</v>
      </c>
      <c r="IC75" s="4"/>
      <c r="ID75" s="4"/>
      <c r="IE75" s="164">
        <v>160</v>
      </c>
      <c r="IF75" s="327"/>
      <c r="IG75" s="177"/>
      <c r="IH75" s="164">
        <v>160</v>
      </c>
      <c r="II75" s="327"/>
      <c r="IJ75" s="177"/>
      <c r="IK75" s="164">
        <v>160</v>
      </c>
      <c r="IL75" s="327"/>
      <c r="IM75" s="177"/>
      <c r="IN75" s="164">
        <v>160</v>
      </c>
      <c r="IO75" s="327"/>
      <c r="IP75" s="177"/>
      <c r="IQ75" s="164">
        <v>160</v>
      </c>
      <c r="IR75" s="327"/>
      <c r="IS75" s="177"/>
      <c r="IT75" s="164">
        <v>160</v>
      </c>
      <c r="IU75" s="327"/>
      <c r="IV75" s="177"/>
      <c r="IW75" s="164">
        <v>160</v>
      </c>
      <c r="IX75" s="327"/>
      <c r="IY75" s="177"/>
      <c r="IZ75" s="164">
        <v>160</v>
      </c>
      <c r="JA75" s="327"/>
      <c r="JB75" s="177"/>
      <c r="JC75" s="164">
        <v>160</v>
      </c>
      <c r="JD75" s="327"/>
      <c r="JE75" s="177"/>
      <c r="JF75" s="164">
        <v>160</v>
      </c>
      <c r="JG75" s="327"/>
      <c r="JH75" s="177"/>
      <c r="JI75" s="164">
        <v>160</v>
      </c>
      <c r="JJ75" s="327"/>
      <c r="JK75" s="177"/>
      <c r="JL75" s="164">
        <v>160</v>
      </c>
      <c r="JM75" s="327"/>
      <c r="JN75" s="177"/>
      <c r="JO75" s="278">
        <f t="shared" si="91"/>
        <v>0</v>
      </c>
      <c r="JP75" s="279">
        <f t="shared" si="92"/>
        <v>0</v>
      </c>
      <c r="JQ75" s="280">
        <f t="shared" si="93"/>
        <v>0</v>
      </c>
      <c r="JR75" s="281">
        <f t="shared" si="94"/>
        <v>0</v>
      </c>
      <c r="JS75" s="4"/>
      <c r="JT75" s="4"/>
      <c r="JU75" s="164">
        <v>160</v>
      </c>
      <c r="JV75" s="327"/>
      <c r="JW75" s="177"/>
      <c r="JX75" s="164">
        <v>160</v>
      </c>
      <c r="JY75" s="327"/>
      <c r="JZ75" s="177"/>
      <c r="KA75" s="164">
        <v>160</v>
      </c>
      <c r="KB75" s="327"/>
      <c r="KC75" s="177"/>
      <c r="KD75" s="164">
        <v>160</v>
      </c>
      <c r="KE75" s="327"/>
      <c r="KF75" s="177"/>
      <c r="KG75" s="164">
        <v>160</v>
      </c>
      <c r="KH75" s="327"/>
      <c r="KI75" s="177"/>
      <c r="KJ75" s="164">
        <v>160</v>
      </c>
      <c r="KK75" s="327"/>
      <c r="KL75" s="177"/>
      <c r="KM75" s="164">
        <v>160</v>
      </c>
      <c r="KN75" s="327"/>
      <c r="KO75" s="177"/>
      <c r="KP75" s="164">
        <v>160</v>
      </c>
      <c r="KQ75" s="327"/>
      <c r="KR75" s="177"/>
      <c r="KS75" s="164">
        <v>160</v>
      </c>
      <c r="KT75" s="327"/>
      <c r="KU75" s="177"/>
      <c r="KV75" s="164">
        <v>160</v>
      </c>
      <c r="KW75" s="327"/>
      <c r="KX75" s="177"/>
      <c r="KY75" s="164">
        <v>160</v>
      </c>
      <c r="KZ75" s="327"/>
      <c r="LA75" s="177"/>
      <c r="LB75" s="164">
        <v>160</v>
      </c>
      <c r="LC75" s="327"/>
      <c r="LD75" s="177"/>
      <c r="LE75" s="278">
        <f t="shared" si="95"/>
        <v>0</v>
      </c>
      <c r="LF75" s="279">
        <f t="shared" si="96"/>
        <v>0</v>
      </c>
      <c r="LG75" s="280">
        <f t="shared" si="97"/>
        <v>0</v>
      </c>
      <c r="LH75" s="281">
        <f t="shared" si="98"/>
        <v>0</v>
      </c>
      <c r="LI75" s="4"/>
      <c r="LJ75" s="4"/>
      <c r="LK75" s="164">
        <v>160</v>
      </c>
      <c r="LL75" s="327"/>
      <c r="LM75" s="177"/>
      <c r="LN75" s="164">
        <v>160</v>
      </c>
      <c r="LO75" s="327"/>
      <c r="LP75" s="177"/>
      <c r="LQ75" s="164">
        <v>160</v>
      </c>
      <c r="LR75" s="327"/>
      <c r="LS75" s="177"/>
      <c r="LT75" s="164">
        <v>160</v>
      </c>
      <c r="LU75" s="327"/>
      <c r="LV75" s="177"/>
      <c r="LW75" s="164">
        <v>160</v>
      </c>
      <c r="LX75" s="327"/>
      <c r="LY75" s="177"/>
      <c r="LZ75" s="164">
        <v>160</v>
      </c>
      <c r="MA75" s="327"/>
      <c r="MB75" s="177"/>
      <c r="MC75" s="164">
        <v>160</v>
      </c>
      <c r="MD75" s="327"/>
      <c r="ME75" s="177"/>
      <c r="MF75" s="164">
        <v>160</v>
      </c>
      <c r="MG75" s="327"/>
      <c r="MH75" s="177"/>
      <c r="MI75" s="164">
        <v>160</v>
      </c>
      <c r="MJ75" s="327"/>
      <c r="MK75" s="177"/>
      <c r="ML75" s="164">
        <v>160</v>
      </c>
      <c r="MM75" s="327"/>
      <c r="MN75" s="177"/>
      <c r="MO75" s="164">
        <v>160</v>
      </c>
      <c r="MP75" s="327"/>
      <c r="MQ75" s="177"/>
      <c r="MR75" s="164">
        <v>160</v>
      </c>
      <c r="MS75" s="327"/>
      <c r="MT75" s="177"/>
      <c r="MU75" s="278">
        <f t="shared" si="99"/>
        <v>0</v>
      </c>
      <c r="MV75" s="279">
        <f t="shared" si="100"/>
        <v>0</v>
      </c>
      <c r="MW75" s="280">
        <f t="shared" si="101"/>
        <v>0</v>
      </c>
      <c r="MX75" s="281">
        <f t="shared" si="102"/>
        <v>0</v>
      </c>
      <c r="MY75" s="4"/>
      <c r="MZ75" s="4"/>
      <c r="NA75" s="164">
        <v>160</v>
      </c>
      <c r="NB75" s="327"/>
      <c r="NC75" s="177"/>
      <c r="ND75" s="164">
        <v>160</v>
      </c>
      <c r="NE75" s="327"/>
      <c r="NF75" s="177"/>
      <c r="NG75" s="164">
        <v>160</v>
      </c>
      <c r="NH75" s="327"/>
      <c r="NI75" s="177"/>
      <c r="NJ75" s="164">
        <v>160</v>
      </c>
      <c r="NK75" s="327"/>
      <c r="NL75" s="177"/>
      <c r="NM75" s="164">
        <v>160</v>
      </c>
      <c r="NN75" s="327"/>
      <c r="NO75" s="177"/>
      <c r="NP75" s="164">
        <v>160</v>
      </c>
      <c r="NQ75" s="327"/>
      <c r="NR75" s="177"/>
      <c r="NS75" s="164">
        <v>160</v>
      </c>
      <c r="NT75" s="327"/>
      <c r="NU75" s="177"/>
      <c r="NV75" s="164">
        <v>160</v>
      </c>
      <c r="NW75" s="327"/>
      <c r="NX75" s="177"/>
      <c r="NY75" s="164">
        <v>160</v>
      </c>
      <c r="NZ75" s="327"/>
      <c r="OA75" s="177"/>
      <c r="OB75" s="164">
        <v>160</v>
      </c>
      <c r="OC75" s="327"/>
      <c r="OD75" s="177"/>
      <c r="OE75" s="164">
        <v>160</v>
      </c>
      <c r="OF75" s="327"/>
      <c r="OG75" s="177"/>
      <c r="OH75" s="164">
        <v>160</v>
      </c>
      <c r="OI75" s="327"/>
      <c r="OJ75" s="177"/>
      <c r="OK75" s="278">
        <f t="shared" si="103"/>
        <v>0</v>
      </c>
      <c r="OL75" s="279">
        <f t="shared" si="104"/>
        <v>0</v>
      </c>
      <c r="OM75" s="280">
        <f t="shared" si="105"/>
        <v>0</v>
      </c>
      <c r="ON75" s="281">
        <f t="shared" si="106"/>
        <v>0</v>
      </c>
      <c r="OO75" s="4"/>
      <c r="OP75" s="4"/>
      <c r="OQ75" s="283" t="s">
        <v>297</v>
      </c>
      <c r="OR75" s="354">
        <v>160</v>
      </c>
      <c r="OS75" s="327"/>
      <c r="OT75" s="177"/>
      <c r="OU75" s="278">
        <f t="shared" si="107"/>
        <v>0</v>
      </c>
      <c r="OV75" s="281">
        <f t="shared" si="108"/>
        <v>0</v>
      </c>
      <c r="OW75" s="280">
        <f t="shared" si="109"/>
        <v>0</v>
      </c>
      <c r="OX75" s="281">
        <f t="shared" si="110"/>
        <v>0</v>
      </c>
      <c r="OY75" s="293"/>
      <c r="OZ75" s="4"/>
      <c r="PA75" s="4"/>
      <c r="PB75" s="274">
        <f t="shared" si="63"/>
        <v>0</v>
      </c>
      <c r="PC75" s="275">
        <f t="shared" si="64"/>
        <v>0</v>
      </c>
      <c r="PD75" s="280">
        <f t="shared" si="65"/>
        <v>0</v>
      </c>
      <c r="PE75" s="281">
        <f t="shared" si="66"/>
        <v>0</v>
      </c>
      <c r="PF75" s="276">
        <f t="shared" si="67"/>
        <v>0</v>
      </c>
      <c r="PG75" s="277">
        <f t="shared" si="68"/>
        <v>0</v>
      </c>
      <c r="PH75" s="280">
        <f t="shared" si="69"/>
        <v>0</v>
      </c>
      <c r="PI75" s="279">
        <f t="shared" si="70"/>
        <v>0</v>
      </c>
      <c r="PJ75" s="406">
        <f t="shared" si="111"/>
        <v>0</v>
      </c>
      <c r="PK75" s="368">
        <f t="shared" si="112"/>
        <v>0</v>
      </c>
      <c r="PL75" s="409" t="s">
        <v>338</v>
      </c>
      <c r="PM75" s="373" t="s">
        <v>338</v>
      </c>
      <c r="PN75" s="406">
        <f t="shared" si="113"/>
        <v>0</v>
      </c>
      <c r="PO75" s="368">
        <f t="shared" si="114"/>
        <v>0</v>
      </c>
      <c r="PR75" s="4"/>
    </row>
    <row r="76" spans="1:440" s="28" customFormat="1" ht="15" hidden="1" customHeight="1" x14ac:dyDescent="0.25">
      <c r="A76" s="26"/>
      <c r="B76" s="118"/>
      <c r="C76" s="585"/>
      <c r="D76" s="586"/>
      <c r="E76" s="589"/>
      <c r="F76" s="656"/>
      <c r="G76" s="588"/>
      <c r="H76" s="119"/>
      <c r="I76" s="112">
        <f>INT(ROUND(F76,2)*(IF(RIGHT(G76,1)="*",data!$J$3*H76+(IF(H76&gt;0, data!$K$3,0)),(IF(G76&gt;0,data!$J$3*RIGHT(G76,5)+data!$K$3,0)))))</f>
        <v>0</v>
      </c>
      <c r="J76" s="112"/>
      <c r="K76" s="112"/>
      <c r="L76" s="543"/>
      <c r="M76" s="536"/>
      <c r="N76" s="112">
        <f>INT(ROUND(F76,2)*(IF(J76&gt;0,(IF(L76="ano",data!$J$6,0)),0)))</f>
        <v>0</v>
      </c>
      <c r="O76" s="114"/>
      <c r="P76" s="123"/>
      <c r="Q76" s="26"/>
      <c r="R76" s="116" t="str">
        <f t="shared" si="61"/>
        <v/>
      </c>
      <c r="S76" s="688"/>
      <c r="T76" s="117" t="s">
        <v>338</v>
      </c>
      <c r="U76" s="377" t="str">
        <f t="shared" si="62"/>
        <v/>
      </c>
      <c r="X76" s="26">
        <f>IF(OR(G76=data!$I$18,G76=data!$I$19,G76=data!$I$20,G76=data!$I$21,G76=data!$I$22,G76=data!$I$23,G76=data!$I$24,G76=data!$I$25,G76=data!$I$26,G76=data!$I$27,G76=data!$I$28,G76=data!$I$29,G76=data!$I$30,G76=data!$I$31,G76=data!$I$32,G76=data!$I$33,G76=data!$I$34,G76=data!$I$35,G76=data!$I$36,G76=data!$I$37,G76=data!$I$38,G76=data!$I$39,G76=data!$I$40,G76=data!$I$41,G76=data!$I$42,G76=data!$I$43,G76=data!$I$44),1,0)</f>
        <v>0</v>
      </c>
      <c r="Y76" s="26"/>
      <c r="Z76" s="173" t="s">
        <v>297</v>
      </c>
      <c r="AA76" s="10"/>
      <c r="AB76" s="10"/>
      <c r="AC76" s="560">
        <v>160</v>
      </c>
      <c r="AD76" s="561"/>
      <c r="AE76" s="562"/>
      <c r="AF76" s="560">
        <v>160</v>
      </c>
      <c r="AG76" s="561"/>
      <c r="AH76" s="562"/>
      <c r="AI76" s="560">
        <v>160</v>
      </c>
      <c r="AJ76" s="561"/>
      <c r="AK76" s="562"/>
      <c r="AL76" s="560">
        <v>160</v>
      </c>
      <c r="AM76" s="561"/>
      <c r="AN76" s="562"/>
      <c r="AO76" s="560">
        <v>160</v>
      </c>
      <c r="AP76" s="561"/>
      <c r="AQ76" s="562"/>
      <c r="AR76" s="560">
        <v>160</v>
      </c>
      <c r="AS76" s="561"/>
      <c r="AT76" s="562"/>
      <c r="AU76" s="560">
        <v>160</v>
      </c>
      <c r="AV76" s="561"/>
      <c r="AW76" s="562"/>
      <c r="AX76" s="560">
        <v>160</v>
      </c>
      <c r="AY76" s="561"/>
      <c r="AZ76" s="562"/>
      <c r="BA76" s="560">
        <v>160</v>
      </c>
      <c r="BB76" s="561"/>
      <c r="BC76" s="562"/>
      <c r="BD76" s="560">
        <v>160</v>
      </c>
      <c r="BE76" s="561"/>
      <c r="BF76" s="562"/>
      <c r="BG76" s="560">
        <v>160</v>
      </c>
      <c r="BH76" s="561"/>
      <c r="BI76" s="562"/>
      <c r="BJ76" s="560">
        <v>160</v>
      </c>
      <c r="BK76" s="561"/>
      <c r="BL76" s="562"/>
      <c r="BM76" s="280">
        <f t="shared" si="71"/>
        <v>0</v>
      </c>
      <c r="BN76" s="279">
        <f t="shared" si="72"/>
        <v>0</v>
      </c>
      <c r="BO76" s="280">
        <f t="shared" si="73"/>
        <v>0</v>
      </c>
      <c r="BP76" s="281">
        <f t="shared" si="74"/>
        <v>0</v>
      </c>
      <c r="BQ76" s="23"/>
      <c r="BR76" s="23"/>
      <c r="BS76" s="174">
        <v>160</v>
      </c>
      <c r="BT76" s="573"/>
      <c r="BU76" s="175"/>
      <c r="BV76" s="174">
        <v>160</v>
      </c>
      <c r="BW76" s="573"/>
      <c r="BX76" s="175"/>
      <c r="BY76" s="174">
        <v>160</v>
      </c>
      <c r="BZ76" s="573"/>
      <c r="CA76" s="175"/>
      <c r="CB76" s="174">
        <v>160</v>
      </c>
      <c r="CC76" s="573"/>
      <c r="CD76" s="175"/>
      <c r="CE76" s="174">
        <v>160</v>
      </c>
      <c r="CF76" s="573"/>
      <c r="CG76" s="175"/>
      <c r="CH76" s="174">
        <v>160</v>
      </c>
      <c r="CI76" s="573"/>
      <c r="CJ76" s="175"/>
      <c r="CK76" s="174">
        <v>160</v>
      </c>
      <c r="CL76" s="573"/>
      <c r="CM76" s="175"/>
      <c r="CN76" s="174">
        <v>160</v>
      </c>
      <c r="CO76" s="573"/>
      <c r="CP76" s="175"/>
      <c r="CQ76" s="174">
        <v>160</v>
      </c>
      <c r="CR76" s="573"/>
      <c r="CS76" s="175"/>
      <c r="CT76" s="174">
        <v>160</v>
      </c>
      <c r="CU76" s="573"/>
      <c r="CV76" s="175"/>
      <c r="CW76" s="174">
        <v>160</v>
      </c>
      <c r="CX76" s="573"/>
      <c r="CY76" s="175"/>
      <c r="CZ76" s="174">
        <v>160</v>
      </c>
      <c r="DA76" s="573"/>
      <c r="DB76" s="175"/>
      <c r="DC76" s="278">
        <f t="shared" si="75"/>
        <v>0</v>
      </c>
      <c r="DD76" s="279">
        <f t="shared" si="76"/>
        <v>0</v>
      </c>
      <c r="DE76" s="280">
        <f t="shared" si="77"/>
        <v>0</v>
      </c>
      <c r="DF76" s="281">
        <f t="shared" si="78"/>
        <v>0</v>
      </c>
      <c r="DG76" s="23"/>
      <c r="DH76" s="23"/>
      <c r="DI76" s="174">
        <v>160</v>
      </c>
      <c r="DJ76" s="573"/>
      <c r="DK76" s="175"/>
      <c r="DL76" s="174">
        <v>160</v>
      </c>
      <c r="DM76" s="573"/>
      <c r="DN76" s="175"/>
      <c r="DO76" s="174">
        <v>160</v>
      </c>
      <c r="DP76" s="573"/>
      <c r="DQ76" s="175"/>
      <c r="DR76" s="174">
        <v>160</v>
      </c>
      <c r="DS76" s="573"/>
      <c r="DT76" s="175"/>
      <c r="DU76" s="174">
        <v>160</v>
      </c>
      <c r="DV76" s="573"/>
      <c r="DW76" s="175"/>
      <c r="DX76" s="174">
        <v>160</v>
      </c>
      <c r="DY76" s="573"/>
      <c r="DZ76" s="175"/>
      <c r="EA76" s="174">
        <v>160</v>
      </c>
      <c r="EB76" s="573"/>
      <c r="EC76" s="175"/>
      <c r="ED76" s="174">
        <v>160</v>
      </c>
      <c r="EE76" s="573"/>
      <c r="EF76" s="175"/>
      <c r="EG76" s="174">
        <v>160</v>
      </c>
      <c r="EH76" s="573"/>
      <c r="EI76" s="175"/>
      <c r="EJ76" s="174">
        <v>160</v>
      </c>
      <c r="EK76" s="573"/>
      <c r="EL76" s="175"/>
      <c r="EM76" s="174">
        <v>160</v>
      </c>
      <c r="EN76" s="573"/>
      <c r="EO76" s="175"/>
      <c r="EP76" s="174">
        <v>160</v>
      </c>
      <c r="EQ76" s="573"/>
      <c r="ER76" s="175"/>
      <c r="ES76" s="278">
        <f t="shared" si="79"/>
        <v>0</v>
      </c>
      <c r="ET76" s="279">
        <f t="shared" si="80"/>
        <v>0</v>
      </c>
      <c r="EU76" s="280">
        <f t="shared" si="81"/>
        <v>0</v>
      </c>
      <c r="EV76" s="281">
        <f t="shared" si="82"/>
        <v>0</v>
      </c>
      <c r="EW76" s="23"/>
      <c r="EX76" s="23"/>
      <c r="EY76" s="174">
        <v>160</v>
      </c>
      <c r="EZ76" s="573"/>
      <c r="FA76" s="175"/>
      <c r="FB76" s="174">
        <v>160</v>
      </c>
      <c r="FC76" s="573"/>
      <c r="FD76" s="175"/>
      <c r="FE76" s="174">
        <v>160</v>
      </c>
      <c r="FF76" s="573"/>
      <c r="FG76" s="175"/>
      <c r="FH76" s="174">
        <v>160</v>
      </c>
      <c r="FI76" s="573"/>
      <c r="FJ76" s="175"/>
      <c r="FK76" s="174">
        <v>160</v>
      </c>
      <c r="FL76" s="573"/>
      <c r="FM76" s="175"/>
      <c r="FN76" s="174">
        <v>160</v>
      </c>
      <c r="FO76" s="573"/>
      <c r="FP76" s="175"/>
      <c r="FQ76" s="174">
        <v>160</v>
      </c>
      <c r="FR76" s="573"/>
      <c r="FS76" s="175"/>
      <c r="FT76" s="174">
        <v>160</v>
      </c>
      <c r="FU76" s="573"/>
      <c r="FV76" s="175"/>
      <c r="FW76" s="174">
        <v>160</v>
      </c>
      <c r="FX76" s="573"/>
      <c r="FY76" s="175"/>
      <c r="FZ76" s="174">
        <v>160</v>
      </c>
      <c r="GA76" s="573"/>
      <c r="GB76" s="175"/>
      <c r="GC76" s="174">
        <v>160</v>
      </c>
      <c r="GD76" s="573"/>
      <c r="GE76" s="175"/>
      <c r="GF76" s="174">
        <v>160</v>
      </c>
      <c r="GG76" s="573"/>
      <c r="GH76" s="175"/>
      <c r="GI76" s="278">
        <f t="shared" si="83"/>
        <v>0</v>
      </c>
      <c r="GJ76" s="279">
        <f t="shared" si="84"/>
        <v>0</v>
      </c>
      <c r="GK76" s="280">
        <f t="shared" si="85"/>
        <v>0</v>
      </c>
      <c r="GL76" s="281">
        <f t="shared" si="86"/>
        <v>0</v>
      </c>
      <c r="GM76" s="23"/>
      <c r="GN76" s="23"/>
      <c r="GO76" s="174">
        <v>160</v>
      </c>
      <c r="GP76" s="573"/>
      <c r="GQ76" s="175"/>
      <c r="GR76" s="174">
        <v>160</v>
      </c>
      <c r="GS76" s="573"/>
      <c r="GT76" s="175"/>
      <c r="GU76" s="174">
        <v>160</v>
      </c>
      <c r="GV76" s="573"/>
      <c r="GW76" s="175"/>
      <c r="GX76" s="174">
        <v>160</v>
      </c>
      <c r="GY76" s="573"/>
      <c r="GZ76" s="175"/>
      <c r="HA76" s="174">
        <v>160</v>
      </c>
      <c r="HB76" s="573"/>
      <c r="HC76" s="175"/>
      <c r="HD76" s="174">
        <v>160</v>
      </c>
      <c r="HE76" s="573"/>
      <c r="HF76" s="175"/>
      <c r="HG76" s="174">
        <v>160</v>
      </c>
      <c r="HH76" s="573"/>
      <c r="HI76" s="175"/>
      <c r="HJ76" s="174">
        <v>160</v>
      </c>
      <c r="HK76" s="573"/>
      <c r="HL76" s="175"/>
      <c r="HM76" s="174">
        <v>160</v>
      </c>
      <c r="HN76" s="573"/>
      <c r="HO76" s="175"/>
      <c r="HP76" s="174">
        <v>160</v>
      </c>
      <c r="HQ76" s="573"/>
      <c r="HR76" s="175"/>
      <c r="HS76" s="174">
        <v>160</v>
      </c>
      <c r="HT76" s="573"/>
      <c r="HU76" s="175"/>
      <c r="HV76" s="174">
        <v>160</v>
      </c>
      <c r="HW76" s="573"/>
      <c r="HX76" s="175"/>
      <c r="HY76" s="278">
        <f t="shared" si="87"/>
        <v>0</v>
      </c>
      <c r="HZ76" s="279">
        <f t="shared" si="88"/>
        <v>0</v>
      </c>
      <c r="IA76" s="280">
        <f t="shared" si="89"/>
        <v>0</v>
      </c>
      <c r="IB76" s="281">
        <f t="shared" si="90"/>
        <v>0</v>
      </c>
      <c r="IC76" s="23"/>
      <c r="ID76" s="23"/>
      <c r="IE76" s="174">
        <v>160</v>
      </c>
      <c r="IF76" s="573"/>
      <c r="IG76" s="175"/>
      <c r="IH76" s="174">
        <v>160</v>
      </c>
      <c r="II76" s="573"/>
      <c r="IJ76" s="175"/>
      <c r="IK76" s="174">
        <v>160</v>
      </c>
      <c r="IL76" s="573"/>
      <c r="IM76" s="175"/>
      <c r="IN76" s="174">
        <v>160</v>
      </c>
      <c r="IO76" s="573"/>
      <c r="IP76" s="175"/>
      <c r="IQ76" s="174">
        <v>160</v>
      </c>
      <c r="IR76" s="573"/>
      <c r="IS76" s="175"/>
      <c r="IT76" s="174">
        <v>160</v>
      </c>
      <c r="IU76" s="573"/>
      <c r="IV76" s="175"/>
      <c r="IW76" s="174">
        <v>160</v>
      </c>
      <c r="IX76" s="573"/>
      <c r="IY76" s="175"/>
      <c r="IZ76" s="174">
        <v>160</v>
      </c>
      <c r="JA76" s="573"/>
      <c r="JB76" s="175"/>
      <c r="JC76" s="174">
        <v>160</v>
      </c>
      <c r="JD76" s="573"/>
      <c r="JE76" s="175"/>
      <c r="JF76" s="174">
        <v>160</v>
      </c>
      <c r="JG76" s="573"/>
      <c r="JH76" s="175"/>
      <c r="JI76" s="174">
        <v>160</v>
      </c>
      <c r="JJ76" s="573"/>
      <c r="JK76" s="175"/>
      <c r="JL76" s="174">
        <v>160</v>
      </c>
      <c r="JM76" s="573"/>
      <c r="JN76" s="175"/>
      <c r="JO76" s="278">
        <f t="shared" si="91"/>
        <v>0</v>
      </c>
      <c r="JP76" s="279">
        <f t="shared" si="92"/>
        <v>0</v>
      </c>
      <c r="JQ76" s="280">
        <f t="shared" si="93"/>
        <v>0</v>
      </c>
      <c r="JR76" s="281">
        <f t="shared" si="94"/>
        <v>0</v>
      </c>
      <c r="JS76" s="23"/>
      <c r="JT76" s="23"/>
      <c r="JU76" s="174">
        <v>160</v>
      </c>
      <c r="JV76" s="573"/>
      <c r="JW76" s="175"/>
      <c r="JX76" s="174">
        <v>160</v>
      </c>
      <c r="JY76" s="573"/>
      <c r="JZ76" s="175"/>
      <c r="KA76" s="174">
        <v>160</v>
      </c>
      <c r="KB76" s="573"/>
      <c r="KC76" s="175"/>
      <c r="KD76" s="174">
        <v>160</v>
      </c>
      <c r="KE76" s="573"/>
      <c r="KF76" s="175"/>
      <c r="KG76" s="174">
        <v>160</v>
      </c>
      <c r="KH76" s="573"/>
      <c r="KI76" s="175"/>
      <c r="KJ76" s="174">
        <v>160</v>
      </c>
      <c r="KK76" s="573"/>
      <c r="KL76" s="175"/>
      <c r="KM76" s="174">
        <v>160</v>
      </c>
      <c r="KN76" s="573"/>
      <c r="KO76" s="175"/>
      <c r="KP76" s="174">
        <v>160</v>
      </c>
      <c r="KQ76" s="573"/>
      <c r="KR76" s="175"/>
      <c r="KS76" s="174">
        <v>160</v>
      </c>
      <c r="KT76" s="573"/>
      <c r="KU76" s="175"/>
      <c r="KV76" s="174">
        <v>160</v>
      </c>
      <c r="KW76" s="573"/>
      <c r="KX76" s="175"/>
      <c r="KY76" s="174">
        <v>160</v>
      </c>
      <c r="KZ76" s="573"/>
      <c r="LA76" s="175"/>
      <c r="LB76" s="174">
        <v>160</v>
      </c>
      <c r="LC76" s="573"/>
      <c r="LD76" s="175"/>
      <c r="LE76" s="278">
        <f t="shared" si="95"/>
        <v>0</v>
      </c>
      <c r="LF76" s="279">
        <f t="shared" si="96"/>
        <v>0</v>
      </c>
      <c r="LG76" s="280">
        <f t="shared" si="97"/>
        <v>0</v>
      </c>
      <c r="LH76" s="281">
        <f t="shared" si="98"/>
        <v>0</v>
      </c>
      <c r="LI76" s="23"/>
      <c r="LJ76" s="23"/>
      <c r="LK76" s="174">
        <v>160</v>
      </c>
      <c r="LL76" s="573"/>
      <c r="LM76" s="175"/>
      <c r="LN76" s="174">
        <v>160</v>
      </c>
      <c r="LO76" s="573"/>
      <c r="LP76" s="175"/>
      <c r="LQ76" s="174">
        <v>160</v>
      </c>
      <c r="LR76" s="573"/>
      <c r="LS76" s="175"/>
      <c r="LT76" s="174">
        <v>160</v>
      </c>
      <c r="LU76" s="573"/>
      <c r="LV76" s="175"/>
      <c r="LW76" s="174">
        <v>160</v>
      </c>
      <c r="LX76" s="573"/>
      <c r="LY76" s="175"/>
      <c r="LZ76" s="174">
        <v>160</v>
      </c>
      <c r="MA76" s="573"/>
      <c r="MB76" s="175"/>
      <c r="MC76" s="174">
        <v>160</v>
      </c>
      <c r="MD76" s="573"/>
      <c r="ME76" s="175"/>
      <c r="MF76" s="174">
        <v>160</v>
      </c>
      <c r="MG76" s="573"/>
      <c r="MH76" s="175"/>
      <c r="MI76" s="174">
        <v>160</v>
      </c>
      <c r="MJ76" s="573"/>
      <c r="MK76" s="175"/>
      <c r="ML76" s="174">
        <v>160</v>
      </c>
      <c r="MM76" s="573"/>
      <c r="MN76" s="175"/>
      <c r="MO76" s="174">
        <v>160</v>
      </c>
      <c r="MP76" s="573"/>
      <c r="MQ76" s="175"/>
      <c r="MR76" s="174">
        <v>160</v>
      </c>
      <c r="MS76" s="573"/>
      <c r="MT76" s="175"/>
      <c r="MU76" s="278">
        <f t="shared" si="99"/>
        <v>0</v>
      </c>
      <c r="MV76" s="279">
        <f t="shared" si="100"/>
        <v>0</v>
      </c>
      <c r="MW76" s="280">
        <f t="shared" si="101"/>
        <v>0</v>
      </c>
      <c r="MX76" s="281">
        <f t="shared" si="102"/>
        <v>0</v>
      </c>
      <c r="MY76" s="23"/>
      <c r="MZ76" s="23"/>
      <c r="NA76" s="174">
        <v>160</v>
      </c>
      <c r="NB76" s="573"/>
      <c r="NC76" s="175"/>
      <c r="ND76" s="174">
        <v>160</v>
      </c>
      <c r="NE76" s="573"/>
      <c r="NF76" s="175"/>
      <c r="NG76" s="174">
        <v>160</v>
      </c>
      <c r="NH76" s="573"/>
      <c r="NI76" s="175"/>
      <c r="NJ76" s="174">
        <v>160</v>
      </c>
      <c r="NK76" s="573"/>
      <c r="NL76" s="175"/>
      <c r="NM76" s="174">
        <v>160</v>
      </c>
      <c r="NN76" s="573"/>
      <c r="NO76" s="175"/>
      <c r="NP76" s="174">
        <v>160</v>
      </c>
      <c r="NQ76" s="573"/>
      <c r="NR76" s="175"/>
      <c r="NS76" s="174">
        <v>160</v>
      </c>
      <c r="NT76" s="573"/>
      <c r="NU76" s="175"/>
      <c r="NV76" s="174">
        <v>160</v>
      </c>
      <c r="NW76" s="573"/>
      <c r="NX76" s="175"/>
      <c r="NY76" s="174">
        <v>160</v>
      </c>
      <c r="NZ76" s="573"/>
      <c r="OA76" s="175"/>
      <c r="OB76" s="174">
        <v>160</v>
      </c>
      <c r="OC76" s="573"/>
      <c r="OD76" s="175"/>
      <c r="OE76" s="174">
        <v>160</v>
      </c>
      <c r="OF76" s="573"/>
      <c r="OG76" s="175"/>
      <c r="OH76" s="174">
        <v>160</v>
      </c>
      <c r="OI76" s="573"/>
      <c r="OJ76" s="175"/>
      <c r="OK76" s="278">
        <f t="shared" si="103"/>
        <v>0</v>
      </c>
      <c r="OL76" s="279">
        <f t="shared" si="104"/>
        <v>0</v>
      </c>
      <c r="OM76" s="280">
        <f t="shared" si="105"/>
        <v>0</v>
      </c>
      <c r="ON76" s="281">
        <f t="shared" si="106"/>
        <v>0</v>
      </c>
      <c r="OO76" s="23"/>
      <c r="OP76" s="23"/>
      <c r="OQ76" s="571" t="s">
        <v>297</v>
      </c>
      <c r="OR76" s="577">
        <v>160</v>
      </c>
      <c r="OS76" s="573"/>
      <c r="OT76" s="175"/>
      <c r="OU76" s="278">
        <f t="shared" si="107"/>
        <v>0</v>
      </c>
      <c r="OV76" s="281">
        <f t="shared" si="108"/>
        <v>0</v>
      </c>
      <c r="OW76" s="280">
        <f t="shared" si="109"/>
        <v>0</v>
      </c>
      <c r="OX76" s="281">
        <f t="shared" si="110"/>
        <v>0</v>
      </c>
      <c r="OY76" s="574"/>
      <c r="OZ76" s="23"/>
      <c r="PA76" s="23"/>
      <c r="PB76" s="274">
        <f t="shared" si="63"/>
        <v>0</v>
      </c>
      <c r="PC76" s="275">
        <f t="shared" si="64"/>
        <v>0</v>
      </c>
      <c r="PD76" s="280">
        <f t="shared" si="65"/>
        <v>0</v>
      </c>
      <c r="PE76" s="281">
        <f t="shared" si="66"/>
        <v>0</v>
      </c>
      <c r="PF76" s="276">
        <f t="shared" si="67"/>
        <v>0</v>
      </c>
      <c r="PG76" s="277">
        <f t="shared" si="68"/>
        <v>0</v>
      </c>
      <c r="PH76" s="280">
        <f t="shared" si="69"/>
        <v>0</v>
      </c>
      <c r="PI76" s="279">
        <f t="shared" si="70"/>
        <v>0</v>
      </c>
      <c r="PJ76" s="406">
        <f t="shared" si="111"/>
        <v>0</v>
      </c>
      <c r="PK76" s="368">
        <f t="shared" si="112"/>
        <v>0</v>
      </c>
      <c r="PL76" s="409" t="s">
        <v>338</v>
      </c>
      <c r="PM76" s="373" t="s">
        <v>338</v>
      </c>
      <c r="PN76" s="406">
        <f t="shared" si="113"/>
        <v>0</v>
      </c>
      <c r="PO76" s="368">
        <f t="shared" si="114"/>
        <v>0</v>
      </c>
      <c r="PP76" s="26"/>
      <c r="PQ76" s="26"/>
      <c r="PR76" s="23"/>
      <c r="PX76" s="26"/>
    </row>
    <row r="77" spans="1:440" s="26" customFormat="1" ht="16.5" customHeight="1" x14ac:dyDescent="0.25">
      <c r="B77" s="118" t="s">
        <v>45</v>
      </c>
      <c r="C77" s="1094"/>
      <c r="D77" s="1095"/>
      <c r="E77" s="320"/>
      <c r="F77" s="656">
        <v>1</v>
      </c>
      <c r="G77" s="321"/>
      <c r="H77" s="122"/>
      <c r="I77" s="112">
        <f>INT(ROUND(F77,2)*(IF(RIGHT(G77,1)="*",data!$J$3*H77+(IF(H77&gt;0, data!$K$3,0)),(IF(G77&gt;0,data!$J$3*RIGHT(G77,5)+data!$K$3,0)))))</f>
        <v>0</v>
      </c>
      <c r="J77" s="112">
        <f>IF(E77&gt;0,I77*E77,0)</f>
        <v>0</v>
      </c>
      <c r="K77" s="112"/>
      <c r="L77" s="317"/>
      <c r="M77" s="316"/>
      <c r="N77" s="112">
        <f>INT(ROUND(F77,2)*(IF(J77&gt;0,(IF(L77="ano",data!$J$6,0)),0)))</f>
        <v>0</v>
      </c>
      <c r="O77" s="114">
        <f>IF(M77&gt;E77,N77*E77,N77*M77)</f>
        <v>0</v>
      </c>
      <c r="P77" s="123">
        <f>J77+O77</f>
        <v>0</v>
      </c>
      <c r="R77" s="116" t="str">
        <f t="shared" si="61"/>
        <v/>
      </c>
      <c r="S77" s="688"/>
      <c r="T77" s="117" t="s">
        <v>338</v>
      </c>
      <c r="U77" s="377" t="str">
        <f t="shared" si="62"/>
        <v/>
      </c>
      <c r="V77" s="26">
        <f>IF(P77&gt;0,IF(ISTEXT(C77)=TRUE,0,1),0)</f>
        <v>0</v>
      </c>
      <c r="W77" s="26">
        <f>IF(H77&gt;0,IF(RIGHT(G77,1)="*",0,1),0)</f>
        <v>0</v>
      </c>
      <c r="X77" s="26">
        <f>IF(OR(G77=data!$I$18,G77=data!$I$19,G77=data!$I$20,G77=data!$I$21,G77=data!$I$22,G77=data!$I$23,G77=data!$I$24,G77=data!$I$25,G77=data!$I$26,G77=data!$I$27,G77=data!$I$28,G77=data!$I$29,G77=data!$I$30,G77=data!$I$31,G77=data!$I$32,G77=data!$I$33,G77=data!$I$34,G77=data!$I$35,G77=data!$I$36,G77=data!$I$37,G77=data!$I$38,G77=data!$I$39,G77=data!$I$40,G77=data!$I$41,G77=data!$I$42,G77=data!$I$43,G77=data!$I$44),1,0)</f>
        <v>0</v>
      </c>
      <c r="Z77" s="176" t="s">
        <v>297</v>
      </c>
      <c r="AA77" s="10"/>
      <c r="AB77" s="10"/>
      <c r="AC77" s="168">
        <v>160</v>
      </c>
      <c r="AD77" s="328"/>
      <c r="AE77" s="223"/>
      <c r="AF77" s="168">
        <v>160</v>
      </c>
      <c r="AG77" s="328"/>
      <c r="AH77" s="223"/>
      <c r="AI77" s="168">
        <v>160</v>
      </c>
      <c r="AJ77" s="328"/>
      <c r="AK77" s="223"/>
      <c r="AL77" s="168">
        <v>160</v>
      </c>
      <c r="AM77" s="328"/>
      <c r="AN77" s="223"/>
      <c r="AO77" s="168">
        <v>160</v>
      </c>
      <c r="AP77" s="328"/>
      <c r="AQ77" s="223"/>
      <c r="AR77" s="168">
        <v>160</v>
      </c>
      <c r="AS77" s="328"/>
      <c r="AT77" s="223"/>
      <c r="AU77" s="168">
        <v>160</v>
      </c>
      <c r="AV77" s="328"/>
      <c r="AW77" s="223"/>
      <c r="AX77" s="168">
        <v>160</v>
      </c>
      <c r="AY77" s="328"/>
      <c r="AZ77" s="223"/>
      <c r="BA77" s="168">
        <v>160</v>
      </c>
      <c r="BB77" s="328"/>
      <c r="BC77" s="223"/>
      <c r="BD77" s="168">
        <v>160</v>
      </c>
      <c r="BE77" s="328"/>
      <c r="BF77" s="223"/>
      <c r="BG77" s="168">
        <v>160</v>
      </c>
      <c r="BH77" s="328"/>
      <c r="BI77" s="223"/>
      <c r="BJ77" s="168">
        <v>160</v>
      </c>
      <c r="BK77" s="328"/>
      <c r="BL77" s="223"/>
      <c r="BM77" s="280">
        <f t="shared" si="71"/>
        <v>0</v>
      </c>
      <c r="BN77" s="279">
        <f t="shared" si="72"/>
        <v>0</v>
      </c>
      <c r="BO77" s="280">
        <f t="shared" si="73"/>
        <v>0</v>
      </c>
      <c r="BP77" s="281">
        <f t="shared" si="74"/>
        <v>0</v>
      </c>
      <c r="BQ77" s="4"/>
      <c r="BR77" s="4"/>
      <c r="BS77" s="164">
        <v>160</v>
      </c>
      <c r="BT77" s="327"/>
      <c r="BU77" s="177"/>
      <c r="BV77" s="164">
        <v>160</v>
      </c>
      <c r="BW77" s="327"/>
      <c r="BX77" s="177"/>
      <c r="BY77" s="164">
        <v>160</v>
      </c>
      <c r="BZ77" s="327"/>
      <c r="CA77" s="177"/>
      <c r="CB77" s="164">
        <v>160</v>
      </c>
      <c r="CC77" s="327"/>
      <c r="CD77" s="177"/>
      <c r="CE77" s="164">
        <v>160</v>
      </c>
      <c r="CF77" s="327"/>
      <c r="CG77" s="177"/>
      <c r="CH77" s="164">
        <v>160</v>
      </c>
      <c r="CI77" s="327"/>
      <c r="CJ77" s="177"/>
      <c r="CK77" s="164">
        <v>160</v>
      </c>
      <c r="CL77" s="327"/>
      <c r="CM77" s="177"/>
      <c r="CN77" s="164">
        <v>160</v>
      </c>
      <c r="CO77" s="327"/>
      <c r="CP77" s="177"/>
      <c r="CQ77" s="164">
        <v>160</v>
      </c>
      <c r="CR77" s="327"/>
      <c r="CS77" s="177"/>
      <c r="CT77" s="164">
        <v>160</v>
      </c>
      <c r="CU77" s="327"/>
      <c r="CV77" s="177"/>
      <c r="CW77" s="164">
        <v>160</v>
      </c>
      <c r="CX77" s="327"/>
      <c r="CY77" s="177"/>
      <c r="CZ77" s="164">
        <v>160</v>
      </c>
      <c r="DA77" s="327"/>
      <c r="DB77" s="177"/>
      <c r="DC77" s="278">
        <f t="shared" si="75"/>
        <v>0</v>
      </c>
      <c r="DD77" s="279">
        <f t="shared" si="76"/>
        <v>0</v>
      </c>
      <c r="DE77" s="280">
        <f t="shared" si="77"/>
        <v>0</v>
      </c>
      <c r="DF77" s="281">
        <f t="shared" si="78"/>
        <v>0</v>
      </c>
      <c r="DG77" s="4"/>
      <c r="DH77" s="4"/>
      <c r="DI77" s="164">
        <v>160</v>
      </c>
      <c r="DJ77" s="327"/>
      <c r="DK77" s="177"/>
      <c r="DL77" s="164">
        <v>160</v>
      </c>
      <c r="DM77" s="327"/>
      <c r="DN77" s="177"/>
      <c r="DO77" s="164">
        <v>160</v>
      </c>
      <c r="DP77" s="327"/>
      <c r="DQ77" s="177"/>
      <c r="DR77" s="164">
        <v>160</v>
      </c>
      <c r="DS77" s="327"/>
      <c r="DT77" s="177"/>
      <c r="DU77" s="164">
        <v>160</v>
      </c>
      <c r="DV77" s="327"/>
      <c r="DW77" s="177"/>
      <c r="DX77" s="164">
        <v>160</v>
      </c>
      <c r="DY77" s="327"/>
      <c r="DZ77" s="177"/>
      <c r="EA77" s="164">
        <v>160</v>
      </c>
      <c r="EB77" s="327"/>
      <c r="EC77" s="177"/>
      <c r="ED77" s="164">
        <v>160</v>
      </c>
      <c r="EE77" s="327"/>
      <c r="EF77" s="177"/>
      <c r="EG77" s="164">
        <v>160</v>
      </c>
      <c r="EH77" s="327"/>
      <c r="EI77" s="177"/>
      <c r="EJ77" s="164">
        <v>160</v>
      </c>
      <c r="EK77" s="327"/>
      <c r="EL77" s="177"/>
      <c r="EM77" s="164">
        <v>160</v>
      </c>
      <c r="EN77" s="327"/>
      <c r="EO77" s="177"/>
      <c r="EP77" s="164">
        <v>160</v>
      </c>
      <c r="EQ77" s="327"/>
      <c r="ER77" s="177"/>
      <c r="ES77" s="278">
        <f t="shared" si="79"/>
        <v>0</v>
      </c>
      <c r="ET77" s="279">
        <f t="shared" si="80"/>
        <v>0</v>
      </c>
      <c r="EU77" s="280">
        <f t="shared" si="81"/>
        <v>0</v>
      </c>
      <c r="EV77" s="281">
        <f t="shared" si="82"/>
        <v>0</v>
      </c>
      <c r="EW77" s="4"/>
      <c r="EX77" s="4"/>
      <c r="EY77" s="164">
        <v>160</v>
      </c>
      <c r="EZ77" s="327"/>
      <c r="FA77" s="177"/>
      <c r="FB77" s="164">
        <v>160</v>
      </c>
      <c r="FC77" s="327"/>
      <c r="FD77" s="177"/>
      <c r="FE77" s="164">
        <v>160</v>
      </c>
      <c r="FF77" s="327"/>
      <c r="FG77" s="177"/>
      <c r="FH77" s="164">
        <v>160</v>
      </c>
      <c r="FI77" s="327"/>
      <c r="FJ77" s="177"/>
      <c r="FK77" s="164">
        <v>160</v>
      </c>
      <c r="FL77" s="327"/>
      <c r="FM77" s="177"/>
      <c r="FN77" s="164">
        <v>160</v>
      </c>
      <c r="FO77" s="327"/>
      <c r="FP77" s="177"/>
      <c r="FQ77" s="164">
        <v>160</v>
      </c>
      <c r="FR77" s="327"/>
      <c r="FS77" s="177"/>
      <c r="FT77" s="164">
        <v>160</v>
      </c>
      <c r="FU77" s="327"/>
      <c r="FV77" s="177"/>
      <c r="FW77" s="164">
        <v>160</v>
      </c>
      <c r="FX77" s="327"/>
      <c r="FY77" s="177"/>
      <c r="FZ77" s="164">
        <v>160</v>
      </c>
      <c r="GA77" s="327"/>
      <c r="GB77" s="177"/>
      <c r="GC77" s="164">
        <v>160</v>
      </c>
      <c r="GD77" s="327"/>
      <c r="GE77" s="177"/>
      <c r="GF77" s="164">
        <v>160</v>
      </c>
      <c r="GG77" s="327"/>
      <c r="GH77" s="177"/>
      <c r="GI77" s="278">
        <f t="shared" si="83"/>
        <v>0</v>
      </c>
      <c r="GJ77" s="279">
        <f t="shared" si="84"/>
        <v>0</v>
      </c>
      <c r="GK77" s="280">
        <f t="shared" si="85"/>
        <v>0</v>
      </c>
      <c r="GL77" s="281">
        <f t="shared" si="86"/>
        <v>0</v>
      </c>
      <c r="GM77" s="4"/>
      <c r="GN77" s="4"/>
      <c r="GO77" s="164">
        <v>160</v>
      </c>
      <c r="GP77" s="327"/>
      <c r="GQ77" s="177"/>
      <c r="GR77" s="164">
        <v>160</v>
      </c>
      <c r="GS77" s="327"/>
      <c r="GT77" s="177"/>
      <c r="GU77" s="164">
        <v>160</v>
      </c>
      <c r="GV77" s="327"/>
      <c r="GW77" s="177"/>
      <c r="GX77" s="164">
        <v>160</v>
      </c>
      <c r="GY77" s="327"/>
      <c r="GZ77" s="177"/>
      <c r="HA77" s="164">
        <v>160</v>
      </c>
      <c r="HB77" s="327"/>
      <c r="HC77" s="177"/>
      <c r="HD77" s="164">
        <v>160</v>
      </c>
      <c r="HE77" s="327"/>
      <c r="HF77" s="177"/>
      <c r="HG77" s="164">
        <v>160</v>
      </c>
      <c r="HH77" s="327"/>
      <c r="HI77" s="177"/>
      <c r="HJ77" s="164">
        <v>160</v>
      </c>
      <c r="HK77" s="327"/>
      <c r="HL77" s="177"/>
      <c r="HM77" s="164">
        <v>160</v>
      </c>
      <c r="HN77" s="327"/>
      <c r="HO77" s="177"/>
      <c r="HP77" s="164">
        <v>160</v>
      </c>
      <c r="HQ77" s="327"/>
      <c r="HR77" s="177"/>
      <c r="HS77" s="164">
        <v>160</v>
      </c>
      <c r="HT77" s="327"/>
      <c r="HU77" s="177"/>
      <c r="HV77" s="164">
        <v>160</v>
      </c>
      <c r="HW77" s="327"/>
      <c r="HX77" s="177"/>
      <c r="HY77" s="278">
        <f t="shared" si="87"/>
        <v>0</v>
      </c>
      <c r="HZ77" s="279">
        <f t="shared" si="88"/>
        <v>0</v>
      </c>
      <c r="IA77" s="280">
        <f t="shared" si="89"/>
        <v>0</v>
      </c>
      <c r="IB77" s="281">
        <f t="shared" si="90"/>
        <v>0</v>
      </c>
      <c r="IC77" s="4"/>
      <c r="ID77" s="4"/>
      <c r="IE77" s="164">
        <v>160</v>
      </c>
      <c r="IF77" s="327"/>
      <c r="IG77" s="177"/>
      <c r="IH77" s="164">
        <v>160</v>
      </c>
      <c r="II77" s="327"/>
      <c r="IJ77" s="177"/>
      <c r="IK77" s="164">
        <v>160</v>
      </c>
      <c r="IL77" s="327"/>
      <c r="IM77" s="177"/>
      <c r="IN77" s="164">
        <v>160</v>
      </c>
      <c r="IO77" s="327"/>
      <c r="IP77" s="177"/>
      <c r="IQ77" s="164">
        <v>160</v>
      </c>
      <c r="IR77" s="327"/>
      <c r="IS77" s="177"/>
      <c r="IT77" s="164">
        <v>160</v>
      </c>
      <c r="IU77" s="327"/>
      <c r="IV77" s="177"/>
      <c r="IW77" s="164">
        <v>160</v>
      </c>
      <c r="IX77" s="327"/>
      <c r="IY77" s="177"/>
      <c r="IZ77" s="164">
        <v>160</v>
      </c>
      <c r="JA77" s="327"/>
      <c r="JB77" s="177"/>
      <c r="JC77" s="164">
        <v>160</v>
      </c>
      <c r="JD77" s="327"/>
      <c r="JE77" s="177"/>
      <c r="JF77" s="164">
        <v>160</v>
      </c>
      <c r="JG77" s="327"/>
      <c r="JH77" s="177"/>
      <c r="JI77" s="164">
        <v>160</v>
      </c>
      <c r="JJ77" s="327"/>
      <c r="JK77" s="177"/>
      <c r="JL77" s="164">
        <v>160</v>
      </c>
      <c r="JM77" s="327"/>
      <c r="JN77" s="177"/>
      <c r="JO77" s="278">
        <f t="shared" si="91"/>
        <v>0</v>
      </c>
      <c r="JP77" s="279">
        <f t="shared" si="92"/>
        <v>0</v>
      </c>
      <c r="JQ77" s="280">
        <f t="shared" si="93"/>
        <v>0</v>
      </c>
      <c r="JR77" s="281">
        <f t="shared" si="94"/>
        <v>0</v>
      </c>
      <c r="JS77" s="4"/>
      <c r="JT77" s="4"/>
      <c r="JU77" s="164">
        <v>160</v>
      </c>
      <c r="JV77" s="327"/>
      <c r="JW77" s="177"/>
      <c r="JX77" s="164">
        <v>160</v>
      </c>
      <c r="JY77" s="327"/>
      <c r="JZ77" s="177"/>
      <c r="KA77" s="164">
        <v>160</v>
      </c>
      <c r="KB77" s="327"/>
      <c r="KC77" s="177"/>
      <c r="KD77" s="164">
        <v>160</v>
      </c>
      <c r="KE77" s="327"/>
      <c r="KF77" s="177"/>
      <c r="KG77" s="164">
        <v>160</v>
      </c>
      <c r="KH77" s="327"/>
      <c r="KI77" s="177"/>
      <c r="KJ77" s="164">
        <v>160</v>
      </c>
      <c r="KK77" s="327"/>
      <c r="KL77" s="177"/>
      <c r="KM77" s="164">
        <v>160</v>
      </c>
      <c r="KN77" s="327"/>
      <c r="KO77" s="177"/>
      <c r="KP77" s="164">
        <v>160</v>
      </c>
      <c r="KQ77" s="327"/>
      <c r="KR77" s="177"/>
      <c r="KS77" s="164">
        <v>160</v>
      </c>
      <c r="KT77" s="327"/>
      <c r="KU77" s="177"/>
      <c r="KV77" s="164">
        <v>160</v>
      </c>
      <c r="KW77" s="327"/>
      <c r="KX77" s="177"/>
      <c r="KY77" s="164">
        <v>160</v>
      </c>
      <c r="KZ77" s="327"/>
      <c r="LA77" s="177"/>
      <c r="LB77" s="164">
        <v>160</v>
      </c>
      <c r="LC77" s="327"/>
      <c r="LD77" s="177"/>
      <c r="LE77" s="278">
        <f t="shared" si="95"/>
        <v>0</v>
      </c>
      <c r="LF77" s="279">
        <f t="shared" si="96"/>
        <v>0</v>
      </c>
      <c r="LG77" s="280">
        <f t="shared" si="97"/>
        <v>0</v>
      </c>
      <c r="LH77" s="281">
        <f t="shared" si="98"/>
        <v>0</v>
      </c>
      <c r="LI77" s="4"/>
      <c r="LJ77" s="4"/>
      <c r="LK77" s="164">
        <v>160</v>
      </c>
      <c r="LL77" s="327"/>
      <c r="LM77" s="177"/>
      <c r="LN77" s="164">
        <v>160</v>
      </c>
      <c r="LO77" s="327"/>
      <c r="LP77" s="177"/>
      <c r="LQ77" s="164">
        <v>160</v>
      </c>
      <c r="LR77" s="327"/>
      <c r="LS77" s="177"/>
      <c r="LT77" s="164">
        <v>160</v>
      </c>
      <c r="LU77" s="327"/>
      <c r="LV77" s="177"/>
      <c r="LW77" s="164">
        <v>160</v>
      </c>
      <c r="LX77" s="327"/>
      <c r="LY77" s="177"/>
      <c r="LZ77" s="164">
        <v>160</v>
      </c>
      <c r="MA77" s="327"/>
      <c r="MB77" s="177"/>
      <c r="MC77" s="164">
        <v>160</v>
      </c>
      <c r="MD77" s="327"/>
      <c r="ME77" s="177"/>
      <c r="MF77" s="164">
        <v>160</v>
      </c>
      <c r="MG77" s="327"/>
      <c r="MH77" s="177"/>
      <c r="MI77" s="164">
        <v>160</v>
      </c>
      <c r="MJ77" s="327"/>
      <c r="MK77" s="177"/>
      <c r="ML77" s="164">
        <v>160</v>
      </c>
      <c r="MM77" s="327"/>
      <c r="MN77" s="177"/>
      <c r="MO77" s="164">
        <v>160</v>
      </c>
      <c r="MP77" s="327"/>
      <c r="MQ77" s="177"/>
      <c r="MR77" s="164">
        <v>160</v>
      </c>
      <c r="MS77" s="327"/>
      <c r="MT77" s="177"/>
      <c r="MU77" s="278">
        <f t="shared" si="99"/>
        <v>0</v>
      </c>
      <c r="MV77" s="279">
        <f t="shared" si="100"/>
        <v>0</v>
      </c>
      <c r="MW77" s="280">
        <f t="shared" si="101"/>
        <v>0</v>
      </c>
      <c r="MX77" s="281">
        <f t="shared" si="102"/>
        <v>0</v>
      </c>
      <c r="MY77" s="4"/>
      <c r="MZ77" s="4"/>
      <c r="NA77" s="164">
        <v>160</v>
      </c>
      <c r="NB77" s="327"/>
      <c r="NC77" s="177"/>
      <c r="ND77" s="164">
        <v>160</v>
      </c>
      <c r="NE77" s="327"/>
      <c r="NF77" s="177"/>
      <c r="NG77" s="164">
        <v>160</v>
      </c>
      <c r="NH77" s="327"/>
      <c r="NI77" s="177"/>
      <c r="NJ77" s="164">
        <v>160</v>
      </c>
      <c r="NK77" s="327"/>
      <c r="NL77" s="177"/>
      <c r="NM77" s="164">
        <v>160</v>
      </c>
      <c r="NN77" s="327"/>
      <c r="NO77" s="177"/>
      <c r="NP77" s="164">
        <v>160</v>
      </c>
      <c r="NQ77" s="327"/>
      <c r="NR77" s="177"/>
      <c r="NS77" s="164">
        <v>160</v>
      </c>
      <c r="NT77" s="327"/>
      <c r="NU77" s="177"/>
      <c r="NV77" s="164">
        <v>160</v>
      </c>
      <c r="NW77" s="327"/>
      <c r="NX77" s="177"/>
      <c r="NY77" s="164">
        <v>160</v>
      </c>
      <c r="NZ77" s="327"/>
      <c r="OA77" s="177"/>
      <c r="OB77" s="164">
        <v>160</v>
      </c>
      <c r="OC77" s="327"/>
      <c r="OD77" s="177"/>
      <c r="OE77" s="164">
        <v>160</v>
      </c>
      <c r="OF77" s="327"/>
      <c r="OG77" s="177"/>
      <c r="OH77" s="164">
        <v>160</v>
      </c>
      <c r="OI77" s="327"/>
      <c r="OJ77" s="177"/>
      <c r="OK77" s="278">
        <f t="shared" si="103"/>
        <v>0</v>
      </c>
      <c r="OL77" s="279">
        <f t="shared" si="104"/>
        <v>0</v>
      </c>
      <c r="OM77" s="280">
        <f t="shared" si="105"/>
        <v>0</v>
      </c>
      <c r="ON77" s="281">
        <f t="shared" si="106"/>
        <v>0</v>
      </c>
      <c r="OO77" s="4"/>
      <c r="OP77" s="4"/>
      <c r="OQ77" s="283" t="s">
        <v>297</v>
      </c>
      <c r="OR77" s="354">
        <v>160</v>
      </c>
      <c r="OS77" s="327"/>
      <c r="OT77" s="177"/>
      <c r="OU77" s="278">
        <f t="shared" si="107"/>
        <v>0</v>
      </c>
      <c r="OV77" s="281">
        <f t="shared" si="108"/>
        <v>0</v>
      </c>
      <c r="OW77" s="280">
        <f t="shared" si="109"/>
        <v>0</v>
      </c>
      <c r="OX77" s="281">
        <f t="shared" si="110"/>
        <v>0</v>
      </c>
      <c r="OY77" s="293"/>
      <c r="OZ77" s="4"/>
      <c r="PA77" s="4"/>
      <c r="PB77" s="274">
        <f t="shared" si="63"/>
        <v>0</v>
      </c>
      <c r="PC77" s="275">
        <f t="shared" si="64"/>
        <v>0</v>
      </c>
      <c r="PD77" s="280">
        <f t="shared" si="65"/>
        <v>0</v>
      </c>
      <c r="PE77" s="281">
        <f t="shared" si="66"/>
        <v>0</v>
      </c>
      <c r="PF77" s="276">
        <f t="shared" si="67"/>
        <v>0</v>
      </c>
      <c r="PG77" s="277">
        <f t="shared" si="68"/>
        <v>0</v>
      </c>
      <c r="PH77" s="280">
        <f t="shared" si="69"/>
        <v>0</v>
      </c>
      <c r="PI77" s="279">
        <f t="shared" si="70"/>
        <v>0</v>
      </c>
      <c r="PJ77" s="406">
        <f t="shared" si="111"/>
        <v>0</v>
      </c>
      <c r="PK77" s="368">
        <f t="shared" si="112"/>
        <v>0</v>
      </c>
      <c r="PL77" s="409" t="s">
        <v>338</v>
      </c>
      <c r="PM77" s="373" t="s">
        <v>338</v>
      </c>
      <c r="PN77" s="406">
        <f t="shared" si="113"/>
        <v>0</v>
      </c>
      <c r="PO77" s="368">
        <f t="shared" si="114"/>
        <v>0</v>
      </c>
      <c r="PR77" s="4"/>
    </row>
    <row r="78" spans="1:440" s="28" customFormat="1" ht="15" hidden="1" customHeight="1" x14ac:dyDescent="0.25">
      <c r="A78" s="26"/>
      <c r="B78" s="118"/>
      <c r="C78" s="585"/>
      <c r="D78" s="586"/>
      <c r="E78" s="589"/>
      <c r="F78" s="656"/>
      <c r="G78" s="588"/>
      <c r="H78" s="119"/>
      <c r="I78" s="112">
        <f>INT(ROUND(F78,2)*(IF(RIGHT(G78,1)="*",data!$J$3*H78+(IF(H78&gt;0, data!$K$3,0)),(IF(G78&gt;0,data!$J$3*RIGHT(G78,5)+data!$K$3,0)))))</f>
        <v>0</v>
      </c>
      <c r="J78" s="112"/>
      <c r="K78" s="112"/>
      <c r="L78" s="543"/>
      <c r="M78" s="536"/>
      <c r="N78" s="112">
        <f>INT(ROUND(F78,2)*(IF(J78&gt;0,(IF(L78="ano",data!$J$6,0)),0)))</f>
        <v>0</v>
      </c>
      <c r="O78" s="114"/>
      <c r="P78" s="123"/>
      <c r="Q78" s="26"/>
      <c r="R78" s="116" t="str">
        <f t="shared" si="61"/>
        <v/>
      </c>
      <c r="S78" s="688"/>
      <c r="T78" s="117" t="s">
        <v>338</v>
      </c>
      <c r="U78" s="377" t="str">
        <f t="shared" si="62"/>
        <v/>
      </c>
      <c r="X78" s="26">
        <f>IF(OR(G78=data!$I$18,G78=data!$I$19,G78=data!$I$20,G78=data!$I$21,G78=data!$I$22,G78=data!$I$23,G78=data!$I$24,G78=data!$I$25,G78=data!$I$26,G78=data!$I$27,G78=data!$I$28,G78=data!$I$29,G78=data!$I$30,G78=data!$I$31,G78=data!$I$32,G78=data!$I$33,G78=data!$I$34,G78=data!$I$35,G78=data!$I$36,G78=data!$I$37,G78=data!$I$38,G78=data!$I$39,G78=data!$I$40,G78=data!$I$41,G78=data!$I$42,G78=data!$I$43,G78=data!$I$44),1,0)</f>
        <v>0</v>
      </c>
      <c r="Y78" s="26"/>
      <c r="Z78" s="173" t="s">
        <v>297</v>
      </c>
      <c r="AA78" s="10"/>
      <c r="AB78" s="10"/>
      <c r="AC78" s="560">
        <v>160</v>
      </c>
      <c r="AD78" s="561"/>
      <c r="AE78" s="562"/>
      <c r="AF78" s="560">
        <v>160</v>
      </c>
      <c r="AG78" s="561"/>
      <c r="AH78" s="562"/>
      <c r="AI78" s="560">
        <v>160</v>
      </c>
      <c r="AJ78" s="561"/>
      <c r="AK78" s="562"/>
      <c r="AL78" s="560">
        <v>160</v>
      </c>
      <c r="AM78" s="561"/>
      <c r="AN78" s="562"/>
      <c r="AO78" s="560">
        <v>160</v>
      </c>
      <c r="AP78" s="561"/>
      <c r="AQ78" s="562"/>
      <c r="AR78" s="560">
        <v>160</v>
      </c>
      <c r="AS78" s="561"/>
      <c r="AT78" s="562"/>
      <c r="AU78" s="560">
        <v>160</v>
      </c>
      <c r="AV78" s="561"/>
      <c r="AW78" s="562"/>
      <c r="AX78" s="560">
        <v>160</v>
      </c>
      <c r="AY78" s="561"/>
      <c r="AZ78" s="562"/>
      <c r="BA78" s="560">
        <v>160</v>
      </c>
      <c r="BB78" s="561"/>
      <c r="BC78" s="562"/>
      <c r="BD78" s="560">
        <v>160</v>
      </c>
      <c r="BE78" s="561"/>
      <c r="BF78" s="562"/>
      <c r="BG78" s="560">
        <v>160</v>
      </c>
      <c r="BH78" s="561"/>
      <c r="BI78" s="562"/>
      <c r="BJ78" s="560">
        <v>160</v>
      </c>
      <c r="BK78" s="561"/>
      <c r="BL78" s="562"/>
      <c r="BM78" s="280">
        <f t="shared" si="71"/>
        <v>0</v>
      </c>
      <c r="BN78" s="279">
        <f t="shared" si="72"/>
        <v>0</v>
      </c>
      <c r="BO78" s="280">
        <f t="shared" si="73"/>
        <v>0</v>
      </c>
      <c r="BP78" s="281">
        <f t="shared" si="74"/>
        <v>0</v>
      </c>
      <c r="BQ78" s="23"/>
      <c r="BR78" s="23"/>
      <c r="BS78" s="174">
        <v>160</v>
      </c>
      <c r="BT78" s="573"/>
      <c r="BU78" s="175"/>
      <c r="BV78" s="174">
        <v>160</v>
      </c>
      <c r="BW78" s="573"/>
      <c r="BX78" s="175"/>
      <c r="BY78" s="174">
        <v>160</v>
      </c>
      <c r="BZ78" s="573"/>
      <c r="CA78" s="175"/>
      <c r="CB78" s="174">
        <v>160</v>
      </c>
      <c r="CC78" s="573"/>
      <c r="CD78" s="175"/>
      <c r="CE78" s="174">
        <v>160</v>
      </c>
      <c r="CF78" s="573"/>
      <c r="CG78" s="175"/>
      <c r="CH78" s="174">
        <v>160</v>
      </c>
      <c r="CI78" s="573"/>
      <c r="CJ78" s="175"/>
      <c r="CK78" s="174">
        <v>160</v>
      </c>
      <c r="CL78" s="573"/>
      <c r="CM78" s="175"/>
      <c r="CN78" s="174">
        <v>160</v>
      </c>
      <c r="CO78" s="573"/>
      <c r="CP78" s="175"/>
      <c r="CQ78" s="174">
        <v>160</v>
      </c>
      <c r="CR78" s="573"/>
      <c r="CS78" s="175"/>
      <c r="CT78" s="174">
        <v>160</v>
      </c>
      <c r="CU78" s="573"/>
      <c r="CV78" s="175"/>
      <c r="CW78" s="174">
        <v>160</v>
      </c>
      <c r="CX78" s="573"/>
      <c r="CY78" s="175"/>
      <c r="CZ78" s="174">
        <v>160</v>
      </c>
      <c r="DA78" s="573"/>
      <c r="DB78" s="175"/>
      <c r="DC78" s="278">
        <f t="shared" si="75"/>
        <v>0</v>
      </c>
      <c r="DD78" s="279">
        <f t="shared" si="76"/>
        <v>0</v>
      </c>
      <c r="DE78" s="280">
        <f t="shared" si="77"/>
        <v>0</v>
      </c>
      <c r="DF78" s="281">
        <f t="shared" si="78"/>
        <v>0</v>
      </c>
      <c r="DG78" s="23"/>
      <c r="DH78" s="23"/>
      <c r="DI78" s="174">
        <v>160</v>
      </c>
      <c r="DJ78" s="573"/>
      <c r="DK78" s="175"/>
      <c r="DL78" s="174">
        <v>160</v>
      </c>
      <c r="DM78" s="573"/>
      <c r="DN78" s="175"/>
      <c r="DO78" s="174">
        <v>160</v>
      </c>
      <c r="DP78" s="573"/>
      <c r="DQ78" s="175"/>
      <c r="DR78" s="174">
        <v>160</v>
      </c>
      <c r="DS78" s="573"/>
      <c r="DT78" s="175"/>
      <c r="DU78" s="174">
        <v>160</v>
      </c>
      <c r="DV78" s="573"/>
      <c r="DW78" s="175"/>
      <c r="DX78" s="174">
        <v>160</v>
      </c>
      <c r="DY78" s="573"/>
      <c r="DZ78" s="175"/>
      <c r="EA78" s="174">
        <v>160</v>
      </c>
      <c r="EB78" s="573"/>
      <c r="EC78" s="175"/>
      <c r="ED78" s="174">
        <v>160</v>
      </c>
      <c r="EE78" s="573"/>
      <c r="EF78" s="175"/>
      <c r="EG78" s="174">
        <v>160</v>
      </c>
      <c r="EH78" s="573"/>
      <c r="EI78" s="175"/>
      <c r="EJ78" s="174">
        <v>160</v>
      </c>
      <c r="EK78" s="573"/>
      <c r="EL78" s="175"/>
      <c r="EM78" s="174">
        <v>160</v>
      </c>
      <c r="EN78" s="573"/>
      <c r="EO78" s="175"/>
      <c r="EP78" s="174">
        <v>160</v>
      </c>
      <c r="EQ78" s="573"/>
      <c r="ER78" s="175"/>
      <c r="ES78" s="278">
        <f t="shared" si="79"/>
        <v>0</v>
      </c>
      <c r="ET78" s="279">
        <f t="shared" si="80"/>
        <v>0</v>
      </c>
      <c r="EU78" s="280">
        <f t="shared" si="81"/>
        <v>0</v>
      </c>
      <c r="EV78" s="281">
        <f t="shared" si="82"/>
        <v>0</v>
      </c>
      <c r="EW78" s="23"/>
      <c r="EX78" s="23"/>
      <c r="EY78" s="174">
        <v>160</v>
      </c>
      <c r="EZ78" s="573"/>
      <c r="FA78" s="175"/>
      <c r="FB78" s="174">
        <v>160</v>
      </c>
      <c r="FC78" s="573"/>
      <c r="FD78" s="175"/>
      <c r="FE78" s="174">
        <v>160</v>
      </c>
      <c r="FF78" s="573"/>
      <c r="FG78" s="175"/>
      <c r="FH78" s="174">
        <v>160</v>
      </c>
      <c r="FI78" s="573"/>
      <c r="FJ78" s="175"/>
      <c r="FK78" s="174">
        <v>160</v>
      </c>
      <c r="FL78" s="573"/>
      <c r="FM78" s="175"/>
      <c r="FN78" s="174">
        <v>160</v>
      </c>
      <c r="FO78" s="573"/>
      <c r="FP78" s="175"/>
      <c r="FQ78" s="174">
        <v>160</v>
      </c>
      <c r="FR78" s="573"/>
      <c r="FS78" s="175"/>
      <c r="FT78" s="174">
        <v>160</v>
      </c>
      <c r="FU78" s="573"/>
      <c r="FV78" s="175"/>
      <c r="FW78" s="174">
        <v>160</v>
      </c>
      <c r="FX78" s="573"/>
      <c r="FY78" s="175"/>
      <c r="FZ78" s="174">
        <v>160</v>
      </c>
      <c r="GA78" s="573"/>
      <c r="GB78" s="175"/>
      <c r="GC78" s="174">
        <v>160</v>
      </c>
      <c r="GD78" s="573"/>
      <c r="GE78" s="175"/>
      <c r="GF78" s="174">
        <v>160</v>
      </c>
      <c r="GG78" s="573"/>
      <c r="GH78" s="175"/>
      <c r="GI78" s="278">
        <f t="shared" si="83"/>
        <v>0</v>
      </c>
      <c r="GJ78" s="279">
        <f t="shared" si="84"/>
        <v>0</v>
      </c>
      <c r="GK78" s="280">
        <f t="shared" si="85"/>
        <v>0</v>
      </c>
      <c r="GL78" s="281">
        <f t="shared" si="86"/>
        <v>0</v>
      </c>
      <c r="GM78" s="23"/>
      <c r="GN78" s="23"/>
      <c r="GO78" s="174">
        <v>160</v>
      </c>
      <c r="GP78" s="573"/>
      <c r="GQ78" s="175"/>
      <c r="GR78" s="174">
        <v>160</v>
      </c>
      <c r="GS78" s="573"/>
      <c r="GT78" s="175"/>
      <c r="GU78" s="174">
        <v>160</v>
      </c>
      <c r="GV78" s="573"/>
      <c r="GW78" s="175"/>
      <c r="GX78" s="174">
        <v>160</v>
      </c>
      <c r="GY78" s="573"/>
      <c r="GZ78" s="175"/>
      <c r="HA78" s="174">
        <v>160</v>
      </c>
      <c r="HB78" s="573"/>
      <c r="HC78" s="175"/>
      <c r="HD78" s="174">
        <v>160</v>
      </c>
      <c r="HE78" s="573"/>
      <c r="HF78" s="175"/>
      <c r="HG78" s="174">
        <v>160</v>
      </c>
      <c r="HH78" s="573"/>
      <c r="HI78" s="175"/>
      <c r="HJ78" s="174">
        <v>160</v>
      </c>
      <c r="HK78" s="573"/>
      <c r="HL78" s="175"/>
      <c r="HM78" s="174">
        <v>160</v>
      </c>
      <c r="HN78" s="573"/>
      <c r="HO78" s="175"/>
      <c r="HP78" s="174">
        <v>160</v>
      </c>
      <c r="HQ78" s="573"/>
      <c r="HR78" s="175"/>
      <c r="HS78" s="174">
        <v>160</v>
      </c>
      <c r="HT78" s="573"/>
      <c r="HU78" s="175"/>
      <c r="HV78" s="174">
        <v>160</v>
      </c>
      <c r="HW78" s="573"/>
      <c r="HX78" s="175"/>
      <c r="HY78" s="278">
        <f t="shared" si="87"/>
        <v>0</v>
      </c>
      <c r="HZ78" s="279">
        <f t="shared" si="88"/>
        <v>0</v>
      </c>
      <c r="IA78" s="280">
        <f t="shared" si="89"/>
        <v>0</v>
      </c>
      <c r="IB78" s="281">
        <f t="shared" si="90"/>
        <v>0</v>
      </c>
      <c r="IC78" s="23"/>
      <c r="ID78" s="23"/>
      <c r="IE78" s="174">
        <v>160</v>
      </c>
      <c r="IF78" s="573"/>
      <c r="IG78" s="175"/>
      <c r="IH78" s="174">
        <v>160</v>
      </c>
      <c r="II78" s="573"/>
      <c r="IJ78" s="175"/>
      <c r="IK78" s="174">
        <v>160</v>
      </c>
      <c r="IL78" s="573"/>
      <c r="IM78" s="175"/>
      <c r="IN78" s="174">
        <v>160</v>
      </c>
      <c r="IO78" s="573"/>
      <c r="IP78" s="175"/>
      <c r="IQ78" s="174">
        <v>160</v>
      </c>
      <c r="IR78" s="573"/>
      <c r="IS78" s="175"/>
      <c r="IT78" s="174">
        <v>160</v>
      </c>
      <c r="IU78" s="573"/>
      <c r="IV78" s="175"/>
      <c r="IW78" s="174">
        <v>160</v>
      </c>
      <c r="IX78" s="573"/>
      <c r="IY78" s="175"/>
      <c r="IZ78" s="174">
        <v>160</v>
      </c>
      <c r="JA78" s="573"/>
      <c r="JB78" s="175"/>
      <c r="JC78" s="174">
        <v>160</v>
      </c>
      <c r="JD78" s="573"/>
      <c r="JE78" s="175"/>
      <c r="JF78" s="174">
        <v>160</v>
      </c>
      <c r="JG78" s="573"/>
      <c r="JH78" s="175"/>
      <c r="JI78" s="174">
        <v>160</v>
      </c>
      <c r="JJ78" s="573"/>
      <c r="JK78" s="175"/>
      <c r="JL78" s="174">
        <v>160</v>
      </c>
      <c r="JM78" s="573"/>
      <c r="JN78" s="175"/>
      <c r="JO78" s="278">
        <f t="shared" si="91"/>
        <v>0</v>
      </c>
      <c r="JP78" s="279">
        <f t="shared" si="92"/>
        <v>0</v>
      </c>
      <c r="JQ78" s="280">
        <f t="shared" si="93"/>
        <v>0</v>
      </c>
      <c r="JR78" s="281">
        <f t="shared" si="94"/>
        <v>0</v>
      </c>
      <c r="JS78" s="23"/>
      <c r="JT78" s="23"/>
      <c r="JU78" s="174">
        <v>160</v>
      </c>
      <c r="JV78" s="573"/>
      <c r="JW78" s="175"/>
      <c r="JX78" s="174">
        <v>160</v>
      </c>
      <c r="JY78" s="573"/>
      <c r="JZ78" s="175"/>
      <c r="KA78" s="174">
        <v>160</v>
      </c>
      <c r="KB78" s="573"/>
      <c r="KC78" s="175"/>
      <c r="KD78" s="174">
        <v>160</v>
      </c>
      <c r="KE78" s="573"/>
      <c r="KF78" s="175"/>
      <c r="KG78" s="174">
        <v>160</v>
      </c>
      <c r="KH78" s="573"/>
      <c r="KI78" s="175"/>
      <c r="KJ78" s="174">
        <v>160</v>
      </c>
      <c r="KK78" s="573"/>
      <c r="KL78" s="175"/>
      <c r="KM78" s="174">
        <v>160</v>
      </c>
      <c r="KN78" s="573"/>
      <c r="KO78" s="175"/>
      <c r="KP78" s="174">
        <v>160</v>
      </c>
      <c r="KQ78" s="573"/>
      <c r="KR78" s="175"/>
      <c r="KS78" s="174">
        <v>160</v>
      </c>
      <c r="KT78" s="573"/>
      <c r="KU78" s="175"/>
      <c r="KV78" s="174">
        <v>160</v>
      </c>
      <c r="KW78" s="573"/>
      <c r="KX78" s="175"/>
      <c r="KY78" s="174">
        <v>160</v>
      </c>
      <c r="KZ78" s="573"/>
      <c r="LA78" s="175"/>
      <c r="LB78" s="174">
        <v>160</v>
      </c>
      <c r="LC78" s="573"/>
      <c r="LD78" s="175"/>
      <c r="LE78" s="278">
        <f t="shared" si="95"/>
        <v>0</v>
      </c>
      <c r="LF78" s="279">
        <f t="shared" si="96"/>
        <v>0</v>
      </c>
      <c r="LG78" s="280">
        <f t="shared" si="97"/>
        <v>0</v>
      </c>
      <c r="LH78" s="281">
        <f t="shared" si="98"/>
        <v>0</v>
      </c>
      <c r="LI78" s="23"/>
      <c r="LJ78" s="23"/>
      <c r="LK78" s="174">
        <v>160</v>
      </c>
      <c r="LL78" s="573"/>
      <c r="LM78" s="175"/>
      <c r="LN78" s="174">
        <v>160</v>
      </c>
      <c r="LO78" s="573"/>
      <c r="LP78" s="175"/>
      <c r="LQ78" s="174">
        <v>160</v>
      </c>
      <c r="LR78" s="573"/>
      <c r="LS78" s="175"/>
      <c r="LT78" s="174">
        <v>160</v>
      </c>
      <c r="LU78" s="573"/>
      <c r="LV78" s="175"/>
      <c r="LW78" s="174">
        <v>160</v>
      </c>
      <c r="LX78" s="573"/>
      <c r="LY78" s="175"/>
      <c r="LZ78" s="174">
        <v>160</v>
      </c>
      <c r="MA78" s="573"/>
      <c r="MB78" s="175"/>
      <c r="MC78" s="174">
        <v>160</v>
      </c>
      <c r="MD78" s="573"/>
      <c r="ME78" s="175"/>
      <c r="MF78" s="174">
        <v>160</v>
      </c>
      <c r="MG78" s="573"/>
      <c r="MH78" s="175"/>
      <c r="MI78" s="174">
        <v>160</v>
      </c>
      <c r="MJ78" s="573"/>
      <c r="MK78" s="175"/>
      <c r="ML78" s="174">
        <v>160</v>
      </c>
      <c r="MM78" s="573"/>
      <c r="MN78" s="175"/>
      <c r="MO78" s="174">
        <v>160</v>
      </c>
      <c r="MP78" s="573"/>
      <c r="MQ78" s="175"/>
      <c r="MR78" s="174">
        <v>160</v>
      </c>
      <c r="MS78" s="573"/>
      <c r="MT78" s="175"/>
      <c r="MU78" s="278">
        <f t="shared" si="99"/>
        <v>0</v>
      </c>
      <c r="MV78" s="279">
        <f t="shared" si="100"/>
        <v>0</v>
      </c>
      <c r="MW78" s="280">
        <f t="shared" si="101"/>
        <v>0</v>
      </c>
      <c r="MX78" s="281">
        <f t="shared" si="102"/>
        <v>0</v>
      </c>
      <c r="MY78" s="23"/>
      <c r="MZ78" s="23"/>
      <c r="NA78" s="174">
        <v>160</v>
      </c>
      <c r="NB78" s="573"/>
      <c r="NC78" s="175"/>
      <c r="ND78" s="174">
        <v>160</v>
      </c>
      <c r="NE78" s="573"/>
      <c r="NF78" s="175"/>
      <c r="NG78" s="174">
        <v>160</v>
      </c>
      <c r="NH78" s="573"/>
      <c r="NI78" s="175"/>
      <c r="NJ78" s="174">
        <v>160</v>
      </c>
      <c r="NK78" s="573"/>
      <c r="NL78" s="175"/>
      <c r="NM78" s="174">
        <v>160</v>
      </c>
      <c r="NN78" s="573"/>
      <c r="NO78" s="175"/>
      <c r="NP78" s="174">
        <v>160</v>
      </c>
      <c r="NQ78" s="573"/>
      <c r="NR78" s="175"/>
      <c r="NS78" s="174">
        <v>160</v>
      </c>
      <c r="NT78" s="573"/>
      <c r="NU78" s="175"/>
      <c r="NV78" s="174">
        <v>160</v>
      </c>
      <c r="NW78" s="573"/>
      <c r="NX78" s="175"/>
      <c r="NY78" s="174">
        <v>160</v>
      </c>
      <c r="NZ78" s="573"/>
      <c r="OA78" s="175"/>
      <c r="OB78" s="174">
        <v>160</v>
      </c>
      <c r="OC78" s="573"/>
      <c r="OD78" s="175"/>
      <c r="OE78" s="174">
        <v>160</v>
      </c>
      <c r="OF78" s="573"/>
      <c r="OG78" s="175"/>
      <c r="OH78" s="174">
        <v>160</v>
      </c>
      <c r="OI78" s="573"/>
      <c r="OJ78" s="175"/>
      <c r="OK78" s="278">
        <f t="shared" si="103"/>
        <v>0</v>
      </c>
      <c r="OL78" s="279">
        <f t="shared" si="104"/>
        <v>0</v>
      </c>
      <c r="OM78" s="280">
        <f t="shared" si="105"/>
        <v>0</v>
      </c>
      <c r="ON78" s="281">
        <f t="shared" si="106"/>
        <v>0</v>
      </c>
      <c r="OO78" s="23"/>
      <c r="OP78" s="23"/>
      <c r="OQ78" s="571" t="s">
        <v>297</v>
      </c>
      <c r="OR78" s="577">
        <v>160</v>
      </c>
      <c r="OS78" s="573"/>
      <c r="OT78" s="175"/>
      <c r="OU78" s="278">
        <f t="shared" si="107"/>
        <v>0</v>
      </c>
      <c r="OV78" s="281">
        <f t="shared" si="108"/>
        <v>0</v>
      </c>
      <c r="OW78" s="280">
        <f t="shared" si="109"/>
        <v>0</v>
      </c>
      <c r="OX78" s="281">
        <f t="shared" si="110"/>
        <v>0</v>
      </c>
      <c r="OY78" s="574"/>
      <c r="OZ78" s="23"/>
      <c r="PA78" s="23"/>
      <c r="PB78" s="274">
        <f t="shared" si="63"/>
        <v>0</v>
      </c>
      <c r="PC78" s="275">
        <f t="shared" si="64"/>
        <v>0</v>
      </c>
      <c r="PD78" s="280">
        <f t="shared" si="65"/>
        <v>0</v>
      </c>
      <c r="PE78" s="281">
        <f t="shared" si="66"/>
        <v>0</v>
      </c>
      <c r="PF78" s="276">
        <f t="shared" si="67"/>
        <v>0</v>
      </c>
      <c r="PG78" s="277">
        <f t="shared" si="68"/>
        <v>0</v>
      </c>
      <c r="PH78" s="280">
        <f t="shared" si="69"/>
        <v>0</v>
      </c>
      <c r="PI78" s="279">
        <f t="shared" si="70"/>
        <v>0</v>
      </c>
      <c r="PJ78" s="406">
        <f t="shared" si="111"/>
        <v>0</v>
      </c>
      <c r="PK78" s="368">
        <f t="shared" si="112"/>
        <v>0</v>
      </c>
      <c r="PL78" s="409" t="s">
        <v>338</v>
      </c>
      <c r="PM78" s="373" t="s">
        <v>338</v>
      </c>
      <c r="PN78" s="406">
        <f t="shared" si="113"/>
        <v>0</v>
      </c>
      <c r="PO78" s="368">
        <f t="shared" si="114"/>
        <v>0</v>
      </c>
      <c r="PP78" s="26"/>
      <c r="PQ78" s="26"/>
      <c r="PR78" s="23"/>
      <c r="PX78" s="26"/>
    </row>
    <row r="79" spans="1:440" s="26" customFormat="1" ht="16.5" customHeight="1" x14ac:dyDescent="0.25">
      <c r="B79" s="118" t="s">
        <v>46</v>
      </c>
      <c r="C79" s="1094"/>
      <c r="D79" s="1095"/>
      <c r="E79" s="320"/>
      <c r="F79" s="656">
        <v>1</v>
      </c>
      <c r="G79" s="321"/>
      <c r="H79" s="122"/>
      <c r="I79" s="112">
        <f>INT(ROUND(F79,2)*(IF(RIGHT(G79,1)="*",data!$J$3*H79+(IF(H79&gt;0, data!$K$3,0)),(IF(G79&gt;0,data!$J$3*RIGHT(G79,5)+data!$K$3,0)))))</f>
        <v>0</v>
      </c>
      <c r="J79" s="112">
        <f>IF(E79&gt;0,I79*E79,0)</f>
        <v>0</v>
      </c>
      <c r="K79" s="112"/>
      <c r="L79" s="317"/>
      <c r="M79" s="316"/>
      <c r="N79" s="112">
        <f>INT(ROUND(F79,2)*(IF(J79&gt;0,(IF(L79="ano",data!$J$6,0)),0)))</f>
        <v>0</v>
      </c>
      <c r="O79" s="114">
        <f>IF(M79&gt;E79,N79*E79,N79*M79)</f>
        <v>0</v>
      </c>
      <c r="P79" s="123">
        <f>J79+O79</f>
        <v>0</v>
      </c>
      <c r="R79" s="116" t="str">
        <f t="shared" si="61"/>
        <v/>
      </c>
      <c r="S79" s="688"/>
      <c r="T79" s="117" t="s">
        <v>338</v>
      </c>
      <c r="U79" s="377" t="str">
        <f t="shared" si="62"/>
        <v/>
      </c>
      <c r="V79" s="26">
        <f>IF(P79&gt;0,IF(ISTEXT(C79)=TRUE,0,1),0)</f>
        <v>0</v>
      </c>
      <c r="W79" s="26">
        <f>IF(H79&gt;0,IF(RIGHT(G79,1)="*",0,1),0)</f>
        <v>0</v>
      </c>
      <c r="X79" s="26">
        <f>IF(OR(G79=data!$I$18,G79=data!$I$19,G79=data!$I$20,G79=data!$I$21,G79=data!$I$22,G79=data!$I$23,G79=data!$I$24,G79=data!$I$25,G79=data!$I$26,G79=data!$I$27,G79=data!$I$28,G79=data!$I$29,G79=data!$I$30,G79=data!$I$31,G79=data!$I$32,G79=data!$I$33,G79=data!$I$34,G79=data!$I$35,G79=data!$I$36,G79=data!$I$37,G79=data!$I$38,G79=data!$I$39,G79=data!$I$40,G79=data!$I$41,G79=data!$I$42,G79=data!$I$43,G79=data!$I$44),1,0)</f>
        <v>0</v>
      </c>
      <c r="Z79" s="176" t="s">
        <v>297</v>
      </c>
      <c r="AA79" s="10"/>
      <c r="AB79" s="10"/>
      <c r="AC79" s="168">
        <v>160</v>
      </c>
      <c r="AD79" s="328"/>
      <c r="AE79" s="223"/>
      <c r="AF79" s="168">
        <v>160</v>
      </c>
      <c r="AG79" s="328"/>
      <c r="AH79" s="223"/>
      <c r="AI79" s="168">
        <v>160</v>
      </c>
      <c r="AJ79" s="328"/>
      <c r="AK79" s="223"/>
      <c r="AL79" s="168">
        <v>160</v>
      </c>
      <c r="AM79" s="328"/>
      <c r="AN79" s="223"/>
      <c r="AO79" s="168">
        <v>160</v>
      </c>
      <c r="AP79" s="328"/>
      <c r="AQ79" s="223"/>
      <c r="AR79" s="168">
        <v>160</v>
      </c>
      <c r="AS79" s="328"/>
      <c r="AT79" s="223"/>
      <c r="AU79" s="168">
        <v>160</v>
      </c>
      <c r="AV79" s="328"/>
      <c r="AW79" s="223"/>
      <c r="AX79" s="168">
        <v>160</v>
      </c>
      <c r="AY79" s="328"/>
      <c r="AZ79" s="223"/>
      <c r="BA79" s="168">
        <v>160</v>
      </c>
      <c r="BB79" s="328"/>
      <c r="BC79" s="223"/>
      <c r="BD79" s="168">
        <v>160</v>
      </c>
      <c r="BE79" s="328"/>
      <c r="BF79" s="223"/>
      <c r="BG79" s="168">
        <v>160</v>
      </c>
      <c r="BH79" s="328"/>
      <c r="BI79" s="223"/>
      <c r="BJ79" s="168">
        <v>160</v>
      </c>
      <c r="BK79" s="328"/>
      <c r="BL79" s="223"/>
      <c r="BM79" s="280">
        <f t="shared" si="71"/>
        <v>0</v>
      </c>
      <c r="BN79" s="279">
        <f t="shared" si="72"/>
        <v>0</v>
      </c>
      <c r="BO79" s="280">
        <f t="shared" si="73"/>
        <v>0</v>
      </c>
      <c r="BP79" s="281">
        <f t="shared" si="74"/>
        <v>0</v>
      </c>
      <c r="BQ79" s="4"/>
      <c r="BR79" s="4"/>
      <c r="BS79" s="164">
        <v>160</v>
      </c>
      <c r="BT79" s="327"/>
      <c r="BU79" s="177"/>
      <c r="BV79" s="164">
        <v>160</v>
      </c>
      <c r="BW79" s="327"/>
      <c r="BX79" s="177"/>
      <c r="BY79" s="164">
        <v>160</v>
      </c>
      <c r="BZ79" s="327"/>
      <c r="CA79" s="177"/>
      <c r="CB79" s="164">
        <v>160</v>
      </c>
      <c r="CC79" s="327"/>
      <c r="CD79" s="177"/>
      <c r="CE79" s="164">
        <v>160</v>
      </c>
      <c r="CF79" s="327"/>
      <c r="CG79" s="177"/>
      <c r="CH79" s="164">
        <v>160</v>
      </c>
      <c r="CI79" s="327"/>
      <c r="CJ79" s="177"/>
      <c r="CK79" s="164">
        <v>160</v>
      </c>
      <c r="CL79" s="327"/>
      <c r="CM79" s="177"/>
      <c r="CN79" s="164">
        <v>160</v>
      </c>
      <c r="CO79" s="327"/>
      <c r="CP79" s="177"/>
      <c r="CQ79" s="164">
        <v>160</v>
      </c>
      <c r="CR79" s="327"/>
      <c r="CS79" s="177"/>
      <c r="CT79" s="164">
        <v>160</v>
      </c>
      <c r="CU79" s="327"/>
      <c r="CV79" s="177"/>
      <c r="CW79" s="164">
        <v>160</v>
      </c>
      <c r="CX79" s="327"/>
      <c r="CY79" s="177"/>
      <c r="CZ79" s="164">
        <v>160</v>
      </c>
      <c r="DA79" s="327"/>
      <c r="DB79" s="177"/>
      <c r="DC79" s="278">
        <f t="shared" si="75"/>
        <v>0</v>
      </c>
      <c r="DD79" s="279">
        <f t="shared" si="76"/>
        <v>0</v>
      </c>
      <c r="DE79" s="280">
        <f t="shared" si="77"/>
        <v>0</v>
      </c>
      <c r="DF79" s="281">
        <f t="shared" si="78"/>
        <v>0</v>
      </c>
      <c r="DG79" s="4"/>
      <c r="DH79" s="4"/>
      <c r="DI79" s="164">
        <v>160</v>
      </c>
      <c r="DJ79" s="327"/>
      <c r="DK79" s="177"/>
      <c r="DL79" s="164">
        <v>160</v>
      </c>
      <c r="DM79" s="327"/>
      <c r="DN79" s="177"/>
      <c r="DO79" s="164">
        <v>160</v>
      </c>
      <c r="DP79" s="327"/>
      <c r="DQ79" s="177"/>
      <c r="DR79" s="164">
        <v>160</v>
      </c>
      <c r="DS79" s="327"/>
      <c r="DT79" s="177"/>
      <c r="DU79" s="164">
        <v>160</v>
      </c>
      <c r="DV79" s="327"/>
      <c r="DW79" s="177"/>
      <c r="DX79" s="164">
        <v>160</v>
      </c>
      <c r="DY79" s="327"/>
      <c r="DZ79" s="177"/>
      <c r="EA79" s="164">
        <v>160</v>
      </c>
      <c r="EB79" s="327"/>
      <c r="EC79" s="177"/>
      <c r="ED79" s="164">
        <v>160</v>
      </c>
      <c r="EE79" s="327"/>
      <c r="EF79" s="177"/>
      <c r="EG79" s="164">
        <v>160</v>
      </c>
      <c r="EH79" s="327"/>
      <c r="EI79" s="177"/>
      <c r="EJ79" s="164">
        <v>160</v>
      </c>
      <c r="EK79" s="327"/>
      <c r="EL79" s="177"/>
      <c r="EM79" s="164">
        <v>160</v>
      </c>
      <c r="EN79" s="327"/>
      <c r="EO79" s="177"/>
      <c r="EP79" s="164">
        <v>160</v>
      </c>
      <c r="EQ79" s="327"/>
      <c r="ER79" s="177"/>
      <c r="ES79" s="278">
        <f t="shared" si="79"/>
        <v>0</v>
      </c>
      <c r="ET79" s="279">
        <f t="shared" si="80"/>
        <v>0</v>
      </c>
      <c r="EU79" s="280">
        <f t="shared" si="81"/>
        <v>0</v>
      </c>
      <c r="EV79" s="281">
        <f t="shared" si="82"/>
        <v>0</v>
      </c>
      <c r="EW79" s="4"/>
      <c r="EX79" s="4"/>
      <c r="EY79" s="164">
        <v>160</v>
      </c>
      <c r="EZ79" s="327"/>
      <c r="FA79" s="177"/>
      <c r="FB79" s="164">
        <v>160</v>
      </c>
      <c r="FC79" s="327"/>
      <c r="FD79" s="177"/>
      <c r="FE79" s="164">
        <v>160</v>
      </c>
      <c r="FF79" s="327"/>
      <c r="FG79" s="177"/>
      <c r="FH79" s="164">
        <v>160</v>
      </c>
      <c r="FI79" s="327"/>
      <c r="FJ79" s="177"/>
      <c r="FK79" s="164">
        <v>160</v>
      </c>
      <c r="FL79" s="327"/>
      <c r="FM79" s="177"/>
      <c r="FN79" s="164">
        <v>160</v>
      </c>
      <c r="FO79" s="327"/>
      <c r="FP79" s="177"/>
      <c r="FQ79" s="164">
        <v>160</v>
      </c>
      <c r="FR79" s="327"/>
      <c r="FS79" s="177"/>
      <c r="FT79" s="164">
        <v>160</v>
      </c>
      <c r="FU79" s="327"/>
      <c r="FV79" s="177"/>
      <c r="FW79" s="164">
        <v>160</v>
      </c>
      <c r="FX79" s="327"/>
      <c r="FY79" s="177"/>
      <c r="FZ79" s="164">
        <v>160</v>
      </c>
      <c r="GA79" s="327"/>
      <c r="GB79" s="177"/>
      <c r="GC79" s="164">
        <v>160</v>
      </c>
      <c r="GD79" s="327"/>
      <c r="GE79" s="177"/>
      <c r="GF79" s="164">
        <v>160</v>
      </c>
      <c r="GG79" s="327"/>
      <c r="GH79" s="177"/>
      <c r="GI79" s="278">
        <f t="shared" si="83"/>
        <v>0</v>
      </c>
      <c r="GJ79" s="279">
        <f t="shared" si="84"/>
        <v>0</v>
      </c>
      <c r="GK79" s="280">
        <f t="shared" si="85"/>
        <v>0</v>
      </c>
      <c r="GL79" s="281">
        <f t="shared" si="86"/>
        <v>0</v>
      </c>
      <c r="GM79" s="4"/>
      <c r="GN79" s="4"/>
      <c r="GO79" s="164">
        <v>160</v>
      </c>
      <c r="GP79" s="327"/>
      <c r="GQ79" s="177"/>
      <c r="GR79" s="164">
        <v>160</v>
      </c>
      <c r="GS79" s="327"/>
      <c r="GT79" s="177"/>
      <c r="GU79" s="164">
        <v>160</v>
      </c>
      <c r="GV79" s="327"/>
      <c r="GW79" s="177"/>
      <c r="GX79" s="164">
        <v>160</v>
      </c>
      <c r="GY79" s="327"/>
      <c r="GZ79" s="177"/>
      <c r="HA79" s="164">
        <v>160</v>
      </c>
      <c r="HB79" s="327"/>
      <c r="HC79" s="177"/>
      <c r="HD79" s="164">
        <v>160</v>
      </c>
      <c r="HE79" s="327"/>
      <c r="HF79" s="177"/>
      <c r="HG79" s="164">
        <v>160</v>
      </c>
      <c r="HH79" s="327"/>
      <c r="HI79" s="177"/>
      <c r="HJ79" s="164">
        <v>160</v>
      </c>
      <c r="HK79" s="327"/>
      <c r="HL79" s="177"/>
      <c r="HM79" s="164">
        <v>160</v>
      </c>
      <c r="HN79" s="327"/>
      <c r="HO79" s="177"/>
      <c r="HP79" s="164">
        <v>160</v>
      </c>
      <c r="HQ79" s="327"/>
      <c r="HR79" s="177"/>
      <c r="HS79" s="164">
        <v>160</v>
      </c>
      <c r="HT79" s="327"/>
      <c r="HU79" s="177"/>
      <c r="HV79" s="164">
        <v>160</v>
      </c>
      <c r="HW79" s="327"/>
      <c r="HX79" s="177"/>
      <c r="HY79" s="278">
        <f t="shared" si="87"/>
        <v>0</v>
      </c>
      <c r="HZ79" s="279">
        <f t="shared" si="88"/>
        <v>0</v>
      </c>
      <c r="IA79" s="280">
        <f t="shared" si="89"/>
        <v>0</v>
      </c>
      <c r="IB79" s="281">
        <f t="shared" si="90"/>
        <v>0</v>
      </c>
      <c r="IC79" s="4"/>
      <c r="ID79" s="4"/>
      <c r="IE79" s="164">
        <v>160</v>
      </c>
      <c r="IF79" s="327"/>
      <c r="IG79" s="177"/>
      <c r="IH79" s="164">
        <v>160</v>
      </c>
      <c r="II79" s="327"/>
      <c r="IJ79" s="177"/>
      <c r="IK79" s="164">
        <v>160</v>
      </c>
      <c r="IL79" s="327"/>
      <c r="IM79" s="177"/>
      <c r="IN79" s="164">
        <v>160</v>
      </c>
      <c r="IO79" s="327"/>
      <c r="IP79" s="177"/>
      <c r="IQ79" s="164">
        <v>160</v>
      </c>
      <c r="IR79" s="327"/>
      <c r="IS79" s="177"/>
      <c r="IT79" s="164">
        <v>160</v>
      </c>
      <c r="IU79" s="327"/>
      <c r="IV79" s="177"/>
      <c r="IW79" s="164">
        <v>160</v>
      </c>
      <c r="IX79" s="327"/>
      <c r="IY79" s="177"/>
      <c r="IZ79" s="164">
        <v>160</v>
      </c>
      <c r="JA79" s="327"/>
      <c r="JB79" s="177"/>
      <c r="JC79" s="164">
        <v>160</v>
      </c>
      <c r="JD79" s="327"/>
      <c r="JE79" s="177"/>
      <c r="JF79" s="164">
        <v>160</v>
      </c>
      <c r="JG79" s="327"/>
      <c r="JH79" s="177"/>
      <c r="JI79" s="164">
        <v>160</v>
      </c>
      <c r="JJ79" s="327"/>
      <c r="JK79" s="177"/>
      <c r="JL79" s="164">
        <v>160</v>
      </c>
      <c r="JM79" s="327"/>
      <c r="JN79" s="177"/>
      <c r="JO79" s="278">
        <f t="shared" si="91"/>
        <v>0</v>
      </c>
      <c r="JP79" s="279">
        <f t="shared" si="92"/>
        <v>0</v>
      </c>
      <c r="JQ79" s="280">
        <f t="shared" si="93"/>
        <v>0</v>
      </c>
      <c r="JR79" s="281">
        <f t="shared" si="94"/>
        <v>0</v>
      </c>
      <c r="JS79" s="4"/>
      <c r="JT79" s="4"/>
      <c r="JU79" s="164">
        <v>160</v>
      </c>
      <c r="JV79" s="327"/>
      <c r="JW79" s="177"/>
      <c r="JX79" s="164">
        <v>160</v>
      </c>
      <c r="JY79" s="327"/>
      <c r="JZ79" s="177"/>
      <c r="KA79" s="164">
        <v>160</v>
      </c>
      <c r="KB79" s="327"/>
      <c r="KC79" s="177"/>
      <c r="KD79" s="164">
        <v>160</v>
      </c>
      <c r="KE79" s="327"/>
      <c r="KF79" s="177"/>
      <c r="KG79" s="164">
        <v>160</v>
      </c>
      <c r="KH79" s="327"/>
      <c r="KI79" s="177"/>
      <c r="KJ79" s="164">
        <v>160</v>
      </c>
      <c r="KK79" s="327"/>
      <c r="KL79" s="177"/>
      <c r="KM79" s="164">
        <v>160</v>
      </c>
      <c r="KN79" s="327"/>
      <c r="KO79" s="177"/>
      <c r="KP79" s="164">
        <v>160</v>
      </c>
      <c r="KQ79" s="327"/>
      <c r="KR79" s="177"/>
      <c r="KS79" s="164">
        <v>160</v>
      </c>
      <c r="KT79" s="327"/>
      <c r="KU79" s="177"/>
      <c r="KV79" s="164">
        <v>160</v>
      </c>
      <c r="KW79" s="327"/>
      <c r="KX79" s="177"/>
      <c r="KY79" s="164">
        <v>160</v>
      </c>
      <c r="KZ79" s="327"/>
      <c r="LA79" s="177"/>
      <c r="LB79" s="164">
        <v>160</v>
      </c>
      <c r="LC79" s="327"/>
      <c r="LD79" s="177"/>
      <c r="LE79" s="278">
        <f t="shared" si="95"/>
        <v>0</v>
      </c>
      <c r="LF79" s="279">
        <f t="shared" si="96"/>
        <v>0</v>
      </c>
      <c r="LG79" s="280">
        <f t="shared" si="97"/>
        <v>0</v>
      </c>
      <c r="LH79" s="281">
        <f t="shared" si="98"/>
        <v>0</v>
      </c>
      <c r="LI79" s="4"/>
      <c r="LJ79" s="4"/>
      <c r="LK79" s="164">
        <v>160</v>
      </c>
      <c r="LL79" s="327"/>
      <c r="LM79" s="177"/>
      <c r="LN79" s="164">
        <v>160</v>
      </c>
      <c r="LO79" s="327"/>
      <c r="LP79" s="177"/>
      <c r="LQ79" s="164">
        <v>160</v>
      </c>
      <c r="LR79" s="327"/>
      <c r="LS79" s="177"/>
      <c r="LT79" s="164">
        <v>160</v>
      </c>
      <c r="LU79" s="327"/>
      <c r="LV79" s="177"/>
      <c r="LW79" s="164">
        <v>160</v>
      </c>
      <c r="LX79" s="327"/>
      <c r="LY79" s="177"/>
      <c r="LZ79" s="164">
        <v>160</v>
      </c>
      <c r="MA79" s="327"/>
      <c r="MB79" s="177"/>
      <c r="MC79" s="164">
        <v>160</v>
      </c>
      <c r="MD79" s="327"/>
      <c r="ME79" s="177"/>
      <c r="MF79" s="164">
        <v>160</v>
      </c>
      <c r="MG79" s="327"/>
      <c r="MH79" s="177"/>
      <c r="MI79" s="164">
        <v>160</v>
      </c>
      <c r="MJ79" s="327"/>
      <c r="MK79" s="177"/>
      <c r="ML79" s="164">
        <v>160</v>
      </c>
      <c r="MM79" s="327"/>
      <c r="MN79" s="177"/>
      <c r="MO79" s="164">
        <v>160</v>
      </c>
      <c r="MP79" s="327"/>
      <c r="MQ79" s="177"/>
      <c r="MR79" s="164">
        <v>160</v>
      </c>
      <c r="MS79" s="327"/>
      <c r="MT79" s="177"/>
      <c r="MU79" s="278">
        <f t="shared" si="99"/>
        <v>0</v>
      </c>
      <c r="MV79" s="279">
        <f t="shared" si="100"/>
        <v>0</v>
      </c>
      <c r="MW79" s="280">
        <f t="shared" si="101"/>
        <v>0</v>
      </c>
      <c r="MX79" s="281">
        <f t="shared" si="102"/>
        <v>0</v>
      </c>
      <c r="MY79" s="4"/>
      <c r="MZ79" s="4"/>
      <c r="NA79" s="164">
        <v>160</v>
      </c>
      <c r="NB79" s="327"/>
      <c r="NC79" s="177"/>
      <c r="ND79" s="164">
        <v>160</v>
      </c>
      <c r="NE79" s="327"/>
      <c r="NF79" s="177"/>
      <c r="NG79" s="164">
        <v>160</v>
      </c>
      <c r="NH79" s="327"/>
      <c r="NI79" s="177"/>
      <c r="NJ79" s="164">
        <v>160</v>
      </c>
      <c r="NK79" s="327"/>
      <c r="NL79" s="177"/>
      <c r="NM79" s="164">
        <v>160</v>
      </c>
      <c r="NN79" s="327"/>
      <c r="NO79" s="177"/>
      <c r="NP79" s="164">
        <v>160</v>
      </c>
      <c r="NQ79" s="327"/>
      <c r="NR79" s="177"/>
      <c r="NS79" s="164">
        <v>160</v>
      </c>
      <c r="NT79" s="327"/>
      <c r="NU79" s="177"/>
      <c r="NV79" s="164">
        <v>160</v>
      </c>
      <c r="NW79" s="327"/>
      <c r="NX79" s="177"/>
      <c r="NY79" s="164">
        <v>160</v>
      </c>
      <c r="NZ79" s="327"/>
      <c r="OA79" s="177"/>
      <c r="OB79" s="164">
        <v>160</v>
      </c>
      <c r="OC79" s="327"/>
      <c r="OD79" s="177"/>
      <c r="OE79" s="164">
        <v>160</v>
      </c>
      <c r="OF79" s="327"/>
      <c r="OG79" s="177"/>
      <c r="OH79" s="164">
        <v>160</v>
      </c>
      <c r="OI79" s="327"/>
      <c r="OJ79" s="177"/>
      <c r="OK79" s="278">
        <f t="shared" si="103"/>
        <v>0</v>
      </c>
      <c r="OL79" s="279">
        <f t="shared" si="104"/>
        <v>0</v>
      </c>
      <c r="OM79" s="280">
        <f t="shared" si="105"/>
        <v>0</v>
      </c>
      <c r="ON79" s="281">
        <f t="shared" si="106"/>
        <v>0</v>
      </c>
      <c r="OO79" s="4"/>
      <c r="OP79" s="4"/>
      <c r="OQ79" s="283" t="s">
        <v>297</v>
      </c>
      <c r="OR79" s="354">
        <v>160</v>
      </c>
      <c r="OS79" s="327"/>
      <c r="OT79" s="177"/>
      <c r="OU79" s="278">
        <f t="shared" si="107"/>
        <v>0</v>
      </c>
      <c r="OV79" s="281">
        <f t="shared" si="108"/>
        <v>0</v>
      </c>
      <c r="OW79" s="280">
        <f t="shared" si="109"/>
        <v>0</v>
      </c>
      <c r="OX79" s="281">
        <f t="shared" si="110"/>
        <v>0</v>
      </c>
      <c r="OY79" s="293"/>
      <c r="OZ79" s="4"/>
      <c r="PA79" s="4"/>
      <c r="PB79" s="274">
        <f t="shared" si="63"/>
        <v>0</v>
      </c>
      <c r="PC79" s="275">
        <f t="shared" si="64"/>
        <v>0</v>
      </c>
      <c r="PD79" s="280">
        <f t="shared" si="65"/>
        <v>0</v>
      </c>
      <c r="PE79" s="281">
        <f t="shared" si="66"/>
        <v>0</v>
      </c>
      <c r="PF79" s="276">
        <f t="shared" si="67"/>
        <v>0</v>
      </c>
      <c r="PG79" s="277">
        <f t="shared" si="68"/>
        <v>0</v>
      </c>
      <c r="PH79" s="280">
        <f t="shared" si="69"/>
        <v>0</v>
      </c>
      <c r="PI79" s="279">
        <f t="shared" si="70"/>
        <v>0</v>
      </c>
      <c r="PJ79" s="406">
        <f t="shared" si="111"/>
        <v>0</v>
      </c>
      <c r="PK79" s="368">
        <f t="shared" si="112"/>
        <v>0</v>
      </c>
      <c r="PL79" s="409" t="s">
        <v>338</v>
      </c>
      <c r="PM79" s="373" t="s">
        <v>338</v>
      </c>
      <c r="PN79" s="406">
        <f t="shared" si="113"/>
        <v>0</v>
      </c>
      <c r="PO79" s="368">
        <f t="shared" si="114"/>
        <v>0</v>
      </c>
      <c r="PR79" s="4"/>
    </row>
    <row r="80" spans="1:440" s="28" customFormat="1" ht="15" hidden="1" customHeight="1" x14ac:dyDescent="0.25">
      <c r="A80" s="26"/>
      <c r="B80" s="118"/>
      <c r="C80" s="585"/>
      <c r="D80" s="586"/>
      <c r="E80" s="589"/>
      <c r="F80" s="656"/>
      <c r="G80" s="588"/>
      <c r="H80" s="119"/>
      <c r="I80" s="112">
        <f>INT(ROUND(F80,2)*(IF(RIGHT(G80,1)="*",data!$J$3*H80+(IF(H80&gt;0, data!$K$3,0)),(IF(G80&gt;0,data!$J$3*RIGHT(G80,5)+data!$K$3,0)))))</f>
        <v>0</v>
      </c>
      <c r="J80" s="112"/>
      <c r="K80" s="112"/>
      <c r="L80" s="543"/>
      <c r="M80" s="536"/>
      <c r="N80" s="112">
        <f>INT(ROUND(F80,2)*(IF(J80&gt;0,(IF(L80="ano",data!$J$6,0)),0)))</f>
        <v>0</v>
      </c>
      <c r="O80" s="114"/>
      <c r="P80" s="123"/>
      <c r="Q80" s="26"/>
      <c r="R80" s="116" t="str">
        <f t="shared" si="61"/>
        <v/>
      </c>
      <c r="S80" s="688"/>
      <c r="T80" s="117" t="s">
        <v>338</v>
      </c>
      <c r="U80" s="377" t="str">
        <f t="shared" si="62"/>
        <v/>
      </c>
      <c r="X80" s="26">
        <f>IF(OR(G80=data!$I$18,G80=data!$I$19,G80=data!$I$20,G80=data!$I$21,G80=data!$I$22,G80=data!$I$23,G80=data!$I$24,G80=data!$I$25,G80=data!$I$26,G80=data!$I$27,G80=data!$I$28,G80=data!$I$29,G80=data!$I$30,G80=data!$I$31,G80=data!$I$32,G80=data!$I$33,G80=data!$I$34,G80=data!$I$35,G80=data!$I$36,G80=data!$I$37,G80=data!$I$38,G80=data!$I$39,G80=data!$I$40,G80=data!$I$41,G80=data!$I$42,G80=data!$I$43,G80=data!$I$44),1,0)</f>
        <v>0</v>
      </c>
      <c r="Y80" s="26"/>
      <c r="Z80" s="173" t="s">
        <v>297</v>
      </c>
      <c r="AA80" s="10"/>
      <c r="AB80" s="10"/>
      <c r="AC80" s="560">
        <v>160</v>
      </c>
      <c r="AD80" s="561"/>
      <c r="AE80" s="562"/>
      <c r="AF80" s="560">
        <v>160</v>
      </c>
      <c r="AG80" s="561"/>
      <c r="AH80" s="562"/>
      <c r="AI80" s="560">
        <v>160</v>
      </c>
      <c r="AJ80" s="561"/>
      <c r="AK80" s="562"/>
      <c r="AL80" s="560">
        <v>160</v>
      </c>
      <c r="AM80" s="561"/>
      <c r="AN80" s="562"/>
      <c r="AO80" s="560">
        <v>160</v>
      </c>
      <c r="AP80" s="561"/>
      <c r="AQ80" s="562"/>
      <c r="AR80" s="560">
        <v>160</v>
      </c>
      <c r="AS80" s="561"/>
      <c r="AT80" s="562"/>
      <c r="AU80" s="560">
        <v>160</v>
      </c>
      <c r="AV80" s="561"/>
      <c r="AW80" s="562"/>
      <c r="AX80" s="560">
        <v>160</v>
      </c>
      <c r="AY80" s="561"/>
      <c r="AZ80" s="562"/>
      <c r="BA80" s="560">
        <v>160</v>
      </c>
      <c r="BB80" s="561"/>
      <c r="BC80" s="562"/>
      <c r="BD80" s="560">
        <v>160</v>
      </c>
      <c r="BE80" s="561"/>
      <c r="BF80" s="562"/>
      <c r="BG80" s="560">
        <v>160</v>
      </c>
      <c r="BH80" s="561"/>
      <c r="BI80" s="562"/>
      <c r="BJ80" s="560">
        <v>160</v>
      </c>
      <c r="BK80" s="561"/>
      <c r="BL80" s="562"/>
      <c r="BM80" s="280">
        <f t="shared" si="71"/>
        <v>0</v>
      </c>
      <c r="BN80" s="279">
        <f t="shared" si="72"/>
        <v>0</v>
      </c>
      <c r="BO80" s="280">
        <f t="shared" si="73"/>
        <v>0</v>
      </c>
      <c r="BP80" s="281">
        <f t="shared" si="74"/>
        <v>0</v>
      </c>
      <c r="BQ80" s="23"/>
      <c r="BR80" s="23"/>
      <c r="BS80" s="174">
        <v>160</v>
      </c>
      <c r="BT80" s="573"/>
      <c r="BU80" s="175"/>
      <c r="BV80" s="174">
        <v>160</v>
      </c>
      <c r="BW80" s="573"/>
      <c r="BX80" s="175"/>
      <c r="BY80" s="174">
        <v>160</v>
      </c>
      <c r="BZ80" s="573"/>
      <c r="CA80" s="175"/>
      <c r="CB80" s="174">
        <v>160</v>
      </c>
      <c r="CC80" s="573"/>
      <c r="CD80" s="175"/>
      <c r="CE80" s="174">
        <v>160</v>
      </c>
      <c r="CF80" s="573"/>
      <c r="CG80" s="175"/>
      <c r="CH80" s="174">
        <v>160</v>
      </c>
      <c r="CI80" s="573"/>
      <c r="CJ80" s="175"/>
      <c r="CK80" s="174">
        <v>160</v>
      </c>
      <c r="CL80" s="573"/>
      <c r="CM80" s="175"/>
      <c r="CN80" s="174">
        <v>160</v>
      </c>
      <c r="CO80" s="573"/>
      <c r="CP80" s="175"/>
      <c r="CQ80" s="174">
        <v>160</v>
      </c>
      <c r="CR80" s="573"/>
      <c r="CS80" s="175"/>
      <c r="CT80" s="174">
        <v>160</v>
      </c>
      <c r="CU80" s="573"/>
      <c r="CV80" s="175"/>
      <c r="CW80" s="174">
        <v>160</v>
      </c>
      <c r="CX80" s="573"/>
      <c r="CY80" s="175"/>
      <c r="CZ80" s="174">
        <v>160</v>
      </c>
      <c r="DA80" s="573"/>
      <c r="DB80" s="175"/>
      <c r="DC80" s="278">
        <f t="shared" si="75"/>
        <v>0</v>
      </c>
      <c r="DD80" s="279">
        <f t="shared" si="76"/>
        <v>0</v>
      </c>
      <c r="DE80" s="280">
        <f t="shared" si="77"/>
        <v>0</v>
      </c>
      <c r="DF80" s="281">
        <f t="shared" si="78"/>
        <v>0</v>
      </c>
      <c r="DG80" s="23"/>
      <c r="DH80" s="23"/>
      <c r="DI80" s="174">
        <v>160</v>
      </c>
      <c r="DJ80" s="573"/>
      <c r="DK80" s="175"/>
      <c r="DL80" s="174">
        <v>160</v>
      </c>
      <c r="DM80" s="573"/>
      <c r="DN80" s="175"/>
      <c r="DO80" s="174">
        <v>160</v>
      </c>
      <c r="DP80" s="573"/>
      <c r="DQ80" s="175"/>
      <c r="DR80" s="174">
        <v>160</v>
      </c>
      <c r="DS80" s="573"/>
      <c r="DT80" s="175"/>
      <c r="DU80" s="174">
        <v>160</v>
      </c>
      <c r="DV80" s="573"/>
      <c r="DW80" s="175"/>
      <c r="DX80" s="174">
        <v>160</v>
      </c>
      <c r="DY80" s="573"/>
      <c r="DZ80" s="175"/>
      <c r="EA80" s="174">
        <v>160</v>
      </c>
      <c r="EB80" s="573"/>
      <c r="EC80" s="175"/>
      <c r="ED80" s="174">
        <v>160</v>
      </c>
      <c r="EE80" s="573"/>
      <c r="EF80" s="175"/>
      <c r="EG80" s="174">
        <v>160</v>
      </c>
      <c r="EH80" s="573"/>
      <c r="EI80" s="175"/>
      <c r="EJ80" s="174">
        <v>160</v>
      </c>
      <c r="EK80" s="573"/>
      <c r="EL80" s="175"/>
      <c r="EM80" s="174">
        <v>160</v>
      </c>
      <c r="EN80" s="573"/>
      <c r="EO80" s="175"/>
      <c r="EP80" s="174">
        <v>160</v>
      </c>
      <c r="EQ80" s="573"/>
      <c r="ER80" s="175"/>
      <c r="ES80" s="278">
        <f t="shared" si="79"/>
        <v>0</v>
      </c>
      <c r="ET80" s="279">
        <f t="shared" si="80"/>
        <v>0</v>
      </c>
      <c r="EU80" s="280">
        <f t="shared" si="81"/>
        <v>0</v>
      </c>
      <c r="EV80" s="281">
        <f t="shared" si="82"/>
        <v>0</v>
      </c>
      <c r="EW80" s="23"/>
      <c r="EX80" s="23"/>
      <c r="EY80" s="174">
        <v>160</v>
      </c>
      <c r="EZ80" s="573"/>
      <c r="FA80" s="175"/>
      <c r="FB80" s="174">
        <v>160</v>
      </c>
      <c r="FC80" s="573"/>
      <c r="FD80" s="175"/>
      <c r="FE80" s="174">
        <v>160</v>
      </c>
      <c r="FF80" s="573"/>
      <c r="FG80" s="175"/>
      <c r="FH80" s="174">
        <v>160</v>
      </c>
      <c r="FI80" s="573"/>
      <c r="FJ80" s="175"/>
      <c r="FK80" s="174">
        <v>160</v>
      </c>
      <c r="FL80" s="573"/>
      <c r="FM80" s="175"/>
      <c r="FN80" s="174">
        <v>160</v>
      </c>
      <c r="FO80" s="573"/>
      <c r="FP80" s="175"/>
      <c r="FQ80" s="174">
        <v>160</v>
      </c>
      <c r="FR80" s="573"/>
      <c r="FS80" s="175"/>
      <c r="FT80" s="174">
        <v>160</v>
      </c>
      <c r="FU80" s="573"/>
      <c r="FV80" s="175"/>
      <c r="FW80" s="174">
        <v>160</v>
      </c>
      <c r="FX80" s="573"/>
      <c r="FY80" s="175"/>
      <c r="FZ80" s="174">
        <v>160</v>
      </c>
      <c r="GA80" s="573"/>
      <c r="GB80" s="175"/>
      <c r="GC80" s="174">
        <v>160</v>
      </c>
      <c r="GD80" s="573"/>
      <c r="GE80" s="175"/>
      <c r="GF80" s="174">
        <v>160</v>
      </c>
      <c r="GG80" s="573"/>
      <c r="GH80" s="175"/>
      <c r="GI80" s="278">
        <f t="shared" si="83"/>
        <v>0</v>
      </c>
      <c r="GJ80" s="279">
        <f t="shared" si="84"/>
        <v>0</v>
      </c>
      <c r="GK80" s="280">
        <f t="shared" si="85"/>
        <v>0</v>
      </c>
      <c r="GL80" s="281">
        <f t="shared" si="86"/>
        <v>0</v>
      </c>
      <c r="GM80" s="23"/>
      <c r="GN80" s="23"/>
      <c r="GO80" s="174">
        <v>160</v>
      </c>
      <c r="GP80" s="573"/>
      <c r="GQ80" s="175"/>
      <c r="GR80" s="174">
        <v>160</v>
      </c>
      <c r="GS80" s="573"/>
      <c r="GT80" s="175"/>
      <c r="GU80" s="174">
        <v>160</v>
      </c>
      <c r="GV80" s="573"/>
      <c r="GW80" s="175"/>
      <c r="GX80" s="174">
        <v>160</v>
      </c>
      <c r="GY80" s="573"/>
      <c r="GZ80" s="175"/>
      <c r="HA80" s="174">
        <v>160</v>
      </c>
      <c r="HB80" s="573"/>
      <c r="HC80" s="175"/>
      <c r="HD80" s="174">
        <v>160</v>
      </c>
      <c r="HE80" s="573"/>
      <c r="HF80" s="175"/>
      <c r="HG80" s="174">
        <v>160</v>
      </c>
      <c r="HH80" s="573"/>
      <c r="HI80" s="175"/>
      <c r="HJ80" s="174">
        <v>160</v>
      </c>
      <c r="HK80" s="573"/>
      <c r="HL80" s="175"/>
      <c r="HM80" s="174">
        <v>160</v>
      </c>
      <c r="HN80" s="573"/>
      <c r="HO80" s="175"/>
      <c r="HP80" s="174">
        <v>160</v>
      </c>
      <c r="HQ80" s="573"/>
      <c r="HR80" s="175"/>
      <c r="HS80" s="174">
        <v>160</v>
      </c>
      <c r="HT80" s="573"/>
      <c r="HU80" s="175"/>
      <c r="HV80" s="174">
        <v>160</v>
      </c>
      <c r="HW80" s="573"/>
      <c r="HX80" s="175"/>
      <c r="HY80" s="278">
        <f t="shared" si="87"/>
        <v>0</v>
      </c>
      <c r="HZ80" s="279">
        <f t="shared" si="88"/>
        <v>0</v>
      </c>
      <c r="IA80" s="280">
        <f t="shared" si="89"/>
        <v>0</v>
      </c>
      <c r="IB80" s="281">
        <f t="shared" si="90"/>
        <v>0</v>
      </c>
      <c r="IC80" s="23"/>
      <c r="ID80" s="23"/>
      <c r="IE80" s="174">
        <v>160</v>
      </c>
      <c r="IF80" s="573"/>
      <c r="IG80" s="175"/>
      <c r="IH80" s="174">
        <v>160</v>
      </c>
      <c r="II80" s="573"/>
      <c r="IJ80" s="175"/>
      <c r="IK80" s="174">
        <v>160</v>
      </c>
      <c r="IL80" s="573"/>
      <c r="IM80" s="175"/>
      <c r="IN80" s="174">
        <v>160</v>
      </c>
      <c r="IO80" s="573"/>
      <c r="IP80" s="175"/>
      <c r="IQ80" s="174">
        <v>160</v>
      </c>
      <c r="IR80" s="573"/>
      <c r="IS80" s="175"/>
      <c r="IT80" s="174">
        <v>160</v>
      </c>
      <c r="IU80" s="573"/>
      <c r="IV80" s="175"/>
      <c r="IW80" s="174">
        <v>160</v>
      </c>
      <c r="IX80" s="573"/>
      <c r="IY80" s="175"/>
      <c r="IZ80" s="174">
        <v>160</v>
      </c>
      <c r="JA80" s="573"/>
      <c r="JB80" s="175"/>
      <c r="JC80" s="174">
        <v>160</v>
      </c>
      <c r="JD80" s="573"/>
      <c r="JE80" s="175"/>
      <c r="JF80" s="174">
        <v>160</v>
      </c>
      <c r="JG80" s="573"/>
      <c r="JH80" s="175"/>
      <c r="JI80" s="174">
        <v>160</v>
      </c>
      <c r="JJ80" s="573"/>
      <c r="JK80" s="175"/>
      <c r="JL80" s="174">
        <v>160</v>
      </c>
      <c r="JM80" s="573"/>
      <c r="JN80" s="175"/>
      <c r="JO80" s="278">
        <f t="shared" si="91"/>
        <v>0</v>
      </c>
      <c r="JP80" s="279">
        <f t="shared" si="92"/>
        <v>0</v>
      </c>
      <c r="JQ80" s="280">
        <f t="shared" si="93"/>
        <v>0</v>
      </c>
      <c r="JR80" s="281">
        <f t="shared" si="94"/>
        <v>0</v>
      </c>
      <c r="JS80" s="23"/>
      <c r="JT80" s="23"/>
      <c r="JU80" s="174">
        <v>160</v>
      </c>
      <c r="JV80" s="573"/>
      <c r="JW80" s="175"/>
      <c r="JX80" s="174">
        <v>160</v>
      </c>
      <c r="JY80" s="573"/>
      <c r="JZ80" s="175"/>
      <c r="KA80" s="174">
        <v>160</v>
      </c>
      <c r="KB80" s="573"/>
      <c r="KC80" s="175"/>
      <c r="KD80" s="174">
        <v>160</v>
      </c>
      <c r="KE80" s="573"/>
      <c r="KF80" s="175"/>
      <c r="KG80" s="174">
        <v>160</v>
      </c>
      <c r="KH80" s="573"/>
      <c r="KI80" s="175"/>
      <c r="KJ80" s="174">
        <v>160</v>
      </c>
      <c r="KK80" s="573"/>
      <c r="KL80" s="175"/>
      <c r="KM80" s="174">
        <v>160</v>
      </c>
      <c r="KN80" s="573"/>
      <c r="KO80" s="175"/>
      <c r="KP80" s="174">
        <v>160</v>
      </c>
      <c r="KQ80" s="573"/>
      <c r="KR80" s="175"/>
      <c r="KS80" s="174">
        <v>160</v>
      </c>
      <c r="KT80" s="573"/>
      <c r="KU80" s="175"/>
      <c r="KV80" s="174">
        <v>160</v>
      </c>
      <c r="KW80" s="573"/>
      <c r="KX80" s="175"/>
      <c r="KY80" s="174">
        <v>160</v>
      </c>
      <c r="KZ80" s="573"/>
      <c r="LA80" s="175"/>
      <c r="LB80" s="174">
        <v>160</v>
      </c>
      <c r="LC80" s="573"/>
      <c r="LD80" s="175"/>
      <c r="LE80" s="278">
        <f t="shared" si="95"/>
        <v>0</v>
      </c>
      <c r="LF80" s="279">
        <f t="shared" si="96"/>
        <v>0</v>
      </c>
      <c r="LG80" s="280">
        <f t="shared" si="97"/>
        <v>0</v>
      </c>
      <c r="LH80" s="281">
        <f t="shared" si="98"/>
        <v>0</v>
      </c>
      <c r="LI80" s="23"/>
      <c r="LJ80" s="23"/>
      <c r="LK80" s="174">
        <v>160</v>
      </c>
      <c r="LL80" s="573"/>
      <c r="LM80" s="175"/>
      <c r="LN80" s="174">
        <v>160</v>
      </c>
      <c r="LO80" s="573"/>
      <c r="LP80" s="175"/>
      <c r="LQ80" s="174">
        <v>160</v>
      </c>
      <c r="LR80" s="573"/>
      <c r="LS80" s="175"/>
      <c r="LT80" s="174">
        <v>160</v>
      </c>
      <c r="LU80" s="573"/>
      <c r="LV80" s="175"/>
      <c r="LW80" s="174">
        <v>160</v>
      </c>
      <c r="LX80" s="573"/>
      <c r="LY80" s="175"/>
      <c r="LZ80" s="174">
        <v>160</v>
      </c>
      <c r="MA80" s="573"/>
      <c r="MB80" s="175"/>
      <c r="MC80" s="174">
        <v>160</v>
      </c>
      <c r="MD80" s="573"/>
      <c r="ME80" s="175"/>
      <c r="MF80" s="174">
        <v>160</v>
      </c>
      <c r="MG80" s="573"/>
      <c r="MH80" s="175"/>
      <c r="MI80" s="174">
        <v>160</v>
      </c>
      <c r="MJ80" s="573"/>
      <c r="MK80" s="175"/>
      <c r="ML80" s="174">
        <v>160</v>
      </c>
      <c r="MM80" s="573"/>
      <c r="MN80" s="175"/>
      <c r="MO80" s="174">
        <v>160</v>
      </c>
      <c r="MP80" s="573"/>
      <c r="MQ80" s="175"/>
      <c r="MR80" s="174">
        <v>160</v>
      </c>
      <c r="MS80" s="573"/>
      <c r="MT80" s="175"/>
      <c r="MU80" s="278">
        <f t="shared" si="99"/>
        <v>0</v>
      </c>
      <c r="MV80" s="279">
        <f t="shared" si="100"/>
        <v>0</v>
      </c>
      <c r="MW80" s="280">
        <f t="shared" si="101"/>
        <v>0</v>
      </c>
      <c r="MX80" s="281">
        <f t="shared" si="102"/>
        <v>0</v>
      </c>
      <c r="MY80" s="23"/>
      <c r="MZ80" s="23"/>
      <c r="NA80" s="174">
        <v>160</v>
      </c>
      <c r="NB80" s="573"/>
      <c r="NC80" s="175"/>
      <c r="ND80" s="174">
        <v>160</v>
      </c>
      <c r="NE80" s="573"/>
      <c r="NF80" s="175"/>
      <c r="NG80" s="174">
        <v>160</v>
      </c>
      <c r="NH80" s="573"/>
      <c r="NI80" s="175"/>
      <c r="NJ80" s="174">
        <v>160</v>
      </c>
      <c r="NK80" s="573"/>
      <c r="NL80" s="175"/>
      <c r="NM80" s="174">
        <v>160</v>
      </c>
      <c r="NN80" s="573"/>
      <c r="NO80" s="175"/>
      <c r="NP80" s="174">
        <v>160</v>
      </c>
      <c r="NQ80" s="573"/>
      <c r="NR80" s="175"/>
      <c r="NS80" s="174">
        <v>160</v>
      </c>
      <c r="NT80" s="573"/>
      <c r="NU80" s="175"/>
      <c r="NV80" s="174">
        <v>160</v>
      </c>
      <c r="NW80" s="573"/>
      <c r="NX80" s="175"/>
      <c r="NY80" s="174">
        <v>160</v>
      </c>
      <c r="NZ80" s="573"/>
      <c r="OA80" s="175"/>
      <c r="OB80" s="174">
        <v>160</v>
      </c>
      <c r="OC80" s="573"/>
      <c r="OD80" s="175"/>
      <c r="OE80" s="174">
        <v>160</v>
      </c>
      <c r="OF80" s="573"/>
      <c r="OG80" s="175"/>
      <c r="OH80" s="174">
        <v>160</v>
      </c>
      <c r="OI80" s="573"/>
      <c r="OJ80" s="175"/>
      <c r="OK80" s="278">
        <f t="shared" si="103"/>
        <v>0</v>
      </c>
      <c r="OL80" s="279">
        <f t="shared" si="104"/>
        <v>0</v>
      </c>
      <c r="OM80" s="280">
        <f t="shared" si="105"/>
        <v>0</v>
      </c>
      <c r="ON80" s="281">
        <f t="shared" si="106"/>
        <v>0</v>
      </c>
      <c r="OO80" s="23"/>
      <c r="OP80" s="23"/>
      <c r="OQ80" s="571" t="s">
        <v>297</v>
      </c>
      <c r="OR80" s="577">
        <v>160</v>
      </c>
      <c r="OS80" s="573"/>
      <c r="OT80" s="175"/>
      <c r="OU80" s="278">
        <f t="shared" si="107"/>
        <v>0</v>
      </c>
      <c r="OV80" s="281">
        <f t="shared" si="108"/>
        <v>0</v>
      </c>
      <c r="OW80" s="280">
        <f t="shared" si="109"/>
        <v>0</v>
      </c>
      <c r="OX80" s="281">
        <f t="shared" si="110"/>
        <v>0</v>
      </c>
      <c r="OY80" s="574"/>
      <c r="OZ80" s="23"/>
      <c r="PA80" s="23"/>
      <c r="PB80" s="274">
        <f t="shared" si="63"/>
        <v>0</v>
      </c>
      <c r="PC80" s="275">
        <f t="shared" si="64"/>
        <v>0</v>
      </c>
      <c r="PD80" s="280">
        <f t="shared" si="65"/>
        <v>0</v>
      </c>
      <c r="PE80" s="281">
        <f t="shared" si="66"/>
        <v>0</v>
      </c>
      <c r="PF80" s="276">
        <f t="shared" si="67"/>
        <v>0</v>
      </c>
      <c r="PG80" s="277">
        <f t="shared" si="68"/>
        <v>0</v>
      </c>
      <c r="PH80" s="280">
        <f t="shared" si="69"/>
        <v>0</v>
      </c>
      <c r="PI80" s="279">
        <f t="shared" si="70"/>
        <v>0</v>
      </c>
      <c r="PJ80" s="406">
        <f t="shared" si="111"/>
        <v>0</v>
      </c>
      <c r="PK80" s="368">
        <f t="shared" si="112"/>
        <v>0</v>
      </c>
      <c r="PL80" s="409" t="s">
        <v>338</v>
      </c>
      <c r="PM80" s="373" t="s">
        <v>338</v>
      </c>
      <c r="PN80" s="406">
        <f t="shared" si="113"/>
        <v>0</v>
      </c>
      <c r="PO80" s="368">
        <f t="shared" si="114"/>
        <v>0</v>
      </c>
      <c r="PP80" s="26"/>
      <c r="PQ80" s="26"/>
      <c r="PR80" s="23"/>
      <c r="PX80" s="26"/>
    </row>
    <row r="81" spans="1:440" s="26" customFormat="1" ht="16.5" customHeight="1" x14ac:dyDescent="0.25">
      <c r="B81" s="118" t="s">
        <v>47</v>
      </c>
      <c r="C81" s="1094"/>
      <c r="D81" s="1095"/>
      <c r="E81" s="320"/>
      <c r="F81" s="656">
        <v>1</v>
      </c>
      <c r="G81" s="321"/>
      <c r="H81" s="122"/>
      <c r="I81" s="112">
        <f>INT(ROUND(F81,2)*(IF(RIGHT(G81,1)="*",data!$J$3*H81+(IF(H81&gt;0, data!$K$3,0)),(IF(G81&gt;0,data!$J$3*RIGHT(G81,5)+data!$K$3,0)))))</f>
        <v>0</v>
      </c>
      <c r="J81" s="112">
        <f>IF(E81&gt;0,I81*E81,0)</f>
        <v>0</v>
      </c>
      <c r="K81" s="112"/>
      <c r="L81" s="317"/>
      <c r="M81" s="316"/>
      <c r="N81" s="112">
        <f>INT(ROUND(F81,2)*(IF(J81&gt;0,(IF(L81="ano",data!$J$6,0)),0)))</f>
        <v>0</v>
      </c>
      <c r="O81" s="114">
        <f>IF(M81&gt;E81,N81*E81,N81*M81)</f>
        <v>0</v>
      </c>
      <c r="P81" s="123">
        <f>J81+O81</f>
        <v>0</v>
      </c>
      <c r="R81" s="116" t="str">
        <f t="shared" si="61"/>
        <v/>
      </c>
      <c r="S81" s="688"/>
      <c r="T81" s="117" t="s">
        <v>338</v>
      </c>
      <c r="U81" s="377" t="str">
        <f t="shared" si="62"/>
        <v/>
      </c>
      <c r="V81" s="26">
        <f>IF(P81&gt;0,IF(ISTEXT(C81)=TRUE,0,1),0)</f>
        <v>0</v>
      </c>
      <c r="W81" s="26">
        <f>IF(H81&gt;0,IF(RIGHT(G81,1)="*",0,1),0)</f>
        <v>0</v>
      </c>
      <c r="X81" s="26">
        <f>IF(OR(G81=data!$I$18,G81=data!$I$19,G81=data!$I$20,G81=data!$I$21,G81=data!$I$22,G81=data!$I$23,G81=data!$I$24,G81=data!$I$25,G81=data!$I$26,G81=data!$I$27,G81=data!$I$28,G81=data!$I$29,G81=data!$I$30,G81=data!$I$31,G81=data!$I$32,G81=data!$I$33,G81=data!$I$34,G81=data!$I$35,G81=data!$I$36,G81=data!$I$37,G81=data!$I$38,G81=data!$I$39,G81=data!$I$40,G81=data!$I$41,G81=data!$I$42,G81=data!$I$43,G81=data!$I$44),1,0)</f>
        <v>0</v>
      </c>
      <c r="Z81" s="176" t="s">
        <v>297</v>
      </c>
      <c r="AA81" s="10"/>
      <c r="AB81" s="10"/>
      <c r="AC81" s="168">
        <v>160</v>
      </c>
      <c r="AD81" s="328"/>
      <c r="AE81" s="223"/>
      <c r="AF81" s="168">
        <v>160</v>
      </c>
      <c r="AG81" s="328"/>
      <c r="AH81" s="223"/>
      <c r="AI81" s="168">
        <v>160</v>
      </c>
      <c r="AJ81" s="328"/>
      <c r="AK81" s="223"/>
      <c r="AL81" s="168">
        <v>160</v>
      </c>
      <c r="AM81" s="328"/>
      <c r="AN81" s="223"/>
      <c r="AO81" s="168">
        <v>160</v>
      </c>
      <c r="AP81" s="328"/>
      <c r="AQ81" s="223"/>
      <c r="AR81" s="168">
        <v>160</v>
      </c>
      <c r="AS81" s="328"/>
      <c r="AT81" s="223"/>
      <c r="AU81" s="168">
        <v>160</v>
      </c>
      <c r="AV81" s="328"/>
      <c r="AW81" s="223"/>
      <c r="AX81" s="168">
        <v>160</v>
      </c>
      <c r="AY81" s="328"/>
      <c r="AZ81" s="223"/>
      <c r="BA81" s="168">
        <v>160</v>
      </c>
      <c r="BB81" s="328"/>
      <c r="BC81" s="223"/>
      <c r="BD81" s="168">
        <v>160</v>
      </c>
      <c r="BE81" s="328"/>
      <c r="BF81" s="223"/>
      <c r="BG81" s="168">
        <v>160</v>
      </c>
      <c r="BH81" s="328"/>
      <c r="BI81" s="223"/>
      <c r="BJ81" s="168">
        <v>160</v>
      </c>
      <c r="BK81" s="328"/>
      <c r="BL81" s="223"/>
      <c r="BM81" s="280">
        <f t="shared" si="71"/>
        <v>0</v>
      </c>
      <c r="BN81" s="279">
        <f t="shared" si="72"/>
        <v>0</v>
      </c>
      <c r="BO81" s="280">
        <f t="shared" si="73"/>
        <v>0</v>
      </c>
      <c r="BP81" s="281">
        <f t="shared" si="74"/>
        <v>0</v>
      </c>
      <c r="BQ81" s="4"/>
      <c r="BR81" s="4"/>
      <c r="BS81" s="164">
        <v>160</v>
      </c>
      <c r="BT81" s="327"/>
      <c r="BU81" s="177"/>
      <c r="BV81" s="164">
        <v>160</v>
      </c>
      <c r="BW81" s="327"/>
      <c r="BX81" s="177"/>
      <c r="BY81" s="164">
        <v>160</v>
      </c>
      <c r="BZ81" s="327"/>
      <c r="CA81" s="177"/>
      <c r="CB81" s="164">
        <v>160</v>
      </c>
      <c r="CC81" s="327"/>
      <c r="CD81" s="177"/>
      <c r="CE81" s="164">
        <v>160</v>
      </c>
      <c r="CF81" s="327"/>
      <c r="CG81" s="177"/>
      <c r="CH81" s="164">
        <v>160</v>
      </c>
      <c r="CI81" s="327"/>
      <c r="CJ81" s="177"/>
      <c r="CK81" s="164">
        <v>160</v>
      </c>
      <c r="CL81" s="327"/>
      <c r="CM81" s="177"/>
      <c r="CN81" s="164">
        <v>160</v>
      </c>
      <c r="CO81" s="327"/>
      <c r="CP81" s="177"/>
      <c r="CQ81" s="164">
        <v>160</v>
      </c>
      <c r="CR81" s="327"/>
      <c r="CS81" s="177"/>
      <c r="CT81" s="164">
        <v>160</v>
      </c>
      <c r="CU81" s="327"/>
      <c r="CV81" s="177"/>
      <c r="CW81" s="164">
        <v>160</v>
      </c>
      <c r="CX81" s="327"/>
      <c r="CY81" s="177"/>
      <c r="CZ81" s="164">
        <v>160</v>
      </c>
      <c r="DA81" s="327"/>
      <c r="DB81" s="177"/>
      <c r="DC81" s="278">
        <f t="shared" si="75"/>
        <v>0</v>
      </c>
      <c r="DD81" s="279">
        <f t="shared" si="76"/>
        <v>0</v>
      </c>
      <c r="DE81" s="280">
        <f t="shared" si="77"/>
        <v>0</v>
      </c>
      <c r="DF81" s="281">
        <f t="shared" si="78"/>
        <v>0</v>
      </c>
      <c r="DG81" s="4"/>
      <c r="DH81" s="4"/>
      <c r="DI81" s="164">
        <v>160</v>
      </c>
      <c r="DJ81" s="327"/>
      <c r="DK81" s="177"/>
      <c r="DL81" s="164">
        <v>160</v>
      </c>
      <c r="DM81" s="327"/>
      <c r="DN81" s="177"/>
      <c r="DO81" s="164">
        <v>160</v>
      </c>
      <c r="DP81" s="327"/>
      <c r="DQ81" s="177"/>
      <c r="DR81" s="164">
        <v>160</v>
      </c>
      <c r="DS81" s="327"/>
      <c r="DT81" s="177"/>
      <c r="DU81" s="164">
        <v>160</v>
      </c>
      <c r="DV81" s="327"/>
      <c r="DW81" s="177"/>
      <c r="DX81" s="164">
        <v>160</v>
      </c>
      <c r="DY81" s="327"/>
      <c r="DZ81" s="177"/>
      <c r="EA81" s="164">
        <v>160</v>
      </c>
      <c r="EB81" s="327"/>
      <c r="EC81" s="177"/>
      <c r="ED81" s="164">
        <v>160</v>
      </c>
      <c r="EE81" s="327"/>
      <c r="EF81" s="177"/>
      <c r="EG81" s="164">
        <v>160</v>
      </c>
      <c r="EH81" s="327"/>
      <c r="EI81" s="177"/>
      <c r="EJ81" s="164">
        <v>160</v>
      </c>
      <c r="EK81" s="327"/>
      <c r="EL81" s="177"/>
      <c r="EM81" s="164">
        <v>160</v>
      </c>
      <c r="EN81" s="327"/>
      <c r="EO81" s="177"/>
      <c r="EP81" s="164">
        <v>160</v>
      </c>
      <c r="EQ81" s="327"/>
      <c r="ER81" s="177"/>
      <c r="ES81" s="278">
        <f t="shared" si="79"/>
        <v>0</v>
      </c>
      <c r="ET81" s="279">
        <f t="shared" si="80"/>
        <v>0</v>
      </c>
      <c r="EU81" s="280">
        <f t="shared" si="81"/>
        <v>0</v>
      </c>
      <c r="EV81" s="281">
        <f t="shared" si="82"/>
        <v>0</v>
      </c>
      <c r="EW81" s="4"/>
      <c r="EX81" s="4"/>
      <c r="EY81" s="164">
        <v>160</v>
      </c>
      <c r="EZ81" s="327"/>
      <c r="FA81" s="177"/>
      <c r="FB81" s="164">
        <v>160</v>
      </c>
      <c r="FC81" s="327"/>
      <c r="FD81" s="177"/>
      <c r="FE81" s="164">
        <v>160</v>
      </c>
      <c r="FF81" s="327"/>
      <c r="FG81" s="177"/>
      <c r="FH81" s="164">
        <v>160</v>
      </c>
      <c r="FI81" s="327"/>
      <c r="FJ81" s="177"/>
      <c r="FK81" s="164">
        <v>160</v>
      </c>
      <c r="FL81" s="327"/>
      <c r="FM81" s="177"/>
      <c r="FN81" s="164">
        <v>160</v>
      </c>
      <c r="FO81" s="327"/>
      <c r="FP81" s="177"/>
      <c r="FQ81" s="164">
        <v>160</v>
      </c>
      <c r="FR81" s="327"/>
      <c r="FS81" s="177"/>
      <c r="FT81" s="164">
        <v>160</v>
      </c>
      <c r="FU81" s="327"/>
      <c r="FV81" s="177"/>
      <c r="FW81" s="164">
        <v>160</v>
      </c>
      <c r="FX81" s="327"/>
      <c r="FY81" s="177"/>
      <c r="FZ81" s="164">
        <v>160</v>
      </c>
      <c r="GA81" s="327"/>
      <c r="GB81" s="177"/>
      <c r="GC81" s="164">
        <v>160</v>
      </c>
      <c r="GD81" s="327"/>
      <c r="GE81" s="177"/>
      <c r="GF81" s="164">
        <v>160</v>
      </c>
      <c r="GG81" s="327"/>
      <c r="GH81" s="177"/>
      <c r="GI81" s="278">
        <f t="shared" si="83"/>
        <v>0</v>
      </c>
      <c r="GJ81" s="279">
        <f t="shared" si="84"/>
        <v>0</v>
      </c>
      <c r="GK81" s="280">
        <f t="shared" si="85"/>
        <v>0</v>
      </c>
      <c r="GL81" s="281">
        <f t="shared" si="86"/>
        <v>0</v>
      </c>
      <c r="GM81" s="4"/>
      <c r="GN81" s="4"/>
      <c r="GO81" s="164">
        <v>160</v>
      </c>
      <c r="GP81" s="327"/>
      <c r="GQ81" s="177"/>
      <c r="GR81" s="164">
        <v>160</v>
      </c>
      <c r="GS81" s="327"/>
      <c r="GT81" s="177"/>
      <c r="GU81" s="164">
        <v>160</v>
      </c>
      <c r="GV81" s="327"/>
      <c r="GW81" s="177"/>
      <c r="GX81" s="164">
        <v>160</v>
      </c>
      <c r="GY81" s="327"/>
      <c r="GZ81" s="177"/>
      <c r="HA81" s="164">
        <v>160</v>
      </c>
      <c r="HB81" s="327"/>
      <c r="HC81" s="177"/>
      <c r="HD81" s="164">
        <v>160</v>
      </c>
      <c r="HE81" s="327"/>
      <c r="HF81" s="177"/>
      <c r="HG81" s="164">
        <v>160</v>
      </c>
      <c r="HH81" s="327"/>
      <c r="HI81" s="177"/>
      <c r="HJ81" s="164">
        <v>160</v>
      </c>
      <c r="HK81" s="327"/>
      <c r="HL81" s="177"/>
      <c r="HM81" s="164">
        <v>160</v>
      </c>
      <c r="HN81" s="327"/>
      <c r="HO81" s="177"/>
      <c r="HP81" s="164">
        <v>160</v>
      </c>
      <c r="HQ81" s="327"/>
      <c r="HR81" s="177"/>
      <c r="HS81" s="164">
        <v>160</v>
      </c>
      <c r="HT81" s="327"/>
      <c r="HU81" s="177"/>
      <c r="HV81" s="164">
        <v>160</v>
      </c>
      <c r="HW81" s="327"/>
      <c r="HX81" s="177"/>
      <c r="HY81" s="278">
        <f t="shared" si="87"/>
        <v>0</v>
      </c>
      <c r="HZ81" s="279">
        <f t="shared" si="88"/>
        <v>0</v>
      </c>
      <c r="IA81" s="280">
        <f t="shared" si="89"/>
        <v>0</v>
      </c>
      <c r="IB81" s="281">
        <f t="shared" si="90"/>
        <v>0</v>
      </c>
      <c r="IC81" s="4"/>
      <c r="ID81" s="4"/>
      <c r="IE81" s="164">
        <v>160</v>
      </c>
      <c r="IF81" s="327"/>
      <c r="IG81" s="177"/>
      <c r="IH81" s="164">
        <v>160</v>
      </c>
      <c r="II81" s="327"/>
      <c r="IJ81" s="177"/>
      <c r="IK81" s="164">
        <v>160</v>
      </c>
      <c r="IL81" s="327"/>
      <c r="IM81" s="177"/>
      <c r="IN81" s="164">
        <v>160</v>
      </c>
      <c r="IO81" s="327"/>
      <c r="IP81" s="177"/>
      <c r="IQ81" s="164">
        <v>160</v>
      </c>
      <c r="IR81" s="327"/>
      <c r="IS81" s="177"/>
      <c r="IT81" s="164">
        <v>160</v>
      </c>
      <c r="IU81" s="327"/>
      <c r="IV81" s="177"/>
      <c r="IW81" s="164">
        <v>160</v>
      </c>
      <c r="IX81" s="327"/>
      <c r="IY81" s="177"/>
      <c r="IZ81" s="164">
        <v>160</v>
      </c>
      <c r="JA81" s="327"/>
      <c r="JB81" s="177"/>
      <c r="JC81" s="164">
        <v>160</v>
      </c>
      <c r="JD81" s="327"/>
      <c r="JE81" s="177"/>
      <c r="JF81" s="164">
        <v>160</v>
      </c>
      <c r="JG81" s="327"/>
      <c r="JH81" s="177"/>
      <c r="JI81" s="164">
        <v>160</v>
      </c>
      <c r="JJ81" s="327"/>
      <c r="JK81" s="177"/>
      <c r="JL81" s="164">
        <v>160</v>
      </c>
      <c r="JM81" s="327"/>
      <c r="JN81" s="177"/>
      <c r="JO81" s="278">
        <f t="shared" si="91"/>
        <v>0</v>
      </c>
      <c r="JP81" s="279">
        <f t="shared" si="92"/>
        <v>0</v>
      </c>
      <c r="JQ81" s="280">
        <f t="shared" si="93"/>
        <v>0</v>
      </c>
      <c r="JR81" s="281">
        <f t="shared" si="94"/>
        <v>0</v>
      </c>
      <c r="JS81" s="4"/>
      <c r="JT81" s="4"/>
      <c r="JU81" s="164">
        <v>160</v>
      </c>
      <c r="JV81" s="327"/>
      <c r="JW81" s="177"/>
      <c r="JX81" s="164">
        <v>160</v>
      </c>
      <c r="JY81" s="327"/>
      <c r="JZ81" s="177"/>
      <c r="KA81" s="164">
        <v>160</v>
      </c>
      <c r="KB81" s="327"/>
      <c r="KC81" s="177"/>
      <c r="KD81" s="164">
        <v>160</v>
      </c>
      <c r="KE81" s="327"/>
      <c r="KF81" s="177"/>
      <c r="KG81" s="164">
        <v>160</v>
      </c>
      <c r="KH81" s="327"/>
      <c r="KI81" s="177"/>
      <c r="KJ81" s="164">
        <v>160</v>
      </c>
      <c r="KK81" s="327"/>
      <c r="KL81" s="177"/>
      <c r="KM81" s="164">
        <v>160</v>
      </c>
      <c r="KN81" s="327"/>
      <c r="KO81" s="177"/>
      <c r="KP81" s="164">
        <v>160</v>
      </c>
      <c r="KQ81" s="327"/>
      <c r="KR81" s="177"/>
      <c r="KS81" s="164">
        <v>160</v>
      </c>
      <c r="KT81" s="327"/>
      <c r="KU81" s="177"/>
      <c r="KV81" s="164">
        <v>160</v>
      </c>
      <c r="KW81" s="327"/>
      <c r="KX81" s="177"/>
      <c r="KY81" s="164">
        <v>160</v>
      </c>
      <c r="KZ81" s="327"/>
      <c r="LA81" s="177"/>
      <c r="LB81" s="164">
        <v>160</v>
      </c>
      <c r="LC81" s="327"/>
      <c r="LD81" s="177"/>
      <c r="LE81" s="278">
        <f t="shared" si="95"/>
        <v>0</v>
      </c>
      <c r="LF81" s="279">
        <f t="shared" si="96"/>
        <v>0</v>
      </c>
      <c r="LG81" s="280">
        <f t="shared" si="97"/>
        <v>0</v>
      </c>
      <c r="LH81" s="281">
        <f t="shared" si="98"/>
        <v>0</v>
      </c>
      <c r="LI81" s="4"/>
      <c r="LJ81" s="4"/>
      <c r="LK81" s="164">
        <v>160</v>
      </c>
      <c r="LL81" s="327"/>
      <c r="LM81" s="177"/>
      <c r="LN81" s="164">
        <v>160</v>
      </c>
      <c r="LO81" s="327"/>
      <c r="LP81" s="177"/>
      <c r="LQ81" s="164">
        <v>160</v>
      </c>
      <c r="LR81" s="327"/>
      <c r="LS81" s="177"/>
      <c r="LT81" s="164">
        <v>160</v>
      </c>
      <c r="LU81" s="327"/>
      <c r="LV81" s="177"/>
      <c r="LW81" s="164">
        <v>160</v>
      </c>
      <c r="LX81" s="327"/>
      <c r="LY81" s="177"/>
      <c r="LZ81" s="164">
        <v>160</v>
      </c>
      <c r="MA81" s="327"/>
      <c r="MB81" s="177"/>
      <c r="MC81" s="164">
        <v>160</v>
      </c>
      <c r="MD81" s="327"/>
      <c r="ME81" s="177"/>
      <c r="MF81" s="164">
        <v>160</v>
      </c>
      <c r="MG81" s="327"/>
      <c r="MH81" s="177"/>
      <c r="MI81" s="164">
        <v>160</v>
      </c>
      <c r="MJ81" s="327"/>
      <c r="MK81" s="177"/>
      <c r="ML81" s="164">
        <v>160</v>
      </c>
      <c r="MM81" s="327"/>
      <c r="MN81" s="177"/>
      <c r="MO81" s="164">
        <v>160</v>
      </c>
      <c r="MP81" s="327"/>
      <c r="MQ81" s="177"/>
      <c r="MR81" s="164">
        <v>160</v>
      </c>
      <c r="MS81" s="327"/>
      <c r="MT81" s="177"/>
      <c r="MU81" s="278">
        <f t="shared" si="99"/>
        <v>0</v>
      </c>
      <c r="MV81" s="279">
        <f t="shared" si="100"/>
        <v>0</v>
      </c>
      <c r="MW81" s="280">
        <f t="shared" si="101"/>
        <v>0</v>
      </c>
      <c r="MX81" s="281">
        <f t="shared" si="102"/>
        <v>0</v>
      </c>
      <c r="MY81" s="4"/>
      <c r="MZ81" s="4"/>
      <c r="NA81" s="164">
        <v>160</v>
      </c>
      <c r="NB81" s="327"/>
      <c r="NC81" s="177"/>
      <c r="ND81" s="164">
        <v>160</v>
      </c>
      <c r="NE81" s="327"/>
      <c r="NF81" s="177"/>
      <c r="NG81" s="164">
        <v>160</v>
      </c>
      <c r="NH81" s="327"/>
      <c r="NI81" s="177"/>
      <c r="NJ81" s="164">
        <v>160</v>
      </c>
      <c r="NK81" s="327"/>
      <c r="NL81" s="177"/>
      <c r="NM81" s="164">
        <v>160</v>
      </c>
      <c r="NN81" s="327"/>
      <c r="NO81" s="177"/>
      <c r="NP81" s="164">
        <v>160</v>
      </c>
      <c r="NQ81" s="327"/>
      <c r="NR81" s="177"/>
      <c r="NS81" s="164">
        <v>160</v>
      </c>
      <c r="NT81" s="327"/>
      <c r="NU81" s="177"/>
      <c r="NV81" s="164">
        <v>160</v>
      </c>
      <c r="NW81" s="327"/>
      <c r="NX81" s="177"/>
      <c r="NY81" s="164">
        <v>160</v>
      </c>
      <c r="NZ81" s="327"/>
      <c r="OA81" s="177"/>
      <c r="OB81" s="164">
        <v>160</v>
      </c>
      <c r="OC81" s="327"/>
      <c r="OD81" s="177"/>
      <c r="OE81" s="164">
        <v>160</v>
      </c>
      <c r="OF81" s="327"/>
      <c r="OG81" s="177"/>
      <c r="OH81" s="164">
        <v>160</v>
      </c>
      <c r="OI81" s="327"/>
      <c r="OJ81" s="177"/>
      <c r="OK81" s="278">
        <f t="shared" si="103"/>
        <v>0</v>
      </c>
      <c r="OL81" s="279">
        <f t="shared" si="104"/>
        <v>0</v>
      </c>
      <c r="OM81" s="280">
        <f t="shared" si="105"/>
        <v>0</v>
      </c>
      <c r="ON81" s="281">
        <f t="shared" si="106"/>
        <v>0</v>
      </c>
      <c r="OO81" s="4"/>
      <c r="OP81" s="4"/>
      <c r="OQ81" s="283" t="s">
        <v>297</v>
      </c>
      <c r="OR81" s="354">
        <v>160</v>
      </c>
      <c r="OS81" s="327"/>
      <c r="OT81" s="177"/>
      <c r="OU81" s="278">
        <f t="shared" si="107"/>
        <v>0</v>
      </c>
      <c r="OV81" s="281">
        <f t="shared" si="108"/>
        <v>0</v>
      </c>
      <c r="OW81" s="280">
        <f t="shared" si="109"/>
        <v>0</v>
      </c>
      <c r="OX81" s="281">
        <f t="shared" si="110"/>
        <v>0</v>
      </c>
      <c r="OY81" s="293"/>
      <c r="OZ81" s="4"/>
      <c r="PA81" s="4"/>
      <c r="PB81" s="274">
        <f t="shared" si="63"/>
        <v>0</v>
      </c>
      <c r="PC81" s="275">
        <f t="shared" si="64"/>
        <v>0</v>
      </c>
      <c r="PD81" s="280">
        <f t="shared" si="65"/>
        <v>0</v>
      </c>
      <c r="PE81" s="281">
        <f t="shared" si="66"/>
        <v>0</v>
      </c>
      <c r="PF81" s="276">
        <f t="shared" si="67"/>
        <v>0</v>
      </c>
      <c r="PG81" s="277">
        <f t="shared" si="68"/>
        <v>0</v>
      </c>
      <c r="PH81" s="280">
        <f t="shared" si="69"/>
        <v>0</v>
      </c>
      <c r="PI81" s="279">
        <f t="shared" si="70"/>
        <v>0</v>
      </c>
      <c r="PJ81" s="406">
        <f t="shared" si="111"/>
        <v>0</v>
      </c>
      <c r="PK81" s="368">
        <f t="shared" si="112"/>
        <v>0</v>
      </c>
      <c r="PL81" s="409" t="s">
        <v>338</v>
      </c>
      <c r="PM81" s="373" t="s">
        <v>338</v>
      </c>
      <c r="PN81" s="406">
        <f t="shared" si="113"/>
        <v>0</v>
      </c>
      <c r="PO81" s="368">
        <f t="shared" si="114"/>
        <v>0</v>
      </c>
      <c r="PR81" s="4"/>
    </row>
    <row r="82" spans="1:440" s="28" customFormat="1" ht="15" hidden="1" customHeight="1" x14ac:dyDescent="0.25">
      <c r="A82" s="26"/>
      <c r="B82" s="118"/>
      <c r="C82" s="585"/>
      <c r="D82" s="586"/>
      <c r="E82" s="589"/>
      <c r="F82" s="656"/>
      <c r="G82" s="588"/>
      <c r="H82" s="119"/>
      <c r="I82" s="112">
        <f>INT(ROUND(F82,2)*(IF(RIGHT(G82,1)="*",data!$J$3*H82+(IF(H82&gt;0, data!$K$3,0)),(IF(G82&gt;0,data!$J$3*RIGHT(G82,5)+data!$K$3,0)))))</f>
        <v>0</v>
      </c>
      <c r="J82" s="112"/>
      <c r="K82" s="112"/>
      <c r="L82" s="543"/>
      <c r="M82" s="536"/>
      <c r="N82" s="112">
        <f>INT(ROUND(F82,2)*(IF(J82&gt;0,(IF(L82="ano",data!$J$6,0)),0)))</f>
        <v>0</v>
      </c>
      <c r="O82" s="114"/>
      <c r="P82" s="123"/>
      <c r="Q82" s="26"/>
      <c r="R82" s="116" t="str">
        <f t="shared" si="61"/>
        <v/>
      </c>
      <c r="S82" s="688"/>
      <c r="T82" s="117" t="s">
        <v>338</v>
      </c>
      <c r="U82" s="377" t="str">
        <f t="shared" si="62"/>
        <v/>
      </c>
      <c r="X82" s="26">
        <f>IF(OR(G82=data!$I$18,G82=data!$I$19,G82=data!$I$20,G82=data!$I$21,G82=data!$I$22,G82=data!$I$23,G82=data!$I$24,G82=data!$I$25,G82=data!$I$26,G82=data!$I$27,G82=data!$I$28,G82=data!$I$29,G82=data!$I$30,G82=data!$I$31,G82=data!$I$32,G82=data!$I$33,G82=data!$I$34,G82=data!$I$35,G82=data!$I$36,G82=data!$I$37,G82=data!$I$38,G82=data!$I$39,G82=data!$I$40,G82=data!$I$41,G82=data!$I$42,G82=data!$I$43,G82=data!$I$44),1,0)</f>
        <v>0</v>
      </c>
      <c r="Y82" s="26"/>
      <c r="Z82" s="173" t="s">
        <v>297</v>
      </c>
      <c r="AA82" s="10"/>
      <c r="AB82" s="10"/>
      <c r="AC82" s="560">
        <v>160</v>
      </c>
      <c r="AD82" s="561"/>
      <c r="AE82" s="562"/>
      <c r="AF82" s="560">
        <v>160</v>
      </c>
      <c r="AG82" s="561"/>
      <c r="AH82" s="562"/>
      <c r="AI82" s="560">
        <v>160</v>
      </c>
      <c r="AJ82" s="561"/>
      <c r="AK82" s="562"/>
      <c r="AL82" s="560">
        <v>160</v>
      </c>
      <c r="AM82" s="561"/>
      <c r="AN82" s="562"/>
      <c r="AO82" s="560">
        <v>160</v>
      </c>
      <c r="AP82" s="561"/>
      <c r="AQ82" s="562"/>
      <c r="AR82" s="560">
        <v>160</v>
      </c>
      <c r="AS82" s="561"/>
      <c r="AT82" s="562"/>
      <c r="AU82" s="560">
        <v>160</v>
      </c>
      <c r="AV82" s="561"/>
      <c r="AW82" s="562"/>
      <c r="AX82" s="560">
        <v>160</v>
      </c>
      <c r="AY82" s="561"/>
      <c r="AZ82" s="562"/>
      <c r="BA82" s="560">
        <v>160</v>
      </c>
      <c r="BB82" s="561"/>
      <c r="BC82" s="562"/>
      <c r="BD82" s="560">
        <v>160</v>
      </c>
      <c r="BE82" s="561"/>
      <c r="BF82" s="562"/>
      <c r="BG82" s="560">
        <v>160</v>
      </c>
      <c r="BH82" s="561"/>
      <c r="BI82" s="562"/>
      <c r="BJ82" s="560">
        <v>160</v>
      </c>
      <c r="BK82" s="561"/>
      <c r="BL82" s="562"/>
      <c r="BM82" s="280">
        <f t="shared" si="71"/>
        <v>0</v>
      </c>
      <c r="BN82" s="279">
        <f t="shared" si="72"/>
        <v>0</v>
      </c>
      <c r="BO82" s="280">
        <f t="shared" si="73"/>
        <v>0</v>
      </c>
      <c r="BP82" s="281">
        <f t="shared" si="74"/>
        <v>0</v>
      </c>
      <c r="BQ82" s="23"/>
      <c r="BR82" s="23"/>
      <c r="BS82" s="174">
        <v>160</v>
      </c>
      <c r="BT82" s="573"/>
      <c r="BU82" s="175"/>
      <c r="BV82" s="174">
        <v>160</v>
      </c>
      <c r="BW82" s="573"/>
      <c r="BX82" s="175"/>
      <c r="BY82" s="174">
        <v>160</v>
      </c>
      <c r="BZ82" s="573"/>
      <c r="CA82" s="175"/>
      <c r="CB82" s="174">
        <v>160</v>
      </c>
      <c r="CC82" s="573"/>
      <c r="CD82" s="175"/>
      <c r="CE82" s="174">
        <v>160</v>
      </c>
      <c r="CF82" s="573"/>
      <c r="CG82" s="175"/>
      <c r="CH82" s="174">
        <v>160</v>
      </c>
      <c r="CI82" s="573"/>
      <c r="CJ82" s="175"/>
      <c r="CK82" s="174">
        <v>160</v>
      </c>
      <c r="CL82" s="573"/>
      <c r="CM82" s="175"/>
      <c r="CN82" s="174">
        <v>160</v>
      </c>
      <c r="CO82" s="573"/>
      <c r="CP82" s="175"/>
      <c r="CQ82" s="174">
        <v>160</v>
      </c>
      <c r="CR82" s="573"/>
      <c r="CS82" s="175"/>
      <c r="CT82" s="174">
        <v>160</v>
      </c>
      <c r="CU82" s="573"/>
      <c r="CV82" s="175"/>
      <c r="CW82" s="174">
        <v>160</v>
      </c>
      <c r="CX82" s="573"/>
      <c r="CY82" s="175"/>
      <c r="CZ82" s="174">
        <v>160</v>
      </c>
      <c r="DA82" s="573"/>
      <c r="DB82" s="175"/>
      <c r="DC82" s="278">
        <f t="shared" si="75"/>
        <v>0</v>
      </c>
      <c r="DD82" s="279">
        <f t="shared" si="76"/>
        <v>0</v>
      </c>
      <c r="DE82" s="280">
        <f t="shared" si="77"/>
        <v>0</v>
      </c>
      <c r="DF82" s="281">
        <f t="shared" si="78"/>
        <v>0</v>
      </c>
      <c r="DG82" s="23"/>
      <c r="DH82" s="23"/>
      <c r="DI82" s="174">
        <v>160</v>
      </c>
      <c r="DJ82" s="573"/>
      <c r="DK82" s="175"/>
      <c r="DL82" s="174">
        <v>160</v>
      </c>
      <c r="DM82" s="573"/>
      <c r="DN82" s="175"/>
      <c r="DO82" s="174">
        <v>160</v>
      </c>
      <c r="DP82" s="573"/>
      <c r="DQ82" s="175"/>
      <c r="DR82" s="174">
        <v>160</v>
      </c>
      <c r="DS82" s="573"/>
      <c r="DT82" s="175"/>
      <c r="DU82" s="174">
        <v>160</v>
      </c>
      <c r="DV82" s="573"/>
      <c r="DW82" s="175"/>
      <c r="DX82" s="174">
        <v>160</v>
      </c>
      <c r="DY82" s="573"/>
      <c r="DZ82" s="175"/>
      <c r="EA82" s="174">
        <v>160</v>
      </c>
      <c r="EB82" s="573"/>
      <c r="EC82" s="175"/>
      <c r="ED82" s="174">
        <v>160</v>
      </c>
      <c r="EE82" s="573"/>
      <c r="EF82" s="175"/>
      <c r="EG82" s="174">
        <v>160</v>
      </c>
      <c r="EH82" s="573"/>
      <c r="EI82" s="175"/>
      <c r="EJ82" s="174">
        <v>160</v>
      </c>
      <c r="EK82" s="573"/>
      <c r="EL82" s="175"/>
      <c r="EM82" s="174">
        <v>160</v>
      </c>
      <c r="EN82" s="573"/>
      <c r="EO82" s="175"/>
      <c r="EP82" s="174">
        <v>160</v>
      </c>
      <c r="EQ82" s="573"/>
      <c r="ER82" s="175"/>
      <c r="ES82" s="278">
        <f t="shared" si="79"/>
        <v>0</v>
      </c>
      <c r="ET82" s="279">
        <f t="shared" si="80"/>
        <v>0</v>
      </c>
      <c r="EU82" s="280">
        <f t="shared" si="81"/>
        <v>0</v>
      </c>
      <c r="EV82" s="281">
        <f t="shared" si="82"/>
        <v>0</v>
      </c>
      <c r="EW82" s="23"/>
      <c r="EX82" s="23"/>
      <c r="EY82" s="174">
        <v>160</v>
      </c>
      <c r="EZ82" s="573"/>
      <c r="FA82" s="175"/>
      <c r="FB82" s="174">
        <v>160</v>
      </c>
      <c r="FC82" s="573"/>
      <c r="FD82" s="175"/>
      <c r="FE82" s="174">
        <v>160</v>
      </c>
      <c r="FF82" s="573"/>
      <c r="FG82" s="175"/>
      <c r="FH82" s="174">
        <v>160</v>
      </c>
      <c r="FI82" s="573"/>
      <c r="FJ82" s="175"/>
      <c r="FK82" s="174">
        <v>160</v>
      </c>
      <c r="FL82" s="573"/>
      <c r="FM82" s="175"/>
      <c r="FN82" s="174">
        <v>160</v>
      </c>
      <c r="FO82" s="573"/>
      <c r="FP82" s="175"/>
      <c r="FQ82" s="174">
        <v>160</v>
      </c>
      <c r="FR82" s="573"/>
      <c r="FS82" s="175"/>
      <c r="FT82" s="174">
        <v>160</v>
      </c>
      <c r="FU82" s="573"/>
      <c r="FV82" s="175"/>
      <c r="FW82" s="174">
        <v>160</v>
      </c>
      <c r="FX82" s="573"/>
      <c r="FY82" s="175"/>
      <c r="FZ82" s="174">
        <v>160</v>
      </c>
      <c r="GA82" s="573"/>
      <c r="GB82" s="175"/>
      <c r="GC82" s="174">
        <v>160</v>
      </c>
      <c r="GD82" s="573"/>
      <c r="GE82" s="175"/>
      <c r="GF82" s="174">
        <v>160</v>
      </c>
      <c r="GG82" s="573"/>
      <c r="GH82" s="175"/>
      <c r="GI82" s="278">
        <f t="shared" si="83"/>
        <v>0</v>
      </c>
      <c r="GJ82" s="279">
        <f t="shared" si="84"/>
        <v>0</v>
      </c>
      <c r="GK82" s="280">
        <f t="shared" si="85"/>
        <v>0</v>
      </c>
      <c r="GL82" s="281">
        <f t="shared" si="86"/>
        <v>0</v>
      </c>
      <c r="GM82" s="23"/>
      <c r="GN82" s="23"/>
      <c r="GO82" s="174">
        <v>160</v>
      </c>
      <c r="GP82" s="573"/>
      <c r="GQ82" s="175"/>
      <c r="GR82" s="174">
        <v>160</v>
      </c>
      <c r="GS82" s="573"/>
      <c r="GT82" s="175"/>
      <c r="GU82" s="174">
        <v>160</v>
      </c>
      <c r="GV82" s="573"/>
      <c r="GW82" s="175"/>
      <c r="GX82" s="174">
        <v>160</v>
      </c>
      <c r="GY82" s="573"/>
      <c r="GZ82" s="175"/>
      <c r="HA82" s="174">
        <v>160</v>
      </c>
      <c r="HB82" s="573"/>
      <c r="HC82" s="175"/>
      <c r="HD82" s="174">
        <v>160</v>
      </c>
      <c r="HE82" s="573"/>
      <c r="HF82" s="175"/>
      <c r="HG82" s="174">
        <v>160</v>
      </c>
      <c r="HH82" s="573"/>
      <c r="HI82" s="175"/>
      <c r="HJ82" s="174">
        <v>160</v>
      </c>
      <c r="HK82" s="573"/>
      <c r="HL82" s="175"/>
      <c r="HM82" s="174">
        <v>160</v>
      </c>
      <c r="HN82" s="573"/>
      <c r="HO82" s="175"/>
      <c r="HP82" s="174">
        <v>160</v>
      </c>
      <c r="HQ82" s="573"/>
      <c r="HR82" s="175"/>
      <c r="HS82" s="174">
        <v>160</v>
      </c>
      <c r="HT82" s="573"/>
      <c r="HU82" s="175"/>
      <c r="HV82" s="174">
        <v>160</v>
      </c>
      <c r="HW82" s="573"/>
      <c r="HX82" s="175"/>
      <c r="HY82" s="278">
        <f t="shared" si="87"/>
        <v>0</v>
      </c>
      <c r="HZ82" s="279">
        <f t="shared" si="88"/>
        <v>0</v>
      </c>
      <c r="IA82" s="280">
        <f t="shared" si="89"/>
        <v>0</v>
      </c>
      <c r="IB82" s="281">
        <f t="shared" si="90"/>
        <v>0</v>
      </c>
      <c r="IC82" s="23"/>
      <c r="ID82" s="23"/>
      <c r="IE82" s="174">
        <v>160</v>
      </c>
      <c r="IF82" s="573"/>
      <c r="IG82" s="175"/>
      <c r="IH82" s="174">
        <v>160</v>
      </c>
      <c r="II82" s="573"/>
      <c r="IJ82" s="175"/>
      <c r="IK82" s="174">
        <v>160</v>
      </c>
      <c r="IL82" s="573"/>
      <c r="IM82" s="175"/>
      <c r="IN82" s="174">
        <v>160</v>
      </c>
      <c r="IO82" s="573"/>
      <c r="IP82" s="175"/>
      <c r="IQ82" s="174">
        <v>160</v>
      </c>
      <c r="IR82" s="573"/>
      <c r="IS82" s="175"/>
      <c r="IT82" s="174">
        <v>160</v>
      </c>
      <c r="IU82" s="573"/>
      <c r="IV82" s="175"/>
      <c r="IW82" s="174">
        <v>160</v>
      </c>
      <c r="IX82" s="573"/>
      <c r="IY82" s="175"/>
      <c r="IZ82" s="174">
        <v>160</v>
      </c>
      <c r="JA82" s="573"/>
      <c r="JB82" s="175"/>
      <c r="JC82" s="174">
        <v>160</v>
      </c>
      <c r="JD82" s="573"/>
      <c r="JE82" s="175"/>
      <c r="JF82" s="174">
        <v>160</v>
      </c>
      <c r="JG82" s="573"/>
      <c r="JH82" s="175"/>
      <c r="JI82" s="174">
        <v>160</v>
      </c>
      <c r="JJ82" s="573"/>
      <c r="JK82" s="175"/>
      <c r="JL82" s="174">
        <v>160</v>
      </c>
      <c r="JM82" s="573"/>
      <c r="JN82" s="175"/>
      <c r="JO82" s="278">
        <f t="shared" si="91"/>
        <v>0</v>
      </c>
      <c r="JP82" s="279">
        <f t="shared" si="92"/>
        <v>0</v>
      </c>
      <c r="JQ82" s="280">
        <f t="shared" si="93"/>
        <v>0</v>
      </c>
      <c r="JR82" s="281">
        <f t="shared" si="94"/>
        <v>0</v>
      </c>
      <c r="JS82" s="23"/>
      <c r="JT82" s="23"/>
      <c r="JU82" s="174">
        <v>160</v>
      </c>
      <c r="JV82" s="573"/>
      <c r="JW82" s="175"/>
      <c r="JX82" s="174">
        <v>160</v>
      </c>
      <c r="JY82" s="573"/>
      <c r="JZ82" s="175"/>
      <c r="KA82" s="174">
        <v>160</v>
      </c>
      <c r="KB82" s="573"/>
      <c r="KC82" s="175"/>
      <c r="KD82" s="174">
        <v>160</v>
      </c>
      <c r="KE82" s="573"/>
      <c r="KF82" s="175"/>
      <c r="KG82" s="174">
        <v>160</v>
      </c>
      <c r="KH82" s="573"/>
      <c r="KI82" s="175"/>
      <c r="KJ82" s="174">
        <v>160</v>
      </c>
      <c r="KK82" s="573"/>
      <c r="KL82" s="175"/>
      <c r="KM82" s="174">
        <v>160</v>
      </c>
      <c r="KN82" s="573"/>
      <c r="KO82" s="175"/>
      <c r="KP82" s="174">
        <v>160</v>
      </c>
      <c r="KQ82" s="573"/>
      <c r="KR82" s="175"/>
      <c r="KS82" s="174">
        <v>160</v>
      </c>
      <c r="KT82" s="573"/>
      <c r="KU82" s="175"/>
      <c r="KV82" s="174">
        <v>160</v>
      </c>
      <c r="KW82" s="573"/>
      <c r="KX82" s="175"/>
      <c r="KY82" s="174">
        <v>160</v>
      </c>
      <c r="KZ82" s="573"/>
      <c r="LA82" s="175"/>
      <c r="LB82" s="174">
        <v>160</v>
      </c>
      <c r="LC82" s="573"/>
      <c r="LD82" s="175"/>
      <c r="LE82" s="278">
        <f t="shared" si="95"/>
        <v>0</v>
      </c>
      <c r="LF82" s="279">
        <f t="shared" si="96"/>
        <v>0</v>
      </c>
      <c r="LG82" s="280">
        <f t="shared" si="97"/>
        <v>0</v>
      </c>
      <c r="LH82" s="281">
        <f t="shared" si="98"/>
        <v>0</v>
      </c>
      <c r="LI82" s="23"/>
      <c r="LJ82" s="23"/>
      <c r="LK82" s="174">
        <v>160</v>
      </c>
      <c r="LL82" s="573"/>
      <c r="LM82" s="175"/>
      <c r="LN82" s="174">
        <v>160</v>
      </c>
      <c r="LO82" s="573"/>
      <c r="LP82" s="175"/>
      <c r="LQ82" s="174">
        <v>160</v>
      </c>
      <c r="LR82" s="573"/>
      <c r="LS82" s="175"/>
      <c r="LT82" s="174">
        <v>160</v>
      </c>
      <c r="LU82" s="573"/>
      <c r="LV82" s="175"/>
      <c r="LW82" s="174">
        <v>160</v>
      </c>
      <c r="LX82" s="573"/>
      <c r="LY82" s="175"/>
      <c r="LZ82" s="174">
        <v>160</v>
      </c>
      <c r="MA82" s="573"/>
      <c r="MB82" s="175"/>
      <c r="MC82" s="174">
        <v>160</v>
      </c>
      <c r="MD82" s="573"/>
      <c r="ME82" s="175"/>
      <c r="MF82" s="174">
        <v>160</v>
      </c>
      <c r="MG82" s="573"/>
      <c r="MH82" s="175"/>
      <c r="MI82" s="174">
        <v>160</v>
      </c>
      <c r="MJ82" s="573"/>
      <c r="MK82" s="175"/>
      <c r="ML82" s="174">
        <v>160</v>
      </c>
      <c r="MM82" s="573"/>
      <c r="MN82" s="175"/>
      <c r="MO82" s="174">
        <v>160</v>
      </c>
      <c r="MP82" s="573"/>
      <c r="MQ82" s="175"/>
      <c r="MR82" s="174">
        <v>160</v>
      </c>
      <c r="MS82" s="573"/>
      <c r="MT82" s="175"/>
      <c r="MU82" s="278">
        <f t="shared" si="99"/>
        <v>0</v>
      </c>
      <c r="MV82" s="279">
        <f t="shared" si="100"/>
        <v>0</v>
      </c>
      <c r="MW82" s="280">
        <f t="shared" si="101"/>
        <v>0</v>
      </c>
      <c r="MX82" s="281">
        <f t="shared" si="102"/>
        <v>0</v>
      </c>
      <c r="MY82" s="23"/>
      <c r="MZ82" s="23"/>
      <c r="NA82" s="174">
        <v>160</v>
      </c>
      <c r="NB82" s="573"/>
      <c r="NC82" s="175"/>
      <c r="ND82" s="174">
        <v>160</v>
      </c>
      <c r="NE82" s="573"/>
      <c r="NF82" s="175"/>
      <c r="NG82" s="174">
        <v>160</v>
      </c>
      <c r="NH82" s="573"/>
      <c r="NI82" s="175"/>
      <c r="NJ82" s="174">
        <v>160</v>
      </c>
      <c r="NK82" s="573"/>
      <c r="NL82" s="175"/>
      <c r="NM82" s="174">
        <v>160</v>
      </c>
      <c r="NN82" s="573"/>
      <c r="NO82" s="175"/>
      <c r="NP82" s="174">
        <v>160</v>
      </c>
      <c r="NQ82" s="573"/>
      <c r="NR82" s="175"/>
      <c r="NS82" s="174">
        <v>160</v>
      </c>
      <c r="NT82" s="573"/>
      <c r="NU82" s="175"/>
      <c r="NV82" s="174">
        <v>160</v>
      </c>
      <c r="NW82" s="573"/>
      <c r="NX82" s="175"/>
      <c r="NY82" s="174">
        <v>160</v>
      </c>
      <c r="NZ82" s="573"/>
      <c r="OA82" s="175"/>
      <c r="OB82" s="174">
        <v>160</v>
      </c>
      <c r="OC82" s="573"/>
      <c r="OD82" s="175"/>
      <c r="OE82" s="174">
        <v>160</v>
      </c>
      <c r="OF82" s="573"/>
      <c r="OG82" s="175"/>
      <c r="OH82" s="174">
        <v>160</v>
      </c>
      <c r="OI82" s="573"/>
      <c r="OJ82" s="175"/>
      <c r="OK82" s="278">
        <f t="shared" si="103"/>
        <v>0</v>
      </c>
      <c r="OL82" s="279">
        <f t="shared" si="104"/>
        <v>0</v>
      </c>
      <c r="OM82" s="280">
        <f t="shared" si="105"/>
        <v>0</v>
      </c>
      <c r="ON82" s="281">
        <f t="shared" si="106"/>
        <v>0</v>
      </c>
      <c r="OO82" s="23"/>
      <c r="OP82" s="23"/>
      <c r="OQ82" s="571" t="s">
        <v>297</v>
      </c>
      <c r="OR82" s="577">
        <v>160</v>
      </c>
      <c r="OS82" s="573"/>
      <c r="OT82" s="175"/>
      <c r="OU82" s="278">
        <f t="shared" si="107"/>
        <v>0</v>
      </c>
      <c r="OV82" s="281">
        <f t="shared" si="108"/>
        <v>0</v>
      </c>
      <c r="OW82" s="280">
        <f t="shared" si="109"/>
        <v>0</v>
      </c>
      <c r="OX82" s="281">
        <f t="shared" si="110"/>
        <v>0</v>
      </c>
      <c r="OY82" s="574"/>
      <c r="OZ82" s="23"/>
      <c r="PA82" s="23"/>
      <c r="PB82" s="274">
        <f t="shared" si="63"/>
        <v>0</v>
      </c>
      <c r="PC82" s="275">
        <f t="shared" si="64"/>
        <v>0</v>
      </c>
      <c r="PD82" s="280">
        <f t="shared" si="65"/>
        <v>0</v>
      </c>
      <c r="PE82" s="281">
        <f t="shared" si="66"/>
        <v>0</v>
      </c>
      <c r="PF82" s="276">
        <f t="shared" si="67"/>
        <v>0</v>
      </c>
      <c r="PG82" s="277">
        <f t="shared" si="68"/>
        <v>0</v>
      </c>
      <c r="PH82" s="280">
        <f t="shared" si="69"/>
        <v>0</v>
      </c>
      <c r="PI82" s="279">
        <f t="shared" si="70"/>
        <v>0</v>
      </c>
      <c r="PJ82" s="406">
        <f t="shared" si="111"/>
        <v>0</v>
      </c>
      <c r="PK82" s="368">
        <f t="shared" si="112"/>
        <v>0</v>
      </c>
      <c r="PL82" s="409" t="s">
        <v>338</v>
      </c>
      <c r="PM82" s="373" t="s">
        <v>338</v>
      </c>
      <c r="PN82" s="406">
        <f t="shared" si="113"/>
        <v>0</v>
      </c>
      <c r="PO82" s="368">
        <f t="shared" si="114"/>
        <v>0</v>
      </c>
      <c r="PP82" s="26"/>
      <c r="PQ82" s="26"/>
      <c r="PR82" s="23"/>
      <c r="PX82" s="26"/>
    </row>
    <row r="83" spans="1:440" s="26" customFormat="1" ht="16.5" customHeight="1" x14ac:dyDescent="0.25">
      <c r="B83" s="118" t="s">
        <v>48</v>
      </c>
      <c r="C83" s="1094"/>
      <c r="D83" s="1095"/>
      <c r="E83" s="320"/>
      <c r="F83" s="656">
        <v>1</v>
      </c>
      <c r="G83" s="321"/>
      <c r="H83" s="122"/>
      <c r="I83" s="112">
        <f>INT(ROUND(F83,2)*(IF(RIGHT(G83,1)="*",data!$J$3*H83+(IF(H83&gt;0, data!$K$3,0)),(IF(G83&gt;0,data!$J$3*RIGHT(G83,5)+data!$K$3,0)))))</f>
        <v>0</v>
      </c>
      <c r="J83" s="112">
        <f>IF(E83&gt;0,I83*E83,0)</f>
        <v>0</v>
      </c>
      <c r="K83" s="112"/>
      <c r="L83" s="317"/>
      <c r="M83" s="316"/>
      <c r="N83" s="112">
        <f>INT(ROUND(F83,2)*(IF(J83&gt;0,(IF(L83="ano",data!$J$6,0)),0)))</f>
        <v>0</v>
      </c>
      <c r="O83" s="114">
        <f>IF(M83&gt;E83,N83*E83,N83*M83)</f>
        <v>0</v>
      </c>
      <c r="P83" s="123">
        <f>J83+O83</f>
        <v>0</v>
      </c>
      <c r="R83" s="116" t="str">
        <f t="shared" si="61"/>
        <v/>
      </c>
      <c r="S83" s="688"/>
      <c r="T83" s="117" t="s">
        <v>338</v>
      </c>
      <c r="U83" s="377" t="str">
        <f t="shared" si="62"/>
        <v/>
      </c>
      <c r="V83" s="26">
        <f>IF(P83&gt;0,IF(ISTEXT(C83)=TRUE,0,1),0)</f>
        <v>0</v>
      </c>
      <c r="W83" s="26">
        <f>IF(H83&gt;0,IF(RIGHT(G83,1)="*",0,1),0)</f>
        <v>0</v>
      </c>
      <c r="X83" s="26">
        <f>IF(OR(G83=data!$I$18,G83=data!$I$19,G83=data!$I$20,G83=data!$I$21,G83=data!$I$22,G83=data!$I$23,G83=data!$I$24,G83=data!$I$25,G83=data!$I$26,G83=data!$I$27,G83=data!$I$28,G83=data!$I$29,G83=data!$I$30,G83=data!$I$31,G83=data!$I$32,G83=data!$I$33,G83=data!$I$34,G83=data!$I$35,G83=data!$I$36,G83=data!$I$37,G83=data!$I$38,G83=data!$I$39,G83=data!$I$40,G83=data!$I$41,G83=data!$I$42,G83=data!$I$43,G83=data!$I$44),1,0)</f>
        <v>0</v>
      </c>
      <c r="Z83" s="176" t="s">
        <v>297</v>
      </c>
      <c r="AA83" s="10"/>
      <c r="AB83" s="10"/>
      <c r="AC83" s="168">
        <v>160</v>
      </c>
      <c r="AD83" s="328"/>
      <c r="AE83" s="223"/>
      <c r="AF83" s="168">
        <v>160</v>
      </c>
      <c r="AG83" s="328"/>
      <c r="AH83" s="223"/>
      <c r="AI83" s="168">
        <v>160</v>
      </c>
      <c r="AJ83" s="328"/>
      <c r="AK83" s="223"/>
      <c r="AL83" s="168">
        <v>160</v>
      </c>
      <c r="AM83" s="328"/>
      <c r="AN83" s="223"/>
      <c r="AO83" s="168">
        <v>160</v>
      </c>
      <c r="AP83" s="328"/>
      <c r="AQ83" s="223"/>
      <c r="AR83" s="168">
        <v>160</v>
      </c>
      <c r="AS83" s="328"/>
      <c r="AT83" s="223"/>
      <c r="AU83" s="168">
        <v>160</v>
      </c>
      <c r="AV83" s="328"/>
      <c r="AW83" s="223"/>
      <c r="AX83" s="168">
        <v>160</v>
      </c>
      <c r="AY83" s="328"/>
      <c r="AZ83" s="223"/>
      <c r="BA83" s="168">
        <v>160</v>
      </c>
      <c r="BB83" s="328"/>
      <c r="BC83" s="223"/>
      <c r="BD83" s="168">
        <v>160</v>
      </c>
      <c r="BE83" s="328"/>
      <c r="BF83" s="223"/>
      <c r="BG83" s="168">
        <v>160</v>
      </c>
      <c r="BH83" s="328"/>
      <c r="BI83" s="223"/>
      <c r="BJ83" s="168">
        <v>160</v>
      </c>
      <c r="BK83" s="328"/>
      <c r="BL83" s="223"/>
      <c r="BM83" s="280">
        <f t="shared" si="71"/>
        <v>0</v>
      </c>
      <c r="BN83" s="279">
        <f t="shared" si="72"/>
        <v>0</v>
      </c>
      <c r="BO83" s="280">
        <f t="shared" si="73"/>
        <v>0</v>
      </c>
      <c r="BP83" s="281">
        <f t="shared" si="74"/>
        <v>0</v>
      </c>
      <c r="BQ83" s="4"/>
      <c r="BR83" s="4"/>
      <c r="BS83" s="164">
        <v>160</v>
      </c>
      <c r="BT83" s="327"/>
      <c r="BU83" s="177"/>
      <c r="BV83" s="164">
        <v>160</v>
      </c>
      <c r="BW83" s="327"/>
      <c r="BX83" s="177"/>
      <c r="BY83" s="164">
        <v>160</v>
      </c>
      <c r="BZ83" s="327"/>
      <c r="CA83" s="177"/>
      <c r="CB83" s="164">
        <v>160</v>
      </c>
      <c r="CC83" s="327"/>
      <c r="CD83" s="177"/>
      <c r="CE83" s="164">
        <v>160</v>
      </c>
      <c r="CF83" s="327"/>
      <c r="CG83" s="177"/>
      <c r="CH83" s="164">
        <v>160</v>
      </c>
      <c r="CI83" s="327"/>
      <c r="CJ83" s="177"/>
      <c r="CK83" s="164">
        <v>160</v>
      </c>
      <c r="CL83" s="327"/>
      <c r="CM83" s="177"/>
      <c r="CN83" s="164">
        <v>160</v>
      </c>
      <c r="CO83" s="327"/>
      <c r="CP83" s="177"/>
      <c r="CQ83" s="164">
        <v>160</v>
      </c>
      <c r="CR83" s="327"/>
      <c r="CS83" s="177"/>
      <c r="CT83" s="164">
        <v>160</v>
      </c>
      <c r="CU83" s="327"/>
      <c r="CV83" s="177"/>
      <c r="CW83" s="164">
        <v>160</v>
      </c>
      <c r="CX83" s="327"/>
      <c r="CY83" s="177"/>
      <c r="CZ83" s="164">
        <v>160</v>
      </c>
      <c r="DA83" s="327"/>
      <c r="DB83" s="177"/>
      <c r="DC83" s="278">
        <f t="shared" si="75"/>
        <v>0</v>
      </c>
      <c r="DD83" s="279">
        <f t="shared" si="76"/>
        <v>0</v>
      </c>
      <c r="DE83" s="280">
        <f t="shared" si="77"/>
        <v>0</v>
      </c>
      <c r="DF83" s="281">
        <f t="shared" si="78"/>
        <v>0</v>
      </c>
      <c r="DG83" s="4"/>
      <c r="DH83" s="4"/>
      <c r="DI83" s="164">
        <v>160</v>
      </c>
      <c r="DJ83" s="327"/>
      <c r="DK83" s="177"/>
      <c r="DL83" s="164">
        <v>160</v>
      </c>
      <c r="DM83" s="327"/>
      <c r="DN83" s="177"/>
      <c r="DO83" s="164">
        <v>160</v>
      </c>
      <c r="DP83" s="327"/>
      <c r="DQ83" s="177"/>
      <c r="DR83" s="164">
        <v>160</v>
      </c>
      <c r="DS83" s="327"/>
      <c r="DT83" s="177"/>
      <c r="DU83" s="164">
        <v>160</v>
      </c>
      <c r="DV83" s="327"/>
      <c r="DW83" s="177"/>
      <c r="DX83" s="164">
        <v>160</v>
      </c>
      <c r="DY83" s="327"/>
      <c r="DZ83" s="177"/>
      <c r="EA83" s="164">
        <v>160</v>
      </c>
      <c r="EB83" s="327"/>
      <c r="EC83" s="177"/>
      <c r="ED83" s="164">
        <v>160</v>
      </c>
      <c r="EE83" s="327"/>
      <c r="EF83" s="177"/>
      <c r="EG83" s="164">
        <v>160</v>
      </c>
      <c r="EH83" s="327"/>
      <c r="EI83" s="177"/>
      <c r="EJ83" s="164">
        <v>160</v>
      </c>
      <c r="EK83" s="327"/>
      <c r="EL83" s="177"/>
      <c r="EM83" s="164">
        <v>160</v>
      </c>
      <c r="EN83" s="327"/>
      <c r="EO83" s="177"/>
      <c r="EP83" s="164">
        <v>160</v>
      </c>
      <c r="EQ83" s="327"/>
      <c r="ER83" s="177"/>
      <c r="ES83" s="278">
        <f t="shared" si="79"/>
        <v>0</v>
      </c>
      <c r="ET83" s="279">
        <f t="shared" si="80"/>
        <v>0</v>
      </c>
      <c r="EU83" s="280">
        <f t="shared" si="81"/>
        <v>0</v>
      </c>
      <c r="EV83" s="281">
        <f t="shared" si="82"/>
        <v>0</v>
      </c>
      <c r="EW83" s="4"/>
      <c r="EX83" s="4"/>
      <c r="EY83" s="164">
        <v>160</v>
      </c>
      <c r="EZ83" s="327"/>
      <c r="FA83" s="177"/>
      <c r="FB83" s="164">
        <v>160</v>
      </c>
      <c r="FC83" s="327"/>
      <c r="FD83" s="177"/>
      <c r="FE83" s="164">
        <v>160</v>
      </c>
      <c r="FF83" s="327"/>
      <c r="FG83" s="177"/>
      <c r="FH83" s="164">
        <v>160</v>
      </c>
      <c r="FI83" s="327"/>
      <c r="FJ83" s="177"/>
      <c r="FK83" s="164">
        <v>160</v>
      </c>
      <c r="FL83" s="327"/>
      <c r="FM83" s="177"/>
      <c r="FN83" s="164">
        <v>160</v>
      </c>
      <c r="FO83" s="327"/>
      <c r="FP83" s="177"/>
      <c r="FQ83" s="164">
        <v>160</v>
      </c>
      <c r="FR83" s="327"/>
      <c r="FS83" s="177"/>
      <c r="FT83" s="164">
        <v>160</v>
      </c>
      <c r="FU83" s="327"/>
      <c r="FV83" s="177"/>
      <c r="FW83" s="164">
        <v>160</v>
      </c>
      <c r="FX83" s="327"/>
      <c r="FY83" s="177"/>
      <c r="FZ83" s="164">
        <v>160</v>
      </c>
      <c r="GA83" s="327"/>
      <c r="GB83" s="177"/>
      <c r="GC83" s="164">
        <v>160</v>
      </c>
      <c r="GD83" s="327"/>
      <c r="GE83" s="177"/>
      <c r="GF83" s="164">
        <v>160</v>
      </c>
      <c r="GG83" s="327"/>
      <c r="GH83" s="177"/>
      <c r="GI83" s="278">
        <f t="shared" si="83"/>
        <v>0</v>
      </c>
      <c r="GJ83" s="279">
        <f t="shared" si="84"/>
        <v>0</v>
      </c>
      <c r="GK83" s="280">
        <f t="shared" si="85"/>
        <v>0</v>
      </c>
      <c r="GL83" s="281">
        <f t="shared" si="86"/>
        <v>0</v>
      </c>
      <c r="GM83" s="4"/>
      <c r="GN83" s="4"/>
      <c r="GO83" s="164">
        <v>160</v>
      </c>
      <c r="GP83" s="327"/>
      <c r="GQ83" s="177"/>
      <c r="GR83" s="164">
        <v>160</v>
      </c>
      <c r="GS83" s="327"/>
      <c r="GT83" s="177"/>
      <c r="GU83" s="164">
        <v>160</v>
      </c>
      <c r="GV83" s="327"/>
      <c r="GW83" s="177"/>
      <c r="GX83" s="164">
        <v>160</v>
      </c>
      <c r="GY83" s="327"/>
      <c r="GZ83" s="177"/>
      <c r="HA83" s="164">
        <v>160</v>
      </c>
      <c r="HB83" s="327"/>
      <c r="HC83" s="177"/>
      <c r="HD83" s="164">
        <v>160</v>
      </c>
      <c r="HE83" s="327"/>
      <c r="HF83" s="177"/>
      <c r="HG83" s="164">
        <v>160</v>
      </c>
      <c r="HH83" s="327"/>
      <c r="HI83" s="177"/>
      <c r="HJ83" s="164">
        <v>160</v>
      </c>
      <c r="HK83" s="327"/>
      <c r="HL83" s="177"/>
      <c r="HM83" s="164">
        <v>160</v>
      </c>
      <c r="HN83" s="327"/>
      <c r="HO83" s="177"/>
      <c r="HP83" s="164">
        <v>160</v>
      </c>
      <c r="HQ83" s="327"/>
      <c r="HR83" s="177"/>
      <c r="HS83" s="164">
        <v>160</v>
      </c>
      <c r="HT83" s="327"/>
      <c r="HU83" s="177"/>
      <c r="HV83" s="164">
        <v>160</v>
      </c>
      <c r="HW83" s="327"/>
      <c r="HX83" s="177"/>
      <c r="HY83" s="278">
        <f t="shared" si="87"/>
        <v>0</v>
      </c>
      <c r="HZ83" s="279">
        <f t="shared" si="88"/>
        <v>0</v>
      </c>
      <c r="IA83" s="280">
        <f t="shared" si="89"/>
        <v>0</v>
      </c>
      <c r="IB83" s="281">
        <f t="shared" si="90"/>
        <v>0</v>
      </c>
      <c r="IC83" s="4"/>
      <c r="ID83" s="4"/>
      <c r="IE83" s="164">
        <v>160</v>
      </c>
      <c r="IF83" s="327"/>
      <c r="IG83" s="177"/>
      <c r="IH83" s="164">
        <v>160</v>
      </c>
      <c r="II83" s="327"/>
      <c r="IJ83" s="177"/>
      <c r="IK83" s="164">
        <v>160</v>
      </c>
      <c r="IL83" s="327"/>
      <c r="IM83" s="177"/>
      <c r="IN83" s="164">
        <v>160</v>
      </c>
      <c r="IO83" s="327"/>
      <c r="IP83" s="177"/>
      <c r="IQ83" s="164">
        <v>160</v>
      </c>
      <c r="IR83" s="327"/>
      <c r="IS83" s="177"/>
      <c r="IT83" s="164">
        <v>160</v>
      </c>
      <c r="IU83" s="327"/>
      <c r="IV83" s="177"/>
      <c r="IW83" s="164">
        <v>160</v>
      </c>
      <c r="IX83" s="327"/>
      <c r="IY83" s="177"/>
      <c r="IZ83" s="164">
        <v>160</v>
      </c>
      <c r="JA83" s="327"/>
      <c r="JB83" s="177"/>
      <c r="JC83" s="164">
        <v>160</v>
      </c>
      <c r="JD83" s="327"/>
      <c r="JE83" s="177"/>
      <c r="JF83" s="164">
        <v>160</v>
      </c>
      <c r="JG83" s="327"/>
      <c r="JH83" s="177"/>
      <c r="JI83" s="164">
        <v>160</v>
      </c>
      <c r="JJ83" s="327"/>
      <c r="JK83" s="177"/>
      <c r="JL83" s="164">
        <v>160</v>
      </c>
      <c r="JM83" s="327"/>
      <c r="JN83" s="177"/>
      <c r="JO83" s="278">
        <f t="shared" si="91"/>
        <v>0</v>
      </c>
      <c r="JP83" s="279">
        <f t="shared" si="92"/>
        <v>0</v>
      </c>
      <c r="JQ83" s="280">
        <f t="shared" si="93"/>
        <v>0</v>
      </c>
      <c r="JR83" s="281">
        <f t="shared" si="94"/>
        <v>0</v>
      </c>
      <c r="JS83" s="4"/>
      <c r="JT83" s="4"/>
      <c r="JU83" s="164">
        <v>160</v>
      </c>
      <c r="JV83" s="327"/>
      <c r="JW83" s="177"/>
      <c r="JX83" s="164">
        <v>160</v>
      </c>
      <c r="JY83" s="327"/>
      <c r="JZ83" s="177"/>
      <c r="KA83" s="164">
        <v>160</v>
      </c>
      <c r="KB83" s="327"/>
      <c r="KC83" s="177"/>
      <c r="KD83" s="164">
        <v>160</v>
      </c>
      <c r="KE83" s="327"/>
      <c r="KF83" s="177"/>
      <c r="KG83" s="164">
        <v>160</v>
      </c>
      <c r="KH83" s="327"/>
      <c r="KI83" s="177"/>
      <c r="KJ83" s="164">
        <v>160</v>
      </c>
      <c r="KK83" s="327"/>
      <c r="KL83" s="177"/>
      <c r="KM83" s="164">
        <v>160</v>
      </c>
      <c r="KN83" s="327"/>
      <c r="KO83" s="177"/>
      <c r="KP83" s="164">
        <v>160</v>
      </c>
      <c r="KQ83" s="327"/>
      <c r="KR83" s="177"/>
      <c r="KS83" s="164">
        <v>160</v>
      </c>
      <c r="KT83" s="327"/>
      <c r="KU83" s="177"/>
      <c r="KV83" s="164">
        <v>160</v>
      </c>
      <c r="KW83" s="327"/>
      <c r="KX83" s="177"/>
      <c r="KY83" s="164">
        <v>160</v>
      </c>
      <c r="KZ83" s="327"/>
      <c r="LA83" s="177"/>
      <c r="LB83" s="164">
        <v>160</v>
      </c>
      <c r="LC83" s="327"/>
      <c r="LD83" s="177"/>
      <c r="LE83" s="278">
        <f t="shared" si="95"/>
        <v>0</v>
      </c>
      <c r="LF83" s="279">
        <f t="shared" si="96"/>
        <v>0</v>
      </c>
      <c r="LG83" s="280">
        <f t="shared" si="97"/>
        <v>0</v>
      </c>
      <c r="LH83" s="281">
        <f t="shared" si="98"/>
        <v>0</v>
      </c>
      <c r="LI83" s="4"/>
      <c r="LJ83" s="4"/>
      <c r="LK83" s="164">
        <v>160</v>
      </c>
      <c r="LL83" s="327"/>
      <c r="LM83" s="177"/>
      <c r="LN83" s="164">
        <v>160</v>
      </c>
      <c r="LO83" s="327"/>
      <c r="LP83" s="177"/>
      <c r="LQ83" s="164">
        <v>160</v>
      </c>
      <c r="LR83" s="327"/>
      <c r="LS83" s="177"/>
      <c r="LT83" s="164">
        <v>160</v>
      </c>
      <c r="LU83" s="327"/>
      <c r="LV83" s="177"/>
      <c r="LW83" s="164">
        <v>160</v>
      </c>
      <c r="LX83" s="327"/>
      <c r="LY83" s="177"/>
      <c r="LZ83" s="164">
        <v>160</v>
      </c>
      <c r="MA83" s="327"/>
      <c r="MB83" s="177"/>
      <c r="MC83" s="164">
        <v>160</v>
      </c>
      <c r="MD83" s="327"/>
      <c r="ME83" s="177"/>
      <c r="MF83" s="164">
        <v>160</v>
      </c>
      <c r="MG83" s="327"/>
      <c r="MH83" s="177"/>
      <c r="MI83" s="164">
        <v>160</v>
      </c>
      <c r="MJ83" s="327"/>
      <c r="MK83" s="177"/>
      <c r="ML83" s="164">
        <v>160</v>
      </c>
      <c r="MM83" s="327"/>
      <c r="MN83" s="177"/>
      <c r="MO83" s="164">
        <v>160</v>
      </c>
      <c r="MP83" s="327"/>
      <c r="MQ83" s="177"/>
      <c r="MR83" s="164">
        <v>160</v>
      </c>
      <c r="MS83" s="327"/>
      <c r="MT83" s="177"/>
      <c r="MU83" s="278">
        <f t="shared" si="99"/>
        <v>0</v>
      </c>
      <c r="MV83" s="279">
        <f t="shared" si="100"/>
        <v>0</v>
      </c>
      <c r="MW83" s="280">
        <f t="shared" si="101"/>
        <v>0</v>
      </c>
      <c r="MX83" s="281">
        <f t="shared" si="102"/>
        <v>0</v>
      </c>
      <c r="MY83" s="4"/>
      <c r="MZ83" s="4"/>
      <c r="NA83" s="164">
        <v>160</v>
      </c>
      <c r="NB83" s="327"/>
      <c r="NC83" s="177"/>
      <c r="ND83" s="164">
        <v>160</v>
      </c>
      <c r="NE83" s="327"/>
      <c r="NF83" s="177"/>
      <c r="NG83" s="164">
        <v>160</v>
      </c>
      <c r="NH83" s="327"/>
      <c r="NI83" s="177"/>
      <c r="NJ83" s="164">
        <v>160</v>
      </c>
      <c r="NK83" s="327"/>
      <c r="NL83" s="177"/>
      <c r="NM83" s="164">
        <v>160</v>
      </c>
      <c r="NN83" s="327"/>
      <c r="NO83" s="177"/>
      <c r="NP83" s="164">
        <v>160</v>
      </c>
      <c r="NQ83" s="327"/>
      <c r="NR83" s="177"/>
      <c r="NS83" s="164">
        <v>160</v>
      </c>
      <c r="NT83" s="327"/>
      <c r="NU83" s="177"/>
      <c r="NV83" s="164">
        <v>160</v>
      </c>
      <c r="NW83" s="327"/>
      <c r="NX83" s="177"/>
      <c r="NY83" s="164">
        <v>160</v>
      </c>
      <c r="NZ83" s="327"/>
      <c r="OA83" s="177"/>
      <c r="OB83" s="164">
        <v>160</v>
      </c>
      <c r="OC83" s="327"/>
      <c r="OD83" s="177"/>
      <c r="OE83" s="164">
        <v>160</v>
      </c>
      <c r="OF83" s="327"/>
      <c r="OG83" s="177"/>
      <c r="OH83" s="164">
        <v>160</v>
      </c>
      <c r="OI83" s="327"/>
      <c r="OJ83" s="177"/>
      <c r="OK83" s="278">
        <f t="shared" si="103"/>
        <v>0</v>
      </c>
      <c r="OL83" s="279">
        <f t="shared" si="104"/>
        <v>0</v>
      </c>
      <c r="OM83" s="280">
        <f t="shared" si="105"/>
        <v>0</v>
      </c>
      <c r="ON83" s="281">
        <f t="shared" si="106"/>
        <v>0</v>
      </c>
      <c r="OO83" s="4"/>
      <c r="OP83" s="4"/>
      <c r="OQ83" s="283" t="s">
        <v>297</v>
      </c>
      <c r="OR83" s="354">
        <v>160</v>
      </c>
      <c r="OS83" s="327"/>
      <c r="OT83" s="177"/>
      <c r="OU83" s="278">
        <f t="shared" si="107"/>
        <v>0</v>
      </c>
      <c r="OV83" s="281">
        <f t="shared" si="108"/>
        <v>0</v>
      </c>
      <c r="OW83" s="280">
        <f t="shared" si="109"/>
        <v>0</v>
      </c>
      <c r="OX83" s="281">
        <f t="shared" si="110"/>
        <v>0</v>
      </c>
      <c r="OY83" s="293"/>
      <c r="OZ83" s="4"/>
      <c r="PA83" s="4"/>
      <c r="PB83" s="274">
        <f t="shared" si="63"/>
        <v>0</v>
      </c>
      <c r="PC83" s="275">
        <f t="shared" si="64"/>
        <v>0</v>
      </c>
      <c r="PD83" s="280">
        <f t="shared" si="65"/>
        <v>0</v>
      </c>
      <c r="PE83" s="281">
        <f t="shared" si="66"/>
        <v>0</v>
      </c>
      <c r="PF83" s="276">
        <f t="shared" si="67"/>
        <v>0</v>
      </c>
      <c r="PG83" s="277">
        <f t="shared" si="68"/>
        <v>0</v>
      </c>
      <c r="PH83" s="280">
        <f t="shared" si="69"/>
        <v>0</v>
      </c>
      <c r="PI83" s="279">
        <f t="shared" si="70"/>
        <v>0</v>
      </c>
      <c r="PJ83" s="406">
        <f t="shared" si="111"/>
        <v>0</v>
      </c>
      <c r="PK83" s="368">
        <f t="shared" si="112"/>
        <v>0</v>
      </c>
      <c r="PL83" s="409" t="s">
        <v>338</v>
      </c>
      <c r="PM83" s="373" t="s">
        <v>338</v>
      </c>
      <c r="PN83" s="406">
        <f t="shared" si="113"/>
        <v>0</v>
      </c>
      <c r="PO83" s="368">
        <f t="shared" si="114"/>
        <v>0</v>
      </c>
      <c r="PR83" s="4"/>
    </row>
    <row r="84" spans="1:440" s="28" customFormat="1" ht="15" hidden="1" customHeight="1" x14ac:dyDescent="0.25">
      <c r="A84" s="26"/>
      <c r="B84" s="118"/>
      <c r="C84" s="585"/>
      <c r="D84" s="586"/>
      <c r="E84" s="589"/>
      <c r="F84" s="656"/>
      <c r="G84" s="588"/>
      <c r="H84" s="119"/>
      <c r="I84" s="112">
        <f>INT(ROUND(F84,2)*(IF(RIGHT(G84,1)="*",data!$J$3*H84+(IF(H84&gt;0, data!$K$3,0)),(IF(G84&gt;0,data!$J$3*RIGHT(G84,5)+data!$K$3,0)))))</f>
        <v>0</v>
      </c>
      <c r="J84" s="112"/>
      <c r="K84" s="112"/>
      <c r="L84" s="543"/>
      <c r="M84" s="536"/>
      <c r="N84" s="112">
        <f>INT(ROUND(F84,2)*(IF(J84&gt;0,(IF(L84="ano",data!$J$6,0)),0)))</f>
        <v>0</v>
      </c>
      <c r="O84" s="114"/>
      <c r="P84" s="123"/>
      <c r="Q84" s="26"/>
      <c r="R84" s="116" t="str">
        <f t="shared" si="61"/>
        <v/>
      </c>
      <c r="S84" s="688"/>
      <c r="T84" s="117" t="s">
        <v>338</v>
      </c>
      <c r="U84" s="377" t="str">
        <f t="shared" si="62"/>
        <v/>
      </c>
      <c r="X84" s="26">
        <f>IF(OR(G84=data!$I$18,G84=data!$I$19,G84=data!$I$20,G84=data!$I$21,G84=data!$I$22,G84=data!$I$23,G84=data!$I$24,G84=data!$I$25,G84=data!$I$26,G84=data!$I$27,G84=data!$I$28,G84=data!$I$29,G84=data!$I$30,G84=data!$I$31,G84=data!$I$32,G84=data!$I$33,G84=data!$I$34,G84=data!$I$35,G84=data!$I$36,G84=data!$I$37,G84=data!$I$38,G84=data!$I$39,G84=data!$I$40,G84=data!$I$41,G84=data!$I$42,G84=data!$I$43,G84=data!$I$44),1,0)</f>
        <v>0</v>
      </c>
      <c r="Y84" s="26"/>
      <c r="Z84" s="173" t="s">
        <v>297</v>
      </c>
      <c r="AA84" s="10"/>
      <c r="AB84" s="10"/>
      <c r="AC84" s="560">
        <v>160</v>
      </c>
      <c r="AD84" s="561"/>
      <c r="AE84" s="562"/>
      <c r="AF84" s="560">
        <v>160</v>
      </c>
      <c r="AG84" s="561"/>
      <c r="AH84" s="562"/>
      <c r="AI84" s="560">
        <v>160</v>
      </c>
      <c r="AJ84" s="561"/>
      <c r="AK84" s="562"/>
      <c r="AL84" s="560">
        <v>160</v>
      </c>
      <c r="AM84" s="561"/>
      <c r="AN84" s="562"/>
      <c r="AO84" s="560">
        <v>160</v>
      </c>
      <c r="AP84" s="561"/>
      <c r="AQ84" s="562"/>
      <c r="AR84" s="560">
        <v>160</v>
      </c>
      <c r="AS84" s="561"/>
      <c r="AT84" s="562"/>
      <c r="AU84" s="560">
        <v>160</v>
      </c>
      <c r="AV84" s="561"/>
      <c r="AW84" s="562"/>
      <c r="AX84" s="560">
        <v>160</v>
      </c>
      <c r="AY84" s="561"/>
      <c r="AZ84" s="562"/>
      <c r="BA84" s="560">
        <v>160</v>
      </c>
      <c r="BB84" s="561"/>
      <c r="BC84" s="562"/>
      <c r="BD84" s="560">
        <v>160</v>
      </c>
      <c r="BE84" s="561"/>
      <c r="BF84" s="562"/>
      <c r="BG84" s="560">
        <v>160</v>
      </c>
      <c r="BH84" s="561"/>
      <c r="BI84" s="562"/>
      <c r="BJ84" s="560">
        <v>160</v>
      </c>
      <c r="BK84" s="561"/>
      <c r="BL84" s="562"/>
      <c r="BM84" s="280">
        <f t="shared" si="71"/>
        <v>0</v>
      </c>
      <c r="BN84" s="279">
        <f t="shared" si="72"/>
        <v>0</v>
      </c>
      <c r="BO84" s="280">
        <f t="shared" si="73"/>
        <v>0</v>
      </c>
      <c r="BP84" s="281">
        <f t="shared" si="74"/>
        <v>0</v>
      </c>
      <c r="BQ84" s="23"/>
      <c r="BR84" s="23"/>
      <c r="BS84" s="174">
        <v>160</v>
      </c>
      <c r="BT84" s="573"/>
      <c r="BU84" s="175"/>
      <c r="BV84" s="174">
        <v>160</v>
      </c>
      <c r="BW84" s="573"/>
      <c r="BX84" s="175"/>
      <c r="BY84" s="174">
        <v>160</v>
      </c>
      <c r="BZ84" s="573"/>
      <c r="CA84" s="175"/>
      <c r="CB84" s="174">
        <v>160</v>
      </c>
      <c r="CC84" s="573"/>
      <c r="CD84" s="175"/>
      <c r="CE84" s="174">
        <v>160</v>
      </c>
      <c r="CF84" s="573"/>
      <c r="CG84" s="175"/>
      <c r="CH84" s="174">
        <v>160</v>
      </c>
      <c r="CI84" s="573"/>
      <c r="CJ84" s="175"/>
      <c r="CK84" s="174">
        <v>160</v>
      </c>
      <c r="CL84" s="573"/>
      <c r="CM84" s="175"/>
      <c r="CN84" s="174">
        <v>160</v>
      </c>
      <c r="CO84" s="573"/>
      <c r="CP84" s="175"/>
      <c r="CQ84" s="174">
        <v>160</v>
      </c>
      <c r="CR84" s="573"/>
      <c r="CS84" s="175"/>
      <c r="CT84" s="174">
        <v>160</v>
      </c>
      <c r="CU84" s="573"/>
      <c r="CV84" s="175"/>
      <c r="CW84" s="174">
        <v>160</v>
      </c>
      <c r="CX84" s="573"/>
      <c r="CY84" s="175"/>
      <c r="CZ84" s="174">
        <v>160</v>
      </c>
      <c r="DA84" s="573"/>
      <c r="DB84" s="175"/>
      <c r="DC84" s="278">
        <f t="shared" si="75"/>
        <v>0</v>
      </c>
      <c r="DD84" s="279">
        <f t="shared" si="76"/>
        <v>0</v>
      </c>
      <c r="DE84" s="280">
        <f t="shared" si="77"/>
        <v>0</v>
      </c>
      <c r="DF84" s="281">
        <f t="shared" si="78"/>
        <v>0</v>
      </c>
      <c r="DG84" s="23"/>
      <c r="DH84" s="23"/>
      <c r="DI84" s="174">
        <v>160</v>
      </c>
      <c r="DJ84" s="573"/>
      <c r="DK84" s="175"/>
      <c r="DL84" s="174">
        <v>160</v>
      </c>
      <c r="DM84" s="573"/>
      <c r="DN84" s="175"/>
      <c r="DO84" s="174">
        <v>160</v>
      </c>
      <c r="DP84" s="573"/>
      <c r="DQ84" s="175"/>
      <c r="DR84" s="174">
        <v>160</v>
      </c>
      <c r="DS84" s="573"/>
      <c r="DT84" s="175"/>
      <c r="DU84" s="174">
        <v>160</v>
      </c>
      <c r="DV84" s="573"/>
      <c r="DW84" s="175"/>
      <c r="DX84" s="174">
        <v>160</v>
      </c>
      <c r="DY84" s="573"/>
      <c r="DZ84" s="175"/>
      <c r="EA84" s="174">
        <v>160</v>
      </c>
      <c r="EB84" s="573"/>
      <c r="EC84" s="175"/>
      <c r="ED84" s="174">
        <v>160</v>
      </c>
      <c r="EE84" s="573"/>
      <c r="EF84" s="175"/>
      <c r="EG84" s="174">
        <v>160</v>
      </c>
      <c r="EH84" s="573"/>
      <c r="EI84" s="175"/>
      <c r="EJ84" s="174">
        <v>160</v>
      </c>
      <c r="EK84" s="573"/>
      <c r="EL84" s="175"/>
      <c r="EM84" s="174">
        <v>160</v>
      </c>
      <c r="EN84" s="573"/>
      <c r="EO84" s="175"/>
      <c r="EP84" s="174">
        <v>160</v>
      </c>
      <c r="EQ84" s="573"/>
      <c r="ER84" s="175"/>
      <c r="ES84" s="278">
        <f t="shared" si="79"/>
        <v>0</v>
      </c>
      <c r="ET84" s="279">
        <f t="shared" si="80"/>
        <v>0</v>
      </c>
      <c r="EU84" s="280">
        <f t="shared" si="81"/>
        <v>0</v>
      </c>
      <c r="EV84" s="281">
        <f t="shared" si="82"/>
        <v>0</v>
      </c>
      <c r="EW84" s="23"/>
      <c r="EX84" s="23"/>
      <c r="EY84" s="174">
        <v>160</v>
      </c>
      <c r="EZ84" s="573"/>
      <c r="FA84" s="175"/>
      <c r="FB84" s="174">
        <v>160</v>
      </c>
      <c r="FC84" s="573"/>
      <c r="FD84" s="175"/>
      <c r="FE84" s="174">
        <v>160</v>
      </c>
      <c r="FF84" s="573"/>
      <c r="FG84" s="175"/>
      <c r="FH84" s="174">
        <v>160</v>
      </c>
      <c r="FI84" s="573"/>
      <c r="FJ84" s="175"/>
      <c r="FK84" s="174">
        <v>160</v>
      </c>
      <c r="FL84" s="573"/>
      <c r="FM84" s="175"/>
      <c r="FN84" s="174">
        <v>160</v>
      </c>
      <c r="FO84" s="573"/>
      <c r="FP84" s="175"/>
      <c r="FQ84" s="174">
        <v>160</v>
      </c>
      <c r="FR84" s="573"/>
      <c r="FS84" s="175"/>
      <c r="FT84" s="174">
        <v>160</v>
      </c>
      <c r="FU84" s="573"/>
      <c r="FV84" s="175"/>
      <c r="FW84" s="174">
        <v>160</v>
      </c>
      <c r="FX84" s="573"/>
      <c r="FY84" s="175"/>
      <c r="FZ84" s="174">
        <v>160</v>
      </c>
      <c r="GA84" s="573"/>
      <c r="GB84" s="175"/>
      <c r="GC84" s="174">
        <v>160</v>
      </c>
      <c r="GD84" s="573"/>
      <c r="GE84" s="175"/>
      <c r="GF84" s="174">
        <v>160</v>
      </c>
      <c r="GG84" s="573"/>
      <c r="GH84" s="175"/>
      <c r="GI84" s="278">
        <f t="shared" si="83"/>
        <v>0</v>
      </c>
      <c r="GJ84" s="279">
        <f t="shared" si="84"/>
        <v>0</v>
      </c>
      <c r="GK84" s="280">
        <f t="shared" si="85"/>
        <v>0</v>
      </c>
      <c r="GL84" s="281">
        <f t="shared" si="86"/>
        <v>0</v>
      </c>
      <c r="GM84" s="23"/>
      <c r="GN84" s="23"/>
      <c r="GO84" s="174">
        <v>160</v>
      </c>
      <c r="GP84" s="573"/>
      <c r="GQ84" s="175"/>
      <c r="GR84" s="174">
        <v>160</v>
      </c>
      <c r="GS84" s="573"/>
      <c r="GT84" s="175"/>
      <c r="GU84" s="174">
        <v>160</v>
      </c>
      <c r="GV84" s="573"/>
      <c r="GW84" s="175"/>
      <c r="GX84" s="174">
        <v>160</v>
      </c>
      <c r="GY84" s="573"/>
      <c r="GZ84" s="175"/>
      <c r="HA84" s="174">
        <v>160</v>
      </c>
      <c r="HB84" s="573"/>
      <c r="HC84" s="175"/>
      <c r="HD84" s="174">
        <v>160</v>
      </c>
      <c r="HE84" s="573"/>
      <c r="HF84" s="175"/>
      <c r="HG84" s="174">
        <v>160</v>
      </c>
      <c r="HH84" s="573"/>
      <c r="HI84" s="175"/>
      <c r="HJ84" s="174">
        <v>160</v>
      </c>
      <c r="HK84" s="573"/>
      <c r="HL84" s="175"/>
      <c r="HM84" s="174">
        <v>160</v>
      </c>
      <c r="HN84" s="573"/>
      <c r="HO84" s="175"/>
      <c r="HP84" s="174">
        <v>160</v>
      </c>
      <c r="HQ84" s="573"/>
      <c r="HR84" s="175"/>
      <c r="HS84" s="174">
        <v>160</v>
      </c>
      <c r="HT84" s="573"/>
      <c r="HU84" s="175"/>
      <c r="HV84" s="174">
        <v>160</v>
      </c>
      <c r="HW84" s="573"/>
      <c r="HX84" s="175"/>
      <c r="HY84" s="278">
        <f t="shared" si="87"/>
        <v>0</v>
      </c>
      <c r="HZ84" s="279">
        <f t="shared" si="88"/>
        <v>0</v>
      </c>
      <c r="IA84" s="280">
        <f t="shared" si="89"/>
        <v>0</v>
      </c>
      <c r="IB84" s="281">
        <f t="shared" si="90"/>
        <v>0</v>
      </c>
      <c r="IC84" s="23"/>
      <c r="ID84" s="23"/>
      <c r="IE84" s="174">
        <v>160</v>
      </c>
      <c r="IF84" s="573"/>
      <c r="IG84" s="175"/>
      <c r="IH84" s="174">
        <v>160</v>
      </c>
      <c r="II84" s="573"/>
      <c r="IJ84" s="175"/>
      <c r="IK84" s="174">
        <v>160</v>
      </c>
      <c r="IL84" s="573"/>
      <c r="IM84" s="175"/>
      <c r="IN84" s="174">
        <v>160</v>
      </c>
      <c r="IO84" s="573"/>
      <c r="IP84" s="175"/>
      <c r="IQ84" s="174">
        <v>160</v>
      </c>
      <c r="IR84" s="573"/>
      <c r="IS84" s="175"/>
      <c r="IT84" s="174">
        <v>160</v>
      </c>
      <c r="IU84" s="573"/>
      <c r="IV84" s="175"/>
      <c r="IW84" s="174">
        <v>160</v>
      </c>
      <c r="IX84" s="573"/>
      <c r="IY84" s="175"/>
      <c r="IZ84" s="174">
        <v>160</v>
      </c>
      <c r="JA84" s="573"/>
      <c r="JB84" s="175"/>
      <c r="JC84" s="174">
        <v>160</v>
      </c>
      <c r="JD84" s="573"/>
      <c r="JE84" s="175"/>
      <c r="JF84" s="174">
        <v>160</v>
      </c>
      <c r="JG84" s="573"/>
      <c r="JH84" s="175"/>
      <c r="JI84" s="174">
        <v>160</v>
      </c>
      <c r="JJ84" s="573"/>
      <c r="JK84" s="175"/>
      <c r="JL84" s="174">
        <v>160</v>
      </c>
      <c r="JM84" s="573"/>
      <c r="JN84" s="175"/>
      <c r="JO84" s="278">
        <f t="shared" si="91"/>
        <v>0</v>
      </c>
      <c r="JP84" s="279">
        <f t="shared" si="92"/>
        <v>0</v>
      </c>
      <c r="JQ84" s="280">
        <f t="shared" si="93"/>
        <v>0</v>
      </c>
      <c r="JR84" s="281">
        <f t="shared" si="94"/>
        <v>0</v>
      </c>
      <c r="JS84" s="23"/>
      <c r="JT84" s="23"/>
      <c r="JU84" s="174">
        <v>160</v>
      </c>
      <c r="JV84" s="573"/>
      <c r="JW84" s="175"/>
      <c r="JX84" s="174">
        <v>160</v>
      </c>
      <c r="JY84" s="573"/>
      <c r="JZ84" s="175"/>
      <c r="KA84" s="174">
        <v>160</v>
      </c>
      <c r="KB84" s="573"/>
      <c r="KC84" s="175"/>
      <c r="KD84" s="174">
        <v>160</v>
      </c>
      <c r="KE84" s="573"/>
      <c r="KF84" s="175"/>
      <c r="KG84" s="174">
        <v>160</v>
      </c>
      <c r="KH84" s="573"/>
      <c r="KI84" s="175"/>
      <c r="KJ84" s="174">
        <v>160</v>
      </c>
      <c r="KK84" s="573"/>
      <c r="KL84" s="175"/>
      <c r="KM84" s="174">
        <v>160</v>
      </c>
      <c r="KN84" s="573"/>
      <c r="KO84" s="175"/>
      <c r="KP84" s="174">
        <v>160</v>
      </c>
      <c r="KQ84" s="573"/>
      <c r="KR84" s="175"/>
      <c r="KS84" s="174">
        <v>160</v>
      </c>
      <c r="KT84" s="573"/>
      <c r="KU84" s="175"/>
      <c r="KV84" s="174">
        <v>160</v>
      </c>
      <c r="KW84" s="573"/>
      <c r="KX84" s="175"/>
      <c r="KY84" s="174">
        <v>160</v>
      </c>
      <c r="KZ84" s="573"/>
      <c r="LA84" s="175"/>
      <c r="LB84" s="174">
        <v>160</v>
      </c>
      <c r="LC84" s="573"/>
      <c r="LD84" s="175"/>
      <c r="LE84" s="278">
        <f t="shared" si="95"/>
        <v>0</v>
      </c>
      <c r="LF84" s="279">
        <f t="shared" si="96"/>
        <v>0</v>
      </c>
      <c r="LG84" s="280">
        <f t="shared" si="97"/>
        <v>0</v>
      </c>
      <c r="LH84" s="281">
        <f t="shared" si="98"/>
        <v>0</v>
      </c>
      <c r="LI84" s="23"/>
      <c r="LJ84" s="23"/>
      <c r="LK84" s="174">
        <v>160</v>
      </c>
      <c r="LL84" s="573"/>
      <c r="LM84" s="175"/>
      <c r="LN84" s="174">
        <v>160</v>
      </c>
      <c r="LO84" s="573"/>
      <c r="LP84" s="175"/>
      <c r="LQ84" s="174">
        <v>160</v>
      </c>
      <c r="LR84" s="573"/>
      <c r="LS84" s="175"/>
      <c r="LT84" s="174">
        <v>160</v>
      </c>
      <c r="LU84" s="573"/>
      <c r="LV84" s="175"/>
      <c r="LW84" s="174">
        <v>160</v>
      </c>
      <c r="LX84" s="573"/>
      <c r="LY84" s="175"/>
      <c r="LZ84" s="174">
        <v>160</v>
      </c>
      <c r="MA84" s="573"/>
      <c r="MB84" s="175"/>
      <c r="MC84" s="174">
        <v>160</v>
      </c>
      <c r="MD84" s="573"/>
      <c r="ME84" s="175"/>
      <c r="MF84" s="174">
        <v>160</v>
      </c>
      <c r="MG84" s="573"/>
      <c r="MH84" s="175"/>
      <c r="MI84" s="174">
        <v>160</v>
      </c>
      <c r="MJ84" s="573"/>
      <c r="MK84" s="175"/>
      <c r="ML84" s="174">
        <v>160</v>
      </c>
      <c r="MM84" s="573"/>
      <c r="MN84" s="175"/>
      <c r="MO84" s="174">
        <v>160</v>
      </c>
      <c r="MP84" s="573"/>
      <c r="MQ84" s="175"/>
      <c r="MR84" s="174">
        <v>160</v>
      </c>
      <c r="MS84" s="573"/>
      <c r="MT84" s="175"/>
      <c r="MU84" s="278">
        <f t="shared" si="99"/>
        <v>0</v>
      </c>
      <c r="MV84" s="279">
        <f t="shared" si="100"/>
        <v>0</v>
      </c>
      <c r="MW84" s="280">
        <f t="shared" si="101"/>
        <v>0</v>
      </c>
      <c r="MX84" s="281">
        <f t="shared" si="102"/>
        <v>0</v>
      </c>
      <c r="MY84" s="23"/>
      <c r="MZ84" s="23"/>
      <c r="NA84" s="174">
        <v>160</v>
      </c>
      <c r="NB84" s="573"/>
      <c r="NC84" s="175"/>
      <c r="ND84" s="174">
        <v>160</v>
      </c>
      <c r="NE84" s="573"/>
      <c r="NF84" s="175"/>
      <c r="NG84" s="174">
        <v>160</v>
      </c>
      <c r="NH84" s="573"/>
      <c r="NI84" s="175"/>
      <c r="NJ84" s="174">
        <v>160</v>
      </c>
      <c r="NK84" s="573"/>
      <c r="NL84" s="175"/>
      <c r="NM84" s="174">
        <v>160</v>
      </c>
      <c r="NN84" s="573"/>
      <c r="NO84" s="175"/>
      <c r="NP84" s="174">
        <v>160</v>
      </c>
      <c r="NQ84" s="573"/>
      <c r="NR84" s="175"/>
      <c r="NS84" s="174">
        <v>160</v>
      </c>
      <c r="NT84" s="573"/>
      <c r="NU84" s="175"/>
      <c r="NV84" s="174">
        <v>160</v>
      </c>
      <c r="NW84" s="573"/>
      <c r="NX84" s="175"/>
      <c r="NY84" s="174">
        <v>160</v>
      </c>
      <c r="NZ84" s="573"/>
      <c r="OA84" s="175"/>
      <c r="OB84" s="174">
        <v>160</v>
      </c>
      <c r="OC84" s="573"/>
      <c r="OD84" s="175"/>
      <c r="OE84" s="174">
        <v>160</v>
      </c>
      <c r="OF84" s="573"/>
      <c r="OG84" s="175"/>
      <c r="OH84" s="174">
        <v>160</v>
      </c>
      <c r="OI84" s="573"/>
      <c r="OJ84" s="175"/>
      <c r="OK84" s="278">
        <f t="shared" si="103"/>
        <v>0</v>
      </c>
      <c r="OL84" s="279">
        <f t="shared" si="104"/>
        <v>0</v>
      </c>
      <c r="OM84" s="280">
        <f t="shared" si="105"/>
        <v>0</v>
      </c>
      <c r="ON84" s="281">
        <f t="shared" si="106"/>
        <v>0</v>
      </c>
      <c r="OO84" s="23"/>
      <c r="OP84" s="23"/>
      <c r="OQ84" s="571" t="s">
        <v>297</v>
      </c>
      <c r="OR84" s="577">
        <v>160</v>
      </c>
      <c r="OS84" s="573"/>
      <c r="OT84" s="175"/>
      <c r="OU84" s="278">
        <f t="shared" si="107"/>
        <v>0</v>
      </c>
      <c r="OV84" s="281">
        <f t="shared" si="108"/>
        <v>0</v>
      </c>
      <c r="OW84" s="280">
        <f t="shared" si="109"/>
        <v>0</v>
      </c>
      <c r="OX84" s="281">
        <f t="shared" si="110"/>
        <v>0</v>
      </c>
      <c r="OY84" s="574"/>
      <c r="OZ84" s="23"/>
      <c r="PA84" s="23"/>
      <c r="PB84" s="274">
        <f t="shared" si="63"/>
        <v>0</v>
      </c>
      <c r="PC84" s="275">
        <f t="shared" si="64"/>
        <v>0</v>
      </c>
      <c r="PD84" s="280">
        <f t="shared" si="65"/>
        <v>0</v>
      </c>
      <c r="PE84" s="281">
        <f t="shared" si="66"/>
        <v>0</v>
      </c>
      <c r="PF84" s="276">
        <f t="shared" si="67"/>
        <v>0</v>
      </c>
      <c r="PG84" s="277">
        <f t="shared" si="68"/>
        <v>0</v>
      </c>
      <c r="PH84" s="280">
        <f t="shared" si="69"/>
        <v>0</v>
      </c>
      <c r="PI84" s="279">
        <f t="shared" si="70"/>
        <v>0</v>
      </c>
      <c r="PJ84" s="406">
        <f t="shared" si="111"/>
        <v>0</v>
      </c>
      <c r="PK84" s="368">
        <f t="shared" si="112"/>
        <v>0</v>
      </c>
      <c r="PL84" s="409" t="s">
        <v>338</v>
      </c>
      <c r="PM84" s="373" t="s">
        <v>338</v>
      </c>
      <c r="PN84" s="406">
        <f t="shared" si="113"/>
        <v>0</v>
      </c>
      <c r="PO84" s="368">
        <f t="shared" si="114"/>
        <v>0</v>
      </c>
      <c r="PP84" s="26"/>
      <c r="PQ84" s="26"/>
      <c r="PR84" s="23"/>
      <c r="PX84" s="26"/>
    </row>
    <row r="85" spans="1:440" s="26" customFormat="1" ht="16.5" customHeight="1" x14ac:dyDescent="0.25">
      <c r="B85" s="118" t="s">
        <v>49</v>
      </c>
      <c r="C85" s="1094"/>
      <c r="D85" s="1095"/>
      <c r="E85" s="320"/>
      <c r="F85" s="656">
        <v>1</v>
      </c>
      <c r="G85" s="321"/>
      <c r="H85" s="122"/>
      <c r="I85" s="112">
        <f>INT(ROUND(F85,2)*(IF(RIGHT(G85,1)="*",data!$J$3*H85+(IF(H85&gt;0, data!$K$3,0)),(IF(G85&gt;0,data!$J$3*RIGHT(G85,5)+data!$K$3,0)))))</f>
        <v>0</v>
      </c>
      <c r="J85" s="112">
        <f>IF(E85&gt;0,I85*E85,0)</f>
        <v>0</v>
      </c>
      <c r="K85" s="112"/>
      <c r="L85" s="317"/>
      <c r="M85" s="316"/>
      <c r="N85" s="112">
        <f>INT(ROUND(F85,2)*(IF(J85&gt;0,(IF(L85="ano",data!$J$6,0)),0)))</f>
        <v>0</v>
      </c>
      <c r="O85" s="114">
        <f>IF(M85&gt;E85,N85*E85,N85*M85)</f>
        <v>0</v>
      </c>
      <c r="P85" s="123">
        <f>J85+O85</f>
        <v>0</v>
      </c>
      <c r="R85" s="116" t="str">
        <f t="shared" si="61"/>
        <v/>
      </c>
      <c r="S85" s="688"/>
      <c r="T85" s="117" t="s">
        <v>338</v>
      </c>
      <c r="U85" s="377" t="str">
        <f t="shared" si="62"/>
        <v/>
      </c>
      <c r="V85" s="26">
        <f>IF(P85&gt;0,IF(ISTEXT(C85)=TRUE,0,1),0)</f>
        <v>0</v>
      </c>
      <c r="W85" s="26">
        <f>IF(H85&gt;0,IF(RIGHT(G85,1)="*",0,1),0)</f>
        <v>0</v>
      </c>
      <c r="X85" s="26">
        <f>IF(OR(G85=data!$I$18,G85=data!$I$19,G85=data!$I$20,G85=data!$I$21,G85=data!$I$22,G85=data!$I$23,G85=data!$I$24,G85=data!$I$25,G85=data!$I$26,G85=data!$I$27,G85=data!$I$28,G85=data!$I$29,G85=data!$I$30,G85=data!$I$31,G85=data!$I$32,G85=data!$I$33,G85=data!$I$34,G85=data!$I$35,G85=data!$I$36,G85=data!$I$37,G85=data!$I$38,G85=data!$I$39,G85=data!$I$40,G85=data!$I$41,G85=data!$I$42,G85=data!$I$43,G85=data!$I$44),1,0)</f>
        <v>0</v>
      </c>
      <c r="Z85" s="176" t="s">
        <v>297</v>
      </c>
      <c r="AA85" s="10"/>
      <c r="AB85" s="10"/>
      <c r="AC85" s="168">
        <v>160</v>
      </c>
      <c r="AD85" s="328"/>
      <c r="AE85" s="223"/>
      <c r="AF85" s="168">
        <v>160</v>
      </c>
      <c r="AG85" s="328"/>
      <c r="AH85" s="223"/>
      <c r="AI85" s="168">
        <v>160</v>
      </c>
      <c r="AJ85" s="328"/>
      <c r="AK85" s="223"/>
      <c r="AL85" s="168">
        <v>160</v>
      </c>
      <c r="AM85" s="328"/>
      <c r="AN85" s="223"/>
      <c r="AO85" s="168">
        <v>160</v>
      </c>
      <c r="AP85" s="328"/>
      <c r="AQ85" s="223"/>
      <c r="AR85" s="168">
        <v>160</v>
      </c>
      <c r="AS85" s="328"/>
      <c r="AT85" s="223"/>
      <c r="AU85" s="168">
        <v>160</v>
      </c>
      <c r="AV85" s="328"/>
      <c r="AW85" s="223"/>
      <c r="AX85" s="168">
        <v>160</v>
      </c>
      <c r="AY85" s="328"/>
      <c r="AZ85" s="223"/>
      <c r="BA85" s="168">
        <v>160</v>
      </c>
      <c r="BB85" s="328"/>
      <c r="BC85" s="223"/>
      <c r="BD85" s="168">
        <v>160</v>
      </c>
      <c r="BE85" s="328"/>
      <c r="BF85" s="223"/>
      <c r="BG85" s="168">
        <v>160</v>
      </c>
      <c r="BH85" s="328"/>
      <c r="BI85" s="223"/>
      <c r="BJ85" s="168">
        <v>160</v>
      </c>
      <c r="BK85" s="328"/>
      <c r="BL85" s="223"/>
      <c r="BM85" s="280">
        <f t="shared" si="71"/>
        <v>0</v>
      </c>
      <c r="BN85" s="279">
        <f t="shared" si="72"/>
        <v>0</v>
      </c>
      <c r="BO85" s="280">
        <f t="shared" si="73"/>
        <v>0</v>
      </c>
      <c r="BP85" s="281">
        <f t="shared" si="74"/>
        <v>0</v>
      </c>
      <c r="BQ85" s="4"/>
      <c r="BR85" s="4"/>
      <c r="BS85" s="164">
        <v>160</v>
      </c>
      <c r="BT85" s="327"/>
      <c r="BU85" s="177"/>
      <c r="BV85" s="164">
        <v>160</v>
      </c>
      <c r="BW85" s="327"/>
      <c r="BX85" s="177"/>
      <c r="BY85" s="164">
        <v>160</v>
      </c>
      <c r="BZ85" s="327"/>
      <c r="CA85" s="177"/>
      <c r="CB85" s="164">
        <v>160</v>
      </c>
      <c r="CC85" s="327"/>
      <c r="CD85" s="177"/>
      <c r="CE85" s="164">
        <v>160</v>
      </c>
      <c r="CF85" s="327"/>
      <c r="CG85" s="177"/>
      <c r="CH85" s="164">
        <v>160</v>
      </c>
      <c r="CI85" s="327"/>
      <c r="CJ85" s="177"/>
      <c r="CK85" s="164">
        <v>160</v>
      </c>
      <c r="CL85" s="327"/>
      <c r="CM85" s="177"/>
      <c r="CN85" s="164">
        <v>160</v>
      </c>
      <c r="CO85" s="327"/>
      <c r="CP85" s="177"/>
      <c r="CQ85" s="164">
        <v>160</v>
      </c>
      <c r="CR85" s="327"/>
      <c r="CS85" s="177"/>
      <c r="CT85" s="164">
        <v>160</v>
      </c>
      <c r="CU85" s="327"/>
      <c r="CV85" s="177"/>
      <c r="CW85" s="164">
        <v>160</v>
      </c>
      <c r="CX85" s="327"/>
      <c r="CY85" s="177"/>
      <c r="CZ85" s="164">
        <v>160</v>
      </c>
      <c r="DA85" s="327"/>
      <c r="DB85" s="177"/>
      <c r="DC85" s="278">
        <f t="shared" si="75"/>
        <v>0</v>
      </c>
      <c r="DD85" s="279">
        <f t="shared" si="76"/>
        <v>0</v>
      </c>
      <c r="DE85" s="280">
        <f t="shared" si="77"/>
        <v>0</v>
      </c>
      <c r="DF85" s="281">
        <f t="shared" si="78"/>
        <v>0</v>
      </c>
      <c r="DG85" s="4"/>
      <c r="DH85" s="4"/>
      <c r="DI85" s="164">
        <v>160</v>
      </c>
      <c r="DJ85" s="327"/>
      <c r="DK85" s="177"/>
      <c r="DL85" s="164">
        <v>160</v>
      </c>
      <c r="DM85" s="327"/>
      <c r="DN85" s="177"/>
      <c r="DO85" s="164">
        <v>160</v>
      </c>
      <c r="DP85" s="327"/>
      <c r="DQ85" s="177"/>
      <c r="DR85" s="164">
        <v>160</v>
      </c>
      <c r="DS85" s="327"/>
      <c r="DT85" s="177"/>
      <c r="DU85" s="164">
        <v>160</v>
      </c>
      <c r="DV85" s="327"/>
      <c r="DW85" s="177"/>
      <c r="DX85" s="164">
        <v>160</v>
      </c>
      <c r="DY85" s="327"/>
      <c r="DZ85" s="177"/>
      <c r="EA85" s="164">
        <v>160</v>
      </c>
      <c r="EB85" s="327"/>
      <c r="EC85" s="177"/>
      <c r="ED85" s="164">
        <v>160</v>
      </c>
      <c r="EE85" s="327"/>
      <c r="EF85" s="177"/>
      <c r="EG85" s="164">
        <v>160</v>
      </c>
      <c r="EH85" s="327"/>
      <c r="EI85" s="177"/>
      <c r="EJ85" s="164">
        <v>160</v>
      </c>
      <c r="EK85" s="327"/>
      <c r="EL85" s="177"/>
      <c r="EM85" s="164">
        <v>160</v>
      </c>
      <c r="EN85" s="327"/>
      <c r="EO85" s="177"/>
      <c r="EP85" s="164">
        <v>160</v>
      </c>
      <c r="EQ85" s="327"/>
      <c r="ER85" s="177"/>
      <c r="ES85" s="278">
        <f t="shared" si="79"/>
        <v>0</v>
      </c>
      <c r="ET85" s="279">
        <f t="shared" si="80"/>
        <v>0</v>
      </c>
      <c r="EU85" s="280">
        <f t="shared" si="81"/>
        <v>0</v>
      </c>
      <c r="EV85" s="281">
        <f t="shared" si="82"/>
        <v>0</v>
      </c>
      <c r="EW85" s="4"/>
      <c r="EX85" s="4"/>
      <c r="EY85" s="164">
        <v>160</v>
      </c>
      <c r="EZ85" s="327"/>
      <c r="FA85" s="177"/>
      <c r="FB85" s="164">
        <v>160</v>
      </c>
      <c r="FC85" s="327"/>
      <c r="FD85" s="177"/>
      <c r="FE85" s="164">
        <v>160</v>
      </c>
      <c r="FF85" s="327"/>
      <c r="FG85" s="177"/>
      <c r="FH85" s="164">
        <v>160</v>
      </c>
      <c r="FI85" s="327"/>
      <c r="FJ85" s="177"/>
      <c r="FK85" s="164">
        <v>160</v>
      </c>
      <c r="FL85" s="327"/>
      <c r="FM85" s="177"/>
      <c r="FN85" s="164">
        <v>160</v>
      </c>
      <c r="FO85" s="327"/>
      <c r="FP85" s="177"/>
      <c r="FQ85" s="164">
        <v>160</v>
      </c>
      <c r="FR85" s="327"/>
      <c r="FS85" s="177"/>
      <c r="FT85" s="164">
        <v>160</v>
      </c>
      <c r="FU85" s="327"/>
      <c r="FV85" s="177"/>
      <c r="FW85" s="164">
        <v>160</v>
      </c>
      <c r="FX85" s="327"/>
      <c r="FY85" s="177"/>
      <c r="FZ85" s="164">
        <v>160</v>
      </c>
      <c r="GA85" s="327"/>
      <c r="GB85" s="177"/>
      <c r="GC85" s="164">
        <v>160</v>
      </c>
      <c r="GD85" s="327"/>
      <c r="GE85" s="177"/>
      <c r="GF85" s="164">
        <v>160</v>
      </c>
      <c r="GG85" s="327"/>
      <c r="GH85" s="177"/>
      <c r="GI85" s="278">
        <f t="shared" si="83"/>
        <v>0</v>
      </c>
      <c r="GJ85" s="279">
        <f t="shared" si="84"/>
        <v>0</v>
      </c>
      <c r="GK85" s="280">
        <f t="shared" si="85"/>
        <v>0</v>
      </c>
      <c r="GL85" s="281">
        <f t="shared" si="86"/>
        <v>0</v>
      </c>
      <c r="GM85" s="4"/>
      <c r="GN85" s="4"/>
      <c r="GO85" s="164">
        <v>160</v>
      </c>
      <c r="GP85" s="327"/>
      <c r="GQ85" s="177"/>
      <c r="GR85" s="164">
        <v>160</v>
      </c>
      <c r="GS85" s="327"/>
      <c r="GT85" s="177"/>
      <c r="GU85" s="164">
        <v>160</v>
      </c>
      <c r="GV85" s="327"/>
      <c r="GW85" s="177"/>
      <c r="GX85" s="164">
        <v>160</v>
      </c>
      <c r="GY85" s="327"/>
      <c r="GZ85" s="177"/>
      <c r="HA85" s="164">
        <v>160</v>
      </c>
      <c r="HB85" s="327"/>
      <c r="HC85" s="177"/>
      <c r="HD85" s="164">
        <v>160</v>
      </c>
      <c r="HE85" s="327"/>
      <c r="HF85" s="177"/>
      <c r="HG85" s="164">
        <v>160</v>
      </c>
      <c r="HH85" s="327"/>
      <c r="HI85" s="177"/>
      <c r="HJ85" s="164">
        <v>160</v>
      </c>
      <c r="HK85" s="327"/>
      <c r="HL85" s="177"/>
      <c r="HM85" s="164">
        <v>160</v>
      </c>
      <c r="HN85" s="327"/>
      <c r="HO85" s="177"/>
      <c r="HP85" s="164">
        <v>160</v>
      </c>
      <c r="HQ85" s="327"/>
      <c r="HR85" s="177"/>
      <c r="HS85" s="164">
        <v>160</v>
      </c>
      <c r="HT85" s="327"/>
      <c r="HU85" s="177"/>
      <c r="HV85" s="164">
        <v>160</v>
      </c>
      <c r="HW85" s="327"/>
      <c r="HX85" s="177"/>
      <c r="HY85" s="278">
        <f t="shared" si="87"/>
        <v>0</v>
      </c>
      <c r="HZ85" s="279">
        <f t="shared" si="88"/>
        <v>0</v>
      </c>
      <c r="IA85" s="280">
        <f t="shared" si="89"/>
        <v>0</v>
      </c>
      <c r="IB85" s="281">
        <f t="shared" si="90"/>
        <v>0</v>
      </c>
      <c r="IC85" s="4"/>
      <c r="ID85" s="4"/>
      <c r="IE85" s="164">
        <v>160</v>
      </c>
      <c r="IF85" s="327"/>
      <c r="IG85" s="177"/>
      <c r="IH85" s="164">
        <v>160</v>
      </c>
      <c r="II85" s="327"/>
      <c r="IJ85" s="177"/>
      <c r="IK85" s="164">
        <v>160</v>
      </c>
      <c r="IL85" s="327"/>
      <c r="IM85" s="177"/>
      <c r="IN85" s="164">
        <v>160</v>
      </c>
      <c r="IO85" s="327"/>
      <c r="IP85" s="177"/>
      <c r="IQ85" s="164">
        <v>160</v>
      </c>
      <c r="IR85" s="327"/>
      <c r="IS85" s="177"/>
      <c r="IT85" s="164">
        <v>160</v>
      </c>
      <c r="IU85" s="327"/>
      <c r="IV85" s="177"/>
      <c r="IW85" s="164">
        <v>160</v>
      </c>
      <c r="IX85" s="327"/>
      <c r="IY85" s="177"/>
      <c r="IZ85" s="164">
        <v>160</v>
      </c>
      <c r="JA85" s="327"/>
      <c r="JB85" s="177"/>
      <c r="JC85" s="164">
        <v>160</v>
      </c>
      <c r="JD85" s="327"/>
      <c r="JE85" s="177"/>
      <c r="JF85" s="164">
        <v>160</v>
      </c>
      <c r="JG85" s="327"/>
      <c r="JH85" s="177"/>
      <c r="JI85" s="164">
        <v>160</v>
      </c>
      <c r="JJ85" s="327"/>
      <c r="JK85" s="177"/>
      <c r="JL85" s="164">
        <v>160</v>
      </c>
      <c r="JM85" s="327"/>
      <c r="JN85" s="177"/>
      <c r="JO85" s="278">
        <f t="shared" si="91"/>
        <v>0</v>
      </c>
      <c r="JP85" s="279">
        <f t="shared" si="92"/>
        <v>0</v>
      </c>
      <c r="JQ85" s="280">
        <f t="shared" si="93"/>
        <v>0</v>
      </c>
      <c r="JR85" s="281">
        <f t="shared" si="94"/>
        <v>0</v>
      </c>
      <c r="JS85" s="4"/>
      <c r="JT85" s="4"/>
      <c r="JU85" s="164">
        <v>160</v>
      </c>
      <c r="JV85" s="327"/>
      <c r="JW85" s="177"/>
      <c r="JX85" s="164">
        <v>160</v>
      </c>
      <c r="JY85" s="327"/>
      <c r="JZ85" s="177"/>
      <c r="KA85" s="164">
        <v>160</v>
      </c>
      <c r="KB85" s="327"/>
      <c r="KC85" s="177"/>
      <c r="KD85" s="164">
        <v>160</v>
      </c>
      <c r="KE85" s="327"/>
      <c r="KF85" s="177"/>
      <c r="KG85" s="164">
        <v>160</v>
      </c>
      <c r="KH85" s="327"/>
      <c r="KI85" s="177"/>
      <c r="KJ85" s="164">
        <v>160</v>
      </c>
      <c r="KK85" s="327"/>
      <c r="KL85" s="177"/>
      <c r="KM85" s="164">
        <v>160</v>
      </c>
      <c r="KN85" s="327"/>
      <c r="KO85" s="177"/>
      <c r="KP85" s="164">
        <v>160</v>
      </c>
      <c r="KQ85" s="327"/>
      <c r="KR85" s="177"/>
      <c r="KS85" s="164">
        <v>160</v>
      </c>
      <c r="KT85" s="327"/>
      <c r="KU85" s="177"/>
      <c r="KV85" s="164">
        <v>160</v>
      </c>
      <c r="KW85" s="327"/>
      <c r="KX85" s="177"/>
      <c r="KY85" s="164">
        <v>160</v>
      </c>
      <c r="KZ85" s="327"/>
      <c r="LA85" s="177"/>
      <c r="LB85" s="164">
        <v>160</v>
      </c>
      <c r="LC85" s="327"/>
      <c r="LD85" s="177"/>
      <c r="LE85" s="278">
        <f t="shared" si="95"/>
        <v>0</v>
      </c>
      <c r="LF85" s="279">
        <f t="shared" si="96"/>
        <v>0</v>
      </c>
      <c r="LG85" s="280">
        <f t="shared" si="97"/>
        <v>0</v>
      </c>
      <c r="LH85" s="281">
        <f t="shared" si="98"/>
        <v>0</v>
      </c>
      <c r="LI85" s="4"/>
      <c r="LJ85" s="4"/>
      <c r="LK85" s="164">
        <v>160</v>
      </c>
      <c r="LL85" s="327"/>
      <c r="LM85" s="177"/>
      <c r="LN85" s="164">
        <v>160</v>
      </c>
      <c r="LO85" s="327"/>
      <c r="LP85" s="177"/>
      <c r="LQ85" s="164">
        <v>160</v>
      </c>
      <c r="LR85" s="327"/>
      <c r="LS85" s="177"/>
      <c r="LT85" s="164">
        <v>160</v>
      </c>
      <c r="LU85" s="327"/>
      <c r="LV85" s="177"/>
      <c r="LW85" s="164">
        <v>160</v>
      </c>
      <c r="LX85" s="327"/>
      <c r="LY85" s="177"/>
      <c r="LZ85" s="164">
        <v>160</v>
      </c>
      <c r="MA85" s="327"/>
      <c r="MB85" s="177"/>
      <c r="MC85" s="164">
        <v>160</v>
      </c>
      <c r="MD85" s="327"/>
      <c r="ME85" s="177"/>
      <c r="MF85" s="164">
        <v>160</v>
      </c>
      <c r="MG85" s="327"/>
      <c r="MH85" s="177"/>
      <c r="MI85" s="164">
        <v>160</v>
      </c>
      <c r="MJ85" s="327"/>
      <c r="MK85" s="177"/>
      <c r="ML85" s="164">
        <v>160</v>
      </c>
      <c r="MM85" s="327"/>
      <c r="MN85" s="177"/>
      <c r="MO85" s="164">
        <v>160</v>
      </c>
      <c r="MP85" s="327"/>
      <c r="MQ85" s="177"/>
      <c r="MR85" s="164">
        <v>160</v>
      </c>
      <c r="MS85" s="327"/>
      <c r="MT85" s="177"/>
      <c r="MU85" s="278">
        <f t="shared" si="99"/>
        <v>0</v>
      </c>
      <c r="MV85" s="279">
        <f t="shared" si="100"/>
        <v>0</v>
      </c>
      <c r="MW85" s="280">
        <f t="shared" si="101"/>
        <v>0</v>
      </c>
      <c r="MX85" s="281">
        <f t="shared" si="102"/>
        <v>0</v>
      </c>
      <c r="MY85" s="4"/>
      <c r="MZ85" s="4"/>
      <c r="NA85" s="164">
        <v>160</v>
      </c>
      <c r="NB85" s="327"/>
      <c r="NC85" s="177"/>
      <c r="ND85" s="164">
        <v>160</v>
      </c>
      <c r="NE85" s="327"/>
      <c r="NF85" s="177"/>
      <c r="NG85" s="164">
        <v>160</v>
      </c>
      <c r="NH85" s="327"/>
      <c r="NI85" s="177"/>
      <c r="NJ85" s="164">
        <v>160</v>
      </c>
      <c r="NK85" s="327"/>
      <c r="NL85" s="177"/>
      <c r="NM85" s="164">
        <v>160</v>
      </c>
      <c r="NN85" s="327"/>
      <c r="NO85" s="177"/>
      <c r="NP85" s="164">
        <v>160</v>
      </c>
      <c r="NQ85" s="327"/>
      <c r="NR85" s="177"/>
      <c r="NS85" s="164">
        <v>160</v>
      </c>
      <c r="NT85" s="327"/>
      <c r="NU85" s="177"/>
      <c r="NV85" s="164">
        <v>160</v>
      </c>
      <c r="NW85" s="327"/>
      <c r="NX85" s="177"/>
      <c r="NY85" s="164">
        <v>160</v>
      </c>
      <c r="NZ85" s="327"/>
      <c r="OA85" s="177"/>
      <c r="OB85" s="164">
        <v>160</v>
      </c>
      <c r="OC85" s="327"/>
      <c r="OD85" s="177"/>
      <c r="OE85" s="164">
        <v>160</v>
      </c>
      <c r="OF85" s="327"/>
      <c r="OG85" s="177"/>
      <c r="OH85" s="164">
        <v>160</v>
      </c>
      <c r="OI85" s="327"/>
      <c r="OJ85" s="177"/>
      <c r="OK85" s="278">
        <f t="shared" si="103"/>
        <v>0</v>
      </c>
      <c r="OL85" s="279">
        <f t="shared" si="104"/>
        <v>0</v>
      </c>
      <c r="OM85" s="280">
        <f t="shared" si="105"/>
        <v>0</v>
      </c>
      <c r="ON85" s="281">
        <f t="shared" si="106"/>
        <v>0</v>
      </c>
      <c r="OO85" s="4"/>
      <c r="OP85" s="4"/>
      <c r="OQ85" s="283" t="s">
        <v>297</v>
      </c>
      <c r="OR85" s="354">
        <v>160</v>
      </c>
      <c r="OS85" s="327"/>
      <c r="OT85" s="177"/>
      <c r="OU85" s="278">
        <f t="shared" si="107"/>
        <v>0</v>
      </c>
      <c r="OV85" s="281">
        <f t="shared" si="108"/>
        <v>0</v>
      </c>
      <c r="OW85" s="280">
        <f t="shared" si="109"/>
        <v>0</v>
      </c>
      <c r="OX85" s="281">
        <f t="shared" si="110"/>
        <v>0</v>
      </c>
      <c r="OY85" s="293"/>
      <c r="OZ85" s="4"/>
      <c r="PA85" s="4"/>
      <c r="PB85" s="274">
        <f t="shared" si="63"/>
        <v>0</v>
      </c>
      <c r="PC85" s="275">
        <f t="shared" si="64"/>
        <v>0</v>
      </c>
      <c r="PD85" s="280">
        <f t="shared" si="65"/>
        <v>0</v>
      </c>
      <c r="PE85" s="281">
        <f t="shared" si="66"/>
        <v>0</v>
      </c>
      <c r="PF85" s="276">
        <f t="shared" si="67"/>
        <v>0</v>
      </c>
      <c r="PG85" s="277">
        <f t="shared" si="68"/>
        <v>0</v>
      </c>
      <c r="PH85" s="280">
        <f t="shared" si="69"/>
        <v>0</v>
      </c>
      <c r="PI85" s="279">
        <f t="shared" si="70"/>
        <v>0</v>
      </c>
      <c r="PJ85" s="406">
        <f t="shared" si="111"/>
        <v>0</v>
      </c>
      <c r="PK85" s="368">
        <f t="shared" si="112"/>
        <v>0</v>
      </c>
      <c r="PL85" s="409" t="s">
        <v>338</v>
      </c>
      <c r="PM85" s="373" t="s">
        <v>338</v>
      </c>
      <c r="PN85" s="406">
        <f t="shared" si="113"/>
        <v>0</v>
      </c>
      <c r="PO85" s="368">
        <f t="shared" si="114"/>
        <v>0</v>
      </c>
      <c r="PR85" s="4"/>
    </row>
    <row r="86" spans="1:440" s="28" customFormat="1" ht="15" hidden="1" customHeight="1" x14ac:dyDescent="0.25">
      <c r="A86" s="26"/>
      <c r="B86" s="118"/>
      <c r="C86" s="585"/>
      <c r="D86" s="586"/>
      <c r="E86" s="589"/>
      <c r="F86" s="656"/>
      <c r="G86" s="588"/>
      <c r="H86" s="119"/>
      <c r="I86" s="112">
        <f>INT(ROUND(F86,2)*(IF(RIGHT(G86,1)="*",data!$J$3*H86+(IF(H86&gt;0, data!$K$3,0)),(IF(G86&gt;0,data!$J$3*RIGHT(G86,5)+data!$K$3,0)))))</f>
        <v>0</v>
      </c>
      <c r="J86" s="112"/>
      <c r="K86" s="112"/>
      <c r="L86" s="543"/>
      <c r="M86" s="536"/>
      <c r="N86" s="112">
        <f>INT(ROUND(F86,2)*(IF(J86&gt;0,(IF(L86="ano",data!$J$6,0)),0)))</f>
        <v>0</v>
      </c>
      <c r="O86" s="114"/>
      <c r="P86" s="123"/>
      <c r="Q86" s="26"/>
      <c r="R86" s="116" t="str">
        <f t="shared" si="61"/>
        <v/>
      </c>
      <c r="S86" s="688"/>
      <c r="T86" s="117" t="s">
        <v>338</v>
      </c>
      <c r="U86" s="377" t="str">
        <f t="shared" si="62"/>
        <v/>
      </c>
      <c r="X86" s="26">
        <f>IF(OR(G86=data!$I$18,G86=data!$I$19,G86=data!$I$20,G86=data!$I$21,G86=data!$I$22,G86=data!$I$23,G86=data!$I$24,G86=data!$I$25,G86=data!$I$26,G86=data!$I$27,G86=data!$I$28,G86=data!$I$29,G86=data!$I$30,G86=data!$I$31,G86=data!$I$32,G86=data!$I$33,G86=data!$I$34,G86=data!$I$35,G86=data!$I$36,G86=data!$I$37,G86=data!$I$38,G86=data!$I$39,G86=data!$I$40,G86=data!$I$41,G86=data!$I$42,G86=data!$I$43,G86=data!$I$44),1,0)</f>
        <v>0</v>
      </c>
      <c r="Y86" s="26"/>
      <c r="Z86" s="173" t="s">
        <v>297</v>
      </c>
      <c r="AA86" s="10"/>
      <c r="AB86" s="10"/>
      <c r="AC86" s="560">
        <v>160</v>
      </c>
      <c r="AD86" s="561"/>
      <c r="AE86" s="562"/>
      <c r="AF86" s="560">
        <v>160</v>
      </c>
      <c r="AG86" s="561"/>
      <c r="AH86" s="562"/>
      <c r="AI86" s="560">
        <v>160</v>
      </c>
      <c r="AJ86" s="561"/>
      <c r="AK86" s="562"/>
      <c r="AL86" s="560">
        <v>160</v>
      </c>
      <c r="AM86" s="561"/>
      <c r="AN86" s="562"/>
      <c r="AO86" s="560">
        <v>160</v>
      </c>
      <c r="AP86" s="561"/>
      <c r="AQ86" s="562"/>
      <c r="AR86" s="560">
        <v>160</v>
      </c>
      <c r="AS86" s="561"/>
      <c r="AT86" s="562"/>
      <c r="AU86" s="560">
        <v>160</v>
      </c>
      <c r="AV86" s="561"/>
      <c r="AW86" s="562"/>
      <c r="AX86" s="560">
        <v>160</v>
      </c>
      <c r="AY86" s="561"/>
      <c r="AZ86" s="562"/>
      <c r="BA86" s="560">
        <v>160</v>
      </c>
      <c r="BB86" s="561"/>
      <c r="BC86" s="562"/>
      <c r="BD86" s="560">
        <v>160</v>
      </c>
      <c r="BE86" s="561"/>
      <c r="BF86" s="562"/>
      <c r="BG86" s="560">
        <v>160</v>
      </c>
      <c r="BH86" s="561"/>
      <c r="BI86" s="562"/>
      <c r="BJ86" s="560">
        <v>160</v>
      </c>
      <c r="BK86" s="561"/>
      <c r="BL86" s="562"/>
      <c r="BM86" s="280">
        <f t="shared" si="71"/>
        <v>0</v>
      </c>
      <c r="BN86" s="279">
        <f t="shared" si="72"/>
        <v>0</v>
      </c>
      <c r="BO86" s="280">
        <f t="shared" si="73"/>
        <v>0</v>
      </c>
      <c r="BP86" s="281">
        <f t="shared" si="74"/>
        <v>0</v>
      </c>
      <c r="BQ86" s="23"/>
      <c r="BR86" s="23"/>
      <c r="BS86" s="174">
        <v>160</v>
      </c>
      <c r="BT86" s="573"/>
      <c r="BU86" s="175"/>
      <c r="BV86" s="174">
        <v>160</v>
      </c>
      <c r="BW86" s="573"/>
      <c r="BX86" s="175"/>
      <c r="BY86" s="174">
        <v>160</v>
      </c>
      <c r="BZ86" s="573"/>
      <c r="CA86" s="175"/>
      <c r="CB86" s="174">
        <v>160</v>
      </c>
      <c r="CC86" s="573"/>
      <c r="CD86" s="175"/>
      <c r="CE86" s="174">
        <v>160</v>
      </c>
      <c r="CF86" s="573"/>
      <c r="CG86" s="175"/>
      <c r="CH86" s="174">
        <v>160</v>
      </c>
      <c r="CI86" s="573"/>
      <c r="CJ86" s="175"/>
      <c r="CK86" s="174">
        <v>160</v>
      </c>
      <c r="CL86" s="573"/>
      <c r="CM86" s="175"/>
      <c r="CN86" s="174">
        <v>160</v>
      </c>
      <c r="CO86" s="573"/>
      <c r="CP86" s="175"/>
      <c r="CQ86" s="174">
        <v>160</v>
      </c>
      <c r="CR86" s="573"/>
      <c r="CS86" s="175"/>
      <c r="CT86" s="174">
        <v>160</v>
      </c>
      <c r="CU86" s="573"/>
      <c r="CV86" s="175"/>
      <c r="CW86" s="174">
        <v>160</v>
      </c>
      <c r="CX86" s="573"/>
      <c r="CY86" s="175"/>
      <c r="CZ86" s="174">
        <v>160</v>
      </c>
      <c r="DA86" s="573"/>
      <c r="DB86" s="175"/>
      <c r="DC86" s="278">
        <f t="shared" si="75"/>
        <v>0</v>
      </c>
      <c r="DD86" s="279">
        <f t="shared" si="76"/>
        <v>0</v>
      </c>
      <c r="DE86" s="280">
        <f t="shared" si="77"/>
        <v>0</v>
      </c>
      <c r="DF86" s="281">
        <f t="shared" si="78"/>
        <v>0</v>
      </c>
      <c r="DG86" s="23"/>
      <c r="DH86" s="23"/>
      <c r="DI86" s="174">
        <v>160</v>
      </c>
      <c r="DJ86" s="573"/>
      <c r="DK86" s="175"/>
      <c r="DL86" s="174">
        <v>160</v>
      </c>
      <c r="DM86" s="573"/>
      <c r="DN86" s="175"/>
      <c r="DO86" s="174">
        <v>160</v>
      </c>
      <c r="DP86" s="573"/>
      <c r="DQ86" s="175"/>
      <c r="DR86" s="174">
        <v>160</v>
      </c>
      <c r="DS86" s="573"/>
      <c r="DT86" s="175"/>
      <c r="DU86" s="174">
        <v>160</v>
      </c>
      <c r="DV86" s="573"/>
      <c r="DW86" s="175"/>
      <c r="DX86" s="174">
        <v>160</v>
      </c>
      <c r="DY86" s="573"/>
      <c r="DZ86" s="175"/>
      <c r="EA86" s="174">
        <v>160</v>
      </c>
      <c r="EB86" s="573"/>
      <c r="EC86" s="175"/>
      <c r="ED86" s="174">
        <v>160</v>
      </c>
      <c r="EE86" s="573"/>
      <c r="EF86" s="175"/>
      <c r="EG86" s="174">
        <v>160</v>
      </c>
      <c r="EH86" s="573"/>
      <c r="EI86" s="175"/>
      <c r="EJ86" s="174">
        <v>160</v>
      </c>
      <c r="EK86" s="573"/>
      <c r="EL86" s="175"/>
      <c r="EM86" s="174">
        <v>160</v>
      </c>
      <c r="EN86" s="573"/>
      <c r="EO86" s="175"/>
      <c r="EP86" s="174">
        <v>160</v>
      </c>
      <c r="EQ86" s="573"/>
      <c r="ER86" s="175"/>
      <c r="ES86" s="278">
        <f t="shared" si="79"/>
        <v>0</v>
      </c>
      <c r="ET86" s="279">
        <f t="shared" si="80"/>
        <v>0</v>
      </c>
      <c r="EU86" s="280">
        <f t="shared" si="81"/>
        <v>0</v>
      </c>
      <c r="EV86" s="281">
        <f t="shared" si="82"/>
        <v>0</v>
      </c>
      <c r="EW86" s="23"/>
      <c r="EX86" s="23"/>
      <c r="EY86" s="174">
        <v>160</v>
      </c>
      <c r="EZ86" s="573"/>
      <c r="FA86" s="175"/>
      <c r="FB86" s="174">
        <v>160</v>
      </c>
      <c r="FC86" s="573"/>
      <c r="FD86" s="175"/>
      <c r="FE86" s="174">
        <v>160</v>
      </c>
      <c r="FF86" s="573"/>
      <c r="FG86" s="175"/>
      <c r="FH86" s="174">
        <v>160</v>
      </c>
      <c r="FI86" s="573"/>
      <c r="FJ86" s="175"/>
      <c r="FK86" s="174">
        <v>160</v>
      </c>
      <c r="FL86" s="573"/>
      <c r="FM86" s="175"/>
      <c r="FN86" s="174">
        <v>160</v>
      </c>
      <c r="FO86" s="573"/>
      <c r="FP86" s="175"/>
      <c r="FQ86" s="174">
        <v>160</v>
      </c>
      <c r="FR86" s="573"/>
      <c r="FS86" s="175"/>
      <c r="FT86" s="174">
        <v>160</v>
      </c>
      <c r="FU86" s="573"/>
      <c r="FV86" s="175"/>
      <c r="FW86" s="174">
        <v>160</v>
      </c>
      <c r="FX86" s="573"/>
      <c r="FY86" s="175"/>
      <c r="FZ86" s="174">
        <v>160</v>
      </c>
      <c r="GA86" s="573"/>
      <c r="GB86" s="175"/>
      <c r="GC86" s="174">
        <v>160</v>
      </c>
      <c r="GD86" s="573"/>
      <c r="GE86" s="175"/>
      <c r="GF86" s="174">
        <v>160</v>
      </c>
      <c r="GG86" s="573"/>
      <c r="GH86" s="175"/>
      <c r="GI86" s="278">
        <f t="shared" si="83"/>
        <v>0</v>
      </c>
      <c r="GJ86" s="279">
        <f t="shared" si="84"/>
        <v>0</v>
      </c>
      <c r="GK86" s="280">
        <f t="shared" si="85"/>
        <v>0</v>
      </c>
      <c r="GL86" s="281">
        <f t="shared" si="86"/>
        <v>0</v>
      </c>
      <c r="GM86" s="23"/>
      <c r="GN86" s="23"/>
      <c r="GO86" s="174">
        <v>160</v>
      </c>
      <c r="GP86" s="573"/>
      <c r="GQ86" s="175"/>
      <c r="GR86" s="174">
        <v>160</v>
      </c>
      <c r="GS86" s="573"/>
      <c r="GT86" s="175"/>
      <c r="GU86" s="174">
        <v>160</v>
      </c>
      <c r="GV86" s="573"/>
      <c r="GW86" s="175"/>
      <c r="GX86" s="174">
        <v>160</v>
      </c>
      <c r="GY86" s="573"/>
      <c r="GZ86" s="175"/>
      <c r="HA86" s="174">
        <v>160</v>
      </c>
      <c r="HB86" s="573"/>
      <c r="HC86" s="175"/>
      <c r="HD86" s="174">
        <v>160</v>
      </c>
      <c r="HE86" s="573"/>
      <c r="HF86" s="175"/>
      <c r="HG86" s="174">
        <v>160</v>
      </c>
      <c r="HH86" s="573"/>
      <c r="HI86" s="175"/>
      <c r="HJ86" s="174">
        <v>160</v>
      </c>
      <c r="HK86" s="573"/>
      <c r="HL86" s="175"/>
      <c r="HM86" s="174">
        <v>160</v>
      </c>
      <c r="HN86" s="573"/>
      <c r="HO86" s="175"/>
      <c r="HP86" s="174">
        <v>160</v>
      </c>
      <c r="HQ86" s="573"/>
      <c r="HR86" s="175"/>
      <c r="HS86" s="174">
        <v>160</v>
      </c>
      <c r="HT86" s="573"/>
      <c r="HU86" s="175"/>
      <c r="HV86" s="174">
        <v>160</v>
      </c>
      <c r="HW86" s="573"/>
      <c r="HX86" s="175"/>
      <c r="HY86" s="278">
        <f t="shared" si="87"/>
        <v>0</v>
      </c>
      <c r="HZ86" s="279">
        <f t="shared" si="88"/>
        <v>0</v>
      </c>
      <c r="IA86" s="280">
        <f t="shared" si="89"/>
        <v>0</v>
      </c>
      <c r="IB86" s="281">
        <f t="shared" si="90"/>
        <v>0</v>
      </c>
      <c r="IC86" s="23"/>
      <c r="ID86" s="23"/>
      <c r="IE86" s="174">
        <v>160</v>
      </c>
      <c r="IF86" s="573"/>
      <c r="IG86" s="175"/>
      <c r="IH86" s="174">
        <v>160</v>
      </c>
      <c r="II86" s="573"/>
      <c r="IJ86" s="175"/>
      <c r="IK86" s="174">
        <v>160</v>
      </c>
      <c r="IL86" s="573"/>
      <c r="IM86" s="175"/>
      <c r="IN86" s="174">
        <v>160</v>
      </c>
      <c r="IO86" s="573"/>
      <c r="IP86" s="175"/>
      <c r="IQ86" s="174">
        <v>160</v>
      </c>
      <c r="IR86" s="573"/>
      <c r="IS86" s="175"/>
      <c r="IT86" s="174">
        <v>160</v>
      </c>
      <c r="IU86" s="573"/>
      <c r="IV86" s="175"/>
      <c r="IW86" s="174">
        <v>160</v>
      </c>
      <c r="IX86" s="573"/>
      <c r="IY86" s="175"/>
      <c r="IZ86" s="174">
        <v>160</v>
      </c>
      <c r="JA86" s="573"/>
      <c r="JB86" s="175"/>
      <c r="JC86" s="174">
        <v>160</v>
      </c>
      <c r="JD86" s="573"/>
      <c r="JE86" s="175"/>
      <c r="JF86" s="174">
        <v>160</v>
      </c>
      <c r="JG86" s="573"/>
      <c r="JH86" s="175"/>
      <c r="JI86" s="174">
        <v>160</v>
      </c>
      <c r="JJ86" s="573"/>
      <c r="JK86" s="175"/>
      <c r="JL86" s="174">
        <v>160</v>
      </c>
      <c r="JM86" s="573"/>
      <c r="JN86" s="175"/>
      <c r="JO86" s="278">
        <f t="shared" si="91"/>
        <v>0</v>
      </c>
      <c r="JP86" s="279">
        <f t="shared" si="92"/>
        <v>0</v>
      </c>
      <c r="JQ86" s="280">
        <f t="shared" si="93"/>
        <v>0</v>
      </c>
      <c r="JR86" s="281">
        <f t="shared" si="94"/>
        <v>0</v>
      </c>
      <c r="JS86" s="23"/>
      <c r="JT86" s="23"/>
      <c r="JU86" s="174">
        <v>160</v>
      </c>
      <c r="JV86" s="573"/>
      <c r="JW86" s="175"/>
      <c r="JX86" s="174">
        <v>160</v>
      </c>
      <c r="JY86" s="573"/>
      <c r="JZ86" s="175"/>
      <c r="KA86" s="174">
        <v>160</v>
      </c>
      <c r="KB86" s="573"/>
      <c r="KC86" s="175"/>
      <c r="KD86" s="174">
        <v>160</v>
      </c>
      <c r="KE86" s="573"/>
      <c r="KF86" s="175"/>
      <c r="KG86" s="174">
        <v>160</v>
      </c>
      <c r="KH86" s="573"/>
      <c r="KI86" s="175"/>
      <c r="KJ86" s="174">
        <v>160</v>
      </c>
      <c r="KK86" s="573"/>
      <c r="KL86" s="175"/>
      <c r="KM86" s="174">
        <v>160</v>
      </c>
      <c r="KN86" s="573"/>
      <c r="KO86" s="175"/>
      <c r="KP86" s="174">
        <v>160</v>
      </c>
      <c r="KQ86" s="573"/>
      <c r="KR86" s="175"/>
      <c r="KS86" s="174">
        <v>160</v>
      </c>
      <c r="KT86" s="573"/>
      <c r="KU86" s="175"/>
      <c r="KV86" s="174">
        <v>160</v>
      </c>
      <c r="KW86" s="573"/>
      <c r="KX86" s="175"/>
      <c r="KY86" s="174">
        <v>160</v>
      </c>
      <c r="KZ86" s="573"/>
      <c r="LA86" s="175"/>
      <c r="LB86" s="174">
        <v>160</v>
      </c>
      <c r="LC86" s="573"/>
      <c r="LD86" s="175"/>
      <c r="LE86" s="278">
        <f t="shared" si="95"/>
        <v>0</v>
      </c>
      <c r="LF86" s="279">
        <f t="shared" si="96"/>
        <v>0</v>
      </c>
      <c r="LG86" s="280">
        <f t="shared" si="97"/>
        <v>0</v>
      </c>
      <c r="LH86" s="281">
        <f t="shared" si="98"/>
        <v>0</v>
      </c>
      <c r="LI86" s="23"/>
      <c r="LJ86" s="23"/>
      <c r="LK86" s="174">
        <v>160</v>
      </c>
      <c r="LL86" s="573"/>
      <c r="LM86" s="175"/>
      <c r="LN86" s="174">
        <v>160</v>
      </c>
      <c r="LO86" s="573"/>
      <c r="LP86" s="175"/>
      <c r="LQ86" s="174">
        <v>160</v>
      </c>
      <c r="LR86" s="573"/>
      <c r="LS86" s="175"/>
      <c r="LT86" s="174">
        <v>160</v>
      </c>
      <c r="LU86" s="573"/>
      <c r="LV86" s="175"/>
      <c r="LW86" s="174">
        <v>160</v>
      </c>
      <c r="LX86" s="573"/>
      <c r="LY86" s="175"/>
      <c r="LZ86" s="174">
        <v>160</v>
      </c>
      <c r="MA86" s="573"/>
      <c r="MB86" s="175"/>
      <c r="MC86" s="174">
        <v>160</v>
      </c>
      <c r="MD86" s="573"/>
      <c r="ME86" s="175"/>
      <c r="MF86" s="174">
        <v>160</v>
      </c>
      <c r="MG86" s="573"/>
      <c r="MH86" s="175"/>
      <c r="MI86" s="174">
        <v>160</v>
      </c>
      <c r="MJ86" s="573"/>
      <c r="MK86" s="175"/>
      <c r="ML86" s="174">
        <v>160</v>
      </c>
      <c r="MM86" s="573"/>
      <c r="MN86" s="175"/>
      <c r="MO86" s="174">
        <v>160</v>
      </c>
      <c r="MP86" s="573"/>
      <c r="MQ86" s="175"/>
      <c r="MR86" s="174">
        <v>160</v>
      </c>
      <c r="MS86" s="573"/>
      <c r="MT86" s="175"/>
      <c r="MU86" s="278">
        <f t="shared" si="99"/>
        <v>0</v>
      </c>
      <c r="MV86" s="279">
        <f t="shared" si="100"/>
        <v>0</v>
      </c>
      <c r="MW86" s="280">
        <f t="shared" si="101"/>
        <v>0</v>
      </c>
      <c r="MX86" s="281">
        <f t="shared" si="102"/>
        <v>0</v>
      </c>
      <c r="MY86" s="23"/>
      <c r="MZ86" s="23"/>
      <c r="NA86" s="174">
        <v>160</v>
      </c>
      <c r="NB86" s="573"/>
      <c r="NC86" s="175"/>
      <c r="ND86" s="174">
        <v>160</v>
      </c>
      <c r="NE86" s="573"/>
      <c r="NF86" s="175"/>
      <c r="NG86" s="174">
        <v>160</v>
      </c>
      <c r="NH86" s="573"/>
      <c r="NI86" s="175"/>
      <c r="NJ86" s="174">
        <v>160</v>
      </c>
      <c r="NK86" s="573"/>
      <c r="NL86" s="175"/>
      <c r="NM86" s="174">
        <v>160</v>
      </c>
      <c r="NN86" s="573"/>
      <c r="NO86" s="175"/>
      <c r="NP86" s="174">
        <v>160</v>
      </c>
      <c r="NQ86" s="573"/>
      <c r="NR86" s="175"/>
      <c r="NS86" s="174">
        <v>160</v>
      </c>
      <c r="NT86" s="573"/>
      <c r="NU86" s="175"/>
      <c r="NV86" s="174">
        <v>160</v>
      </c>
      <c r="NW86" s="573"/>
      <c r="NX86" s="175"/>
      <c r="NY86" s="174">
        <v>160</v>
      </c>
      <c r="NZ86" s="573"/>
      <c r="OA86" s="175"/>
      <c r="OB86" s="174">
        <v>160</v>
      </c>
      <c r="OC86" s="573"/>
      <c r="OD86" s="175"/>
      <c r="OE86" s="174">
        <v>160</v>
      </c>
      <c r="OF86" s="573"/>
      <c r="OG86" s="175"/>
      <c r="OH86" s="174">
        <v>160</v>
      </c>
      <c r="OI86" s="573"/>
      <c r="OJ86" s="175"/>
      <c r="OK86" s="278">
        <f t="shared" si="103"/>
        <v>0</v>
      </c>
      <c r="OL86" s="279">
        <f t="shared" si="104"/>
        <v>0</v>
      </c>
      <c r="OM86" s="280">
        <f t="shared" si="105"/>
        <v>0</v>
      </c>
      <c r="ON86" s="281">
        <f t="shared" si="106"/>
        <v>0</v>
      </c>
      <c r="OO86" s="23"/>
      <c r="OP86" s="23"/>
      <c r="OQ86" s="571" t="s">
        <v>297</v>
      </c>
      <c r="OR86" s="577">
        <v>160</v>
      </c>
      <c r="OS86" s="573"/>
      <c r="OT86" s="175"/>
      <c r="OU86" s="278">
        <f t="shared" si="107"/>
        <v>0</v>
      </c>
      <c r="OV86" s="281">
        <f t="shared" si="108"/>
        <v>0</v>
      </c>
      <c r="OW86" s="280">
        <f t="shared" si="109"/>
        <v>0</v>
      </c>
      <c r="OX86" s="281">
        <f t="shared" si="110"/>
        <v>0</v>
      </c>
      <c r="OY86" s="574"/>
      <c r="OZ86" s="23"/>
      <c r="PA86" s="23"/>
      <c r="PB86" s="274">
        <f t="shared" si="63"/>
        <v>0</v>
      </c>
      <c r="PC86" s="275">
        <f t="shared" si="64"/>
        <v>0</v>
      </c>
      <c r="PD86" s="280">
        <f t="shared" si="65"/>
        <v>0</v>
      </c>
      <c r="PE86" s="281">
        <f t="shared" si="66"/>
        <v>0</v>
      </c>
      <c r="PF86" s="276">
        <f t="shared" si="67"/>
        <v>0</v>
      </c>
      <c r="PG86" s="277">
        <f t="shared" si="68"/>
        <v>0</v>
      </c>
      <c r="PH86" s="280">
        <f t="shared" si="69"/>
        <v>0</v>
      </c>
      <c r="PI86" s="279">
        <f t="shared" si="70"/>
        <v>0</v>
      </c>
      <c r="PJ86" s="406">
        <f t="shared" si="111"/>
        <v>0</v>
      </c>
      <c r="PK86" s="368">
        <f t="shared" si="112"/>
        <v>0</v>
      </c>
      <c r="PL86" s="409" t="s">
        <v>338</v>
      </c>
      <c r="PM86" s="373" t="s">
        <v>338</v>
      </c>
      <c r="PN86" s="406">
        <f t="shared" si="113"/>
        <v>0</v>
      </c>
      <c r="PO86" s="368">
        <f t="shared" si="114"/>
        <v>0</v>
      </c>
      <c r="PP86" s="26"/>
      <c r="PQ86" s="26"/>
      <c r="PR86" s="23"/>
      <c r="PX86" s="26"/>
    </row>
    <row r="87" spans="1:440" s="26" customFormat="1" ht="16.5" customHeight="1" x14ac:dyDescent="0.25">
      <c r="B87" s="118" t="s">
        <v>50</v>
      </c>
      <c r="C87" s="1094"/>
      <c r="D87" s="1095"/>
      <c r="E87" s="320"/>
      <c r="F87" s="656">
        <v>1</v>
      </c>
      <c r="G87" s="321"/>
      <c r="H87" s="122"/>
      <c r="I87" s="112">
        <f>INT(ROUND(F87,2)*(IF(RIGHT(G87,1)="*",data!$J$3*H87+(IF(H87&gt;0, data!$K$3,0)),(IF(G87&gt;0,data!$J$3*RIGHT(G87,5)+data!$K$3,0)))))</f>
        <v>0</v>
      </c>
      <c r="J87" s="112">
        <f>IF(E87&gt;0,I87*E87,0)</f>
        <v>0</v>
      </c>
      <c r="K87" s="112"/>
      <c r="L87" s="317"/>
      <c r="M87" s="316"/>
      <c r="N87" s="112">
        <f>INT(ROUND(F87,2)*(IF(J87&gt;0,(IF(L87="ano",data!$J$6,0)),0)))</f>
        <v>0</v>
      </c>
      <c r="O87" s="114">
        <f>IF(M87&gt;E87,N87*E87,N87*M87)</f>
        <v>0</v>
      </c>
      <c r="P87" s="123">
        <f>J87+O87</f>
        <v>0</v>
      </c>
      <c r="R87" s="116" t="str">
        <f t="shared" si="61"/>
        <v/>
      </c>
      <c r="S87" s="688"/>
      <c r="T87" s="117" t="s">
        <v>338</v>
      </c>
      <c r="U87" s="377" t="str">
        <f t="shared" si="62"/>
        <v/>
      </c>
      <c r="V87" s="26">
        <f>IF(P87&gt;0,IF(ISTEXT(C87)=TRUE,0,1),0)</f>
        <v>0</v>
      </c>
      <c r="W87" s="26">
        <f>IF(H87&gt;0,IF(RIGHT(G87,1)="*",0,1),0)</f>
        <v>0</v>
      </c>
      <c r="X87" s="26">
        <f>IF(OR(G87=data!$I$18,G87=data!$I$19,G87=data!$I$20,G87=data!$I$21,G87=data!$I$22,G87=data!$I$23,G87=data!$I$24,G87=data!$I$25,G87=data!$I$26,G87=data!$I$27,G87=data!$I$28,G87=data!$I$29,G87=data!$I$30,G87=data!$I$31,G87=data!$I$32,G87=data!$I$33,G87=data!$I$34,G87=data!$I$35,G87=data!$I$36,G87=data!$I$37,G87=data!$I$38,G87=data!$I$39,G87=data!$I$40,G87=data!$I$41,G87=data!$I$42,G87=data!$I$43,G87=data!$I$44),1,0)</f>
        <v>0</v>
      </c>
      <c r="Z87" s="176" t="s">
        <v>297</v>
      </c>
      <c r="AA87" s="10"/>
      <c r="AB87" s="10"/>
      <c r="AC87" s="168">
        <v>160</v>
      </c>
      <c r="AD87" s="328"/>
      <c r="AE87" s="223"/>
      <c r="AF87" s="168">
        <v>160</v>
      </c>
      <c r="AG87" s="328"/>
      <c r="AH87" s="223"/>
      <c r="AI87" s="168">
        <v>160</v>
      </c>
      <c r="AJ87" s="328"/>
      <c r="AK87" s="223"/>
      <c r="AL87" s="168">
        <v>160</v>
      </c>
      <c r="AM87" s="328"/>
      <c r="AN87" s="223"/>
      <c r="AO87" s="168">
        <v>160</v>
      </c>
      <c r="AP87" s="328"/>
      <c r="AQ87" s="223"/>
      <c r="AR87" s="168">
        <v>160</v>
      </c>
      <c r="AS87" s="328"/>
      <c r="AT87" s="223"/>
      <c r="AU87" s="168">
        <v>160</v>
      </c>
      <c r="AV87" s="328"/>
      <c r="AW87" s="223"/>
      <c r="AX87" s="168">
        <v>160</v>
      </c>
      <c r="AY87" s="328"/>
      <c r="AZ87" s="223"/>
      <c r="BA87" s="168">
        <v>160</v>
      </c>
      <c r="BB87" s="328"/>
      <c r="BC87" s="223"/>
      <c r="BD87" s="168">
        <v>160</v>
      </c>
      <c r="BE87" s="328"/>
      <c r="BF87" s="223"/>
      <c r="BG87" s="168">
        <v>160</v>
      </c>
      <c r="BH87" s="328"/>
      <c r="BI87" s="223"/>
      <c r="BJ87" s="168">
        <v>160</v>
      </c>
      <c r="BK87" s="328"/>
      <c r="BL87" s="223"/>
      <c r="BM87" s="280">
        <f t="shared" si="71"/>
        <v>0</v>
      </c>
      <c r="BN87" s="279">
        <f t="shared" si="72"/>
        <v>0</v>
      </c>
      <c r="BO87" s="280">
        <f t="shared" si="73"/>
        <v>0</v>
      </c>
      <c r="BP87" s="281">
        <f t="shared" si="74"/>
        <v>0</v>
      </c>
      <c r="BQ87" s="4"/>
      <c r="BR87" s="4"/>
      <c r="BS87" s="164">
        <v>160</v>
      </c>
      <c r="BT87" s="327"/>
      <c r="BU87" s="177"/>
      <c r="BV87" s="164">
        <v>160</v>
      </c>
      <c r="BW87" s="327"/>
      <c r="BX87" s="177"/>
      <c r="BY87" s="164">
        <v>160</v>
      </c>
      <c r="BZ87" s="327"/>
      <c r="CA87" s="177"/>
      <c r="CB87" s="164">
        <v>160</v>
      </c>
      <c r="CC87" s="327"/>
      <c r="CD87" s="177"/>
      <c r="CE87" s="164">
        <v>160</v>
      </c>
      <c r="CF87" s="327"/>
      <c r="CG87" s="177"/>
      <c r="CH87" s="164">
        <v>160</v>
      </c>
      <c r="CI87" s="327"/>
      <c r="CJ87" s="177"/>
      <c r="CK87" s="164">
        <v>160</v>
      </c>
      <c r="CL87" s="327"/>
      <c r="CM87" s="177"/>
      <c r="CN87" s="164">
        <v>160</v>
      </c>
      <c r="CO87" s="327"/>
      <c r="CP87" s="177"/>
      <c r="CQ87" s="164">
        <v>160</v>
      </c>
      <c r="CR87" s="327"/>
      <c r="CS87" s="177"/>
      <c r="CT87" s="164">
        <v>160</v>
      </c>
      <c r="CU87" s="327"/>
      <c r="CV87" s="177"/>
      <c r="CW87" s="164">
        <v>160</v>
      </c>
      <c r="CX87" s="327"/>
      <c r="CY87" s="177"/>
      <c r="CZ87" s="164">
        <v>160</v>
      </c>
      <c r="DA87" s="327"/>
      <c r="DB87" s="177"/>
      <c r="DC87" s="278">
        <f t="shared" si="75"/>
        <v>0</v>
      </c>
      <c r="DD87" s="279">
        <f t="shared" si="76"/>
        <v>0</v>
      </c>
      <c r="DE87" s="280">
        <f t="shared" si="77"/>
        <v>0</v>
      </c>
      <c r="DF87" s="281">
        <f t="shared" si="78"/>
        <v>0</v>
      </c>
      <c r="DG87" s="4"/>
      <c r="DH87" s="4"/>
      <c r="DI87" s="164">
        <v>160</v>
      </c>
      <c r="DJ87" s="327"/>
      <c r="DK87" s="177"/>
      <c r="DL87" s="164">
        <v>160</v>
      </c>
      <c r="DM87" s="327"/>
      <c r="DN87" s="177"/>
      <c r="DO87" s="164">
        <v>160</v>
      </c>
      <c r="DP87" s="327"/>
      <c r="DQ87" s="177"/>
      <c r="DR87" s="164">
        <v>160</v>
      </c>
      <c r="DS87" s="327"/>
      <c r="DT87" s="177"/>
      <c r="DU87" s="164">
        <v>160</v>
      </c>
      <c r="DV87" s="327"/>
      <c r="DW87" s="177"/>
      <c r="DX87" s="164">
        <v>160</v>
      </c>
      <c r="DY87" s="327"/>
      <c r="DZ87" s="177"/>
      <c r="EA87" s="164">
        <v>160</v>
      </c>
      <c r="EB87" s="327"/>
      <c r="EC87" s="177"/>
      <c r="ED87" s="164">
        <v>160</v>
      </c>
      <c r="EE87" s="327"/>
      <c r="EF87" s="177"/>
      <c r="EG87" s="164">
        <v>160</v>
      </c>
      <c r="EH87" s="327"/>
      <c r="EI87" s="177"/>
      <c r="EJ87" s="164">
        <v>160</v>
      </c>
      <c r="EK87" s="327"/>
      <c r="EL87" s="177"/>
      <c r="EM87" s="164">
        <v>160</v>
      </c>
      <c r="EN87" s="327"/>
      <c r="EO87" s="177"/>
      <c r="EP87" s="164">
        <v>160</v>
      </c>
      <c r="EQ87" s="327"/>
      <c r="ER87" s="177"/>
      <c r="ES87" s="278">
        <f t="shared" si="79"/>
        <v>0</v>
      </c>
      <c r="ET87" s="279">
        <f t="shared" si="80"/>
        <v>0</v>
      </c>
      <c r="EU87" s="280">
        <f t="shared" si="81"/>
        <v>0</v>
      </c>
      <c r="EV87" s="281">
        <f t="shared" si="82"/>
        <v>0</v>
      </c>
      <c r="EW87" s="4"/>
      <c r="EX87" s="4"/>
      <c r="EY87" s="164">
        <v>160</v>
      </c>
      <c r="EZ87" s="327"/>
      <c r="FA87" s="177"/>
      <c r="FB87" s="164">
        <v>160</v>
      </c>
      <c r="FC87" s="327"/>
      <c r="FD87" s="177"/>
      <c r="FE87" s="164">
        <v>160</v>
      </c>
      <c r="FF87" s="327"/>
      <c r="FG87" s="177"/>
      <c r="FH87" s="164">
        <v>160</v>
      </c>
      <c r="FI87" s="327"/>
      <c r="FJ87" s="177"/>
      <c r="FK87" s="164">
        <v>160</v>
      </c>
      <c r="FL87" s="327"/>
      <c r="FM87" s="177"/>
      <c r="FN87" s="164">
        <v>160</v>
      </c>
      <c r="FO87" s="327"/>
      <c r="FP87" s="177"/>
      <c r="FQ87" s="164">
        <v>160</v>
      </c>
      <c r="FR87" s="327"/>
      <c r="FS87" s="177"/>
      <c r="FT87" s="164">
        <v>160</v>
      </c>
      <c r="FU87" s="327"/>
      <c r="FV87" s="177"/>
      <c r="FW87" s="164">
        <v>160</v>
      </c>
      <c r="FX87" s="327"/>
      <c r="FY87" s="177"/>
      <c r="FZ87" s="164">
        <v>160</v>
      </c>
      <c r="GA87" s="327"/>
      <c r="GB87" s="177"/>
      <c r="GC87" s="164">
        <v>160</v>
      </c>
      <c r="GD87" s="327"/>
      <c r="GE87" s="177"/>
      <c r="GF87" s="164">
        <v>160</v>
      </c>
      <c r="GG87" s="327"/>
      <c r="GH87" s="177"/>
      <c r="GI87" s="278">
        <f t="shared" si="83"/>
        <v>0</v>
      </c>
      <c r="GJ87" s="279">
        <f t="shared" si="84"/>
        <v>0</v>
      </c>
      <c r="GK87" s="280">
        <f t="shared" si="85"/>
        <v>0</v>
      </c>
      <c r="GL87" s="281">
        <f t="shared" si="86"/>
        <v>0</v>
      </c>
      <c r="GM87" s="4"/>
      <c r="GN87" s="4"/>
      <c r="GO87" s="164">
        <v>160</v>
      </c>
      <c r="GP87" s="327"/>
      <c r="GQ87" s="177"/>
      <c r="GR87" s="164">
        <v>160</v>
      </c>
      <c r="GS87" s="327"/>
      <c r="GT87" s="177"/>
      <c r="GU87" s="164">
        <v>160</v>
      </c>
      <c r="GV87" s="327"/>
      <c r="GW87" s="177"/>
      <c r="GX87" s="164">
        <v>160</v>
      </c>
      <c r="GY87" s="327"/>
      <c r="GZ87" s="177"/>
      <c r="HA87" s="164">
        <v>160</v>
      </c>
      <c r="HB87" s="327"/>
      <c r="HC87" s="177"/>
      <c r="HD87" s="164">
        <v>160</v>
      </c>
      <c r="HE87" s="327"/>
      <c r="HF87" s="177"/>
      <c r="HG87" s="164">
        <v>160</v>
      </c>
      <c r="HH87" s="327"/>
      <c r="HI87" s="177"/>
      <c r="HJ87" s="164">
        <v>160</v>
      </c>
      <c r="HK87" s="327"/>
      <c r="HL87" s="177"/>
      <c r="HM87" s="164">
        <v>160</v>
      </c>
      <c r="HN87" s="327"/>
      <c r="HO87" s="177"/>
      <c r="HP87" s="164">
        <v>160</v>
      </c>
      <c r="HQ87" s="327"/>
      <c r="HR87" s="177"/>
      <c r="HS87" s="164">
        <v>160</v>
      </c>
      <c r="HT87" s="327"/>
      <c r="HU87" s="177"/>
      <c r="HV87" s="164">
        <v>160</v>
      </c>
      <c r="HW87" s="327"/>
      <c r="HX87" s="177"/>
      <c r="HY87" s="278">
        <f t="shared" si="87"/>
        <v>0</v>
      </c>
      <c r="HZ87" s="279">
        <f t="shared" si="88"/>
        <v>0</v>
      </c>
      <c r="IA87" s="280">
        <f t="shared" si="89"/>
        <v>0</v>
      </c>
      <c r="IB87" s="281">
        <f t="shared" si="90"/>
        <v>0</v>
      </c>
      <c r="IC87" s="4"/>
      <c r="ID87" s="4"/>
      <c r="IE87" s="164">
        <v>160</v>
      </c>
      <c r="IF87" s="327"/>
      <c r="IG87" s="177"/>
      <c r="IH87" s="164">
        <v>160</v>
      </c>
      <c r="II87" s="327"/>
      <c r="IJ87" s="177"/>
      <c r="IK87" s="164">
        <v>160</v>
      </c>
      <c r="IL87" s="327"/>
      <c r="IM87" s="177"/>
      <c r="IN87" s="164">
        <v>160</v>
      </c>
      <c r="IO87" s="327"/>
      <c r="IP87" s="177"/>
      <c r="IQ87" s="164">
        <v>160</v>
      </c>
      <c r="IR87" s="327"/>
      <c r="IS87" s="177"/>
      <c r="IT87" s="164">
        <v>160</v>
      </c>
      <c r="IU87" s="327"/>
      <c r="IV87" s="177"/>
      <c r="IW87" s="164">
        <v>160</v>
      </c>
      <c r="IX87" s="327"/>
      <c r="IY87" s="177"/>
      <c r="IZ87" s="164">
        <v>160</v>
      </c>
      <c r="JA87" s="327"/>
      <c r="JB87" s="177"/>
      <c r="JC87" s="164">
        <v>160</v>
      </c>
      <c r="JD87" s="327"/>
      <c r="JE87" s="177"/>
      <c r="JF87" s="164">
        <v>160</v>
      </c>
      <c r="JG87" s="327"/>
      <c r="JH87" s="177"/>
      <c r="JI87" s="164">
        <v>160</v>
      </c>
      <c r="JJ87" s="327"/>
      <c r="JK87" s="177"/>
      <c r="JL87" s="164">
        <v>160</v>
      </c>
      <c r="JM87" s="327"/>
      <c r="JN87" s="177"/>
      <c r="JO87" s="278">
        <f t="shared" si="91"/>
        <v>0</v>
      </c>
      <c r="JP87" s="279">
        <f t="shared" si="92"/>
        <v>0</v>
      </c>
      <c r="JQ87" s="280">
        <f t="shared" si="93"/>
        <v>0</v>
      </c>
      <c r="JR87" s="281">
        <f t="shared" si="94"/>
        <v>0</v>
      </c>
      <c r="JS87" s="4"/>
      <c r="JT87" s="4"/>
      <c r="JU87" s="164">
        <v>160</v>
      </c>
      <c r="JV87" s="327"/>
      <c r="JW87" s="177"/>
      <c r="JX87" s="164">
        <v>160</v>
      </c>
      <c r="JY87" s="327"/>
      <c r="JZ87" s="177"/>
      <c r="KA87" s="164">
        <v>160</v>
      </c>
      <c r="KB87" s="327"/>
      <c r="KC87" s="177"/>
      <c r="KD87" s="164">
        <v>160</v>
      </c>
      <c r="KE87" s="327"/>
      <c r="KF87" s="177"/>
      <c r="KG87" s="164">
        <v>160</v>
      </c>
      <c r="KH87" s="327"/>
      <c r="KI87" s="177"/>
      <c r="KJ87" s="164">
        <v>160</v>
      </c>
      <c r="KK87" s="327"/>
      <c r="KL87" s="177"/>
      <c r="KM87" s="164">
        <v>160</v>
      </c>
      <c r="KN87" s="327"/>
      <c r="KO87" s="177"/>
      <c r="KP87" s="164">
        <v>160</v>
      </c>
      <c r="KQ87" s="327"/>
      <c r="KR87" s="177"/>
      <c r="KS87" s="164">
        <v>160</v>
      </c>
      <c r="KT87" s="327"/>
      <c r="KU87" s="177"/>
      <c r="KV87" s="164">
        <v>160</v>
      </c>
      <c r="KW87" s="327"/>
      <c r="KX87" s="177"/>
      <c r="KY87" s="164">
        <v>160</v>
      </c>
      <c r="KZ87" s="327"/>
      <c r="LA87" s="177"/>
      <c r="LB87" s="164">
        <v>160</v>
      </c>
      <c r="LC87" s="327"/>
      <c r="LD87" s="177"/>
      <c r="LE87" s="278">
        <f t="shared" si="95"/>
        <v>0</v>
      </c>
      <c r="LF87" s="279">
        <f t="shared" si="96"/>
        <v>0</v>
      </c>
      <c r="LG87" s="280">
        <f t="shared" si="97"/>
        <v>0</v>
      </c>
      <c r="LH87" s="281">
        <f t="shared" si="98"/>
        <v>0</v>
      </c>
      <c r="LI87" s="4"/>
      <c r="LJ87" s="4"/>
      <c r="LK87" s="164">
        <v>160</v>
      </c>
      <c r="LL87" s="327"/>
      <c r="LM87" s="177"/>
      <c r="LN87" s="164">
        <v>160</v>
      </c>
      <c r="LO87" s="327"/>
      <c r="LP87" s="177"/>
      <c r="LQ87" s="164">
        <v>160</v>
      </c>
      <c r="LR87" s="327"/>
      <c r="LS87" s="177"/>
      <c r="LT87" s="164">
        <v>160</v>
      </c>
      <c r="LU87" s="327"/>
      <c r="LV87" s="177"/>
      <c r="LW87" s="164">
        <v>160</v>
      </c>
      <c r="LX87" s="327"/>
      <c r="LY87" s="177"/>
      <c r="LZ87" s="164">
        <v>160</v>
      </c>
      <c r="MA87" s="327"/>
      <c r="MB87" s="177"/>
      <c r="MC87" s="164">
        <v>160</v>
      </c>
      <c r="MD87" s="327"/>
      <c r="ME87" s="177"/>
      <c r="MF87" s="164">
        <v>160</v>
      </c>
      <c r="MG87" s="327"/>
      <c r="MH87" s="177"/>
      <c r="MI87" s="164">
        <v>160</v>
      </c>
      <c r="MJ87" s="327"/>
      <c r="MK87" s="177"/>
      <c r="ML87" s="164">
        <v>160</v>
      </c>
      <c r="MM87" s="327"/>
      <c r="MN87" s="177"/>
      <c r="MO87" s="164">
        <v>160</v>
      </c>
      <c r="MP87" s="327"/>
      <c r="MQ87" s="177"/>
      <c r="MR87" s="164">
        <v>160</v>
      </c>
      <c r="MS87" s="327"/>
      <c r="MT87" s="177"/>
      <c r="MU87" s="278">
        <f t="shared" si="99"/>
        <v>0</v>
      </c>
      <c r="MV87" s="279">
        <f t="shared" si="100"/>
        <v>0</v>
      </c>
      <c r="MW87" s="280">
        <f t="shared" si="101"/>
        <v>0</v>
      </c>
      <c r="MX87" s="281">
        <f t="shared" si="102"/>
        <v>0</v>
      </c>
      <c r="MY87" s="4"/>
      <c r="MZ87" s="4"/>
      <c r="NA87" s="164">
        <v>160</v>
      </c>
      <c r="NB87" s="327"/>
      <c r="NC87" s="177"/>
      <c r="ND87" s="164">
        <v>160</v>
      </c>
      <c r="NE87" s="327"/>
      <c r="NF87" s="177"/>
      <c r="NG87" s="164">
        <v>160</v>
      </c>
      <c r="NH87" s="327"/>
      <c r="NI87" s="177"/>
      <c r="NJ87" s="164">
        <v>160</v>
      </c>
      <c r="NK87" s="327"/>
      <c r="NL87" s="177"/>
      <c r="NM87" s="164">
        <v>160</v>
      </c>
      <c r="NN87" s="327"/>
      <c r="NO87" s="177"/>
      <c r="NP87" s="164">
        <v>160</v>
      </c>
      <c r="NQ87" s="327"/>
      <c r="NR87" s="177"/>
      <c r="NS87" s="164">
        <v>160</v>
      </c>
      <c r="NT87" s="327"/>
      <c r="NU87" s="177"/>
      <c r="NV87" s="164">
        <v>160</v>
      </c>
      <c r="NW87" s="327"/>
      <c r="NX87" s="177"/>
      <c r="NY87" s="164">
        <v>160</v>
      </c>
      <c r="NZ87" s="327"/>
      <c r="OA87" s="177"/>
      <c r="OB87" s="164">
        <v>160</v>
      </c>
      <c r="OC87" s="327"/>
      <c r="OD87" s="177"/>
      <c r="OE87" s="164">
        <v>160</v>
      </c>
      <c r="OF87" s="327"/>
      <c r="OG87" s="177"/>
      <c r="OH87" s="164">
        <v>160</v>
      </c>
      <c r="OI87" s="327"/>
      <c r="OJ87" s="177"/>
      <c r="OK87" s="278">
        <f t="shared" si="103"/>
        <v>0</v>
      </c>
      <c r="OL87" s="279">
        <f t="shared" si="104"/>
        <v>0</v>
      </c>
      <c r="OM87" s="280">
        <f t="shared" si="105"/>
        <v>0</v>
      </c>
      <c r="ON87" s="281">
        <f t="shared" si="106"/>
        <v>0</v>
      </c>
      <c r="OO87" s="4"/>
      <c r="OP87" s="4"/>
      <c r="OQ87" s="283" t="s">
        <v>297</v>
      </c>
      <c r="OR87" s="354">
        <v>160</v>
      </c>
      <c r="OS87" s="327"/>
      <c r="OT87" s="177"/>
      <c r="OU87" s="278">
        <f t="shared" si="107"/>
        <v>0</v>
      </c>
      <c r="OV87" s="281">
        <f t="shared" si="108"/>
        <v>0</v>
      </c>
      <c r="OW87" s="280">
        <f t="shared" si="109"/>
        <v>0</v>
      </c>
      <c r="OX87" s="281">
        <f t="shared" si="110"/>
        <v>0</v>
      </c>
      <c r="OY87" s="293"/>
      <c r="OZ87" s="4"/>
      <c r="PA87" s="4"/>
      <c r="PB87" s="274">
        <f t="shared" si="63"/>
        <v>0</v>
      </c>
      <c r="PC87" s="275">
        <f t="shared" si="64"/>
        <v>0</v>
      </c>
      <c r="PD87" s="280">
        <f t="shared" si="65"/>
        <v>0</v>
      </c>
      <c r="PE87" s="281">
        <f t="shared" si="66"/>
        <v>0</v>
      </c>
      <c r="PF87" s="276">
        <f t="shared" si="67"/>
        <v>0</v>
      </c>
      <c r="PG87" s="277">
        <f t="shared" si="68"/>
        <v>0</v>
      </c>
      <c r="PH87" s="280">
        <f t="shared" si="69"/>
        <v>0</v>
      </c>
      <c r="PI87" s="279">
        <f t="shared" si="70"/>
        <v>0</v>
      </c>
      <c r="PJ87" s="406">
        <f t="shared" si="111"/>
        <v>0</v>
      </c>
      <c r="PK87" s="368">
        <f t="shared" si="112"/>
        <v>0</v>
      </c>
      <c r="PL87" s="409" t="s">
        <v>338</v>
      </c>
      <c r="PM87" s="373" t="s">
        <v>338</v>
      </c>
      <c r="PN87" s="406">
        <f t="shared" si="113"/>
        <v>0</v>
      </c>
      <c r="PO87" s="368">
        <f t="shared" si="114"/>
        <v>0</v>
      </c>
      <c r="PR87" s="4"/>
    </row>
    <row r="88" spans="1:440" s="28" customFormat="1" ht="15" hidden="1" customHeight="1" x14ac:dyDescent="0.25">
      <c r="A88" s="26"/>
      <c r="B88" s="118"/>
      <c r="C88" s="585"/>
      <c r="D88" s="586"/>
      <c r="E88" s="589"/>
      <c r="F88" s="656"/>
      <c r="G88" s="588"/>
      <c r="H88" s="119"/>
      <c r="I88" s="112">
        <f>INT(ROUND(F88,2)*(IF(RIGHT(G88,1)="*",data!$J$3*H88+(IF(H88&gt;0, data!$K$3,0)),(IF(G88&gt;0,data!$J$3*RIGHT(G88,5)+data!$K$3,0)))))</f>
        <v>0</v>
      </c>
      <c r="J88" s="112"/>
      <c r="K88" s="112"/>
      <c r="L88" s="543"/>
      <c r="M88" s="536"/>
      <c r="N88" s="112">
        <f>INT(ROUND(F88,2)*(IF(J88&gt;0,(IF(L88="ano",data!$J$6,0)),0)))</f>
        <v>0</v>
      </c>
      <c r="O88" s="114"/>
      <c r="P88" s="123"/>
      <c r="Q88" s="26"/>
      <c r="R88" s="116" t="str">
        <f t="shared" si="61"/>
        <v/>
      </c>
      <c r="S88" s="688"/>
      <c r="T88" s="117" t="s">
        <v>338</v>
      </c>
      <c r="U88" s="377" t="str">
        <f t="shared" si="62"/>
        <v/>
      </c>
      <c r="X88" s="26">
        <f>IF(OR(G88=data!$I$18,G88=data!$I$19,G88=data!$I$20,G88=data!$I$21,G88=data!$I$22,G88=data!$I$23,G88=data!$I$24,G88=data!$I$25,G88=data!$I$26,G88=data!$I$27,G88=data!$I$28,G88=data!$I$29,G88=data!$I$30,G88=data!$I$31,G88=data!$I$32,G88=data!$I$33,G88=data!$I$34,G88=data!$I$35,G88=data!$I$36,G88=data!$I$37,G88=data!$I$38,G88=data!$I$39,G88=data!$I$40,G88=data!$I$41,G88=data!$I$42,G88=data!$I$43,G88=data!$I$44),1,0)</f>
        <v>0</v>
      </c>
      <c r="Y88" s="26"/>
      <c r="Z88" s="173" t="s">
        <v>297</v>
      </c>
      <c r="AA88" s="10"/>
      <c r="AB88" s="10"/>
      <c r="AC88" s="560">
        <v>160</v>
      </c>
      <c r="AD88" s="561"/>
      <c r="AE88" s="562"/>
      <c r="AF88" s="560">
        <v>160</v>
      </c>
      <c r="AG88" s="561"/>
      <c r="AH88" s="562"/>
      <c r="AI88" s="560">
        <v>160</v>
      </c>
      <c r="AJ88" s="561"/>
      <c r="AK88" s="562"/>
      <c r="AL88" s="560">
        <v>160</v>
      </c>
      <c r="AM88" s="561"/>
      <c r="AN88" s="562"/>
      <c r="AO88" s="560">
        <v>160</v>
      </c>
      <c r="AP88" s="561"/>
      <c r="AQ88" s="562"/>
      <c r="AR88" s="560">
        <v>160</v>
      </c>
      <c r="AS88" s="561"/>
      <c r="AT88" s="562"/>
      <c r="AU88" s="560">
        <v>160</v>
      </c>
      <c r="AV88" s="561"/>
      <c r="AW88" s="562"/>
      <c r="AX88" s="560">
        <v>160</v>
      </c>
      <c r="AY88" s="561"/>
      <c r="AZ88" s="562"/>
      <c r="BA88" s="560">
        <v>160</v>
      </c>
      <c r="BB88" s="561"/>
      <c r="BC88" s="562"/>
      <c r="BD88" s="560">
        <v>160</v>
      </c>
      <c r="BE88" s="561"/>
      <c r="BF88" s="562"/>
      <c r="BG88" s="560">
        <v>160</v>
      </c>
      <c r="BH88" s="561"/>
      <c r="BI88" s="562"/>
      <c r="BJ88" s="560">
        <v>160</v>
      </c>
      <c r="BK88" s="561"/>
      <c r="BL88" s="562"/>
      <c r="BM88" s="280">
        <f t="shared" si="71"/>
        <v>0</v>
      </c>
      <c r="BN88" s="279">
        <f t="shared" si="72"/>
        <v>0</v>
      </c>
      <c r="BO88" s="280">
        <f t="shared" si="73"/>
        <v>0</v>
      </c>
      <c r="BP88" s="281">
        <f t="shared" si="74"/>
        <v>0</v>
      </c>
      <c r="BQ88" s="23"/>
      <c r="BR88" s="23"/>
      <c r="BS88" s="174">
        <v>160</v>
      </c>
      <c r="BT88" s="573"/>
      <c r="BU88" s="175"/>
      <c r="BV88" s="174">
        <v>160</v>
      </c>
      <c r="BW88" s="573"/>
      <c r="BX88" s="175"/>
      <c r="BY88" s="174">
        <v>160</v>
      </c>
      <c r="BZ88" s="573"/>
      <c r="CA88" s="175"/>
      <c r="CB88" s="174">
        <v>160</v>
      </c>
      <c r="CC88" s="573"/>
      <c r="CD88" s="175"/>
      <c r="CE88" s="174">
        <v>160</v>
      </c>
      <c r="CF88" s="573"/>
      <c r="CG88" s="175"/>
      <c r="CH88" s="174">
        <v>160</v>
      </c>
      <c r="CI88" s="573"/>
      <c r="CJ88" s="175"/>
      <c r="CK88" s="174">
        <v>160</v>
      </c>
      <c r="CL88" s="573"/>
      <c r="CM88" s="175"/>
      <c r="CN88" s="174">
        <v>160</v>
      </c>
      <c r="CO88" s="573"/>
      <c r="CP88" s="175"/>
      <c r="CQ88" s="174">
        <v>160</v>
      </c>
      <c r="CR88" s="573"/>
      <c r="CS88" s="175"/>
      <c r="CT88" s="174">
        <v>160</v>
      </c>
      <c r="CU88" s="573"/>
      <c r="CV88" s="175"/>
      <c r="CW88" s="174">
        <v>160</v>
      </c>
      <c r="CX88" s="573"/>
      <c r="CY88" s="175"/>
      <c r="CZ88" s="174">
        <v>160</v>
      </c>
      <c r="DA88" s="573"/>
      <c r="DB88" s="175"/>
      <c r="DC88" s="278">
        <f t="shared" si="75"/>
        <v>0</v>
      </c>
      <c r="DD88" s="279">
        <f t="shared" si="76"/>
        <v>0</v>
      </c>
      <c r="DE88" s="280">
        <f t="shared" si="77"/>
        <v>0</v>
      </c>
      <c r="DF88" s="281">
        <f t="shared" si="78"/>
        <v>0</v>
      </c>
      <c r="DG88" s="23"/>
      <c r="DH88" s="23"/>
      <c r="DI88" s="174">
        <v>160</v>
      </c>
      <c r="DJ88" s="573"/>
      <c r="DK88" s="175"/>
      <c r="DL88" s="174">
        <v>160</v>
      </c>
      <c r="DM88" s="573"/>
      <c r="DN88" s="175"/>
      <c r="DO88" s="174">
        <v>160</v>
      </c>
      <c r="DP88" s="573"/>
      <c r="DQ88" s="175"/>
      <c r="DR88" s="174">
        <v>160</v>
      </c>
      <c r="DS88" s="573"/>
      <c r="DT88" s="175"/>
      <c r="DU88" s="174">
        <v>160</v>
      </c>
      <c r="DV88" s="573"/>
      <c r="DW88" s="175"/>
      <c r="DX88" s="174">
        <v>160</v>
      </c>
      <c r="DY88" s="573"/>
      <c r="DZ88" s="175"/>
      <c r="EA88" s="174">
        <v>160</v>
      </c>
      <c r="EB88" s="573"/>
      <c r="EC88" s="175"/>
      <c r="ED88" s="174">
        <v>160</v>
      </c>
      <c r="EE88" s="573"/>
      <c r="EF88" s="175"/>
      <c r="EG88" s="174">
        <v>160</v>
      </c>
      <c r="EH88" s="573"/>
      <c r="EI88" s="175"/>
      <c r="EJ88" s="174">
        <v>160</v>
      </c>
      <c r="EK88" s="573"/>
      <c r="EL88" s="175"/>
      <c r="EM88" s="174">
        <v>160</v>
      </c>
      <c r="EN88" s="573"/>
      <c r="EO88" s="175"/>
      <c r="EP88" s="174">
        <v>160</v>
      </c>
      <c r="EQ88" s="573"/>
      <c r="ER88" s="175"/>
      <c r="ES88" s="278">
        <f t="shared" si="79"/>
        <v>0</v>
      </c>
      <c r="ET88" s="279">
        <f t="shared" si="80"/>
        <v>0</v>
      </c>
      <c r="EU88" s="280">
        <f t="shared" si="81"/>
        <v>0</v>
      </c>
      <c r="EV88" s="281">
        <f t="shared" si="82"/>
        <v>0</v>
      </c>
      <c r="EW88" s="23"/>
      <c r="EX88" s="23"/>
      <c r="EY88" s="174">
        <v>160</v>
      </c>
      <c r="EZ88" s="573"/>
      <c r="FA88" s="175"/>
      <c r="FB88" s="174">
        <v>160</v>
      </c>
      <c r="FC88" s="573"/>
      <c r="FD88" s="175"/>
      <c r="FE88" s="174">
        <v>160</v>
      </c>
      <c r="FF88" s="573"/>
      <c r="FG88" s="175"/>
      <c r="FH88" s="174">
        <v>160</v>
      </c>
      <c r="FI88" s="573"/>
      <c r="FJ88" s="175"/>
      <c r="FK88" s="174">
        <v>160</v>
      </c>
      <c r="FL88" s="573"/>
      <c r="FM88" s="175"/>
      <c r="FN88" s="174">
        <v>160</v>
      </c>
      <c r="FO88" s="573"/>
      <c r="FP88" s="175"/>
      <c r="FQ88" s="174">
        <v>160</v>
      </c>
      <c r="FR88" s="573"/>
      <c r="FS88" s="175"/>
      <c r="FT88" s="174">
        <v>160</v>
      </c>
      <c r="FU88" s="573"/>
      <c r="FV88" s="175"/>
      <c r="FW88" s="174">
        <v>160</v>
      </c>
      <c r="FX88" s="573"/>
      <c r="FY88" s="175"/>
      <c r="FZ88" s="174">
        <v>160</v>
      </c>
      <c r="GA88" s="573"/>
      <c r="GB88" s="175"/>
      <c r="GC88" s="174">
        <v>160</v>
      </c>
      <c r="GD88" s="573"/>
      <c r="GE88" s="175"/>
      <c r="GF88" s="174">
        <v>160</v>
      </c>
      <c r="GG88" s="573"/>
      <c r="GH88" s="175"/>
      <c r="GI88" s="278">
        <f t="shared" si="83"/>
        <v>0</v>
      </c>
      <c r="GJ88" s="279">
        <f t="shared" si="84"/>
        <v>0</v>
      </c>
      <c r="GK88" s="280">
        <f t="shared" si="85"/>
        <v>0</v>
      </c>
      <c r="GL88" s="281">
        <f t="shared" si="86"/>
        <v>0</v>
      </c>
      <c r="GM88" s="23"/>
      <c r="GN88" s="23"/>
      <c r="GO88" s="174">
        <v>160</v>
      </c>
      <c r="GP88" s="573"/>
      <c r="GQ88" s="175"/>
      <c r="GR88" s="174">
        <v>160</v>
      </c>
      <c r="GS88" s="573"/>
      <c r="GT88" s="175"/>
      <c r="GU88" s="174">
        <v>160</v>
      </c>
      <c r="GV88" s="573"/>
      <c r="GW88" s="175"/>
      <c r="GX88" s="174">
        <v>160</v>
      </c>
      <c r="GY88" s="573"/>
      <c r="GZ88" s="175"/>
      <c r="HA88" s="174">
        <v>160</v>
      </c>
      <c r="HB88" s="573"/>
      <c r="HC88" s="175"/>
      <c r="HD88" s="174">
        <v>160</v>
      </c>
      <c r="HE88" s="573"/>
      <c r="HF88" s="175"/>
      <c r="HG88" s="174">
        <v>160</v>
      </c>
      <c r="HH88" s="573"/>
      <c r="HI88" s="175"/>
      <c r="HJ88" s="174">
        <v>160</v>
      </c>
      <c r="HK88" s="573"/>
      <c r="HL88" s="175"/>
      <c r="HM88" s="174">
        <v>160</v>
      </c>
      <c r="HN88" s="573"/>
      <c r="HO88" s="175"/>
      <c r="HP88" s="174">
        <v>160</v>
      </c>
      <c r="HQ88" s="573"/>
      <c r="HR88" s="175"/>
      <c r="HS88" s="174">
        <v>160</v>
      </c>
      <c r="HT88" s="573"/>
      <c r="HU88" s="175"/>
      <c r="HV88" s="174">
        <v>160</v>
      </c>
      <c r="HW88" s="573"/>
      <c r="HX88" s="175"/>
      <c r="HY88" s="278">
        <f t="shared" si="87"/>
        <v>0</v>
      </c>
      <c r="HZ88" s="279">
        <f t="shared" si="88"/>
        <v>0</v>
      </c>
      <c r="IA88" s="280">
        <f t="shared" si="89"/>
        <v>0</v>
      </c>
      <c r="IB88" s="281">
        <f t="shared" si="90"/>
        <v>0</v>
      </c>
      <c r="IC88" s="23"/>
      <c r="ID88" s="23"/>
      <c r="IE88" s="174">
        <v>160</v>
      </c>
      <c r="IF88" s="573"/>
      <c r="IG88" s="175"/>
      <c r="IH88" s="174">
        <v>160</v>
      </c>
      <c r="II88" s="573"/>
      <c r="IJ88" s="175"/>
      <c r="IK88" s="174">
        <v>160</v>
      </c>
      <c r="IL88" s="573"/>
      <c r="IM88" s="175"/>
      <c r="IN88" s="174">
        <v>160</v>
      </c>
      <c r="IO88" s="573"/>
      <c r="IP88" s="175"/>
      <c r="IQ88" s="174">
        <v>160</v>
      </c>
      <c r="IR88" s="573"/>
      <c r="IS88" s="175"/>
      <c r="IT88" s="174">
        <v>160</v>
      </c>
      <c r="IU88" s="573"/>
      <c r="IV88" s="175"/>
      <c r="IW88" s="174">
        <v>160</v>
      </c>
      <c r="IX88" s="573"/>
      <c r="IY88" s="175"/>
      <c r="IZ88" s="174">
        <v>160</v>
      </c>
      <c r="JA88" s="573"/>
      <c r="JB88" s="175"/>
      <c r="JC88" s="174">
        <v>160</v>
      </c>
      <c r="JD88" s="573"/>
      <c r="JE88" s="175"/>
      <c r="JF88" s="174">
        <v>160</v>
      </c>
      <c r="JG88" s="573"/>
      <c r="JH88" s="175"/>
      <c r="JI88" s="174">
        <v>160</v>
      </c>
      <c r="JJ88" s="573"/>
      <c r="JK88" s="175"/>
      <c r="JL88" s="174">
        <v>160</v>
      </c>
      <c r="JM88" s="573"/>
      <c r="JN88" s="175"/>
      <c r="JO88" s="278">
        <f t="shared" si="91"/>
        <v>0</v>
      </c>
      <c r="JP88" s="279">
        <f t="shared" si="92"/>
        <v>0</v>
      </c>
      <c r="JQ88" s="280">
        <f t="shared" si="93"/>
        <v>0</v>
      </c>
      <c r="JR88" s="281">
        <f t="shared" si="94"/>
        <v>0</v>
      </c>
      <c r="JS88" s="23"/>
      <c r="JT88" s="23"/>
      <c r="JU88" s="174">
        <v>160</v>
      </c>
      <c r="JV88" s="573"/>
      <c r="JW88" s="175"/>
      <c r="JX88" s="174">
        <v>160</v>
      </c>
      <c r="JY88" s="573"/>
      <c r="JZ88" s="175"/>
      <c r="KA88" s="174">
        <v>160</v>
      </c>
      <c r="KB88" s="573"/>
      <c r="KC88" s="175"/>
      <c r="KD88" s="174">
        <v>160</v>
      </c>
      <c r="KE88" s="573"/>
      <c r="KF88" s="175"/>
      <c r="KG88" s="174">
        <v>160</v>
      </c>
      <c r="KH88" s="573"/>
      <c r="KI88" s="175"/>
      <c r="KJ88" s="174">
        <v>160</v>
      </c>
      <c r="KK88" s="573"/>
      <c r="KL88" s="175"/>
      <c r="KM88" s="174">
        <v>160</v>
      </c>
      <c r="KN88" s="573"/>
      <c r="KO88" s="175"/>
      <c r="KP88" s="174">
        <v>160</v>
      </c>
      <c r="KQ88" s="573"/>
      <c r="KR88" s="175"/>
      <c r="KS88" s="174">
        <v>160</v>
      </c>
      <c r="KT88" s="573"/>
      <c r="KU88" s="175"/>
      <c r="KV88" s="174">
        <v>160</v>
      </c>
      <c r="KW88" s="573"/>
      <c r="KX88" s="175"/>
      <c r="KY88" s="174">
        <v>160</v>
      </c>
      <c r="KZ88" s="573"/>
      <c r="LA88" s="175"/>
      <c r="LB88" s="174">
        <v>160</v>
      </c>
      <c r="LC88" s="573"/>
      <c r="LD88" s="175"/>
      <c r="LE88" s="278">
        <f t="shared" si="95"/>
        <v>0</v>
      </c>
      <c r="LF88" s="279">
        <f t="shared" si="96"/>
        <v>0</v>
      </c>
      <c r="LG88" s="280">
        <f t="shared" si="97"/>
        <v>0</v>
      </c>
      <c r="LH88" s="281">
        <f t="shared" si="98"/>
        <v>0</v>
      </c>
      <c r="LI88" s="23"/>
      <c r="LJ88" s="23"/>
      <c r="LK88" s="174">
        <v>160</v>
      </c>
      <c r="LL88" s="573"/>
      <c r="LM88" s="175"/>
      <c r="LN88" s="174">
        <v>160</v>
      </c>
      <c r="LO88" s="573"/>
      <c r="LP88" s="175"/>
      <c r="LQ88" s="174">
        <v>160</v>
      </c>
      <c r="LR88" s="573"/>
      <c r="LS88" s="175"/>
      <c r="LT88" s="174">
        <v>160</v>
      </c>
      <c r="LU88" s="573"/>
      <c r="LV88" s="175"/>
      <c r="LW88" s="174">
        <v>160</v>
      </c>
      <c r="LX88" s="573"/>
      <c r="LY88" s="175"/>
      <c r="LZ88" s="174">
        <v>160</v>
      </c>
      <c r="MA88" s="573"/>
      <c r="MB88" s="175"/>
      <c r="MC88" s="174">
        <v>160</v>
      </c>
      <c r="MD88" s="573"/>
      <c r="ME88" s="175"/>
      <c r="MF88" s="174">
        <v>160</v>
      </c>
      <c r="MG88" s="573"/>
      <c r="MH88" s="175"/>
      <c r="MI88" s="174">
        <v>160</v>
      </c>
      <c r="MJ88" s="573"/>
      <c r="MK88" s="175"/>
      <c r="ML88" s="174">
        <v>160</v>
      </c>
      <c r="MM88" s="573"/>
      <c r="MN88" s="175"/>
      <c r="MO88" s="174">
        <v>160</v>
      </c>
      <c r="MP88" s="573"/>
      <c r="MQ88" s="175"/>
      <c r="MR88" s="174">
        <v>160</v>
      </c>
      <c r="MS88" s="573"/>
      <c r="MT88" s="175"/>
      <c r="MU88" s="278">
        <f t="shared" si="99"/>
        <v>0</v>
      </c>
      <c r="MV88" s="279">
        <f t="shared" si="100"/>
        <v>0</v>
      </c>
      <c r="MW88" s="280">
        <f t="shared" si="101"/>
        <v>0</v>
      </c>
      <c r="MX88" s="281">
        <f t="shared" si="102"/>
        <v>0</v>
      </c>
      <c r="MY88" s="23"/>
      <c r="MZ88" s="23"/>
      <c r="NA88" s="174">
        <v>160</v>
      </c>
      <c r="NB88" s="573"/>
      <c r="NC88" s="175"/>
      <c r="ND88" s="174">
        <v>160</v>
      </c>
      <c r="NE88" s="573"/>
      <c r="NF88" s="175"/>
      <c r="NG88" s="174">
        <v>160</v>
      </c>
      <c r="NH88" s="573"/>
      <c r="NI88" s="175"/>
      <c r="NJ88" s="174">
        <v>160</v>
      </c>
      <c r="NK88" s="573"/>
      <c r="NL88" s="175"/>
      <c r="NM88" s="174">
        <v>160</v>
      </c>
      <c r="NN88" s="573"/>
      <c r="NO88" s="175"/>
      <c r="NP88" s="174">
        <v>160</v>
      </c>
      <c r="NQ88" s="573"/>
      <c r="NR88" s="175"/>
      <c r="NS88" s="174">
        <v>160</v>
      </c>
      <c r="NT88" s="573"/>
      <c r="NU88" s="175"/>
      <c r="NV88" s="174">
        <v>160</v>
      </c>
      <c r="NW88" s="573"/>
      <c r="NX88" s="175"/>
      <c r="NY88" s="174">
        <v>160</v>
      </c>
      <c r="NZ88" s="573"/>
      <c r="OA88" s="175"/>
      <c r="OB88" s="174">
        <v>160</v>
      </c>
      <c r="OC88" s="573"/>
      <c r="OD88" s="175"/>
      <c r="OE88" s="174">
        <v>160</v>
      </c>
      <c r="OF88" s="573"/>
      <c r="OG88" s="175"/>
      <c r="OH88" s="174">
        <v>160</v>
      </c>
      <c r="OI88" s="573"/>
      <c r="OJ88" s="175"/>
      <c r="OK88" s="278">
        <f t="shared" si="103"/>
        <v>0</v>
      </c>
      <c r="OL88" s="279">
        <f t="shared" si="104"/>
        <v>0</v>
      </c>
      <c r="OM88" s="280">
        <f t="shared" si="105"/>
        <v>0</v>
      </c>
      <c r="ON88" s="281">
        <f t="shared" si="106"/>
        <v>0</v>
      </c>
      <c r="OO88" s="23"/>
      <c r="OP88" s="23"/>
      <c r="OQ88" s="571" t="s">
        <v>297</v>
      </c>
      <c r="OR88" s="577">
        <v>160</v>
      </c>
      <c r="OS88" s="573"/>
      <c r="OT88" s="175"/>
      <c r="OU88" s="278">
        <f t="shared" si="107"/>
        <v>0</v>
      </c>
      <c r="OV88" s="281">
        <f t="shared" si="108"/>
        <v>0</v>
      </c>
      <c r="OW88" s="280">
        <f t="shared" si="109"/>
        <v>0</v>
      </c>
      <c r="OX88" s="281">
        <f t="shared" si="110"/>
        <v>0</v>
      </c>
      <c r="OY88" s="574"/>
      <c r="OZ88" s="23"/>
      <c r="PA88" s="23"/>
      <c r="PB88" s="274">
        <f t="shared" si="63"/>
        <v>0</v>
      </c>
      <c r="PC88" s="275">
        <f t="shared" si="64"/>
        <v>0</v>
      </c>
      <c r="PD88" s="280">
        <f t="shared" si="65"/>
        <v>0</v>
      </c>
      <c r="PE88" s="281">
        <f t="shared" si="66"/>
        <v>0</v>
      </c>
      <c r="PF88" s="276">
        <f t="shared" si="67"/>
        <v>0</v>
      </c>
      <c r="PG88" s="277">
        <f t="shared" si="68"/>
        <v>0</v>
      </c>
      <c r="PH88" s="280">
        <f t="shared" si="69"/>
        <v>0</v>
      </c>
      <c r="PI88" s="279">
        <f t="shared" si="70"/>
        <v>0</v>
      </c>
      <c r="PJ88" s="406">
        <f t="shared" si="111"/>
        <v>0</v>
      </c>
      <c r="PK88" s="368">
        <f t="shared" si="112"/>
        <v>0</v>
      </c>
      <c r="PL88" s="409" t="s">
        <v>338</v>
      </c>
      <c r="PM88" s="373" t="s">
        <v>338</v>
      </c>
      <c r="PN88" s="406">
        <f t="shared" si="113"/>
        <v>0</v>
      </c>
      <c r="PO88" s="368">
        <f t="shared" si="114"/>
        <v>0</v>
      </c>
      <c r="PP88" s="26"/>
      <c r="PQ88" s="26"/>
      <c r="PR88" s="23"/>
      <c r="PX88" s="26"/>
    </row>
    <row r="89" spans="1:440" s="26" customFormat="1" ht="16.5" customHeight="1" x14ac:dyDescent="0.25">
      <c r="B89" s="118" t="s">
        <v>51</v>
      </c>
      <c r="C89" s="1094"/>
      <c r="D89" s="1095"/>
      <c r="E89" s="320"/>
      <c r="F89" s="656">
        <v>1</v>
      </c>
      <c r="G89" s="321"/>
      <c r="H89" s="122"/>
      <c r="I89" s="112">
        <f>INT(ROUND(F89,2)*(IF(RIGHT(G89,1)="*",data!$J$3*H89+(IF(H89&gt;0, data!$K$3,0)),(IF(G89&gt;0,data!$J$3*RIGHT(G89,5)+data!$K$3,0)))))</f>
        <v>0</v>
      </c>
      <c r="J89" s="112">
        <f>IF(E89&gt;0,I89*E89,0)</f>
        <v>0</v>
      </c>
      <c r="K89" s="112"/>
      <c r="L89" s="317"/>
      <c r="M89" s="316"/>
      <c r="N89" s="112">
        <f>INT(ROUND(F89,2)*(IF(J89&gt;0,(IF(L89="ano",data!$J$6,0)),0)))</f>
        <v>0</v>
      </c>
      <c r="O89" s="114">
        <f>IF(M89&gt;E89,N89*E89,N89*M89)</f>
        <v>0</v>
      </c>
      <c r="P89" s="123">
        <f>J89+O89</f>
        <v>0</v>
      </c>
      <c r="R89" s="116" t="str">
        <f t="shared" si="61"/>
        <v/>
      </c>
      <c r="S89" s="688"/>
      <c r="T89" s="117" t="s">
        <v>338</v>
      </c>
      <c r="U89" s="377" t="str">
        <f t="shared" si="62"/>
        <v/>
      </c>
      <c r="V89" s="26">
        <f>IF(P89&gt;0,IF(ISTEXT(C89)=TRUE,0,1),0)</f>
        <v>0</v>
      </c>
      <c r="W89" s="26">
        <f>IF(H89&gt;0,IF(RIGHT(G89,1)="*",0,1),0)</f>
        <v>0</v>
      </c>
      <c r="X89" s="26">
        <f>IF(OR(G89=data!$I$18,G89=data!$I$19,G89=data!$I$20,G89=data!$I$21,G89=data!$I$22,G89=data!$I$23,G89=data!$I$24,G89=data!$I$25,G89=data!$I$26,G89=data!$I$27,G89=data!$I$28,G89=data!$I$29,G89=data!$I$30,G89=data!$I$31,G89=data!$I$32,G89=data!$I$33,G89=data!$I$34,G89=data!$I$35,G89=data!$I$36,G89=data!$I$37,G89=data!$I$38,G89=data!$I$39,G89=data!$I$40,G89=data!$I$41,G89=data!$I$42,G89=data!$I$43,G89=data!$I$44),1,0)</f>
        <v>0</v>
      </c>
      <c r="Z89" s="176" t="s">
        <v>297</v>
      </c>
      <c r="AA89" s="10"/>
      <c r="AB89" s="10"/>
      <c r="AC89" s="168">
        <v>160</v>
      </c>
      <c r="AD89" s="328"/>
      <c r="AE89" s="223"/>
      <c r="AF89" s="168">
        <v>160</v>
      </c>
      <c r="AG89" s="328"/>
      <c r="AH89" s="223"/>
      <c r="AI89" s="168">
        <v>160</v>
      </c>
      <c r="AJ89" s="328"/>
      <c r="AK89" s="223"/>
      <c r="AL89" s="168">
        <v>160</v>
      </c>
      <c r="AM89" s="328"/>
      <c r="AN89" s="223"/>
      <c r="AO89" s="168">
        <v>160</v>
      </c>
      <c r="AP89" s="328"/>
      <c r="AQ89" s="223"/>
      <c r="AR89" s="168">
        <v>160</v>
      </c>
      <c r="AS89" s="328"/>
      <c r="AT89" s="223"/>
      <c r="AU89" s="168">
        <v>160</v>
      </c>
      <c r="AV89" s="328"/>
      <c r="AW89" s="223"/>
      <c r="AX89" s="168">
        <v>160</v>
      </c>
      <c r="AY89" s="328"/>
      <c r="AZ89" s="223"/>
      <c r="BA89" s="168">
        <v>160</v>
      </c>
      <c r="BB89" s="328"/>
      <c r="BC89" s="223"/>
      <c r="BD89" s="168">
        <v>160</v>
      </c>
      <c r="BE89" s="328"/>
      <c r="BF89" s="223"/>
      <c r="BG89" s="168">
        <v>160</v>
      </c>
      <c r="BH89" s="328"/>
      <c r="BI89" s="223"/>
      <c r="BJ89" s="168">
        <v>160</v>
      </c>
      <c r="BK89" s="328"/>
      <c r="BL89" s="223"/>
      <c r="BM89" s="280">
        <f t="shared" si="71"/>
        <v>0</v>
      </c>
      <c r="BN89" s="279">
        <f t="shared" si="72"/>
        <v>0</v>
      </c>
      <c r="BO89" s="280">
        <f t="shared" si="73"/>
        <v>0</v>
      </c>
      <c r="BP89" s="281">
        <f t="shared" si="74"/>
        <v>0</v>
      </c>
      <c r="BQ89" s="4"/>
      <c r="BR89" s="4"/>
      <c r="BS89" s="164">
        <v>160</v>
      </c>
      <c r="BT89" s="327"/>
      <c r="BU89" s="177"/>
      <c r="BV89" s="164">
        <v>160</v>
      </c>
      <c r="BW89" s="327"/>
      <c r="BX89" s="177"/>
      <c r="BY89" s="164">
        <v>160</v>
      </c>
      <c r="BZ89" s="327"/>
      <c r="CA89" s="177"/>
      <c r="CB89" s="164">
        <v>160</v>
      </c>
      <c r="CC89" s="327"/>
      <c r="CD89" s="177"/>
      <c r="CE89" s="164">
        <v>160</v>
      </c>
      <c r="CF89" s="327"/>
      <c r="CG89" s="177"/>
      <c r="CH89" s="164">
        <v>160</v>
      </c>
      <c r="CI89" s="327"/>
      <c r="CJ89" s="177"/>
      <c r="CK89" s="164">
        <v>160</v>
      </c>
      <c r="CL89" s="327"/>
      <c r="CM89" s="177"/>
      <c r="CN89" s="164">
        <v>160</v>
      </c>
      <c r="CO89" s="327"/>
      <c r="CP89" s="177"/>
      <c r="CQ89" s="164">
        <v>160</v>
      </c>
      <c r="CR89" s="327"/>
      <c r="CS89" s="177"/>
      <c r="CT89" s="164">
        <v>160</v>
      </c>
      <c r="CU89" s="327"/>
      <c r="CV89" s="177"/>
      <c r="CW89" s="164">
        <v>160</v>
      </c>
      <c r="CX89" s="327"/>
      <c r="CY89" s="177"/>
      <c r="CZ89" s="164">
        <v>160</v>
      </c>
      <c r="DA89" s="327"/>
      <c r="DB89" s="177"/>
      <c r="DC89" s="278">
        <f t="shared" si="75"/>
        <v>0</v>
      </c>
      <c r="DD89" s="279">
        <f t="shared" si="76"/>
        <v>0</v>
      </c>
      <c r="DE89" s="280">
        <f t="shared" si="77"/>
        <v>0</v>
      </c>
      <c r="DF89" s="281">
        <f t="shared" si="78"/>
        <v>0</v>
      </c>
      <c r="DG89" s="4"/>
      <c r="DH89" s="4"/>
      <c r="DI89" s="164">
        <v>160</v>
      </c>
      <c r="DJ89" s="327"/>
      <c r="DK89" s="177"/>
      <c r="DL89" s="164">
        <v>160</v>
      </c>
      <c r="DM89" s="327"/>
      <c r="DN89" s="177"/>
      <c r="DO89" s="164">
        <v>160</v>
      </c>
      <c r="DP89" s="327"/>
      <c r="DQ89" s="177"/>
      <c r="DR89" s="164">
        <v>160</v>
      </c>
      <c r="DS89" s="327"/>
      <c r="DT89" s="177"/>
      <c r="DU89" s="164">
        <v>160</v>
      </c>
      <c r="DV89" s="327"/>
      <c r="DW89" s="177"/>
      <c r="DX89" s="164">
        <v>160</v>
      </c>
      <c r="DY89" s="327"/>
      <c r="DZ89" s="177"/>
      <c r="EA89" s="164">
        <v>160</v>
      </c>
      <c r="EB89" s="327"/>
      <c r="EC89" s="177"/>
      <c r="ED89" s="164">
        <v>160</v>
      </c>
      <c r="EE89" s="327"/>
      <c r="EF89" s="177"/>
      <c r="EG89" s="164">
        <v>160</v>
      </c>
      <c r="EH89" s="327"/>
      <c r="EI89" s="177"/>
      <c r="EJ89" s="164">
        <v>160</v>
      </c>
      <c r="EK89" s="327"/>
      <c r="EL89" s="177"/>
      <c r="EM89" s="164">
        <v>160</v>
      </c>
      <c r="EN89" s="327"/>
      <c r="EO89" s="177"/>
      <c r="EP89" s="164">
        <v>160</v>
      </c>
      <c r="EQ89" s="327"/>
      <c r="ER89" s="177"/>
      <c r="ES89" s="278">
        <f t="shared" si="79"/>
        <v>0</v>
      </c>
      <c r="ET89" s="279">
        <f t="shared" si="80"/>
        <v>0</v>
      </c>
      <c r="EU89" s="280">
        <f t="shared" si="81"/>
        <v>0</v>
      </c>
      <c r="EV89" s="281">
        <f t="shared" si="82"/>
        <v>0</v>
      </c>
      <c r="EW89" s="4"/>
      <c r="EX89" s="4"/>
      <c r="EY89" s="164">
        <v>160</v>
      </c>
      <c r="EZ89" s="327"/>
      <c r="FA89" s="177"/>
      <c r="FB89" s="164">
        <v>160</v>
      </c>
      <c r="FC89" s="327"/>
      <c r="FD89" s="177"/>
      <c r="FE89" s="164">
        <v>160</v>
      </c>
      <c r="FF89" s="327"/>
      <c r="FG89" s="177"/>
      <c r="FH89" s="164">
        <v>160</v>
      </c>
      <c r="FI89" s="327"/>
      <c r="FJ89" s="177"/>
      <c r="FK89" s="164">
        <v>160</v>
      </c>
      <c r="FL89" s="327"/>
      <c r="FM89" s="177"/>
      <c r="FN89" s="164">
        <v>160</v>
      </c>
      <c r="FO89" s="327"/>
      <c r="FP89" s="177"/>
      <c r="FQ89" s="164">
        <v>160</v>
      </c>
      <c r="FR89" s="327"/>
      <c r="FS89" s="177"/>
      <c r="FT89" s="164">
        <v>160</v>
      </c>
      <c r="FU89" s="327"/>
      <c r="FV89" s="177"/>
      <c r="FW89" s="164">
        <v>160</v>
      </c>
      <c r="FX89" s="327"/>
      <c r="FY89" s="177"/>
      <c r="FZ89" s="164">
        <v>160</v>
      </c>
      <c r="GA89" s="327"/>
      <c r="GB89" s="177"/>
      <c r="GC89" s="164">
        <v>160</v>
      </c>
      <c r="GD89" s="327"/>
      <c r="GE89" s="177"/>
      <c r="GF89" s="164">
        <v>160</v>
      </c>
      <c r="GG89" s="327"/>
      <c r="GH89" s="177"/>
      <c r="GI89" s="278">
        <f t="shared" si="83"/>
        <v>0</v>
      </c>
      <c r="GJ89" s="279">
        <f t="shared" si="84"/>
        <v>0</v>
      </c>
      <c r="GK89" s="280">
        <f t="shared" si="85"/>
        <v>0</v>
      </c>
      <c r="GL89" s="281">
        <f t="shared" si="86"/>
        <v>0</v>
      </c>
      <c r="GM89" s="4"/>
      <c r="GN89" s="4"/>
      <c r="GO89" s="164">
        <v>160</v>
      </c>
      <c r="GP89" s="327"/>
      <c r="GQ89" s="177"/>
      <c r="GR89" s="164">
        <v>160</v>
      </c>
      <c r="GS89" s="327"/>
      <c r="GT89" s="177"/>
      <c r="GU89" s="164">
        <v>160</v>
      </c>
      <c r="GV89" s="327"/>
      <c r="GW89" s="177"/>
      <c r="GX89" s="164">
        <v>160</v>
      </c>
      <c r="GY89" s="327"/>
      <c r="GZ89" s="177"/>
      <c r="HA89" s="164">
        <v>160</v>
      </c>
      <c r="HB89" s="327"/>
      <c r="HC89" s="177"/>
      <c r="HD89" s="164">
        <v>160</v>
      </c>
      <c r="HE89" s="327"/>
      <c r="HF89" s="177"/>
      <c r="HG89" s="164">
        <v>160</v>
      </c>
      <c r="HH89" s="327"/>
      <c r="HI89" s="177"/>
      <c r="HJ89" s="164">
        <v>160</v>
      </c>
      <c r="HK89" s="327"/>
      <c r="HL89" s="177"/>
      <c r="HM89" s="164">
        <v>160</v>
      </c>
      <c r="HN89" s="327"/>
      <c r="HO89" s="177"/>
      <c r="HP89" s="164">
        <v>160</v>
      </c>
      <c r="HQ89" s="327"/>
      <c r="HR89" s="177"/>
      <c r="HS89" s="164">
        <v>160</v>
      </c>
      <c r="HT89" s="327"/>
      <c r="HU89" s="177"/>
      <c r="HV89" s="164">
        <v>160</v>
      </c>
      <c r="HW89" s="327"/>
      <c r="HX89" s="177"/>
      <c r="HY89" s="278">
        <f t="shared" si="87"/>
        <v>0</v>
      </c>
      <c r="HZ89" s="279">
        <f t="shared" si="88"/>
        <v>0</v>
      </c>
      <c r="IA89" s="280">
        <f t="shared" si="89"/>
        <v>0</v>
      </c>
      <c r="IB89" s="281">
        <f t="shared" si="90"/>
        <v>0</v>
      </c>
      <c r="IC89" s="4"/>
      <c r="ID89" s="4"/>
      <c r="IE89" s="164">
        <v>160</v>
      </c>
      <c r="IF89" s="327"/>
      <c r="IG89" s="177"/>
      <c r="IH89" s="164">
        <v>160</v>
      </c>
      <c r="II89" s="327"/>
      <c r="IJ89" s="177"/>
      <c r="IK89" s="164">
        <v>160</v>
      </c>
      <c r="IL89" s="327"/>
      <c r="IM89" s="177"/>
      <c r="IN89" s="164">
        <v>160</v>
      </c>
      <c r="IO89" s="327"/>
      <c r="IP89" s="177"/>
      <c r="IQ89" s="164">
        <v>160</v>
      </c>
      <c r="IR89" s="327"/>
      <c r="IS89" s="177"/>
      <c r="IT89" s="164">
        <v>160</v>
      </c>
      <c r="IU89" s="327"/>
      <c r="IV89" s="177"/>
      <c r="IW89" s="164">
        <v>160</v>
      </c>
      <c r="IX89" s="327"/>
      <c r="IY89" s="177"/>
      <c r="IZ89" s="164">
        <v>160</v>
      </c>
      <c r="JA89" s="327"/>
      <c r="JB89" s="177"/>
      <c r="JC89" s="164">
        <v>160</v>
      </c>
      <c r="JD89" s="327"/>
      <c r="JE89" s="177"/>
      <c r="JF89" s="164">
        <v>160</v>
      </c>
      <c r="JG89" s="327"/>
      <c r="JH89" s="177"/>
      <c r="JI89" s="164">
        <v>160</v>
      </c>
      <c r="JJ89" s="327"/>
      <c r="JK89" s="177"/>
      <c r="JL89" s="164">
        <v>160</v>
      </c>
      <c r="JM89" s="327"/>
      <c r="JN89" s="177"/>
      <c r="JO89" s="278">
        <f t="shared" si="91"/>
        <v>0</v>
      </c>
      <c r="JP89" s="279">
        <f t="shared" si="92"/>
        <v>0</v>
      </c>
      <c r="JQ89" s="280">
        <f t="shared" si="93"/>
        <v>0</v>
      </c>
      <c r="JR89" s="281">
        <f t="shared" si="94"/>
        <v>0</v>
      </c>
      <c r="JS89" s="4"/>
      <c r="JT89" s="4"/>
      <c r="JU89" s="164">
        <v>160</v>
      </c>
      <c r="JV89" s="327"/>
      <c r="JW89" s="177"/>
      <c r="JX89" s="164">
        <v>160</v>
      </c>
      <c r="JY89" s="327"/>
      <c r="JZ89" s="177"/>
      <c r="KA89" s="164">
        <v>160</v>
      </c>
      <c r="KB89" s="327"/>
      <c r="KC89" s="177"/>
      <c r="KD89" s="164">
        <v>160</v>
      </c>
      <c r="KE89" s="327"/>
      <c r="KF89" s="177"/>
      <c r="KG89" s="164">
        <v>160</v>
      </c>
      <c r="KH89" s="327"/>
      <c r="KI89" s="177"/>
      <c r="KJ89" s="164">
        <v>160</v>
      </c>
      <c r="KK89" s="327"/>
      <c r="KL89" s="177"/>
      <c r="KM89" s="164">
        <v>160</v>
      </c>
      <c r="KN89" s="327"/>
      <c r="KO89" s="177"/>
      <c r="KP89" s="164">
        <v>160</v>
      </c>
      <c r="KQ89" s="327"/>
      <c r="KR89" s="177"/>
      <c r="KS89" s="164">
        <v>160</v>
      </c>
      <c r="KT89" s="327"/>
      <c r="KU89" s="177"/>
      <c r="KV89" s="164">
        <v>160</v>
      </c>
      <c r="KW89" s="327"/>
      <c r="KX89" s="177"/>
      <c r="KY89" s="164">
        <v>160</v>
      </c>
      <c r="KZ89" s="327"/>
      <c r="LA89" s="177"/>
      <c r="LB89" s="164">
        <v>160</v>
      </c>
      <c r="LC89" s="327"/>
      <c r="LD89" s="177"/>
      <c r="LE89" s="278">
        <f t="shared" si="95"/>
        <v>0</v>
      </c>
      <c r="LF89" s="279">
        <f t="shared" si="96"/>
        <v>0</v>
      </c>
      <c r="LG89" s="280">
        <f t="shared" si="97"/>
        <v>0</v>
      </c>
      <c r="LH89" s="281">
        <f t="shared" si="98"/>
        <v>0</v>
      </c>
      <c r="LI89" s="4"/>
      <c r="LJ89" s="4"/>
      <c r="LK89" s="164">
        <v>160</v>
      </c>
      <c r="LL89" s="327"/>
      <c r="LM89" s="177"/>
      <c r="LN89" s="164">
        <v>160</v>
      </c>
      <c r="LO89" s="327"/>
      <c r="LP89" s="177"/>
      <c r="LQ89" s="164">
        <v>160</v>
      </c>
      <c r="LR89" s="327"/>
      <c r="LS89" s="177"/>
      <c r="LT89" s="164">
        <v>160</v>
      </c>
      <c r="LU89" s="327"/>
      <c r="LV89" s="177"/>
      <c r="LW89" s="164">
        <v>160</v>
      </c>
      <c r="LX89" s="327"/>
      <c r="LY89" s="177"/>
      <c r="LZ89" s="164">
        <v>160</v>
      </c>
      <c r="MA89" s="327"/>
      <c r="MB89" s="177"/>
      <c r="MC89" s="164">
        <v>160</v>
      </c>
      <c r="MD89" s="327"/>
      <c r="ME89" s="177"/>
      <c r="MF89" s="164">
        <v>160</v>
      </c>
      <c r="MG89" s="327"/>
      <c r="MH89" s="177"/>
      <c r="MI89" s="164">
        <v>160</v>
      </c>
      <c r="MJ89" s="327"/>
      <c r="MK89" s="177"/>
      <c r="ML89" s="164">
        <v>160</v>
      </c>
      <c r="MM89" s="327"/>
      <c r="MN89" s="177"/>
      <c r="MO89" s="164">
        <v>160</v>
      </c>
      <c r="MP89" s="327"/>
      <c r="MQ89" s="177"/>
      <c r="MR89" s="164">
        <v>160</v>
      </c>
      <c r="MS89" s="327"/>
      <c r="MT89" s="177"/>
      <c r="MU89" s="278">
        <f t="shared" si="99"/>
        <v>0</v>
      </c>
      <c r="MV89" s="279">
        <f t="shared" si="100"/>
        <v>0</v>
      </c>
      <c r="MW89" s="280">
        <f t="shared" si="101"/>
        <v>0</v>
      </c>
      <c r="MX89" s="281">
        <f t="shared" si="102"/>
        <v>0</v>
      </c>
      <c r="MY89" s="4"/>
      <c r="MZ89" s="4"/>
      <c r="NA89" s="164">
        <v>160</v>
      </c>
      <c r="NB89" s="327"/>
      <c r="NC89" s="177"/>
      <c r="ND89" s="164">
        <v>160</v>
      </c>
      <c r="NE89" s="327"/>
      <c r="NF89" s="177"/>
      <c r="NG89" s="164">
        <v>160</v>
      </c>
      <c r="NH89" s="327"/>
      <c r="NI89" s="177"/>
      <c r="NJ89" s="164">
        <v>160</v>
      </c>
      <c r="NK89" s="327"/>
      <c r="NL89" s="177"/>
      <c r="NM89" s="164">
        <v>160</v>
      </c>
      <c r="NN89" s="327"/>
      <c r="NO89" s="177"/>
      <c r="NP89" s="164">
        <v>160</v>
      </c>
      <c r="NQ89" s="327"/>
      <c r="NR89" s="177"/>
      <c r="NS89" s="164">
        <v>160</v>
      </c>
      <c r="NT89" s="327"/>
      <c r="NU89" s="177"/>
      <c r="NV89" s="164">
        <v>160</v>
      </c>
      <c r="NW89" s="327"/>
      <c r="NX89" s="177"/>
      <c r="NY89" s="164">
        <v>160</v>
      </c>
      <c r="NZ89" s="327"/>
      <c r="OA89" s="177"/>
      <c r="OB89" s="164">
        <v>160</v>
      </c>
      <c r="OC89" s="327"/>
      <c r="OD89" s="177"/>
      <c r="OE89" s="164">
        <v>160</v>
      </c>
      <c r="OF89" s="327"/>
      <c r="OG89" s="177"/>
      <c r="OH89" s="164">
        <v>160</v>
      </c>
      <c r="OI89" s="327"/>
      <c r="OJ89" s="177"/>
      <c r="OK89" s="278">
        <f t="shared" si="103"/>
        <v>0</v>
      </c>
      <c r="OL89" s="279">
        <f t="shared" si="104"/>
        <v>0</v>
      </c>
      <c r="OM89" s="280">
        <f t="shared" si="105"/>
        <v>0</v>
      </c>
      <c r="ON89" s="281">
        <f t="shared" si="106"/>
        <v>0</v>
      </c>
      <c r="OO89" s="4"/>
      <c r="OP89" s="4"/>
      <c r="OQ89" s="283" t="s">
        <v>297</v>
      </c>
      <c r="OR89" s="354">
        <v>160</v>
      </c>
      <c r="OS89" s="327"/>
      <c r="OT89" s="177"/>
      <c r="OU89" s="278">
        <f t="shared" si="107"/>
        <v>0</v>
      </c>
      <c r="OV89" s="281">
        <f t="shared" si="108"/>
        <v>0</v>
      </c>
      <c r="OW89" s="280">
        <f t="shared" si="109"/>
        <v>0</v>
      </c>
      <c r="OX89" s="281">
        <f t="shared" si="110"/>
        <v>0</v>
      </c>
      <c r="OY89" s="293"/>
      <c r="OZ89" s="4"/>
      <c r="PA89" s="4"/>
      <c r="PB89" s="274">
        <f t="shared" si="63"/>
        <v>0</v>
      </c>
      <c r="PC89" s="275">
        <f t="shared" si="64"/>
        <v>0</v>
      </c>
      <c r="PD89" s="280">
        <f t="shared" si="65"/>
        <v>0</v>
      </c>
      <c r="PE89" s="281">
        <f t="shared" si="66"/>
        <v>0</v>
      </c>
      <c r="PF89" s="276">
        <f t="shared" si="67"/>
        <v>0</v>
      </c>
      <c r="PG89" s="277">
        <f t="shared" si="68"/>
        <v>0</v>
      </c>
      <c r="PH89" s="280">
        <f t="shared" si="69"/>
        <v>0</v>
      </c>
      <c r="PI89" s="279">
        <f t="shared" si="70"/>
        <v>0</v>
      </c>
      <c r="PJ89" s="406">
        <f t="shared" si="111"/>
        <v>0</v>
      </c>
      <c r="PK89" s="368">
        <f t="shared" si="112"/>
        <v>0</v>
      </c>
      <c r="PL89" s="409" t="s">
        <v>338</v>
      </c>
      <c r="PM89" s="373" t="s">
        <v>338</v>
      </c>
      <c r="PN89" s="406">
        <f t="shared" si="113"/>
        <v>0</v>
      </c>
      <c r="PO89" s="368">
        <f t="shared" si="114"/>
        <v>0</v>
      </c>
      <c r="PR89" s="4"/>
    </row>
    <row r="90" spans="1:440" s="28" customFormat="1" ht="15" hidden="1" customHeight="1" x14ac:dyDescent="0.25">
      <c r="A90" s="26"/>
      <c r="B90" s="118"/>
      <c r="C90" s="585"/>
      <c r="D90" s="586"/>
      <c r="E90" s="589"/>
      <c r="F90" s="656"/>
      <c r="G90" s="588"/>
      <c r="H90" s="119"/>
      <c r="I90" s="112">
        <f>INT(ROUND(F90,2)*(IF(RIGHT(G90,1)="*",data!$J$3*H90+(IF(H90&gt;0, data!$K$3,0)),(IF(G90&gt;0,data!$J$3*RIGHT(G90,5)+data!$K$3,0)))))</f>
        <v>0</v>
      </c>
      <c r="J90" s="112"/>
      <c r="K90" s="112"/>
      <c r="L90" s="543"/>
      <c r="M90" s="536"/>
      <c r="N90" s="112">
        <f>INT(ROUND(F90,2)*(IF(J90&gt;0,(IF(L90="ano",data!$J$6,0)),0)))</f>
        <v>0</v>
      </c>
      <c r="O90" s="114"/>
      <c r="P90" s="123"/>
      <c r="Q90" s="26"/>
      <c r="R90" s="116" t="str">
        <f t="shared" si="61"/>
        <v/>
      </c>
      <c r="S90" s="688"/>
      <c r="T90" s="117" t="s">
        <v>338</v>
      </c>
      <c r="U90" s="377" t="str">
        <f t="shared" si="62"/>
        <v/>
      </c>
      <c r="X90" s="26">
        <f>IF(OR(G90=data!$I$18,G90=data!$I$19,G90=data!$I$20,G90=data!$I$21,G90=data!$I$22,G90=data!$I$23,G90=data!$I$24,G90=data!$I$25,G90=data!$I$26,G90=data!$I$27,G90=data!$I$28,G90=data!$I$29,G90=data!$I$30,G90=data!$I$31,G90=data!$I$32,G90=data!$I$33,G90=data!$I$34,G90=data!$I$35,G90=data!$I$36,G90=data!$I$37,G90=data!$I$38,G90=data!$I$39,G90=data!$I$40,G90=data!$I$41,G90=data!$I$42,G90=data!$I$43,G90=data!$I$44),1,0)</f>
        <v>0</v>
      </c>
      <c r="Y90" s="26"/>
      <c r="Z90" s="173" t="s">
        <v>297</v>
      </c>
      <c r="AA90" s="10"/>
      <c r="AB90" s="10"/>
      <c r="AC90" s="560">
        <v>160</v>
      </c>
      <c r="AD90" s="561"/>
      <c r="AE90" s="562"/>
      <c r="AF90" s="560">
        <v>160</v>
      </c>
      <c r="AG90" s="561"/>
      <c r="AH90" s="562"/>
      <c r="AI90" s="560">
        <v>160</v>
      </c>
      <c r="AJ90" s="561"/>
      <c r="AK90" s="562"/>
      <c r="AL90" s="560">
        <v>160</v>
      </c>
      <c r="AM90" s="561"/>
      <c r="AN90" s="562"/>
      <c r="AO90" s="560">
        <v>160</v>
      </c>
      <c r="AP90" s="561"/>
      <c r="AQ90" s="562"/>
      <c r="AR90" s="560">
        <v>160</v>
      </c>
      <c r="AS90" s="561"/>
      <c r="AT90" s="562"/>
      <c r="AU90" s="560">
        <v>160</v>
      </c>
      <c r="AV90" s="561"/>
      <c r="AW90" s="562"/>
      <c r="AX90" s="560">
        <v>160</v>
      </c>
      <c r="AY90" s="561"/>
      <c r="AZ90" s="562"/>
      <c r="BA90" s="560">
        <v>160</v>
      </c>
      <c r="BB90" s="561"/>
      <c r="BC90" s="562"/>
      <c r="BD90" s="560">
        <v>160</v>
      </c>
      <c r="BE90" s="561"/>
      <c r="BF90" s="562"/>
      <c r="BG90" s="560">
        <v>160</v>
      </c>
      <c r="BH90" s="561"/>
      <c r="BI90" s="562"/>
      <c r="BJ90" s="560">
        <v>160</v>
      </c>
      <c r="BK90" s="561"/>
      <c r="BL90" s="562"/>
      <c r="BM90" s="280">
        <f t="shared" si="71"/>
        <v>0</v>
      </c>
      <c r="BN90" s="279">
        <f t="shared" si="72"/>
        <v>0</v>
      </c>
      <c r="BO90" s="280">
        <f t="shared" si="73"/>
        <v>0</v>
      </c>
      <c r="BP90" s="281">
        <f t="shared" si="74"/>
        <v>0</v>
      </c>
      <c r="BQ90" s="23"/>
      <c r="BR90" s="23"/>
      <c r="BS90" s="174">
        <v>160</v>
      </c>
      <c r="BT90" s="573"/>
      <c r="BU90" s="175"/>
      <c r="BV90" s="174">
        <v>160</v>
      </c>
      <c r="BW90" s="573"/>
      <c r="BX90" s="175"/>
      <c r="BY90" s="174">
        <v>160</v>
      </c>
      <c r="BZ90" s="573"/>
      <c r="CA90" s="175"/>
      <c r="CB90" s="174">
        <v>160</v>
      </c>
      <c r="CC90" s="573"/>
      <c r="CD90" s="175"/>
      <c r="CE90" s="174">
        <v>160</v>
      </c>
      <c r="CF90" s="573"/>
      <c r="CG90" s="175"/>
      <c r="CH90" s="174">
        <v>160</v>
      </c>
      <c r="CI90" s="573"/>
      <c r="CJ90" s="175"/>
      <c r="CK90" s="174">
        <v>160</v>
      </c>
      <c r="CL90" s="573"/>
      <c r="CM90" s="175"/>
      <c r="CN90" s="174">
        <v>160</v>
      </c>
      <c r="CO90" s="573"/>
      <c r="CP90" s="175"/>
      <c r="CQ90" s="174">
        <v>160</v>
      </c>
      <c r="CR90" s="573"/>
      <c r="CS90" s="175"/>
      <c r="CT90" s="174">
        <v>160</v>
      </c>
      <c r="CU90" s="573"/>
      <c r="CV90" s="175"/>
      <c r="CW90" s="174">
        <v>160</v>
      </c>
      <c r="CX90" s="573"/>
      <c r="CY90" s="175"/>
      <c r="CZ90" s="174">
        <v>160</v>
      </c>
      <c r="DA90" s="573"/>
      <c r="DB90" s="175"/>
      <c r="DC90" s="278">
        <f t="shared" si="75"/>
        <v>0</v>
      </c>
      <c r="DD90" s="279">
        <f t="shared" si="76"/>
        <v>0</v>
      </c>
      <c r="DE90" s="280">
        <f t="shared" si="77"/>
        <v>0</v>
      </c>
      <c r="DF90" s="281">
        <f t="shared" si="78"/>
        <v>0</v>
      </c>
      <c r="DG90" s="23"/>
      <c r="DH90" s="23"/>
      <c r="DI90" s="174">
        <v>160</v>
      </c>
      <c r="DJ90" s="573"/>
      <c r="DK90" s="175"/>
      <c r="DL90" s="174">
        <v>160</v>
      </c>
      <c r="DM90" s="573"/>
      <c r="DN90" s="175"/>
      <c r="DO90" s="174">
        <v>160</v>
      </c>
      <c r="DP90" s="573"/>
      <c r="DQ90" s="175"/>
      <c r="DR90" s="174">
        <v>160</v>
      </c>
      <c r="DS90" s="573"/>
      <c r="DT90" s="175"/>
      <c r="DU90" s="174">
        <v>160</v>
      </c>
      <c r="DV90" s="573"/>
      <c r="DW90" s="175"/>
      <c r="DX90" s="174">
        <v>160</v>
      </c>
      <c r="DY90" s="573"/>
      <c r="DZ90" s="175"/>
      <c r="EA90" s="174">
        <v>160</v>
      </c>
      <c r="EB90" s="573"/>
      <c r="EC90" s="175"/>
      <c r="ED90" s="174">
        <v>160</v>
      </c>
      <c r="EE90" s="573"/>
      <c r="EF90" s="175"/>
      <c r="EG90" s="174">
        <v>160</v>
      </c>
      <c r="EH90" s="573"/>
      <c r="EI90" s="175"/>
      <c r="EJ90" s="174">
        <v>160</v>
      </c>
      <c r="EK90" s="573"/>
      <c r="EL90" s="175"/>
      <c r="EM90" s="174">
        <v>160</v>
      </c>
      <c r="EN90" s="573"/>
      <c r="EO90" s="175"/>
      <c r="EP90" s="174">
        <v>160</v>
      </c>
      <c r="EQ90" s="573"/>
      <c r="ER90" s="175"/>
      <c r="ES90" s="278">
        <f t="shared" si="79"/>
        <v>0</v>
      </c>
      <c r="ET90" s="279">
        <f t="shared" si="80"/>
        <v>0</v>
      </c>
      <c r="EU90" s="280">
        <f t="shared" si="81"/>
        <v>0</v>
      </c>
      <c r="EV90" s="281">
        <f t="shared" si="82"/>
        <v>0</v>
      </c>
      <c r="EW90" s="23"/>
      <c r="EX90" s="23"/>
      <c r="EY90" s="174">
        <v>160</v>
      </c>
      <c r="EZ90" s="573"/>
      <c r="FA90" s="175"/>
      <c r="FB90" s="174">
        <v>160</v>
      </c>
      <c r="FC90" s="573"/>
      <c r="FD90" s="175"/>
      <c r="FE90" s="174">
        <v>160</v>
      </c>
      <c r="FF90" s="573"/>
      <c r="FG90" s="175"/>
      <c r="FH90" s="174">
        <v>160</v>
      </c>
      <c r="FI90" s="573"/>
      <c r="FJ90" s="175"/>
      <c r="FK90" s="174">
        <v>160</v>
      </c>
      <c r="FL90" s="573"/>
      <c r="FM90" s="175"/>
      <c r="FN90" s="174">
        <v>160</v>
      </c>
      <c r="FO90" s="573"/>
      <c r="FP90" s="175"/>
      <c r="FQ90" s="174">
        <v>160</v>
      </c>
      <c r="FR90" s="573"/>
      <c r="FS90" s="175"/>
      <c r="FT90" s="174">
        <v>160</v>
      </c>
      <c r="FU90" s="573"/>
      <c r="FV90" s="175"/>
      <c r="FW90" s="174">
        <v>160</v>
      </c>
      <c r="FX90" s="573"/>
      <c r="FY90" s="175"/>
      <c r="FZ90" s="174">
        <v>160</v>
      </c>
      <c r="GA90" s="573"/>
      <c r="GB90" s="175"/>
      <c r="GC90" s="174">
        <v>160</v>
      </c>
      <c r="GD90" s="573"/>
      <c r="GE90" s="175"/>
      <c r="GF90" s="174">
        <v>160</v>
      </c>
      <c r="GG90" s="573"/>
      <c r="GH90" s="175"/>
      <c r="GI90" s="278">
        <f t="shared" si="83"/>
        <v>0</v>
      </c>
      <c r="GJ90" s="279">
        <f t="shared" si="84"/>
        <v>0</v>
      </c>
      <c r="GK90" s="280">
        <f t="shared" si="85"/>
        <v>0</v>
      </c>
      <c r="GL90" s="281">
        <f t="shared" si="86"/>
        <v>0</v>
      </c>
      <c r="GM90" s="23"/>
      <c r="GN90" s="23"/>
      <c r="GO90" s="174">
        <v>160</v>
      </c>
      <c r="GP90" s="573"/>
      <c r="GQ90" s="175"/>
      <c r="GR90" s="174">
        <v>160</v>
      </c>
      <c r="GS90" s="573"/>
      <c r="GT90" s="175"/>
      <c r="GU90" s="174">
        <v>160</v>
      </c>
      <c r="GV90" s="573"/>
      <c r="GW90" s="175"/>
      <c r="GX90" s="174">
        <v>160</v>
      </c>
      <c r="GY90" s="573"/>
      <c r="GZ90" s="175"/>
      <c r="HA90" s="174">
        <v>160</v>
      </c>
      <c r="HB90" s="573"/>
      <c r="HC90" s="175"/>
      <c r="HD90" s="174">
        <v>160</v>
      </c>
      <c r="HE90" s="573"/>
      <c r="HF90" s="175"/>
      <c r="HG90" s="174">
        <v>160</v>
      </c>
      <c r="HH90" s="573"/>
      <c r="HI90" s="175"/>
      <c r="HJ90" s="174">
        <v>160</v>
      </c>
      <c r="HK90" s="573"/>
      <c r="HL90" s="175"/>
      <c r="HM90" s="174">
        <v>160</v>
      </c>
      <c r="HN90" s="573"/>
      <c r="HO90" s="175"/>
      <c r="HP90" s="174">
        <v>160</v>
      </c>
      <c r="HQ90" s="573"/>
      <c r="HR90" s="175"/>
      <c r="HS90" s="174">
        <v>160</v>
      </c>
      <c r="HT90" s="573"/>
      <c r="HU90" s="175"/>
      <c r="HV90" s="174">
        <v>160</v>
      </c>
      <c r="HW90" s="573"/>
      <c r="HX90" s="175"/>
      <c r="HY90" s="278">
        <f t="shared" si="87"/>
        <v>0</v>
      </c>
      <c r="HZ90" s="279">
        <f t="shared" si="88"/>
        <v>0</v>
      </c>
      <c r="IA90" s="280">
        <f t="shared" si="89"/>
        <v>0</v>
      </c>
      <c r="IB90" s="281">
        <f t="shared" si="90"/>
        <v>0</v>
      </c>
      <c r="IC90" s="23"/>
      <c r="ID90" s="23"/>
      <c r="IE90" s="174">
        <v>160</v>
      </c>
      <c r="IF90" s="573"/>
      <c r="IG90" s="175"/>
      <c r="IH90" s="174">
        <v>160</v>
      </c>
      <c r="II90" s="573"/>
      <c r="IJ90" s="175"/>
      <c r="IK90" s="174">
        <v>160</v>
      </c>
      <c r="IL90" s="573"/>
      <c r="IM90" s="175"/>
      <c r="IN90" s="174">
        <v>160</v>
      </c>
      <c r="IO90" s="573"/>
      <c r="IP90" s="175"/>
      <c r="IQ90" s="174">
        <v>160</v>
      </c>
      <c r="IR90" s="573"/>
      <c r="IS90" s="175"/>
      <c r="IT90" s="174">
        <v>160</v>
      </c>
      <c r="IU90" s="573"/>
      <c r="IV90" s="175"/>
      <c r="IW90" s="174">
        <v>160</v>
      </c>
      <c r="IX90" s="573"/>
      <c r="IY90" s="175"/>
      <c r="IZ90" s="174">
        <v>160</v>
      </c>
      <c r="JA90" s="573"/>
      <c r="JB90" s="175"/>
      <c r="JC90" s="174">
        <v>160</v>
      </c>
      <c r="JD90" s="573"/>
      <c r="JE90" s="175"/>
      <c r="JF90" s="174">
        <v>160</v>
      </c>
      <c r="JG90" s="573"/>
      <c r="JH90" s="175"/>
      <c r="JI90" s="174">
        <v>160</v>
      </c>
      <c r="JJ90" s="573"/>
      <c r="JK90" s="175"/>
      <c r="JL90" s="174">
        <v>160</v>
      </c>
      <c r="JM90" s="573"/>
      <c r="JN90" s="175"/>
      <c r="JO90" s="278">
        <f t="shared" si="91"/>
        <v>0</v>
      </c>
      <c r="JP90" s="279">
        <f t="shared" si="92"/>
        <v>0</v>
      </c>
      <c r="JQ90" s="280">
        <f t="shared" si="93"/>
        <v>0</v>
      </c>
      <c r="JR90" s="281">
        <f t="shared" si="94"/>
        <v>0</v>
      </c>
      <c r="JS90" s="23"/>
      <c r="JT90" s="23"/>
      <c r="JU90" s="174">
        <v>160</v>
      </c>
      <c r="JV90" s="573"/>
      <c r="JW90" s="175"/>
      <c r="JX90" s="174">
        <v>160</v>
      </c>
      <c r="JY90" s="573"/>
      <c r="JZ90" s="175"/>
      <c r="KA90" s="174">
        <v>160</v>
      </c>
      <c r="KB90" s="573"/>
      <c r="KC90" s="175"/>
      <c r="KD90" s="174">
        <v>160</v>
      </c>
      <c r="KE90" s="573"/>
      <c r="KF90" s="175"/>
      <c r="KG90" s="174">
        <v>160</v>
      </c>
      <c r="KH90" s="573"/>
      <c r="KI90" s="175"/>
      <c r="KJ90" s="174">
        <v>160</v>
      </c>
      <c r="KK90" s="573"/>
      <c r="KL90" s="175"/>
      <c r="KM90" s="174">
        <v>160</v>
      </c>
      <c r="KN90" s="573"/>
      <c r="KO90" s="175"/>
      <c r="KP90" s="174">
        <v>160</v>
      </c>
      <c r="KQ90" s="573"/>
      <c r="KR90" s="175"/>
      <c r="KS90" s="174">
        <v>160</v>
      </c>
      <c r="KT90" s="573"/>
      <c r="KU90" s="175"/>
      <c r="KV90" s="174">
        <v>160</v>
      </c>
      <c r="KW90" s="573"/>
      <c r="KX90" s="175"/>
      <c r="KY90" s="174">
        <v>160</v>
      </c>
      <c r="KZ90" s="573"/>
      <c r="LA90" s="175"/>
      <c r="LB90" s="174">
        <v>160</v>
      </c>
      <c r="LC90" s="573"/>
      <c r="LD90" s="175"/>
      <c r="LE90" s="278">
        <f t="shared" si="95"/>
        <v>0</v>
      </c>
      <c r="LF90" s="279">
        <f t="shared" si="96"/>
        <v>0</v>
      </c>
      <c r="LG90" s="280">
        <f t="shared" si="97"/>
        <v>0</v>
      </c>
      <c r="LH90" s="281">
        <f t="shared" si="98"/>
        <v>0</v>
      </c>
      <c r="LI90" s="23"/>
      <c r="LJ90" s="23"/>
      <c r="LK90" s="174">
        <v>160</v>
      </c>
      <c r="LL90" s="573"/>
      <c r="LM90" s="175"/>
      <c r="LN90" s="174">
        <v>160</v>
      </c>
      <c r="LO90" s="573"/>
      <c r="LP90" s="175"/>
      <c r="LQ90" s="174">
        <v>160</v>
      </c>
      <c r="LR90" s="573"/>
      <c r="LS90" s="175"/>
      <c r="LT90" s="174">
        <v>160</v>
      </c>
      <c r="LU90" s="573"/>
      <c r="LV90" s="175"/>
      <c r="LW90" s="174">
        <v>160</v>
      </c>
      <c r="LX90" s="573"/>
      <c r="LY90" s="175"/>
      <c r="LZ90" s="174">
        <v>160</v>
      </c>
      <c r="MA90" s="573"/>
      <c r="MB90" s="175"/>
      <c r="MC90" s="174">
        <v>160</v>
      </c>
      <c r="MD90" s="573"/>
      <c r="ME90" s="175"/>
      <c r="MF90" s="174">
        <v>160</v>
      </c>
      <c r="MG90" s="573"/>
      <c r="MH90" s="175"/>
      <c r="MI90" s="174">
        <v>160</v>
      </c>
      <c r="MJ90" s="573"/>
      <c r="MK90" s="175"/>
      <c r="ML90" s="174">
        <v>160</v>
      </c>
      <c r="MM90" s="573"/>
      <c r="MN90" s="175"/>
      <c r="MO90" s="174">
        <v>160</v>
      </c>
      <c r="MP90" s="573"/>
      <c r="MQ90" s="175"/>
      <c r="MR90" s="174">
        <v>160</v>
      </c>
      <c r="MS90" s="573"/>
      <c r="MT90" s="175"/>
      <c r="MU90" s="278">
        <f t="shared" si="99"/>
        <v>0</v>
      </c>
      <c r="MV90" s="279">
        <f t="shared" si="100"/>
        <v>0</v>
      </c>
      <c r="MW90" s="280">
        <f t="shared" si="101"/>
        <v>0</v>
      </c>
      <c r="MX90" s="281">
        <f t="shared" si="102"/>
        <v>0</v>
      </c>
      <c r="MY90" s="23"/>
      <c r="MZ90" s="23"/>
      <c r="NA90" s="174">
        <v>160</v>
      </c>
      <c r="NB90" s="573"/>
      <c r="NC90" s="175"/>
      <c r="ND90" s="174">
        <v>160</v>
      </c>
      <c r="NE90" s="573"/>
      <c r="NF90" s="175"/>
      <c r="NG90" s="174">
        <v>160</v>
      </c>
      <c r="NH90" s="573"/>
      <c r="NI90" s="175"/>
      <c r="NJ90" s="174">
        <v>160</v>
      </c>
      <c r="NK90" s="573"/>
      <c r="NL90" s="175"/>
      <c r="NM90" s="174">
        <v>160</v>
      </c>
      <c r="NN90" s="573"/>
      <c r="NO90" s="175"/>
      <c r="NP90" s="174">
        <v>160</v>
      </c>
      <c r="NQ90" s="573"/>
      <c r="NR90" s="175"/>
      <c r="NS90" s="174">
        <v>160</v>
      </c>
      <c r="NT90" s="573"/>
      <c r="NU90" s="175"/>
      <c r="NV90" s="174">
        <v>160</v>
      </c>
      <c r="NW90" s="573"/>
      <c r="NX90" s="175"/>
      <c r="NY90" s="174">
        <v>160</v>
      </c>
      <c r="NZ90" s="573"/>
      <c r="OA90" s="175"/>
      <c r="OB90" s="174">
        <v>160</v>
      </c>
      <c r="OC90" s="573"/>
      <c r="OD90" s="175"/>
      <c r="OE90" s="174">
        <v>160</v>
      </c>
      <c r="OF90" s="573"/>
      <c r="OG90" s="175"/>
      <c r="OH90" s="174">
        <v>160</v>
      </c>
      <c r="OI90" s="573"/>
      <c r="OJ90" s="175"/>
      <c r="OK90" s="278">
        <f t="shared" si="103"/>
        <v>0</v>
      </c>
      <c r="OL90" s="279">
        <f t="shared" si="104"/>
        <v>0</v>
      </c>
      <c r="OM90" s="280">
        <f t="shared" si="105"/>
        <v>0</v>
      </c>
      <c r="ON90" s="281">
        <f t="shared" si="106"/>
        <v>0</v>
      </c>
      <c r="OO90" s="23"/>
      <c r="OP90" s="23"/>
      <c r="OQ90" s="571" t="s">
        <v>297</v>
      </c>
      <c r="OR90" s="577">
        <v>160</v>
      </c>
      <c r="OS90" s="573"/>
      <c r="OT90" s="175"/>
      <c r="OU90" s="278">
        <f t="shared" si="107"/>
        <v>0</v>
      </c>
      <c r="OV90" s="281">
        <f t="shared" si="108"/>
        <v>0</v>
      </c>
      <c r="OW90" s="280">
        <f t="shared" si="109"/>
        <v>0</v>
      </c>
      <c r="OX90" s="281">
        <f t="shared" si="110"/>
        <v>0</v>
      </c>
      <c r="OY90" s="574"/>
      <c r="OZ90" s="23"/>
      <c r="PA90" s="23"/>
      <c r="PB90" s="274">
        <f t="shared" si="63"/>
        <v>0</v>
      </c>
      <c r="PC90" s="275">
        <f t="shared" si="64"/>
        <v>0</v>
      </c>
      <c r="PD90" s="280">
        <f t="shared" si="65"/>
        <v>0</v>
      </c>
      <c r="PE90" s="281">
        <f t="shared" si="66"/>
        <v>0</v>
      </c>
      <c r="PF90" s="276">
        <f t="shared" si="67"/>
        <v>0</v>
      </c>
      <c r="PG90" s="277">
        <f t="shared" si="68"/>
        <v>0</v>
      </c>
      <c r="PH90" s="280">
        <f t="shared" si="69"/>
        <v>0</v>
      </c>
      <c r="PI90" s="279">
        <f t="shared" si="70"/>
        <v>0</v>
      </c>
      <c r="PJ90" s="406">
        <f t="shared" si="111"/>
        <v>0</v>
      </c>
      <c r="PK90" s="368">
        <f t="shared" si="112"/>
        <v>0</v>
      </c>
      <c r="PL90" s="409" t="s">
        <v>338</v>
      </c>
      <c r="PM90" s="373" t="s">
        <v>338</v>
      </c>
      <c r="PN90" s="406">
        <f t="shared" si="113"/>
        <v>0</v>
      </c>
      <c r="PO90" s="368">
        <f t="shared" si="114"/>
        <v>0</v>
      </c>
      <c r="PP90" s="26"/>
      <c r="PQ90" s="26"/>
      <c r="PR90" s="23"/>
      <c r="PX90" s="26"/>
    </row>
    <row r="91" spans="1:440" s="26" customFormat="1" ht="16.5" customHeight="1" x14ac:dyDescent="0.25">
      <c r="B91" s="118" t="s">
        <v>52</v>
      </c>
      <c r="C91" s="1094"/>
      <c r="D91" s="1095"/>
      <c r="E91" s="320"/>
      <c r="F91" s="656">
        <v>1</v>
      </c>
      <c r="G91" s="321"/>
      <c r="H91" s="122"/>
      <c r="I91" s="112">
        <f>INT(ROUND(F91,2)*(IF(RIGHT(G91,1)="*",data!$J$3*H91+(IF(H91&gt;0, data!$K$3,0)),(IF(G91&gt;0,data!$J$3*RIGHT(G91,5)+data!$K$3,0)))))</f>
        <v>0</v>
      </c>
      <c r="J91" s="112">
        <f>IF(E91&gt;0,I91*E91,0)</f>
        <v>0</v>
      </c>
      <c r="K91" s="112"/>
      <c r="L91" s="317"/>
      <c r="M91" s="316"/>
      <c r="N91" s="112">
        <f>INT(ROUND(F91,2)*(IF(J91&gt;0,(IF(L91="ano",data!$J$6,0)),0)))</f>
        <v>0</v>
      </c>
      <c r="O91" s="114">
        <f>IF(M91&gt;E91,N91*E91,N91*M91)</f>
        <v>0</v>
      </c>
      <c r="P91" s="123">
        <f>J91+O91</f>
        <v>0</v>
      </c>
      <c r="R91" s="116" t="str">
        <f t="shared" si="61"/>
        <v/>
      </c>
      <c r="S91" s="688"/>
      <c r="T91" s="117" t="s">
        <v>338</v>
      </c>
      <c r="U91" s="377" t="str">
        <f t="shared" si="62"/>
        <v/>
      </c>
      <c r="V91" s="26">
        <f>IF(P91&gt;0,IF(ISTEXT(C91)=TRUE,0,1),0)</f>
        <v>0</v>
      </c>
      <c r="W91" s="26">
        <f>IF(H91&gt;0,IF(RIGHT(G91,1)="*",0,1),0)</f>
        <v>0</v>
      </c>
      <c r="X91" s="26">
        <f>IF(OR(G91=data!$I$18,G91=data!$I$19,G91=data!$I$20,G91=data!$I$21,G91=data!$I$22,G91=data!$I$23,G91=data!$I$24,G91=data!$I$25,G91=data!$I$26,G91=data!$I$27,G91=data!$I$28,G91=data!$I$29,G91=data!$I$30,G91=data!$I$31,G91=data!$I$32,G91=data!$I$33,G91=data!$I$34,G91=data!$I$35,G91=data!$I$36,G91=data!$I$37,G91=data!$I$38,G91=data!$I$39,G91=data!$I$40,G91=data!$I$41,G91=data!$I$42,G91=data!$I$43,G91=data!$I$44),1,0)</f>
        <v>0</v>
      </c>
      <c r="Z91" s="176" t="s">
        <v>297</v>
      </c>
      <c r="AA91" s="10"/>
      <c r="AB91" s="10"/>
      <c r="AC91" s="168">
        <v>160</v>
      </c>
      <c r="AD91" s="328"/>
      <c r="AE91" s="223"/>
      <c r="AF91" s="168">
        <v>160</v>
      </c>
      <c r="AG91" s="328"/>
      <c r="AH91" s="223"/>
      <c r="AI91" s="168">
        <v>160</v>
      </c>
      <c r="AJ91" s="328"/>
      <c r="AK91" s="223"/>
      <c r="AL91" s="168">
        <v>160</v>
      </c>
      <c r="AM91" s="328"/>
      <c r="AN91" s="223"/>
      <c r="AO91" s="168">
        <v>160</v>
      </c>
      <c r="AP91" s="328"/>
      <c r="AQ91" s="223"/>
      <c r="AR91" s="168">
        <v>160</v>
      </c>
      <c r="AS91" s="328"/>
      <c r="AT91" s="223"/>
      <c r="AU91" s="168">
        <v>160</v>
      </c>
      <c r="AV91" s="328"/>
      <c r="AW91" s="223"/>
      <c r="AX91" s="168">
        <v>160</v>
      </c>
      <c r="AY91" s="328"/>
      <c r="AZ91" s="223"/>
      <c r="BA91" s="168">
        <v>160</v>
      </c>
      <c r="BB91" s="328"/>
      <c r="BC91" s="223"/>
      <c r="BD91" s="168">
        <v>160</v>
      </c>
      <c r="BE91" s="328"/>
      <c r="BF91" s="223"/>
      <c r="BG91" s="168">
        <v>160</v>
      </c>
      <c r="BH91" s="328"/>
      <c r="BI91" s="223"/>
      <c r="BJ91" s="168">
        <v>160</v>
      </c>
      <c r="BK91" s="328"/>
      <c r="BL91" s="223"/>
      <c r="BM91" s="280">
        <f t="shared" si="71"/>
        <v>0</v>
      </c>
      <c r="BN91" s="279">
        <f t="shared" si="72"/>
        <v>0</v>
      </c>
      <c r="BO91" s="280">
        <f t="shared" si="73"/>
        <v>0</v>
      </c>
      <c r="BP91" s="281">
        <f t="shared" si="74"/>
        <v>0</v>
      </c>
      <c r="BQ91" s="4"/>
      <c r="BR91" s="4"/>
      <c r="BS91" s="164">
        <v>160</v>
      </c>
      <c r="BT91" s="327"/>
      <c r="BU91" s="177"/>
      <c r="BV91" s="164">
        <v>160</v>
      </c>
      <c r="BW91" s="327"/>
      <c r="BX91" s="177"/>
      <c r="BY91" s="164">
        <v>160</v>
      </c>
      <c r="BZ91" s="327"/>
      <c r="CA91" s="177"/>
      <c r="CB91" s="164">
        <v>160</v>
      </c>
      <c r="CC91" s="327"/>
      <c r="CD91" s="177"/>
      <c r="CE91" s="164">
        <v>160</v>
      </c>
      <c r="CF91" s="327"/>
      <c r="CG91" s="177"/>
      <c r="CH91" s="164">
        <v>160</v>
      </c>
      <c r="CI91" s="327"/>
      <c r="CJ91" s="177"/>
      <c r="CK91" s="164">
        <v>160</v>
      </c>
      <c r="CL91" s="327"/>
      <c r="CM91" s="177"/>
      <c r="CN91" s="164">
        <v>160</v>
      </c>
      <c r="CO91" s="327"/>
      <c r="CP91" s="177"/>
      <c r="CQ91" s="164">
        <v>160</v>
      </c>
      <c r="CR91" s="327"/>
      <c r="CS91" s="177"/>
      <c r="CT91" s="164">
        <v>160</v>
      </c>
      <c r="CU91" s="327"/>
      <c r="CV91" s="177"/>
      <c r="CW91" s="164">
        <v>160</v>
      </c>
      <c r="CX91" s="327"/>
      <c r="CY91" s="177"/>
      <c r="CZ91" s="164">
        <v>160</v>
      </c>
      <c r="DA91" s="327"/>
      <c r="DB91" s="177"/>
      <c r="DC91" s="278">
        <f t="shared" si="75"/>
        <v>0</v>
      </c>
      <c r="DD91" s="279">
        <f t="shared" si="76"/>
        <v>0</v>
      </c>
      <c r="DE91" s="280">
        <f t="shared" si="77"/>
        <v>0</v>
      </c>
      <c r="DF91" s="281">
        <f t="shared" si="78"/>
        <v>0</v>
      </c>
      <c r="DG91" s="4"/>
      <c r="DH91" s="4"/>
      <c r="DI91" s="164">
        <v>160</v>
      </c>
      <c r="DJ91" s="327"/>
      <c r="DK91" s="177"/>
      <c r="DL91" s="164">
        <v>160</v>
      </c>
      <c r="DM91" s="327"/>
      <c r="DN91" s="177"/>
      <c r="DO91" s="164">
        <v>160</v>
      </c>
      <c r="DP91" s="327"/>
      <c r="DQ91" s="177"/>
      <c r="DR91" s="164">
        <v>160</v>
      </c>
      <c r="DS91" s="327"/>
      <c r="DT91" s="177"/>
      <c r="DU91" s="164">
        <v>160</v>
      </c>
      <c r="DV91" s="327"/>
      <c r="DW91" s="177"/>
      <c r="DX91" s="164">
        <v>160</v>
      </c>
      <c r="DY91" s="327"/>
      <c r="DZ91" s="177"/>
      <c r="EA91" s="164">
        <v>160</v>
      </c>
      <c r="EB91" s="327"/>
      <c r="EC91" s="177"/>
      <c r="ED91" s="164">
        <v>160</v>
      </c>
      <c r="EE91" s="327"/>
      <c r="EF91" s="177"/>
      <c r="EG91" s="164">
        <v>160</v>
      </c>
      <c r="EH91" s="327"/>
      <c r="EI91" s="177"/>
      <c r="EJ91" s="164">
        <v>160</v>
      </c>
      <c r="EK91" s="327"/>
      <c r="EL91" s="177"/>
      <c r="EM91" s="164">
        <v>160</v>
      </c>
      <c r="EN91" s="327"/>
      <c r="EO91" s="177"/>
      <c r="EP91" s="164">
        <v>160</v>
      </c>
      <c r="EQ91" s="327"/>
      <c r="ER91" s="177"/>
      <c r="ES91" s="278">
        <f t="shared" si="79"/>
        <v>0</v>
      </c>
      <c r="ET91" s="279">
        <f t="shared" si="80"/>
        <v>0</v>
      </c>
      <c r="EU91" s="280">
        <f t="shared" si="81"/>
        <v>0</v>
      </c>
      <c r="EV91" s="281">
        <f t="shared" si="82"/>
        <v>0</v>
      </c>
      <c r="EW91" s="4"/>
      <c r="EX91" s="4"/>
      <c r="EY91" s="164">
        <v>160</v>
      </c>
      <c r="EZ91" s="327"/>
      <c r="FA91" s="177"/>
      <c r="FB91" s="164">
        <v>160</v>
      </c>
      <c r="FC91" s="327"/>
      <c r="FD91" s="177"/>
      <c r="FE91" s="164">
        <v>160</v>
      </c>
      <c r="FF91" s="327"/>
      <c r="FG91" s="177"/>
      <c r="FH91" s="164">
        <v>160</v>
      </c>
      <c r="FI91" s="327"/>
      <c r="FJ91" s="177"/>
      <c r="FK91" s="164">
        <v>160</v>
      </c>
      <c r="FL91" s="327"/>
      <c r="FM91" s="177"/>
      <c r="FN91" s="164">
        <v>160</v>
      </c>
      <c r="FO91" s="327"/>
      <c r="FP91" s="177"/>
      <c r="FQ91" s="164">
        <v>160</v>
      </c>
      <c r="FR91" s="327"/>
      <c r="FS91" s="177"/>
      <c r="FT91" s="164">
        <v>160</v>
      </c>
      <c r="FU91" s="327"/>
      <c r="FV91" s="177"/>
      <c r="FW91" s="164">
        <v>160</v>
      </c>
      <c r="FX91" s="327"/>
      <c r="FY91" s="177"/>
      <c r="FZ91" s="164">
        <v>160</v>
      </c>
      <c r="GA91" s="327"/>
      <c r="GB91" s="177"/>
      <c r="GC91" s="164">
        <v>160</v>
      </c>
      <c r="GD91" s="327"/>
      <c r="GE91" s="177"/>
      <c r="GF91" s="164">
        <v>160</v>
      </c>
      <c r="GG91" s="327"/>
      <c r="GH91" s="177"/>
      <c r="GI91" s="278">
        <f t="shared" si="83"/>
        <v>0</v>
      </c>
      <c r="GJ91" s="279">
        <f t="shared" si="84"/>
        <v>0</v>
      </c>
      <c r="GK91" s="280">
        <f t="shared" si="85"/>
        <v>0</v>
      </c>
      <c r="GL91" s="281">
        <f t="shared" si="86"/>
        <v>0</v>
      </c>
      <c r="GM91" s="4"/>
      <c r="GN91" s="4"/>
      <c r="GO91" s="164">
        <v>160</v>
      </c>
      <c r="GP91" s="327"/>
      <c r="GQ91" s="177"/>
      <c r="GR91" s="164">
        <v>160</v>
      </c>
      <c r="GS91" s="327"/>
      <c r="GT91" s="177"/>
      <c r="GU91" s="164">
        <v>160</v>
      </c>
      <c r="GV91" s="327"/>
      <c r="GW91" s="177"/>
      <c r="GX91" s="164">
        <v>160</v>
      </c>
      <c r="GY91" s="327"/>
      <c r="GZ91" s="177"/>
      <c r="HA91" s="164">
        <v>160</v>
      </c>
      <c r="HB91" s="327"/>
      <c r="HC91" s="177"/>
      <c r="HD91" s="164">
        <v>160</v>
      </c>
      <c r="HE91" s="327"/>
      <c r="HF91" s="177"/>
      <c r="HG91" s="164">
        <v>160</v>
      </c>
      <c r="HH91" s="327"/>
      <c r="HI91" s="177"/>
      <c r="HJ91" s="164">
        <v>160</v>
      </c>
      <c r="HK91" s="327"/>
      <c r="HL91" s="177"/>
      <c r="HM91" s="164">
        <v>160</v>
      </c>
      <c r="HN91" s="327"/>
      <c r="HO91" s="177"/>
      <c r="HP91" s="164">
        <v>160</v>
      </c>
      <c r="HQ91" s="327"/>
      <c r="HR91" s="177"/>
      <c r="HS91" s="164">
        <v>160</v>
      </c>
      <c r="HT91" s="327"/>
      <c r="HU91" s="177"/>
      <c r="HV91" s="164">
        <v>160</v>
      </c>
      <c r="HW91" s="327"/>
      <c r="HX91" s="177"/>
      <c r="HY91" s="278">
        <f t="shared" si="87"/>
        <v>0</v>
      </c>
      <c r="HZ91" s="279">
        <f t="shared" si="88"/>
        <v>0</v>
      </c>
      <c r="IA91" s="280">
        <f t="shared" si="89"/>
        <v>0</v>
      </c>
      <c r="IB91" s="281">
        <f t="shared" si="90"/>
        <v>0</v>
      </c>
      <c r="IC91" s="4"/>
      <c r="ID91" s="4"/>
      <c r="IE91" s="164">
        <v>160</v>
      </c>
      <c r="IF91" s="327"/>
      <c r="IG91" s="177"/>
      <c r="IH91" s="164">
        <v>160</v>
      </c>
      <c r="II91" s="327"/>
      <c r="IJ91" s="177"/>
      <c r="IK91" s="164">
        <v>160</v>
      </c>
      <c r="IL91" s="327"/>
      <c r="IM91" s="177"/>
      <c r="IN91" s="164">
        <v>160</v>
      </c>
      <c r="IO91" s="327"/>
      <c r="IP91" s="177"/>
      <c r="IQ91" s="164">
        <v>160</v>
      </c>
      <c r="IR91" s="327"/>
      <c r="IS91" s="177"/>
      <c r="IT91" s="164">
        <v>160</v>
      </c>
      <c r="IU91" s="327"/>
      <c r="IV91" s="177"/>
      <c r="IW91" s="164">
        <v>160</v>
      </c>
      <c r="IX91" s="327"/>
      <c r="IY91" s="177"/>
      <c r="IZ91" s="164">
        <v>160</v>
      </c>
      <c r="JA91" s="327"/>
      <c r="JB91" s="177"/>
      <c r="JC91" s="164">
        <v>160</v>
      </c>
      <c r="JD91" s="327"/>
      <c r="JE91" s="177"/>
      <c r="JF91" s="164">
        <v>160</v>
      </c>
      <c r="JG91" s="327"/>
      <c r="JH91" s="177"/>
      <c r="JI91" s="164">
        <v>160</v>
      </c>
      <c r="JJ91" s="327"/>
      <c r="JK91" s="177"/>
      <c r="JL91" s="164">
        <v>160</v>
      </c>
      <c r="JM91" s="327"/>
      <c r="JN91" s="177"/>
      <c r="JO91" s="278">
        <f t="shared" si="91"/>
        <v>0</v>
      </c>
      <c r="JP91" s="279">
        <f t="shared" si="92"/>
        <v>0</v>
      </c>
      <c r="JQ91" s="280">
        <f t="shared" si="93"/>
        <v>0</v>
      </c>
      <c r="JR91" s="281">
        <f t="shared" si="94"/>
        <v>0</v>
      </c>
      <c r="JS91" s="4"/>
      <c r="JT91" s="4"/>
      <c r="JU91" s="164">
        <v>160</v>
      </c>
      <c r="JV91" s="327"/>
      <c r="JW91" s="177"/>
      <c r="JX91" s="164">
        <v>160</v>
      </c>
      <c r="JY91" s="327"/>
      <c r="JZ91" s="177"/>
      <c r="KA91" s="164">
        <v>160</v>
      </c>
      <c r="KB91" s="327"/>
      <c r="KC91" s="177"/>
      <c r="KD91" s="164">
        <v>160</v>
      </c>
      <c r="KE91" s="327"/>
      <c r="KF91" s="177"/>
      <c r="KG91" s="164">
        <v>160</v>
      </c>
      <c r="KH91" s="327"/>
      <c r="KI91" s="177"/>
      <c r="KJ91" s="164">
        <v>160</v>
      </c>
      <c r="KK91" s="327"/>
      <c r="KL91" s="177"/>
      <c r="KM91" s="164">
        <v>160</v>
      </c>
      <c r="KN91" s="327"/>
      <c r="KO91" s="177"/>
      <c r="KP91" s="164">
        <v>160</v>
      </c>
      <c r="KQ91" s="327"/>
      <c r="KR91" s="177"/>
      <c r="KS91" s="164">
        <v>160</v>
      </c>
      <c r="KT91" s="327"/>
      <c r="KU91" s="177"/>
      <c r="KV91" s="164">
        <v>160</v>
      </c>
      <c r="KW91" s="327"/>
      <c r="KX91" s="177"/>
      <c r="KY91" s="164">
        <v>160</v>
      </c>
      <c r="KZ91" s="327"/>
      <c r="LA91" s="177"/>
      <c r="LB91" s="164">
        <v>160</v>
      </c>
      <c r="LC91" s="327"/>
      <c r="LD91" s="177"/>
      <c r="LE91" s="278">
        <f t="shared" si="95"/>
        <v>0</v>
      </c>
      <c r="LF91" s="279">
        <f t="shared" si="96"/>
        <v>0</v>
      </c>
      <c r="LG91" s="280">
        <f t="shared" si="97"/>
        <v>0</v>
      </c>
      <c r="LH91" s="281">
        <f t="shared" si="98"/>
        <v>0</v>
      </c>
      <c r="LI91" s="4"/>
      <c r="LJ91" s="4"/>
      <c r="LK91" s="164">
        <v>160</v>
      </c>
      <c r="LL91" s="327"/>
      <c r="LM91" s="177"/>
      <c r="LN91" s="164">
        <v>160</v>
      </c>
      <c r="LO91" s="327"/>
      <c r="LP91" s="177"/>
      <c r="LQ91" s="164">
        <v>160</v>
      </c>
      <c r="LR91" s="327"/>
      <c r="LS91" s="177"/>
      <c r="LT91" s="164">
        <v>160</v>
      </c>
      <c r="LU91" s="327"/>
      <c r="LV91" s="177"/>
      <c r="LW91" s="164">
        <v>160</v>
      </c>
      <c r="LX91" s="327"/>
      <c r="LY91" s="177"/>
      <c r="LZ91" s="164">
        <v>160</v>
      </c>
      <c r="MA91" s="327"/>
      <c r="MB91" s="177"/>
      <c r="MC91" s="164">
        <v>160</v>
      </c>
      <c r="MD91" s="327"/>
      <c r="ME91" s="177"/>
      <c r="MF91" s="164">
        <v>160</v>
      </c>
      <c r="MG91" s="327"/>
      <c r="MH91" s="177"/>
      <c r="MI91" s="164">
        <v>160</v>
      </c>
      <c r="MJ91" s="327"/>
      <c r="MK91" s="177"/>
      <c r="ML91" s="164">
        <v>160</v>
      </c>
      <c r="MM91" s="327"/>
      <c r="MN91" s="177"/>
      <c r="MO91" s="164">
        <v>160</v>
      </c>
      <c r="MP91" s="327"/>
      <c r="MQ91" s="177"/>
      <c r="MR91" s="164">
        <v>160</v>
      </c>
      <c r="MS91" s="327"/>
      <c r="MT91" s="177"/>
      <c r="MU91" s="278">
        <f t="shared" si="99"/>
        <v>0</v>
      </c>
      <c r="MV91" s="279">
        <f t="shared" si="100"/>
        <v>0</v>
      </c>
      <c r="MW91" s="280">
        <f t="shared" si="101"/>
        <v>0</v>
      </c>
      <c r="MX91" s="281">
        <f t="shared" si="102"/>
        <v>0</v>
      </c>
      <c r="MY91" s="4"/>
      <c r="MZ91" s="4"/>
      <c r="NA91" s="164">
        <v>160</v>
      </c>
      <c r="NB91" s="327"/>
      <c r="NC91" s="177"/>
      <c r="ND91" s="164">
        <v>160</v>
      </c>
      <c r="NE91" s="327"/>
      <c r="NF91" s="177"/>
      <c r="NG91" s="164">
        <v>160</v>
      </c>
      <c r="NH91" s="327"/>
      <c r="NI91" s="177"/>
      <c r="NJ91" s="164">
        <v>160</v>
      </c>
      <c r="NK91" s="327"/>
      <c r="NL91" s="177"/>
      <c r="NM91" s="164">
        <v>160</v>
      </c>
      <c r="NN91" s="327"/>
      <c r="NO91" s="177"/>
      <c r="NP91" s="164">
        <v>160</v>
      </c>
      <c r="NQ91" s="327"/>
      <c r="NR91" s="177"/>
      <c r="NS91" s="164">
        <v>160</v>
      </c>
      <c r="NT91" s="327"/>
      <c r="NU91" s="177"/>
      <c r="NV91" s="164">
        <v>160</v>
      </c>
      <c r="NW91" s="327"/>
      <c r="NX91" s="177"/>
      <c r="NY91" s="164">
        <v>160</v>
      </c>
      <c r="NZ91" s="327"/>
      <c r="OA91" s="177"/>
      <c r="OB91" s="164">
        <v>160</v>
      </c>
      <c r="OC91" s="327"/>
      <c r="OD91" s="177"/>
      <c r="OE91" s="164">
        <v>160</v>
      </c>
      <c r="OF91" s="327"/>
      <c r="OG91" s="177"/>
      <c r="OH91" s="164">
        <v>160</v>
      </c>
      <c r="OI91" s="327"/>
      <c r="OJ91" s="177"/>
      <c r="OK91" s="278">
        <f t="shared" si="103"/>
        <v>0</v>
      </c>
      <c r="OL91" s="279">
        <f t="shared" si="104"/>
        <v>0</v>
      </c>
      <c r="OM91" s="280">
        <f t="shared" si="105"/>
        <v>0</v>
      </c>
      <c r="ON91" s="281">
        <f t="shared" si="106"/>
        <v>0</v>
      </c>
      <c r="OO91" s="4"/>
      <c r="OP91" s="4"/>
      <c r="OQ91" s="283" t="s">
        <v>297</v>
      </c>
      <c r="OR91" s="354">
        <v>160</v>
      </c>
      <c r="OS91" s="327"/>
      <c r="OT91" s="177"/>
      <c r="OU91" s="278">
        <f t="shared" si="107"/>
        <v>0</v>
      </c>
      <c r="OV91" s="281">
        <f t="shared" si="108"/>
        <v>0</v>
      </c>
      <c r="OW91" s="280">
        <f t="shared" si="109"/>
        <v>0</v>
      </c>
      <c r="OX91" s="281">
        <f t="shared" si="110"/>
        <v>0</v>
      </c>
      <c r="OY91" s="293"/>
      <c r="OZ91" s="4"/>
      <c r="PA91" s="4"/>
      <c r="PB91" s="274">
        <f t="shared" si="63"/>
        <v>0</v>
      </c>
      <c r="PC91" s="275">
        <f t="shared" si="64"/>
        <v>0</v>
      </c>
      <c r="PD91" s="280">
        <f t="shared" si="65"/>
        <v>0</v>
      </c>
      <c r="PE91" s="281">
        <f t="shared" si="66"/>
        <v>0</v>
      </c>
      <c r="PF91" s="276">
        <f t="shared" si="67"/>
        <v>0</v>
      </c>
      <c r="PG91" s="277">
        <f t="shared" si="68"/>
        <v>0</v>
      </c>
      <c r="PH91" s="280">
        <f t="shared" si="69"/>
        <v>0</v>
      </c>
      <c r="PI91" s="279">
        <f t="shared" si="70"/>
        <v>0</v>
      </c>
      <c r="PJ91" s="406">
        <f t="shared" si="111"/>
        <v>0</v>
      </c>
      <c r="PK91" s="368">
        <f t="shared" si="112"/>
        <v>0</v>
      </c>
      <c r="PL91" s="409" t="s">
        <v>338</v>
      </c>
      <c r="PM91" s="373" t="s">
        <v>338</v>
      </c>
      <c r="PN91" s="406">
        <f t="shared" si="113"/>
        <v>0</v>
      </c>
      <c r="PO91" s="368">
        <f t="shared" si="114"/>
        <v>0</v>
      </c>
      <c r="PR91" s="4"/>
    </row>
    <row r="92" spans="1:440" s="28" customFormat="1" ht="15" hidden="1" customHeight="1" x14ac:dyDescent="0.25">
      <c r="A92" s="26"/>
      <c r="B92" s="118"/>
      <c r="C92" s="585"/>
      <c r="D92" s="586"/>
      <c r="E92" s="589"/>
      <c r="F92" s="656"/>
      <c r="G92" s="588"/>
      <c r="H92" s="119"/>
      <c r="I92" s="112">
        <f>INT(ROUND(F92,2)*(IF(RIGHT(G92,1)="*",data!$J$3*H92+(IF(H92&gt;0, data!$K$3,0)),(IF(G92&gt;0,data!$J$3*RIGHT(G92,5)+data!$K$3,0)))))</f>
        <v>0</v>
      </c>
      <c r="J92" s="112"/>
      <c r="K92" s="112"/>
      <c r="L92" s="543"/>
      <c r="M92" s="536"/>
      <c r="N92" s="112">
        <f>INT(ROUND(F92,2)*(IF(J92&gt;0,(IF(L92="ano",data!$J$6,0)),0)))</f>
        <v>0</v>
      </c>
      <c r="O92" s="114"/>
      <c r="P92" s="123"/>
      <c r="Q92" s="26"/>
      <c r="R92" s="116" t="str">
        <f t="shared" si="61"/>
        <v/>
      </c>
      <c r="S92" s="688"/>
      <c r="T92" s="117" t="s">
        <v>338</v>
      </c>
      <c r="U92" s="377" t="str">
        <f t="shared" si="62"/>
        <v/>
      </c>
      <c r="X92" s="26">
        <f>IF(OR(G92=data!$I$18,G92=data!$I$19,G92=data!$I$20,G92=data!$I$21,G92=data!$I$22,G92=data!$I$23,G92=data!$I$24,G92=data!$I$25,G92=data!$I$26,G92=data!$I$27,G92=data!$I$28,G92=data!$I$29,G92=data!$I$30,G92=data!$I$31,G92=data!$I$32,G92=data!$I$33,G92=data!$I$34,G92=data!$I$35,G92=data!$I$36,G92=data!$I$37,G92=data!$I$38,G92=data!$I$39,G92=data!$I$40,G92=data!$I$41,G92=data!$I$42,G92=data!$I$43,G92=data!$I$44),1,0)</f>
        <v>0</v>
      </c>
      <c r="Y92" s="26"/>
      <c r="Z92" s="173" t="s">
        <v>297</v>
      </c>
      <c r="AA92" s="10"/>
      <c r="AB92" s="10"/>
      <c r="AC92" s="560">
        <v>160</v>
      </c>
      <c r="AD92" s="561"/>
      <c r="AE92" s="562"/>
      <c r="AF92" s="560">
        <v>160</v>
      </c>
      <c r="AG92" s="561"/>
      <c r="AH92" s="562"/>
      <c r="AI92" s="560">
        <v>160</v>
      </c>
      <c r="AJ92" s="561"/>
      <c r="AK92" s="562"/>
      <c r="AL92" s="560">
        <v>160</v>
      </c>
      <c r="AM92" s="561"/>
      <c r="AN92" s="562"/>
      <c r="AO92" s="560">
        <v>160</v>
      </c>
      <c r="AP92" s="561"/>
      <c r="AQ92" s="562"/>
      <c r="AR92" s="560">
        <v>160</v>
      </c>
      <c r="AS92" s="561"/>
      <c r="AT92" s="562"/>
      <c r="AU92" s="560">
        <v>160</v>
      </c>
      <c r="AV92" s="561"/>
      <c r="AW92" s="562"/>
      <c r="AX92" s="560">
        <v>160</v>
      </c>
      <c r="AY92" s="561"/>
      <c r="AZ92" s="562"/>
      <c r="BA92" s="560">
        <v>160</v>
      </c>
      <c r="BB92" s="561"/>
      <c r="BC92" s="562"/>
      <c r="BD92" s="560">
        <v>160</v>
      </c>
      <c r="BE92" s="561"/>
      <c r="BF92" s="562"/>
      <c r="BG92" s="560">
        <v>160</v>
      </c>
      <c r="BH92" s="561"/>
      <c r="BI92" s="562"/>
      <c r="BJ92" s="560">
        <v>160</v>
      </c>
      <c r="BK92" s="561"/>
      <c r="BL92" s="562"/>
      <c r="BM92" s="280">
        <f t="shared" si="71"/>
        <v>0</v>
      </c>
      <c r="BN92" s="279">
        <f t="shared" si="72"/>
        <v>0</v>
      </c>
      <c r="BO92" s="280">
        <f t="shared" si="73"/>
        <v>0</v>
      </c>
      <c r="BP92" s="281">
        <f t="shared" si="74"/>
        <v>0</v>
      </c>
      <c r="BQ92" s="23"/>
      <c r="BR92" s="23"/>
      <c r="BS92" s="174">
        <v>160</v>
      </c>
      <c r="BT92" s="573"/>
      <c r="BU92" s="175"/>
      <c r="BV92" s="174">
        <v>160</v>
      </c>
      <c r="BW92" s="573"/>
      <c r="BX92" s="175"/>
      <c r="BY92" s="174">
        <v>160</v>
      </c>
      <c r="BZ92" s="573"/>
      <c r="CA92" s="175"/>
      <c r="CB92" s="174">
        <v>160</v>
      </c>
      <c r="CC92" s="573"/>
      <c r="CD92" s="175"/>
      <c r="CE92" s="174">
        <v>160</v>
      </c>
      <c r="CF92" s="573"/>
      <c r="CG92" s="175"/>
      <c r="CH92" s="174">
        <v>160</v>
      </c>
      <c r="CI92" s="573"/>
      <c r="CJ92" s="175"/>
      <c r="CK92" s="174">
        <v>160</v>
      </c>
      <c r="CL92" s="573"/>
      <c r="CM92" s="175"/>
      <c r="CN92" s="174">
        <v>160</v>
      </c>
      <c r="CO92" s="573"/>
      <c r="CP92" s="175"/>
      <c r="CQ92" s="174">
        <v>160</v>
      </c>
      <c r="CR92" s="573"/>
      <c r="CS92" s="175"/>
      <c r="CT92" s="174">
        <v>160</v>
      </c>
      <c r="CU92" s="573"/>
      <c r="CV92" s="175"/>
      <c r="CW92" s="174">
        <v>160</v>
      </c>
      <c r="CX92" s="573"/>
      <c r="CY92" s="175"/>
      <c r="CZ92" s="174">
        <v>160</v>
      </c>
      <c r="DA92" s="573"/>
      <c r="DB92" s="175"/>
      <c r="DC92" s="278">
        <f t="shared" si="75"/>
        <v>0</v>
      </c>
      <c r="DD92" s="279">
        <f t="shared" si="76"/>
        <v>0</v>
      </c>
      <c r="DE92" s="280">
        <f t="shared" si="77"/>
        <v>0</v>
      </c>
      <c r="DF92" s="281">
        <f t="shared" si="78"/>
        <v>0</v>
      </c>
      <c r="DG92" s="23"/>
      <c r="DH92" s="23"/>
      <c r="DI92" s="174">
        <v>160</v>
      </c>
      <c r="DJ92" s="573"/>
      <c r="DK92" s="175"/>
      <c r="DL92" s="174">
        <v>160</v>
      </c>
      <c r="DM92" s="573"/>
      <c r="DN92" s="175"/>
      <c r="DO92" s="174">
        <v>160</v>
      </c>
      <c r="DP92" s="573"/>
      <c r="DQ92" s="175"/>
      <c r="DR92" s="174">
        <v>160</v>
      </c>
      <c r="DS92" s="573"/>
      <c r="DT92" s="175"/>
      <c r="DU92" s="174">
        <v>160</v>
      </c>
      <c r="DV92" s="573"/>
      <c r="DW92" s="175"/>
      <c r="DX92" s="174">
        <v>160</v>
      </c>
      <c r="DY92" s="573"/>
      <c r="DZ92" s="175"/>
      <c r="EA92" s="174">
        <v>160</v>
      </c>
      <c r="EB92" s="573"/>
      <c r="EC92" s="175"/>
      <c r="ED92" s="174">
        <v>160</v>
      </c>
      <c r="EE92" s="573"/>
      <c r="EF92" s="175"/>
      <c r="EG92" s="174">
        <v>160</v>
      </c>
      <c r="EH92" s="573"/>
      <c r="EI92" s="175"/>
      <c r="EJ92" s="174">
        <v>160</v>
      </c>
      <c r="EK92" s="573"/>
      <c r="EL92" s="175"/>
      <c r="EM92" s="174">
        <v>160</v>
      </c>
      <c r="EN92" s="573"/>
      <c r="EO92" s="175"/>
      <c r="EP92" s="174">
        <v>160</v>
      </c>
      <c r="EQ92" s="573"/>
      <c r="ER92" s="175"/>
      <c r="ES92" s="278">
        <f t="shared" si="79"/>
        <v>0</v>
      </c>
      <c r="ET92" s="279">
        <f t="shared" si="80"/>
        <v>0</v>
      </c>
      <c r="EU92" s="280">
        <f t="shared" si="81"/>
        <v>0</v>
      </c>
      <c r="EV92" s="281">
        <f t="shared" si="82"/>
        <v>0</v>
      </c>
      <c r="EW92" s="23"/>
      <c r="EX92" s="23"/>
      <c r="EY92" s="174">
        <v>160</v>
      </c>
      <c r="EZ92" s="573"/>
      <c r="FA92" s="175"/>
      <c r="FB92" s="174">
        <v>160</v>
      </c>
      <c r="FC92" s="573"/>
      <c r="FD92" s="175"/>
      <c r="FE92" s="174">
        <v>160</v>
      </c>
      <c r="FF92" s="573"/>
      <c r="FG92" s="175"/>
      <c r="FH92" s="174">
        <v>160</v>
      </c>
      <c r="FI92" s="573"/>
      <c r="FJ92" s="175"/>
      <c r="FK92" s="174">
        <v>160</v>
      </c>
      <c r="FL92" s="573"/>
      <c r="FM92" s="175"/>
      <c r="FN92" s="174">
        <v>160</v>
      </c>
      <c r="FO92" s="573"/>
      <c r="FP92" s="175"/>
      <c r="FQ92" s="174">
        <v>160</v>
      </c>
      <c r="FR92" s="573"/>
      <c r="FS92" s="175"/>
      <c r="FT92" s="174">
        <v>160</v>
      </c>
      <c r="FU92" s="573"/>
      <c r="FV92" s="175"/>
      <c r="FW92" s="174">
        <v>160</v>
      </c>
      <c r="FX92" s="573"/>
      <c r="FY92" s="175"/>
      <c r="FZ92" s="174">
        <v>160</v>
      </c>
      <c r="GA92" s="573"/>
      <c r="GB92" s="175"/>
      <c r="GC92" s="174">
        <v>160</v>
      </c>
      <c r="GD92" s="573"/>
      <c r="GE92" s="175"/>
      <c r="GF92" s="174">
        <v>160</v>
      </c>
      <c r="GG92" s="573"/>
      <c r="GH92" s="175"/>
      <c r="GI92" s="278">
        <f t="shared" si="83"/>
        <v>0</v>
      </c>
      <c r="GJ92" s="279">
        <f t="shared" si="84"/>
        <v>0</v>
      </c>
      <c r="GK92" s="280">
        <f t="shared" si="85"/>
        <v>0</v>
      </c>
      <c r="GL92" s="281">
        <f t="shared" si="86"/>
        <v>0</v>
      </c>
      <c r="GM92" s="23"/>
      <c r="GN92" s="23"/>
      <c r="GO92" s="174">
        <v>160</v>
      </c>
      <c r="GP92" s="573"/>
      <c r="GQ92" s="175"/>
      <c r="GR92" s="174">
        <v>160</v>
      </c>
      <c r="GS92" s="573"/>
      <c r="GT92" s="175"/>
      <c r="GU92" s="174">
        <v>160</v>
      </c>
      <c r="GV92" s="573"/>
      <c r="GW92" s="175"/>
      <c r="GX92" s="174">
        <v>160</v>
      </c>
      <c r="GY92" s="573"/>
      <c r="GZ92" s="175"/>
      <c r="HA92" s="174">
        <v>160</v>
      </c>
      <c r="HB92" s="573"/>
      <c r="HC92" s="175"/>
      <c r="HD92" s="174">
        <v>160</v>
      </c>
      <c r="HE92" s="573"/>
      <c r="HF92" s="175"/>
      <c r="HG92" s="174">
        <v>160</v>
      </c>
      <c r="HH92" s="573"/>
      <c r="HI92" s="175"/>
      <c r="HJ92" s="174">
        <v>160</v>
      </c>
      <c r="HK92" s="573"/>
      <c r="HL92" s="175"/>
      <c r="HM92" s="174">
        <v>160</v>
      </c>
      <c r="HN92" s="573"/>
      <c r="HO92" s="175"/>
      <c r="HP92" s="174">
        <v>160</v>
      </c>
      <c r="HQ92" s="573"/>
      <c r="HR92" s="175"/>
      <c r="HS92" s="174">
        <v>160</v>
      </c>
      <c r="HT92" s="573"/>
      <c r="HU92" s="175"/>
      <c r="HV92" s="174">
        <v>160</v>
      </c>
      <c r="HW92" s="573"/>
      <c r="HX92" s="175"/>
      <c r="HY92" s="278">
        <f t="shared" si="87"/>
        <v>0</v>
      </c>
      <c r="HZ92" s="279">
        <f t="shared" si="88"/>
        <v>0</v>
      </c>
      <c r="IA92" s="280">
        <f t="shared" si="89"/>
        <v>0</v>
      </c>
      <c r="IB92" s="281">
        <f t="shared" si="90"/>
        <v>0</v>
      </c>
      <c r="IC92" s="23"/>
      <c r="ID92" s="23"/>
      <c r="IE92" s="174">
        <v>160</v>
      </c>
      <c r="IF92" s="573"/>
      <c r="IG92" s="175"/>
      <c r="IH92" s="174">
        <v>160</v>
      </c>
      <c r="II92" s="573"/>
      <c r="IJ92" s="175"/>
      <c r="IK92" s="174">
        <v>160</v>
      </c>
      <c r="IL92" s="573"/>
      <c r="IM92" s="175"/>
      <c r="IN92" s="174">
        <v>160</v>
      </c>
      <c r="IO92" s="573"/>
      <c r="IP92" s="175"/>
      <c r="IQ92" s="174">
        <v>160</v>
      </c>
      <c r="IR92" s="573"/>
      <c r="IS92" s="175"/>
      <c r="IT92" s="174">
        <v>160</v>
      </c>
      <c r="IU92" s="573"/>
      <c r="IV92" s="175"/>
      <c r="IW92" s="174">
        <v>160</v>
      </c>
      <c r="IX92" s="573"/>
      <c r="IY92" s="175"/>
      <c r="IZ92" s="174">
        <v>160</v>
      </c>
      <c r="JA92" s="573"/>
      <c r="JB92" s="175"/>
      <c r="JC92" s="174">
        <v>160</v>
      </c>
      <c r="JD92" s="573"/>
      <c r="JE92" s="175"/>
      <c r="JF92" s="174">
        <v>160</v>
      </c>
      <c r="JG92" s="573"/>
      <c r="JH92" s="175"/>
      <c r="JI92" s="174">
        <v>160</v>
      </c>
      <c r="JJ92" s="573"/>
      <c r="JK92" s="175"/>
      <c r="JL92" s="174">
        <v>160</v>
      </c>
      <c r="JM92" s="573"/>
      <c r="JN92" s="175"/>
      <c r="JO92" s="278">
        <f t="shared" si="91"/>
        <v>0</v>
      </c>
      <c r="JP92" s="279">
        <f t="shared" si="92"/>
        <v>0</v>
      </c>
      <c r="JQ92" s="280">
        <f t="shared" si="93"/>
        <v>0</v>
      </c>
      <c r="JR92" s="281">
        <f t="shared" si="94"/>
        <v>0</v>
      </c>
      <c r="JS92" s="23"/>
      <c r="JT92" s="23"/>
      <c r="JU92" s="174">
        <v>160</v>
      </c>
      <c r="JV92" s="573"/>
      <c r="JW92" s="175"/>
      <c r="JX92" s="174">
        <v>160</v>
      </c>
      <c r="JY92" s="573"/>
      <c r="JZ92" s="175"/>
      <c r="KA92" s="174">
        <v>160</v>
      </c>
      <c r="KB92" s="573"/>
      <c r="KC92" s="175"/>
      <c r="KD92" s="174">
        <v>160</v>
      </c>
      <c r="KE92" s="573"/>
      <c r="KF92" s="175"/>
      <c r="KG92" s="174">
        <v>160</v>
      </c>
      <c r="KH92" s="573"/>
      <c r="KI92" s="175"/>
      <c r="KJ92" s="174">
        <v>160</v>
      </c>
      <c r="KK92" s="573"/>
      <c r="KL92" s="175"/>
      <c r="KM92" s="174">
        <v>160</v>
      </c>
      <c r="KN92" s="573"/>
      <c r="KO92" s="175"/>
      <c r="KP92" s="174">
        <v>160</v>
      </c>
      <c r="KQ92" s="573"/>
      <c r="KR92" s="175"/>
      <c r="KS92" s="174">
        <v>160</v>
      </c>
      <c r="KT92" s="573"/>
      <c r="KU92" s="175"/>
      <c r="KV92" s="174">
        <v>160</v>
      </c>
      <c r="KW92" s="573"/>
      <c r="KX92" s="175"/>
      <c r="KY92" s="174">
        <v>160</v>
      </c>
      <c r="KZ92" s="573"/>
      <c r="LA92" s="175"/>
      <c r="LB92" s="174">
        <v>160</v>
      </c>
      <c r="LC92" s="573"/>
      <c r="LD92" s="175"/>
      <c r="LE92" s="278">
        <f t="shared" si="95"/>
        <v>0</v>
      </c>
      <c r="LF92" s="279">
        <f t="shared" si="96"/>
        <v>0</v>
      </c>
      <c r="LG92" s="280">
        <f t="shared" si="97"/>
        <v>0</v>
      </c>
      <c r="LH92" s="281">
        <f t="shared" si="98"/>
        <v>0</v>
      </c>
      <c r="LI92" s="23"/>
      <c r="LJ92" s="23"/>
      <c r="LK92" s="174">
        <v>160</v>
      </c>
      <c r="LL92" s="573"/>
      <c r="LM92" s="175"/>
      <c r="LN92" s="174">
        <v>160</v>
      </c>
      <c r="LO92" s="573"/>
      <c r="LP92" s="175"/>
      <c r="LQ92" s="174">
        <v>160</v>
      </c>
      <c r="LR92" s="573"/>
      <c r="LS92" s="175"/>
      <c r="LT92" s="174">
        <v>160</v>
      </c>
      <c r="LU92" s="573"/>
      <c r="LV92" s="175"/>
      <c r="LW92" s="174">
        <v>160</v>
      </c>
      <c r="LX92" s="573"/>
      <c r="LY92" s="175"/>
      <c r="LZ92" s="174">
        <v>160</v>
      </c>
      <c r="MA92" s="573"/>
      <c r="MB92" s="175"/>
      <c r="MC92" s="174">
        <v>160</v>
      </c>
      <c r="MD92" s="573"/>
      <c r="ME92" s="175"/>
      <c r="MF92" s="174">
        <v>160</v>
      </c>
      <c r="MG92" s="573"/>
      <c r="MH92" s="175"/>
      <c r="MI92" s="174">
        <v>160</v>
      </c>
      <c r="MJ92" s="573"/>
      <c r="MK92" s="175"/>
      <c r="ML92" s="174">
        <v>160</v>
      </c>
      <c r="MM92" s="573"/>
      <c r="MN92" s="175"/>
      <c r="MO92" s="174">
        <v>160</v>
      </c>
      <c r="MP92" s="573"/>
      <c r="MQ92" s="175"/>
      <c r="MR92" s="174">
        <v>160</v>
      </c>
      <c r="MS92" s="573"/>
      <c r="MT92" s="175"/>
      <c r="MU92" s="278">
        <f t="shared" si="99"/>
        <v>0</v>
      </c>
      <c r="MV92" s="279">
        <f t="shared" si="100"/>
        <v>0</v>
      </c>
      <c r="MW92" s="280">
        <f t="shared" si="101"/>
        <v>0</v>
      </c>
      <c r="MX92" s="281">
        <f t="shared" si="102"/>
        <v>0</v>
      </c>
      <c r="MY92" s="23"/>
      <c r="MZ92" s="23"/>
      <c r="NA92" s="174">
        <v>160</v>
      </c>
      <c r="NB92" s="573"/>
      <c r="NC92" s="175"/>
      <c r="ND92" s="174">
        <v>160</v>
      </c>
      <c r="NE92" s="573"/>
      <c r="NF92" s="175"/>
      <c r="NG92" s="174">
        <v>160</v>
      </c>
      <c r="NH92" s="573"/>
      <c r="NI92" s="175"/>
      <c r="NJ92" s="174">
        <v>160</v>
      </c>
      <c r="NK92" s="573"/>
      <c r="NL92" s="175"/>
      <c r="NM92" s="174">
        <v>160</v>
      </c>
      <c r="NN92" s="573"/>
      <c r="NO92" s="175"/>
      <c r="NP92" s="174">
        <v>160</v>
      </c>
      <c r="NQ92" s="573"/>
      <c r="NR92" s="175"/>
      <c r="NS92" s="174">
        <v>160</v>
      </c>
      <c r="NT92" s="573"/>
      <c r="NU92" s="175"/>
      <c r="NV92" s="174">
        <v>160</v>
      </c>
      <c r="NW92" s="573"/>
      <c r="NX92" s="175"/>
      <c r="NY92" s="174">
        <v>160</v>
      </c>
      <c r="NZ92" s="573"/>
      <c r="OA92" s="175"/>
      <c r="OB92" s="174">
        <v>160</v>
      </c>
      <c r="OC92" s="573"/>
      <c r="OD92" s="175"/>
      <c r="OE92" s="174">
        <v>160</v>
      </c>
      <c r="OF92" s="573"/>
      <c r="OG92" s="175"/>
      <c r="OH92" s="174">
        <v>160</v>
      </c>
      <c r="OI92" s="573"/>
      <c r="OJ92" s="175"/>
      <c r="OK92" s="278">
        <f t="shared" si="103"/>
        <v>0</v>
      </c>
      <c r="OL92" s="279">
        <f t="shared" si="104"/>
        <v>0</v>
      </c>
      <c r="OM92" s="280">
        <f t="shared" si="105"/>
        <v>0</v>
      </c>
      <c r="ON92" s="281">
        <f t="shared" si="106"/>
        <v>0</v>
      </c>
      <c r="OO92" s="23"/>
      <c r="OP92" s="23"/>
      <c r="OQ92" s="571" t="s">
        <v>297</v>
      </c>
      <c r="OR92" s="577">
        <v>160</v>
      </c>
      <c r="OS92" s="573"/>
      <c r="OT92" s="175"/>
      <c r="OU92" s="278">
        <f t="shared" si="107"/>
        <v>0</v>
      </c>
      <c r="OV92" s="281">
        <f t="shared" si="108"/>
        <v>0</v>
      </c>
      <c r="OW92" s="280">
        <f t="shared" si="109"/>
        <v>0</v>
      </c>
      <c r="OX92" s="281">
        <f t="shared" si="110"/>
        <v>0</v>
      </c>
      <c r="OY92" s="574"/>
      <c r="OZ92" s="23"/>
      <c r="PA92" s="23"/>
      <c r="PB92" s="274">
        <f t="shared" si="63"/>
        <v>0</v>
      </c>
      <c r="PC92" s="275">
        <f t="shared" si="64"/>
        <v>0</v>
      </c>
      <c r="PD92" s="280">
        <f t="shared" si="65"/>
        <v>0</v>
      </c>
      <c r="PE92" s="281">
        <f t="shared" si="66"/>
        <v>0</v>
      </c>
      <c r="PF92" s="276">
        <f t="shared" si="67"/>
        <v>0</v>
      </c>
      <c r="PG92" s="277">
        <f t="shared" si="68"/>
        <v>0</v>
      </c>
      <c r="PH92" s="280">
        <f t="shared" si="69"/>
        <v>0</v>
      </c>
      <c r="PI92" s="279">
        <f t="shared" si="70"/>
        <v>0</v>
      </c>
      <c r="PJ92" s="406">
        <f t="shared" si="111"/>
        <v>0</v>
      </c>
      <c r="PK92" s="368">
        <f t="shared" si="112"/>
        <v>0</v>
      </c>
      <c r="PL92" s="409" t="s">
        <v>338</v>
      </c>
      <c r="PM92" s="373" t="s">
        <v>338</v>
      </c>
      <c r="PN92" s="406">
        <f t="shared" si="113"/>
        <v>0</v>
      </c>
      <c r="PO92" s="368">
        <f t="shared" si="114"/>
        <v>0</v>
      </c>
      <c r="PP92" s="26"/>
      <c r="PQ92" s="26"/>
      <c r="PR92" s="23"/>
      <c r="PX92" s="26"/>
    </row>
    <row r="93" spans="1:440" s="26" customFormat="1" ht="16.5" customHeight="1" x14ac:dyDescent="0.25">
      <c r="B93" s="118" t="s">
        <v>53</v>
      </c>
      <c r="C93" s="1094"/>
      <c r="D93" s="1095"/>
      <c r="E93" s="320"/>
      <c r="F93" s="656">
        <v>1</v>
      </c>
      <c r="G93" s="321"/>
      <c r="H93" s="122"/>
      <c r="I93" s="112">
        <f>INT(ROUND(F93,2)*(IF(RIGHT(G93,1)="*",data!$J$3*H93+(IF(H93&gt;0, data!$K$3,0)),(IF(G93&gt;0,data!$J$3*RIGHT(G93,5)+data!$K$3,0)))))</f>
        <v>0</v>
      </c>
      <c r="J93" s="112">
        <f>IF(E93&gt;0,I93*E93,0)</f>
        <v>0</v>
      </c>
      <c r="K93" s="112"/>
      <c r="L93" s="317"/>
      <c r="M93" s="316"/>
      <c r="N93" s="112">
        <f>INT(ROUND(F93,2)*(IF(J93&gt;0,(IF(L93="ano",data!$J$6,0)),0)))</f>
        <v>0</v>
      </c>
      <c r="O93" s="114">
        <f>IF(M93&gt;E93,N93*E93,N93*M93)</f>
        <v>0</v>
      </c>
      <c r="P93" s="123">
        <f>J93+O93</f>
        <v>0</v>
      </c>
      <c r="R93" s="116" t="str">
        <f t="shared" si="61"/>
        <v/>
      </c>
      <c r="S93" s="688"/>
      <c r="T93" s="117" t="s">
        <v>338</v>
      </c>
      <c r="U93" s="377" t="str">
        <f t="shared" si="62"/>
        <v/>
      </c>
      <c r="V93" s="26">
        <f>IF(P93&gt;0,IF(ISTEXT(C93)=TRUE,0,1),0)</f>
        <v>0</v>
      </c>
      <c r="W93" s="26">
        <f>IF(H93&gt;0,IF(RIGHT(G93,1)="*",0,1),0)</f>
        <v>0</v>
      </c>
      <c r="X93" s="26">
        <f>IF(OR(G93=data!$I$18,G93=data!$I$19,G93=data!$I$20,G93=data!$I$21,G93=data!$I$22,G93=data!$I$23,G93=data!$I$24,G93=data!$I$25,G93=data!$I$26,G93=data!$I$27,G93=data!$I$28,G93=data!$I$29,G93=data!$I$30,G93=data!$I$31,G93=data!$I$32,G93=data!$I$33,G93=data!$I$34,G93=data!$I$35,G93=data!$I$36,G93=data!$I$37,G93=data!$I$38,G93=data!$I$39,G93=data!$I$40,G93=data!$I$41,G93=data!$I$42,G93=data!$I$43,G93=data!$I$44),1,0)</f>
        <v>0</v>
      </c>
      <c r="Z93" s="176" t="s">
        <v>297</v>
      </c>
      <c r="AA93" s="10"/>
      <c r="AB93" s="10"/>
      <c r="AC93" s="168">
        <v>160</v>
      </c>
      <c r="AD93" s="328"/>
      <c r="AE93" s="223"/>
      <c r="AF93" s="168">
        <v>160</v>
      </c>
      <c r="AG93" s="328"/>
      <c r="AH93" s="223"/>
      <c r="AI93" s="168">
        <v>160</v>
      </c>
      <c r="AJ93" s="328"/>
      <c r="AK93" s="223"/>
      <c r="AL93" s="168">
        <v>160</v>
      </c>
      <c r="AM93" s="328"/>
      <c r="AN93" s="223"/>
      <c r="AO93" s="168">
        <v>160</v>
      </c>
      <c r="AP93" s="328"/>
      <c r="AQ93" s="223"/>
      <c r="AR93" s="168">
        <v>160</v>
      </c>
      <c r="AS93" s="328"/>
      <c r="AT93" s="223"/>
      <c r="AU93" s="168">
        <v>160</v>
      </c>
      <c r="AV93" s="328"/>
      <c r="AW93" s="223"/>
      <c r="AX93" s="168">
        <v>160</v>
      </c>
      <c r="AY93" s="328"/>
      <c r="AZ93" s="223"/>
      <c r="BA93" s="168">
        <v>160</v>
      </c>
      <c r="BB93" s="328"/>
      <c r="BC93" s="223"/>
      <c r="BD93" s="168">
        <v>160</v>
      </c>
      <c r="BE93" s="328"/>
      <c r="BF93" s="223"/>
      <c r="BG93" s="168">
        <v>160</v>
      </c>
      <c r="BH93" s="328"/>
      <c r="BI93" s="223"/>
      <c r="BJ93" s="168">
        <v>160</v>
      </c>
      <c r="BK93" s="328"/>
      <c r="BL93" s="223"/>
      <c r="BM93" s="280">
        <f t="shared" si="71"/>
        <v>0</v>
      </c>
      <c r="BN93" s="279">
        <f t="shared" si="72"/>
        <v>0</v>
      </c>
      <c r="BO93" s="280">
        <f t="shared" si="73"/>
        <v>0</v>
      </c>
      <c r="BP93" s="281">
        <f t="shared" si="74"/>
        <v>0</v>
      </c>
      <c r="BQ93" s="4"/>
      <c r="BR93" s="4"/>
      <c r="BS93" s="164">
        <v>160</v>
      </c>
      <c r="BT93" s="327"/>
      <c r="BU93" s="177"/>
      <c r="BV93" s="164">
        <v>160</v>
      </c>
      <c r="BW93" s="327"/>
      <c r="BX93" s="177"/>
      <c r="BY93" s="164">
        <v>160</v>
      </c>
      <c r="BZ93" s="327"/>
      <c r="CA93" s="177"/>
      <c r="CB93" s="164">
        <v>160</v>
      </c>
      <c r="CC93" s="327"/>
      <c r="CD93" s="177"/>
      <c r="CE93" s="164">
        <v>160</v>
      </c>
      <c r="CF93" s="327"/>
      <c r="CG93" s="177"/>
      <c r="CH93" s="164">
        <v>160</v>
      </c>
      <c r="CI93" s="327"/>
      <c r="CJ93" s="177"/>
      <c r="CK93" s="164">
        <v>160</v>
      </c>
      <c r="CL93" s="327"/>
      <c r="CM93" s="177"/>
      <c r="CN93" s="164">
        <v>160</v>
      </c>
      <c r="CO93" s="327"/>
      <c r="CP93" s="177"/>
      <c r="CQ93" s="164">
        <v>160</v>
      </c>
      <c r="CR93" s="327"/>
      <c r="CS93" s="177"/>
      <c r="CT93" s="164">
        <v>160</v>
      </c>
      <c r="CU93" s="327"/>
      <c r="CV93" s="177"/>
      <c r="CW93" s="164">
        <v>160</v>
      </c>
      <c r="CX93" s="327"/>
      <c r="CY93" s="177"/>
      <c r="CZ93" s="164">
        <v>160</v>
      </c>
      <c r="DA93" s="327"/>
      <c r="DB93" s="177"/>
      <c r="DC93" s="278">
        <f t="shared" si="75"/>
        <v>0</v>
      </c>
      <c r="DD93" s="279">
        <f t="shared" si="76"/>
        <v>0</v>
      </c>
      <c r="DE93" s="280">
        <f t="shared" si="77"/>
        <v>0</v>
      </c>
      <c r="DF93" s="281">
        <f t="shared" si="78"/>
        <v>0</v>
      </c>
      <c r="DG93" s="4"/>
      <c r="DH93" s="4"/>
      <c r="DI93" s="164">
        <v>160</v>
      </c>
      <c r="DJ93" s="327"/>
      <c r="DK93" s="177"/>
      <c r="DL93" s="164">
        <v>160</v>
      </c>
      <c r="DM93" s="327"/>
      <c r="DN93" s="177"/>
      <c r="DO93" s="164">
        <v>160</v>
      </c>
      <c r="DP93" s="327"/>
      <c r="DQ93" s="177"/>
      <c r="DR93" s="164">
        <v>160</v>
      </c>
      <c r="DS93" s="327"/>
      <c r="DT93" s="177"/>
      <c r="DU93" s="164">
        <v>160</v>
      </c>
      <c r="DV93" s="327"/>
      <c r="DW93" s="177"/>
      <c r="DX93" s="164">
        <v>160</v>
      </c>
      <c r="DY93" s="327"/>
      <c r="DZ93" s="177"/>
      <c r="EA93" s="164">
        <v>160</v>
      </c>
      <c r="EB93" s="327"/>
      <c r="EC93" s="177"/>
      <c r="ED93" s="164">
        <v>160</v>
      </c>
      <c r="EE93" s="327"/>
      <c r="EF93" s="177"/>
      <c r="EG93" s="164">
        <v>160</v>
      </c>
      <c r="EH93" s="327"/>
      <c r="EI93" s="177"/>
      <c r="EJ93" s="164">
        <v>160</v>
      </c>
      <c r="EK93" s="327"/>
      <c r="EL93" s="177"/>
      <c r="EM93" s="164">
        <v>160</v>
      </c>
      <c r="EN93" s="327"/>
      <c r="EO93" s="177"/>
      <c r="EP93" s="164">
        <v>160</v>
      </c>
      <c r="EQ93" s="327"/>
      <c r="ER93" s="177"/>
      <c r="ES93" s="278">
        <f t="shared" si="79"/>
        <v>0</v>
      </c>
      <c r="ET93" s="279">
        <f t="shared" si="80"/>
        <v>0</v>
      </c>
      <c r="EU93" s="280">
        <f t="shared" si="81"/>
        <v>0</v>
      </c>
      <c r="EV93" s="281">
        <f t="shared" si="82"/>
        <v>0</v>
      </c>
      <c r="EW93" s="4"/>
      <c r="EX93" s="4"/>
      <c r="EY93" s="164">
        <v>160</v>
      </c>
      <c r="EZ93" s="327"/>
      <c r="FA93" s="177"/>
      <c r="FB93" s="164">
        <v>160</v>
      </c>
      <c r="FC93" s="327"/>
      <c r="FD93" s="177"/>
      <c r="FE93" s="164">
        <v>160</v>
      </c>
      <c r="FF93" s="327"/>
      <c r="FG93" s="177"/>
      <c r="FH93" s="164">
        <v>160</v>
      </c>
      <c r="FI93" s="327"/>
      <c r="FJ93" s="177"/>
      <c r="FK93" s="164">
        <v>160</v>
      </c>
      <c r="FL93" s="327"/>
      <c r="FM93" s="177"/>
      <c r="FN93" s="164">
        <v>160</v>
      </c>
      <c r="FO93" s="327"/>
      <c r="FP93" s="177"/>
      <c r="FQ93" s="164">
        <v>160</v>
      </c>
      <c r="FR93" s="327"/>
      <c r="FS93" s="177"/>
      <c r="FT93" s="164">
        <v>160</v>
      </c>
      <c r="FU93" s="327"/>
      <c r="FV93" s="177"/>
      <c r="FW93" s="164">
        <v>160</v>
      </c>
      <c r="FX93" s="327"/>
      <c r="FY93" s="177"/>
      <c r="FZ93" s="164">
        <v>160</v>
      </c>
      <c r="GA93" s="327"/>
      <c r="GB93" s="177"/>
      <c r="GC93" s="164">
        <v>160</v>
      </c>
      <c r="GD93" s="327"/>
      <c r="GE93" s="177"/>
      <c r="GF93" s="164">
        <v>160</v>
      </c>
      <c r="GG93" s="327"/>
      <c r="GH93" s="177"/>
      <c r="GI93" s="278">
        <f t="shared" si="83"/>
        <v>0</v>
      </c>
      <c r="GJ93" s="279">
        <f t="shared" si="84"/>
        <v>0</v>
      </c>
      <c r="GK93" s="280">
        <f t="shared" si="85"/>
        <v>0</v>
      </c>
      <c r="GL93" s="281">
        <f t="shared" si="86"/>
        <v>0</v>
      </c>
      <c r="GM93" s="4"/>
      <c r="GN93" s="4"/>
      <c r="GO93" s="164">
        <v>160</v>
      </c>
      <c r="GP93" s="327"/>
      <c r="GQ93" s="177"/>
      <c r="GR93" s="164">
        <v>160</v>
      </c>
      <c r="GS93" s="327"/>
      <c r="GT93" s="177"/>
      <c r="GU93" s="164">
        <v>160</v>
      </c>
      <c r="GV93" s="327"/>
      <c r="GW93" s="177"/>
      <c r="GX93" s="164">
        <v>160</v>
      </c>
      <c r="GY93" s="327"/>
      <c r="GZ93" s="177"/>
      <c r="HA93" s="164">
        <v>160</v>
      </c>
      <c r="HB93" s="327"/>
      <c r="HC93" s="177"/>
      <c r="HD93" s="164">
        <v>160</v>
      </c>
      <c r="HE93" s="327"/>
      <c r="HF93" s="177"/>
      <c r="HG93" s="164">
        <v>160</v>
      </c>
      <c r="HH93" s="327"/>
      <c r="HI93" s="177"/>
      <c r="HJ93" s="164">
        <v>160</v>
      </c>
      <c r="HK93" s="327"/>
      <c r="HL93" s="177"/>
      <c r="HM93" s="164">
        <v>160</v>
      </c>
      <c r="HN93" s="327"/>
      <c r="HO93" s="177"/>
      <c r="HP93" s="164">
        <v>160</v>
      </c>
      <c r="HQ93" s="327"/>
      <c r="HR93" s="177"/>
      <c r="HS93" s="164">
        <v>160</v>
      </c>
      <c r="HT93" s="327"/>
      <c r="HU93" s="177"/>
      <c r="HV93" s="164">
        <v>160</v>
      </c>
      <c r="HW93" s="327"/>
      <c r="HX93" s="177"/>
      <c r="HY93" s="278">
        <f t="shared" si="87"/>
        <v>0</v>
      </c>
      <c r="HZ93" s="279">
        <f t="shared" si="88"/>
        <v>0</v>
      </c>
      <c r="IA93" s="280">
        <f t="shared" si="89"/>
        <v>0</v>
      </c>
      <c r="IB93" s="281">
        <f t="shared" si="90"/>
        <v>0</v>
      </c>
      <c r="IC93" s="4"/>
      <c r="ID93" s="4"/>
      <c r="IE93" s="164">
        <v>160</v>
      </c>
      <c r="IF93" s="327"/>
      <c r="IG93" s="177"/>
      <c r="IH93" s="164">
        <v>160</v>
      </c>
      <c r="II93" s="327"/>
      <c r="IJ93" s="177"/>
      <c r="IK93" s="164">
        <v>160</v>
      </c>
      <c r="IL93" s="327"/>
      <c r="IM93" s="177"/>
      <c r="IN93" s="164">
        <v>160</v>
      </c>
      <c r="IO93" s="327"/>
      <c r="IP93" s="177"/>
      <c r="IQ93" s="164">
        <v>160</v>
      </c>
      <c r="IR93" s="327"/>
      <c r="IS93" s="177"/>
      <c r="IT93" s="164">
        <v>160</v>
      </c>
      <c r="IU93" s="327"/>
      <c r="IV93" s="177"/>
      <c r="IW93" s="164">
        <v>160</v>
      </c>
      <c r="IX93" s="327"/>
      <c r="IY93" s="177"/>
      <c r="IZ93" s="164">
        <v>160</v>
      </c>
      <c r="JA93" s="327"/>
      <c r="JB93" s="177"/>
      <c r="JC93" s="164">
        <v>160</v>
      </c>
      <c r="JD93" s="327"/>
      <c r="JE93" s="177"/>
      <c r="JF93" s="164">
        <v>160</v>
      </c>
      <c r="JG93" s="327"/>
      <c r="JH93" s="177"/>
      <c r="JI93" s="164">
        <v>160</v>
      </c>
      <c r="JJ93" s="327"/>
      <c r="JK93" s="177"/>
      <c r="JL93" s="164">
        <v>160</v>
      </c>
      <c r="JM93" s="327"/>
      <c r="JN93" s="177"/>
      <c r="JO93" s="278">
        <f t="shared" si="91"/>
        <v>0</v>
      </c>
      <c r="JP93" s="279">
        <f t="shared" si="92"/>
        <v>0</v>
      </c>
      <c r="JQ93" s="280">
        <f t="shared" si="93"/>
        <v>0</v>
      </c>
      <c r="JR93" s="281">
        <f t="shared" si="94"/>
        <v>0</v>
      </c>
      <c r="JS93" s="4"/>
      <c r="JT93" s="4"/>
      <c r="JU93" s="164">
        <v>160</v>
      </c>
      <c r="JV93" s="327"/>
      <c r="JW93" s="177"/>
      <c r="JX93" s="164">
        <v>160</v>
      </c>
      <c r="JY93" s="327"/>
      <c r="JZ93" s="177"/>
      <c r="KA93" s="164">
        <v>160</v>
      </c>
      <c r="KB93" s="327"/>
      <c r="KC93" s="177"/>
      <c r="KD93" s="164">
        <v>160</v>
      </c>
      <c r="KE93" s="327"/>
      <c r="KF93" s="177"/>
      <c r="KG93" s="164">
        <v>160</v>
      </c>
      <c r="KH93" s="327"/>
      <c r="KI93" s="177"/>
      <c r="KJ93" s="164">
        <v>160</v>
      </c>
      <c r="KK93" s="327"/>
      <c r="KL93" s="177"/>
      <c r="KM93" s="164">
        <v>160</v>
      </c>
      <c r="KN93" s="327"/>
      <c r="KO93" s="177"/>
      <c r="KP93" s="164">
        <v>160</v>
      </c>
      <c r="KQ93" s="327"/>
      <c r="KR93" s="177"/>
      <c r="KS93" s="164">
        <v>160</v>
      </c>
      <c r="KT93" s="327"/>
      <c r="KU93" s="177"/>
      <c r="KV93" s="164">
        <v>160</v>
      </c>
      <c r="KW93" s="327"/>
      <c r="KX93" s="177"/>
      <c r="KY93" s="164">
        <v>160</v>
      </c>
      <c r="KZ93" s="327"/>
      <c r="LA93" s="177"/>
      <c r="LB93" s="164">
        <v>160</v>
      </c>
      <c r="LC93" s="327"/>
      <c r="LD93" s="177"/>
      <c r="LE93" s="278">
        <f t="shared" si="95"/>
        <v>0</v>
      </c>
      <c r="LF93" s="279">
        <f t="shared" si="96"/>
        <v>0</v>
      </c>
      <c r="LG93" s="280">
        <f t="shared" si="97"/>
        <v>0</v>
      </c>
      <c r="LH93" s="281">
        <f t="shared" si="98"/>
        <v>0</v>
      </c>
      <c r="LI93" s="4"/>
      <c r="LJ93" s="4"/>
      <c r="LK93" s="164">
        <v>160</v>
      </c>
      <c r="LL93" s="327"/>
      <c r="LM93" s="177"/>
      <c r="LN93" s="164">
        <v>160</v>
      </c>
      <c r="LO93" s="327"/>
      <c r="LP93" s="177"/>
      <c r="LQ93" s="164">
        <v>160</v>
      </c>
      <c r="LR93" s="327"/>
      <c r="LS93" s="177"/>
      <c r="LT93" s="164">
        <v>160</v>
      </c>
      <c r="LU93" s="327"/>
      <c r="LV93" s="177"/>
      <c r="LW93" s="164">
        <v>160</v>
      </c>
      <c r="LX93" s="327"/>
      <c r="LY93" s="177"/>
      <c r="LZ93" s="164">
        <v>160</v>
      </c>
      <c r="MA93" s="327"/>
      <c r="MB93" s="177"/>
      <c r="MC93" s="164">
        <v>160</v>
      </c>
      <c r="MD93" s="327"/>
      <c r="ME93" s="177"/>
      <c r="MF93" s="164">
        <v>160</v>
      </c>
      <c r="MG93" s="327"/>
      <c r="MH93" s="177"/>
      <c r="MI93" s="164">
        <v>160</v>
      </c>
      <c r="MJ93" s="327"/>
      <c r="MK93" s="177"/>
      <c r="ML93" s="164">
        <v>160</v>
      </c>
      <c r="MM93" s="327"/>
      <c r="MN93" s="177"/>
      <c r="MO93" s="164">
        <v>160</v>
      </c>
      <c r="MP93" s="327"/>
      <c r="MQ93" s="177"/>
      <c r="MR93" s="164">
        <v>160</v>
      </c>
      <c r="MS93" s="327"/>
      <c r="MT93" s="177"/>
      <c r="MU93" s="278">
        <f t="shared" si="99"/>
        <v>0</v>
      </c>
      <c r="MV93" s="279">
        <f t="shared" si="100"/>
        <v>0</v>
      </c>
      <c r="MW93" s="280">
        <f t="shared" si="101"/>
        <v>0</v>
      </c>
      <c r="MX93" s="281">
        <f t="shared" si="102"/>
        <v>0</v>
      </c>
      <c r="MY93" s="4"/>
      <c r="MZ93" s="4"/>
      <c r="NA93" s="164">
        <v>160</v>
      </c>
      <c r="NB93" s="327"/>
      <c r="NC93" s="177"/>
      <c r="ND93" s="164">
        <v>160</v>
      </c>
      <c r="NE93" s="327"/>
      <c r="NF93" s="177"/>
      <c r="NG93" s="164">
        <v>160</v>
      </c>
      <c r="NH93" s="327"/>
      <c r="NI93" s="177"/>
      <c r="NJ93" s="164">
        <v>160</v>
      </c>
      <c r="NK93" s="327"/>
      <c r="NL93" s="177"/>
      <c r="NM93" s="164">
        <v>160</v>
      </c>
      <c r="NN93" s="327"/>
      <c r="NO93" s="177"/>
      <c r="NP93" s="164">
        <v>160</v>
      </c>
      <c r="NQ93" s="327"/>
      <c r="NR93" s="177"/>
      <c r="NS93" s="164">
        <v>160</v>
      </c>
      <c r="NT93" s="327"/>
      <c r="NU93" s="177"/>
      <c r="NV93" s="164">
        <v>160</v>
      </c>
      <c r="NW93" s="327"/>
      <c r="NX93" s="177"/>
      <c r="NY93" s="164">
        <v>160</v>
      </c>
      <c r="NZ93" s="327"/>
      <c r="OA93" s="177"/>
      <c r="OB93" s="164">
        <v>160</v>
      </c>
      <c r="OC93" s="327"/>
      <c r="OD93" s="177"/>
      <c r="OE93" s="164">
        <v>160</v>
      </c>
      <c r="OF93" s="327"/>
      <c r="OG93" s="177"/>
      <c r="OH93" s="164">
        <v>160</v>
      </c>
      <c r="OI93" s="327"/>
      <c r="OJ93" s="177"/>
      <c r="OK93" s="278">
        <f t="shared" si="103"/>
        <v>0</v>
      </c>
      <c r="OL93" s="279">
        <f t="shared" si="104"/>
        <v>0</v>
      </c>
      <c r="OM93" s="280">
        <f t="shared" si="105"/>
        <v>0</v>
      </c>
      <c r="ON93" s="281">
        <f t="shared" si="106"/>
        <v>0</v>
      </c>
      <c r="OO93" s="4"/>
      <c r="OP93" s="4"/>
      <c r="OQ93" s="283" t="s">
        <v>297</v>
      </c>
      <c r="OR93" s="354">
        <v>160</v>
      </c>
      <c r="OS93" s="327"/>
      <c r="OT93" s="177"/>
      <c r="OU93" s="278">
        <f t="shared" si="107"/>
        <v>0</v>
      </c>
      <c r="OV93" s="281">
        <f t="shared" si="108"/>
        <v>0</v>
      </c>
      <c r="OW93" s="280">
        <f t="shared" si="109"/>
        <v>0</v>
      </c>
      <c r="OX93" s="281">
        <f t="shared" si="110"/>
        <v>0</v>
      </c>
      <c r="OY93" s="293"/>
      <c r="OZ93" s="4"/>
      <c r="PA93" s="4"/>
      <c r="PB93" s="274">
        <f t="shared" si="63"/>
        <v>0</v>
      </c>
      <c r="PC93" s="275">
        <f t="shared" si="64"/>
        <v>0</v>
      </c>
      <c r="PD93" s="280">
        <f t="shared" si="65"/>
        <v>0</v>
      </c>
      <c r="PE93" s="281">
        <f t="shared" si="66"/>
        <v>0</v>
      </c>
      <c r="PF93" s="276">
        <f t="shared" si="67"/>
        <v>0</v>
      </c>
      <c r="PG93" s="277">
        <f t="shared" si="68"/>
        <v>0</v>
      </c>
      <c r="PH93" s="280">
        <f t="shared" si="69"/>
        <v>0</v>
      </c>
      <c r="PI93" s="279">
        <f t="shared" si="70"/>
        <v>0</v>
      </c>
      <c r="PJ93" s="406">
        <f t="shared" si="111"/>
        <v>0</v>
      </c>
      <c r="PK93" s="368">
        <f t="shared" si="112"/>
        <v>0</v>
      </c>
      <c r="PL93" s="409" t="s">
        <v>338</v>
      </c>
      <c r="PM93" s="373" t="s">
        <v>338</v>
      </c>
      <c r="PN93" s="406">
        <f t="shared" si="113"/>
        <v>0</v>
      </c>
      <c r="PO93" s="368">
        <f t="shared" si="114"/>
        <v>0</v>
      </c>
      <c r="PR93" s="4"/>
    </row>
    <row r="94" spans="1:440" s="28" customFormat="1" ht="15" hidden="1" customHeight="1" x14ac:dyDescent="0.25">
      <c r="A94" s="26"/>
      <c r="B94" s="118"/>
      <c r="C94" s="585"/>
      <c r="D94" s="586"/>
      <c r="E94" s="589"/>
      <c r="F94" s="656"/>
      <c r="G94" s="588"/>
      <c r="H94" s="119"/>
      <c r="I94" s="112">
        <f>INT(ROUND(F94,2)*(IF(RIGHT(G94,1)="*",data!$J$3*H94+(IF(H94&gt;0, data!$K$3,0)),(IF(G94&gt;0,data!$J$3*RIGHT(G94,5)+data!$K$3,0)))))</f>
        <v>0</v>
      </c>
      <c r="J94" s="112"/>
      <c r="K94" s="112"/>
      <c r="L94" s="543"/>
      <c r="M94" s="536"/>
      <c r="N94" s="112">
        <f>INT(ROUND(F94,2)*(IF(J94&gt;0,(IF(L94="ano",data!$J$6,0)),0)))</f>
        <v>0</v>
      </c>
      <c r="O94" s="114"/>
      <c r="P94" s="123"/>
      <c r="Q94" s="26"/>
      <c r="R94" s="116" t="str">
        <f t="shared" si="61"/>
        <v/>
      </c>
      <c r="S94" s="688"/>
      <c r="T94" s="117" t="s">
        <v>338</v>
      </c>
      <c r="U94" s="377" t="str">
        <f t="shared" si="62"/>
        <v/>
      </c>
      <c r="X94" s="26">
        <f>IF(OR(G94=data!$I$18,G94=data!$I$19,G94=data!$I$20,G94=data!$I$21,G94=data!$I$22,G94=data!$I$23,G94=data!$I$24,G94=data!$I$25,G94=data!$I$26,G94=data!$I$27,G94=data!$I$28,G94=data!$I$29,G94=data!$I$30,G94=data!$I$31,G94=data!$I$32,G94=data!$I$33,G94=data!$I$34,G94=data!$I$35,G94=data!$I$36,G94=data!$I$37,G94=data!$I$38,G94=data!$I$39,G94=data!$I$40,G94=data!$I$41,G94=data!$I$42,G94=data!$I$43,G94=data!$I$44),1,0)</f>
        <v>0</v>
      </c>
      <c r="Y94" s="26"/>
      <c r="Z94" s="173" t="s">
        <v>297</v>
      </c>
      <c r="AA94" s="10"/>
      <c r="AB94" s="10"/>
      <c r="AC94" s="560">
        <v>160</v>
      </c>
      <c r="AD94" s="561"/>
      <c r="AE94" s="562"/>
      <c r="AF94" s="560">
        <v>160</v>
      </c>
      <c r="AG94" s="561"/>
      <c r="AH94" s="562"/>
      <c r="AI94" s="560">
        <v>160</v>
      </c>
      <c r="AJ94" s="561"/>
      <c r="AK94" s="562"/>
      <c r="AL94" s="560">
        <v>160</v>
      </c>
      <c r="AM94" s="561"/>
      <c r="AN94" s="562"/>
      <c r="AO94" s="560">
        <v>160</v>
      </c>
      <c r="AP94" s="561"/>
      <c r="AQ94" s="562"/>
      <c r="AR94" s="560">
        <v>160</v>
      </c>
      <c r="AS94" s="561"/>
      <c r="AT94" s="562"/>
      <c r="AU94" s="560">
        <v>160</v>
      </c>
      <c r="AV94" s="561"/>
      <c r="AW94" s="562"/>
      <c r="AX94" s="560">
        <v>160</v>
      </c>
      <c r="AY94" s="561"/>
      <c r="AZ94" s="562"/>
      <c r="BA94" s="560">
        <v>160</v>
      </c>
      <c r="BB94" s="561"/>
      <c r="BC94" s="562"/>
      <c r="BD94" s="560">
        <v>160</v>
      </c>
      <c r="BE94" s="561"/>
      <c r="BF94" s="562"/>
      <c r="BG94" s="560">
        <v>160</v>
      </c>
      <c r="BH94" s="561"/>
      <c r="BI94" s="562"/>
      <c r="BJ94" s="560">
        <v>160</v>
      </c>
      <c r="BK94" s="561"/>
      <c r="BL94" s="562"/>
      <c r="BM94" s="280">
        <f t="shared" si="71"/>
        <v>0</v>
      </c>
      <c r="BN94" s="279">
        <f t="shared" si="72"/>
        <v>0</v>
      </c>
      <c r="BO94" s="280">
        <f t="shared" si="73"/>
        <v>0</v>
      </c>
      <c r="BP94" s="281">
        <f t="shared" si="74"/>
        <v>0</v>
      </c>
      <c r="BQ94" s="23"/>
      <c r="BR94" s="23"/>
      <c r="BS94" s="174">
        <v>160</v>
      </c>
      <c r="BT94" s="573"/>
      <c r="BU94" s="175"/>
      <c r="BV94" s="174">
        <v>160</v>
      </c>
      <c r="BW94" s="573"/>
      <c r="BX94" s="175"/>
      <c r="BY94" s="174">
        <v>160</v>
      </c>
      <c r="BZ94" s="573"/>
      <c r="CA94" s="175"/>
      <c r="CB94" s="174">
        <v>160</v>
      </c>
      <c r="CC94" s="573"/>
      <c r="CD94" s="175"/>
      <c r="CE94" s="174">
        <v>160</v>
      </c>
      <c r="CF94" s="573"/>
      <c r="CG94" s="175"/>
      <c r="CH94" s="174">
        <v>160</v>
      </c>
      <c r="CI94" s="573"/>
      <c r="CJ94" s="175"/>
      <c r="CK94" s="174">
        <v>160</v>
      </c>
      <c r="CL94" s="573"/>
      <c r="CM94" s="175"/>
      <c r="CN94" s="174">
        <v>160</v>
      </c>
      <c r="CO94" s="573"/>
      <c r="CP94" s="175"/>
      <c r="CQ94" s="174">
        <v>160</v>
      </c>
      <c r="CR94" s="573"/>
      <c r="CS94" s="175"/>
      <c r="CT94" s="174">
        <v>160</v>
      </c>
      <c r="CU94" s="573"/>
      <c r="CV94" s="175"/>
      <c r="CW94" s="174">
        <v>160</v>
      </c>
      <c r="CX94" s="573"/>
      <c r="CY94" s="175"/>
      <c r="CZ94" s="174">
        <v>160</v>
      </c>
      <c r="DA94" s="573"/>
      <c r="DB94" s="175"/>
      <c r="DC94" s="278">
        <f t="shared" si="75"/>
        <v>0</v>
      </c>
      <c r="DD94" s="279">
        <f t="shared" si="76"/>
        <v>0</v>
      </c>
      <c r="DE94" s="280">
        <f t="shared" si="77"/>
        <v>0</v>
      </c>
      <c r="DF94" s="281">
        <f t="shared" si="78"/>
        <v>0</v>
      </c>
      <c r="DG94" s="23"/>
      <c r="DH94" s="23"/>
      <c r="DI94" s="174">
        <v>160</v>
      </c>
      <c r="DJ94" s="573"/>
      <c r="DK94" s="175"/>
      <c r="DL94" s="174">
        <v>160</v>
      </c>
      <c r="DM94" s="573"/>
      <c r="DN94" s="175"/>
      <c r="DO94" s="174">
        <v>160</v>
      </c>
      <c r="DP94" s="573"/>
      <c r="DQ94" s="175"/>
      <c r="DR94" s="174">
        <v>160</v>
      </c>
      <c r="DS94" s="573"/>
      <c r="DT94" s="175"/>
      <c r="DU94" s="174">
        <v>160</v>
      </c>
      <c r="DV94" s="573"/>
      <c r="DW94" s="175"/>
      <c r="DX94" s="174">
        <v>160</v>
      </c>
      <c r="DY94" s="573"/>
      <c r="DZ94" s="175"/>
      <c r="EA94" s="174">
        <v>160</v>
      </c>
      <c r="EB94" s="573"/>
      <c r="EC94" s="175"/>
      <c r="ED94" s="174">
        <v>160</v>
      </c>
      <c r="EE94" s="573"/>
      <c r="EF94" s="175"/>
      <c r="EG94" s="174">
        <v>160</v>
      </c>
      <c r="EH94" s="573"/>
      <c r="EI94" s="175"/>
      <c r="EJ94" s="174">
        <v>160</v>
      </c>
      <c r="EK94" s="573"/>
      <c r="EL94" s="175"/>
      <c r="EM94" s="174">
        <v>160</v>
      </c>
      <c r="EN94" s="573"/>
      <c r="EO94" s="175"/>
      <c r="EP94" s="174">
        <v>160</v>
      </c>
      <c r="EQ94" s="573"/>
      <c r="ER94" s="175"/>
      <c r="ES94" s="278">
        <f t="shared" si="79"/>
        <v>0</v>
      </c>
      <c r="ET94" s="279">
        <f t="shared" si="80"/>
        <v>0</v>
      </c>
      <c r="EU94" s="280">
        <f t="shared" si="81"/>
        <v>0</v>
      </c>
      <c r="EV94" s="281">
        <f t="shared" si="82"/>
        <v>0</v>
      </c>
      <c r="EW94" s="23"/>
      <c r="EX94" s="23"/>
      <c r="EY94" s="174">
        <v>160</v>
      </c>
      <c r="EZ94" s="573"/>
      <c r="FA94" s="175"/>
      <c r="FB94" s="174">
        <v>160</v>
      </c>
      <c r="FC94" s="573"/>
      <c r="FD94" s="175"/>
      <c r="FE94" s="174">
        <v>160</v>
      </c>
      <c r="FF94" s="573"/>
      <c r="FG94" s="175"/>
      <c r="FH94" s="174">
        <v>160</v>
      </c>
      <c r="FI94" s="573"/>
      <c r="FJ94" s="175"/>
      <c r="FK94" s="174">
        <v>160</v>
      </c>
      <c r="FL94" s="573"/>
      <c r="FM94" s="175"/>
      <c r="FN94" s="174">
        <v>160</v>
      </c>
      <c r="FO94" s="573"/>
      <c r="FP94" s="175"/>
      <c r="FQ94" s="174">
        <v>160</v>
      </c>
      <c r="FR94" s="573"/>
      <c r="FS94" s="175"/>
      <c r="FT94" s="174">
        <v>160</v>
      </c>
      <c r="FU94" s="573"/>
      <c r="FV94" s="175"/>
      <c r="FW94" s="174">
        <v>160</v>
      </c>
      <c r="FX94" s="573"/>
      <c r="FY94" s="175"/>
      <c r="FZ94" s="174">
        <v>160</v>
      </c>
      <c r="GA94" s="573"/>
      <c r="GB94" s="175"/>
      <c r="GC94" s="174">
        <v>160</v>
      </c>
      <c r="GD94" s="573"/>
      <c r="GE94" s="175"/>
      <c r="GF94" s="174">
        <v>160</v>
      </c>
      <c r="GG94" s="573"/>
      <c r="GH94" s="175"/>
      <c r="GI94" s="278">
        <f t="shared" si="83"/>
        <v>0</v>
      </c>
      <c r="GJ94" s="279">
        <f t="shared" si="84"/>
        <v>0</v>
      </c>
      <c r="GK94" s="280">
        <f t="shared" si="85"/>
        <v>0</v>
      </c>
      <c r="GL94" s="281">
        <f t="shared" si="86"/>
        <v>0</v>
      </c>
      <c r="GM94" s="23"/>
      <c r="GN94" s="23"/>
      <c r="GO94" s="174">
        <v>160</v>
      </c>
      <c r="GP94" s="573"/>
      <c r="GQ94" s="175"/>
      <c r="GR94" s="174">
        <v>160</v>
      </c>
      <c r="GS94" s="573"/>
      <c r="GT94" s="175"/>
      <c r="GU94" s="174">
        <v>160</v>
      </c>
      <c r="GV94" s="573"/>
      <c r="GW94" s="175"/>
      <c r="GX94" s="174">
        <v>160</v>
      </c>
      <c r="GY94" s="573"/>
      <c r="GZ94" s="175"/>
      <c r="HA94" s="174">
        <v>160</v>
      </c>
      <c r="HB94" s="573"/>
      <c r="HC94" s="175"/>
      <c r="HD94" s="174">
        <v>160</v>
      </c>
      <c r="HE94" s="573"/>
      <c r="HF94" s="175"/>
      <c r="HG94" s="174">
        <v>160</v>
      </c>
      <c r="HH94" s="573"/>
      <c r="HI94" s="175"/>
      <c r="HJ94" s="174">
        <v>160</v>
      </c>
      <c r="HK94" s="573"/>
      <c r="HL94" s="175"/>
      <c r="HM94" s="174">
        <v>160</v>
      </c>
      <c r="HN94" s="573"/>
      <c r="HO94" s="175"/>
      <c r="HP94" s="174">
        <v>160</v>
      </c>
      <c r="HQ94" s="573"/>
      <c r="HR94" s="175"/>
      <c r="HS94" s="174">
        <v>160</v>
      </c>
      <c r="HT94" s="573"/>
      <c r="HU94" s="175"/>
      <c r="HV94" s="174">
        <v>160</v>
      </c>
      <c r="HW94" s="573"/>
      <c r="HX94" s="175"/>
      <c r="HY94" s="278">
        <f t="shared" si="87"/>
        <v>0</v>
      </c>
      <c r="HZ94" s="279">
        <f t="shared" si="88"/>
        <v>0</v>
      </c>
      <c r="IA94" s="280">
        <f t="shared" si="89"/>
        <v>0</v>
      </c>
      <c r="IB94" s="281">
        <f t="shared" si="90"/>
        <v>0</v>
      </c>
      <c r="IC94" s="23"/>
      <c r="ID94" s="23"/>
      <c r="IE94" s="174">
        <v>160</v>
      </c>
      <c r="IF94" s="573"/>
      <c r="IG94" s="175"/>
      <c r="IH94" s="174">
        <v>160</v>
      </c>
      <c r="II94" s="573"/>
      <c r="IJ94" s="175"/>
      <c r="IK94" s="174">
        <v>160</v>
      </c>
      <c r="IL94" s="573"/>
      <c r="IM94" s="175"/>
      <c r="IN94" s="174">
        <v>160</v>
      </c>
      <c r="IO94" s="573"/>
      <c r="IP94" s="175"/>
      <c r="IQ94" s="174">
        <v>160</v>
      </c>
      <c r="IR94" s="573"/>
      <c r="IS94" s="175"/>
      <c r="IT94" s="174">
        <v>160</v>
      </c>
      <c r="IU94" s="573"/>
      <c r="IV94" s="175"/>
      <c r="IW94" s="174">
        <v>160</v>
      </c>
      <c r="IX94" s="573"/>
      <c r="IY94" s="175"/>
      <c r="IZ94" s="174">
        <v>160</v>
      </c>
      <c r="JA94" s="573"/>
      <c r="JB94" s="175"/>
      <c r="JC94" s="174">
        <v>160</v>
      </c>
      <c r="JD94" s="573"/>
      <c r="JE94" s="175"/>
      <c r="JF94" s="174">
        <v>160</v>
      </c>
      <c r="JG94" s="573"/>
      <c r="JH94" s="175"/>
      <c r="JI94" s="174">
        <v>160</v>
      </c>
      <c r="JJ94" s="573"/>
      <c r="JK94" s="175"/>
      <c r="JL94" s="174">
        <v>160</v>
      </c>
      <c r="JM94" s="573"/>
      <c r="JN94" s="175"/>
      <c r="JO94" s="278">
        <f t="shared" si="91"/>
        <v>0</v>
      </c>
      <c r="JP94" s="279">
        <f t="shared" si="92"/>
        <v>0</v>
      </c>
      <c r="JQ94" s="280">
        <f t="shared" si="93"/>
        <v>0</v>
      </c>
      <c r="JR94" s="281">
        <f t="shared" si="94"/>
        <v>0</v>
      </c>
      <c r="JS94" s="23"/>
      <c r="JT94" s="23"/>
      <c r="JU94" s="174">
        <v>160</v>
      </c>
      <c r="JV94" s="573"/>
      <c r="JW94" s="175"/>
      <c r="JX94" s="174">
        <v>160</v>
      </c>
      <c r="JY94" s="573"/>
      <c r="JZ94" s="175"/>
      <c r="KA94" s="174">
        <v>160</v>
      </c>
      <c r="KB94" s="573"/>
      <c r="KC94" s="175"/>
      <c r="KD94" s="174">
        <v>160</v>
      </c>
      <c r="KE94" s="573"/>
      <c r="KF94" s="175"/>
      <c r="KG94" s="174">
        <v>160</v>
      </c>
      <c r="KH94" s="573"/>
      <c r="KI94" s="175"/>
      <c r="KJ94" s="174">
        <v>160</v>
      </c>
      <c r="KK94" s="573"/>
      <c r="KL94" s="175"/>
      <c r="KM94" s="174">
        <v>160</v>
      </c>
      <c r="KN94" s="573"/>
      <c r="KO94" s="175"/>
      <c r="KP94" s="174">
        <v>160</v>
      </c>
      <c r="KQ94" s="573"/>
      <c r="KR94" s="175"/>
      <c r="KS94" s="174">
        <v>160</v>
      </c>
      <c r="KT94" s="573"/>
      <c r="KU94" s="175"/>
      <c r="KV94" s="174">
        <v>160</v>
      </c>
      <c r="KW94" s="573"/>
      <c r="KX94" s="175"/>
      <c r="KY94" s="174">
        <v>160</v>
      </c>
      <c r="KZ94" s="573"/>
      <c r="LA94" s="175"/>
      <c r="LB94" s="174">
        <v>160</v>
      </c>
      <c r="LC94" s="573"/>
      <c r="LD94" s="175"/>
      <c r="LE94" s="278">
        <f t="shared" si="95"/>
        <v>0</v>
      </c>
      <c r="LF94" s="279">
        <f t="shared" si="96"/>
        <v>0</v>
      </c>
      <c r="LG94" s="280">
        <f t="shared" si="97"/>
        <v>0</v>
      </c>
      <c r="LH94" s="281">
        <f t="shared" si="98"/>
        <v>0</v>
      </c>
      <c r="LI94" s="23"/>
      <c r="LJ94" s="23"/>
      <c r="LK94" s="174">
        <v>160</v>
      </c>
      <c r="LL94" s="573"/>
      <c r="LM94" s="175"/>
      <c r="LN94" s="174">
        <v>160</v>
      </c>
      <c r="LO94" s="573"/>
      <c r="LP94" s="175"/>
      <c r="LQ94" s="174">
        <v>160</v>
      </c>
      <c r="LR94" s="573"/>
      <c r="LS94" s="175"/>
      <c r="LT94" s="174">
        <v>160</v>
      </c>
      <c r="LU94" s="573"/>
      <c r="LV94" s="175"/>
      <c r="LW94" s="174">
        <v>160</v>
      </c>
      <c r="LX94" s="573"/>
      <c r="LY94" s="175"/>
      <c r="LZ94" s="174">
        <v>160</v>
      </c>
      <c r="MA94" s="573"/>
      <c r="MB94" s="175"/>
      <c r="MC94" s="174">
        <v>160</v>
      </c>
      <c r="MD94" s="573"/>
      <c r="ME94" s="175"/>
      <c r="MF94" s="174">
        <v>160</v>
      </c>
      <c r="MG94" s="573"/>
      <c r="MH94" s="175"/>
      <c r="MI94" s="174">
        <v>160</v>
      </c>
      <c r="MJ94" s="573"/>
      <c r="MK94" s="175"/>
      <c r="ML94" s="174">
        <v>160</v>
      </c>
      <c r="MM94" s="573"/>
      <c r="MN94" s="175"/>
      <c r="MO94" s="174">
        <v>160</v>
      </c>
      <c r="MP94" s="573"/>
      <c r="MQ94" s="175"/>
      <c r="MR94" s="174">
        <v>160</v>
      </c>
      <c r="MS94" s="573"/>
      <c r="MT94" s="175"/>
      <c r="MU94" s="278">
        <f t="shared" si="99"/>
        <v>0</v>
      </c>
      <c r="MV94" s="279">
        <f t="shared" si="100"/>
        <v>0</v>
      </c>
      <c r="MW94" s="280">
        <f t="shared" si="101"/>
        <v>0</v>
      </c>
      <c r="MX94" s="281">
        <f t="shared" si="102"/>
        <v>0</v>
      </c>
      <c r="MY94" s="23"/>
      <c r="MZ94" s="23"/>
      <c r="NA94" s="174">
        <v>160</v>
      </c>
      <c r="NB94" s="573"/>
      <c r="NC94" s="175"/>
      <c r="ND94" s="174">
        <v>160</v>
      </c>
      <c r="NE94" s="573"/>
      <c r="NF94" s="175"/>
      <c r="NG94" s="174">
        <v>160</v>
      </c>
      <c r="NH94" s="573"/>
      <c r="NI94" s="175"/>
      <c r="NJ94" s="174">
        <v>160</v>
      </c>
      <c r="NK94" s="573"/>
      <c r="NL94" s="175"/>
      <c r="NM94" s="174">
        <v>160</v>
      </c>
      <c r="NN94" s="573"/>
      <c r="NO94" s="175"/>
      <c r="NP94" s="174">
        <v>160</v>
      </c>
      <c r="NQ94" s="573"/>
      <c r="NR94" s="175"/>
      <c r="NS94" s="174">
        <v>160</v>
      </c>
      <c r="NT94" s="573"/>
      <c r="NU94" s="175"/>
      <c r="NV94" s="174">
        <v>160</v>
      </c>
      <c r="NW94" s="573"/>
      <c r="NX94" s="175"/>
      <c r="NY94" s="174">
        <v>160</v>
      </c>
      <c r="NZ94" s="573"/>
      <c r="OA94" s="175"/>
      <c r="OB94" s="174">
        <v>160</v>
      </c>
      <c r="OC94" s="573"/>
      <c r="OD94" s="175"/>
      <c r="OE94" s="174">
        <v>160</v>
      </c>
      <c r="OF94" s="573"/>
      <c r="OG94" s="175"/>
      <c r="OH94" s="174">
        <v>160</v>
      </c>
      <c r="OI94" s="573"/>
      <c r="OJ94" s="175"/>
      <c r="OK94" s="278">
        <f t="shared" si="103"/>
        <v>0</v>
      </c>
      <c r="OL94" s="279">
        <f t="shared" si="104"/>
        <v>0</v>
      </c>
      <c r="OM94" s="280">
        <f t="shared" si="105"/>
        <v>0</v>
      </c>
      <c r="ON94" s="281">
        <f t="shared" si="106"/>
        <v>0</v>
      </c>
      <c r="OO94" s="23"/>
      <c r="OP94" s="23"/>
      <c r="OQ94" s="571" t="s">
        <v>297</v>
      </c>
      <c r="OR94" s="577">
        <v>160</v>
      </c>
      <c r="OS94" s="573"/>
      <c r="OT94" s="175"/>
      <c r="OU94" s="278">
        <f t="shared" si="107"/>
        <v>0</v>
      </c>
      <c r="OV94" s="281">
        <f t="shared" si="108"/>
        <v>0</v>
      </c>
      <c r="OW94" s="280">
        <f t="shared" si="109"/>
        <v>0</v>
      </c>
      <c r="OX94" s="281">
        <f t="shared" si="110"/>
        <v>0</v>
      </c>
      <c r="OY94" s="574"/>
      <c r="OZ94" s="23"/>
      <c r="PA94" s="23"/>
      <c r="PB94" s="274">
        <f t="shared" si="63"/>
        <v>0</v>
      </c>
      <c r="PC94" s="275">
        <f t="shared" si="64"/>
        <v>0</v>
      </c>
      <c r="PD94" s="280">
        <f t="shared" si="65"/>
        <v>0</v>
      </c>
      <c r="PE94" s="281">
        <f t="shared" si="66"/>
        <v>0</v>
      </c>
      <c r="PF94" s="276">
        <f t="shared" si="67"/>
        <v>0</v>
      </c>
      <c r="PG94" s="277">
        <f t="shared" si="68"/>
        <v>0</v>
      </c>
      <c r="PH94" s="280">
        <f t="shared" si="69"/>
        <v>0</v>
      </c>
      <c r="PI94" s="279">
        <f t="shared" si="70"/>
        <v>0</v>
      </c>
      <c r="PJ94" s="406">
        <f t="shared" si="111"/>
        <v>0</v>
      </c>
      <c r="PK94" s="368">
        <f t="shared" si="112"/>
        <v>0</v>
      </c>
      <c r="PL94" s="409" t="s">
        <v>338</v>
      </c>
      <c r="PM94" s="373" t="s">
        <v>338</v>
      </c>
      <c r="PN94" s="406">
        <f t="shared" si="113"/>
        <v>0</v>
      </c>
      <c r="PO94" s="368">
        <f t="shared" si="114"/>
        <v>0</v>
      </c>
      <c r="PP94" s="26"/>
      <c r="PQ94" s="26"/>
      <c r="PR94" s="23"/>
      <c r="PX94" s="26"/>
    </row>
    <row r="95" spans="1:440" s="26" customFormat="1" ht="16.5" customHeight="1" x14ac:dyDescent="0.25">
      <c r="B95" s="118" t="s">
        <v>54</v>
      </c>
      <c r="C95" s="1094"/>
      <c r="D95" s="1095"/>
      <c r="E95" s="320"/>
      <c r="F95" s="656">
        <v>1</v>
      </c>
      <c r="G95" s="321"/>
      <c r="H95" s="122"/>
      <c r="I95" s="112">
        <f>INT(ROUND(F95,2)*(IF(RIGHT(G95,1)="*",data!$J$3*H95+(IF(H95&gt;0, data!$K$3,0)),(IF(G95&gt;0,data!$J$3*RIGHT(G95,5)+data!$K$3,0)))))</f>
        <v>0</v>
      </c>
      <c r="J95" s="112">
        <f>IF(E95&gt;0,I95*E95,0)</f>
        <v>0</v>
      </c>
      <c r="K95" s="112"/>
      <c r="L95" s="317"/>
      <c r="M95" s="316"/>
      <c r="N95" s="112">
        <f>INT(ROUND(F95,2)*(IF(J95&gt;0,(IF(L95="ano",data!$J$6,0)),0)))</f>
        <v>0</v>
      </c>
      <c r="O95" s="114">
        <f>IF(M95&gt;E95,N95*E95,N95*M95)</f>
        <v>0</v>
      </c>
      <c r="P95" s="123">
        <f>J95+O95</f>
        <v>0</v>
      </c>
      <c r="R95" s="116" t="str">
        <f t="shared" si="61"/>
        <v/>
      </c>
      <c r="S95" s="688"/>
      <c r="T95" s="117" t="s">
        <v>338</v>
      </c>
      <c r="U95" s="377" t="str">
        <f t="shared" si="62"/>
        <v/>
      </c>
      <c r="V95" s="26">
        <f>IF(P95&gt;0,IF(ISTEXT(C95)=TRUE,0,1),0)</f>
        <v>0</v>
      </c>
      <c r="W95" s="26">
        <f>IF(H95&gt;0,IF(RIGHT(G95,1)="*",0,1),0)</f>
        <v>0</v>
      </c>
      <c r="X95" s="26">
        <f>IF(OR(G95=data!$I$18,G95=data!$I$19,G95=data!$I$20,G95=data!$I$21,G95=data!$I$22,G95=data!$I$23,G95=data!$I$24,G95=data!$I$25,G95=data!$I$26,G95=data!$I$27,G95=data!$I$28,G95=data!$I$29,G95=data!$I$30,G95=data!$I$31,G95=data!$I$32,G95=data!$I$33,G95=data!$I$34,G95=data!$I$35,G95=data!$I$36,G95=data!$I$37,G95=data!$I$38,G95=data!$I$39,G95=data!$I$40,G95=data!$I$41,G95=data!$I$42,G95=data!$I$43,G95=data!$I$44),1,0)</f>
        <v>0</v>
      </c>
      <c r="Z95" s="176" t="s">
        <v>297</v>
      </c>
      <c r="AA95" s="10"/>
      <c r="AB95" s="10"/>
      <c r="AC95" s="168">
        <v>160</v>
      </c>
      <c r="AD95" s="328"/>
      <c r="AE95" s="223"/>
      <c r="AF95" s="168">
        <v>160</v>
      </c>
      <c r="AG95" s="328"/>
      <c r="AH95" s="223"/>
      <c r="AI95" s="168">
        <v>160</v>
      </c>
      <c r="AJ95" s="328"/>
      <c r="AK95" s="223"/>
      <c r="AL95" s="168">
        <v>160</v>
      </c>
      <c r="AM95" s="328"/>
      <c r="AN95" s="223"/>
      <c r="AO95" s="168">
        <v>160</v>
      </c>
      <c r="AP95" s="328"/>
      <c r="AQ95" s="223"/>
      <c r="AR95" s="168">
        <v>160</v>
      </c>
      <c r="AS95" s="328"/>
      <c r="AT95" s="223"/>
      <c r="AU95" s="168">
        <v>160</v>
      </c>
      <c r="AV95" s="328"/>
      <c r="AW95" s="223"/>
      <c r="AX95" s="168">
        <v>160</v>
      </c>
      <c r="AY95" s="328"/>
      <c r="AZ95" s="223"/>
      <c r="BA95" s="168">
        <v>160</v>
      </c>
      <c r="BB95" s="328"/>
      <c r="BC95" s="223"/>
      <c r="BD95" s="168">
        <v>160</v>
      </c>
      <c r="BE95" s="328"/>
      <c r="BF95" s="223"/>
      <c r="BG95" s="168">
        <v>160</v>
      </c>
      <c r="BH95" s="328"/>
      <c r="BI95" s="223"/>
      <c r="BJ95" s="168">
        <v>160</v>
      </c>
      <c r="BK95" s="328"/>
      <c r="BL95" s="223"/>
      <c r="BM95" s="280">
        <f t="shared" si="71"/>
        <v>0</v>
      </c>
      <c r="BN95" s="279">
        <f t="shared" si="72"/>
        <v>0</v>
      </c>
      <c r="BO95" s="280">
        <f t="shared" si="73"/>
        <v>0</v>
      </c>
      <c r="BP95" s="281">
        <f t="shared" si="74"/>
        <v>0</v>
      </c>
      <c r="BQ95" s="4"/>
      <c r="BR95" s="4"/>
      <c r="BS95" s="164">
        <v>160</v>
      </c>
      <c r="BT95" s="327"/>
      <c r="BU95" s="177"/>
      <c r="BV95" s="164">
        <v>160</v>
      </c>
      <c r="BW95" s="327"/>
      <c r="BX95" s="177"/>
      <c r="BY95" s="164">
        <v>160</v>
      </c>
      <c r="BZ95" s="327"/>
      <c r="CA95" s="177"/>
      <c r="CB95" s="164">
        <v>160</v>
      </c>
      <c r="CC95" s="327"/>
      <c r="CD95" s="177"/>
      <c r="CE95" s="164">
        <v>160</v>
      </c>
      <c r="CF95" s="327"/>
      <c r="CG95" s="177"/>
      <c r="CH95" s="164">
        <v>160</v>
      </c>
      <c r="CI95" s="327"/>
      <c r="CJ95" s="177"/>
      <c r="CK95" s="164">
        <v>160</v>
      </c>
      <c r="CL95" s="327"/>
      <c r="CM95" s="177"/>
      <c r="CN95" s="164">
        <v>160</v>
      </c>
      <c r="CO95" s="327"/>
      <c r="CP95" s="177"/>
      <c r="CQ95" s="164">
        <v>160</v>
      </c>
      <c r="CR95" s="327"/>
      <c r="CS95" s="177"/>
      <c r="CT95" s="164">
        <v>160</v>
      </c>
      <c r="CU95" s="327"/>
      <c r="CV95" s="177"/>
      <c r="CW95" s="164">
        <v>160</v>
      </c>
      <c r="CX95" s="327"/>
      <c r="CY95" s="177"/>
      <c r="CZ95" s="164">
        <v>160</v>
      </c>
      <c r="DA95" s="327"/>
      <c r="DB95" s="177"/>
      <c r="DC95" s="278">
        <f t="shared" si="75"/>
        <v>0</v>
      </c>
      <c r="DD95" s="279">
        <f t="shared" si="76"/>
        <v>0</v>
      </c>
      <c r="DE95" s="280">
        <f t="shared" si="77"/>
        <v>0</v>
      </c>
      <c r="DF95" s="281">
        <f t="shared" si="78"/>
        <v>0</v>
      </c>
      <c r="DG95" s="4"/>
      <c r="DH95" s="4"/>
      <c r="DI95" s="164">
        <v>160</v>
      </c>
      <c r="DJ95" s="327"/>
      <c r="DK95" s="177"/>
      <c r="DL95" s="164">
        <v>160</v>
      </c>
      <c r="DM95" s="327"/>
      <c r="DN95" s="177"/>
      <c r="DO95" s="164">
        <v>160</v>
      </c>
      <c r="DP95" s="327"/>
      <c r="DQ95" s="177"/>
      <c r="DR95" s="164">
        <v>160</v>
      </c>
      <c r="DS95" s="327"/>
      <c r="DT95" s="177"/>
      <c r="DU95" s="164">
        <v>160</v>
      </c>
      <c r="DV95" s="327"/>
      <c r="DW95" s="177"/>
      <c r="DX95" s="164">
        <v>160</v>
      </c>
      <c r="DY95" s="327"/>
      <c r="DZ95" s="177"/>
      <c r="EA95" s="164">
        <v>160</v>
      </c>
      <c r="EB95" s="327"/>
      <c r="EC95" s="177"/>
      <c r="ED95" s="164">
        <v>160</v>
      </c>
      <c r="EE95" s="327"/>
      <c r="EF95" s="177"/>
      <c r="EG95" s="164">
        <v>160</v>
      </c>
      <c r="EH95" s="327"/>
      <c r="EI95" s="177"/>
      <c r="EJ95" s="164">
        <v>160</v>
      </c>
      <c r="EK95" s="327"/>
      <c r="EL95" s="177"/>
      <c r="EM95" s="164">
        <v>160</v>
      </c>
      <c r="EN95" s="327"/>
      <c r="EO95" s="177"/>
      <c r="EP95" s="164">
        <v>160</v>
      </c>
      <c r="EQ95" s="327"/>
      <c r="ER95" s="177"/>
      <c r="ES95" s="278">
        <f t="shared" si="79"/>
        <v>0</v>
      </c>
      <c r="ET95" s="279">
        <f t="shared" si="80"/>
        <v>0</v>
      </c>
      <c r="EU95" s="280">
        <f t="shared" si="81"/>
        <v>0</v>
      </c>
      <c r="EV95" s="281">
        <f t="shared" si="82"/>
        <v>0</v>
      </c>
      <c r="EW95" s="4"/>
      <c r="EX95" s="4"/>
      <c r="EY95" s="164">
        <v>160</v>
      </c>
      <c r="EZ95" s="327"/>
      <c r="FA95" s="177"/>
      <c r="FB95" s="164">
        <v>160</v>
      </c>
      <c r="FC95" s="327"/>
      <c r="FD95" s="177"/>
      <c r="FE95" s="164">
        <v>160</v>
      </c>
      <c r="FF95" s="327"/>
      <c r="FG95" s="177"/>
      <c r="FH95" s="164">
        <v>160</v>
      </c>
      <c r="FI95" s="327"/>
      <c r="FJ95" s="177"/>
      <c r="FK95" s="164">
        <v>160</v>
      </c>
      <c r="FL95" s="327"/>
      <c r="FM95" s="177"/>
      <c r="FN95" s="164">
        <v>160</v>
      </c>
      <c r="FO95" s="327"/>
      <c r="FP95" s="177"/>
      <c r="FQ95" s="164">
        <v>160</v>
      </c>
      <c r="FR95" s="327"/>
      <c r="FS95" s="177"/>
      <c r="FT95" s="164">
        <v>160</v>
      </c>
      <c r="FU95" s="327"/>
      <c r="FV95" s="177"/>
      <c r="FW95" s="164">
        <v>160</v>
      </c>
      <c r="FX95" s="327"/>
      <c r="FY95" s="177"/>
      <c r="FZ95" s="164">
        <v>160</v>
      </c>
      <c r="GA95" s="327"/>
      <c r="GB95" s="177"/>
      <c r="GC95" s="164">
        <v>160</v>
      </c>
      <c r="GD95" s="327"/>
      <c r="GE95" s="177"/>
      <c r="GF95" s="164">
        <v>160</v>
      </c>
      <c r="GG95" s="327"/>
      <c r="GH95" s="177"/>
      <c r="GI95" s="278">
        <f t="shared" si="83"/>
        <v>0</v>
      </c>
      <c r="GJ95" s="279">
        <f t="shared" si="84"/>
        <v>0</v>
      </c>
      <c r="GK95" s="280">
        <f t="shared" si="85"/>
        <v>0</v>
      </c>
      <c r="GL95" s="281">
        <f t="shared" si="86"/>
        <v>0</v>
      </c>
      <c r="GM95" s="4"/>
      <c r="GN95" s="4"/>
      <c r="GO95" s="164">
        <v>160</v>
      </c>
      <c r="GP95" s="327"/>
      <c r="GQ95" s="177"/>
      <c r="GR95" s="164">
        <v>160</v>
      </c>
      <c r="GS95" s="327"/>
      <c r="GT95" s="177"/>
      <c r="GU95" s="164">
        <v>160</v>
      </c>
      <c r="GV95" s="327"/>
      <c r="GW95" s="177"/>
      <c r="GX95" s="164">
        <v>160</v>
      </c>
      <c r="GY95" s="327"/>
      <c r="GZ95" s="177"/>
      <c r="HA95" s="164">
        <v>160</v>
      </c>
      <c r="HB95" s="327"/>
      <c r="HC95" s="177"/>
      <c r="HD95" s="164">
        <v>160</v>
      </c>
      <c r="HE95" s="327"/>
      <c r="HF95" s="177"/>
      <c r="HG95" s="164">
        <v>160</v>
      </c>
      <c r="HH95" s="327"/>
      <c r="HI95" s="177"/>
      <c r="HJ95" s="164">
        <v>160</v>
      </c>
      <c r="HK95" s="327"/>
      <c r="HL95" s="177"/>
      <c r="HM95" s="164">
        <v>160</v>
      </c>
      <c r="HN95" s="327"/>
      <c r="HO95" s="177"/>
      <c r="HP95" s="164">
        <v>160</v>
      </c>
      <c r="HQ95" s="327"/>
      <c r="HR95" s="177"/>
      <c r="HS95" s="164">
        <v>160</v>
      </c>
      <c r="HT95" s="327"/>
      <c r="HU95" s="177"/>
      <c r="HV95" s="164">
        <v>160</v>
      </c>
      <c r="HW95" s="327"/>
      <c r="HX95" s="177"/>
      <c r="HY95" s="278">
        <f t="shared" si="87"/>
        <v>0</v>
      </c>
      <c r="HZ95" s="279">
        <f t="shared" si="88"/>
        <v>0</v>
      </c>
      <c r="IA95" s="280">
        <f t="shared" si="89"/>
        <v>0</v>
      </c>
      <c r="IB95" s="281">
        <f t="shared" si="90"/>
        <v>0</v>
      </c>
      <c r="IC95" s="4"/>
      <c r="ID95" s="4"/>
      <c r="IE95" s="164">
        <v>160</v>
      </c>
      <c r="IF95" s="327"/>
      <c r="IG95" s="177"/>
      <c r="IH95" s="164">
        <v>160</v>
      </c>
      <c r="II95" s="327"/>
      <c r="IJ95" s="177"/>
      <c r="IK95" s="164">
        <v>160</v>
      </c>
      <c r="IL95" s="327"/>
      <c r="IM95" s="177"/>
      <c r="IN95" s="164">
        <v>160</v>
      </c>
      <c r="IO95" s="327"/>
      <c r="IP95" s="177"/>
      <c r="IQ95" s="164">
        <v>160</v>
      </c>
      <c r="IR95" s="327"/>
      <c r="IS95" s="177"/>
      <c r="IT95" s="164">
        <v>160</v>
      </c>
      <c r="IU95" s="327"/>
      <c r="IV95" s="177"/>
      <c r="IW95" s="164">
        <v>160</v>
      </c>
      <c r="IX95" s="327"/>
      <c r="IY95" s="177"/>
      <c r="IZ95" s="164">
        <v>160</v>
      </c>
      <c r="JA95" s="327"/>
      <c r="JB95" s="177"/>
      <c r="JC95" s="164">
        <v>160</v>
      </c>
      <c r="JD95" s="327"/>
      <c r="JE95" s="177"/>
      <c r="JF95" s="164">
        <v>160</v>
      </c>
      <c r="JG95" s="327"/>
      <c r="JH95" s="177"/>
      <c r="JI95" s="164">
        <v>160</v>
      </c>
      <c r="JJ95" s="327"/>
      <c r="JK95" s="177"/>
      <c r="JL95" s="164">
        <v>160</v>
      </c>
      <c r="JM95" s="327"/>
      <c r="JN95" s="177"/>
      <c r="JO95" s="278">
        <f t="shared" si="91"/>
        <v>0</v>
      </c>
      <c r="JP95" s="279">
        <f t="shared" si="92"/>
        <v>0</v>
      </c>
      <c r="JQ95" s="280">
        <f t="shared" si="93"/>
        <v>0</v>
      </c>
      <c r="JR95" s="281">
        <f t="shared" si="94"/>
        <v>0</v>
      </c>
      <c r="JS95" s="4"/>
      <c r="JT95" s="4"/>
      <c r="JU95" s="164">
        <v>160</v>
      </c>
      <c r="JV95" s="327"/>
      <c r="JW95" s="177"/>
      <c r="JX95" s="164">
        <v>160</v>
      </c>
      <c r="JY95" s="327"/>
      <c r="JZ95" s="177"/>
      <c r="KA95" s="164">
        <v>160</v>
      </c>
      <c r="KB95" s="327"/>
      <c r="KC95" s="177"/>
      <c r="KD95" s="164">
        <v>160</v>
      </c>
      <c r="KE95" s="327"/>
      <c r="KF95" s="177"/>
      <c r="KG95" s="164">
        <v>160</v>
      </c>
      <c r="KH95" s="327"/>
      <c r="KI95" s="177"/>
      <c r="KJ95" s="164">
        <v>160</v>
      </c>
      <c r="KK95" s="327"/>
      <c r="KL95" s="177"/>
      <c r="KM95" s="164">
        <v>160</v>
      </c>
      <c r="KN95" s="327"/>
      <c r="KO95" s="177"/>
      <c r="KP95" s="164">
        <v>160</v>
      </c>
      <c r="KQ95" s="327"/>
      <c r="KR95" s="177"/>
      <c r="KS95" s="164">
        <v>160</v>
      </c>
      <c r="KT95" s="327"/>
      <c r="KU95" s="177"/>
      <c r="KV95" s="164">
        <v>160</v>
      </c>
      <c r="KW95" s="327"/>
      <c r="KX95" s="177"/>
      <c r="KY95" s="164">
        <v>160</v>
      </c>
      <c r="KZ95" s="327"/>
      <c r="LA95" s="177"/>
      <c r="LB95" s="164">
        <v>160</v>
      </c>
      <c r="LC95" s="327"/>
      <c r="LD95" s="177"/>
      <c r="LE95" s="278">
        <f t="shared" si="95"/>
        <v>0</v>
      </c>
      <c r="LF95" s="279">
        <f t="shared" si="96"/>
        <v>0</v>
      </c>
      <c r="LG95" s="280">
        <f t="shared" si="97"/>
        <v>0</v>
      </c>
      <c r="LH95" s="281">
        <f t="shared" si="98"/>
        <v>0</v>
      </c>
      <c r="LI95" s="4"/>
      <c r="LJ95" s="4"/>
      <c r="LK95" s="164">
        <v>160</v>
      </c>
      <c r="LL95" s="327"/>
      <c r="LM95" s="177"/>
      <c r="LN95" s="164">
        <v>160</v>
      </c>
      <c r="LO95" s="327"/>
      <c r="LP95" s="177"/>
      <c r="LQ95" s="164">
        <v>160</v>
      </c>
      <c r="LR95" s="327"/>
      <c r="LS95" s="177"/>
      <c r="LT95" s="164">
        <v>160</v>
      </c>
      <c r="LU95" s="327"/>
      <c r="LV95" s="177"/>
      <c r="LW95" s="164">
        <v>160</v>
      </c>
      <c r="LX95" s="327"/>
      <c r="LY95" s="177"/>
      <c r="LZ95" s="164">
        <v>160</v>
      </c>
      <c r="MA95" s="327"/>
      <c r="MB95" s="177"/>
      <c r="MC95" s="164">
        <v>160</v>
      </c>
      <c r="MD95" s="327"/>
      <c r="ME95" s="177"/>
      <c r="MF95" s="164">
        <v>160</v>
      </c>
      <c r="MG95" s="327"/>
      <c r="MH95" s="177"/>
      <c r="MI95" s="164">
        <v>160</v>
      </c>
      <c r="MJ95" s="327"/>
      <c r="MK95" s="177"/>
      <c r="ML95" s="164">
        <v>160</v>
      </c>
      <c r="MM95" s="327"/>
      <c r="MN95" s="177"/>
      <c r="MO95" s="164">
        <v>160</v>
      </c>
      <c r="MP95" s="327"/>
      <c r="MQ95" s="177"/>
      <c r="MR95" s="164">
        <v>160</v>
      </c>
      <c r="MS95" s="327"/>
      <c r="MT95" s="177"/>
      <c r="MU95" s="278">
        <f t="shared" si="99"/>
        <v>0</v>
      </c>
      <c r="MV95" s="279">
        <f t="shared" si="100"/>
        <v>0</v>
      </c>
      <c r="MW95" s="280">
        <f t="shared" si="101"/>
        <v>0</v>
      </c>
      <c r="MX95" s="281">
        <f t="shared" si="102"/>
        <v>0</v>
      </c>
      <c r="MY95" s="4"/>
      <c r="MZ95" s="4"/>
      <c r="NA95" s="164">
        <v>160</v>
      </c>
      <c r="NB95" s="327"/>
      <c r="NC95" s="177"/>
      <c r="ND95" s="164">
        <v>160</v>
      </c>
      <c r="NE95" s="327"/>
      <c r="NF95" s="177"/>
      <c r="NG95" s="164">
        <v>160</v>
      </c>
      <c r="NH95" s="327"/>
      <c r="NI95" s="177"/>
      <c r="NJ95" s="164">
        <v>160</v>
      </c>
      <c r="NK95" s="327"/>
      <c r="NL95" s="177"/>
      <c r="NM95" s="164">
        <v>160</v>
      </c>
      <c r="NN95" s="327"/>
      <c r="NO95" s="177"/>
      <c r="NP95" s="164">
        <v>160</v>
      </c>
      <c r="NQ95" s="327"/>
      <c r="NR95" s="177"/>
      <c r="NS95" s="164">
        <v>160</v>
      </c>
      <c r="NT95" s="327"/>
      <c r="NU95" s="177"/>
      <c r="NV95" s="164">
        <v>160</v>
      </c>
      <c r="NW95" s="327"/>
      <c r="NX95" s="177"/>
      <c r="NY95" s="164">
        <v>160</v>
      </c>
      <c r="NZ95" s="327"/>
      <c r="OA95" s="177"/>
      <c r="OB95" s="164">
        <v>160</v>
      </c>
      <c r="OC95" s="327"/>
      <c r="OD95" s="177"/>
      <c r="OE95" s="164">
        <v>160</v>
      </c>
      <c r="OF95" s="327"/>
      <c r="OG95" s="177"/>
      <c r="OH95" s="164">
        <v>160</v>
      </c>
      <c r="OI95" s="327"/>
      <c r="OJ95" s="177"/>
      <c r="OK95" s="278">
        <f t="shared" si="103"/>
        <v>0</v>
      </c>
      <c r="OL95" s="279">
        <f t="shared" si="104"/>
        <v>0</v>
      </c>
      <c r="OM95" s="280">
        <f t="shared" si="105"/>
        <v>0</v>
      </c>
      <c r="ON95" s="281">
        <f t="shared" si="106"/>
        <v>0</v>
      </c>
      <c r="OO95" s="4"/>
      <c r="OP95" s="4"/>
      <c r="OQ95" s="283" t="s">
        <v>297</v>
      </c>
      <c r="OR95" s="354">
        <v>160</v>
      </c>
      <c r="OS95" s="327"/>
      <c r="OT95" s="177"/>
      <c r="OU95" s="278">
        <f t="shared" si="107"/>
        <v>0</v>
      </c>
      <c r="OV95" s="281">
        <f t="shared" si="108"/>
        <v>0</v>
      </c>
      <c r="OW95" s="280">
        <f t="shared" si="109"/>
        <v>0</v>
      </c>
      <c r="OX95" s="281">
        <f t="shared" si="110"/>
        <v>0</v>
      </c>
      <c r="OY95" s="293"/>
      <c r="OZ95" s="4"/>
      <c r="PA95" s="4"/>
      <c r="PB95" s="274">
        <f t="shared" si="63"/>
        <v>0</v>
      </c>
      <c r="PC95" s="275">
        <f t="shared" si="64"/>
        <v>0</v>
      </c>
      <c r="PD95" s="280">
        <f t="shared" si="65"/>
        <v>0</v>
      </c>
      <c r="PE95" s="281">
        <f t="shared" si="66"/>
        <v>0</v>
      </c>
      <c r="PF95" s="276">
        <f t="shared" si="67"/>
        <v>0</v>
      </c>
      <c r="PG95" s="277">
        <f t="shared" si="68"/>
        <v>0</v>
      </c>
      <c r="PH95" s="280">
        <f t="shared" si="69"/>
        <v>0</v>
      </c>
      <c r="PI95" s="279">
        <f t="shared" si="70"/>
        <v>0</v>
      </c>
      <c r="PJ95" s="406">
        <f t="shared" si="111"/>
        <v>0</v>
      </c>
      <c r="PK95" s="368">
        <f t="shared" si="112"/>
        <v>0</v>
      </c>
      <c r="PL95" s="409" t="s">
        <v>338</v>
      </c>
      <c r="PM95" s="373" t="s">
        <v>338</v>
      </c>
      <c r="PN95" s="406">
        <f t="shared" si="113"/>
        <v>0</v>
      </c>
      <c r="PO95" s="368">
        <f t="shared" si="114"/>
        <v>0</v>
      </c>
      <c r="PR95" s="4"/>
    </row>
    <row r="96" spans="1:440" s="28" customFormat="1" ht="15" hidden="1" customHeight="1" x14ac:dyDescent="0.25">
      <c r="A96" s="26"/>
      <c r="B96" s="118"/>
      <c r="C96" s="585"/>
      <c r="D96" s="586"/>
      <c r="E96" s="589"/>
      <c r="F96" s="656"/>
      <c r="G96" s="588"/>
      <c r="H96" s="119"/>
      <c r="I96" s="112">
        <f>INT(ROUND(F96,2)*(IF(RIGHT(G96,1)="*",data!$J$3*H96+(IF(H96&gt;0, data!$K$3,0)),(IF(G96&gt;0,data!$J$3*RIGHT(G96,5)+data!$K$3,0)))))</f>
        <v>0</v>
      </c>
      <c r="J96" s="112"/>
      <c r="K96" s="112"/>
      <c r="L96" s="543"/>
      <c r="M96" s="536"/>
      <c r="N96" s="112">
        <f>INT(ROUND(F96,2)*(IF(J96&gt;0,(IF(L96="ano",data!$J$6,0)),0)))</f>
        <v>0</v>
      </c>
      <c r="O96" s="114"/>
      <c r="P96" s="123"/>
      <c r="Q96" s="26"/>
      <c r="R96" s="116" t="str">
        <f t="shared" si="61"/>
        <v/>
      </c>
      <c r="S96" s="688"/>
      <c r="T96" s="117" t="s">
        <v>338</v>
      </c>
      <c r="U96" s="377" t="str">
        <f t="shared" si="62"/>
        <v/>
      </c>
      <c r="X96" s="26">
        <f>IF(OR(G96=data!$I$18,G96=data!$I$19,G96=data!$I$20,G96=data!$I$21,G96=data!$I$22,G96=data!$I$23,G96=data!$I$24,G96=data!$I$25,G96=data!$I$26,G96=data!$I$27,G96=data!$I$28,G96=data!$I$29,G96=data!$I$30,G96=data!$I$31,G96=data!$I$32,G96=data!$I$33,G96=data!$I$34,G96=data!$I$35,G96=data!$I$36,G96=data!$I$37,G96=data!$I$38,G96=data!$I$39,G96=data!$I$40,G96=data!$I$41,G96=data!$I$42,G96=data!$I$43,G96=data!$I$44),1,0)</f>
        <v>0</v>
      </c>
      <c r="Y96" s="26"/>
      <c r="Z96" s="173" t="s">
        <v>297</v>
      </c>
      <c r="AA96" s="10"/>
      <c r="AB96" s="10"/>
      <c r="AC96" s="560">
        <v>160</v>
      </c>
      <c r="AD96" s="561"/>
      <c r="AE96" s="562"/>
      <c r="AF96" s="560">
        <v>160</v>
      </c>
      <c r="AG96" s="561"/>
      <c r="AH96" s="562"/>
      <c r="AI96" s="560">
        <v>160</v>
      </c>
      <c r="AJ96" s="561"/>
      <c r="AK96" s="562"/>
      <c r="AL96" s="560">
        <v>160</v>
      </c>
      <c r="AM96" s="561"/>
      <c r="AN96" s="562"/>
      <c r="AO96" s="560">
        <v>160</v>
      </c>
      <c r="AP96" s="561"/>
      <c r="AQ96" s="562"/>
      <c r="AR96" s="560">
        <v>160</v>
      </c>
      <c r="AS96" s="561"/>
      <c r="AT96" s="562"/>
      <c r="AU96" s="560">
        <v>160</v>
      </c>
      <c r="AV96" s="561"/>
      <c r="AW96" s="562"/>
      <c r="AX96" s="560">
        <v>160</v>
      </c>
      <c r="AY96" s="561"/>
      <c r="AZ96" s="562"/>
      <c r="BA96" s="560">
        <v>160</v>
      </c>
      <c r="BB96" s="561"/>
      <c r="BC96" s="562"/>
      <c r="BD96" s="560">
        <v>160</v>
      </c>
      <c r="BE96" s="561"/>
      <c r="BF96" s="562"/>
      <c r="BG96" s="560">
        <v>160</v>
      </c>
      <c r="BH96" s="561"/>
      <c r="BI96" s="562"/>
      <c r="BJ96" s="560">
        <v>160</v>
      </c>
      <c r="BK96" s="561"/>
      <c r="BL96" s="562"/>
      <c r="BM96" s="280">
        <f t="shared" si="71"/>
        <v>0</v>
      </c>
      <c r="BN96" s="279">
        <f t="shared" si="72"/>
        <v>0</v>
      </c>
      <c r="BO96" s="280">
        <f t="shared" si="73"/>
        <v>0</v>
      </c>
      <c r="BP96" s="281">
        <f t="shared" si="74"/>
        <v>0</v>
      </c>
      <c r="BQ96" s="23"/>
      <c r="BR96" s="23"/>
      <c r="BS96" s="174">
        <v>160</v>
      </c>
      <c r="BT96" s="573"/>
      <c r="BU96" s="175"/>
      <c r="BV96" s="174">
        <v>160</v>
      </c>
      <c r="BW96" s="573"/>
      <c r="BX96" s="175"/>
      <c r="BY96" s="174">
        <v>160</v>
      </c>
      <c r="BZ96" s="573"/>
      <c r="CA96" s="175"/>
      <c r="CB96" s="174">
        <v>160</v>
      </c>
      <c r="CC96" s="573"/>
      <c r="CD96" s="175"/>
      <c r="CE96" s="174">
        <v>160</v>
      </c>
      <c r="CF96" s="573"/>
      <c r="CG96" s="175"/>
      <c r="CH96" s="174">
        <v>160</v>
      </c>
      <c r="CI96" s="573"/>
      <c r="CJ96" s="175"/>
      <c r="CK96" s="174">
        <v>160</v>
      </c>
      <c r="CL96" s="573"/>
      <c r="CM96" s="175"/>
      <c r="CN96" s="174">
        <v>160</v>
      </c>
      <c r="CO96" s="573"/>
      <c r="CP96" s="175"/>
      <c r="CQ96" s="174">
        <v>160</v>
      </c>
      <c r="CR96" s="573"/>
      <c r="CS96" s="175"/>
      <c r="CT96" s="174">
        <v>160</v>
      </c>
      <c r="CU96" s="573"/>
      <c r="CV96" s="175"/>
      <c r="CW96" s="174">
        <v>160</v>
      </c>
      <c r="CX96" s="573"/>
      <c r="CY96" s="175"/>
      <c r="CZ96" s="174">
        <v>160</v>
      </c>
      <c r="DA96" s="573"/>
      <c r="DB96" s="175"/>
      <c r="DC96" s="278">
        <f t="shared" si="75"/>
        <v>0</v>
      </c>
      <c r="DD96" s="279">
        <f t="shared" si="76"/>
        <v>0</v>
      </c>
      <c r="DE96" s="280">
        <f t="shared" si="77"/>
        <v>0</v>
      </c>
      <c r="DF96" s="281">
        <f t="shared" si="78"/>
        <v>0</v>
      </c>
      <c r="DG96" s="23"/>
      <c r="DH96" s="23"/>
      <c r="DI96" s="174">
        <v>160</v>
      </c>
      <c r="DJ96" s="573"/>
      <c r="DK96" s="175"/>
      <c r="DL96" s="174">
        <v>160</v>
      </c>
      <c r="DM96" s="573"/>
      <c r="DN96" s="175"/>
      <c r="DO96" s="174">
        <v>160</v>
      </c>
      <c r="DP96" s="573"/>
      <c r="DQ96" s="175"/>
      <c r="DR96" s="174">
        <v>160</v>
      </c>
      <c r="DS96" s="573"/>
      <c r="DT96" s="175"/>
      <c r="DU96" s="174">
        <v>160</v>
      </c>
      <c r="DV96" s="573"/>
      <c r="DW96" s="175"/>
      <c r="DX96" s="174">
        <v>160</v>
      </c>
      <c r="DY96" s="573"/>
      <c r="DZ96" s="175"/>
      <c r="EA96" s="174">
        <v>160</v>
      </c>
      <c r="EB96" s="573"/>
      <c r="EC96" s="175"/>
      <c r="ED96" s="174">
        <v>160</v>
      </c>
      <c r="EE96" s="573"/>
      <c r="EF96" s="175"/>
      <c r="EG96" s="174">
        <v>160</v>
      </c>
      <c r="EH96" s="573"/>
      <c r="EI96" s="175"/>
      <c r="EJ96" s="174">
        <v>160</v>
      </c>
      <c r="EK96" s="573"/>
      <c r="EL96" s="175"/>
      <c r="EM96" s="174">
        <v>160</v>
      </c>
      <c r="EN96" s="573"/>
      <c r="EO96" s="175"/>
      <c r="EP96" s="174">
        <v>160</v>
      </c>
      <c r="EQ96" s="573"/>
      <c r="ER96" s="175"/>
      <c r="ES96" s="278">
        <f t="shared" si="79"/>
        <v>0</v>
      </c>
      <c r="ET96" s="279">
        <f t="shared" si="80"/>
        <v>0</v>
      </c>
      <c r="EU96" s="280">
        <f t="shared" si="81"/>
        <v>0</v>
      </c>
      <c r="EV96" s="281">
        <f t="shared" si="82"/>
        <v>0</v>
      </c>
      <c r="EW96" s="23"/>
      <c r="EX96" s="23"/>
      <c r="EY96" s="174">
        <v>160</v>
      </c>
      <c r="EZ96" s="573"/>
      <c r="FA96" s="175"/>
      <c r="FB96" s="174">
        <v>160</v>
      </c>
      <c r="FC96" s="573"/>
      <c r="FD96" s="175"/>
      <c r="FE96" s="174">
        <v>160</v>
      </c>
      <c r="FF96" s="573"/>
      <c r="FG96" s="175"/>
      <c r="FH96" s="174">
        <v>160</v>
      </c>
      <c r="FI96" s="573"/>
      <c r="FJ96" s="175"/>
      <c r="FK96" s="174">
        <v>160</v>
      </c>
      <c r="FL96" s="573"/>
      <c r="FM96" s="175"/>
      <c r="FN96" s="174">
        <v>160</v>
      </c>
      <c r="FO96" s="573"/>
      <c r="FP96" s="175"/>
      <c r="FQ96" s="174">
        <v>160</v>
      </c>
      <c r="FR96" s="573"/>
      <c r="FS96" s="175"/>
      <c r="FT96" s="174">
        <v>160</v>
      </c>
      <c r="FU96" s="573"/>
      <c r="FV96" s="175"/>
      <c r="FW96" s="174">
        <v>160</v>
      </c>
      <c r="FX96" s="573"/>
      <c r="FY96" s="175"/>
      <c r="FZ96" s="174">
        <v>160</v>
      </c>
      <c r="GA96" s="573"/>
      <c r="GB96" s="175"/>
      <c r="GC96" s="174">
        <v>160</v>
      </c>
      <c r="GD96" s="573"/>
      <c r="GE96" s="175"/>
      <c r="GF96" s="174">
        <v>160</v>
      </c>
      <c r="GG96" s="573"/>
      <c r="GH96" s="175"/>
      <c r="GI96" s="278">
        <f t="shared" si="83"/>
        <v>0</v>
      </c>
      <c r="GJ96" s="279">
        <f t="shared" si="84"/>
        <v>0</v>
      </c>
      <c r="GK96" s="280">
        <f t="shared" si="85"/>
        <v>0</v>
      </c>
      <c r="GL96" s="281">
        <f t="shared" si="86"/>
        <v>0</v>
      </c>
      <c r="GM96" s="23"/>
      <c r="GN96" s="23"/>
      <c r="GO96" s="174">
        <v>160</v>
      </c>
      <c r="GP96" s="573"/>
      <c r="GQ96" s="175"/>
      <c r="GR96" s="174">
        <v>160</v>
      </c>
      <c r="GS96" s="573"/>
      <c r="GT96" s="175"/>
      <c r="GU96" s="174">
        <v>160</v>
      </c>
      <c r="GV96" s="573"/>
      <c r="GW96" s="175"/>
      <c r="GX96" s="174">
        <v>160</v>
      </c>
      <c r="GY96" s="573"/>
      <c r="GZ96" s="175"/>
      <c r="HA96" s="174">
        <v>160</v>
      </c>
      <c r="HB96" s="573"/>
      <c r="HC96" s="175"/>
      <c r="HD96" s="174">
        <v>160</v>
      </c>
      <c r="HE96" s="573"/>
      <c r="HF96" s="175"/>
      <c r="HG96" s="174">
        <v>160</v>
      </c>
      <c r="HH96" s="573"/>
      <c r="HI96" s="175"/>
      <c r="HJ96" s="174">
        <v>160</v>
      </c>
      <c r="HK96" s="573"/>
      <c r="HL96" s="175"/>
      <c r="HM96" s="174">
        <v>160</v>
      </c>
      <c r="HN96" s="573"/>
      <c r="HO96" s="175"/>
      <c r="HP96" s="174">
        <v>160</v>
      </c>
      <c r="HQ96" s="573"/>
      <c r="HR96" s="175"/>
      <c r="HS96" s="174">
        <v>160</v>
      </c>
      <c r="HT96" s="573"/>
      <c r="HU96" s="175"/>
      <c r="HV96" s="174">
        <v>160</v>
      </c>
      <c r="HW96" s="573"/>
      <c r="HX96" s="175"/>
      <c r="HY96" s="278">
        <f t="shared" si="87"/>
        <v>0</v>
      </c>
      <c r="HZ96" s="279">
        <f t="shared" si="88"/>
        <v>0</v>
      </c>
      <c r="IA96" s="280">
        <f t="shared" si="89"/>
        <v>0</v>
      </c>
      <c r="IB96" s="281">
        <f t="shared" si="90"/>
        <v>0</v>
      </c>
      <c r="IC96" s="23"/>
      <c r="ID96" s="23"/>
      <c r="IE96" s="174">
        <v>160</v>
      </c>
      <c r="IF96" s="573"/>
      <c r="IG96" s="175"/>
      <c r="IH96" s="174">
        <v>160</v>
      </c>
      <c r="II96" s="573"/>
      <c r="IJ96" s="175"/>
      <c r="IK96" s="174">
        <v>160</v>
      </c>
      <c r="IL96" s="573"/>
      <c r="IM96" s="175"/>
      <c r="IN96" s="174">
        <v>160</v>
      </c>
      <c r="IO96" s="573"/>
      <c r="IP96" s="175"/>
      <c r="IQ96" s="174">
        <v>160</v>
      </c>
      <c r="IR96" s="573"/>
      <c r="IS96" s="175"/>
      <c r="IT96" s="174">
        <v>160</v>
      </c>
      <c r="IU96" s="573"/>
      <c r="IV96" s="175"/>
      <c r="IW96" s="174">
        <v>160</v>
      </c>
      <c r="IX96" s="573"/>
      <c r="IY96" s="175"/>
      <c r="IZ96" s="174">
        <v>160</v>
      </c>
      <c r="JA96" s="573"/>
      <c r="JB96" s="175"/>
      <c r="JC96" s="174">
        <v>160</v>
      </c>
      <c r="JD96" s="573"/>
      <c r="JE96" s="175"/>
      <c r="JF96" s="174">
        <v>160</v>
      </c>
      <c r="JG96" s="573"/>
      <c r="JH96" s="175"/>
      <c r="JI96" s="174">
        <v>160</v>
      </c>
      <c r="JJ96" s="573"/>
      <c r="JK96" s="175"/>
      <c r="JL96" s="174">
        <v>160</v>
      </c>
      <c r="JM96" s="573"/>
      <c r="JN96" s="175"/>
      <c r="JO96" s="278">
        <f t="shared" si="91"/>
        <v>0</v>
      </c>
      <c r="JP96" s="279">
        <f t="shared" si="92"/>
        <v>0</v>
      </c>
      <c r="JQ96" s="280">
        <f t="shared" si="93"/>
        <v>0</v>
      </c>
      <c r="JR96" s="281">
        <f t="shared" si="94"/>
        <v>0</v>
      </c>
      <c r="JS96" s="23"/>
      <c r="JT96" s="23"/>
      <c r="JU96" s="174">
        <v>160</v>
      </c>
      <c r="JV96" s="573"/>
      <c r="JW96" s="175"/>
      <c r="JX96" s="174">
        <v>160</v>
      </c>
      <c r="JY96" s="573"/>
      <c r="JZ96" s="175"/>
      <c r="KA96" s="174">
        <v>160</v>
      </c>
      <c r="KB96" s="573"/>
      <c r="KC96" s="175"/>
      <c r="KD96" s="174">
        <v>160</v>
      </c>
      <c r="KE96" s="573"/>
      <c r="KF96" s="175"/>
      <c r="KG96" s="174">
        <v>160</v>
      </c>
      <c r="KH96" s="573"/>
      <c r="KI96" s="175"/>
      <c r="KJ96" s="174">
        <v>160</v>
      </c>
      <c r="KK96" s="573"/>
      <c r="KL96" s="175"/>
      <c r="KM96" s="174">
        <v>160</v>
      </c>
      <c r="KN96" s="573"/>
      <c r="KO96" s="175"/>
      <c r="KP96" s="174">
        <v>160</v>
      </c>
      <c r="KQ96" s="573"/>
      <c r="KR96" s="175"/>
      <c r="KS96" s="174">
        <v>160</v>
      </c>
      <c r="KT96" s="573"/>
      <c r="KU96" s="175"/>
      <c r="KV96" s="174">
        <v>160</v>
      </c>
      <c r="KW96" s="573"/>
      <c r="KX96" s="175"/>
      <c r="KY96" s="174">
        <v>160</v>
      </c>
      <c r="KZ96" s="573"/>
      <c r="LA96" s="175"/>
      <c r="LB96" s="174">
        <v>160</v>
      </c>
      <c r="LC96" s="573"/>
      <c r="LD96" s="175"/>
      <c r="LE96" s="278">
        <f t="shared" si="95"/>
        <v>0</v>
      </c>
      <c r="LF96" s="279">
        <f t="shared" si="96"/>
        <v>0</v>
      </c>
      <c r="LG96" s="280">
        <f t="shared" si="97"/>
        <v>0</v>
      </c>
      <c r="LH96" s="281">
        <f t="shared" si="98"/>
        <v>0</v>
      </c>
      <c r="LI96" s="23"/>
      <c r="LJ96" s="23"/>
      <c r="LK96" s="174">
        <v>160</v>
      </c>
      <c r="LL96" s="573"/>
      <c r="LM96" s="175"/>
      <c r="LN96" s="174">
        <v>160</v>
      </c>
      <c r="LO96" s="573"/>
      <c r="LP96" s="175"/>
      <c r="LQ96" s="174">
        <v>160</v>
      </c>
      <c r="LR96" s="573"/>
      <c r="LS96" s="175"/>
      <c r="LT96" s="174">
        <v>160</v>
      </c>
      <c r="LU96" s="573"/>
      <c r="LV96" s="175"/>
      <c r="LW96" s="174">
        <v>160</v>
      </c>
      <c r="LX96" s="573"/>
      <c r="LY96" s="175"/>
      <c r="LZ96" s="174">
        <v>160</v>
      </c>
      <c r="MA96" s="573"/>
      <c r="MB96" s="175"/>
      <c r="MC96" s="174">
        <v>160</v>
      </c>
      <c r="MD96" s="573"/>
      <c r="ME96" s="175"/>
      <c r="MF96" s="174">
        <v>160</v>
      </c>
      <c r="MG96" s="573"/>
      <c r="MH96" s="175"/>
      <c r="MI96" s="174">
        <v>160</v>
      </c>
      <c r="MJ96" s="573"/>
      <c r="MK96" s="175"/>
      <c r="ML96" s="174">
        <v>160</v>
      </c>
      <c r="MM96" s="573"/>
      <c r="MN96" s="175"/>
      <c r="MO96" s="174">
        <v>160</v>
      </c>
      <c r="MP96" s="573"/>
      <c r="MQ96" s="175"/>
      <c r="MR96" s="174">
        <v>160</v>
      </c>
      <c r="MS96" s="573"/>
      <c r="MT96" s="175"/>
      <c r="MU96" s="278">
        <f t="shared" si="99"/>
        <v>0</v>
      </c>
      <c r="MV96" s="279">
        <f t="shared" si="100"/>
        <v>0</v>
      </c>
      <c r="MW96" s="280">
        <f t="shared" si="101"/>
        <v>0</v>
      </c>
      <c r="MX96" s="281">
        <f t="shared" si="102"/>
        <v>0</v>
      </c>
      <c r="MY96" s="23"/>
      <c r="MZ96" s="23"/>
      <c r="NA96" s="174">
        <v>160</v>
      </c>
      <c r="NB96" s="573"/>
      <c r="NC96" s="175"/>
      <c r="ND96" s="174">
        <v>160</v>
      </c>
      <c r="NE96" s="573"/>
      <c r="NF96" s="175"/>
      <c r="NG96" s="174">
        <v>160</v>
      </c>
      <c r="NH96" s="573"/>
      <c r="NI96" s="175"/>
      <c r="NJ96" s="174">
        <v>160</v>
      </c>
      <c r="NK96" s="573"/>
      <c r="NL96" s="175"/>
      <c r="NM96" s="174">
        <v>160</v>
      </c>
      <c r="NN96" s="573"/>
      <c r="NO96" s="175"/>
      <c r="NP96" s="174">
        <v>160</v>
      </c>
      <c r="NQ96" s="573"/>
      <c r="NR96" s="175"/>
      <c r="NS96" s="174">
        <v>160</v>
      </c>
      <c r="NT96" s="573"/>
      <c r="NU96" s="175"/>
      <c r="NV96" s="174">
        <v>160</v>
      </c>
      <c r="NW96" s="573"/>
      <c r="NX96" s="175"/>
      <c r="NY96" s="174">
        <v>160</v>
      </c>
      <c r="NZ96" s="573"/>
      <c r="OA96" s="175"/>
      <c r="OB96" s="174">
        <v>160</v>
      </c>
      <c r="OC96" s="573"/>
      <c r="OD96" s="175"/>
      <c r="OE96" s="174">
        <v>160</v>
      </c>
      <c r="OF96" s="573"/>
      <c r="OG96" s="175"/>
      <c r="OH96" s="174">
        <v>160</v>
      </c>
      <c r="OI96" s="573"/>
      <c r="OJ96" s="175"/>
      <c r="OK96" s="278">
        <f t="shared" si="103"/>
        <v>0</v>
      </c>
      <c r="OL96" s="279">
        <f t="shared" si="104"/>
        <v>0</v>
      </c>
      <c r="OM96" s="280">
        <f t="shared" si="105"/>
        <v>0</v>
      </c>
      <c r="ON96" s="281">
        <f t="shared" si="106"/>
        <v>0</v>
      </c>
      <c r="OO96" s="23"/>
      <c r="OP96" s="23"/>
      <c r="OQ96" s="571" t="s">
        <v>297</v>
      </c>
      <c r="OR96" s="577">
        <v>160</v>
      </c>
      <c r="OS96" s="573"/>
      <c r="OT96" s="175"/>
      <c r="OU96" s="278">
        <f t="shared" si="107"/>
        <v>0</v>
      </c>
      <c r="OV96" s="281">
        <f t="shared" si="108"/>
        <v>0</v>
      </c>
      <c r="OW96" s="280">
        <f t="shared" si="109"/>
        <v>0</v>
      </c>
      <c r="OX96" s="281">
        <f t="shared" si="110"/>
        <v>0</v>
      </c>
      <c r="OY96" s="574"/>
      <c r="OZ96" s="23"/>
      <c r="PA96" s="23"/>
      <c r="PB96" s="274">
        <f t="shared" si="63"/>
        <v>0</v>
      </c>
      <c r="PC96" s="275">
        <f t="shared" si="64"/>
        <v>0</v>
      </c>
      <c r="PD96" s="280">
        <f t="shared" si="65"/>
        <v>0</v>
      </c>
      <c r="PE96" s="281">
        <f t="shared" si="66"/>
        <v>0</v>
      </c>
      <c r="PF96" s="276">
        <f t="shared" si="67"/>
        <v>0</v>
      </c>
      <c r="PG96" s="277">
        <f t="shared" si="68"/>
        <v>0</v>
      </c>
      <c r="PH96" s="280">
        <f t="shared" si="69"/>
        <v>0</v>
      </c>
      <c r="PI96" s="279">
        <f t="shared" si="70"/>
        <v>0</v>
      </c>
      <c r="PJ96" s="406">
        <f t="shared" si="111"/>
        <v>0</v>
      </c>
      <c r="PK96" s="368">
        <f t="shared" si="112"/>
        <v>0</v>
      </c>
      <c r="PL96" s="409" t="s">
        <v>338</v>
      </c>
      <c r="PM96" s="373" t="s">
        <v>338</v>
      </c>
      <c r="PN96" s="406">
        <f t="shared" si="113"/>
        <v>0</v>
      </c>
      <c r="PO96" s="368">
        <f t="shared" si="114"/>
        <v>0</v>
      </c>
      <c r="PP96" s="26"/>
      <c r="PQ96" s="26"/>
      <c r="PR96" s="23"/>
      <c r="PX96" s="26"/>
    </row>
    <row r="97" spans="1:440" s="26" customFormat="1" ht="16.5" customHeight="1" x14ac:dyDescent="0.25">
      <c r="B97" s="118" t="s">
        <v>55</v>
      </c>
      <c r="C97" s="1094"/>
      <c r="D97" s="1095"/>
      <c r="E97" s="320"/>
      <c r="F97" s="656">
        <v>1</v>
      </c>
      <c r="G97" s="321"/>
      <c r="H97" s="122"/>
      <c r="I97" s="112">
        <f>INT(ROUND(F97,2)*(IF(RIGHT(G97,1)="*",data!$J$3*H97+(IF(H97&gt;0, data!$K$3,0)),(IF(G97&gt;0,data!$J$3*RIGHT(G97,5)+data!$K$3,0)))))</f>
        <v>0</v>
      </c>
      <c r="J97" s="112">
        <f>IF(E97&gt;0,I97*E97,0)</f>
        <v>0</v>
      </c>
      <c r="K97" s="112"/>
      <c r="L97" s="317"/>
      <c r="M97" s="316"/>
      <c r="N97" s="112">
        <f>INT(ROUND(F97,2)*(IF(J97&gt;0,(IF(L97="ano",data!$J$6,0)),0)))</f>
        <v>0</v>
      </c>
      <c r="O97" s="114">
        <f>IF(M97&gt;E97,N97*E97,N97*M97)</f>
        <v>0</v>
      </c>
      <c r="P97" s="123">
        <f>J97+O97</f>
        <v>0</v>
      </c>
      <c r="R97" s="116" t="str">
        <f t="shared" si="61"/>
        <v/>
      </c>
      <c r="S97" s="688"/>
      <c r="T97" s="117" t="s">
        <v>338</v>
      </c>
      <c r="U97" s="377" t="str">
        <f t="shared" si="62"/>
        <v/>
      </c>
      <c r="V97" s="26">
        <f>IF(P97&gt;0,IF(ISTEXT(C97)=TRUE,0,1),0)</f>
        <v>0</v>
      </c>
      <c r="W97" s="26">
        <f>IF(H97&gt;0,IF(RIGHT(G97,1)="*",0,1),0)</f>
        <v>0</v>
      </c>
      <c r="X97" s="26">
        <f>IF(OR(G97=data!$I$18,G97=data!$I$19,G97=data!$I$20,G97=data!$I$21,G97=data!$I$22,G97=data!$I$23,G97=data!$I$24,G97=data!$I$25,G97=data!$I$26,G97=data!$I$27,G97=data!$I$28,G97=data!$I$29,G97=data!$I$30,G97=data!$I$31,G97=data!$I$32,G97=data!$I$33,G97=data!$I$34,G97=data!$I$35,G97=data!$I$36,G97=data!$I$37,G97=data!$I$38,G97=data!$I$39,G97=data!$I$40,G97=data!$I$41,G97=data!$I$42,G97=data!$I$43,G97=data!$I$44),1,0)</f>
        <v>0</v>
      </c>
      <c r="Z97" s="176" t="s">
        <v>297</v>
      </c>
      <c r="AA97" s="10"/>
      <c r="AB97" s="10"/>
      <c r="AC97" s="168">
        <v>160</v>
      </c>
      <c r="AD97" s="328"/>
      <c r="AE97" s="223"/>
      <c r="AF97" s="168">
        <v>160</v>
      </c>
      <c r="AG97" s="328"/>
      <c r="AH97" s="223"/>
      <c r="AI97" s="168">
        <v>160</v>
      </c>
      <c r="AJ97" s="328"/>
      <c r="AK97" s="223"/>
      <c r="AL97" s="168">
        <v>160</v>
      </c>
      <c r="AM97" s="328"/>
      <c r="AN97" s="223"/>
      <c r="AO97" s="168">
        <v>160</v>
      </c>
      <c r="AP97" s="328"/>
      <c r="AQ97" s="223"/>
      <c r="AR97" s="168">
        <v>160</v>
      </c>
      <c r="AS97" s="328"/>
      <c r="AT97" s="223"/>
      <c r="AU97" s="168">
        <v>160</v>
      </c>
      <c r="AV97" s="328"/>
      <c r="AW97" s="223"/>
      <c r="AX97" s="168">
        <v>160</v>
      </c>
      <c r="AY97" s="328"/>
      <c r="AZ97" s="223"/>
      <c r="BA97" s="168">
        <v>160</v>
      </c>
      <c r="BB97" s="328"/>
      <c r="BC97" s="223"/>
      <c r="BD97" s="168">
        <v>160</v>
      </c>
      <c r="BE97" s="328"/>
      <c r="BF97" s="223"/>
      <c r="BG97" s="168">
        <v>160</v>
      </c>
      <c r="BH97" s="328"/>
      <c r="BI97" s="223"/>
      <c r="BJ97" s="168">
        <v>160</v>
      </c>
      <c r="BK97" s="328"/>
      <c r="BL97" s="223"/>
      <c r="BM97" s="280">
        <f t="shared" si="71"/>
        <v>0</v>
      </c>
      <c r="BN97" s="279">
        <f t="shared" si="72"/>
        <v>0</v>
      </c>
      <c r="BO97" s="280">
        <f t="shared" si="73"/>
        <v>0</v>
      </c>
      <c r="BP97" s="281">
        <f t="shared" si="74"/>
        <v>0</v>
      </c>
      <c r="BQ97" s="4"/>
      <c r="BR97" s="4"/>
      <c r="BS97" s="164">
        <v>160</v>
      </c>
      <c r="BT97" s="327"/>
      <c r="BU97" s="177"/>
      <c r="BV97" s="164">
        <v>160</v>
      </c>
      <c r="BW97" s="327"/>
      <c r="BX97" s="177"/>
      <c r="BY97" s="164">
        <v>160</v>
      </c>
      <c r="BZ97" s="327"/>
      <c r="CA97" s="177"/>
      <c r="CB97" s="164">
        <v>160</v>
      </c>
      <c r="CC97" s="327"/>
      <c r="CD97" s="177"/>
      <c r="CE97" s="164">
        <v>160</v>
      </c>
      <c r="CF97" s="327"/>
      <c r="CG97" s="177"/>
      <c r="CH97" s="164">
        <v>160</v>
      </c>
      <c r="CI97" s="327"/>
      <c r="CJ97" s="177"/>
      <c r="CK97" s="164">
        <v>160</v>
      </c>
      <c r="CL97" s="327"/>
      <c r="CM97" s="177"/>
      <c r="CN97" s="164">
        <v>160</v>
      </c>
      <c r="CO97" s="327"/>
      <c r="CP97" s="177"/>
      <c r="CQ97" s="164">
        <v>160</v>
      </c>
      <c r="CR97" s="327"/>
      <c r="CS97" s="177"/>
      <c r="CT97" s="164">
        <v>160</v>
      </c>
      <c r="CU97" s="327"/>
      <c r="CV97" s="177"/>
      <c r="CW97" s="164">
        <v>160</v>
      </c>
      <c r="CX97" s="327"/>
      <c r="CY97" s="177"/>
      <c r="CZ97" s="164">
        <v>160</v>
      </c>
      <c r="DA97" s="327"/>
      <c r="DB97" s="177"/>
      <c r="DC97" s="278">
        <f t="shared" si="75"/>
        <v>0</v>
      </c>
      <c r="DD97" s="279">
        <f t="shared" si="76"/>
        <v>0</v>
      </c>
      <c r="DE97" s="280">
        <f t="shared" si="77"/>
        <v>0</v>
      </c>
      <c r="DF97" s="281">
        <f t="shared" si="78"/>
        <v>0</v>
      </c>
      <c r="DG97" s="4"/>
      <c r="DH97" s="4"/>
      <c r="DI97" s="164">
        <v>160</v>
      </c>
      <c r="DJ97" s="327"/>
      <c r="DK97" s="177"/>
      <c r="DL97" s="164">
        <v>160</v>
      </c>
      <c r="DM97" s="327"/>
      <c r="DN97" s="177"/>
      <c r="DO97" s="164">
        <v>160</v>
      </c>
      <c r="DP97" s="327"/>
      <c r="DQ97" s="177"/>
      <c r="DR97" s="164">
        <v>160</v>
      </c>
      <c r="DS97" s="327"/>
      <c r="DT97" s="177"/>
      <c r="DU97" s="164">
        <v>160</v>
      </c>
      <c r="DV97" s="327"/>
      <c r="DW97" s="177"/>
      <c r="DX97" s="164">
        <v>160</v>
      </c>
      <c r="DY97" s="327"/>
      <c r="DZ97" s="177"/>
      <c r="EA97" s="164">
        <v>160</v>
      </c>
      <c r="EB97" s="327"/>
      <c r="EC97" s="177"/>
      <c r="ED97" s="164">
        <v>160</v>
      </c>
      <c r="EE97" s="327"/>
      <c r="EF97" s="177"/>
      <c r="EG97" s="164">
        <v>160</v>
      </c>
      <c r="EH97" s="327"/>
      <c r="EI97" s="177"/>
      <c r="EJ97" s="164">
        <v>160</v>
      </c>
      <c r="EK97" s="327"/>
      <c r="EL97" s="177"/>
      <c r="EM97" s="164">
        <v>160</v>
      </c>
      <c r="EN97" s="327"/>
      <c r="EO97" s="177"/>
      <c r="EP97" s="164">
        <v>160</v>
      </c>
      <c r="EQ97" s="327"/>
      <c r="ER97" s="177"/>
      <c r="ES97" s="278">
        <f t="shared" si="79"/>
        <v>0</v>
      </c>
      <c r="ET97" s="279">
        <f t="shared" si="80"/>
        <v>0</v>
      </c>
      <c r="EU97" s="280">
        <f t="shared" si="81"/>
        <v>0</v>
      </c>
      <c r="EV97" s="281">
        <f t="shared" si="82"/>
        <v>0</v>
      </c>
      <c r="EW97" s="4"/>
      <c r="EX97" s="4"/>
      <c r="EY97" s="164">
        <v>160</v>
      </c>
      <c r="EZ97" s="327"/>
      <c r="FA97" s="177"/>
      <c r="FB97" s="164">
        <v>160</v>
      </c>
      <c r="FC97" s="327"/>
      <c r="FD97" s="177"/>
      <c r="FE97" s="164">
        <v>160</v>
      </c>
      <c r="FF97" s="327"/>
      <c r="FG97" s="177"/>
      <c r="FH97" s="164">
        <v>160</v>
      </c>
      <c r="FI97" s="327"/>
      <c r="FJ97" s="177"/>
      <c r="FK97" s="164">
        <v>160</v>
      </c>
      <c r="FL97" s="327"/>
      <c r="FM97" s="177"/>
      <c r="FN97" s="164">
        <v>160</v>
      </c>
      <c r="FO97" s="327"/>
      <c r="FP97" s="177"/>
      <c r="FQ97" s="164">
        <v>160</v>
      </c>
      <c r="FR97" s="327"/>
      <c r="FS97" s="177"/>
      <c r="FT97" s="164">
        <v>160</v>
      </c>
      <c r="FU97" s="327"/>
      <c r="FV97" s="177"/>
      <c r="FW97" s="164">
        <v>160</v>
      </c>
      <c r="FX97" s="327"/>
      <c r="FY97" s="177"/>
      <c r="FZ97" s="164">
        <v>160</v>
      </c>
      <c r="GA97" s="327"/>
      <c r="GB97" s="177"/>
      <c r="GC97" s="164">
        <v>160</v>
      </c>
      <c r="GD97" s="327"/>
      <c r="GE97" s="177"/>
      <c r="GF97" s="164">
        <v>160</v>
      </c>
      <c r="GG97" s="327"/>
      <c r="GH97" s="177"/>
      <c r="GI97" s="278">
        <f t="shared" si="83"/>
        <v>0</v>
      </c>
      <c r="GJ97" s="279">
        <f t="shared" si="84"/>
        <v>0</v>
      </c>
      <c r="GK97" s="280">
        <f t="shared" si="85"/>
        <v>0</v>
      </c>
      <c r="GL97" s="281">
        <f t="shared" si="86"/>
        <v>0</v>
      </c>
      <c r="GM97" s="4"/>
      <c r="GN97" s="4"/>
      <c r="GO97" s="164">
        <v>160</v>
      </c>
      <c r="GP97" s="327"/>
      <c r="GQ97" s="177"/>
      <c r="GR97" s="164">
        <v>160</v>
      </c>
      <c r="GS97" s="327"/>
      <c r="GT97" s="177"/>
      <c r="GU97" s="164">
        <v>160</v>
      </c>
      <c r="GV97" s="327"/>
      <c r="GW97" s="177"/>
      <c r="GX97" s="164">
        <v>160</v>
      </c>
      <c r="GY97" s="327"/>
      <c r="GZ97" s="177"/>
      <c r="HA97" s="164">
        <v>160</v>
      </c>
      <c r="HB97" s="327"/>
      <c r="HC97" s="177"/>
      <c r="HD97" s="164">
        <v>160</v>
      </c>
      <c r="HE97" s="327"/>
      <c r="HF97" s="177"/>
      <c r="HG97" s="164">
        <v>160</v>
      </c>
      <c r="HH97" s="327"/>
      <c r="HI97" s="177"/>
      <c r="HJ97" s="164">
        <v>160</v>
      </c>
      <c r="HK97" s="327"/>
      <c r="HL97" s="177"/>
      <c r="HM97" s="164">
        <v>160</v>
      </c>
      <c r="HN97" s="327"/>
      <c r="HO97" s="177"/>
      <c r="HP97" s="164">
        <v>160</v>
      </c>
      <c r="HQ97" s="327"/>
      <c r="HR97" s="177"/>
      <c r="HS97" s="164">
        <v>160</v>
      </c>
      <c r="HT97" s="327"/>
      <c r="HU97" s="177"/>
      <c r="HV97" s="164">
        <v>160</v>
      </c>
      <c r="HW97" s="327"/>
      <c r="HX97" s="177"/>
      <c r="HY97" s="278">
        <f t="shared" si="87"/>
        <v>0</v>
      </c>
      <c r="HZ97" s="279">
        <f t="shared" si="88"/>
        <v>0</v>
      </c>
      <c r="IA97" s="280">
        <f t="shared" si="89"/>
        <v>0</v>
      </c>
      <c r="IB97" s="281">
        <f t="shared" si="90"/>
        <v>0</v>
      </c>
      <c r="IC97" s="4"/>
      <c r="ID97" s="4"/>
      <c r="IE97" s="164">
        <v>160</v>
      </c>
      <c r="IF97" s="327"/>
      <c r="IG97" s="177"/>
      <c r="IH97" s="164">
        <v>160</v>
      </c>
      <c r="II97" s="327"/>
      <c r="IJ97" s="177"/>
      <c r="IK97" s="164">
        <v>160</v>
      </c>
      <c r="IL97" s="327"/>
      <c r="IM97" s="177"/>
      <c r="IN97" s="164">
        <v>160</v>
      </c>
      <c r="IO97" s="327"/>
      <c r="IP97" s="177"/>
      <c r="IQ97" s="164">
        <v>160</v>
      </c>
      <c r="IR97" s="327"/>
      <c r="IS97" s="177"/>
      <c r="IT97" s="164">
        <v>160</v>
      </c>
      <c r="IU97" s="327"/>
      <c r="IV97" s="177"/>
      <c r="IW97" s="164">
        <v>160</v>
      </c>
      <c r="IX97" s="327"/>
      <c r="IY97" s="177"/>
      <c r="IZ97" s="164">
        <v>160</v>
      </c>
      <c r="JA97" s="327"/>
      <c r="JB97" s="177"/>
      <c r="JC97" s="164">
        <v>160</v>
      </c>
      <c r="JD97" s="327"/>
      <c r="JE97" s="177"/>
      <c r="JF97" s="164">
        <v>160</v>
      </c>
      <c r="JG97" s="327"/>
      <c r="JH97" s="177"/>
      <c r="JI97" s="164">
        <v>160</v>
      </c>
      <c r="JJ97" s="327"/>
      <c r="JK97" s="177"/>
      <c r="JL97" s="164">
        <v>160</v>
      </c>
      <c r="JM97" s="327"/>
      <c r="JN97" s="177"/>
      <c r="JO97" s="278">
        <f t="shared" si="91"/>
        <v>0</v>
      </c>
      <c r="JP97" s="279">
        <f t="shared" si="92"/>
        <v>0</v>
      </c>
      <c r="JQ97" s="280">
        <f t="shared" si="93"/>
        <v>0</v>
      </c>
      <c r="JR97" s="281">
        <f t="shared" si="94"/>
        <v>0</v>
      </c>
      <c r="JS97" s="4"/>
      <c r="JT97" s="4"/>
      <c r="JU97" s="164">
        <v>160</v>
      </c>
      <c r="JV97" s="327"/>
      <c r="JW97" s="177"/>
      <c r="JX97" s="164">
        <v>160</v>
      </c>
      <c r="JY97" s="327"/>
      <c r="JZ97" s="177"/>
      <c r="KA97" s="164">
        <v>160</v>
      </c>
      <c r="KB97" s="327"/>
      <c r="KC97" s="177"/>
      <c r="KD97" s="164">
        <v>160</v>
      </c>
      <c r="KE97" s="327"/>
      <c r="KF97" s="177"/>
      <c r="KG97" s="164">
        <v>160</v>
      </c>
      <c r="KH97" s="327"/>
      <c r="KI97" s="177"/>
      <c r="KJ97" s="164">
        <v>160</v>
      </c>
      <c r="KK97" s="327"/>
      <c r="KL97" s="177"/>
      <c r="KM97" s="164">
        <v>160</v>
      </c>
      <c r="KN97" s="327"/>
      <c r="KO97" s="177"/>
      <c r="KP97" s="164">
        <v>160</v>
      </c>
      <c r="KQ97" s="327"/>
      <c r="KR97" s="177"/>
      <c r="KS97" s="164">
        <v>160</v>
      </c>
      <c r="KT97" s="327"/>
      <c r="KU97" s="177"/>
      <c r="KV97" s="164">
        <v>160</v>
      </c>
      <c r="KW97" s="327"/>
      <c r="KX97" s="177"/>
      <c r="KY97" s="164">
        <v>160</v>
      </c>
      <c r="KZ97" s="327"/>
      <c r="LA97" s="177"/>
      <c r="LB97" s="164">
        <v>160</v>
      </c>
      <c r="LC97" s="327"/>
      <c r="LD97" s="177"/>
      <c r="LE97" s="278">
        <f t="shared" si="95"/>
        <v>0</v>
      </c>
      <c r="LF97" s="279">
        <f t="shared" si="96"/>
        <v>0</v>
      </c>
      <c r="LG97" s="280">
        <f t="shared" si="97"/>
        <v>0</v>
      </c>
      <c r="LH97" s="281">
        <f t="shared" si="98"/>
        <v>0</v>
      </c>
      <c r="LI97" s="4"/>
      <c r="LJ97" s="4"/>
      <c r="LK97" s="164">
        <v>160</v>
      </c>
      <c r="LL97" s="327"/>
      <c r="LM97" s="177"/>
      <c r="LN97" s="164">
        <v>160</v>
      </c>
      <c r="LO97" s="327"/>
      <c r="LP97" s="177"/>
      <c r="LQ97" s="164">
        <v>160</v>
      </c>
      <c r="LR97" s="327"/>
      <c r="LS97" s="177"/>
      <c r="LT97" s="164">
        <v>160</v>
      </c>
      <c r="LU97" s="327"/>
      <c r="LV97" s="177"/>
      <c r="LW97" s="164">
        <v>160</v>
      </c>
      <c r="LX97" s="327"/>
      <c r="LY97" s="177"/>
      <c r="LZ97" s="164">
        <v>160</v>
      </c>
      <c r="MA97" s="327"/>
      <c r="MB97" s="177"/>
      <c r="MC97" s="164">
        <v>160</v>
      </c>
      <c r="MD97" s="327"/>
      <c r="ME97" s="177"/>
      <c r="MF97" s="164">
        <v>160</v>
      </c>
      <c r="MG97" s="327"/>
      <c r="MH97" s="177"/>
      <c r="MI97" s="164">
        <v>160</v>
      </c>
      <c r="MJ97" s="327"/>
      <c r="MK97" s="177"/>
      <c r="ML97" s="164">
        <v>160</v>
      </c>
      <c r="MM97" s="327"/>
      <c r="MN97" s="177"/>
      <c r="MO97" s="164">
        <v>160</v>
      </c>
      <c r="MP97" s="327"/>
      <c r="MQ97" s="177"/>
      <c r="MR97" s="164">
        <v>160</v>
      </c>
      <c r="MS97" s="327"/>
      <c r="MT97" s="177"/>
      <c r="MU97" s="278">
        <f t="shared" si="99"/>
        <v>0</v>
      </c>
      <c r="MV97" s="279">
        <f t="shared" si="100"/>
        <v>0</v>
      </c>
      <c r="MW97" s="280">
        <f t="shared" si="101"/>
        <v>0</v>
      </c>
      <c r="MX97" s="281">
        <f t="shared" si="102"/>
        <v>0</v>
      </c>
      <c r="MY97" s="4"/>
      <c r="MZ97" s="4"/>
      <c r="NA97" s="164">
        <v>160</v>
      </c>
      <c r="NB97" s="327"/>
      <c r="NC97" s="177"/>
      <c r="ND97" s="164">
        <v>160</v>
      </c>
      <c r="NE97" s="327"/>
      <c r="NF97" s="177"/>
      <c r="NG97" s="164">
        <v>160</v>
      </c>
      <c r="NH97" s="327"/>
      <c r="NI97" s="177"/>
      <c r="NJ97" s="164">
        <v>160</v>
      </c>
      <c r="NK97" s="327"/>
      <c r="NL97" s="177"/>
      <c r="NM97" s="164">
        <v>160</v>
      </c>
      <c r="NN97" s="327"/>
      <c r="NO97" s="177"/>
      <c r="NP97" s="164">
        <v>160</v>
      </c>
      <c r="NQ97" s="327"/>
      <c r="NR97" s="177"/>
      <c r="NS97" s="164">
        <v>160</v>
      </c>
      <c r="NT97" s="327"/>
      <c r="NU97" s="177"/>
      <c r="NV97" s="164">
        <v>160</v>
      </c>
      <c r="NW97" s="327"/>
      <c r="NX97" s="177"/>
      <c r="NY97" s="164">
        <v>160</v>
      </c>
      <c r="NZ97" s="327"/>
      <c r="OA97" s="177"/>
      <c r="OB97" s="164">
        <v>160</v>
      </c>
      <c r="OC97" s="327"/>
      <c r="OD97" s="177"/>
      <c r="OE97" s="164">
        <v>160</v>
      </c>
      <c r="OF97" s="327"/>
      <c r="OG97" s="177"/>
      <c r="OH97" s="164">
        <v>160</v>
      </c>
      <c r="OI97" s="327"/>
      <c r="OJ97" s="177"/>
      <c r="OK97" s="278">
        <f t="shared" si="103"/>
        <v>0</v>
      </c>
      <c r="OL97" s="279">
        <f t="shared" si="104"/>
        <v>0</v>
      </c>
      <c r="OM97" s="280">
        <f t="shared" si="105"/>
        <v>0</v>
      </c>
      <c r="ON97" s="281">
        <f t="shared" si="106"/>
        <v>0</v>
      </c>
      <c r="OO97" s="4"/>
      <c r="OP97" s="4"/>
      <c r="OQ97" s="283" t="s">
        <v>297</v>
      </c>
      <c r="OR97" s="354">
        <v>160</v>
      </c>
      <c r="OS97" s="327"/>
      <c r="OT97" s="177"/>
      <c r="OU97" s="278">
        <f t="shared" si="107"/>
        <v>0</v>
      </c>
      <c r="OV97" s="281">
        <f t="shared" si="108"/>
        <v>0</v>
      </c>
      <c r="OW97" s="280">
        <f t="shared" si="109"/>
        <v>0</v>
      </c>
      <c r="OX97" s="281">
        <f t="shared" si="110"/>
        <v>0</v>
      </c>
      <c r="OY97" s="293"/>
      <c r="OZ97" s="4"/>
      <c r="PA97" s="4"/>
      <c r="PB97" s="274">
        <f t="shared" si="63"/>
        <v>0</v>
      </c>
      <c r="PC97" s="275">
        <f t="shared" si="64"/>
        <v>0</v>
      </c>
      <c r="PD97" s="280">
        <f t="shared" si="65"/>
        <v>0</v>
      </c>
      <c r="PE97" s="281">
        <f t="shared" si="66"/>
        <v>0</v>
      </c>
      <c r="PF97" s="276">
        <f t="shared" si="67"/>
        <v>0</v>
      </c>
      <c r="PG97" s="277">
        <f t="shared" si="68"/>
        <v>0</v>
      </c>
      <c r="PH97" s="280">
        <f t="shared" si="69"/>
        <v>0</v>
      </c>
      <c r="PI97" s="279">
        <f t="shared" si="70"/>
        <v>0</v>
      </c>
      <c r="PJ97" s="406">
        <f t="shared" si="111"/>
        <v>0</v>
      </c>
      <c r="PK97" s="368">
        <f t="shared" si="112"/>
        <v>0</v>
      </c>
      <c r="PL97" s="409" t="s">
        <v>338</v>
      </c>
      <c r="PM97" s="373" t="s">
        <v>338</v>
      </c>
      <c r="PN97" s="406">
        <f t="shared" si="113"/>
        <v>0</v>
      </c>
      <c r="PO97" s="368">
        <f t="shared" si="114"/>
        <v>0</v>
      </c>
      <c r="PR97" s="4"/>
    </row>
    <row r="98" spans="1:440" s="28" customFormat="1" ht="15" hidden="1" customHeight="1" x14ac:dyDescent="0.25">
      <c r="A98" s="26"/>
      <c r="B98" s="118"/>
      <c r="C98" s="585"/>
      <c r="D98" s="586"/>
      <c r="E98" s="589"/>
      <c r="F98" s="656"/>
      <c r="G98" s="588"/>
      <c r="H98" s="119"/>
      <c r="I98" s="112">
        <f>INT(ROUND(F98,2)*(IF(RIGHT(G98,1)="*",data!$J$3*H98+(IF(H98&gt;0, data!$K$3,0)),(IF(G98&gt;0,data!$J$3*RIGHT(G98,5)+data!$K$3,0)))))</f>
        <v>0</v>
      </c>
      <c r="J98" s="112"/>
      <c r="K98" s="112"/>
      <c r="L98" s="543"/>
      <c r="M98" s="536"/>
      <c r="N98" s="112">
        <f>INT(ROUND(F98,2)*(IF(J98&gt;0,(IF(L98="ano",data!$J$6,0)),0)))</f>
        <v>0</v>
      </c>
      <c r="O98" s="114"/>
      <c r="P98" s="123"/>
      <c r="Q98" s="26"/>
      <c r="R98" s="116" t="str">
        <f t="shared" si="61"/>
        <v/>
      </c>
      <c r="S98" s="688"/>
      <c r="T98" s="117" t="s">
        <v>338</v>
      </c>
      <c r="U98" s="377" t="str">
        <f t="shared" si="62"/>
        <v/>
      </c>
      <c r="X98" s="26">
        <f>IF(OR(G98=data!$I$18,G98=data!$I$19,G98=data!$I$20,G98=data!$I$21,G98=data!$I$22,G98=data!$I$23,G98=data!$I$24,G98=data!$I$25,G98=data!$I$26,G98=data!$I$27,G98=data!$I$28,G98=data!$I$29,G98=data!$I$30,G98=data!$I$31,G98=data!$I$32,G98=data!$I$33,G98=data!$I$34,G98=data!$I$35,G98=data!$I$36,G98=data!$I$37,G98=data!$I$38,G98=data!$I$39,G98=data!$I$40,G98=data!$I$41,G98=data!$I$42,G98=data!$I$43,G98=data!$I$44),1,0)</f>
        <v>0</v>
      </c>
      <c r="Y98" s="26"/>
      <c r="Z98" s="173" t="s">
        <v>297</v>
      </c>
      <c r="AA98" s="10"/>
      <c r="AB98" s="10"/>
      <c r="AC98" s="560">
        <v>160</v>
      </c>
      <c r="AD98" s="561"/>
      <c r="AE98" s="562"/>
      <c r="AF98" s="560">
        <v>160</v>
      </c>
      <c r="AG98" s="561"/>
      <c r="AH98" s="562"/>
      <c r="AI98" s="560">
        <v>160</v>
      </c>
      <c r="AJ98" s="561"/>
      <c r="AK98" s="562"/>
      <c r="AL98" s="560">
        <v>160</v>
      </c>
      <c r="AM98" s="561"/>
      <c r="AN98" s="562"/>
      <c r="AO98" s="560">
        <v>160</v>
      </c>
      <c r="AP98" s="561"/>
      <c r="AQ98" s="562"/>
      <c r="AR98" s="560">
        <v>160</v>
      </c>
      <c r="AS98" s="561"/>
      <c r="AT98" s="562"/>
      <c r="AU98" s="560">
        <v>160</v>
      </c>
      <c r="AV98" s="561"/>
      <c r="AW98" s="562"/>
      <c r="AX98" s="560">
        <v>160</v>
      </c>
      <c r="AY98" s="561"/>
      <c r="AZ98" s="562"/>
      <c r="BA98" s="560">
        <v>160</v>
      </c>
      <c r="BB98" s="561"/>
      <c r="BC98" s="562"/>
      <c r="BD98" s="560">
        <v>160</v>
      </c>
      <c r="BE98" s="561"/>
      <c r="BF98" s="562"/>
      <c r="BG98" s="560">
        <v>160</v>
      </c>
      <c r="BH98" s="561"/>
      <c r="BI98" s="562"/>
      <c r="BJ98" s="560">
        <v>160</v>
      </c>
      <c r="BK98" s="561"/>
      <c r="BL98" s="562"/>
      <c r="BM98" s="280">
        <f t="shared" si="71"/>
        <v>0</v>
      </c>
      <c r="BN98" s="279">
        <f t="shared" si="72"/>
        <v>0</v>
      </c>
      <c r="BO98" s="280">
        <f t="shared" si="73"/>
        <v>0</v>
      </c>
      <c r="BP98" s="281">
        <f t="shared" si="74"/>
        <v>0</v>
      </c>
      <c r="BQ98" s="23"/>
      <c r="BR98" s="23"/>
      <c r="BS98" s="174">
        <v>160</v>
      </c>
      <c r="BT98" s="573"/>
      <c r="BU98" s="175"/>
      <c r="BV98" s="174">
        <v>160</v>
      </c>
      <c r="BW98" s="573"/>
      <c r="BX98" s="175"/>
      <c r="BY98" s="174">
        <v>160</v>
      </c>
      <c r="BZ98" s="573"/>
      <c r="CA98" s="175"/>
      <c r="CB98" s="174">
        <v>160</v>
      </c>
      <c r="CC98" s="573"/>
      <c r="CD98" s="175"/>
      <c r="CE98" s="174">
        <v>160</v>
      </c>
      <c r="CF98" s="573"/>
      <c r="CG98" s="175"/>
      <c r="CH98" s="174">
        <v>160</v>
      </c>
      <c r="CI98" s="573"/>
      <c r="CJ98" s="175"/>
      <c r="CK98" s="174">
        <v>160</v>
      </c>
      <c r="CL98" s="573"/>
      <c r="CM98" s="175"/>
      <c r="CN98" s="174">
        <v>160</v>
      </c>
      <c r="CO98" s="573"/>
      <c r="CP98" s="175"/>
      <c r="CQ98" s="174">
        <v>160</v>
      </c>
      <c r="CR98" s="573"/>
      <c r="CS98" s="175"/>
      <c r="CT98" s="174">
        <v>160</v>
      </c>
      <c r="CU98" s="573"/>
      <c r="CV98" s="175"/>
      <c r="CW98" s="174">
        <v>160</v>
      </c>
      <c r="CX98" s="573"/>
      <c r="CY98" s="175"/>
      <c r="CZ98" s="174">
        <v>160</v>
      </c>
      <c r="DA98" s="573"/>
      <c r="DB98" s="175"/>
      <c r="DC98" s="278">
        <f t="shared" si="75"/>
        <v>0</v>
      </c>
      <c r="DD98" s="279">
        <f t="shared" si="76"/>
        <v>0</v>
      </c>
      <c r="DE98" s="280">
        <f t="shared" si="77"/>
        <v>0</v>
      </c>
      <c r="DF98" s="281">
        <f t="shared" si="78"/>
        <v>0</v>
      </c>
      <c r="DG98" s="23"/>
      <c r="DH98" s="23"/>
      <c r="DI98" s="174">
        <v>160</v>
      </c>
      <c r="DJ98" s="573"/>
      <c r="DK98" s="175"/>
      <c r="DL98" s="174">
        <v>160</v>
      </c>
      <c r="DM98" s="573"/>
      <c r="DN98" s="175"/>
      <c r="DO98" s="174">
        <v>160</v>
      </c>
      <c r="DP98" s="573"/>
      <c r="DQ98" s="175"/>
      <c r="DR98" s="174">
        <v>160</v>
      </c>
      <c r="DS98" s="573"/>
      <c r="DT98" s="175"/>
      <c r="DU98" s="174">
        <v>160</v>
      </c>
      <c r="DV98" s="573"/>
      <c r="DW98" s="175"/>
      <c r="DX98" s="174">
        <v>160</v>
      </c>
      <c r="DY98" s="573"/>
      <c r="DZ98" s="175"/>
      <c r="EA98" s="174">
        <v>160</v>
      </c>
      <c r="EB98" s="573"/>
      <c r="EC98" s="175"/>
      <c r="ED98" s="174">
        <v>160</v>
      </c>
      <c r="EE98" s="573"/>
      <c r="EF98" s="175"/>
      <c r="EG98" s="174">
        <v>160</v>
      </c>
      <c r="EH98" s="573"/>
      <c r="EI98" s="175"/>
      <c r="EJ98" s="174">
        <v>160</v>
      </c>
      <c r="EK98" s="573"/>
      <c r="EL98" s="175"/>
      <c r="EM98" s="174">
        <v>160</v>
      </c>
      <c r="EN98" s="573"/>
      <c r="EO98" s="175"/>
      <c r="EP98" s="174">
        <v>160</v>
      </c>
      <c r="EQ98" s="573"/>
      <c r="ER98" s="175"/>
      <c r="ES98" s="278">
        <f t="shared" si="79"/>
        <v>0</v>
      </c>
      <c r="ET98" s="279">
        <f t="shared" si="80"/>
        <v>0</v>
      </c>
      <c r="EU98" s="280">
        <f t="shared" si="81"/>
        <v>0</v>
      </c>
      <c r="EV98" s="281">
        <f t="shared" si="82"/>
        <v>0</v>
      </c>
      <c r="EW98" s="23"/>
      <c r="EX98" s="23"/>
      <c r="EY98" s="174">
        <v>160</v>
      </c>
      <c r="EZ98" s="573"/>
      <c r="FA98" s="175"/>
      <c r="FB98" s="174">
        <v>160</v>
      </c>
      <c r="FC98" s="573"/>
      <c r="FD98" s="175"/>
      <c r="FE98" s="174">
        <v>160</v>
      </c>
      <c r="FF98" s="573"/>
      <c r="FG98" s="175"/>
      <c r="FH98" s="174">
        <v>160</v>
      </c>
      <c r="FI98" s="573"/>
      <c r="FJ98" s="175"/>
      <c r="FK98" s="174">
        <v>160</v>
      </c>
      <c r="FL98" s="573"/>
      <c r="FM98" s="175"/>
      <c r="FN98" s="174">
        <v>160</v>
      </c>
      <c r="FO98" s="573"/>
      <c r="FP98" s="175"/>
      <c r="FQ98" s="174">
        <v>160</v>
      </c>
      <c r="FR98" s="573"/>
      <c r="FS98" s="175"/>
      <c r="FT98" s="174">
        <v>160</v>
      </c>
      <c r="FU98" s="573"/>
      <c r="FV98" s="175"/>
      <c r="FW98" s="174">
        <v>160</v>
      </c>
      <c r="FX98" s="573"/>
      <c r="FY98" s="175"/>
      <c r="FZ98" s="174">
        <v>160</v>
      </c>
      <c r="GA98" s="573"/>
      <c r="GB98" s="175"/>
      <c r="GC98" s="174">
        <v>160</v>
      </c>
      <c r="GD98" s="573"/>
      <c r="GE98" s="175"/>
      <c r="GF98" s="174">
        <v>160</v>
      </c>
      <c r="GG98" s="573"/>
      <c r="GH98" s="175"/>
      <c r="GI98" s="278">
        <f t="shared" si="83"/>
        <v>0</v>
      </c>
      <c r="GJ98" s="279">
        <f t="shared" si="84"/>
        <v>0</v>
      </c>
      <c r="GK98" s="280">
        <f t="shared" si="85"/>
        <v>0</v>
      </c>
      <c r="GL98" s="281">
        <f t="shared" si="86"/>
        <v>0</v>
      </c>
      <c r="GM98" s="23"/>
      <c r="GN98" s="23"/>
      <c r="GO98" s="174">
        <v>160</v>
      </c>
      <c r="GP98" s="573"/>
      <c r="GQ98" s="175"/>
      <c r="GR98" s="174">
        <v>160</v>
      </c>
      <c r="GS98" s="573"/>
      <c r="GT98" s="175"/>
      <c r="GU98" s="174">
        <v>160</v>
      </c>
      <c r="GV98" s="573"/>
      <c r="GW98" s="175"/>
      <c r="GX98" s="174">
        <v>160</v>
      </c>
      <c r="GY98" s="573"/>
      <c r="GZ98" s="175"/>
      <c r="HA98" s="174">
        <v>160</v>
      </c>
      <c r="HB98" s="573"/>
      <c r="HC98" s="175"/>
      <c r="HD98" s="174">
        <v>160</v>
      </c>
      <c r="HE98" s="573"/>
      <c r="HF98" s="175"/>
      <c r="HG98" s="174">
        <v>160</v>
      </c>
      <c r="HH98" s="573"/>
      <c r="HI98" s="175"/>
      <c r="HJ98" s="174">
        <v>160</v>
      </c>
      <c r="HK98" s="573"/>
      <c r="HL98" s="175"/>
      <c r="HM98" s="174">
        <v>160</v>
      </c>
      <c r="HN98" s="573"/>
      <c r="HO98" s="175"/>
      <c r="HP98" s="174">
        <v>160</v>
      </c>
      <c r="HQ98" s="573"/>
      <c r="HR98" s="175"/>
      <c r="HS98" s="174">
        <v>160</v>
      </c>
      <c r="HT98" s="573"/>
      <c r="HU98" s="175"/>
      <c r="HV98" s="174">
        <v>160</v>
      </c>
      <c r="HW98" s="573"/>
      <c r="HX98" s="175"/>
      <c r="HY98" s="278">
        <f t="shared" si="87"/>
        <v>0</v>
      </c>
      <c r="HZ98" s="279">
        <f t="shared" si="88"/>
        <v>0</v>
      </c>
      <c r="IA98" s="280">
        <f t="shared" si="89"/>
        <v>0</v>
      </c>
      <c r="IB98" s="281">
        <f t="shared" si="90"/>
        <v>0</v>
      </c>
      <c r="IC98" s="23"/>
      <c r="ID98" s="23"/>
      <c r="IE98" s="174">
        <v>160</v>
      </c>
      <c r="IF98" s="573"/>
      <c r="IG98" s="175"/>
      <c r="IH98" s="174">
        <v>160</v>
      </c>
      <c r="II98" s="573"/>
      <c r="IJ98" s="175"/>
      <c r="IK98" s="174">
        <v>160</v>
      </c>
      <c r="IL98" s="573"/>
      <c r="IM98" s="175"/>
      <c r="IN98" s="174">
        <v>160</v>
      </c>
      <c r="IO98" s="573"/>
      <c r="IP98" s="175"/>
      <c r="IQ98" s="174">
        <v>160</v>
      </c>
      <c r="IR98" s="573"/>
      <c r="IS98" s="175"/>
      <c r="IT98" s="174">
        <v>160</v>
      </c>
      <c r="IU98" s="573"/>
      <c r="IV98" s="175"/>
      <c r="IW98" s="174">
        <v>160</v>
      </c>
      <c r="IX98" s="573"/>
      <c r="IY98" s="175"/>
      <c r="IZ98" s="174">
        <v>160</v>
      </c>
      <c r="JA98" s="573"/>
      <c r="JB98" s="175"/>
      <c r="JC98" s="174">
        <v>160</v>
      </c>
      <c r="JD98" s="573"/>
      <c r="JE98" s="175"/>
      <c r="JF98" s="174">
        <v>160</v>
      </c>
      <c r="JG98" s="573"/>
      <c r="JH98" s="175"/>
      <c r="JI98" s="174">
        <v>160</v>
      </c>
      <c r="JJ98" s="573"/>
      <c r="JK98" s="175"/>
      <c r="JL98" s="174">
        <v>160</v>
      </c>
      <c r="JM98" s="573"/>
      <c r="JN98" s="175"/>
      <c r="JO98" s="278">
        <f t="shared" si="91"/>
        <v>0</v>
      </c>
      <c r="JP98" s="279">
        <f t="shared" si="92"/>
        <v>0</v>
      </c>
      <c r="JQ98" s="280">
        <f t="shared" si="93"/>
        <v>0</v>
      </c>
      <c r="JR98" s="281">
        <f t="shared" si="94"/>
        <v>0</v>
      </c>
      <c r="JS98" s="23"/>
      <c r="JT98" s="23"/>
      <c r="JU98" s="174">
        <v>160</v>
      </c>
      <c r="JV98" s="573"/>
      <c r="JW98" s="175"/>
      <c r="JX98" s="174">
        <v>160</v>
      </c>
      <c r="JY98" s="573"/>
      <c r="JZ98" s="175"/>
      <c r="KA98" s="174">
        <v>160</v>
      </c>
      <c r="KB98" s="573"/>
      <c r="KC98" s="175"/>
      <c r="KD98" s="174">
        <v>160</v>
      </c>
      <c r="KE98" s="573"/>
      <c r="KF98" s="175"/>
      <c r="KG98" s="174">
        <v>160</v>
      </c>
      <c r="KH98" s="573"/>
      <c r="KI98" s="175"/>
      <c r="KJ98" s="174">
        <v>160</v>
      </c>
      <c r="KK98" s="573"/>
      <c r="KL98" s="175"/>
      <c r="KM98" s="174">
        <v>160</v>
      </c>
      <c r="KN98" s="573"/>
      <c r="KO98" s="175"/>
      <c r="KP98" s="174">
        <v>160</v>
      </c>
      <c r="KQ98" s="573"/>
      <c r="KR98" s="175"/>
      <c r="KS98" s="174">
        <v>160</v>
      </c>
      <c r="KT98" s="573"/>
      <c r="KU98" s="175"/>
      <c r="KV98" s="174">
        <v>160</v>
      </c>
      <c r="KW98" s="573"/>
      <c r="KX98" s="175"/>
      <c r="KY98" s="174">
        <v>160</v>
      </c>
      <c r="KZ98" s="573"/>
      <c r="LA98" s="175"/>
      <c r="LB98" s="174">
        <v>160</v>
      </c>
      <c r="LC98" s="573"/>
      <c r="LD98" s="175"/>
      <c r="LE98" s="278">
        <f t="shared" si="95"/>
        <v>0</v>
      </c>
      <c r="LF98" s="279">
        <f t="shared" si="96"/>
        <v>0</v>
      </c>
      <c r="LG98" s="280">
        <f t="shared" si="97"/>
        <v>0</v>
      </c>
      <c r="LH98" s="281">
        <f t="shared" si="98"/>
        <v>0</v>
      </c>
      <c r="LI98" s="23"/>
      <c r="LJ98" s="23"/>
      <c r="LK98" s="174">
        <v>160</v>
      </c>
      <c r="LL98" s="573"/>
      <c r="LM98" s="175"/>
      <c r="LN98" s="174">
        <v>160</v>
      </c>
      <c r="LO98" s="573"/>
      <c r="LP98" s="175"/>
      <c r="LQ98" s="174">
        <v>160</v>
      </c>
      <c r="LR98" s="573"/>
      <c r="LS98" s="175"/>
      <c r="LT98" s="174">
        <v>160</v>
      </c>
      <c r="LU98" s="573"/>
      <c r="LV98" s="175"/>
      <c r="LW98" s="174">
        <v>160</v>
      </c>
      <c r="LX98" s="573"/>
      <c r="LY98" s="175"/>
      <c r="LZ98" s="174">
        <v>160</v>
      </c>
      <c r="MA98" s="573"/>
      <c r="MB98" s="175"/>
      <c r="MC98" s="174">
        <v>160</v>
      </c>
      <c r="MD98" s="573"/>
      <c r="ME98" s="175"/>
      <c r="MF98" s="174">
        <v>160</v>
      </c>
      <c r="MG98" s="573"/>
      <c r="MH98" s="175"/>
      <c r="MI98" s="174">
        <v>160</v>
      </c>
      <c r="MJ98" s="573"/>
      <c r="MK98" s="175"/>
      <c r="ML98" s="174">
        <v>160</v>
      </c>
      <c r="MM98" s="573"/>
      <c r="MN98" s="175"/>
      <c r="MO98" s="174">
        <v>160</v>
      </c>
      <c r="MP98" s="573"/>
      <c r="MQ98" s="175"/>
      <c r="MR98" s="174">
        <v>160</v>
      </c>
      <c r="MS98" s="573"/>
      <c r="MT98" s="175"/>
      <c r="MU98" s="278">
        <f t="shared" si="99"/>
        <v>0</v>
      </c>
      <c r="MV98" s="279">
        <f t="shared" si="100"/>
        <v>0</v>
      </c>
      <c r="MW98" s="280">
        <f t="shared" si="101"/>
        <v>0</v>
      </c>
      <c r="MX98" s="281">
        <f t="shared" si="102"/>
        <v>0</v>
      </c>
      <c r="MY98" s="23"/>
      <c r="MZ98" s="23"/>
      <c r="NA98" s="174">
        <v>160</v>
      </c>
      <c r="NB98" s="573"/>
      <c r="NC98" s="175"/>
      <c r="ND98" s="174">
        <v>160</v>
      </c>
      <c r="NE98" s="573"/>
      <c r="NF98" s="175"/>
      <c r="NG98" s="174">
        <v>160</v>
      </c>
      <c r="NH98" s="573"/>
      <c r="NI98" s="175"/>
      <c r="NJ98" s="174">
        <v>160</v>
      </c>
      <c r="NK98" s="573"/>
      <c r="NL98" s="175"/>
      <c r="NM98" s="174">
        <v>160</v>
      </c>
      <c r="NN98" s="573"/>
      <c r="NO98" s="175"/>
      <c r="NP98" s="174">
        <v>160</v>
      </c>
      <c r="NQ98" s="573"/>
      <c r="NR98" s="175"/>
      <c r="NS98" s="174">
        <v>160</v>
      </c>
      <c r="NT98" s="573"/>
      <c r="NU98" s="175"/>
      <c r="NV98" s="174">
        <v>160</v>
      </c>
      <c r="NW98" s="573"/>
      <c r="NX98" s="175"/>
      <c r="NY98" s="174">
        <v>160</v>
      </c>
      <c r="NZ98" s="573"/>
      <c r="OA98" s="175"/>
      <c r="OB98" s="174">
        <v>160</v>
      </c>
      <c r="OC98" s="573"/>
      <c r="OD98" s="175"/>
      <c r="OE98" s="174">
        <v>160</v>
      </c>
      <c r="OF98" s="573"/>
      <c r="OG98" s="175"/>
      <c r="OH98" s="174">
        <v>160</v>
      </c>
      <c r="OI98" s="573"/>
      <c r="OJ98" s="175"/>
      <c r="OK98" s="278">
        <f t="shared" si="103"/>
        <v>0</v>
      </c>
      <c r="OL98" s="279">
        <f t="shared" si="104"/>
        <v>0</v>
      </c>
      <c r="OM98" s="280">
        <f t="shared" si="105"/>
        <v>0</v>
      </c>
      <c r="ON98" s="281">
        <f t="shared" si="106"/>
        <v>0</v>
      </c>
      <c r="OO98" s="23"/>
      <c r="OP98" s="23"/>
      <c r="OQ98" s="571" t="s">
        <v>297</v>
      </c>
      <c r="OR98" s="577">
        <v>160</v>
      </c>
      <c r="OS98" s="573"/>
      <c r="OT98" s="175"/>
      <c r="OU98" s="278">
        <f t="shared" si="107"/>
        <v>0</v>
      </c>
      <c r="OV98" s="281">
        <f t="shared" si="108"/>
        <v>0</v>
      </c>
      <c r="OW98" s="280">
        <f t="shared" si="109"/>
        <v>0</v>
      </c>
      <c r="OX98" s="281">
        <f t="shared" si="110"/>
        <v>0</v>
      </c>
      <c r="OY98" s="574"/>
      <c r="OZ98" s="23"/>
      <c r="PA98" s="23"/>
      <c r="PB98" s="274">
        <f t="shared" si="63"/>
        <v>0</v>
      </c>
      <c r="PC98" s="275">
        <f t="shared" si="64"/>
        <v>0</v>
      </c>
      <c r="PD98" s="280">
        <f t="shared" si="65"/>
        <v>0</v>
      </c>
      <c r="PE98" s="281">
        <f t="shared" si="66"/>
        <v>0</v>
      </c>
      <c r="PF98" s="276">
        <f t="shared" si="67"/>
        <v>0</v>
      </c>
      <c r="PG98" s="277">
        <f t="shared" si="68"/>
        <v>0</v>
      </c>
      <c r="PH98" s="280">
        <f t="shared" si="69"/>
        <v>0</v>
      </c>
      <c r="PI98" s="279">
        <f t="shared" si="70"/>
        <v>0</v>
      </c>
      <c r="PJ98" s="406">
        <f t="shared" si="111"/>
        <v>0</v>
      </c>
      <c r="PK98" s="368">
        <f t="shared" si="112"/>
        <v>0</v>
      </c>
      <c r="PL98" s="409" t="s">
        <v>338</v>
      </c>
      <c r="PM98" s="373" t="s">
        <v>338</v>
      </c>
      <c r="PN98" s="406">
        <f t="shared" si="113"/>
        <v>0</v>
      </c>
      <c r="PO98" s="368">
        <f t="shared" si="114"/>
        <v>0</v>
      </c>
      <c r="PP98" s="26"/>
      <c r="PQ98" s="26"/>
      <c r="PR98" s="23"/>
      <c r="PX98" s="26"/>
    </row>
    <row r="99" spans="1:440" s="26" customFormat="1" ht="16.5" customHeight="1" x14ac:dyDescent="0.25">
      <c r="B99" s="118" t="s">
        <v>56</v>
      </c>
      <c r="C99" s="1094"/>
      <c r="D99" s="1095"/>
      <c r="E99" s="320"/>
      <c r="F99" s="656">
        <v>1</v>
      </c>
      <c r="G99" s="321"/>
      <c r="H99" s="122"/>
      <c r="I99" s="112">
        <f>INT(ROUND(F99,2)*(IF(RIGHT(G99,1)="*",data!$J$3*H99+(IF(H99&gt;0, data!$K$3,0)),(IF(G99&gt;0,data!$J$3*RIGHT(G99,5)+data!$K$3,0)))))</f>
        <v>0</v>
      </c>
      <c r="J99" s="112">
        <f>IF(E99&gt;0,I99*E99,0)</f>
        <v>0</v>
      </c>
      <c r="K99" s="112"/>
      <c r="L99" s="317"/>
      <c r="M99" s="316"/>
      <c r="N99" s="112">
        <f>INT(ROUND(F99,2)*(IF(J99&gt;0,(IF(L99="ano",data!$J$6,0)),0)))</f>
        <v>0</v>
      </c>
      <c r="O99" s="114">
        <f>IF(M99&gt;E99,N99*E99,N99*M99)</f>
        <v>0</v>
      </c>
      <c r="P99" s="123">
        <f>J99+O99</f>
        <v>0</v>
      </c>
      <c r="R99" s="116" t="str">
        <f t="shared" si="61"/>
        <v/>
      </c>
      <c r="S99" s="688"/>
      <c r="T99" s="117" t="s">
        <v>338</v>
      </c>
      <c r="U99" s="377" t="str">
        <f t="shared" si="62"/>
        <v/>
      </c>
      <c r="V99" s="26">
        <f>IF(P99&gt;0,IF(ISTEXT(C99)=TRUE,0,1),0)</f>
        <v>0</v>
      </c>
      <c r="W99" s="26">
        <f>IF(H99&gt;0,IF(RIGHT(G99,1)="*",0,1),0)</f>
        <v>0</v>
      </c>
      <c r="X99" s="26">
        <f>IF(OR(G99=data!$I$18,G99=data!$I$19,G99=data!$I$20,G99=data!$I$21,G99=data!$I$22,G99=data!$I$23,G99=data!$I$24,G99=data!$I$25,G99=data!$I$26,G99=data!$I$27,G99=data!$I$28,G99=data!$I$29,G99=data!$I$30,G99=data!$I$31,G99=data!$I$32,G99=data!$I$33,G99=data!$I$34,G99=data!$I$35,G99=data!$I$36,G99=data!$I$37,G99=data!$I$38,G99=data!$I$39,G99=data!$I$40,G99=data!$I$41,G99=data!$I$42,G99=data!$I$43,G99=data!$I$44),1,0)</f>
        <v>0</v>
      </c>
      <c r="Z99" s="176" t="s">
        <v>297</v>
      </c>
      <c r="AA99" s="10"/>
      <c r="AB99" s="10"/>
      <c r="AC99" s="168">
        <v>160</v>
      </c>
      <c r="AD99" s="328"/>
      <c r="AE99" s="223"/>
      <c r="AF99" s="168">
        <v>160</v>
      </c>
      <c r="AG99" s="328"/>
      <c r="AH99" s="223"/>
      <c r="AI99" s="168">
        <v>160</v>
      </c>
      <c r="AJ99" s="328"/>
      <c r="AK99" s="223"/>
      <c r="AL99" s="168">
        <v>160</v>
      </c>
      <c r="AM99" s="328"/>
      <c r="AN99" s="223"/>
      <c r="AO99" s="168">
        <v>160</v>
      </c>
      <c r="AP99" s="328"/>
      <c r="AQ99" s="223"/>
      <c r="AR99" s="168">
        <v>160</v>
      </c>
      <c r="AS99" s="328"/>
      <c r="AT99" s="223"/>
      <c r="AU99" s="168">
        <v>160</v>
      </c>
      <c r="AV99" s="328"/>
      <c r="AW99" s="223"/>
      <c r="AX99" s="168">
        <v>160</v>
      </c>
      <c r="AY99" s="328"/>
      <c r="AZ99" s="223"/>
      <c r="BA99" s="168">
        <v>160</v>
      </c>
      <c r="BB99" s="328"/>
      <c r="BC99" s="223"/>
      <c r="BD99" s="168">
        <v>160</v>
      </c>
      <c r="BE99" s="328"/>
      <c r="BF99" s="223"/>
      <c r="BG99" s="168">
        <v>160</v>
      </c>
      <c r="BH99" s="328"/>
      <c r="BI99" s="223"/>
      <c r="BJ99" s="168">
        <v>160</v>
      </c>
      <c r="BK99" s="328"/>
      <c r="BL99" s="223"/>
      <c r="BM99" s="280">
        <f t="shared" si="71"/>
        <v>0</v>
      </c>
      <c r="BN99" s="279">
        <f t="shared" si="72"/>
        <v>0</v>
      </c>
      <c r="BO99" s="280">
        <f t="shared" si="73"/>
        <v>0</v>
      </c>
      <c r="BP99" s="281">
        <f t="shared" si="74"/>
        <v>0</v>
      </c>
      <c r="BQ99" s="4"/>
      <c r="BR99" s="4"/>
      <c r="BS99" s="164">
        <v>160</v>
      </c>
      <c r="BT99" s="327"/>
      <c r="BU99" s="177"/>
      <c r="BV99" s="164">
        <v>160</v>
      </c>
      <c r="BW99" s="327"/>
      <c r="BX99" s="177"/>
      <c r="BY99" s="164">
        <v>160</v>
      </c>
      <c r="BZ99" s="327"/>
      <c r="CA99" s="177"/>
      <c r="CB99" s="164">
        <v>160</v>
      </c>
      <c r="CC99" s="327"/>
      <c r="CD99" s="177"/>
      <c r="CE99" s="164">
        <v>160</v>
      </c>
      <c r="CF99" s="327"/>
      <c r="CG99" s="177"/>
      <c r="CH99" s="164">
        <v>160</v>
      </c>
      <c r="CI99" s="327"/>
      <c r="CJ99" s="177"/>
      <c r="CK99" s="164">
        <v>160</v>
      </c>
      <c r="CL99" s="327"/>
      <c r="CM99" s="177"/>
      <c r="CN99" s="164">
        <v>160</v>
      </c>
      <c r="CO99" s="327"/>
      <c r="CP99" s="177"/>
      <c r="CQ99" s="164">
        <v>160</v>
      </c>
      <c r="CR99" s="327"/>
      <c r="CS99" s="177"/>
      <c r="CT99" s="164">
        <v>160</v>
      </c>
      <c r="CU99" s="327"/>
      <c r="CV99" s="177"/>
      <c r="CW99" s="164">
        <v>160</v>
      </c>
      <c r="CX99" s="327"/>
      <c r="CY99" s="177"/>
      <c r="CZ99" s="164">
        <v>160</v>
      </c>
      <c r="DA99" s="327"/>
      <c r="DB99" s="177"/>
      <c r="DC99" s="278">
        <f t="shared" si="75"/>
        <v>0</v>
      </c>
      <c r="DD99" s="279">
        <f t="shared" si="76"/>
        <v>0</v>
      </c>
      <c r="DE99" s="280">
        <f t="shared" si="77"/>
        <v>0</v>
      </c>
      <c r="DF99" s="281">
        <f t="shared" si="78"/>
        <v>0</v>
      </c>
      <c r="DG99" s="4"/>
      <c r="DH99" s="4"/>
      <c r="DI99" s="164">
        <v>160</v>
      </c>
      <c r="DJ99" s="327"/>
      <c r="DK99" s="177"/>
      <c r="DL99" s="164">
        <v>160</v>
      </c>
      <c r="DM99" s="327"/>
      <c r="DN99" s="177"/>
      <c r="DO99" s="164">
        <v>160</v>
      </c>
      <c r="DP99" s="327"/>
      <c r="DQ99" s="177"/>
      <c r="DR99" s="164">
        <v>160</v>
      </c>
      <c r="DS99" s="327"/>
      <c r="DT99" s="177"/>
      <c r="DU99" s="164">
        <v>160</v>
      </c>
      <c r="DV99" s="327"/>
      <c r="DW99" s="177"/>
      <c r="DX99" s="164">
        <v>160</v>
      </c>
      <c r="DY99" s="327"/>
      <c r="DZ99" s="177"/>
      <c r="EA99" s="164">
        <v>160</v>
      </c>
      <c r="EB99" s="327"/>
      <c r="EC99" s="177"/>
      <c r="ED99" s="164">
        <v>160</v>
      </c>
      <c r="EE99" s="327"/>
      <c r="EF99" s="177"/>
      <c r="EG99" s="164">
        <v>160</v>
      </c>
      <c r="EH99" s="327"/>
      <c r="EI99" s="177"/>
      <c r="EJ99" s="164">
        <v>160</v>
      </c>
      <c r="EK99" s="327"/>
      <c r="EL99" s="177"/>
      <c r="EM99" s="164">
        <v>160</v>
      </c>
      <c r="EN99" s="327"/>
      <c r="EO99" s="177"/>
      <c r="EP99" s="164">
        <v>160</v>
      </c>
      <c r="EQ99" s="327"/>
      <c r="ER99" s="177"/>
      <c r="ES99" s="278">
        <f t="shared" si="79"/>
        <v>0</v>
      </c>
      <c r="ET99" s="279">
        <f t="shared" si="80"/>
        <v>0</v>
      </c>
      <c r="EU99" s="280">
        <f t="shared" si="81"/>
        <v>0</v>
      </c>
      <c r="EV99" s="281">
        <f t="shared" si="82"/>
        <v>0</v>
      </c>
      <c r="EW99" s="4"/>
      <c r="EX99" s="4"/>
      <c r="EY99" s="164">
        <v>160</v>
      </c>
      <c r="EZ99" s="327"/>
      <c r="FA99" s="177"/>
      <c r="FB99" s="164">
        <v>160</v>
      </c>
      <c r="FC99" s="327"/>
      <c r="FD99" s="177"/>
      <c r="FE99" s="164">
        <v>160</v>
      </c>
      <c r="FF99" s="327"/>
      <c r="FG99" s="177"/>
      <c r="FH99" s="164">
        <v>160</v>
      </c>
      <c r="FI99" s="327"/>
      <c r="FJ99" s="177"/>
      <c r="FK99" s="164">
        <v>160</v>
      </c>
      <c r="FL99" s="327"/>
      <c r="FM99" s="177"/>
      <c r="FN99" s="164">
        <v>160</v>
      </c>
      <c r="FO99" s="327"/>
      <c r="FP99" s="177"/>
      <c r="FQ99" s="164">
        <v>160</v>
      </c>
      <c r="FR99" s="327"/>
      <c r="FS99" s="177"/>
      <c r="FT99" s="164">
        <v>160</v>
      </c>
      <c r="FU99" s="327"/>
      <c r="FV99" s="177"/>
      <c r="FW99" s="164">
        <v>160</v>
      </c>
      <c r="FX99" s="327"/>
      <c r="FY99" s="177"/>
      <c r="FZ99" s="164">
        <v>160</v>
      </c>
      <c r="GA99" s="327"/>
      <c r="GB99" s="177"/>
      <c r="GC99" s="164">
        <v>160</v>
      </c>
      <c r="GD99" s="327"/>
      <c r="GE99" s="177"/>
      <c r="GF99" s="164">
        <v>160</v>
      </c>
      <c r="GG99" s="327"/>
      <c r="GH99" s="177"/>
      <c r="GI99" s="278">
        <f t="shared" si="83"/>
        <v>0</v>
      </c>
      <c r="GJ99" s="279">
        <f t="shared" si="84"/>
        <v>0</v>
      </c>
      <c r="GK99" s="280">
        <f t="shared" si="85"/>
        <v>0</v>
      </c>
      <c r="GL99" s="281">
        <f t="shared" si="86"/>
        <v>0</v>
      </c>
      <c r="GM99" s="4"/>
      <c r="GN99" s="4"/>
      <c r="GO99" s="164">
        <v>160</v>
      </c>
      <c r="GP99" s="327"/>
      <c r="GQ99" s="177"/>
      <c r="GR99" s="164">
        <v>160</v>
      </c>
      <c r="GS99" s="327"/>
      <c r="GT99" s="177"/>
      <c r="GU99" s="164">
        <v>160</v>
      </c>
      <c r="GV99" s="327"/>
      <c r="GW99" s="177"/>
      <c r="GX99" s="164">
        <v>160</v>
      </c>
      <c r="GY99" s="327"/>
      <c r="GZ99" s="177"/>
      <c r="HA99" s="164">
        <v>160</v>
      </c>
      <c r="HB99" s="327"/>
      <c r="HC99" s="177"/>
      <c r="HD99" s="164">
        <v>160</v>
      </c>
      <c r="HE99" s="327"/>
      <c r="HF99" s="177"/>
      <c r="HG99" s="164">
        <v>160</v>
      </c>
      <c r="HH99" s="327"/>
      <c r="HI99" s="177"/>
      <c r="HJ99" s="164">
        <v>160</v>
      </c>
      <c r="HK99" s="327"/>
      <c r="HL99" s="177"/>
      <c r="HM99" s="164">
        <v>160</v>
      </c>
      <c r="HN99" s="327"/>
      <c r="HO99" s="177"/>
      <c r="HP99" s="164">
        <v>160</v>
      </c>
      <c r="HQ99" s="327"/>
      <c r="HR99" s="177"/>
      <c r="HS99" s="164">
        <v>160</v>
      </c>
      <c r="HT99" s="327"/>
      <c r="HU99" s="177"/>
      <c r="HV99" s="164">
        <v>160</v>
      </c>
      <c r="HW99" s="327"/>
      <c r="HX99" s="177"/>
      <c r="HY99" s="278">
        <f t="shared" si="87"/>
        <v>0</v>
      </c>
      <c r="HZ99" s="279">
        <f t="shared" si="88"/>
        <v>0</v>
      </c>
      <c r="IA99" s="280">
        <f t="shared" si="89"/>
        <v>0</v>
      </c>
      <c r="IB99" s="281">
        <f t="shared" si="90"/>
        <v>0</v>
      </c>
      <c r="IC99" s="4"/>
      <c r="ID99" s="4"/>
      <c r="IE99" s="164">
        <v>160</v>
      </c>
      <c r="IF99" s="327"/>
      <c r="IG99" s="177"/>
      <c r="IH99" s="164">
        <v>160</v>
      </c>
      <c r="II99" s="327"/>
      <c r="IJ99" s="177"/>
      <c r="IK99" s="164">
        <v>160</v>
      </c>
      <c r="IL99" s="327"/>
      <c r="IM99" s="177"/>
      <c r="IN99" s="164">
        <v>160</v>
      </c>
      <c r="IO99" s="327"/>
      <c r="IP99" s="177"/>
      <c r="IQ99" s="164">
        <v>160</v>
      </c>
      <c r="IR99" s="327"/>
      <c r="IS99" s="177"/>
      <c r="IT99" s="164">
        <v>160</v>
      </c>
      <c r="IU99" s="327"/>
      <c r="IV99" s="177"/>
      <c r="IW99" s="164">
        <v>160</v>
      </c>
      <c r="IX99" s="327"/>
      <c r="IY99" s="177"/>
      <c r="IZ99" s="164">
        <v>160</v>
      </c>
      <c r="JA99" s="327"/>
      <c r="JB99" s="177"/>
      <c r="JC99" s="164">
        <v>160</v>
      </c>
      <c r="JD99" s="327"/>
      <c r="JE99" s="177"/>
      <c r="JF99" s="164">
        <v>160</v>
      </c>
      <c r="JG99" s="327"/>
      <c r="JH99" s="177"/>
      <c r="JI99" s="164">
        <v>160</v>
      </c>
      <c r="JJ99" s="327"/>
      <c r="JK99" s="177"/>
      <c r="JL99" s="164">
        <v>160</v>
      </c>
      <c r="JM99" s="327"/>
      <c r="JN99" s="177"/>
      <c r="JO99" s="278">
        <f t="shared" si="91"/>
        <v>0</v>
      </c>
      <c r="JP99" s="279">
        <f t="shared" si="92"/>
        <v>0</v>
      </c>
      <c r="JQ99" s="280">
        <f t="shared" si="93"/>
        <v>0</v>
      </c>
      <c r="JR99" s="281">
        <f t="shared" si="94"/>
        <v>0</v>
      </c>
      <c r="JS99" s="4"/>
      <c r="JT99" s="4"/>
      <c r="JU99" s="164">
        <v>160</v>
      </c>
      <c r="JV99" s="327"/>
      <c r="JW99" s="177"/>
      <c r="JX99" s="164">
        <v>160</v>
      </c>
      <c r="JY99" s="327"/>
      <c r="JZ99" s="177"/>
      <c r="KA99" s="164">
        <v>160</v>
      </c>
      <c r="KB99" s="327"/>
      <c r="KC99" s="177"/>
      <c r="KD99" s="164">
        <v>160</v>
      </c>
      <c r="KE99" s="327"/>
      <c r="KF99" s="177"/>
      <c r="KG99" s="164">
        <v>160</v>
      </c>
      <c r="KH99" s="327"/>
      <c r="KI99" s="177"/>
      <c r="KJ99" s="164">
        <v>160</v>
      </c>
      <c r="KK99" s="327"/>
      <c r="KL99" s="177"/>
      <c r="KM99" s="164">
        <v>160</v>
      </c>
      <c r="KN99" s="327"/>
      <c r="KO99" s="177"/>
      <c r="KP99" s="164">
        <v>160</v>
      </c>
      <c r="KQ99" s="327"/>
      <c r="KR99" s="177"/>
      <c r="KS99" s="164">
        <v>160</v>
      </c>
      <c r="KT99" s="327"/>
      <c r="KU99" s="177"/>
      <c r="KV99" s="164">
        <v>160</v>
      </c>
      <c r="KW99" s="327"/>
      <c r="KX99" s="177"/>
      <c r="KY99" s="164">
        <v>160</v>
      </c>
      <c r="KZ99" s="327"/>
      <c r="LA99" s="177"/>
      <c r="LB99" s="164">
        <v>160</v>
      </c>
      <c r="LC99" s="327"/>
      <c r="LD99" s="177"/>
      <c r="LE99" s="278">
        <f t="shared" si="95"/>
        <v>0</v>
      </c>
      <c r="LF99" s="279">
        <f t="shared" si="96"/>
        <v>0</v>
      </c>
      <c r="LG99" s="280">
        <f t="shared" si="97"/>
        <v>0</v>
      </c>
      <c r="LH99" s="281">
        <f t="shared" si="98"/>
        <v>0</v>
      </c>
      <c r="LI99" s="4"/>
      <c r="LJ99" s="4"/>
      <c r="LK99" s="164">
        <v>160</v>
      </c>
      <c r="LL99" s="327"/>
      <c r="LM99" s="177"/>
      <c r="LN99" s="164">
        <v>160</v>
      </c>
      <c r="LO99" s="327"/>
      <c r="LP99" s="177"/>
      <c r="LQ99" s="164">
        <v>160</v>
      </c>
      <c r="LR99" s="327"/>
      <c r="LS99" s="177"/>
      <c r="LT99" s="164">
        <v>160</v>
      </c>
      <c r="LU99" s="327"/>
      <c r="LV99" s="177"/>
      <c r="LW99" s="164">
        <v>160</v>
      </c>
      <c r="LX99" s="327"/>
      <c r="LY99" s="177"/>
      <c r="LZ99" s="164">
        <v>160</v>
      </c>
      <c r="MA99" s="327"/>
      <c r="MB99" s="177"/>
      <c r="MC99" s="164">
        <v>160</v>
      </c>
      <c r="MD99" s="327"/>
      <c r="ME99" s="177"/>
      <c r="MF99" s="164">
        <v>160</v>
      </c>
      <c r="MG99" s="327"/>
      <c r="MH99" s="177"/>
      <c r="MI99" s="164">
        <v>160</v>
      </c>
      <c r="MJ99" s="327"/>
      <c r="MK99" s="177"/>
      <c r="ML99" s="164">
        <v>160</v>
      </c>
      <c r="MM99" s="327"/>
      <c r="MN99" s="177"/>
      <c r="MO99" s="164">
        <v>160</v>
      </c>
      <c r="MP99" s="327"/>
      <c r="MQ99" s="177"/>
      <c r="MR99" s="164">
        <v>160</v>
      </c>
      <c r="MS99" s="327"/>
      <c r="MT99" s="177"/>
      <c r="MU99" s="278">
        <f t="shared" si="99"/>
        <v>0</v>
      </c>
      <c r="MV99" s="279">
        <f t="shared" si="100"/>
        <v>0</v>
      </c>
      <c r="MW99" s="280">
        <f t="shared" si="101"/>
        <v>0</v>
      </c>
      <c r="MX99" s="281">
        <f t="shared" si="102"/>
        <v>0</v>
      </c>
      <c r="MY99" s="4"/>
      <c r="MZ99" s="4"/>
      <c r="NA99" s="164">
        <v>160</v>
      </c>
      <c r="NB99" s="327"/>
      <c r="NC99" s="177"/>
      <c r="ND99" s="164">
        <v>160</v>
      </c>
      <c r="NE99" s="327"/>
      <c r="NF99" s="177"/>
      <c r="NG99" s="164">
        <v>160</v>
      </c>
      <c r="NH99" s="327"/>
      <c r="NI99" s="177"/>
      <c r="NJ99" s="164">
        <v>160</v>
      </c>
      <c r="NK99" s="327"/>
      <c r="NL99" s="177"/>
      <c r="NM99" s="164">
        <v>160</v>
      </c>
      <c r="NN99" s="327"/>
      <c r="NO99" s="177"/>
      <c r="NP99" s="164">
        <v>160</v>
      </c>
      <c r="NQ99" s="327"/>
      <c r="NR99" s="177"/>
      <c r="NS99" s="164">
        <v>160</v>
      </c>
      <c r="NT99" s="327"/>
      <c r="NU99" s="177"/>
      <c r="NV99" s="164">
        <v>160</v>
      </c>
      <c r="NW99" s="327"/>
      <c r="NX99" s="177"/>
      <c r="NY99" s="164">
        <v>160</v>
      </c>
      <c r="NZ99" s="327"/>
      <c r="OA99" s="177"/>
      <c r="OB99" s="164">
        <v>160</v>
      </c>
      <c r="OC99" s="327"/>
      <c r="OD99" s="177"/>
      <c r="OE99" s="164">
        <v>160</v>
      </c>
      <c r="OF99" s="327"/>
      <c r="OG99" s="177"/>
      <c r="OH99" s="164">
        <v>160</v>
      </c>
      <c r="OI99" s="327"/>
      <c r="OJ99" s="177"/>
      <c r="OK99" s="278">
        <f t="shared" si="103"/>
        <v>0</v>
      </c>
      <c r="OL99" s="279">
        <f t="shared" si="104"/>
        <v>0</v>
      </c>
      <c r="OM99" s="280">
        <f t="shared" si="105"/>
        <v>0</v>
      </c>
      <c r="ON99" s="281">
        <f t="shared" si="106"/>
        <v>0</v>
      </c>
      <c r="OO99" s="4"/>
      <c r="OP99" s="4"/>
      <c r="OQ99" s="283" t="s">
        <v>297</v>
      </c>
      <c r="OR99" s="354">
        <v>160</v>
      </c>
      <c r="OS99" s="327"/>
      <c r="OT99" s="177"/>
      <c r="OU99" s="278">
        <f t="shared" si="107"/>
        <v>0</v>
      </c>
      <c r="OV99" s="281">
        <f t="shared" si="108"/>
        <v>0</v>
      </c>
      <c r="OW99" s="280">
        <f t="shared" si="109"/>
        <v>0</v>
      </c>
      <c r="OX99" s="281">
        <f t="shared" si="110"/>
        <v>0</v>
      </c>
      <c r="OY99" s="293"/>
      <c r="OZ99" s="4"/>
      <c r="PA99" s="4"/>
      <c r="PB99" s="274">
        <f t="shared" si="63"/>
        <v>0</v>
      </c>
      <c r="PC99" s="275">
        <f t="shared" si="64"/>
        <v>0</v>
      </c>
      <c r="PD99" s="280">
        <f t="shared" si="65"/>
        <v>0</v>
      </c>
      <c r="PE99" s="281">
        <f t="shared" si="66"/>
        <v>0</v>
      </c>
      <c r="PF99" s="276">
        <f t="shared" si="67"/>
        <v>0</v>
      </c>
      <c r="PG99" s="277">
        <f t="shared" si="68"/>
        <v>0</v>
      </c>
      <c r="PH99" s="280">
        <f t="shared" si="69"/>
        <v>0</v>
      </c>
      <c r="PI99" s="279">
        <f t="shared" si="70"/>
        <v>0</v>
      </c>
      <c r="PJ99" s="406">
        <f t="shared" si="111"/>
        <v>0</v>
      </c>
      <c r="PK99" s="368">
        <f t="shared" si="112"/>
        <v>0</v>
      </c>
      <c r="PL99" s="409" t="s">
        <v>338</v>
      </c>
      <c r="PM99" s="373" t="s">
        <v>338</v>
      </c>
      <c r="PN99" s="406">
        <f t="shared" si="113"/>
        <v>0</v>
      </c>
      <c r="PO99" s="368">
        <f t="shared" si="114"/>
        <v>0</v>
      </c>
      <c r="PR99" s="4"/>
    </row>
    <row r="100" spans="1:440" s="28" customFormat="1" ht="15" hidden="1" customHeight="1" x14ac:dyDescent="0.25">
      <c r="A100" s="26"/>
      <c r="B100" s="118"/>
      <c r="C100" s="585"/>
      <c r="D100" s="586"/>
      <c r="E100" s="589"/>
      <c r="F100" s="656"/>
      <c r="G100" s="588"/>
      <c r="H100" s="119"/>
      <c r="I100" s="112">
        <f>INT(ROUND(F100,2)*(IF(RIGHT(G100,1)="*",data!$J$3*H100+(IF(H100&gt;0, data!$K$3,0)),(IF(G100&gt;0,data!$J$3*RIGHT(G100,5)+data!$K$3,0)))))</f>
        <v>0</v>
      </c>
      <c r="J100" s="112"/>
      <c r="K100" s="112"/>
      <c r="L100" s="543"/>
      <c r="M100" s="536"/>
      <c r="N100" s="112">
        <f>INT(ROUND(F100,2)*(IF(J100&gt;0,(IF(L100="ano",data!$J$6,0)),0)))</f>
        <v>0</v>
      </c>
      <c r="O100" s="114"/>
      <c r="P100" s="123"/>
      <c r="Q100" s="26"/>
      <c r="R100" s="116" t="str">
        <f t="shared" si="61"/>
        <v/>
      </c>
      <c r="S100" s="688"/>
      <c r="T100" s="117" t="s">
        <v>338</v>
      </c>
      <c r="U100" s="377" t="str">
        <f t="shared" si="62"/>
        <v/>
      </c>
      <c r="X100" s="26">
        <f>IF(OR(G100=data!$I$18,G100=data!$I$19,G100=data!$I$20,G100=data!$I$21,G100=data!$I$22,G100=data!$I$23,G100=data!$I$24,G100=data!$I$25,G100=data!$I$26,G100=data!$I$27,G100=data!$I$28,G100=data!$I$29,G100=data!$I$30,G100=data!$I$31,G100=data!$I$32,G100=data!$I$33,G100=data!$I$34,G100=data!$I$35,G100=data!$I$36,G100=data!$I$37,G100=data!$I$38,G100=data!$I$39,G100=data!$I$40,G100=data!$I$41,G100=data!$I$42,G100=data!$I$43,G100=data!$I$44),1,0)</f>
        <v>0</v>
      </c>
      <c r="Y100" s="26"/>
      <c r="Z100" s="173" t="s">
        <v>297</v>
      </c>
      <c r="AA100" s="10"/>
      <c r="AB100" s="10"/>
      <c r="AC100" s="560">
        <v>160</v>
      </c>
      <c r="AD100" s="561"/>
      <c r="AE100" s="562"/>
      <c r="AF100" s="560">
        <v>160</v>
      </c>
      <c r="AG100" s="561"/>
      <c r="AH100" s="562"/>
      <c r="AI100" s="560">
        <v>160</v>
      </c>
      <c r="AJ100" s="561"/>
      <c r="AK100" s="562"/>
      <c r="AL100" s="560">
        <v>160</v>
      </c>
      <c r="AM100" s="561"/>
      <c r="AN100" s="562"/>
      <c r="AO100" s="560">
        <v>160</v>
      </c>
      <c r="AP100" s="561"/>
      <c r="AQ100" s="562"/>
      <c r="AR100" s="560">
        <v>160</v>
      </c>
      <c r="AS100" s="561"/>
      <c r="AT100" s="562"/>
      <c r="AU100" s="560">
        <v>160</v>
      </c>
      <c r="AV100" s="561"/>
      <c r="AW100" s="562"/>
      <c r="AX100" s="560">
        <v>160</v>
      </c>
      <c r="AY100" s="561"/>
      <c r="AZ100" s="562"/>
      <c r="BA100" s="560">
        <v>160</v>
      </c>
      <c r="BB100" s="561"/>
      <c r="BC100" s="562"/>
      <c r="BD100" s="560">
        <v>160</v>
      </c>
      <c r="BE100" s="561"/>
      <c r="BF100" s="562"/>
      <c r="BG100" s="560">
        <v>160</v>
      </c>
      <c r="BH100" s="561"/>
      <c r="BI100" s="562"/>
      <c r="BJ100" s="560">
        <v>160</v>
      </c>
      <c r="BK100" s="561"/>
      <c r="BL100" s="562"/>
      <c r="BM100" s="280">
        <f t="shared" si="71"/>
        <v>0</v>
      </c>
      <c r="BN100" s="279">
        <f t="shared" si="72"/>
        <v>0</v>
      </c>
      <c r="BO100" s="280">
        <f t="shared" si="73"/>
        <v>0</v>
      </c>
      <c r="BP100" s="281">
        <f t="shared" si="74"/>
        <v>0</v>
      </c>
      <c r="BQ100" s="23"/>
      <c r="BR100" s="23"/>
      <c r="BS100" s="174">
        <v>160</v>
      </c>
      <c r="BT100" s="573"/>
      <c r="BU100" s="175"/>
      <c r="BV100" s="174">
        <v>160</v>
      </c>
      <c r="BW100" s="573"/>
      <c r="BX100" s="175"/>
      <c r="BY100" s="174">
        <v>160</v>
      </c>
      <c r="BZ100" s="573"/>
      <c r="CA100" s="175"/>
      <c r="CB100" s="174">
        <v>160</v>
      </c>
      <c r="CC100" s="573"/>
      <c r="CD100" s="175"/>
      <c r="CE100" s="174">
        <v>160</v>
      </c>
      <c r="CF100" s="573"/>
      <c r="CG100" s="175"/>
      <c r="CH100" s="174">
        <v>160</v>
      </c>
      <c r="CI100" s="573"/>
      <c r="CJ100" s="175"/>
      <c r="CK100" s="174">
        <v>160</v>
      </c>
      <c r="CL100" s="573"/>
      <c r="CM100" s="175"/>
      <c r="CN100" s="174">
        <v>160</v>
      </c>
      <c r="CO100" s="573"/>
      <c r="CP100" s="175"/>
      <c r="CQ100" s="174">
        <v>160</v>
      </c>
      <c r="CR100" s="573"/>
      <c r="CS100" s="175"/>
      <c r="CT100" s="174">
        <v>160</v>
      </c>
      <c r="CU100" s="573"/>
      <c r="CV100" s="175"/>
      <c r="CW100" s="174">
        <v>160</v>
      </c>
      <c r="CX100" s="573"/>
      <c r="CY100" s="175"/>
      <c r="CZ100" s="174">
        <v>160</v>
      </c>
      <c r="DA100" s="573"/>
      <c r="DB100" s="175"/>
      <c r="DC100" s="278">
        <f t="shared" si="75"/>
        <v>0</v>
      </c>
      <c r="DD100" s="279">
        <f t="shared" si="76"/>
        <v>0</v>
      </c>
      <c r="DE100" s="280">
        <f t="shared" si="77"/>
        <v>0</v>
      </c>
      <c r="DF100" s="281">
        <f t="shared" si="78"/>
        <v>0</v>
      </c>
      <c r="DG100" s="23"/>
      <c r="DH100" s="23"/>
      <c r="DI100" s="174">
        <v>160</v>
      </c>
      <c r="DJ100" s="573"/>
      <c r="DK100" s="175"/>
      <c r="DL100" s="174">
        <v>160</v>
      </c>
      <c r="DM100" s="573"/>
      <c r="DN100" s="175"/>
      <c r="DO100" s="174">
        <v>160</v>
      </c>
      <c r="DP100" s="573"/>
      <c r="DQ100" s="175"/>
      <c r="DR100" s="174">
        <v>160</v>
      </c>
      <c r="DS100" s="573"/>
      <c r="DT100" s="175"/>
      <c r="DU100" s="174">
        <v>160</v>
      </c>
      <c r="DV100" s="573"/>
      <c r="DW100" s="175"/>
      <c r="DX100" s="174">
        <v>160</v>
      </c>
      <c r="DY100" s="573"/>
      <c r="DZ100" s="175"/>
      <c r="EA100" s="174">
        <v>160</v>
      </c>
      <c r="EB100" s="573"/>
      <c r="EC100" s="175"/>
      <c r="ED100" s="174">
        <v>160</v>
      </c>
      <c r="EE100" s="573"/>
      <c r="EF100" s="175"/>
      <c r="EG100" s="174">
        <v>160</v>
      </c>
      <c r="EH100" s="573"/>
      <c r="EI100" s="175"/>
      <c r="EJ100" s="174">
        <v>160</v>
      </c>
      <c r="EK100" s="573"/>
      <c r="EL100" s="175"/>
      <c r="EM100" s="174">
        <v>160</v>
      </c>
      <c r="EN100" s="573"/>
      <c r="EO100" s="175"/>
      <c r="EP100" s="174">
        <v>160</v>
      </c>
      <c r="EQ100" s="573"/>
      <c r="ER100" s="175"/>
      <c r="ES100" s="278">
        <f t="shared" si="79"/>
        <v>0</v>
      </c>
      <c r="ET100" s="279">
        <f t="shared" si="80"/>
        <v>0</v>
      </c>
      <c r="EU100" s="280">
        <f t="shared" si="81"/>
        <v>0</v>
      </c>
      <c r="EV100" s="281">
        <f t="shared" si="82"/>
        <v>0</v>
      </c>
      <c r="EW100" s="23"/>
      <c r="EX100" s="23"/>
      <c r="EY100" s="174">
        <v>160</v>
      </c>
      <c r="EZ100" s="573"/>
      <c r="FA100" s="175"/>
      <c r="FB100" s="174">
        <v>160</v>
      </c>
      <c r="FC100" s="573"/>
      <c r="FD100" s="175"/>
      <c r="FE100" s="174">
        <v>160</v>
      </c>
      <c r="FF100" s="573"/>
      <c r="FG100" s="175"/>
      <c r="FH100" s="174">
        <v>160</v>
      </c>
      <c r="FI100" s="573"/>
      <c r="FJ100" s="175"/>
      <c r="FK100" s="174">
        <v>160</v>
      </c>
      <c r="FL100" s="573"/>
      <c r="FM100" s="175"/>
      <c r="FN100" s="174">
        <v>160</v>
      </c>
      <c r="FO100" s="573"/>
      <c r="FP100" s="175"/>
      <c r="FQ100" s="174">
        <v>160</v>
      </c>
      <c r="FR100" s="573"/>
      <c r="FS100" s="175"/>
      <c r="FT100" s="174">
        <v>160</v>
      </c>
      <c r="FU100" s="573"/>
      <c r="FV100" s="175"/>
      <c r="FW100" s="174">
        <v>160</v>
      </c>
      <c r="FX100" s="573"/>
      <c r="FY100" s="175"/>
      <c r="FZ100" s="174">
        <v>160</v>
      </c>
      <c r="GA100" s="573"/>
      <c r="GB100" s="175"/>
      <c r="GC100" s="174">
        <v>160</v>
      </c>
      <c r="GD100" s="573"/>
      <c r="GE100" s="175"/>
      <c r="GF100" s="174">
        <v>160</v>
      </c>
      <c r="GG100" s="573"/>
      <c r="GH100" s="175"/>
      <c r="GI100" s="278">
        <f t="shared" si="83"/>
        <v>0</v>
      </c>
      <c r="GJ100" s="279">
        <f t="shared" si="84"/>
        <v>0</v>
      </c>
      <c r="GK100" s="280">
        <f t="shared" si="85"/>
        <v>0</v>
      </c>
      <c r="GL100" s="281">
        <f t="shared" si="86"/>
        <v>0</v>
      </c>
      <c r="GM100" s="23"/>
      <c r="GN100" s="23"/>
      <c r="GO100" s="174">
        <v>160</v>
      </c>
      <c r="GP100" s="573"/>
      <c r="GQ100" s="175"/>
      <c r="GR100" s="174">
        <v>160</v>
      </c>
      <c r="GS100" s="573"/>
      <c r="GT100" s="175"/>
      <c r="GU100" s="174">
        <v>160</v>
      </c>
      <c r="GV100" s="573"/>
      <c r="GW100" s="175"/>
      <c r="GX100" s="174">
        <v>160</v>
      </c>
      <c r="GY100" s="573"/>
      <c r="GZ100" s="175"/>
      <c r="HA100" s="174">
        <v>160</v>
      </c>
      <c r="HB100" s="573"/>
      <c r="HC100" s="175"/>
      <c r="HD100" s="174">
        <v>160</v>
      </c>
      <c r="HE100" s="573"/>
      <c r="HF100" s="175"/>
      <c r="HG100" s="174">
        <v>160</v>
      </c>
      <c r="HH100" s="573"/>
      <c r="HI100" s="175"/>
      <c r="HJ100" s="174">
        <v>160</v>
      </c>
      <c r="HK100" s="573"/>
      <c r="HL100" s="175"/>
      <c r="HM100" s="174">
        <v>160</v>
      </c>
      <c r="HN100" s="573"/>
      <c r="HO100" s="175"/>
      <c r="HP100" s="174">
        <v>160</v>
      </c>
      <c r="HQ100" s="573"/>
      <c r="HR100" s="175"/>
      <c r="HS100" s="174">
        <v>160</v>
      </c>
      <c r="HT100" s="573"/>
      <c r="HU100" s="175"/>
      <c r="HV100" s="174">
        <v>160</v>
      </c>
      <c r="HW100" s="573"/>
      <c r="HX100" s="175"/>
      <c r="HY100" s="278">
        <f t="shared" si="87"/>
        <v>0</v>
      </c>
      <c r="HZ100" s="279">
        <f t="shared" si="88"/>
        <v>0</v>
      </c>
      <c r="IA100" s="280">
        <f t="shared" si="89"/>
        <v>0</v>
      </c>
      <c r="IB100" s="281">
        <f t="shared" si="90"/>
        <v>0</v>
      </c>
      <c r="IC100" s="23"/>
      <c r="ID100" s="23"/>
      <c r="IE100" s="174">
        <v>160</v>
      </c>
      <c r="IF100" s="573"/>
      <c r="IG100" s="175"/>
      <c r="IH100" s="174">
        <v>160</v>
      </c>
      <c r="II100" s="573"/>
      <c r="IJ100" s="175"/>
      <c r="IK100" s="174">
        <v>160</v>
      </c>
      <c r="IL100" s="573"/>
      <c r="IM100" s="175"/>
      <c r="IN100" s="174">
        <v>160</v>
      </c>
      <c r="IO100" s="573"/>
      <c r="IP100" s="175"/>
      <c r="IQ100" s="174">
        <v>160</v>
      </c>
      <c r="IR100" s="573"/>
      <c r="IS100" s="175"/>
      <c r="IT100" s="174">
        <v>160</v>
      </c>
      <c r="IU100" s="573"/>
      <c r="IV100" s="175"/>
      <c r="IW100" s="174">
        <v>160</v>
      </c>
      <c r="IX100" s="573"/>
      <c r="IY100" s="175"/>
      <c r="IZ100" s="174">
        <v>160</v>
      </c>
      <c r="JA100" s="573"/>
      <c r="JB100" s="175"/>
      <c r="JC100" s="174">
        <v>160</v>
      </c>
      <c r="JD100" s="573"/>
      <c r="JE100" s="175"/>
      <c r="JF100" s="174">
        <v>160</v>
      </c>
      <c r="JG100" s="573"/>
      <c r="JH100" s="175"/>
      <c r="JI100" s="174">
        <v>160</v>
      </c>
      <c r="JJ100" s="573"/>
      <c r="JK100" s="175"/>
      <c r="JL100" s="174">
        <v>160</v>
      </c>
      <c r="JM100" s="573"/>
      <c r="JN100" s="175"/>
      <c r="JO100" s="278">
        <f t="shared" si="91"/>
        <v>0</v>
      </c>
      <c r="JP100" s="279">
        <f t="shared" si="92"/>
        <v>0</v>
      </c>
      <c r="JQ100" s="280">
        <f t="shared" si="93"/>
        <v>0</v>
      </c>
      <c r="JR100" s="281">
        <f t="shared" si="94"/>
        <v>0</v>
      </c>
      <c r="JS100" s="23"/>
      <c r="JT100" s="23"/>
      <c r="JU100" s="174">
        <v>160</v>
      </c>
      <c r="JV100" s="573"/>
      <c r="JW100" s="175"/>
      <c r="JX100" s="174">
        <v>160</v>
      </c>
      <c r="JY100" s="573"/>
      <c r="JZ100" s="175"/>
      <c r="KA100" s="174">
        <v>160</v>
      </c>
      <c r="KB100" s="573"/>
      <c r="KC100" s="175"/>
      <c r="KD100" s="174">
        <v>160</v>
      </c>
      <c r="KE100" s="573"/>
      <c r="KF100" s="175"/>
      <c r="KG100" s="174">
        <v>160</v>
      </c>
      <c r="KH100" s="573"/>
      <c r="KI100" s="175"/>
      <c r="KJ100" s="174">
        <v>160</v>
      </c>
      <c r="KK100" s="573"/>
      <c r="KL100" s="175"/>
      <c r="KM100" s="174">
        <v>160</v>
      </c>
      <c r="KN100" s="573"/>
      <c r="KO100" s="175"/>
      <c r="KP100" s="174">
        <v>160</v>
      </c>
      <c r="KQ100" s="573"/>
      <c r="KR100" s="175"/>
      <c r="KS100" s="174">
        <v>160</v>
      </c>
      <c r="KT100" s="573"/>
      <c r="KU100" s="175"/>
      <c r="KV100" s="174">
        <v>160</v>
      </c>
      <c r="KW100" s="573"/>
      <c r="KX100" s="175"/>
      <c r="KY100" s="174">
        <v>160</v>
      </c>
      <c r="KZ100" s="573"/>
      <c r="LA100" s="175"/>
      <c r="LB100" s="174">
        <v>160</v>
      </c>
      <c r="LC100" s="573"/>
      <c r="LD100" s="175"/>
      <c r="LE100" s="278">
        <f t="shared" si="95"/>
        <v>0</v>
      </c>
      <c r="LF100" s="279">
        <f t="shared" si="96"/>
        <v>0</v>
      </c>
      <c r="LG100" s="280">
        <f t="shared" si="97"/>
        <v>0</v>
      </c>
      <c r="LH100" s="281">
        <f t="shared" si="98"/>
        <v>0</v>
      </c>
      <c r="LI100" s="23"/>
      <c r="LJ100" s="23"/>
      <c r="LK100" s="174">
        <v>160</v>
      </c>
      <c r="LL100" s="573"/>
      <c r="LM100" s="175"/>
      <c r="LN100" s="174">
        <v>160</v>
      </c>
      <c r="LO100" s="573"/>
      <c r="LP100" s="175"/>
      <c r="LQ100" s="174">
        <v>160</v>
      </c>
      <c r="LR100" s="573"/>
      <c r="LS100" s="175"/>
      <c r="LT100" s="174">
        <v>160</v>
      </c>
      <c r="LU100" s="573"/>
      <c r="LV100" s="175"/>
      <c r="LW100" s="174">
        <v>160</v>
      </c>
      <c r="LX100" s="573"/>
      <c r="LY100" s="175"/>
      <c r="LZ100" s="174">
        <v>160</v>
      </c>
      <c r="MA100" s="573"/>
      <c r="MB100" s="175"/>
      <c r="MC100" s="174">
        <v>160</v>
      </c>
      <c r="MD100" s="573"/>
      <c r="ME100" s="175"/>
      <c r="MF100" s="174">
        <v>160</v>
      </c>
      <c r="MG100" s="573"/>
      <c r="MH100" s="175"/>
      <c r="MI100" s="174">
        <v>160</v>
      </c>
      <c r="MJ100" s="573"/>
      <c r="MK100" s="175"/>
      <c r="ML100" s="174">
        <v>160</v>
      </c>
      <c r="MM100" s="573"/>
      <c r="MN100" s="175"/>
      <c r="MO100" s="174">
        <v>160</v>
      </c>
      <c r="MP100" s="573"/>
      <c r="MQ100" s="175"/>
      <c r="MR100" s="174">
        <v>160</v>
      </c>
      <c r="MS100" s="573"/>
      <c r="MT100" s="175"/>
      <c r="MU100" s="278">
        <f t="shared" si="99"/>
        <v>0</v>
      </c>
      <c r="MV100" s="279">
        <f t="shared" si="100"/>
        <v>0</v>
      </c>
      <c r="MW100" s="280">
        <f t="shared" si="101"/>
        <v>0</v>
      </c>
      <c r="MX100" s="281">
        <f t="shared" si="102"/>
        <v>0</v>
      </c>
      <c r="MY100" s="23"/>
      <c r="MZ100" s="23"/>
      <c r="NA100" s="174">
        <v>160</v>
      </c>
      <c r="NB100" s="573"/>
      <c r="NC100" s="175"/>
      <c r="ND100" s="174">
        <v>160</v>
      </c>
      <c r="NE100" s="573"/>
      <c r="NF100" s="175"/>
      <c r="NG100" s="174">
        <v>160</v>
      </c>
      <c r="NH100" s="573"/>
      <c r="NI100" s="175"/>
      <c r="NJ100" s="174">
        <v>160</v>
      </c>
      <c r="NK100" s="573"/>
      <c r="NL100" s="175"/>
      <c r="NM100" s="174">
        <v>160</v>
      </c>
      <c r="NN100" s="573"/>
      <c r="NO100" s="175"/>
      <c r="NP100" s="174">
        <v>160</v>
      </c>
      <c r="NQ100" s="573"/>
      <c r="NR100" s="175"/>
      <c r="NS100" s="174">
        <v>160</v>
      </c>
      <c r="NT100" s="573"/>
      <c r="NU100" s="175"/>
      <c r="NV100" s="174">
        <v>160</v>
      </c>
      <c r="NW100" s="573"/>
      <c r="NX100" s="175"/>
      <c r="NY100" s="174">
        <v>160</v>
      </c>
      <c r="NZ100" s="573"/>
      <c r="OA100" s="175"/>
      <c r="OB100" s="174">
        <v>160</v>
      </c>
      <c r="OC100" s="573"/>
      <c r="OD100" s="175"/>
      <c r="OE100" s="174">
        <v>160</v>
      </c>
      <c r="OF100" s="573"/>
      <c r="OG100" s="175"/>
      <c r="OH100" s="174">
        <v>160</v>
      </c>
      <c r="OI100" s="573"/>
      <c r="OJ100" s="175"/>
      <c r="OK100" s="278">
        <f t="shared" si="103"/>
        <v>0</v>
      </c>
      <c r="OL100" s="279">
        <f t="shared" si="104"/>
        <v>0</v>
      </c>
      <c r="OM100" s="280">
        <f t="shared" si="105"/>
        <v>0</v>
      </c>
      <c r="ON100" s="281">
        <f t="shared" si="106"/>
        <v>0</v>
      </c>
      <c r="OO100" s="23"/>
      <c r="OP100" s="23"/>
      <c r="OQ100" s="571" t="s">
        <v>297</v>
      </c>
      <c r="OR100" s="577">
        <v>160</v>
      </c>
      <c r="OS100" s="573"/>
      <c r="OT100" s="175"/>
      <c r="OU100" s="278">
        <f t="shared" si="107"/>
        <v>0</v>
      </c>
      <c r="OV100" s="281">
        <f t="shared" si="108"/>
        <v>0</v>
      </c>
      <c r="OW100" s="280">
        <f t="shared" si="109"/>
        <v>0</v>
      </c>
      <c r="OX100" s="281">
        <f t="shared" si="110"/>
        <v>0</v>
      </c>
      <c r="OY100" s="574"/>
      <c r="OZ100" s="23"/>
      <c r="PA100" s="23"/>
      <c r="PB100" s="274">
        <f t="shared" si="63"/>
        <v>0</v>
      </c>
      <c r="PC100" s="275">
        <f t="shared" si="64"/>
        <v>0</v>
      </c>
      <c r="PD100" s="280">
        <f t="shared" si="65"/>
        <v>0</v>
      </c>
      <c r="PE100" s="281">
        <f t="shared" si="66"/>
        <v>0</v>
      </c>
      <c r="PF100" s="276">
        <f t="shared" si="67"/>
        <v>0</v>
      </c>
      <c r="PG100" s="277">
        <f t="shared" si="68"/>
        <v>0</v>
      </c>
      <c r="PH100" s="280">
        <f t="shared" si="69"/>
        <v>0</v>
      </c>
      <c r="PI100" s="279">
        <f t="shared" si="70"/>
        <v>0</v>
      </c>
      <c r="PJ100" s="406">
        <f t="shared" si="111"/>
        <v>0</v>
      </c>
      <c r="PK100" s="368">
        <f t="shared" si="112"/>
        <v>0</v>
      </c>
      <c r="PL100" s="409" t="s">
        <v>338</v>
      </c>
      <c r="PM100" s="373" t="s">
        <v>338</v>
      </c>
      <c r="PN100" s="406">
        <f t="shared" si="113"/>
        <v>0</v>
      </c>
      <c r="PO100" s="368">
        <f t="shared" si="114"/>
        <v>0</v>
      </c>
      <c r="PP100" s="26"/>
      <c r="PQ100" s="26"/>
      <c r="PR100" s="23"/>
      <c r="PX100" s="26"/>
    </row>
    <row r="101" spans="1:440" s="26" customFormat="1" ht="16.5" customHeight="1" x14ac:dyDescent="0.25">
      <c r="B101" s="118" t="s">
        <v>57</v>
      </c>
      <c r="C101" s="1094"/>
      <c r="D101" s="1095"/>
      <c r="E101" s="320"/>
      <c r="F101" s="656">
        <v>1</v>
      </c>
      <c r="G101" s="321"/>
      <c r="H101" s="122"/>
      <c r="I101" s="112">
        <f>INT(ROUND(F101,2)*(IF(RIGHT(G101,1)="*",data!$J$3*H101+(IF(H101&gt;0, data!$K$3,0)),(IF(G101&gt;0,data!$J$3*RIGHT(G101,5)+data!$K$3,0)))))</f>
        <v>0</v>
      </c>
      <c r="J101" s="112">
        <f>IF(E101&gt;0,I101*E101,0)</f>
        <v>0</v>
      </c>
      <c r="K101" s="112"/>
      <c r="L101" s="317"/>
      <c r="M101" s="316"/>
      <c r="N101" s="112">
        <f>INT(ROUND(F101,2)*(IF(J101&gt;0,(IF(L101="ano",data!$J$6,0)),0)))</f>
        <v>0</v>
      </c>
      <c r="O101" s="114">
        <f>IF(M101&gt;E101,N101*E101,N101*M101)</f>
        <v>0</v>
      </c>
      <c r="P101" s="123">
        <f>J101+O101</f>
        <v>0</v>
      </c>
      <c r="R101" s="116" t="str">
        <f t="shared" si="61"/>
        <v/>
      </c>
      <c r="S101" s="688"/>
      <c r="T101" s="117" t="s">
        <v>338</v>
      </c>
      <c r="U101" s="377" t="str">
        <f t="shared" si="62"/>
        <v/>
      </c>
      <c r="V101" s="26">
        <f>IF(P101&gt;0,IF(ISTEXT(C101)=TRUE,0,1),0)</f>
        <v>0</v>
      </c>
      <c r="W101" s="26">
        <f>IF(H101&gt;0,IF(RIGHT(G101,1)="*",0,1),0)</f>
        <v>0</v>
      </c>
      <c r="X101" s="26">
        <f>IF(OR(G101=data!$I$18,G101=data!$I$19,G101=data!$I$20,G101=data!$I$21,G101=data!$I$22,G101=data!$I$23,G101=data!$I$24,G101=data!$I$25,G101=data!$I$26,G101=data!$I$27,G101=data!$I$28,G101=data!$I$29,G101=data!$I$30,G101=data!$I$31,G101=data!$I$32,G101=data!$I$33,G101=data!$I$34,G101=data!$I$35,G101=data!$I$36,G101=data!$I$37,G101=data!$I$38,G101=data!$I$39,G101=data!$I$40,G101=data!$I$41,G101=data!$I$42,G101=data!$I$43,G101=data!$I$44),1,0)</f>
        <v>0</v>
      </c>
      <c r="Z101" s="176" t="s">
        <v>297</v>
      </c>
      <c r="AA101" s="10"/>
      <c r="AB101" s="10"/>
      <c r="AC101" s="168">
        <v>160</v>
      </c>
      <c r="AD101" s="328"/>
      <c r="AE101" s="223"/>
      <c r="AF101" s="168">
        <v>160</v>
      </c>
      <c r="AG101" s="328"/>
      <c r="AH101" s="223"/>
      <c r="AI101" s="168">
        <v>160</v>
      </c>
      <c r="AJ101" s="328"/>
      <c r="AK101" s="223"/>
      <c r="AL101" s="168">
        <v>160</v>
      </c>
      <c r="AM101" s="328"/>
      <c r="AN101" s="223"/>
      <c r="AO101" s="168">
        <v>160</v>
      </c>
      <c r="AP101" s="328"/>
      <c r="AQ101" s="223"/>
      <c r="AR101" s="168">
        <v>160</v>
      </c>
      <c r="AS101" s="328"/>
      <c r="AT101" s="223"/>
      <c r="AU101" s="168">
        <v>160</v>
      </c>
      <c r="AV101" s="328"/>
      <c r="AW101" s="223"/>
      <c r="AX101" s="168">
        <v>160</v>
      </c>
      <c r="AY101" s="328"/>
      <c r="AZ101" s="223"/>
      <c r="BA101" s="168">
        <v>160</v>
      </c>
      <c r="BB101" s="328"/>
      <c r="BC101" s="223"/>
      <c r="BD101" s="168">
        <v>160</v>
      </c>
      <c r="BE101" s="328"/>
      <c r="BF101" s="223"/>
      <c r="BG101" s="168">
        <v>160</v>
      </c>
      <c r="BH101" s="328"/>
      <c r="BI101" s="223"/>
      <c r="BJ101" s="168">
        <v>160</v>
      </c>
      <c r="BK101" s="328"/>
      <c r="BL101" s="223"/>
      <c r="BM101" s="280">
        <f t="shared" si="71"/>
        <v>0</v>
      </c>
      <c r="BN101" s="279">
        <f t="shared" si="72"/>
        <v>0</v>
      </c>
      <c r="BO101" s="280">
        <f t="shared" si="73"/>
        <v>0</v>
      </c>
      <c r="BP101" s="281">
        <f t="shared" si="74"/>
        <v>0</v>
      </c>
      <c r="BQ101" s="4"/>
      <c r="BR101" s="4"/>
      <c r="BS101" s="164">
        <v>160</v>
      </c>
      <c r="BT101" s="327"/>
      <c r="BU101" s="177"/>
      <c r="BV101" s="164">
        <v>160</v>
      </c>
      <c r="BW101" s="327"/>
      <c r="BX101" s="177"/>
      <c r="BY101" s="164">
        <v>160</v>
      </c>
      <c r="BZ101" s="327"/>
      <c r="CA101" s="177"/>
      <c r="CB101" s="164">
        <v>160</v>
      </c>
      <c r="CC101" s="327"/>
      <c r="CD101" s="177"/>
      <c r="CE101" s="164">
        <v>160</v>
      </c>
      <c r="CF101" s="327"/>
      <c r="CG101" s="177"/>
      <c r="CH101" s="164">
        <v>160</v>
      </c>
      <c r="CI101" s="327"/>
      <c r="CJ101" s="177"/>
      <c r="CK101" s="164">
        <v>160</v>
      </c>
      <c r="CL101" s="327"/>
      <c r="CM101" s="177"/>
      <c r="CN101" s="164">
        <v>160</v>
      </c>
      <c r="CO101" s="327"/>
      <c r="CP101" s="177"/>
      <c r="CQ101" s="164">
        <v>160</v>
      </c>
      <c r="CR101" s="327"/>
      <c r="CS101" s="177"/>
      <c r="CT101" s="164">
        <v>160</v>
      </c>
      <c r="CU101" s="327"/>
      <c r="CV101" s="177"/>
      <c r="CW101" s="164">
        <v>160</v>
      </c>
      <c r="CX101" s="327"/>
      <c r="CY101" s="177"/>
      <c r="CZ101" s="164">
        <v>160</v>
      </c>
      <c r="DA101" s="327"/>
      <c r="DB101" s="177"/>
      <c r="DC101" s="278">
        <f t="shared" si="75"/>
        <v>0</v>
      </c>
      <c r="DD101" s="279">
        <f t="shared" si="76"/>
        <v>0</v>
      </c>
      <c r="DE101" s="280">
        <f t="shared" si="77"/>
        <v>0</v>
      </c>
      <c r="DF101" s="281">
        <f t="shared" si="78"/>
        <v>0</v>
      </c>
      <c r="DG101" s="4"/>
      <c r="DH101" s="4"/>
      <c r="DI101" s="164">
        <v>160</v>
      </c>
      <c r="DJ101" s="327"/>
      <c r="DK101" s="177"/>
      <c r="DL101" s="164">
        <v>160</v>
      </c>
      <c r="DM101" s="327"/>
      <c r="DN101" s="177"/>
      <c r="DO101" s="164">
        <v>160</v>
      </c>
      <c r="DP101" s="327"/>
      <c r="DQ101" s="177"/>
      <c r="DR101" s="164">
        <v>160</v>
      </c>
      <c r="DS101" s="327"/>
      <c r="DT101" s="177"/>
      <c r="DU101" s="164">
        <v>160</v>
      </c>
      <c r="DV101" s="327"/>
      <c r="DW101" s="177"/>
      <c r="DX101" s="164">
        <v>160</v>
      </c>
      <c r="DY101" s="327"/>
      <c r="DZ101" s="177"/>
      <c r="EA101" s="164">
        <v>160</v>
      </c>
      <c r="EB101" s="327"/>
      <c r="EC101" s="177"/>
      <c r="ED101" s="164">
        <v>160</v>
      </c>
      <c r="EE101" s="327"/>
      <c r="EF101" s="177"/>
      <c r="EG101" s="164">
        <v>160</v>
      </c>
      <c r="EH101" s="327"/>
      <c r="EI101" s="177"/>
      <c r="EJ101" s="164">
        <v>160</v>
      </c>
      <c r="EK101" s="327"/>
      <c r="EL101" s="177"/>
      <c r="EM101" s="164">
        <v>160</v>
      </c>
      <c r="EN101" s="327"/>
      <c r="EO101" s="177"/>
      <c r="EP101" s="164">
        <v>160</v>
      </c>
      <c r="EQ101" s="327"/>
      <c r="ER101" s="177"/>
      <c r="ES101" s="278">
        <f t="shared" si="79"/>
        <v>0</v>
      </c>
      <c r="ET101" s="279">
        <f t="shared" si="80"/>
        <v>0</v>
      </c>
      <c r="EU101" s="280">
        <f t="shared" si="81"/>
        <v>0</v>
      </c>
      <c r="EV101" s="281">
        <f t="shared" si="82"/>
        <v>0</v>
      </c>
      <c r="EW101" s="4"/>
      <c r="EX101" s="4"/>
      <c r="EY101" s="164">
        <v>160</v>
      </c>
      <c r="EZ101" s="327"/>
      <c r="FA101" s="177"/>
      <c r="FB101" s="164">
        <v>160</v>
      </c>
      <c r="FC101" s="327"/>
      <c r="FD101" s="177"/>
      <c r="FE101" s="164">
        <v>160</v>
      </c>
      <c r="FF101" s="327"/>
      <c r="FG101" s="177"/>
      <c r="FH101" s="164">
        <v>160</v>
      </c>
      <c r="FI101" s="327"/>
      <c r="FJ101" s="177"/>
      <c r="FK101" s="164">
        <v>160</v>
      </c>
      <c r="FL101" s="327"/>
      <c r="FM101" s="177"/>
      <c r="FN101" s="164">
        <v>160</v>
      </c>
      <c r="FO101" s="327"/>
      <c r="FP101" s="177"/>
      <c r="FQ101" s="164">
        <v>160</v>
      </c>
      <c r="FR101" s="327"/>
      <c r="FS101" s="177"/>
      <c r="FT101" s="164">
        <v>160</v>
      </c>
      <c r="FU101" s="327"/>
      <c r="FV101" s="177"/>
      <c r="FW101" s="164">
        <v>160</v>
      </c>
      <c r="FX101" s="327"/>
      <c r="FY101" s="177"/>
      <c r="FZ101" s="164">
        <v>160</v>
      </c>
      <c r="GA101" s="327"/>
      <c r="GB101" s="177"/>
      <c r="GC101" s="164">
        <v>160</v>
      </c>
      <c r="GD101" s="327"/>
      <c r="GE101" s="177"/>
      <c r="GF101" s="164">
        <v>160</v>
      </c>
      <c r="GG101" s="327"/>
      <c r="GH101" s="177"/>
      <c r="GI101" s="278">
        <f t="shared" si="83"/>
        <v>0</v>
      </c>
      <c r="GJ101" s="279">
        <f t="shared" si="84"/>
        <v>0</v>
      </c>
      <c r="GK101" s="280">
        <f t="shared" si="85"/>
        <v>0</v>
      </c>
      <c r="GL101" s="281">
        <f t="shared" si="86"/>
        <v>0</v>
      </c>
      <c r="GM101" s="4"/>
      <c r="GN101" s="4"/>
      <c r="GO101" s="164">
        <v>160</v>
      </c>
      <c r="GP101" s="327"/>
      <c r="GQ101" s="177"/>
      <c r="GR101" s="164">
        <v>160</v>
      </c>
      <c r="GS101" s="327"/>
      <c r="GT101" s="177"/>
      <c r="GU101" s="164">
        <v>160</v>
      </c>
      <c r="GV101" s="327"/>
      <c r="GW101" s="177"/>
      <c r="GX101" s="164">
        <v>160</v>
      </c>
      <c r="GY101" s="327"/>
      <c r="GZ101" s="177"/>
      <c r="HA101" s="164">
        <v>160</v>
      </c>
      <c r="HB101" s="327"/>
      <c r="HC101" s="177"/>
      <c r="HD101" s="164">
        <v>160</v>
      </c>
      <c r="HE101" s="327"/>
      <c r="HF101" s="177"/>
      <c r="HG101" s="164">
        <v>160</v>
      </c>
      <c r="HH101" s="327"/>
      <c r="HI101" s="177"/>
      <c r="HJ101" s="164">
        <v>160</v>
      </c>
      <c r="HK101" s="327"/>
      <c r="HL101" s="177"/>
      <c r="HM101" s="164">
        <v>160</v>
      </c>
      <c r="HN101" s="327"/>
      <c r="HO101" s="177"/>
      <c r="HP101" s="164">
        <v>160</v>
      </c>
      <c r="HQ101" s="327"/>
      <c r="HR101" s="177"/>
      <c r="HS101" s="164">
        <v>160</v>
      </c>
      <c r="HT101" s="327"/>
      <c r="HU101" s="177"/>
      <c r="HV101" s="164">
        <v>160</v>
      </c>
      <c r="HW101" s="327"/>
      <c r="HX101" s="177"/>
      <c r="HY101" s="278">
        <f t="shared" si="87"/>
        <v>0</v>
      </c>
      <c r="HZ101" s="279">
        <f t="shared" si="88"/>
        <v>0</v>
      </c>
      <c r="IA101" s="280">
        <f t="shared" si="89"/>
        <v>0</v>
      </c>
      <c r="IB101" s="281">
        <f t="shared" si="90"/>
        <v>0</v>
      </c>
      <c r="IC101" s="4"/>
      <c r="ID101" s="4"/>
      <c r="IE101" s="164">
        <v>160</v>
      </c>
      <c r="IF101" s="327"/>
      <c r="IG101" s="177"/>
      <c r="IH101" s="164">
        <v>160</v>
      </c>
      <c r="II101" s="327"/>
      <c r="IJ101" s="177"/>
      <c r="IK101" s="164">
        <v>160</v>
      </c>
      <c r="IL101" s="327"/>
      <c r="IM101" s="177"/>
      <c r="IN101" s="164">
        <v>160</v>
      </c>
      <c r="IO101" s="327"/>
      <c r="IP101" s="177"/>
      <c r="IQ101" s="164">
        <v>160</v>
      </c>
      <c r="IR101" s="327"/>
      <c r="IS101" s="177"/>
      <c r="IT101" s="164">
        <v>160</v>
      </c>
      <c r="IU101" s="327"/>
      <c r="IV101" s="177"/>
      <c r="IW101" s="164">
        <v>160</v>
      </c>
      <c r="IX101" s="327"/>
      <c r="IY101" s="177"/>
      <c r="IZ101" s="164">
        <v>160</v>
      </c>
      <c r="JA101" s="327"/>
      <c r="JB101" s="177"/>
      <c r="JC101" s="164">
        <v>160</v>
      </c>
      <c r="JD101" s="327"/>
      <c r="JE101" s="177"/>
      <c r="JF101" s="164">
        <v>160</v>
      </c>
      <c r="JG101" s="327"/>
      <c r="JH101" s="177"/>
      <c r="JI101" s="164">
        <v>160</v>
      </c>
      <c r="JJ101" s="327"/>
      <c r="JK101" s="177"/>
      <c r="JL101" s="164">
        <v>160</v>
      </c>
      <c r="JM101" s="327"/>
      <c r="JN101" s="177"/>
      <c r="JO101" s="278">
        <f t="shared" si="91"/>
        <v>0</v>
      </c>
      <c r="JP101" s="279">
        <f t="shared" si="92"/>
        <v>0</v>
      </c>
      <c r="JQ101" s="280">
        <f t="shared" si="93"/>
        <v>0</v>
      </c>
      <c r="JR101" s="281">
        <f t="shared" si="94"/>
        <v>0</v>
      </c>
      <c r="JS101" s="4"/>
      <c r="JT101" s="4"/>
      <c r="JU101" s="164">
        <v>160</v>
      </c>
      <c r="JV101" s="327"/>
      <c r="JW101" s="177"/>
      <c r="JX101" s="164">
        <v>160</v>
      </c>
      <c r="JY101" s="327"/>
      <c r="JZ101" s="177"/>
      <c r="KA101" s="164">
        <v>160</v>
      </c>
      <c r="KB101" s="327"/>
      <c r="KC101" s="177"/>
      <c r="KD101" s="164">
        <v>160</v>
      </c>
      <c r="KE101" s="327"/>
      <c r="KF101" s="177"/>
      <c r="KG101" s="164">
        <v>160</v>
      </c>
      <c r="KH101" s="327"/>
      <c r="KI101" s="177"/>
      <c r="KJ101" s="164">
        <v>160</v>
      </c>
      <c r="KK101" s="327"/>
      <c r="KL101" s="177"/>
      <c r="KM101" s="164">
        <v>160</v>
      </c>
      <c r="KN101" s="327"/>
      <c r="KO101" s="177"/>
      <c r="KP101" s="164">
        <v>160</v>
      </c>
      <c r="KQ101" s="327"/>
      <c r="KR101" s="177"/>
      <c r="KS101" s="164">
        <v>160</v>
      </c>
      <c r="KT101" s="327"/>
      <c r="KU101" s="177"/>
      <c r="KV101" s="164">
        <v>160</v>
      </c>
      <c r="KW101" s="327"/>
      <c r="KX101" s="177"/>
      <c r="KY101" s="164">
        <v>160</v>
      </c>
      <c r="KZ101" s="327"/>
      <c r="LA101" s="177"/>
      <c r="LB101" s="164">
        <v>160</v>
      </c>
      <c r="LC101" s="327"/>
      <c r="LD101" s="177"/>
      <c r="LE101" s="278">
        <f t="shared" si="95"/>
        <v>0</v>
      </c>
      <c r="LF101" s="279">
        <f t="shared" si="96"/>
        <v>0</v>
      </c>
      <c r="LG101" s="280">
        <f t="shared" si="97"/>
        <v>0</v>
      </c>
      <c r="LH101" s="281">
        <f t="shared" si="98"/>
        <v>0</v>
      </c>
      <c r="LI101" s="4"/>
      <c r="LJ101" s="4"/>
      <c r="LK101" s="164">
        <v>160</v>
      </c>
      <c r="LL101" s="327"/>
      <c r="LM101" s="177"/>
      <c r="LN101" s="164">
        <v>160</v>
      </c>
      <c r="LO101" s="327"/>
      <c r="LP101" s="177"/>
      <c r="LQ101" s="164">
        <v>160</v>
      </c>
      <c r="LR101" s="327"/>
      <c r="LS101" s="177"/>
      <c r="LT101" s="164">
        <v>160</v>
      </c>
      <c r="LU101" s="327"/>
      <c r="LV101" s="177"/>
      <c r="LW101" s="164">
        <v>160</v>
      </c>
      <c r="LX101" s="327"/>
      <c r="LY101" s="177"/>
      <c r="LZ101" s="164">
        <v>160</v>
      </c>
      <c r="MA101" s="327"/>
      <c r="MB101" s="177"/>
      <c r="MC101" s="164">
        <v>160</v>
      </c>
      <c r="MD101" s="327"/>
      <c r="ME101" s="177"/>
      <c r="MF101" s="164">
        <v>160</v>
      </c>
      <c r="MG101" s="327"/>
      <c r="MH101" s="177"/>
      <c r="MI101" s="164">
        <v>160</v>
      </c>
      <c r="MJ101" s="327"/>
      <c r="MK101" s="177"/>
      <c r="ML101" s="164">
        <v>160</v>
      </c>
      <c r="MM101" s="327"/>
      <c r="MN101" s="177"/>
      <c r="MO101" s="164">
        <v>160</v>
      </c>
      <c r="MP101" s="327"/>
      <c r="MQ101" s="177"/>
      <c r="MR101" s="164">
        <v>160</v>
      </c>
      <c r="MS101" s="327"/>
      <c r="MT101" s="177"/>
      <c r="MU101" s="278">
        <f t="shared" si="99"/>
        <v>0</v>
      </c>
      <c r="MV101" s="279">
        <f t="shared" si="100"/>
        <v>0</v>
      </c>
      <c r="MW101" s="280">
        <f t="shared" si="101"/>
        <v>0</v>
      </c>
      <c r="MX101" s="281">
        <f t="shared" si="102"/>
        <v>0</v>
      </c>
      <c r="MY101" s="4"/>
      <c r="MZ101" s="4"/>
      <c r="NA101" s="164">
        <v>160</v>
      </c>
      <c r="NB101" s="327"/>
      <c r="NC101" s="177"/>
      <c r="ND101" s="164">
        <v>160</v>
      </c>
      <c r="NE101" s="327"/>
      <c r="NF101" s="177"/>
      <c r="NG101" s="164">
        <v>160</v>
      </c>
      <c r="NH101" s="327"/>
      <c r="NI101" s="177"/>
      <c r="NJ101" s="164">
        <v>160</v>
      </c>
      <c r="NK101" s="327"/>
      <c r="NL101" s="177"/>
      <c r="NM101" s="164">
        <v>160</v>
      </c>
      <c r="NN101" s="327"/>
      <c r="NO101" s="177"/>
      <c r="NP101" s="164">
        <v>160</v>
      </c>
      <c r="NQ101" s="327"/>
      <c r="NR101" s="177"/>
      <c r="NS101" s="164">
        <v>160</v>
      </c>
      <c r="NT101" s="327"/>
      <c r="NU101" s="177"/>
      <c r="NV101" s="164">
        <v>160</v>
      </c>
      <c r="NW101" s="327"/>
      <c r="NX101" s="177"/>
      <c r="NY101" s="164">
        <v>160</v>
      </c>
      <c r="NZ101" s="327"/>
      <c r="OA101" s="177"/>
      <c r="OB101" s="164">
        <v>160</v>
      </c>
      <c r="OC101" s="327"/>
      <c r="OD101" s="177"/>
      <c r="OE101" s="164">
        <v>160</v>
      </c>
      <c r="OF101" s="327"/>
      <c r="OG101" s="177"/>
      <c r="OH101" s="164">
        <v>160</v>
      </c>
      <c r="OI101" s="327"/>
      <c r="OJ101" s="177"/>
      <c r="OK101" s="278">
        <f t="shared" si="103"/>
        <v>0</v>
      </c>
      <c r="OL101" s="279">
        <f t="shared" si="104"/>
        <v>0</v>
      </c>
      <c r="OM101" s="280">
        <f t="shared" si="105"/>
        <v>0</v>
      </c>
      <c r="ON101" s="281">
        <f t="shared" si="106"/>
        <v>0</v>
      </c>
      <c r="OO101" s="4"/>
      <c r="OP101" s="4"/>
      <c r="OQ101" s="283" t="s">
        <v>297</v>
      </c>
      <c r="OR101" s="354">
        <v>160</v>
      </c>
      <c r="OS101" s="327"/>
      <c r="OT101" s="177"/>
      <c r="OU101" s="278">
        <f t="shared" si="107"/>
        <v>0</v>
      </c>
      <c r="OV101" s="281">
        <f t="shared" si="108"/>
        <v>0</v>
      </c>
      <c r="OW101" s="280">
        <f t="shared" si="109"/>
        <v>0</v>
      </c>
      <c r="OX101" s="281">
        <f t="shared" si="110"/>
        <v>0</v>
      </c>
      <c r="OY101" s="293"/>
      <c r="OZ101" s="4"/>
      <c r="PA101" s="4"/>
      <c r="PB101" s="274">
        <f t="shared" si="63"/>
        <v>0</v>
      </c>
      <c r="PC101" s="275">
        <f t="shared" si="64"/>
        <v>0</v>
      </c>
      <c r="PD101" s="280">
        <f t="shared" si="65"/>
        <v>0</v>
      </c>
      <c r="PE101" s="281">
        <f t="shared" si="66"/>
        <v>0</v>
      </c>
      <c r="PF101" s="276">
        <f t="shared" si="67"/>
        <v>0</v>
      </c>
      <c r="PG101" s="277">
        <f t="shared" si="68"/>
        <v>0</v>
      </c>
      <c r="PH101" s="280">
        <f t="shared" si="69"/>
        <v>0</v>
      </c>
      <c r="PI101" s="279">
        <f t="shared" si="70"/>
        <v>0</v>
      </c>
      <c r="PJ101" s="406">
        <f t="shared" si="111"/>
        <v>0</v>
      </c>
      <c r="PK101" s="368">
        <f t="shared" si="112"/>
        <v>0</v>
      </c>
      <c r="PL101" s="409" t="s">
        <v>338</v>
      </c>
      <c r="PM101" s="373" t="s">
        <v>338</v>
      </c>
      <c r="PN101" s="406">
        <f t="shared" si="113"/>
        <v>0</v>
      </c>
      <c r="PO101" s="368">
        <f t="shared" si="114"/>
        <v>0</v>
      </c>
      <c r="PR101" s="4"/>
    </row>
    <row r="102" spans="1:440" s="28" customFormat="1" ht="15" hidden="1" customHeight="1" x14ac:dyDescent="0.25">
      <c r="A102" s="26"/>
      <c r="B102" s="118"/>
      <c r="C102" s="585"/>
      <c r="D102" s="586"/>
      <c r="E102" s="589"/>
      <c r="F102" s="656"/>
      <c r="G102" s="588"/>
      <c r="H102" s="119"/>
      <c r="I102" s="112">
        <f>INT(ROUND(F102,2)*(IF(RIGHT(G102,1)="*",data!$J$3*H102+(IF(H102&gt;0, data!$K$3,0)),(IF(G102&gt;0,data!$J$3*RIGHT(G102,5)+data!$K$3,0)))))</f>
        <v>0</v>
      </c>
      <c r="J102" s="112"/>
      <c r="K102" s="112"/>
      <c r="L102" s="543"/>
      <c r="M102" s="536"/>
      <c r="N102" s="112">
        <f>INT(ROUND(F102,2)*(IF(J102&gt;0,(IF(L102="ano",data!$J$6,0)),0)))</f>
        <v>0</v>
      </c>
      <c r="O102" s="114"/>
      <c r="P102" s="123"/>
      <c r="Q102" s="26"/>
      <c r="R102" s="116" t="str">
        <f t="shared" si="61"/>
        <v/>
      </c>
      <c r="S102" s="688"/>
      <c r="T102" s="117" t="s">
        <v>338</v>
      </c>
      <c r="U102" s="377" t="str">
        <f t="shared" si="62"/>
        <v/>
      </c>
      <c r="X102" s="26">
        <f>IF(OR(G102=data!$I$18,G102=data!$I$19,G102=data!$I$20,G102=data!$I$21,G102=data!$I$22,G102=data!$I$23,G102=data!$I$24,G102=data!$I$25,G102=data!$I$26,G102=data!$I$27,G102=data!$I$28,G102=data!$I$29,G102=data!$I$30,G102=data!$I$31,G102=data!$I$32,G102=data!$I$33,G102=data!$I$34,G102=data!$I$35,G102=data!$I$36,G102=data!$I$37,G102=data!$I$38,G102=data!$I$39,G102=data!$I$40,G102=data!$I$41,G102=data!$I$42,G102=data!$I$43,G102=data!$I$44),1,0)</f>
        <v>0</v>
      </c>
      <c r="Y102" s="26"/>
      <c r="Z102" s="173" t="s">
        <v>297</v>
      </c>
      <c r="AA102" s="10"/>
      <c r="AB102" s="10"/>
      <c r="AC102" s="560">
        <v>160</v>
      </c>
      <c r="AD102" s="561"/>
      <c r="AE102" s="562"/>
      <c r="AF102" s="560">
        <v>160</v>
      </c>
      <c r="AG102" s="561"/>
      <c r="AH102" s="562"/>
      <c r="AI102" s="560">
        <v>160</v>
      </c>
      <c r="AJ102" s="561"/>
      <c r="AK102" s="562"/>
      <c r="AL102" s="560">
        <v>160</v>
      </c>
      <c r="AM102" s="561"/>
      <c r="AN102" s="562"/>
      <c r="AO102" s="560">
        <v>160</v>
      </c>
      <c r="AP102" s="561"/>
      <c r="AQ102" s="562"/>
      <c r="AR102" s="560">
        <v>160</v>
      </c>
      <c r="AS102" s="561"/>
      <c r="AT102" s="562"/>
      <c r="AU102" s="560">
        <v>160</v>
      </c>
      <c r="AV102" s="561"/>
      <c r="AW102" s="562"/>
      <c r="AX102" s="560">
        <v>160</v>
      </c>
      <c r="AY102" s="561"/>
      <c r="AZ102" s="562"/>
      <c r="BA102" s="560">
        <v>160</v>
      </c>
      <c r="BB102" s="561"/>
      <c r="BC102" s="562"/>
      <c r="BD102" s="560">
        <v>160</v>
      </c>
      <c r="BE102" s="561"/>
      <c r="BF102" s="562"/>
      <c r="BG102" s="560">
        <v>160</v>
      </c>
      <c r="BH102" s="561"/>
      <c r="BI102" s="562"/>
      <c r="BJ102" s="560">
        <v>160</v>
      </c>
      <c r="BK102" s="561"/>
      <c r="BL102" s="562"/>
      <c r="BM102" s="280">
        <f t="shared" si="71"/>
        <v>0</v>
      </c>
      <c r="BN102" s="279">
        <f t="shared" si="72"/>
        <v>0</v>
      </c>
      <c r="BO102" s="280">
        <f t="shared" si="73"/>
        <v>0</v>
      </c>
      <c r="BP102" s="281">
        <f t="shared" si="74"/>
        <v>0</v>
      </c>
      <c r="BQ102" s="23"/>
      <c r="BR102" s="23"/>
      <c r="BS102" s="174">
        <v>160</v>
      </c>
      <c r="BT102" s="573"/>
      <c r="BU102" s="175"/>
      <c r="BV102" s="174">
        <v>160</v>
      </c>
      <c r="BW102" s="573"/>
      <c r="BX102" s="175"/>
      <c r="BY102" s="174">
        <v>160</v>
      </c>
      <c r="BZ102" s="573"/>
      <c r="CA102" s="175"/>
      <c r="CB102" s="174">
        <v>160</v>
      </c>
      <c r="CC102" s="573"/>
      <c r="CD102" s="175"/>
      <c r="CE102" s="174">
        <v>160</v>
      </c>
      <c r="CF102" s="573"/>
      <c r="CG102" s="175"/>
      <c r="CH102" s="174">
        <v>160</v>
      </c>
      <c r="CI102" s="573"/>
      <c r="CJ102" s="175"/>
      <c r="CK102" s="174">
        <v>160</v>
      </c>
      <c r="CL102" s="573"/>
      <c r="CM102" s="175"/>
      <c r="CN102" s="174">
        <v>160</v>
      </c>
      <c r="CO102" s="573"/>
      <c r="CP102" s="175"/>
      <c r="CQ102" s="174">
        <v>160</v>
      </c>
      <c r="CR102" s="573"/>
      <c r="CS102" s="175"/>
      <c r="CT102" s="174">
        <v>160</v>
      </c>
      <c r="CU102" s="573"/>
      <c r="CV102" s="175"/>
      <c r="CW102" s="174">
        <v>160</v>
      </c>
      <c r="CX102" s="573"/>
      <c r="CY102" s="175"/>
      <c r="CZ102" s="174">
        <v>160</v>
      </c>
      <c r="DA102" s="573"/>
      <c r="DB102" s="175"/>
      <c r="DC102" s="278">
        <f t="shared" si="75"/>
        <v>0</v>
      </c>
      <c r="DD102" s="279">
        <f t="shared" si="76"/>
        <v>0</v>
      </c>
      <c r="DE102" s="280">
        <f t="shared" si="77"/>
        <v>0</v>
      </c>
      <c r="DF102" s="281">
        <f t="shared" si="78"/>
        <v>0</v>
      </c>
      <c r="DG102" s="23"/>
      <c r="DH102" s="23"/>
      <c r="DI102" s="174">
        <v>160</v>
      </c>
      <c r="DJ102" s="573"/>
      <c r="DK102" s="175"/>
      <c r="DL102" s="174">
        <v>160</v>
      </c>
      <c r="DM102" s="573"/>
      <c r="DN102" s="175"/>
      <c r="DO102" s="174">
        <v>160</v>
      </c>
      <c r="DP102" s="573"/>
      <c r="DQ102" s="175"/>
      <c r="DR102" s="174">
        <v>160</v>
      </c>
      <c r="DS102" s="573"/>
      <c r="DT102" s="175"/>
      <c r="DU102" s="174">
        <v>160</v>
      </c>
      <c r="DV102" s="573"/>
      <c r="DW102" s="175"/>
      <c r="DX102" s="174">
        <v>160</v>
      </c>
      <c r="DY102" s="573"/>
      <c r="DZ102" s="175"/>
      <c r="EA102" s="174">
        <v>160</v>
      </c>
      <c r="EB102" s="573"/>
      <c r="EC102" s="175"/>
      <c r="ED102" s="174">
        <v>160</v>
      </c>
      <c r="EE102" s="573"/>
      <c r="EF102" s="175"/>
      <c r="EG102" s="174">
        <v>160</v>
      </c>
      <c r="EH102" s="573"/>
      <c r="EI102" s="175"/>
      <c r="EJ102" s="174">
        <v>160</v>
      </c>
      <c r="EK102" s="573"/>
      <c r="EL102" s="175"/>
      <c r="EM102" s="174">
        <v>160</v>
      </c>
      <c r="EN102" s="573"/>
      <c r="EO102" s="175"/>
      <c r="EP102" s="174">
        <v>160</v>
      </c>
      <c r="EQ102" s="573"/>
      <c r="ER102" s="175"/>
      <c r="ES102" s="278">
        <f t="shared" si="79"/>
        <v>0</v>
      </c>
      <c r="ET102" s="279">
        <f t="shared" si="80"/>
        <v>0</v>
      </c>
      <c r="EU102" s="280">
        <f t="shared" si="81"/>
        <v>0</v>
      </c>
      <c r="EV102" s="281">
        <f t="shared" si="82"/>
        <v>0</v>
      </c>
      <c r="EW102" s="23"/>
      <c r="EX102" s="23"/>
      <c r="EY102" s="174">
        <v>160</v>
      </c>
      <c r="EZ102" s="573"/>
      <c r="FA102" s="175"/>
      <c r="FB102" s="174">
        <v>160</v>
      </c>
      <c r="FC102" s="573"/>
      <c r="FD102" s="175"/>
      <c r="FE102" s="174">
        <v>160</v>
      </c>
      <c r="FF102" s="573"/>
      <c r="FG102" s="175"/>
      <c r="FH102" s="174">
        <v>160</v>
      </c>
      <c r="FI102" s="573"/>
      <c r="FJ102" s="175"/>
      <c r="FK102" s="174">
        <v>160</v>
      </c>
      <c r="FL102" s="573"/>
      <c r="FM102" s="175"/>
      <c r="FN102" s="174">
        <v>160</v>
      </c>
      <c r="FO102" s="573"/>
      <c r="FP102" s="175"/>
      <c r="FQ102" s="174">
        <v>160</v>
      </c>
      <c r="FR102" s="573"/>
      <c r="FS102" s="175"/>
      <c r="FT102" s="174">
        <v>160</v>
      </c>
      <c r="FU102" s="573"/>
      <c r="FV102" s="175"/>
      <c r="FW102" s="174">
        <v>160</v>
      </c>
      <c r="FX102" s="573"/>
      <c r="FY102" s="175"/>
      <c r="FZ102" s="174">
        <v>160</v>
      </c>
      <c r="GA102" s="573"/>
      <c r="GB102" s="175"/>
      <c r="GC102" s="174">
        <v>160</v>
      </c>
      <c r="GD102" s="573"/>
      <c r="GE102" s="175"/>
      <c r="GF102" s="174">
        <v>160</v>
      </c>
      <c r="GG102" s="573"/>
      <c r="GH102" s="175"/>
      <c r="GI102" s="278">
        <f t="shared" si="83"/>
        <v>0</v>
      </c>
      <c r="GJ102" s="279">
        <f t="shared" si="84"/>
        <v>0</v>
      </c>
      <c r="GK102" s="280">
        <f t="shared" si="85"/>
        <v>0</v>
      </c>
      <c r="GL102" s="281">
        <f t="shared" si="86"/>
        <v>0</v>
      </c>
      <c r="GM102" s="23"/>
      <c r="GN102" s="23"/>
      <c r="GO102" s="174">
        <v>160</v>
      </c>
      <c r="GP102" s="573"/>
      <c r="GQ102" s="175"/>
      <c r="GR102" s="174">
        <v>160</v>
      </c>
      <c r="GS102" s="573"/>
      <c r="GT102" s="175"/>
      <c r="GU102" s="174">
        <v>160</v>
      </c>
      <c r="GV102" s="573"/>
      <c r="GW102" s="175"/>
      <c r="GX102" s="174">
        <v>160</v>
      </c>
      <c r="GY102" s="573"/>
      <c r="GZ102" s="175"/>
      <c r="HA102" s="174">
        <v>160</v>
      </c>
      <c r="HB102" s="573"/>
      <c r="HC102" s="175"/>
      <c r="HD102" s="174">
        <v>160</v>
      </c>
      <c r="HE102" s="573"/>
      <c r="HF102" s="175"/>
      <c r="HG102" s="174">
        <v>160</v>
      </c>
      <c r="HH102" s="573"/>
      <c r="HI102" s="175"/>
      <c r="HJ102" s="174">
        <v>160</v>
      </c>
      <c r="HK102" s="573"/>
      <c r="HL102" s="175"/>
      <c r="HM102" s="174">
        <v>160</v>
      </c>
      <c r="HN102" s="573"/>
      <c r="HO102" s="175"/>
      <c r="HP102" s="174">
        <v>160</v>
      </c>
      <c r="HQ102" s="573"/>
      <c r="HR102" s="175"/>
      <c r="HS102" s="174">
        <v>160</v>
      </c>
      <c r="HT102" s="573"/>
      <c r="HU102" s="175"/>
      <c r="HV102" s="174">
        <v>160</v>
      </c>
      <c r="HW102" s="573"/>
      <c r="HX102" s="175"/>
      <c r="HY102" s="278">
        <f t="shared" si="87"/>
        <v>0</v>
      </c>
      <c r="HZ102" s="279">
        <f t="shared" si="88"/>
        <v>0</v>
      </c>
      <c r="IA102" s="280">
        <f t="shared" si="89"/>
        <v>0</v>
      </c>
      <c r="IB102" s="281">
        <f t="shared" si="90"/>
        <v>0</v>
      </c>
      <c r="IC102" s="23"/>
      <c r="ID102" s="23"/>
      <c r="IE102" s="174">
        <v>160</v>
      </c>
      <c r="IF102" s="573"/>
      <c r="IG102" s="175"/>
      <c r="IH102" s="174">
        <v>160</v>
      </c>
      <c r="II102" s="573"/>
      <c r="IJ102" s="175"/>
      <c r="IK102" s="174">
        <v>160</v>
      </c>
      <c r="IL102" s="573"/>
      <c r="IM102" s="175"/>
      <c r="IN102" s="174">
        <v>160</v>
      </c>
      <c r="IO102" s="573"/>
      <c r="IP102" s="175"/>
      <c r="IQ102" s="174">
        <v>160</v>
      </c>
      <c r="IR102" s="573"/>
      <c r="IS102" s="175"/>
      <c r="IT102" s="174">
        <v>160</v>
      </c>
      <c r="IU102" s="573"/>
      <c r="IV102" s="175"/>
      <c r="IW102" s="174">
        <v>160</v>
      </c>
      <c r="IX102" s="573"/>
      <c r="IY102" s="175"/>
      <c r="IZ102" s="174">
        <v>160</v>
      </c>
      <c r="JA102" s="573"/>
      <c r="JB102" s="175"/>
      <c r="JC102" s="174">
        <v>160</v>
      </c>
      <c r="JD102" s="573"/>
      <c r="JE102" s="175"/>
      <c r="JF102" s="174">
        <v>160</v>
      </c>
      <c r="JG102" s="573"/>
      <c r="JH102" s="175"/>
      <c r="JI102" s="174">
        <v>160</v>
      </c>
      <c r="JJ102" s="573"/>
      <c r="JK102" s="175"/>
      <c r="JL102" s="174">
        <v>160</v>
      </c>
      <c r="JM102" s="573"/>
      <c r="JN102" s="175"/>
      <c r="JO102" s="278">
        <f t="shared" si="91"/>
        <v>0</v>
      </c>
      <c r="JP102" s="279">
        <f t="shared" si="92"/>
        <v>0</v>
      </c>
      <c r="JQ102" s="280">
        <f t="shared" si="93"/>
        <v>0</v>
      </c>
      <c r="JR102" s="281">
        <f t="shared" si="94"/>
        <v>0</v>
      </c>
      <c r="JS102" s="23"/>
      <c r="JT102" s="23"/>
      <c r="JU102" s="174">
        <v>160</v>
      </c>
      <c r="JV102" s="573"/>
      <c r="JW102" s="175"/>
      <c r="JX102" s="174">
        <v>160</v>
      </c>
      <c r="JY102" s="573"/>
      <c r="JZ102" s="175"/>
      <c r="KA102" s="174">
        <v>160</v>
      </c>
      <c r="KB102" s="573"/>
      <c r="KC102" s="175"/>
      <c r="KD102" s="174">
        <v>160</v>
      </c>
      <c r="KE102" s="573"/>
      <c r="KF102" s="175"/>
      <c r="KG102" s="174">
        <v>160</v>
      </c>
      <c r="KH102" s="573"/>
      <c r="KI102" s="175"/>
      <c r="KJ102" s="174">
        <v>160</v>
      </c>
      <c r="KK102" s="573"/>
      <c r="KL102" s="175"/>
      <c r="KM102" s="174">
        <v>160</v>
      </c>
      <c r="KN102" s="573"/>
      <c r="KO102" s="175"/>
      <c r="KP102" s="174">
        <v>160</v>
      </c>
      <c r="KQ102" s="573"/>
      <c r="KR102" s="175"/>
      <c r="KS102" s="174">
        <v>160</v>
      </c>
      <c r="KT102" s="573"/>
      <c r="KU102" s="175"/>
      <c r="KV102" s="174">
        <v>160</v>
      </c>
      <c r="KW102" s="573"/>
      <c r="KX102" s="175"/>
      <c r="KY102" s="174">
        <v>160</v>
      </c>
      <c r="KZ102" s="573"/>
      <c r="LA102" s="175"/>
      <c r="LB102" s="174">
        <v>160</v>
      </c>
      <c r="LC102" s="573"/>
      <c r="LD102" s="175"/>
      <c r="LE102" s="278">
        <f t="shared" si="95"/>
        <v>0</v>
      </c>
      <c r="LF102" s="279">
        <f t="shared" si="96"/>
        <v>0</v>
      </c>
      <c r="LG102" s="280">
        <f t="shared" si="97"/>
        <v>0</v>
      </c>
      <c r="LH102" s="281">
        <f t="shared" si="98"/>
        <v>0</v>
      </c>
      <c r="LI102" s="23"/>
      <c r="LJ102" s="23"/>
      <c r="LK102" s="174">
        <v>160</v>
      </c>
      <c r="LL102" s="573"/>
      <c r="LM102" s="175"/>
      <c r="LN102" s="174">
        <v>160</v>
      </c>
      <c r="LO102" s="573"/>
      <c r="LP102" s="175"/>
      <c r="LQ102" s="174">
        <v>160</v>
      </c>
      <c r="LR102" s="573"/>
      <c r="LS102" s="175"/>
      <c r="LT102" s="174">
        <v>160</v>
      </c>
      <c r="LU102" s="573"/>
      <c r="LV102" s="175"/>
      <c r="LW102" s="174">
        <v>160</v>
      </c>
      <c r="LX102" s="573"/>
      <c r="LY102" s="175"/>
      <c r="LZ102" s="174">
        <v>160</v>
      </c>
      <c r="MA102" s="573"/>
      <c r="MB102" s="175"/>
      <c r="MC102" s="174">
        <v>160</v>
      </c>
      <c r="MD102" s="573"/>
      <c r="ME102" s="175"/>
      <c r="MF102" s="174">
        <v>160</v>
      </c>
      <c r="MG102" s="573"/>
      <c r="MH102" s="175"/>
      <c r="MI102" s="174">
        <v>160</v>
      </c>
      <c r="MJ102" s="573"/>
      <c r="MK102" s="175"/>
      <c r="ML102" s="174">
        <v>160</v>
      </c>
      <c r="MM102" s="573"/>
      <c r="MN102" s="175"/>
      <c r="MO102" s="174">
        <v>160</v>
      </c>
      <c r="MP102" s="573"/>
      <c r="MQ102" s="175"/>
      <c r="MR102" s="174">
        <v>160</v>
      </c>
      <c r="MS102" s="573"/>
      <c r="MT102" s="175"/>
      <c r="MU102" s="278">
        <f t="shared" si="99"/>
        <v>0</v>
      </c>
      <c r="MV102" s="279">
        <f t="shared" si="100"/>
        <v>0</v>
      </c>
      <c r="MW102" s="280">
        <f t="shared" si="101"/>
        <v>0</v>
      </c>
      <c r="MX102" s="281">
        <f t="shared" si="102"/>
        <v>0</v>
      </c>
      <c r="MY102" s="23"/>
      <c r="MZ102" s="23"/>
      <c r="NA102" s="174">
        <v>160</v>
      </c>
      <c r="NB102" s="573"/>
      <c r="NC102" s="175"/>
      <c r="ND102" s="174">
        <v>160</v>
      </c>
      <c r="NE102" s="573"/>
      <c r="NF102" s="175"/>
      <c r="NG102" s="174">
        <v>160</v>
      </c>
      <c r="NH102" s="573"/>
      <c r="NI102" s="175"/>
      <c r="NJ102" s="174">
        <v>160</v>
      </c>
      <c r="NK102" s="573"/>
      <c r="NL102" s="175"/>
      <c r="NM102" s="174">
        <v>160</v>
      </c>
      <c r="NN102" s="573"/>
      <c r="NO102" s="175"/>
      <c r="NP102" s="174">
        <v>160</v>
      </c>
      <c r="NQ102" s="573"/>
      <c r="NR102" s="175"/>
      <c r="NS102" s="174">
        <v>160</v>
      </c>
      <c r="NT102" s="573"/>
      <c r="NU102" s="175"/>
      <c r="NV102" s="174">
        <v>160</v>
      </c>
      <c r="NW102" s="573"/>
      <c r="NX102" s="175"/>
      <c r="NY102" s="174">
        <v>160</v>
      </c>
      <c r="NZ102" s="573"/>
      <c r="OA102" s="175"/>
      <c r="OB102" s="174">
        <v>160</v>
      </c>
      <c r="OC102" s="573"/>
      <c r="OD102" s="175"/>
      <c r="OE102" s="174">
        <v>160</v>
      </c>
      <c r="OF102" s="573"/>
      <c r="OG102" s="175"/>
      <c r="OH102" s="174">
        <v>160</v>
      </c>
      <c r="OI102" s="573"/>
      <c r="OJ102" s="175"/>
      <c r="OK102" s="278">
        <f t="shared" si="103"/>
        <v>0</v>
      </c>
      <c r="OL102" s="279">
        <f t="shared" si="104"/>
        <v>0</v>
      </c>
      <c r="OM102" s="280">
        <f t="shared" si="105"/>
        <v>0</v>
      </c>
      <c r="ON102" s="281">
        <f t="shared" si="106"/>
        <v>0</v>
      </c>
      <c r="OO102" s="23"/>
      <c r="OP102" s="23"/>
      <c r="OQ102" s="571" t="s">
        <v>297</v>
      </c>
      <c r="OR102" s="577">
        <v>160</v>
      </c>
      <c r="OS102" s="573"/>
      <c r="OT102" s="175"/>
      <c r="OU102" s="278">
        <f t="shared" si="107"/>
        <v>0</v>
      </c>
      <c r="OV102" s="281">
        <f t="shared" si="108"/>
        <v>0</v>
      </c>
      <c r="OW102" s="280">
        <f t="shared" si="109"/>
        <v>0</v>
      </c>
      <c r="OX102" s="281">
        <f t="shared" si="110"/>
        <v>0</v>
      </c>
      <c r="OY102" s="574"/>
      <c r="OZ102" s="23"/>
      <c r="PA102" s="23"/>
      <c r="PB102" s="274">
        <f t="shared" si="63"/>
        <v>0</v>
      </c>
      <c r="PC102" s="275">
        <f t="shared" si="64"/>
        <v>0</v>
      </c>
      <c r="PD102" s="280">
        <f t="shared" si="65"/>
        <v>0</v>
      </c>
      <c r="PE102" s="281">
        <f t="shared" si="66"/>
        <v>0</v>
      </c>
      <c r="PF102" s="276">
        <f t="shared" si="67"/>
        <v>0</v>
      </c>
      <c r="PG102" s="277">
        <f t="shared" si="68"/>
        <v>0</v>
      </c>
      <c r="PH102" s="280">
        <f t="shared" si="69"/>
        <v>0</v>
      </c>
      <c r="PI102" s="279">
        <f t="shared" si="70"/>
        <v>0</v>
      </c>
      <c r="PJ102" s="406">
        <f t="shared" si="111"/>
        <v>0</v>
      </c>
      <c r="PK102" s="368">
        <f t="shared" si="112"/>
        <v>0</v>
      </c>
      <c r="PL102" s="409" t="s">
        <v>338</v>
      </c>
      <c r="PM102" s="373" t="s">
        <v>338</v>
      </c>
      <c r="PN102" s="406">
        <f t="shared" si="113"/>
        <v>0</v>
      </c>
      <c r="PO102" s="368">
        <f t="shared" si="114"/>
        <v>0</v>
      </c>
      <c r="PP102" s="26"/>
      <c r="PQ102" s="26"/>
      <c r="PR102" s="23"/>
      <c r="PX102" s="26"/>
    </row>
    <row r="103" spans="1:440" s="26" customFormat="1" ht="16.5" customHeight="1" x14ac:dyDescent="0.25">
      <c r="B103" s="118" t="s">
        <v>58</v>
      </c>
      <c r="C103" s="1094"/>
      <c r="D103" s="1095"/>
      <c r="E103" s="320"/>
      <c r="F103" s="656">
        <v>1</v>
      </c>
      <c r="G103" s="321"/>
      <c r="H103" s="122"/>
      <c r="I103" s="112">
        <f>INT(ROUND(F103,2)*(IF(RIGHT(G103,1)="*",data!$J$3*H103+(IF(H103&gt;0, data!$K$3,0)),(IF(G103&gt;0,data!$J$3*RIGHT(G103,5)+data!$K$3,0)))))</f>
        <v>0</v>
      </c>
      <c r="J103" s="112">
        <f>IF(E103&gt;0,I103*E103,0)</f>
        <v>0</v>
      </c>
      <c r="K103" s="112"/>
      <c r="L103" s="317"/>
      <c r="M103" s="316"/>
      <c r="N103" s="112">
        <f>INT(ROUND(F103,2)*(IF(J103&gt;0,(IF(L103="ano",data!$J$6,0)),0)))</f>
        <v>0</v>
      </c>
      <c r="O103" s="114">
        <f>IF(M103&gt;E103,N103*E103,N103*M103)</f>
        <v>0</v>
      </c>
      <c r="P103" s="123">
        <f>J103+O103</f>
        <v>0</v>
      </c>
      <c r="R103" s="116" t="str">
        <f t="shared" si="61"/>
        <v/>
      </c>
      <c r="S103" s="688"/>
      <c r="T103" s="117" t="s">
        <v>338</v>
      </c>
      <c r="U103" s="377" t="str">
        <f t="shared" si="62"/>
        <v/>
      </c>
      <c r="V103" s="26">
        <f>IF(P103&gt;0,IF(ISTEXT(C103)=TRUE,0,1),0)</f>
        <v>0</v>
      </c>
      <c r="W103" s="26">
        <f>IF(H103&gt;0,IF(RIGHT(G103,1)="*",0,1),0)</f>
        <v>0</v>
      </c>
      <c r="X103" s="26">
        <f>IF(OR(G103=data!$I$18,G103=data!$I$19,G103=data!$I$20,G103=data!$I$21,G103=data!$I$22,G103=data!$I$23,G103=data!$I$24,G103=data!$I$25,G103=data!$I$26,G103=data!$I$27,G103=data!$I$28,G103=data!$I$29,G103=data!$I$30,G103=data!$I$31,G103=data!$I$32,G103=data!$I$33,G103=data!$I$34,G103=data!$I$35,G103=data!$I$36,G103=data!$I$37,G103=data!$I$38,G103=data!$I$39,G103=data!$I$40,G103=data!$I$41,G103=data!$I$42,G103=data!$I$43,G103=data!$I$44),1,0)</f>
        <v>0</v>
      </c>
      <c r="Z103" s="176" t="s">
        <v>297</v>
      </c>
      <c r="AA103" s="10"/>
      <c r="AB103" s="10"/>
      <c r="AC103" s="168">
        <v>160</v>
      </c>
      <c r="AD103" s="328"/>
      <c r="AE103" s="223"/>
      <c r="AF103" s="168">
        <v>160</v>
      </c>
      <c r="AG103" s="328"/>
      <c r="AH103" s="223"/>
      <c r="AI103" s="168">
        <v>160</v>
      </c>
      <c r="AJ103" s="328"/>
      <c r="AK103" s="223"/>
      <c r="AL103" s="168">
        <v>160</v>
      </c>
      <c r="AM103" s="328"/>
      <c r="AN103" s="223"/>
      <c r="AO103" s="168">
        <v>160</v>
      </c>
      <c r="AP103" s="328"/>
      <c r="AQ103" s="223"/>
      <c r="AR103" s="168">
        <v>160</v>
      </c>
      <c r="AS103" s="328"/>
      <c r="AT103" s="223"/>
      <c r="AU103" s="168">
        <v>160</v>
      </c>
      <c r="AV103" s="328"/>
      <c r="AW103" s="223"/>
      <c r="AX103" s="168">
        <v>160</v>
      </c>
      <c r="AY103" s="328"/>
      <c r="AZ103" s="223"/>
      <c r="BA103" s="168">
        <v>160</v>
      </c>
      <c r="BB103" s="328"/>
      <c r="BC103" s="223"/>
      <c r="BD103" s="168">
        <v>160</v>
      </c>
      <c r="BE103" s="328"/>
      <c r="BF103" s="223"/>
      <c r="BG103" s="168">
        <v>160</v>
      </c>
      <c r="BH103" s="328"/>
      <c r="BI103" s="223"/>
      <c r="BJ103" s="168">
        <v>160</v>
      </c>
      <c r="BK103" s="328"/>
      <c r="BL103" s="223"/>
      <c r="BM103" s="280">
        <f t="shared" si="71"/>
        <v>0</v>
      </c>
      <c r="BN103" s="279">
        <f t="shared" si="72"/>
        <v>0</v>
      </c>
      <c r="BO103" s="280">
        <f t="shared" si="73"/>
        <v>0</v>
      </c>
      <c r="BP103" s="281">
        <f t="shared" si="74"/>
        <v>0</v>
      </c>
      <c r="BQ103" s="4"/>
      <c r="BR103" s="4"/>
      <c r="BS103" s="164">
        <v>160</v>
      </c>
      <c r="BT103" s="327"/>
      <c r="BU103" s="177"/>
      <c r="BV103" s="164">
        <v>160</v>
      </c>
      <c r="BW103" s="327"/>
      <c r="BX103" s="177"/>
      <c r="BY103" s="164">
        <v>160</v>
      </c>
      <c r="BZ103" s="327"/>
      <c r="CA103" s="177"/>
      <c r="CB103" s="164">
        <v>160</v>
      </c>
      <c r="CC103" s="327"/>
      <c r="CD103" s="177"/>
      <c r="CE103" s="164">
        <v>160</v>
      </c>
      <c r="CF103" s="327"/>
      <c r="CG103" s="177"/>
      <c r="CH103" s="164">
        <v>160</v>
      </c>
      <c r="CI103" s="327"/>
      <c r="CJ103" s="177"/>
      <c r="CK103" s="164">
        <v>160</v>
      </c>
      <c r="CL103" s="327"/>
      <c r="CM103" s="177"/>
      <c r="CN103" s="164">
        <v>160</v>
      </c>
      <c r="CO103" s="327"/>
      <c r="CP103" s="177"/>
      <c r="CQ103" s="164">
        <v>160</v>
      </c>
      <c r="CR103" s="327"/>
      <c r="CS103" s="177"/>
      <c r="CT103" s="164">
        <v>160</v>
      </c>
      <c r="CU103" s="327"/>
      <c r="CV103" s="177"/>
      <c r="CW103" s="164">
        <v>160</v>
      </c>
      <c r="CX103" s="327"/>
      <c r="CY103" s="177"/>
      <c r="CZ103" s="164">
        <v>160</v>
      </c>
      <c r="DA103" s="327"/>
      <c r="DB103" s="177"/>
      <c r="DC103" s="278">
        <f t="shared" si="75"/>
        <v>0</v>
      </c>
      <c r="DD103" s="279">
        <f t="shared" si="76"/>
        <v>0</v>
      </c>
      <c r="DE103" s="280">
        <f t="shared" si="77"/>
        <v>0</v>
      </c>
      <c r="DF103" s="281">
        <f t="shared" si="78"/>
        <v>0</v>
      </c>
      <c r="DG103" s="4"/>
      <c r="DH103" s="4"/>
      <c r="DI103" s="164">
        <v>160</v>
      </c>
      <c r="DJ103" s="327"/>
      <c r="DK103" s="177"/>
      <c r="DL103" s="164">
        <v>160</v>
      </c>
      <c r="DM103" s="327"/>
      <c r="DN103" s="177"/>
      <c r="DO103" s="164">
        <v>160</v>
      </c>
      <c r="DP103" s="327"/>
      <c r="DQ103" s="177"/>
      <c r="DR103" s="164">
        <v>160</v>
      </c>
      <c r="DS103" s="327"/>
      <c r="DT103" s="177"/>
      <c r="DU103" s="164">
        <v>160</v>
      </c>
      <c r="DV103" s="327"/>
      <c r="DW103" s="177"/>
      <c r="DX103" s="164">
        <v>160</v>
      </c>
      <c r="DY103" s="327"/>
      <c r="DZ103" s="177"/>
      <c r="EA103" s="164">
        <v>160</v>
      </c>
      <c r="EB103" s="327"/>
      <c r="EC103" s="177"/>
      <c r="ED103" s="164">
        <v>160</v>
      </c>
      <c r="EE103" s="327"/>
      <c r="EF103" s="177"/>
      <c r="EG103" s="164">
        <v>160</v>
      </c>
      <c r="EH103" s="327"/>
      <c r="EI103" s="177"/>
      <c r="EJ103" s="164">
        <v>160</v>
      </c>
      <c r="EK103" s="327"/>
      <c r="EL103" s="177"/>
      <c r="EM103" s="164">
        <v>160</v>
      </c>
      <c r="EN103" s="327"/>
      <c r="EO103" s="177"/>
      <c r="EP103" s="164">
        <v>160</v>
      </c>
      <c r="EQ103" s="327"/>
      <c r="ER103" s="177"/>
      <c r="ES103" s="278">
        <f t="shared" si="79"/>
        <v>0</v>
      </c>
      <c r="ET103" s="279">
        <f t="shared" si="80"/>
        <v>0</v>
      </c>
      <c r="EU103" s="280">
        <f t="shared" si="81"/>
        <v>0</v>
      </c>
      <c r="EV103" s="281">
        <f t="shared" si="82"/>
        <v>0</v>
      </c>
      <c r="EW103" s="4"/>
      <c r="EX103" s="4"/>
      <c r="EY103" s="164">
        <v>160</v>
      </c>
      <c r="EZ103" s="327"/>
      <c r="FA103" s="177"/>
      <c r="FB103" s="164">
        <v>160</v>
      </c>
      <c r="FC103" s="327"/>
      <c r="FD103" s="177"/>
      <c r="FE103" s="164">
        <v>160</v>
      </c>
      <c r="FF103" s="327"/>
      <c r="FG103" s="177"/>
      <c r="FH103" s="164">
        <v>160</v>
      </c>
      <c r="FI103" s="327"/>
      <c r="FJ103" s="177"/>
      <c r="FK103" s="164">
        <v>160</v>
      </c>
      <c r="FL103" s="327"/>
      <c r="FM103" s="177"/>
      <c r="FN103" s="164">
        <v>160</v>
      </c>
      <c r="FO103" s="327"/>
      <c r="FP103" s="177"/>
      <c r="FQ103" s="164">
        <v>160</v>
      </c>
      <c r="FR103" s="327"/>
      <c r="FS103" s="177"/>
      <c r="FT103" s="164">
        <v>160</v>
      </c>
      <c r="FU103" s="327"/>
      <c r="FV103" s="177"/>
      <c r="FW103" s="164">
        <v>160</v>
      </c>
      <c r="FX103" s="327"/>
      <c r="FY103" s="177"/>
      <c r="FZ103" s="164">
        <v>160</v>
      </c>
      <c r="GA103" s="327"/>
      <c r="GB103" s="177"/>
      <c r="GC103" s="164">
        <v>160</v>
      </c>
      <c r="GD103" s="327"/>
      <c r="GE103" s="177"/>
      <c r="GF103" s="164">
        <v>160</v>
      </c>
      <c r="GG103" s="327"/>
      <c r="GH103" s="177"/>
      <c r="GI103" s="278">
        <f t="shared" si="83"/>
        <v>0</v>
      </c>
      <c r="GJ103" s="279">
        <f t="shared" si="84"/>
        <v>0</v>
      </c>
      <c r="GK103" s="280">
        <f t="shared" si="85"/>
        <v>0</v>
      </c>
      <c r="GL103" s="281">
        <f t="shared" si="86"/>
        <v>0</v>
      </c>
      <c r="GM103" s="4"/>
      <c r="GN103" s="4"/>
      <c r="GO103" s="164">
        <v>160</v>
      </c>
      <c r="GP103" s="327"/>
      <c r="GQ103" s="177"/>
      <c r="GR103" s="164">
        <v>160</v>
      </c>
      <c r="GS103" s="327"/>
      <c r="GT103" s="177"/>
      <c r="GU103" s="164">
        <v>160</v>
      </c>
      <c r="GV103" s="327"/>
      <c r="GW103" s="177"/>
      <c r="GX103" s="164">
        <v>160</v>
      </c>
      <c r="GY103" s="327"/>
      <c r="GZ103" s="177"/>
      <c r="HA103" s="164">
        <v>160</v>
      </c>
      <c r="HB103" s="327"/>
      <c r="HC103" s="177"/>
      <c r="HD103" s="164">
        <v>160</v>
      </c>
      <c r="HE103" s="327"/>
      <c r="HF103" s="177"/>
      <c r="HG103" s="164">
        <v>160</v>
      </c>
      <c r="HH103" s="327"/>
      <c r="HI103" s="177"/>
      <c r="HJ103" s="164">
        <v>160</v>
      </c>
      <c r="HK103" s="327"/>
      <c r="HL103" s="177"/>
      <c r="HM103" s="164">
        <v>160</v>
      </c>
      <c r="HN103" s="327"/>
      <c r="HO103" s="177"/>
      <c r="HP103" s="164">
        <v>160</v>
      </c>
      <c r="HQ103" s="327"/>
      <c r="HR103" s="177"/>
      <c r="HS103" s="164">
        <v>160</v>
      </c>
      <c r="HT103" s="327"/>
      <c r="HU103" s="177"/>
      <c r="HV103" s="164">
        <v>160</v>
      </c>
      <c r="HW103" s="327"/>
      <c r="HX103" s="177"/>
      <c r="HY103" s="278">
        <f t="shared" si="87"/>
        <v>0</v>
      </c>
      <c r="HZ103" s="279">
        <f t="shared" si="88"/>
        <v>0</v>
      </c>
      <c r="IA103" s="280">
        <f t="shared" si="89"/>
        <v>0</v>
      </c>
      <c r="IB103" s="281">
        <f t="shared" si="90"/>
        <v>0</v>
      </c>
      <c r="IC103" s="4"/>
      <c r="ID103" s="4"/>
      <c r="IE103" s="164">
        <v>160</v>
      </c>
      <c r="IF103" s="327"/>
      <c r="IG103" s="177"/>
      <c r="IH103" s="164">
        <v>160</v>
      </c>
      <c r="II103" s="327"/>
      <c r="IJ103" s="177"/>
      <c r="IK103" s="164">
        <v>160</v>
      </c>
      <c r="IL103" s="327"/>
      <c r="IM103" s="177"/>
      <c r="IN103" s="164">
        <v>160</v>
      </c>
      <c r="IO103" s="327"/>
      <c r="IP103" s="177"/>
      <c r="IQ103" s="164">
        <v>160</v>
      </c>
      <c r="IR103" s="327"/>
      <c r="IS103" s="177"/>
      <c r="IT103" s="164">
        <v>160</v>
      </c>
      <c r="IU103" s="327"/>
      <c r="IV103" s="177"/>
      <c r="IW103" s="164">
        <v>160</v>
      </c>
      <c r="IX103" s="327"/>
      <c r="IY103" s="177"/>
      <c r="IZ103" s="164">
        <v>160</v>
      </c>
      <c r="JA103" s="327"/>
      <c r="JB103" s="177"/>
      <c r="JC103" s="164">
        <v>160</v>
      </c>
      <c r="JD103" s="327"/>
      <c r="JE103" s="177"/>
      <c r="JF103" s="164">
        <v>160</v>
      </c>
      <c r="JG103" s="327"/>
      <c r="JH103" s="177"/>
      <c r="JI103" s="164">
        <v>160</v>
      </c>
      <c r="JJ103" s="327"/>
      <c r="JK103" s="177"/>
      <c r="JL103" s="164">
        <v>160</v>
      </c>
      <c r="JM103" s="327"/>
      <c r="JN103" s="177"/>
      <c r="JO103" s="278">
        <f t="shared" si="91"/>
        <v>0</v>
      </c>
      <c r="JP103" s="279">
        <f t="shared" si="92"/>
        <v>0</v>
      </c>
      <c r="JQ103" s="280">
        <f t="shared" si="93"/>
        <v>0</v>
      </c>
      <c r="JR103" s="281">
        <f t="shared" si="94"/>
        <v>0</v>
      </c>
      <c r="JS103" s="4"/>
      <c r="JT103" s="4"/>
      <c r="JU103" s="164">
        <v>160</v>
      </c>
      <c r="JV103" s="327"/>
      <c r="JW103" s="177"/>
      <c r="JX103" s="164">
        <v>160</v>
      </c>
      <c r="JY103" s="327"/>
      <c r="JZ103" s="177"/>
      <c r="KA103" s="164">
        <v>160</v>
      </c>
      <c r="KB103" s="327"/>
      <c r="KC103" s="177"/>
      <c r="KD103" s="164">
        <v>160</v>
      </c>
      <c r="KE103" s="327"/>
      <c r="KF103" s="177"/>
      <c r="KG103" s="164">
        <v>160</v>
      </c>
      <c r="KH103" s="327"/>
      <c r="KI103" s="177"/>
      <c r="KJ103" s="164">
        <v>160</v>
      </c>
      <c r="KK103" s="327"/>
      <c r="KL103" s="177"/>
      <c r="KM103" s="164">
        <v>160</v>
      </c>
      <c r="KN103" s="327"/>
      <c r="KO103" s="177"/>
      <c r="KP103" s="164">
        <v>160</v>
      </c>
      <c r="KQ103" s="327"/>
      <c r="KR103" s="177"/>
      <c r="KS103" s="164">
        <v>160</v>
      </c>
      <c r="KT103" s="327"/>
      <c r="KU103" s="177"/>
      <c r="KV103" s="164">
        <v>160</v>
      </c>
      <c r="KW103" s="327"/>
      <c r="KX103" s="177"/>
      <c r="KY103" s="164">
        <v>160</v>
      </c>
      <c r="KZ103" s="327"/>
      <c r="LA103" s="177"/>
      <c r="LB103" s="164">
        <v>160</v>
      </c>
      <c r="LC103" s="327"/>
      <c r="LD103" s="177"/>
      <c r="LE103" s="278">
        <f t="shared" si="95"/>
        <v>0</v>
      </c>
      <c r="LF103" s="279">
        <f t="shared" si="96"/>
        <v>0</v>
      </c>
      <c r="LG103" s="280">
        <f t="shared" si="97"/>
        <v>0</v>
      </c>
      <c r="LH103" s="281">
        <f t="shared" si="98"/>
        <v>0</v>
      </c>
      <c r="LI103" s="4"/>
      <c r="LJ103" s="4"/>
      <c r="LK103" s="164">
        <v>160</v>
      </c>
      <c r="LL103" s="327"/>
      <c r="LM103" s="177"/>
      <c r="LN103" s="164">
        <v>160</v>
      </c>
      <c r="LO103" s="327"/>
      <c r="LP103" s="177"/>
      <c r="LQ103" s="164">
        <v>160</v>
      </c>
      <c r="LR103" s="327"/>
      <c r="LS103" s="177"/>
      <c r="LT103" s="164">
        <v>160</v>
      </c>
      <c r="LU103" s="327"/>
      <c r="LV103" s="177"/>
      <c r="LW103" s="164">
        <v>160</v>
      </c>
      <c r="LX103" s="327"/>
      <c r="LY103" s="177"/>
      <c r="LZ103" s="164">
        <v>160</v>
      </c>
      <c r="MA103" s="327"/>
      <c r="MB103" s="177"/>
      <c r="MC103" s="164">
        <v>160</v>
      </c>
      <c r="MD103" s="327"/>
      <c r="ME103" s="177"/>
      <c r="MF103" s="164">
        <v>160</v>
      </c>
      <c r="MG103" s="327"/>
      <c r="MH103" s="177"/>
      <c r="MI103" s="164">
        <v>160</v>
      </c>
      <c r="MJ103" s="327"/>
      <c r="MK103" s="177"/>
      <c r="ML103" s="164">
        <v>160</v>
      </c>
      <c r="MM103" s="327"/>
      <c r="MN103" s="177"/>
      <c r="MO103" s="164">
        <v>160</v>
      </c>
      <c r="MP103" s="327"/>
      <c r="MQ103" s="177"/>
      <c r="MR103" s="164">
        <v>160</v>
      </c>
      <c r="MS103" s="327"/>
      <c r="MT103" s="177"/>
      <c r="MU103" s="278">
        <f t="shared" si="99"/>
        <v>0</v>
      </c>
      <c r="MV103" s="279">
        <f t="shared" si="100"/>
        <v>0</v>
      </c>
      <c r="MW103" s="280">
        <f t="shared" si="101"/>
        <v>0</v>
      </c>
      <c r="MX103" s="281">
        <f t="shared" si="102"/>
        <v>0</v>
      </c>
      <c r="MY103" s="4"/>
      <c r="MZ103" s="4"/>
      <c r="NA103" s="164">
        <v>160</v>
      </c>
      <c r="NB103" s="327"/>
      <c r="NC103" s="177"/>
      <c r="ND103" s="164">
        <v>160</v>
      </c>
      <c r="NE103" s="327"/>
      <c r="NF103" s="177"/>
      <c r="NG103" s="164">
        <v>160</v>
      </c>
      <c r="NH103" s="327"/>
      <c r="NI103" s="177"/>
      <c r="NJ103" s="164">
        <v>160</v>
      </c>
      <c r="NK103" s="327"/>
      <c r="NL103" s="177"/>
      <c r="NM103" s="164">
        <v>160</v>
      </c>
      <c r="NN103" s="327"/>
      <c r="NO103" s="177"/>
      <c r="NP103" s="164">
        <v>160</v>
      </c>
      <c r="NQ103" s="327"/>
      <c r="NR103" s="177"/>
      <c r="NS103" s="164">
        <v>160</v>
      </c>
      <c r="NT103" s="327"/>
      <c r="NU103" s="177"/>
      <c r="NV103" s="164">
        <v>160</v>
      </c>
      <c r="NW103" s="327"/>
      <c r="NX103" s="177"/>
      <c r="NY103" s="164">
        <v>160</v>
      </c>
      <c r="NZ103" s="327"/>
      <c r="OA103" s="177"/>
      <c r="OB103" s="164">
        <v>160</v>
      </c>
      <c r="OC103" s="327"/>
      <c r="OD103" s="177"/>
      <c r="OE103" s="164">
        <v>160</v>
      </c>
      <c r="OF103" s="327"/>
      <c r="OG103" s="177"/>
      <c r="OH103" s="164">
        <v>160</v>
      </c>
      <c r="OI103" s="327"/>
      <c r="OJ103" s="177"/>
      <c r="OK103" s="278">
        <f t="shared" si="103"/>
        <v>0</v>
      </c>
      <c r="OL103" s="279">
        <f t="shared" si="104"/>
        <v>0</v>
      </c>
      <c r="OM103" s="280">
        <f t="shared" si="105"/>
        <v>0</v>
      </c>
      <c r="ON103" s="281">
        <f t="shared" si="106"/>
        <v>0</v>
      </c>
      <c r="OO103" s="4"/>
      <c r="OP103" s="4"/>
      <c r="OQ103" s="283" t="s">
        <v>297</v>
      </c>
      <c r="OR103" s="354">
        <v>160</v>
      </c>
      <c r="OS103" s="327"/>
      <c r="OT103" s="177"/>
      <c r="OU103" s="278">
        <f t="shared" si="107"/>
        <v>0</v>
      </c>
      <c r="OV103" s="281">
        <f t="shared" si="108"/>
        <v>0</v>
      </c>
      <c r="OW103" s="280">
        <f t="shared" si="109"/>
        <v>0</v>
      </c>
      <c r="OX103" s="281">
        <f t="shared" si="110"/>
        <v>0</v>
      </c>
      <c r="OY103" s="293"/>
      <c r="OZ103" s="4"/>
      <c r="PA103" s="4"/>
      <c r="PB103" s="274">
        <f t="shared" ref="PB103:PB205" si="115">BM103+DC103+ES103+GI103+HY103+JO103+LE103+MU103+OK103+OU103</f>
        <v>0</v>
      </c>
      <c r="PC103" s="275">
        <f t="shared" ref="PC103:PC205" si="116">BN103+DD103+ET103+GJ103+HZ103+JP103+LF103+MV103+OL103+OV103</f>
        <v>0</v>
      </c>
      <c r="PD103" s="280">
        <f t="shared" ref="PD103:PD205" si="117">E103-PB103</f>
        <v>0</v>
      </c>
      <c r="PE103" s="281">
        <f t="shared" ref="PE103:PE205" si="118">J103-PC103</f>
        <v>0</v>
      </c>
      <c r="PF103" s="276">
        <f t="shared" ref="PF103:PF205" si="119">BO103+DE103+EU103+GK103+IA103+JQ103+LG103+MW103+OM103+OW103</f>
        <v>0</v>
      </c>
      <c r="PG103" s="277">
        <f t="shared" ref="PG103:PG205" si="120">BP103+DF103+EV103+GL103+IB103+JR103+LH103+MX103+ON103+OX103</f>
        <v>0</v>
      </c>
      <c r="PH103" s="280">
        <f t="shared" ref="PH103:PH205" si="121">M103-PF103</f>
        <v>0</v>
      </c>
      <c r="PI103" s="279">
        <f t="shared" ref="PI103:PI205" si="122">O103-PG103</f>
        <v>0</v>
      </c>
      <c r="PJ103" s="406">
        <f t="shared" si="111"/>
        <v>0</v>
      </c>
      <c r="PK103" s="368">
        <f t="shared" si="112"/>
        <v>0</v>
      </c>
      <c r="PL103" s="409" t="s">
        <v>338</v>
      </c>
      <c r="PM103" s="373" t="s">
        <v>338</v>
      </c>
      <c r="PN103" s="406">
        <f t="shared" si="113"/>
        <v>0</v>
      </c>
      <c r="PO103" s="368">
        <f t="shared" si="114"/>
        <v>0</v>
      </c>
      <c r="PR103" s="4"/>
    </row>
    <row r="104" spans="1:440" s="26" customFormat="1" ht="15" hidden="1" customHeight="1" x14ac:dyDescent="0.25">
      <c r="B104" s="118"/>
      <c r="C104" s="1092"/>
      <c r="D104" s="1093"/>
      <c r="E104" s="590"/>
      <c r="F104" s="656"/>
      <c r="G104" s="591"/>
      <c r="H104" s="119"/>
      <c r="I104" s="112">
        <f>INT(ROUND(F104,2)*(IF(RIGHT(G104,1)="*",data!$J$3*H104+(IF(H104&gt;0, data!$K$3,0)),(IF(G104&gt;0,data!$J$3*RIGHT(G104,5)+data!$K$3,0)))))</f>
        <v>0</v>
      </c>
      <c r="J104" s="112"/>
      <c r="K104" s="112"/>
      <c r="L104" s="537"/>
      <c r="M104" s="536"/>
      <c r="N104" s="112">
        <f>INT(ROUND(F104,2)*(IF(J104&gt;0,(IF(L104="ano",data!$J$6,0)),0)))</f>
        <v>0</v>
      </c>
      <c r="O104" s="114"/>
      <c r="P104" s="123"/>
      <c r="R104" s="116" t="str">
        <f t="shared" si="61"/>
        <v/>
      </c>
      <c r="S104" s="688"/>
      <c r="T104" s="117" t="s">
        <v>338</v>
      </c>
      <c r="U104" s="377" t="str">
        <f t="shared" si="62"/>
        <v/>
      </c>
      <c r="X104" s="26">
        <f>IF(OR(G104=data!$I$18,G104=data!$I$19,G104=data!$I$20,G104=data!$I$21,G104=data!$I$22,G104=data!$I$23,G104=data!$I$24,G104=data!$I$25,G104=data!$I$26,G104=data!$I$27,G104=data!$I$28,G104=data!$I$29,G104=data!$I$30,G104=data!$I$31,G104=data!$I$32,G104=data!$I$33,G104=data!$I$34,G104=data!$I$35,G104=data!$I$36,G104=data!$I$37,G104=data!$I$38,G104=data!$I$39,G104=data!$I$40,G104=data!$I$41,G104=data!$I$42,G104=data!$I$43,G104=data!$I$44),1,0)</f>
        <v>0</v>
      </c>
      <c r="Z104" s="173" t="s">
        <v>297</v>
      </c>
      <c r="AA104" s="10"/>
      <c r="AB104" s="10"/>
      <c r="AC104" s="560">
        <v>160</v>
      </c>
      <c r="AD104" s="561"/>
      <c r="AE104" s="562"/>
      <c r="AF104" s="560">
        <v>160</v>
      </c>
      <c r="AG104" s="561"/>
      <c r="AH104" s="562"/>
      <c r="AI104" s="560">
        <v>160</v>
      </c>
      <c r="AJ104" s="561"/>
      <c r="AK104" s="562"/>
      <c r="AL104" s="560">
        <v>160</v>
      </c>
      <c r="AM104" s="561"/>
      <c r="AN104" s="562"/>
      <c r="AO104" s="560">
        <v>160</v>
      </c>
      <c r="AP104" s="561"/>
      <c r="AQ104" s="562"/>
      <c r="AR104" s="560">
        <v>160</v>
      </c>
      <c r="AS104" s="561"/>
      <c r="AT104" s="562"/>
      <c r="AU104" s="560">
        <v>160</v>
      </c>
      <c r="AV104" s="561"/>
      <c r="AW104" s="562"/>
      <c r="AX104" s="560">
        <v>160</v>
      </c>
      <c r="AY104" s="561"/>
      <c r="AZ104" s="562"/>
      <c r="BA104" s="560">
        <v>160</v>
      </c>
      <c r="BB104" s="561"/>
      <c r="BC104" s="562"/>
      <c r="BD104" s="560">
        <v>160</v>
      </c>
      <c r="BE104" s="561"/>
      <c r="BF104" s="562"/>
      <c r="BG104" s="560">
        <v>160</v>
      </c>
      <c r="BH104" s="561"/>
      <c r="BI104" s="562"/>
      <c r="BJ104" s="560">
        <v>160</v>
      </c>
      <c r="BK104" s="561"/>
      <c r="BL104" s="562"/>
      <c r="BM104" s="280">
        <f t="shared" si="71"/>
        <v>0</v>
      </c>
      <c r="BN104" s="279">
        <f t="shared" si="72"/>
        <v>0</v>
      </c>
      <c r="BO104" s="280">
        <f t="shared" si="73"/>
        <v>0</v>
      </c>
      <c r="BP104" s="281">
        <f t="shared" si="74"/>
        <v>0</v>
      </c>
      <c r="BQ104" s="23"/>
      <c r="BR104" s="23"/>
      <c r="BS104" s="174">
        <v>160</v>
      </c>
      <c r="BT104" s="573"/>
      <c r="BU104" s="175"/>
      <c r="BV104" s="174">
        <v>160</v>
      </c>
      <c r="BW104" s="573"/>
      <c r="BX104" s="175"/>
      <c r="BY104" s="174">
        <v>160</v>
      </c>
      <c r="BZ104" s="573"/>
      <c r="CA104" s="175"/>
      <c r="CB104" s="174">
        <v>160</v>
      </c>
      <c r="CC104" s="573"/>
      <c r="CD104" s="175"/>
      <c r="CE104" s="174">
        <v>160</v>
      </c>
      <c r="CF104" s="573"/>
      <c r="CG104" s="175"/>
      <c r="CH104" s="174">
        <v>160</v>
      </c>
      <c r="CI104" s="573"/>
      <c r="CJ104" s="175"/>
      <c r="CK104" s="174">
        <v>160</v>
      </c>
      <c r="CL104" s="573"/>
      <c r="CM104" s="175"/>
      <c r="CN104" s="174">
        <v>160</v>
      </c>
      <c r="CO104" s="573"/>
      <c r="CP104" s="175"/>
      <c r="CQ104" s="174">
        <v>160</v>
      </c>
      <c r="CR104" s="573"/>
      <c r="CS104" s="175"/>
      <c r="CT104" s="174">
        <v>160</v>
      </c>
      <c r="CU104" s="573"/>
      <c r="CV104" s="175"/>
      <c r="CW104" s="174">
        <v>160</v>
      </c>
      <c r="CX104" s="573"/>
      <c r="CY104" s="175"/>
      <c r="CZ104" s="174">
        <v>160</v>
      </c>
      <c r="DA104" s="573"/>
      <c r="DB104" s="175"/>
      <c r="DC104" s="278">
        <f t="shared" si="75"/>
        <v>0</v>
      </c>
      <c r="DD104" s="279">
        <f t="shared" si="76"/>
        <v>0</v>
      </c>
      <c r="DE104" s="280">
        <f t="shared" si="77"/>
        <v>0</v>
      </c>
      <c r="DF104" s="281">
        <f t="shared" si="78"/>
        <v>0</v>
      </c>
      <c r="DG104" s="23"/>
      <c r="DH104" s="23"/>
      <c r="DI104" s="174">
        <v>160</v>
      </c>
      <c r="DJ104" s="573"/>
      <c r="DK104" s="175"/>
      <c r="DL104" s="174">
        <v>160</v>
      </c>
      <c r="DM104" s="573"/>
      <c r="DN104" s="175"/>
      <c r="DO104" s="174">
        <v>160</v>
      </c>
      <c r="DP104" s="573"/>
      <c r="DQ104" s="175"/>
      <c r="DR104" s="174">
        <v>160</v>
      </c>
      <c r="DS104" s="573"/>
      <c r="DT104" s="175"/>
      <c r="DU104" s="174">
        <v>160</v>
      </c>
      <c r="DV104" s="573"/>
      <c r="DW104" s="175"/>
      <c r="DX104" s="174">
        <v>160</v>
      </c>
      <c r="DY104" s="573"/>
      <c r="DZ104" s="175"/>
      <c r="EA104" s="174">
        <v>160</v>
      </c>
      <c r="EB104" s="573"/>
      <c r="EC104" s="175"/>
      <c r="ED104" s="174">
        <v>160</v>
      </c>
      <c r="EE104" s="573"/>
      <c r="EF104" s="175"/>
      <c r="EG104" s="174">
        <v>160</v>
      </c>
      <c r="EH104" s="573"/>
      <c r="EI104" s="175"/>
      <c r="EJ104" s="174">
        <v>160</v>
      </c>
      <c r="EK104" s="573"/>
      <c r="EL104" s="175"/>
      <c r="EM104" s="174">
        <v>160</v>
      </c>
      <c r="EN104" s="573"/>
      <c r="EO104" s="175"/>
      <c r="EP104" s="174">
        <v>160</v>
      </c>
      <c r="EQ104" s="573"/>
      <c r="ER104" s="175"/>
      <c r="ES104" s="278">
        <f t="shared" si="79"/>
        <v>0</v>
      </c>
      <c r="ET104" s="279">
        <f t="shared" si="80"/>
        <v>0</v>
      </c>
      <c r="EU104" s="280">
        <f t="shared" si="81"/>
        <v>0</v>
      </c>
      <c r="EV104" s="281">
        <f t="shared" si="82"/>
        <v>0</v>
      </c>
      <c r="EW104" s="23"/>
      <c r="EX104" s="23"/>
      <c r="EY104" s="174">
        <v>160</v>
      </c>
      <c r="EZ104" s="573"/>
      <c r="FA104" s="175"/>
      <c r="FB104" s="174">
        <v>160</v>
      </c>
      <c r="FC104" s="573"/>
      <c r="FD104" s="175"/>
      <c r="FE104" s="174">
        <v>160</v>
      </c>
      <c r="FF104" s="573"/>
      <c r="FG104" s="175"/>
      <c r="FH104" s="174">
        <v>160</v>
      </c>
      <c r="FI104" s="573"/>
      <c r="FJ104" s="175"/>
      <c r="FK104" s="174">
        <v>160</v>
      </c>
      <c r="FL104" s="573"/>
      <c r="FM104" s="175"/>
      <c r="FN104" s="174">
        <v>160</v>
      </c>
      <c r="FO104" s="573"/>
      <c r="FP104" s="175"/>
      <c r="FQ104" s="174">
        <v>160</v>
      </c>
      <c r="FR104" s="573"/>
      <c r="FS104" s="175"/>
      <c r="FT104" s="174">
        <v>160</v>
      </c>
      <c r="FU104" s="573"/>
      <c r="FV104" s="175"/>
      <c r="FW104" s="174">
        <v>160</v>
      </c>
      <c r="FX104" s="573"/>
      <c r="FY104" s="175"/>
      <c r="FZ104" s="174">
        <v>160</v>
      </c>
      <c r="GA104" s="573"/>
      <c r="GB104" s="175"/>
      <c r="GC104" s="174">
        <v>160</v>
      </c>
      <c r="GD104" s="573"/>
      <c r="GE104" s="175"/>
      <c r="GF104" s="174">
        <v>160</v>
      </c>
      <c r="GG104" s="573"/>
      <c r="GH104" s="175"/>
      <c r="GI104" s="278">
        <f t="shared" si="83"/>
        <v>0</v>
      </c>
      <c r="GJ104" s="279">
        <f t="shared" si="84"/>
        <v>0</v>
      </c>
      <c r="GK104" s="280">
        <f t="shared" si="85"/>
        <v>0</v>
      </c>
      <c r="GL104" s="281">
        <f t="shared" si="86"/>
        <v>0</v>
      </c>
      <c r="GM104" s="23"/>
      <c r="GN104" s="23"/>
      <c r="GO104" s="174">
        <v>160</v>
      </c>
      <c r="GP104" s="573"/>
      <c r="GQ104" s="175"/>
      <c r="GR104" s="174">
        <v>160</v>
      </c>
      <c r="GS104" s="573"/>
      <c r="GT104" s="175"/>
      <c r="GU104" s="174">
        <v>160</v>
      </c>
      <c r="GV104" s="573"/>
      <c r="GW104" s="175"/>
      <c r="GX104" s="174">
        <v>160</v>
      </c>
      <c r="GY104" s="573"/>
      <c r="GZ104" s="175"/>
      <c r="HA104" s="174">
        <v>160</v>
      </c>
      <c r="HB104" s="573"/>
      <c r="HC104" s="175"/>
      <c r="HD104" s="174">
        <v>160</v>
      </c>
      <c r="HE104" s="573"/>
      <c r="HF104" s="175"/>
      <c r="HG104" s="174">
        <v>160</v>
      </c>
      <c r="HH104" s="573"/>
      <c r="HI104" s="175"/>
      <c r="HJ104" s="174">
        <v>160</v>
      </c>
      <c r="HK104" s="573"/>
      <c r="HL104" s="175"/>
      <c r="HM104" s="174">
        <v>160</v>
      </c>
      <c r="HN104" s="573"/>
      <c r="HO104" s="175"/>
      <c r="HP104" s="174">
        <v>160</v>
      </c>
      <c r="HQ104" s="573"/>
      <c r="HR104" s="175"/>
      <c r="HS104" s="174">
        <v>160</v>
      </c>
      <c r="HT104" s="573"/>
      <c r="HU104" s="175"/>
      <c r="HV104" s="174">
        <v>160</v>
      </c>
      <c r="HW104" s="573"/>
      <c r="HX104" s="175"/>
      <c r="HY104" s="278">
        <f t="shared" si="87"/>
        <v>0</v>
      </c>
      <c r="HZ104" s="279">
        <f t="shared" si="88"/>
        <v>0</v>
      </c>
      <c r="IA104" s="280">
        <f t="shared" si="89"/>
        <v>0</v>
      </c>
      <c r="IB104" s="281">
        <f t="shared" si="90"/>
        <v>0</v>
      </c>
      <c r="IC104" s="23"/>
      <c r="ID104" s="23"/>
      <c r="IE104" s="174">
        <v>160</v>
      </c>
      <c r="IF104" s="573"/>
      <c r="IG104" s="175"/>
      <c r="IH104" s="174">
        <v>160</v>
      </c>
      <c r="II104" s="573"/>
      <c r="IJ104" s="175"/>
      <c r="IK104" s="174">
        <v>160</v>
      </c>
      <c r="IL104" s="573"/>
      <c r="IM104" s="175"/>
      <c r="IN104" s="174">
        <v>160</v>
      </c>
      <c r="IO104" s="573"/>
      <c r="IP104" s="175"/>
      <c r="IQ104" s="174">
        <v>160</v>
      </c>
      <c r="IR104" s="573"/>
      <c r="IS104" s="175"/>
      <c r="IT104" s="174">
        <v>160</v>
      </c>
      <c r="IU104" s="573"/>
      <c r="IV104" s="175"/>
      <c r="IW104" s="174">
        <v>160</v>
      </c>
      <c r="IX104" s="573"/>
      <c r="IY104" s="175"/>
      <c r="IZ104" s="174">
        <v>160</v>
      </c>
      <c r="JA104" s="573"/>
      <c r="JB104" s="175"/>
      <c r="JC104" s="174">
        <v>160</v>
      </c>
      <c r="JD104" s="573"/>
      <c r="JE104" s="175"/>
      <c r="JF104" s="174">
        <v>160</v>
      </c>
      <c r="JG104" s="573"/>
      <c r="JH104" s="175"/>
      <c r="JI104" s="174">
        <v>160</v>
      </c>
      <c r="JJ104" s="573"/>
      <c r="JK104" s="175"/>
      <c r="JL104" s="174">
        <v>160</v>
      </c>
      <c r="JM104" s="573"/>
      <c r="JN104" s="175"/>
      <c r="JO104" s="278">
        <f t="shared" si="91"/>
        <v>0</v>
      </c>
      <c r="JP104" s="279">
        <f t="shared" si="92"/>
        <v>0</v>
      </c>
      <c r="JQ104" s="280">
        <f t="shared" si="93"/>
        <v>0</v>
      </c>
      <c r="JR104" s="281">
        <f t="shared" si="94"/>
        <v>0</v>
      </c>
      <c r="JS104" s="23"/>
      <c r="JT104" s="23"/>
      <c r="JU104" s="174">
        <v>160</v>
      </c>
      <c r="JV104" s="573"/>
      <c r="JW104" s="175"/>
      <c r="JX104" s="174">
        <v>160</v>
      </c>
      <c r="JY104" s="573"/>
      <c r="JZ104" s="175"/>
      <c r="KA104" s="174">
        <v>160</v>
      </c>
      <c r="KB104" s="573"/>
      <c r="KC104" s="175"/>
      <c r="KD104" s="174">
        <v>160</v>
      </c>
      <c r="KE104" s="573"/>
      <c r="KF104" s="175"/>
      <c r="KG104" s="174">
        <v>160</v>
      </c>
      <c r="KH104" s="573"/>
      <c r="KI104" s="175"/>
      <c r="KJ104" s="174">
        <v>160</v>
      </c>
      <c r="KK104" s="573"/>
      <c r="KL104" s="175"/>
      <c r="KM104" s="174">
        <v>160</v>
      </c>
      <c r="KN104" s="573"/>
      <c r="KO104" s="175"/>
      <c r="KP104" s="174">
        <v>160</v>
      </c>
      <c r="KQ104" s="573"/>
      <c r="KR104" s="175"/>
      <c r="KS104" s="174">
        <v>160</v>
      </c>
      <c r="KT104" s="573"/>
      <c r="KU104" s="175"/>
      <c r="KV104" s="174">
        <v>160</v>
      </c>
      <c r="KW104" s="573"/>
      <c r="KX104" s="175"/>
      <c r="KY104" s="174">
        <v>160</v>
      </c>
      <c r="KZ104" s="573"/>
      <c r="LA104" s="175"/>
      <c r="LB104" s="174">
        <v>160</v>
      </c>
      <c r="LC104" s="573"/>
      <c r="LD104" s="175"/>
      <c r="LE104" s="278">
        <f t="shared" si="95"/>
        <v>0</v>
      </c>
      <c r="LF104" s="279">
        <f t="shared" si="96"/>
        <v>0</v>
      </c>
      <c r="LG104" s="280">
        <f t="shared" si="97"/>
        <v>0</v>
      </c>
      <c r="LH104" s="281">
        <f t="shared" si="98"/>
        <v>0</v>
      </c>
      <c r="LI104" s="23"/>
      <c r="LJ104" s="23"/>
      <c r="LK104" s="174">
        <v>160</v>
      </c>
      <c r="LL104" s="573"/>
      <c r="LM104" s="175"/>
      <c r="LN104" s="174">
        <v>160</v>
      </c>
      <c r="LO104" s="573"/>
      <c r="LP104" s="175"/>
      <c r="LQ104" s="174">
        <v>160</v>
      </c>
      <c r="LR104" s="573"/>
      <c r="LS104" s="175"/>
      <c r="LT104" s="174">
        <v>160</v>
      </c>
      <c r="LU104" s="573"/>
      <c r="LV104" s="175"/>
      <c r="LW104" s="174">
        <v>160</v>
      </c>
      <c r="LX104" s="573"/>
      <c r="LY104" s="175"/>
      <c r="LZ104" s="174">
        <v>160</v>
      </c>
      <c r="MA104" s="573"/>
      <c r="MB104" s="175"/>
      <c r="MC104" s="174">
        <v>160</v>
      </c>
      <c r="MD104" s="573"/>
      <c r="ME104" s="175"/>
      <c r="MF104" s="174">
        <v>160</v>
      </c>
      <c r="MG104" s="573"/>
      <c r="MH104" s="175"/>
      <c r="MI104" s="174">
        <v>160</v>
      </c>
      <c r="MJ104" s="573"/>
      <c r="MK104" s="175"/>
      <c r="ML104" s="174">
        <v>160</v>
      </c>
      <c r="MM104" s="573"/>
      <c r="MN104" s="175"/>
      <c r="MO104" s="174">
        <v>160</v>
      </c>
      <c r="MP104" s="573"/>
      <c r="MQ104" s="175"/>
      <c r="MR104" s="174">
        <v>160</v>
      </c>
      <c r="MS104" s="573"/>
      <c r="MT104" s="175"/>
      <c r="MU104" s="278">
        <f t="shared" si="99"/>
        <v>0</v>
      </c>
      <c r="MV104" s="279">
        <f t="shared" si="100"/>
        <v>0</v>
      </c>
      <c r="MW104" s="280">
        <f t="shared" si="101"/>
        <v>0</v>
      </c>
      <c r="MX104" s="281">
        <f t="shared" si="102"/>
        <v>0</v>
      </c>
      <c r="MY104" s="23"/>
      <c r="MZ104" s="23"/>
      <c r="NA104" s="174">
        <v>160</v>
      </c>
      <c r="NB104" s="573"/>
      <c r="NC104" s="175"/>
      <c r="ND104" s="174">
        <v>160</v>
      </c>
      <c r="NE104" s="573"/>
      <c r="NF104" s="175"/>
      <c r="NG104" s="174">
        <v>160</v>
      </c>
      <c r="NH104" s="573"/>
      <c r="NI104" s="175"/>
      <c r="NJ104" s="174">
        <v>160</v>
      </c>
      <c r="NK104" s="573"/>
      <c r="NL104" s="175"/>
      <c r="NM104" s="174">
        <v>160</v>
      </c>
      <c r="NN104" s="573"/>
      <c r="NO104" s="175"/>
      <c r="NP104" s="174">
        <v>160</v>
      </c>
      <c r="NQ104" s="573"/>
      <c r="NR104" s="175"/>
      <c r="NS104" s="174">
        <v>160</v>
      </c>
      <c r="NT104" s="573"/>
      <c r="NU104" s="175"/>
      <c r="NV104" s="174">
        <v>160</v>
      </c>
      <c r="NW104" s="573"/>
      <c r="NX104" s="175"/>
      <c r="NY104" s="174">
        <v>160</v>
      </c>
      <c r="NZ104" s="573"/>
      <c r="OA104" s="175"/>
      <c r="OB104" s="174">
        <v>160</v>
      </c>
      <c r="OC104" s="573"/>
      <c r="OD104" s="175"/>
      <c r="OE104" s="174">
        <v>160</v>
      </c>
      <c r="OF104" s="573"/>
      <c r="OG104" s="175"/>
      <c r="OH104" s="174">
        <v>160</v>
      </c>
      <c r="OI104" s="573"/>
      <c r="OJ104" s="175"/>
      <c r="OK104" s="278">
        <f t="shared" si="103"/>
        <v>0</v>
      </c>
      <c r="OL104" s="279">
        <f t="shared" si="104"/>
        <v>0</v>
      </c>
      <c r="OM104" s="280">
        <f t="shared" si="105"/>
        <v>0</v>
      </c>
      <c r="ON104" s="281">
        <f t="shared" si="106"/>
        <v>0</v>
      </c>
      <c r="OO104" s="23"/>
      <c r="OP104" s="23"/>
      <c r="OQ104" s="571" t="s">
        <v>297</v>
      </c>
      <c r="OR104" s="577">
        <v>160</v>
      </c>
      <c r="OS104" s="573"/>
      <c r="OT104" s="175"/>
      <c r="OU104" s="278">
        <f t="shared" si="107"/>
        <v>0</v>
      </c>
      <c r="OV104" s="281">
        <f t="shared" si="108"/>
        <v>0</v>
      </c>
      <c r="OW104" s="280">
        <f t="shared" si="109"/>
        <v>0</v>
      </c>
      <c r="OX104" s="281">
        <f t="shared" si="110"/>
        <v>0</v>
      </c>
      <c r="OY104" s="574"/>
      <c r="OZ104" s="23"/>
      <c r="PA104" s="23"/>
      <c r="PB104" s="274">
        <f t="shared" si="115"/>
        <v>0</v>
      </c>
      <c r="PC104" s="275">
        <f t="shared" si="116"/>
        <v>0</v>
      </c>
      <c r="PD104" s="280">
        <f t="shared" si="117"/>
        <v>0</v>
      </c>
      <c r="PE104" s="281">
        <f t="shared" si="118"/>
        <v>0</v>
      </c>
      <c r="PF104" s="276">
        <f t="shared" si="119"/>
        <v>0</v>
      </c>
      <c r="PG104" s="277">
        <f t="shared" si="120"/>
        <v>0</v>
      </c>
      <c r="PH104" s="280">
        <f t="shared" si="121"/>
        <v>0</v>
      </c>
      <c r="PI104" s="279">
        <f t="shared" si="122"/>
        <v>0</v>
      </c>
      <c r="PJ104" s="406">
        <f t="shared" si="111"/>
        <v>0</v>
      </c>
      <c r="PK104" s="368">
        <f t="shared" si="112"/>
        <v>0</v>
      </c>
      <c r="PL104" s="409" t="s">
        <v>338</v>
      </c>
      <c r="PM104" s="373" t="s">
        <v>338</v>
      </c>
      <c r="PN104" s="406">
        <f t="shared" si="113"/>
        <v>0</v>
      </c>
      <c r="PO104" s="368">
        <f t="shared" si="114"/>
        <v>0</v>
      </c>
      <c r="PR104" s="23"/>
    </row>
    <row r="105" spans="1:440" s="26" customFormat="1" ht="16.5" customHeight="1" x14ac:dyDescent="0.25">
      <c r="B105" s="118" t="s">
        <v>59</v>
      </c>
      <c r="C105" s="1094"/>
      <c r="D105" s="1095"/>
      <c r="E105" s="320"/>
      <c r="F105" s="656">
        <v>1</v>
      </c>
      <c r="G105" s="321"/>
      <c r="H105" s="122"/>
      <c r="I105" s="112">
        <f>INT(ROUND(F105,2)*(IF(RIGHT(G105,1)="*",data!$J$3*H105+(IF(H105&gt;0, data!$K$3,0)),(IF(G105&gt;0,data!$J$3*RIGHT(G105,5)+data!$K$3,0)))))</f>
        <v>0</v>
      </c>
      <c r="J105" s="112">
        <f>IF(E105&gt;0,I105*E105,0)</f>
        <v>0</v>
      </c>
      <c r="K105" s="112"/>
      <c r="L105" s="317"/>
      <c r="M105" s="316"/>
      <c r="N105" s="112">
        <f>INT(ROUND(F105,2)*(IF(J105&gt;0,(IF(L105="ano",data!$J$6,0)),0)))</f>
        <v>0</v>
      </c>
      <c r="O105" s="114">
        <f>IF(M105&gt;E105,N105*E105,N105*M105)</f>
        <v>0</v>
      </c>
      <c r="P105" s="123">
        <f>J105+O105</f>
        <v>0</v>
      </c>
      <c r="R105" s="116" t="str">
        <f t="shared" si="61"/>
        <v/>
      </c>
      <c r="S105" s="688"/>
      <c r="T105" s="117" t="s">
        <v>338</v>
      </c>
      <c r="U105" s="377" t="str">
        <f t="shared" si="62"/>
        <v/>
      </c>
      <c r="V105" s="26">
        <f>IF(P105&gt;0,IF(ISTEXT(C105)=TRUE,0,1),0)</f>
        <v>0</v>
      </c>
      <c r="W105" s="26">
        <f>IF(H105&gt;0,IF(RIGHT(G105,1)="*",0,1),0)</f>
        <v>0</v>
      </c>
      <c r="X105" s="26">
        <f>IF(OR(G105=data!$I$18,G105=data!$I$19,G105=data!$I$20,G105=data!$I$21,G105=data!$I$22,G105=data!$I$23,G105=data!$I$24,G105=data!$I$25,G105=data!$I$26,G105=data!$I$27,G105=data!$I$28,G105=data!$I$29,G105=data!$I$30,G105=data!$I$31,G105=data!$I$32,G105=data!$I$33,G105=data!$I$34,G105=data!$I$35,G105=data!$I$36,G105=data!$I$37,G105=data!$I$38,G105=data!$I$39,G105=data!$I$40,G105=data!$I$41,G105=data!$I$42,G105=data!$I$43,G105=data!$I$44),1,0)</f>
        <v>0</v>
      </c>
      <c r="Z105" s="176" t="s">
        <v>297</v>
      </c>
      <c r="AA105" s="10"/>
      <c r="AB105" s="10"/>
      <c r="AC105" s="168">
        <v>160</v>
      </c>
      <c r="AD105" s="328"/>
      <c r="AE105" s="223"/>
      <c r="AF105" s="168">
        <v>160</v>
      </c>
      <c r="AG105" s="328"/>
      <c r="AH105" s="223"/>
      <c r="AI105" s="168">
        <v>160</v>
      </c>
      <c r="AJ105" s="328"/>
      <c r="AK105" s="223"/>
      <c r="AL105" s="168">
        <v>160</v>
      </c>
      <c r="AM105" s="328"/>
      <c r="AN105" s="223"/>
      <c r="AO105" s="168">
        <v>160</v>
      </c>
      <c r="AP105" s="328"/>
      <c r="AQ105" s="223"/>
      <c r="AR105" s="168">
        <v>160</v>
      </c>
      <c r="AS105" s="328"/>
      <c r="AT105" s="223"/>
      <c r="AU105" s="168">
        <v>160</v>
      </c>
      <c r="AV105" s="328"/>
      <c r="AW105" s="223"/>
      <c r="AX105" s="168">
        <v>160</v>
      </c>
      <c r="AY105" s="328"/>
      <c r="AZ105" s="223"/>
      <c r="BA105" s="168">
        <v>160</v>
      </c>
      <c r="BB105" s="328"/>
      <c r="BC105" s="223"/>
      <c r="BD105" s="168">
        <v>160</v>
      </c>
      <c r="BE105" s="328"/>
      <c r="BF105" s="223"/>
      <c r="BG105" s="168">
        <v>160</v>
      </c>
      <c r="BH105" s="328"/>
      <c r="BI105" s="223"/>
      <c r="BJ105" s="168">
        <v>160</v>
      </c>
      <c r="BK105" s="328"/>
      <c r="BL105" s="223"/>
      <c r="BM105" s="280">
        <f t="shared" si="71"/>
        <v>0</v>
      </c>
      <c r="BN105" s="279">
        <f t="shared" si="72"/>
        <v>0</v>
      </c>
      <c r="BO105" s="280">
        <f t="shared" si="73"/>
        <v>0</v>
      </c>
      <c r="BP105" s="281">
        <f t="shared" si="74"/>
        <v>0</v>
      </c>
      <c r="BQ105" s="4"/>
      <c r="BR105" s="4"/>
      <c r="BS105" s="164">
        <v>160</v>
      </c>
      <c r="BT105" s="327"/>
      <c r="BU105" s="177"/>
      <c r="BV105" s="164">
        <v>160</v>
      </c>
      <c r="BW105" s="327"/>
      <c r="BX105" s="177"/>
      <c r="BY105" s="164">
        <v>160</v>
      </c>
      <c r="BZ105" s="327"/>
      <c r="CA105" s="177"/>
      <c r="CB105" s="164">
        <v>160</v>
      </c>
      <c r="CC105" s="327"/>
      <c r="CD105" s="177"/>
      <c r="CE105" s="164">
        <v>160</v>
      </c>
      <c r="CF105" s="327"/>
      <c r="CG105" s="177"/>
      <c r="CH105" s="164">
        <v>160</v>
      </c>
      <c r="CI105" s="327"/>
      <c r="CJ105" s="177"/>
      <c r="CK105" s="164">
        <v>160</v>
      </c>
      <c r="CL105" s="327"/>
      <c r="CM105" s="177"/>
      <c r="CN105" s="164">
        <v>160</v>
      </c>
      <c r="CO105" s="327"/>
      <c r="CP105" s="177"/>
      <c r="CQ105" s="164">
        <v>160</v>
      </c>
      <c r="CR105" s="327"/>
      <c r="CS105" s="177"/>
      <c r="CT105" s="164">
        <v>160</v>
      </c>
      <c r="CU105" s="327"/>
      <c r="CV105" s="177"/>
      <c r="CW105" s="164">
        <v>160</v>
      </c>
      <c r="CX105" s="327"/>
      <c r="CY105" s="177"/>
      <c r="CZ105" s="164">
        <v>160</v>
      </c>
      <c r="DA105" s="327"/>
      <c r="DB105" s="177"/>
      <c r="DC105" s="278">
        <f t="shared" si="75"/>
        <v>0</v>
      </c>
      <c r="DD105" s="279">
        <f t="shared" si="76"/>
        <v>0</v>
      </c>
      <c r="DE105" s="280">
        <f t="shared" si="77"/>
        <v>0</v>
      </c>
      <c r="DF105" s="281">
        <f t="shared" si="78"/>
        <v>0</v>
      </c>
      <c r="DG105" s="4"/>
      <c r="DH105" s="4"/>
      <c r="DI105" s="164">
        <v>160</v>
      </c>
      <c r="DJ105" s="327"/>
      <c r="DK105" s="177"/>
      <c r="DL105" s="164">
        <v>160</v>
      </c>
      <c r="DM105" s="327"/>
      <c r="DN105" s="177"/>
      <c r="DO105" s="164">
        <v>160</v>
      </c>
      <c r="DP105" s="327"/>
      <c r="DQ105" s="177"/>
      <c r="DR105" s="164">
        <v>160</v>
      </c>
      <c r="DS105" s="327"/>
      <c r="DT105" s="177"/>
      <c r="DU105" s="164">
        <v>160</v>
      </c>
      <c r="DV105" s="327"/>
      <c r="DW105" s="177"/>
      <c r="DX105" s="164">
        <v>160</v>
      </c>
      <c r="DY105" s="327"/>
      <c r="DZ105" s="177"/>
      <c r="EA105" s="164">
        <v>160</v>
      </c>
      <c r="EB105" s="327"/>
      <c r="EC105" s="177"/>
      <c r="ED105" s="164">
        <v>160</v>
      </c>
      <c r="EE105" s="327"/>
      <c r="EF105" s="177"/>
      <c r="EG105" s="164">
        <v>160</v>
      </c>
      <c r="EH105" s="327"/>
      <c r="EI105" s="177"/>
      <c r="EJ105" s="164">
        <v>160</v>
      </c>
      <c r="EK105" s="327"/>
      <c r="EL105" s="177"/>
      <c r="EM105" s="164">
        <v>160</v>
      </c>
      <c r="EN105" s="327"/>
      <c r="EO105" s="177"/>
      <c r="EP105" s="164">
        <v>160</v>
      </c>
      <c r="EQ105" s="327"/>
      <c r="ER105" s="177"/>
      <c r="ES105" s="278">
        <f t="shared" si="79"/>
        <v>0</v>
      </c>
      <c r="ET105" s="279">
        <f t="shared" si="80"/>
        <v>0</v>
      </c>
      <c r="EU105" s="280">
        <f t="shared" si="81"/>
        <v>0</v>
      </c>
      <c r="EV105" s="281">
        <f t="shared" si="82"/>
        <v>0</v>
      </c>
      <c r="EW105" s="4"/>
      <c r="EX105" s="4"/>
      <c r="EY105" s="164">
        <v>160</v>
      </c>
      <c r="EZ105" s="327"/>
      <c r="FA105" s="177"/>
      <c r="FB105" s="164">
        <v>160</v>
      </c>
      <c r="FC105" s="327"/>
      <c r="FD105" s="177"/>
      <c r="FE105" s="164">
        <v>160</v>
      </c>
      <c r="FF105" s="327"/>
      <c r="FG105" s="177"/>
      <c r="FH105" s="164">
        <v>160</v>
      </c>
      <c r="FI105" s="327"/>
      <c r="FJ105" s="177"/>
      <c r="FK105" s="164">
        <v>160</v>
      </c>
      <c r="FL105" s="327"/>
      <c r="FM105" s="177"/>
      <c r="FN105" s="164">
        <v>160</v>
      </c>
      <c r="FO105" s="327"/>
      <c r="FP105" s="177"/>
      <c r="FQ105" s="164">
        <v>160</v>
      </c>
      <c r="FR105" s="327"/>
      <c r="FS105" s="177"/>
      <c r="FT105" s="164">
        <v>160</v>
      </c>
      <c r="FU105" s="327"/>
      <c r="FV105" s="177"/>
      <c r="FW105" s="164">
        <v>160</v>
      </c>
      <c r="FX105" s="327"/>
      <c r="FY105" s="177"/>
      <c r="FZ105" s="164">
        <v>160</v>
      </c>
      <c r="GA105" s="327"/>
      <c r="GB105" s="177"/>
      <c r="GC105" s="164">
        <v>160</v>
      </c>
      <c r="GD105" s="327"/>
      <c r="GE105" s="177"/>
      <c r="GF105" s="164">
        <v>160</v>
      </c>
      <c r="GG105" s="327"/>
      <c r="GH105" s="177"/>
      <c r="GI105" s="278">
        <f t="shared" si="83"/>
        <v>0</v>
      </c>
      <c r="GJ105" s="279">
        <f t="shared" si="84"/>
        <v>0</v>
      </c>
      <c r="GK105" s="280">
        <f t="shared" si="85"/>
        <v>0</v>
      </c>
      <c r="GL105" s="281">
        <f t="shared" si="86"/>
        <v>0</v>
      </c>
      <c r="GM105" s="4"/>
      <c r="GN105" s="4"/>
      <c r="GO105" s="164">
        <v>160</v>
      </c>
      <c r="GP105" s="327"/>
      <c r="GQ105" s="177"/>
      <c r="GR105" s="164">
        <v>160</v>
      </c>
      <c r="GS105" s="327"/>
      <c r="GT105" s="177"/>
      <c r="GU105" s="164">
        <v>160</v>
      </c>
      <c r="GV105" s="327"/>
      <c r="GW105" s="177"/>
      <c r="GX105" s="164">
        <v>160</v>
      </c>
      <c r="GY105" s="327"/>
      <c r="GZ105" s="177"/>
      <c r="HA105" s="164">
        <v>160</v>
      </c>
      <c r="HB105" s="327"/>
      <c r="HC105" s="177"/>
      <c r="HD105" s="164">
        <v>160</v>
      </c>
      <c r="HE105" s="327"/>
      <c r="HF105" s="177"/>
      <c r="HG105" s="164">
        <v>160</v>
      </c>
      <c r="HH105" s="327"/>
      <c r="HI105" s="177"/>
      <c r="HJ105" s="164">
        <v>160</v>
      </c>
      <c r="HK105" s="327"/>
      <c r="HL105" s="177"/>
      <c r="HM105" s="164">
        <v>160</v>
      </c>
      <c r="HN105" s="327"/>
      <c r="HO105" s="177"/>
      <c r="HP105" s="164">
        <v>160</v>
      </c>
      <c r="HQ105" s="327"/>
      <c r="HR105" s="177"/>
      <c r="HS105" s="164">
        <v>160</v>
      </c>
      <c r="HT105" s="327"/>
      <c r="HU105" s="177"/>
      <c r="HV105" s="164">
        <v>160</v>
      </c>
      <c r="HW105" s="327"/>
      <c r="HX105" s="177"/>
      <c r="HY105" s="278">
        <f t="shared" si="87"/>
        <v>0</v>
      </c>
      <c r="HZ105" s="279">
        <f t="shared" si="88"/>
        <v>0</v>
      </c>
      <c r="IA105" s="280">
        <f t="shared" si="89"/>
        <v>0</v>
      </c>
      <c r="IB105" s="281">
        <f t="shared" si="90"/>
        <v>0</v>
      </c>
      <c r="IC105" s="4"/>
      <c r="ID105" s="4"/>
      <c r="IE105" s="164">
        <v>160</v>
      </c>
      <c r="IF105" s="327"/>
      <c r="IG105" s="177"/>
      <c r="IH105" s="164">
        <v>160</v>
      </c>
      <c r="II105" s="327"/>
      <c r="IJ105" s="177"/>
      <c r="IK105" s="164">
        <v>160</v>
      </c>
      <c r="IL105" s="327"/>
      <c r="IM105" s="177"/>
      <c r="IN105" s="164">
        <v>160</v>
      </c>
      <c r="IO105" s="327"/>
      <c r="IP105" s="177"/>
      <c r="IQ105" s="164">
        <v>160</v>
      </c>
      <c r="IR105" s="327"/>
      <c r="IS105" s="177"/>
      <c r="IT105" s="164">
        <v>160</v>
      </c>
      <c r="IU105" s="327"/>
      <c r="IV105" s="177"/>
      <c r="IW105" s="164">
        <v>160</v>
      </c>
      <c r="IX105" s="327"/>
      <c r="IY105" s="177"/>
      <c r="IZ105" s="164">
        <v>160</v>
      </c>
      <c r="JA105" s="327"/>
      <c r="JB105" s="177"/>
      <c r="JC105" s="164">
        <v>160</v>
      </c>
      <c r="JD105" s="327"/>
      <c r="JE105" s="177"/>
      <c r="JF105" s="164">
        <v>160</v>
      </c>
      <c r="JG105" s="327"/>
      <c r="JH105" s="177"/>
      <c r="JI105" s="164">
        <v>160</v>
      </c>
      <c r="JJ105" s="327"/>
      <c r="JK105" s="177"/>
      <c r="JL105" s="164">
        <v>160</v>
      </c>
      <c r="JM105" s="327"/>
      <c r="JN105" s="177"/>
      <c r="JO105" s="278">
        <f t="shared" si="91"/>
        <v>0</v>
      </c>
      <c r="JP105" s="279">
        <f t="shared" si="92"/>
        <v>0</v>
      </c>
      <c r="JQ105" s="280">
        <f t="shared" si="93"/>
        <v>0</v>
      </c>
      <c r="JR105" s="281">
        <f t="shared" si="94"/>
        <v>0</v>
      </c>
      <c r="JS105" s="4"/>
      <c r="JT105" s="4"/>
      <c r="JU105" s="164">
        <v>160</v>
      </c>
      <c r="JV105" s="327"/>
      <c r="JW105" s="177"/>
      <c r="JX105" s="164">
        <v>160</v>
      </c>
      <c r="JY105" s="327"/>
      <c r="JZ105" s="177"/>
      <c r="KA105" s="164">
        <v>160</v>
      </c>
      <c r="KB105" s="327"/>
      <c r="KC105" s="177"/>
      <c r="KD105" s="164">
        <v>160</v>
      </c>
      <c r="KE105" s="327"/>
      <c r="KF105" s="177"/>
      <c r="KG105" s="164">
        <v>160</v>
      </c>
      <c r="KH105" s="327"/>
      <c r="KI105" s="177"/>
      <c r="KJ105" s="164">
        <v>160</v>
      </c>
      <c r="KK105" s="327"/>
      <c r="KL105" s="177"/>
      <c r="KM105" s="164">
        <v>160</v>
      </c>
      <c r="KN105" s="327"/>
      <c r="KO105" s="177"/>
      <c r="KP105" s="164">
        <v>160</v>
      </c>
      <c r="KQ105" s="327"/>
      <c r="KR105" s="177"/>
      <c r="KS105" s="164">
        <v>160</v>
      </c>
      <c r="KT105" s="327"/>
      <c r="KU105" s="177"/>
      <c r="KV105" s="164">
        <v>160</v>
      </c>
      <c r="KW105" s="327"/>
      <c r="KX105" s="177"/>
      <c r="KY105" s="164">
        <v>160</v>
      </c>
      <c r="KZ105" s="327"/>
      <c r="LA105" s="177"/>
      <c r="LB105" s="164">
        <v>160</v>
      </c>
      <c r="LC105" s="327"/>
      <c r="LD105" s="177"/>
      <c r="LE105" s="278">
        <f t="shared" si="95"/>
        <v>0</v>
      </c>
      <c r="LF105" s="279">
        <f t="shared" si="96"/>
        <v>0</v>
      </c>
      <c r="LG105" s="280">
        <f t="shared" si="97"/>
        <v>0</v>
      </c>
      <c r="LH105" s="281">
        <f t="shared" si="98"/>
        <v>0</v>
      </c>
      <c r="LI105" s="4"/>
      <c r="LJ105" s="4"/>
      <c r="LK105" s="164">
        <v>160</v>
      </c>
      <c r="LL105" s="327"/>
      <c r="LM105" s="177"/>
      <c r="LN105" s="164">
        <v>160</v>
      </c>
      <c r="LO105" s="327"/>
      <c r="LP105" s="177"/>
      <c r="LQ105" s="164">
        <v>160</v>
      </c>
      <c r="LR105" s="327"/>
      <c r="LS105" s="177"/>
      <c r="LT105" s="164">
        <v>160</v>
      </c>
      <c r="LU105" s="327"/>
      <c r="LV105" s="177"/>
      <c r="LW105" s="164">
        <v>160</v>
      </c>
      <c r="LX105" s="327"/>
      <c r="LY105" s="177"/>
      <c r="LZ105" s="164">
        <v>160</v>
      </c>
      <c r="MA105" s="327"/>
      <c r="MB105" s="177"/>
      <c r="MC105" s="164">
        <v>160</v>
      </c>
      <c r="MD105" s="327"/>
      <c r="ME105" s="177"/>
      <c r="MF105" s="164">
        <v>160</v>
      </c>
      <c r="MG105" s="327"/>
      <c r="MH105" s="177"/>
      <c r="MI105" s="164">
        <v>160</v>
      </c>
      <c r="MJ105" s="327"/>
      <c r="MK105" s="177"/>
      <c r="ML105" s="164">
        <v>160</v>
      </c>
      <c r="MM105" s="327"/>
      <c r="MN105" s="177"/>
      <c r="MO105" s="164">
        <v>160</v>
      </c>
      <c r="MP105" s="327"/>
      <c r="MQ105" s="177"/>
      <c r="MR105" s="164">
        <v>160</v>
      </c>
      <c r="MS105" s="327"/>
      <c r="MT105" s="177"/>
      <c r="MU105" s="278">
        <f t="shared" si="99"/>
        <v>0</v>
      </c>
      <c r="MV105" s="279">
        <f t="shared" si="100"/>
        <v>0</v>
      </c>
      <c r="MW105" s="280">
        <f t="shared" si="101"/>
        <v>0</v>
      </c>
      <c r="MX105" s="281">
        <f t="shared" si="102"/>
        <v>0</v>
      </c>
      <c r="MY105" s="4"/>
      <c r="MZ105" s="4"/>
      <c r="NA105" s="164">
        <v>160</v>
      </c>
      <c r="NB105" s="327"/>
      <c r="NC105" s="177"/>
      <c r="ND105" s="164">
        <v>160</v>
      </c>
      <c r="NE105" s="327"/>
      <c r="NF105" s="177"/>
      <c r="NG105" s="164">
        <v>160</v>
      </c>
      <c r="NH105" s="327"/>
      <c r="NI105" s="177"/>
      <c r="NJ105" s="164">
        <v>160</v>
      </c>
      <c r="NK105" s="327"/>
      <c r="NL105" s="177"/>
      <c r="NM105" s="164">
        <v>160</v>
      </c>
      <c r="NN105" s="327"/>
      <c r="NO105" s="177"/>
      <c r="NP105" s="164">
        <v>160</v>
      </c>
      <c r="NQ105" s="327"/>
      <c r="NR105" s="177"/>
      <c r="NS105" s="164">
        <v>160</v>
      </c>
      <c r="NT105" s="327"/>
      <c r="NU105" s="177"/>
      <c r="NV105" s="164">
        <v>160</v>
      </c>
      <c r="NW105" s="327"/>
      <c r="NX105" s="177"/>
      <c r="NY105" s="164">
        <v>160</v>
      </c>
      <c r="NZ105" s="327"/>
      <c r="OA105" s="177"/>
      <c r="OB105" s="164">
        <v>160</v>
      </c>
      <c r="OC105" s="327"/>
      <c r="OD105" s="177"/>
      <c r="OE105" s="164">
        <v>160</v>
      </c>
      <c r="OF105" s="327"/>
      <c r="OG105" s="177"/>
      <c r="OH105" s="164">
        <v>160</v>
      </c>
      <c r="OI105" s="327"/>
      <c r="OJ105" s="177"/>
      <c r="OK105" s="278">
        <f t="shared" si="103"/>
        <v>0</v>
      </c>
      <c r="OL105" s="279">
        <f t="shared" si="104"/>
        <v>0</v>
      </c>
      <c r="OM105" s="280">
        <f t="shared" si="105"/>
        <v>0</v>
      </c>
      <c r="ON105" s="281">
        <f t="shared" si="106"/>
        <v>0</v>
      </c>
      <c r="OO105" s="4"/>
      <c r="OP105" s="4"/>
      <c r="OQ105" s="283" t="s">
        <v>297</v>
      </c>
      <c r="OR105" s="354">
        <v>160</v>
      </c>
      <c r="OS105" s="327"/>
      <c r="OT105" s="177"/>
      <c r="OU105" s="278">
        <f t="shared" si="107"/>
        <v>0</v>
      </c>
      <c r="OV105" s="281">
        <f t="shared" si="108"/>
        <v>0</v>
      </c>
      <c r="OW105" s="280">
        <f t="shared" si="109"/>
        <v>0</v>
      </c>
      <c r="OX105" s="281">
        <f t="shared" si="110"/>
        <v>0</v>
      </c>
      <c r="OY105" s="293"/>
      <c r="OZ105" s="4"/>
      <c r="PA105" s="4"/>
      <c r="PB105" s="274">
        <f t="shared" si="115"/>
        <v>0</v>
      </c>
      <c r="PC105" s="275">
        <f t="shared" si="116"/>
        <v>0</v>
      </c>
      <c r="PD105" s="280">
        <f t="shared" si="117"/>
        <v>0</v>
      </c>
      <c r="PE105" s="281">
        <f t="shared" si="118"/>
        <v>0</v>
      </c>
      <c r="PF105" s="276">
        <f t="shared" si="119"/>
        <v>0</v>
      </c>
      <c r="PG105" s="277">
        <f t="shared" si="120"/>
        <v>0</v>
      </c>
      <c r="PH105" s="280">
        <f t="shared" si="121"/>
        <v>0</v>
      </c>
      <c r="PI105" s="279">
        <f t="shared" si="122"/>
        <v>0</v>
      </c>
      <c r="PJ105" s="406">
        <f t="shared" si="111"/>
        <v>0</v>
      </c>
      <c r="PK105" s="368">
        <f t="shared" si="112"/>
        <v>0</v>
      </c>
      <c r="PL105" s="409" t="s">
        <v>338</v>
      </c>
      <c r="PM105" s="373" t="s">
        <v>338</v>
      </c>
      <c r="PN105" s="406">
        <f t="shared" si="113"/>
        <v>0</v>
      </c>
      <c r="PO105" s="368">
        <f t="shared" si="114"/>
        <v>0</v>
      </c>
      <c r="PR105" s="4"/>
    </row>
    <row r="106" spans="1:440" s="26" customFormat="1" ht="15" hidden="1" customHeight="1" x14ac:dyDescent="0.25">
      <c r="B106" s="118"/>
      <c r="C106" s="1092"/>
      <c r="D106" s="1093"/>
      <c r="E106" s="590"/>
      <c r="F106" s="656"/>
      <c r="G106" s="591"/>
      <c r="H106" s="119"/>
      <c r="I106" s="112">
        <f>INT(ROUND(F106,2)*(IF(RIGHT(G106,1)="*",data!$J$3*H106+(IF(H106&gt;0, data!$K$3,0)),(IF(G106&gt;0,data!$J$3*RIGHT(G106,5)+data!$K$3,0)))))</f>
        <v>0</v>
      </c>
      <c r="J106" s="112"/>
      <c r="K106" s="112"/>
      <c r="L106" s="537"/>
      <c r="M106" s="536"/>
      <c r="N106" s="112">
        <f>INT(ROUND(F106,2)*(IF(J106&gt;0,(IF(L106="ano",data!$J$6,0)),0)))</f>
        <v>0</v>
      </c>
      <c r="O106" s="114"/>
      <c r="P106" s="123"/>
      <c r="R106" s="116" t="str">
        <f t="shared" si="61"/>
        <v/>
      </c>
      <c r="S106" s="688"/>
      <c r="T106" s="117" t="s">
        <v>338</v>
      </c>
      <c r="U106" s="377" t="str">
        <f t="shared" si="62"/>
        <v/>
      </c>
      <c r="X106" s="26">
        <f>IF(OR(G106=data!$I$18,G106=data!$I$19,G106=data!$I$20,G106=data!$I$21,G106=data!$I$22,G106=data!$I$23,G106=data!$I$24,G106=data!$I$25,G106=data!$I$26,G106=data!$I$27,G106=data!$I$28,G106=data!$I$29,G106=data!$I$30,G106=data!$I$31,G106=data!$I$32,G106=data!$I$33,G106=data!$I$34,G106=data!$I$35,G106=data!$I$36,G106=data!$I$37,G106=data!$I$38,G106=data!$I$39,G106=data!$I$40,G106=data!$I$41,G106=data!$I$42,G106=data!$I$43,G106=data!$I$44),1,0)</f>
        <v>0</v>
      </c>
      <c r="Z106" s="173" t="s">
        <v>297</v>
      </c>
      <c r="AA106" s="10"/>
      <c r="AB106" s="10"/>
      <c r="AC106" s="560">
        <v>160</v>
      </c>
      <c r="AD106" s="561"/>
      <c r="AE106" s="562"/>
      <c r="AF106" s="560">
        <v>160</v>
      </c>
      <c r="AG106" s="561"/>
      <c r="AH106" s="562"/>
      <c r="AI106" s="560">
        <v>160</v>
      </c>
      <c r="AJ106" s="561"/>
      <c r="AK106" s="562"/>
      <c r="AL106" s="560">
        <v>160</v>
      </c>
      <c r="AM106" s="561"/>
      <c r="AN106" s="562"/>
      <c r="AO106" s="560">
        <v>160</v>
      </c>
      <c r="AP106" s="561"/>
      <c r="AQ106" s="562"/>
      <c r="AR106" s="560">
        <v>160</v>
      </c>
      <c r="AS106" s="561"/>
      <c r="AT106" s="562"/>
      <c r="AU106" s="560">
        <v>160</v>
      </c>
      <c r="AV106" s="561"/>
      <c r="AW106" s="562"/>
      <c r="AX106" s="560">
        <v>160</v>
      </c>
      <c r="AY106" s="561"/>
      <c r="AZ106" s="562"/>
      <c r="BA106" s="560">
        <v>160</v>
      </c>
      <c r="BB106" s="561"/>
      <c r="BC106" s="562"/>
      <c r="BD106" s="560">
        <v>160</v>
      </c>
      <c r="BE106" s="561"/>
      <c r="BF106" s="562"/>
      <c r="BG106" s="560">
        <v>160</v>
      </c>
      <c r="BH106" s="561"/>
      <c r="BI106" s="562"/>
      <c r="BJ106" s="560">
        <v>160</v>
      </c>
      <c r="BK106" s="561"/>
      <c r="BL106" s="562"/>
      <c r="BM106" s="280">
        <f t="shared" si="71"/>
        <v>0</v>
      </c>
      <c r="BN106" s="279">
        <f t="shared" si="72"/>
        <v>0</v>
      </c>
      <c r="BO106" s="280">
        <f t="shared" si="73"/>
        <v>0</v>
      </c>
      <c r="BP106" s="281">
        <f t="shared" si="74"/>
        <v>0</v>
      </c>
      <c r="BQ106" s="4"/>
      <c r="BR106" s="4"/>
      <c r="BS106" s="174">
        <v>160</v>
      </c>
      <c r="BT106" s="573"/>
      <c r="BU106" s="175"/>
      <c r="BV106" s="174">
        <v>160</v>
      </c>
      <c r="BW106" s="573"/>
      <c r="BX106" s="175"/>
      <c r="BY106" s="174">
        <v>160</v>
      </c>
      <c r="BZ106" s="573"/>
      <c r="CA106" s="175"/>
      <c r="CB106" s="174">
        <v>160</v>
      </c>
      <c r="CC106" s="573"/>
      <c r="CD106" s="175"/>
      <c r="CE106" s="174">
        <v>160</v>
      </c>
      <c r="CF106" s="573"/>
      <c r="CG106" s="175"/>
      <c r="CH106" s="174">
        <v>160</v>
      </c>
      <c r="CI106" s="573"/>
      <c r="CJ106" s="175"/>
      <c r="CK106" s="174">
        <v>160</v>
      </c>
      <c r="CL106" s="573"/>
      <c r="CM106" s="175"/>
      <c r="CN106" s="174">
        <v>160</v>
      </c>
      <c r="CO106" s="573"/>
      <c r="CP106" s="175"/>
      <c r="CQ106" s="174">
        <v>160</v>
      </c>
      <c r="CR106" s="573"/>
      <c r="CS106" s="175"/>
      <c r="CT106" s="174">
        <v>160</v>
      </c>
      <c r="CU106" s="573"/>
      <c r="CV106" s="175"/>
      <c r="CW106" s="174">
        <v>160</v>
      </c>
      <c r="CX106" s="573"/>
      <c r="CY106" s="175"/>
      <c r="CZ106" s="174">
        <v>160</v>
      </c>
      <c r="DA106" s="573"/>
      <c r="DB106" s="175"/>
      <c r="DC106" s="278">
        <f t="shared" si="75"/>
        <v>0</v>
      </c>
      <c r="DD106" s="279">
        <f t="shared" si="76"/>
        <v>0</v>
      </c>
      <c r="DE106" s="280">
        <f t="shared" si="77"/>
        <v>0</v>
      </c>
      <c r="DF106" s="281">
        <f t="shared" si="78"/>
        <v>0</v>
      </c>
      <c r="DG106" s="4"/>
      <c r="DH106" s="4"/>
      <c r="DI106" s="174">
        <v>160</v>
      </c>
      <c r="DJ106" s="573"/>
      <c r="DK106" s="175"/>
      <c r="DL106" s="174">
        <v>160</v>
      </c>
      <c r="DM106" s="573"/>
      <c r="DN106" s="175"/>
      <c r="DO106" s="174">
        <v>160</v>
      </c>
      <c r="DP106" s="573"/>
      <c r="DQ106" s="175"/>
      <c r="DR106" s="174">
        <v>160</v>
      </c>
      <c r="DS106" s="573"/>
      <c r="DT106" s="175"/>
      <c r="DU106" s="174">
        <v>160</v>
      </c>
      <c r="DV106" s="573"/>
      <c r="DW106" s="175"/>
      <c r="DX106" s="174">
        <v>160</v>
      </c>
      <c r="DY106" s="573"/>
      <c r="DZ106" s="175"/>
      <c r="EA106" s="174">
        <v>160</v>
      </c>
      <c r="EB106" s="573"/>
      <c r="EC106" s="175"/>
      <c r="ED106" s="174">
        <v>160</v>
      </c>
      <c r="EE106" s="573"/>
      <c r="EF106" s="175"/>
      <c r="EG106" s="174">
        <v>160</v>
      </c>
      <c r="EH106" s="573"/>
      <c r="EI106" s="175"/>
      <c r="EJ106" s="174">
        <v>160</v>
      </c>
      <c r="EK106" s="573"/>
      <c r="EL106" s="175"/>
      <c r="EM106" s="174">
        <v>160</v>
      </c>
      <c r="EN106" s="573"/>
      <c r="EO106" s="175"/>
      <c r="EP106" s="174">
        <v>160</v>
      </c>
      <c r="EQ106" s="573"/>
      <c r="ER106" s="175"/>
      <c r="ES106" s="278">
        <f t="shared" si="79"/>
        <v>0</v>
      </c>
      <c r="ET106" s="279">
        <f t="shared" si="80"/>
        <v>0</v>
      </c>
      <c r="EU106" s="280">
        <f t="shared" si="81"/>
        <v>0</v>
      </c>
      <c r="EV106" s="281">
        <f t="shared" si="82"/>
        <v>0</v>
      </c>
      <c r="EW106" s="4"/>
      <c r="EX106" s="4"/>
      <c r="EY106" s="174">
        <v>160</v>
      </c>
      <c r="EZ106" s="573"/>
      <c r="FA106" s="175"/>
      <c r="FB106" s="174">
        <v>160</v>
      </c>
      <c r="FC106" s="573"/>
      <c r="FD106" s="175"/>
      <c r="FE106" s="174">
        <v>160</v>
      </c>
      <c r="FF106" s="573"/>
      <c r="FG106" s="175"/>
      <c r="FH106" s="174">
        <v>160</v>
      </c>
      <c r="FI106" s="573"/>
      <c r="FJ106" s="175"/>
      <c r="FK106" s="174">
        <v>160</v>
      </c>
      <c r="FL106" s="573"/>
      <c r="FM106" s="175"/>
      <c r="FN106" s="174">
        <v>160</v>
      </c>
      <c r="FO106" s="573"/>
      <c r="FP106" s="175"/>
      <c r="FQ106" s="174">
        <v>160</v>
      </c>
      <c r="FR106" s="573"/>
      <c r="FS106" s="175"/>
      <c r="FT106" s="174">
        <v>160</v>
      </c>
      <c r="FU106" s="573"/>
      <c r="FV106" s="175"/>
      <c r="FW106" s="174">
        <v>160</v>
      </c>
      <c r="FX106" s="573"/>
      <c r="FY106" s="175"/>
      <c r="FZ106" s="174">
        <v>160</v>
      </c>
      <c r="GA106" s="573"/>
      <c r="GB106" s="175"/>
      <c r="GC106" s="174">
        <v>160</v>
      </c>
      <c r="GD106" s="573"/>
      <c r="GE106" s="175"/>
      <c r="GF106" s="174">
        <v>160</v>
      </c>
      <c r="GG106" s="573"/>
      <c r="GH106" s="175"/>
      <c r="GI106" s="278">
        <f t="shared" si="83"/>
        <v>0</v>
      </c>
      <c r="GJ106" s="279">
        <f t="shared" si="84"/>
        <v>0</v>
      </c>
      <c r="GK106" s="280">
        <f t="shared" si="85"/>
        <v>0</v>
      </c>
      <c r="GL106" s="281">
        <f t="shared" si="86"/>
        <v>0</v>
      </c>
      <c r="GM106" s="4"/>
      <c r="GN106" s="4"/>
      <c r="GO106" s="174">
        <v>160</v>
      </c>
      <c r="GP106" s="573"/>
      <c r="GQ106" s="175"/>
      <c r="GR106" s="174">
        <v>160</v>
      </c>
      <c r="GS106" s="573"/>
      <c r="GT106" s="175"/>
      <c r="GU106" s="174">
        <v>160</v>
      </c>
      <c r="GV106" s="573"/>
      <c r="GW106" s="175"/>
      <c r="GX106" s="174">
        <v>160</v>
      </c>
      <c r="GY106" s="573"/>
      <c r="GZ106" s="175"/>
      <c r="HA106" s="174">
        <v>160</v>
      </c>
      <c r="HB106" s="573"/>
      <c r="HC106" s="175"/>
      <c r="HD106" s="174">
        <v>160</v>
      </c>
      <c r="HE106" s="573"/>
      <c r="HF106" s="175"/>
      <c r="HG106" s="174">
        <v>160</v>
      </c>
      <c r="HH106" s="573"/>
      <c r="HI106" s="175"/>
      <c r="HJ106" s="174">
        <v>160</v>
      </c>
      <c r="HK106" s="573"/>
      <c r="HL106" s="175"/>
      <c r="HM106" s="174">
        <v>160</v>
      </c>
      <c r="HN106" s="573"/>
      <c r="HO106" s="175"/>
      <c r="HP106" s="174">
        <v>160</v>
      </c>
      <c r="HQ106" s="573"/>
      <c r="HR106" s="175"/>
      <c r="HS106" s="174">
        <v>160</v>
      </c>
      <c r="HT106" s="573"/>
      <c r="HU106" s="175"/>
      <c r="HV106" s="174">
        <v>160</v>
      </c>
      <c r="HW106" s="573"/>
      <c r="HX106" s="175"/>
      <c r="HY106" s="278">
        <f t="shared" si="87"/>
        <v>0</v>
      </c>
      <c r="HZ106" s="279">
        <f t="shared" si="88"/>
        <v>0</v>
      </c>
      <c r="IA106" s="280">
        <f t="shared" si="89"/>
        <v>0</v>
      </c>
      <c r="IB106" s="281">
        <f t="shared" si="90"/>
        <v>0</v>
      </c>
      <c r="IC106" s="4"/>
      <c r="ID106" s="4"/>
      <c r="IE106" s="174">
        <v>160</v>
      </c>
      <c r="IF106" s="573"/>
      <c r="IG106" s="175"/>
      <c r="IH106" s="174">
        <v>160</v>
      </c>
      <c r="II106" s="573"/>
      <c r="IJ106" s="175"/>
      <c r="IK106" s="174">
        <v>160</v>
      </c>
      <c r="IL106" s="573"/>
      <c r="IM106" s="175"/>
      <c r="IN106" s="174">
        <v>160</v>
      </c>
      <c r="IO106" s="573"/>
      <c r="IP106" s="175"/>
      <c r="IQ106" s="174">
        <v>160</v>
      </c>
      <c r="IR106" s="573"/>
      <c r="IS106" s="175"/>
      <c r="IT106" s="174">
        <v>160</v>
      </c>
      <c r="IU106" s="573"/>
      <c r="IV106" s="175"/>
      <c r="IW106" s="174">
        <v>160</v>
      </c>
      <c r="IX106" s="573"/>
      <c r="IY106" s="175"/>
      <c r="IZ106" s="174">
        <v>160</v>
      </c>
      <c r="JA106" s="573"/>
      <c r="JB106" s="175"/>
      <c r="JC106" s="174">
        <v>160</v>
      </c>
      <c r="JD106" s="573"/>
      <c r="JE106" s="175"/>
      <c r="JF106" s="174">
        <v>160</v>
      </c>
      <c r="JG106" s="573"/>
      <c r="JH106" s="175"/>
      <c r="JI106" s="174">
        <v>160</v>
      </c>
      <c r="JJ106" s="573"/>
      <c r="JK106" s="175"/>
      <c r="JL106" s="174">
        <v>160</v>
      </c>
      <c r="JM106" s="573"/>
      <c r="JN106" s="175"/>
      <c r="JO106" s="278">
        <f t="shared" si="91"/>
        <v>0</v>
      </c>
      <c r="JP106" s="279">
        <f t="shared" si="92"/>
        <v>0</v>
      </c>
      <c r="JQ106" s="280">
        <f t="shared" si="93"/>
        <v>0</v>
      </c>
      <c r="JR106" s="281">
        <f t="shared" si="94"/>
        <v>0</v>
      </c>
      <c r="JS106" s="4"/>
      <c r="JT106" s="4"/>
      <c r="JU106" s="174">
        <v>160</v>
      </c>
      <c r="JV106" s="573"/>
      <c r="JW106" s="175"/>
      <c r="JX106" s="174">
        <v>160</v>
      </c>
      <c r="JY106" s="573"/>
      <c r="JZ106" s="175"/>
      <c r="KA106" s="174">
        <v>160</v>
      </c>
      <c r="KB106" s="573"/>
      <c r="KC106" s="175"/>
      <c r="KD106" s="174">
        <v>160</v>
      </c>
      <c r="KE106" s="573"/>
      <c r="KF106" s="175"/>
      <c r="KG106" s="174">
        <v>160</v>
      </c>
      <c r="KH106" s="573"/>
      <c r="KI106" s="175"/>
      <c r="KJ106" s="174">
        <v>160</v>
      </c>
      <c r="KK106" s="573"/>
      <c r="KL106" s="175"/>
      <c r="KM106" s="174">
        <v>160</v>
      </c>
      <c r="KN106" s="573"/>
      <c r="KO106" s="175"/>
      <c r="KP106" s="174">
        <v>160</v>
      </c>
      <c r="KQ106" s="573"/>
      <c r="KR106" s="175"/>
      <c r="KS106" s="174">
        <v>160</v>
      </c>
      <c r="KT106" s="573"/>
      <c r="KU106" s="175"/>
      <c r="KV106" s="174">
        <v>160</v>
      </c>
      <c r="KW106" s="573"/>
      <c r="KX106" s="175"/>
      <c r="KY106" s="174">
        <v>160</v>
      </c>
      <c r="KZ106" s="573"/>
      <c r="LA106" s="175"/>
      <c r="LB106" s="174">
        <v>160</v>
      </c>
      <c r="LC106" s="573"/>
      <c r="LD106" s="175"/>
      <c r="LE106" s="278">
        <f t="shared" si="95"/>
        <v>0</v>
      </c>
      <c r="LF106" s="279">
        <f t="shared" si="96"/>
        <v>0</v>
      </c>
      <c r="LG106" s="280">
        <f t="shared" si="97"/>
        <v>0</v>
      </c>
      <c r="LH106" s="281">
        <f t="shared" si="98"/>
        <v>0</v>
      </c>
      <c r="LI106" s="4"/>
      <c r="LJ106" s="4"/>
      <c r="LK106" s="174">
        <v>160</v>
      </c>
      <c r="LL106" s="573"/>
      <c r="LM106" s="175"/>
      <c r="LN106" s="174">
        <v>160</v>
      </c>
      <c r="LO106" s="573"/>
      <c r="LP106" s="175"/>
      <c r="LQ106" s="174">
        <v>160</v>
      </c>
      <c r="LR106" s="573"/>
      <c r="LS106" s="175"/>
      <c r="LT106" s="174">
        <v>160</v>
      </c>
      <c r="LU106" s="573"/>
      <c r="LV106" s="175"/>
      <c r="LW106" s="174">
        <v>160</v>
      </c>
      <c r="LX106" s="573"/>
      <c r="LY106" s="175"/>
      <c r="LZ106" s="174">
        <v>160</v>
      </c>
      <c r="MA106" s="573"/>
      <c r="MB106" s="175"/>
      <c r="MC106" s="174">
        <v>160</v>
      </c>
      <c r="MD106" s="573"/>
      <c r="ME106" s="175"/>
      <c r="MF106" s="174">
        <v>160</v>
      </c>
      <c r="MG106" s="573"/>
      <c r="MH106" s="175"/>
      <c r="MI106" s="174">
        <v>160</v>
      </c>
      <c r="MJ106" s="573"/>
      <c r="MK106" s="175"/>
      <c r="ML106" s="174">
        <v>160</v>
      </c>
      <c r="MM106" s="573"/>
      <c r="MN106" s="175"/>
      <c r="MO106" s="174">
        <v>160</v>
      </c>
      <c r="MP106" s="573"/>
      <c r="MQ106" s="175"/>
      <c r="MR106" s="174">
        <v>160</v>
      </c>
      <c r="MS106" s="573"/>
      <c r="MT106" s="175"/>
      <c r="MU106" s="278">
        <f t="shared" si="99"/>
        <v>0</v>
      </c>
      <c r="MV106" s="279">
        <f t="shared" si="100"/>
        <v>0</v>
      </c>
      <c r="MW106" s="280">
        <f t="shared" si="101"/>
        <v>0</v>
      </c>
      <c r="MX106" s="281">
        <f t="shared" si="102"/>
        <v>0</v>
      </c>
      <c r="MY106" s="4"/>
      <c r="MZ106" s="4"/>
      <c r="NA106" s="174">
        <v>160</v>
      </c>
      <c r="NB106" s="573"/>
      <c r="NC106" s="175"/>
      <c r="ND106" s="174">
        <v>160</v>
      </c>
      <c r="NE106" s="573"/>
      <c r="NF106" s="175"/>
      <c r="NG106" s="174">
        <v>160</v>
      </c>
      <c r="NH106" s="573"/>
      <c r="NI106" s="175"/>
      <c r="NJ106" s="174">
        <v>160</v>
      </c>
      <c r="NK106" s="573"/>
      <c r="NL106" s="175"/>
      <c r="NM106" s="174">
        <v>160</v>
      </c>
      <c r="NN106" s="573"/>
      <c r="NO106" s="175"/>
      <c r="NP106" s="174">
        <v>160</v>
      </c>
      <c r="NQ106" s="573"/>
      <c r="NR106" s="175"/>
      <c r="NS106" s="174">
        <v>160</v>
      </c>
      <c r="NT106" s="573"/>
      <c r="NU106" s="175"/>
      <c r="NV106" s="174">
        <v>160</v>
      </c>
      <c r="NW106" s="573"/>
      <c r="NX106" s="175"/>
      <c r="NY106" s="174">
        <v>160</v>
      </c>
      <c r="NZ106" s="573"/>
      <c r="OA106" s="175"/>
      <c r="OB106" s="174">
        <v>160</v>
      </c>
      <c r="OC106" s="573"/>
      <c r="OD106" s="175"/>
      <c r="OE106" s="174">
        <v>160</v>
      </c>
      <c r="OF106" s="573"/>
      <c r="OG106" s="175"/>
      <c r="OH106" s="174">
        <v>160</v>
      </c>
      <c r="OI106" s="573"/>
      <c r="OJ106" s="175"/>
      <c r="OK106" s="278">
        <f t="shared" si="103"/>
        <v>0</v>
      </c>
      <c r="OL106" s="279">
        <f t="shared" si="104"/>
        <v>0</v>
      </c>
      <c r="OM106" s="280">
        <f t="shared" si="105"/>
        <v>0</v>
      </c>
      <c r="ON106" s="281">
        <f t="shared" si="106"/>
        <v>0</v>
      </c>
      <c r="OO106" s="4"/>
      <c r="OP106" s="4"/>
      <c r="OQ106" s="571" t="s">
        <v>297</v>
      </c>
      <c r="OR106" s="577">
        <v>160</v>
      </c>
      <c r="OS106" s="573"/>
      <c r="OT106" s="175"/>
      <c r="OU106" s="278">
        <f t="shared" si="107"/>
        <v>0</v>
      </c>
      <c r="OV106" s="281">
        <f t="shared" si="108"/>
        <v>0</v>
      </c>
      <c r="OW106" s="280">
        <f t="shared" si="109"/>
        <v>0</v>
      </c>
      <c r="OX106" s="281">
        <f t="shared" si="110"/>
        <v>0</v>
      </c>
      <c r="OY106" s="574"/>
      <c r="OZ106" s="4"/>
      <c r="PA106" s="4"/>
      <c r="PB106" s="274">
        <f t="shared" si="115"/>
        <v>0</v>
      </c>
      <c r="PC106" s="275">
        <f t="shared" si="116"/>
        <v>0</v>
      </c>
      <c r="PD106" s="280">
        <f t="shared" si="117"/>
        <v>0</v>
      </c>
      <c r="PE106" s="281">
        <f t="shared" si="118"/>
        <v>0</v>
      </c>
      <c r="PF106" s="276">
        <f t="shared" si="119"/>
        <v>0</v>
      </c>
      <c r="PG106" s="277">
        <f t="shared" si="120"/>
        <v>0</v>
      </c>
      <c r="PH106" s="280">
        <f t="shared" si="121"/>
        <v>0</v>
      </c>
      <c r="PI106" s="279">
        <f t="shared" si="122"/>
        <v>0</v>
      </c>
      <c r="PJ106" s="406">
        <f t="shared" si="111"/>
        <v>0</v>
      </c>
      <c r="PK106" s="368">
        <f t="shared" si="112"/>
        <v>0</v>
      </c>
      <c r="PL106" s="409" t="s">
        <v>338</v>
      </c>
      <c r="PM106" s="373" t="s">
        <v>338</v>
      </c>
      <c r="PN106" s="406">
        <f t="shared" si="113"/>
        <v>0</v>
      </c>
      <c r="PO106" s="368">
        <f t="shared" si="114"/>
        <v>0</v>
      </c>
      <c r="PR106" s="4"/>
    </row>
    <row r="107" spans="1:440" s="26" customFormat="1" ht="16.5" customHeight="1" x14ac:dyDescent="0.25">
      <c r="B107" s="118" t="s">
        <v>261</v>
      </c>
      <c r="C107" s="1094"/>
      <c r="D107" s="1095"/>
      <c r="E107" s="320"/>
      <c r="F107" s="656">
        <v>1</v>
      </c>
      <c r="G107" s="321"/>
      <c r="H107" s="122"/>
      <c r="I107" s="112">
        <f>INT(ROUND(F107,2)*(IF(RIGHT(G107,1)="*",data!$J$3*H107+(IF(H107&gt;0, data!$K$3,0)),(IF(G107&gt;0,data!$J$3*RIGHT(G107,5)+data!$K$3,0)))))</f>
        <v>0</v>
      </c>
      <c r="J107" s="112">
        <f>IF(E107&gt;0,I107*E107,0)</f>
        <v>0</v>
      </c>
      <c r="K107" s="112"/>
      <c r="L107" s="317"/>
      <c r="M107" s="316"/>
      <c r="N107" s="112">
        <f>INT(ROUND(F107,2)*(IF(J107&gt;0,(IF(L107="ano",data!$J$6,0)),0)))</f>
        <v>0</v>
      </c>
      <c r="O107" s="114">
        <f>IF(M107&gt;E107,N107*E107,N107*M107)</f>
        <v>0</v>
      </c>
      <c r="P107" s="123">
        <f>J107+O107</f>
        <v>0</v>
      </c>
      <c r="R107" s="116" t="str">
        <f t="shared" si="61"/>
        <v/>
      </c>
      <c r="S107" s="688"/>
      <c r="T107" s="117" t="s">
        <v>338</v>
      </c>
      <c r="U107" s="377" t="str">
        <f t="shared" si="62"/>
        <v/>
      </c>
      <c r="V107" s="26">
        <f>IF(P107&gt;0,IF(ISTEXT(C107)=TRUE,0,1),0)</f>
        <v>0</v>
      </c>
      <c r="W107" s="26">
        <f>IF(H107&gt;0,IF(RIGHT(G107,1)="*",0,1),0)</f>
        <v>0</v>
      </c>
      <c r="X107" s="26">
        <f>IF(OR(G107=data!$I$18,G107=data!$I$19,G107=data!$I$20,G107=data!$I$21,G107=data!$I$22,G107=data!$I$23,G107=data!$I$24,G107=data!$I$25,G107=data!$I$26,G107=data!$I$27,G107=data!$I$28,G107=data!$I$29,G107=data!$I$30,G107=data!$I$31,G107=data!$I$32,G107=data!$I$33,G107=data!$I$34,G107=data!$I$35,G107=data!$I$36,G107=data!$I$37,G107=data!$I$38,G107=data!$I$39,G107=data!$I$40,G107=data!$I$41,G107=data!$I$42,G107=data!$I$43,G107=data!$I$44),1,0)</f>
        <v>0</v>
      </c>
      <c r="Z107" s="176" t="s">
        <v>297</v>
      </c>
      <c r="AA107" s="10"/>
      <c r="AB107" s="10"/>
      <c r="AC107" s="168">
        <v>160</v>
      </c>
      <c r="AD107" s="328"/>
      <c r="AE107" s="223"/>
      <c r="AF107" s="168">
        <v>160</v>
      </c>
      <c r="AG107" s="328"/>
      <c r="AH107" s="223"/>
      <c r="AI107" s="168">
        <v>160</v>
      </c>
      <c r="AJ107" s="328"/>
      <c r="AK107" s="223"/>
      <c r="AL107" s="168">
        <v>160</v>
      </c>
      <c r="AM107" s="328"/>
      <c r="AN107" s="223"/>
      <c r="AO107" s="168">
        <v>160</v>
      </c>
      <c r="AP107" s="328"/>
      <c r="AQ107" s="223"/>
      <c r="AR107" s="168">
        <v>160</v>
      </c>
      <c r="AS107" s="328"/>
      <c r="AT107" s="223"/>
      <c r="AU107" s="168">
        <v>160</v>
      </c>
      <c r="AV107" s="328"/>
      <c r="AW107" s="223"/>
      <c r="AX107" s="168">
        <v>160</v>
      </c>
      <c r="AY107" s="328"/>
      <c r="AZ107" s="223"/>
      <c r="BA107" s="168">
        <v>160</v>
      </c>
      <c r="BB107" s="328"/>
      <c r="BC107" s="223"/>
      <c r="BD107" s="168">
        <v>160</v>
      </c>
      <c r="BE107" s="328"/>
      <c r="BF107" s="223"/>
      <c r="BG107" s="168">
        <v>160</v>
      </c>
      <c r="BH107" s="328"/>
      <c r="BI107" s="223"/>
      <c r="BJ107" s="168">
        <v>160</v>
      </c>
      <c r="BK107" s="328"/>
      <c r="BL107" s="223"/>
      <c r="BM107" s="280">
        <f t="shared" si="71"/>
        <v>0</v>
      </c>
      <c r="BN107" s="279">
        <f t="shared" si="72"/>
        <v>0</v>
      </c>
      <c r="BO107" s="280">
        <f t="shared" si="73"/>
        <v>0</v>
      </c>
      <c r="BP107" s="281">
        <f t="shared" si="74"/>
        <v>0</v>
      </c>
      <c r="BQ107" s="1"/>
      <c r="BR107" s="1"/>
      <c r="BS107" s="164">
        <v>160</v>
      </c>
      <c r="BT107" s="327"/>
      <c r="BU107" s="177"/>
      <c r="BV107" s="164">
        <v>160</v>
      </c>
      <c r="BW107" s="327"/>
      <c r="BX107" s="177"/>
      <c r="BY107" s="164">
        <v>160</v>
      </c>
      <c r="BZ107" s="327"/>
      <c r="CA107" s="177"/>
      <c r="CB107" s="164">
        <v>160</v>
      </c>
      <c r="CC107" s="327"/>
      <c r="CD107" s="177"/>
      <c r="CE107" s="164">
        <v>160</v>
      </c>
      <c r="CF107" s="327"/>
      <c r="CG107" s="177"/>
      <c r="CH107" s="164">
        <v>160</v>
      </c>
      <c r="CI107" s="327"/>
      <c r="CJ107" s="177"/>
      <c r="CK107" s="164">
        <v>160</v>
      </c>
      <c r="CL107" s="327"/>
      <c r="CM107" s="177"/>
      <c r="CN107" s="164">
        <v>160</v>
      </c>
      <c r="CO107" s="327"/>
      <c r="CP107" s="177"/>
      <c r="CQ107" s="164">
        <v>160</v>
      </c>
      <c r="CR107" s="327"/>
      <c r="CS107" s="177"/>
      <c r="CT107" s="164">
        <v>160</v>
      </c>
      <c r="CU107" s="327"/>
      <c r="CV107" s="177"/>
      <c r="CW107" s="164">
        <v>160</v>
      </c>
      <c r="CX107" s="327"/>
      <c r="CY107" s="177"/>
      <c r="CZ107" s="164">
        <v>160</v>
      </c>
      <c r="DA107" s="327"/>
      <c r="DB107" s="177"/>
      <c r="DC107" s="278">
        <f t="shared" si="75"/>
        <v>0</v>
      </c>
      <c r="DD107" s="279">
        <f t="shared" si="76"/>
        <v>0</v>
      </c>
      <c r="DE107" s="280">
        <f t="shared" si="77"/>
        <v>0</v>
      </c>
      <c r="DF107" s="281">
        <f t="shared" si="78"/>
        <v>0</v>
      </c>
      <c r="DG107" s="1"/>
      <c r="DH107" s="1"/>
      <c r="DI107" s="164">
        <v>160</v>
      </c>
      <c r="DJ107" s="327"/>
      <c r="DK107" s="177"/>
      <c r="DL107" s="164">
        <v>160</v>
      </c>
      <c r="DM107" s="327"/>
      <c r="DN107" s="177"/>
      <c r="DO107" s="164">
        <v>160</v>
      </c>
      <c r="DP107" s="327"/>
      <c r="DQ107" s="177"/>
      <c r="DR107" s="164">
        <v>160</v>
      </c>
      <c r="DS107" s="327"/>
      <c r="DT107" s="177"/>
      <c r="DU107" s="164">
        <v>160</v>
      </c>
      <c r="DV107" s="327"/>
      <c r="DW107" s="177"/>
      <c r="DX107" s="164">
        <v>160</v>
      </c>
      <c r="DY107" s="327"/>
      <c r="DZ107" s="177"/>
      <c r="EA107" s="164">
        <v>160</v>
      </c>
      <c r="EB107" s="327"/>
      <c r="EC107" s="177"/>
      <c r="ED107" s="164">
        <v>160</v>
      </c>
      <c r="EE107" s="327"/>
      <c r="EF107" s="177"/>
      <c r="EG107" s="164">
        <v>160</v>
      </c>
      <c r="EH107" s="327"/>
      <c r="EI107" s="177"/>
      <c r="EJ107" s="164">
        <v>160</v>
      </c>
      <c r="EK107" s="327"/>
      <c r="EL107" s="177"/>
      <c r="EM107" s="164">
        <v>160</v>
      </c>
      <c r="EN107" s="327"/>
      <c r="EO107" s="177"/>
      <c r="EP107" s="164">
        <v>160</v>
      </c>
      <c r="EQ107" s="327"/>
      <c r="ER107" s="177"/>
      <c r="ES107" s="278">
        <f t="shared" si="79"/>
        <v>0</v>
      </c>
      <c r="ET107" s="279">
        <f t="shared" si="80"/>
        <v>0</v>
      </c>
      <c r="EU107" s="280">
        <f t="shared" si="81"/>
        <v>0</v>
      </c>
      <c r="EV107" s="281">
        <f t="shared" si="82"/>
        <v>0</v>
      </c>
      <c r="EW107" s="1"/>
      <c r="EX107" s="1"/>
      <c r="EY107" s="164">
        <v>160</v>
      </c>
      <c r="EZ107" s="327"/>
      <c r="FA107" s="177"/>
      <c r="FB107" s="164">
        <v>160</v>
      </c>
      <c r="FC107" s="327"/>
      <c r="FD107" s="177"/>
      <c r="FE107" s="164">
        <v>160</v>
      </c>
      <c r="FF107" s="327"/>
      <c r="FG107" s="177"/>
      <c r="FH107" s="164">
        <v>160</v>
      </c>
      <c r="FI107" s="327"/>
      <c r="FJ107" s="177"/>
      <c r="FK107" s="164">
        <v>160</v>
      </c>
      <c r="FL107" s="327"/>
      <c r="FM107" s="177"/>
      <c r="FN107" s="164">
        <v>160</v>
      </c>
      <c r="FO107" s="327"/>
      <c r="FP107" s="177"/>
      <c r="FQ107" s="164">
        <v>160</v>
      </c>
      <c r="FR107" s="327"/>
      <c r="FS107" s="177"/>
      <c r="FT107" s="164">
        <v>160</v>
      </c>
      <c r="FU107" s="327"/>
      <c r="FV107" s="177"/>
      <c r="FW107" s="164">
        <v>160</v>
      </c>
      <c r="FX107" s="327"/>
      <c r="FY107" s="177"/>
      <c r="FZ107" s="164">
        <v>160</v>
      </c>
      <c r="GA107" s="327"/>
      <c r="GB107" s="177"/>
      <c r="GC107" s="164">
        <v>160</v>
      </c>
      <c r="GD107" s="327"/>
      <c r="GE107" s="177"/>
      <c r="GF107" s="164">
        <v>160</v>
      </c>
      <c r="GG107" s="327"/>
      <c r="GH107" s="177"/>
      <c r="GI107" s="278">
        <f t="shared" si="83"/>
        <v>0</v>
      </c>
      <c r="GJ107" s="279">
        <f t="shared" si="84"/>
        <v>0</v>
      </c>
      <c r="GK107" s="280">
        <f t="shared" si="85"/>
        <v>0</v>
      </c>
      <c r="GL107" s="281">
        <f t="shared" si="86"/>
        <v>0</v>
      </c>
      <c r="GM107" s="1"/>
      <c r="GN107" s="1"/>
      <c r="GO107" s="164">
        <v>160</v>
      </c>
      <c r="GP107" s="327"/>
      <c r="GQ107" s="177"/>
      <c r="GR107" s="164">
        <v>160</v>
      </c>
      <c r="GS107" s="327"/>
      <c r="GT107" s="177"/>
      <c r="GU107" s="164">
        <v>160</v>
      </c>
      <c r="GV107" s="327"/>
      <c r="GW107" s="177"/>
      <c r="GX107" s="164">
        <v>160</v>
      </c>
      <c r="GY107" s="327"/>
      <c r="GZ107" s="177"/>
      <c r="HA107" s="164">
        <v>160</v>
      </c>
      <c r="HB107" s="327"/>
      <c r="HC107" s="177"/>
      <c r="HD107" s="164">
        <v>160</v>
      </c>
      <c r="HE107" s="327"/>
      <c r="HF107" s="177"/>
      <c r="HG107" s="164">
        <v>160</v>
      </c>
      <c r="HH107" s="327"/>
      <c r="HI107" s="177"/>
      <c r="HJ107" s="164">
        <v>160</v>
      </c>
      <c r="HK107" s="327"/>
      <c r="HL107" s="177"/>
      <c r="HM107" s="164">
        <v>160</v>
      </c>
      <c r="HN107" s="327"/>
      <c r="HO107" s="177"/>
      <c r="HP107" s="164">
        <v>160</v>
      </c>
      <c r="HQ107" s="327"/>
      <c r="HR107" s="177"/>
      <c r="HS107" s="164">
        <v>160</v>
      </c>
      <c r="HT107" s="327"/>
      <c r="HU107" s="177"/>
      <c r="HV107" s="164">
        <v>160</v>
      </c>
      <c r="HW107" s="327"/>
      <c r="HX107" s="177"/>
      <c r="HY107" s="278">
        <f t="shared" si="87"/>
        <v>0</v>
      </c>
      <c r="HZ107" s="279">
        <f t="shared" si="88"/>
        <v>0</v>
      </c>
      <c r="IA107" s="280">
        <f t="shared" si="89"/>
        <v>0</v>
      </c>
      <c r="IB107" s="281">
        <f t="shared" si="90"/>
        <v>0</v>
      </c>
      <c r="IC107" s="1"/>
      <c r="ID107" s="1"/>
      <c r="IE107" s="164">
        <v>160</v>
      </c>
      <c r="IF107" s="327"/>
      <c r="IG107" s="177"/>
      <c r="IH107" s="164">
        <v>160</v>
      </c>
      <c r="II107" s="327"/>
      <c r="IJ107" s="177"/>
      <c r="IK107" s="164">
        <v>160</v>
      </c>
      <c r="IL107" s="327"/>
      <c r="IM107" s="177"/>
      <c r="IN107" s="164">
        <v>160</v>
      </c>
      <c r="IO107" s="327"/>
      <c r="IP107" s="177"/>
      <c r="IQ107" s="164">
        <v>160</v>
      </c>
      <c r="IR107" s="327"/>
      <c r="IS107" s="177"/>
      <c r="IT107" s="164">
        <v>160</v>
      </c>
      <c r="IU107" s="327"/>
      <c r="IV107" s="177"/>
      <c r="IW107" s="164">
        <v>160</v>
      </c>
      <c r="IX107" s="327"/>
      <c r="IY107" s="177"/>
      <c r="IZ107" s="164">
        <v>160</v>
      </c>
      <c r="JA107" s="327"/>
      <c r="JB107" s="177"/>
      <c r="JC107" s="164">
        <v>160</v>
      </c>
      <c r="JD107" s="327"/>
      <c r="JE107" s="177"/>
      <c r="JF107" s="164">
        <v>160</v>
      </c>
      <c r="JG107" s="327"/>
      <c r="JH107" s="177"/>
      <c r="JI107" s="164">
        <v>160</v>
      </c>
      <c r="JJ107" s="327"/>
      <c r="JK107" s="177"/>
      <c r="JL107" s="164">
        <v>160</v>
      </c>
      <c r="JM107" s="327"/>
      <c r="JN107" s="177"/>
      <c r="JO107" s="278">
        <f t="shared" si="91"/>
        <v>0</v>
      </c>
      <c r="JP107" s="279">
        <f t="shared" si="92"/>
        <v>0</v>
      </c>
      <c r="JQ107" s="280">
        <f t="shared" si="93"/>
        <v>0</v>
      </c>
      <c r="JR107" s="281">
        <f t="shared" si="94"/>
        <v>0</v>
      </c>
      <c r="JS107" s="1"/>
      <c r="JT107" s="1"/>
      <c r="JU107" s="164">
        <v>160</v>
      </c>
      <c r="JV107" s="327"/>
      <c r="JW107" s="177"/>
      <c r="JX107" s="164">
        <v>160</v>
      </c>
      <c r="JY107" s="327"/>
      <c r="JZ107" s="177"/>
      <c r="KA107" s="164">
        <v>160</v>
      </c>
      <c r="KB107" s="327"/>
      <c r="KC107" s="177"/>
      <c r="KD107" s="164">
        <v>160</v>
      </c>
      <c r="KE107" s="327"/>
      <c r="KF107" s="177"/>
      <c r="KG107" s="164">
        <v>160</v>
      </c>
      <c r="KH107" s="327"/>
      <c r="KI107" s="177"/>
      <c r="KJ107" s="164">
        <v>160</v>
      </c>
      <c r="KK107" s="327"/>
      <c r="KL107" s="177"/>
      <c r="KM107" s="164">
        <v>160</v>
      </c>
      <c r="KN107" s="327"/>
      <c r="KO107" s="177"/>
      <c r="KP107" s="164">
        <v>160</v>
      </c>
      <c r="KQ107" s="327"/>
      <c r="KR107" s="177"/>
      <c r="KS107" s="164">
        <v>160</v>
      </c>
      <c r="KT107" s="327"/>
      <c r="KU107" s="177"/>
      <c r="KV107" s="164">
        <v>160</v>
      </c>
      <c r="KW107" s="327"/>
      <c r="KX107" s="177"/>
      <c r="KY107" s="164">
        <v>160</v>
      </c>
      <c r="KZ107" s="327"/>
      <c r="LA107" s="177"/>
      <c r="LB107" s="164">
        <v>160</v>
      </c>
      <c r="LC107" s="327"/>
      <c r="LD107" s="177"/>
      <c r="LE107" s="278">
        <f t="shared" si="95"/>
        <v>0</v>
      </c>
      <c r="LF107" s="279">
        <f t="shared" si="96"/>
        <v>0</v>
      </c>
      <c r="LG107" s="280">
        <f t="shared" si="97"/>
        <v>0</v>
      </c>
      <c r="LH107" s="281">
        <f t="shared" si="98"/>
        <v>0</v>
      </c>
      <c r="LI107" s="1"/>
      <c r="LJ107" s="1"/>
      <c r="LK107" s="164">
        <v>160</v>
      </c>
      <c r="LL107" s="327"/>
      <c r="LM107" s="177"/>
      <c r="LN107" s="164">
        <v>160</v>
      </c>
      <c r="LO107" s="327"/>
      <c r="LP107" s="177"/>
      <c r="LQ107" s="164">
        <v>160</v>
      </c>
      <c r="LR107" s="327"/>
      <c r="LS107" s="177"/>
      <c r="LT107" s="164">
        <v>160</v>
      </c>
      <c r="LU107" s="327"/>
      <c r="LV107" s="177"/>
      <c r="LW107" s="164">
        <v>160</v>
      </c>
      <c r="LX107" s="327"/>
      <c r="LY107" s="177"/>
      <c r="LZ107" s="164">
        <v>160</v>
      </c>
      <c r="MA107" s="327"/>
      <c r="MB107" s="177"/>
      <c r="MC107" s="164">
        <v>160</v>
      </c>
      <c r="MD107" s="327"/>
      <c r="ME107" s="177"/>
      <c r="MF107" s="164">
        <v>160</v>
      </c>
      <c r="MG107" s="327"/>
      <c r="MH107" s="177"/>
      <c r="MI107" s="164">
        <v>160</v>
      </c>
      <c r="MJ107" s="327"/>
      <c r="MK107" s="177"/>
      <c r="ML107" s="164">
        <v>160</v>
      </c>
      <c r="MM107" s="327"/>
      <c r="MN107" s="177"/>
      <c r="MO107" s="164">
        <v>160</v>
      </c>
      <c r="MP107" s="327"/>
      <c r="MQ107" s="177"/>
      <c r="MR107" s="164">
        <v>160</v>
      </c>
      <c r="MS107" s="327"/>
      <c r="MT107" s="177"/>
      <c r="MU107" s="278">
        <f t="shared" si="99"/>
        <v>0</v>
      </c>
      <c r="MV107" s="279">
        <f t="shared" si="100"/>
        <v>0</v>
      </c>
      <c r="MW107" s="280">
        <f t="shared" si="101"/>
        <v>0</v>
      </c>
      <c r="MX107" s="281">
        <f t="shared" si="102"/>
        <v>0</v>
      </c>
      <c r="MY107" s="1"/>
      <c r="MZ107" s="1"/>
      <c r="NA107" s="164">
        <v>160</v>
      </c>
      <c r="NB107" s="327"/>
      <c r="NC107" s="177"/>
      <c r="ND107" s="164">
        <v>160</v>
      </c>
      <c r="NE107" s="327"/>
      <c r="NF107" s="177"/>
      <c r="NG107" s="164">
        <v>160</v>
      </c>
      <c r="NH107" s="327"/>
      <c r="NI107" s="177"/>
      <c r="NJ107" s="164">
        <v>160</v>
      </c>
      <c r="NK107" s="327"/>
      <c r="NL107" s="177"/>
      <c r="NM107" s="164">
        <v>160</v>
      </c>
      <c r="NN107" s="327"/>
      <c r="NO107" s="177"/>
      <c r="NP107" s="164">
        <v>160</v>
      </c>
      <c r="NQ107" s="327"/>
      <c r="NR107" s="177"/>
      <c r="NS107" s="164">
        <v>160</v>
      </c>
      <c r="NT107" s="327"/>
      <c r="NU107" s="177"/>
      <c r="NV107" s="164">
        <v>160</v>
      </c>
      <c r="NW107" s="327"/>
      <c r="NX107" s="177"/>
      <c r="NY107" s="164">
        <v>160</v>
      </c>
      <c r="NZ107" s="327"/>
      <c r="OA107" s="177"/>
      <c r="OB107" s="164">
        <v>160</v>
      </c>
      <c r="OC107" s="327"/>
      <c r="OD107" s="177"/>
      <c r="OE107" s="164">
        <v>160</v>
      </c>
      <c r="OF107" s="327"/>
      <c r="OG107" s="177"/>
      <c r="OH107" s="164">
        <v>160</v>
      </c>
      <c r="OI107" s="327"/>
      <c r="OJ107" s="177"/>
      <c r="OK107" s="278">
        <f t="shared" si="103"/>
        <v>0</v>
      </c>
      <c r="OL107" s="279">
        <f t="shared" si="104"/>
        <v>0</v>
      </c>
      <c r="OM107" s="280">
        <f t="shared" si="105"/>
        <v>0</v>
      </c>
      <c r="ON107" s="281">
        <f t="shared" si="106"/>
        <v>0</v>
      </c>
      <c r="OO107" s="1"/>
      <c r="OP107" s="1"/>
      <c r="OQ107" s="283" t="s">
        <v>297</v>
      </c>
      <c r="OR107" s="354">
        <v>160</v>
      </c>
      <c r="OS107" s="327"/>
      <c r="OT107" s="177"/>
      <c r="OU107" s="278">
        <f t="shared" si="107"/>
        <v>0</v>
      </c>
      <c r="OV107" s="281">
        <f t="shared" si="108"/>
        <v>0</v>
      </c>
      <c r="OW107" s="280">
        <f t="shared" si="109"/>
        <v>0</v>
      </c>
      <c r="OX107" s="281">
        <f t="shared" si="110"/>
        <v>0</v>
      </c>
      <c r="OY107" s="293"/>
      <c r="OZ107" s="1"/>
      <c r="PA107" s="1"/>
      <c r="PB107" s="274">
        <f t="shared" si="115"/>
        <v>0</v>
      </c>
      <c r="PC107" s="275">
        <f t="shared" si="116"/>
        <v>0</v>
      </c>
      <c r="PD107" s="280">
        <f t="shared" si="117"/>
        <v>0</v>
      </c>
      <c r="PE107" s="281">
        <f t="shared" si="118"/>
        <v>0</v>
      </c>
      <c r="PF107" s="276">
        <f t="shared" si="119"/>
        <v>0</v>
      </c>
      <c r="PG107" s="277">
        <f t="shared" si="120"/>
        <v>0</v>
      </c>
      <c r="PH107" s="280">
        <f t="shared" si="121"/>
        <v>0</v>
      </c>
      <c r="PI107" s="279">
        <f t="shared" si="122"/>
        <v>0</v>
      </c>
      <c r="PJ107" s="406">
        <f t="shared" si="111"/>
        <v>0</v>
      </c>
      <c r="PK107" s="368">
        <f t="shared" si="112"/>
        <v>0</v>
      </c>
      <c r="PL107" s="409" t="s">
        <v>338</v>
      </c>
      <c r="PM107" s="373" t="s">
        <v>338</v>
      </c>
      <c r="PN107" s="406">
        <f t="shared" si="113"/>
        <v>0</v>
      </c>
      <c r="PO107" s="368">
        <f t="shared" si="114"/>
        <v>0</v>
      </c>
      <c r="PR107" s="1"/>
    </row>
    <row r="108" spans="1:440" s="26" customFormat="1" ht="15" hidden="1" customHeight="1" x14ac:dyDescent="0.25">
      <c r="B108" s="118"/>
      <c r="C108" s="1092"/>
      <c r="D108" s="1093"/>
      <c r="E108" s="590"/>
      <c r="F108" s="656"/>
      <c r="G108" s="591"/>
      <c r="H108" s="119"/>
      <c r="I108" s="112">
        <f>INT(ROUND(F108,2)*(IF(RIGHT(G108,1)="*",data!$J$3*H108+(IF(H108&gt;0, data!$K$3,0)),(IF(G108&gt;0,data!$J$3*RIGHT(G108,5)+data!$K$3,0)))))</f>
        <v>0</v>
      </c>
      <c r="J108" s="112"/>
      <c r="K108" s="112"/>
      <c r="L108" s="537"/>
      <c r="M108" s="536"/>
      <c r="N108" s="112">
        <f>INT(ROUND(F108,2)*(IF(J108&gt;0,(IF(L108="ano",data!$J$6,0)),0)))</f>
        <v>0</v>
      </c>
      <c r="O108" s="114"/>
      <c r="P108" s="123"/>
      <c r="R108" s="116" t="str">
        <f t="shared" si="61"/>
        <v/>
      </c>
      <c r="S108" s="688"/>
      <c r="T108" s="117" t="s">
        <v>338</v>
      </c>
      <c r="U108" s="377" t="str">
        <f t="shared" si="62"/>
        <v/>
      </c>
      <c r="X108" s="26">
        <f>IF(OR(G108=data!$I$18,G108=data!$I$19,G108=data!$I$20,G108=data!$I$21,G108=data!$I$22,G108=data!$I$23,G108=data!$I$24,G108=data!$I$25,G108=data!$I$26,G108=data!$I$27,G108=data!$I$28,G108=data!$I$29,G108=data!$I$30,G108=data!$I$31,G108=data!$I$32,G108=data!$I$33,G108=data!$I$34,G108=data!$I$35,G108=data!$I$36,G108=data!$I$37,G108=data!$I$38,G108=data!$I$39,G108=data!$I$40,G108=data!$I$41,G108=data!$I$42,G108=data!$I$43,G108=data!$I$44),1,0)</f>
        <v>0</v>
      </c>
      <c r="Z108" s="173" t="s">
        <v>297</v>
      </c>
      <c r="AA108" s="10"/>
      <c r="AB108" s="10"/>
      <c r="AC108" s="560">
        <v>160</v>
      </c>
      <c r="AD108" s="561"/>
      <c r="AE108" s="562"/>
      <c r="AF108" s="560">
        <v>160</v>
      </c>
      <c r="AG108" s="561"/>
      <c r="AH108" s="562"/>
      <c r="AI108" s="560">
        <v>160</v>
      </c>
      <c r="AJ108" s="561"/>
      <c r="AK108" s="562"/>
      <c r="AL108" s="560">
        <v>160</v>
      </c>
      <c r="AM108" s="561"/>
      <c r="AN108" s="562"/>
      <c r="AO108" s="560">
        <v>160</v>
      </c>
      <c r="AP108" s="561"/>
      <c r="AQ108" s="562"/>
      <c r="AR108" s="560">
        <v>160</v>
      </c>
      <c r="AS108" s="561"/>
      <c r="AT108" s="562"/>
      <c r="AU108" s="560">
        <v>160</v>
      </c>
      <c r="AV108" s="561"/>
      <c r="AW108" s="562"/>
      <c r="AX108" s="560">
        <v>160</v>
      </c>
      <c r="AY108" s="561"/>
      <c r="AZ108" s="562"/>
      <c r="BA108" s="560">
        <v>160</v>
      </c>
      <c r="BB108" s="561"/>
      <c r="BC108" s="562"/>
      <c r="BD108" s="560">
        <v>160</v>
      </c>
      <c r="BE108" s="561"/>
      <c r="BF108" s="562"/>
      <c r="BG108" s="560">
        <v>160</v>
      </c>
      <c r="BH108" s="561"/>
      <c r="BI108" s="562"/>
      <c r="BJ108" s="560">
        <v>160</v>
      </c>
      <c r="BK108" s="561"/>
      <c r="BL108" s="562"/>
      <c r="BM108" s="280">
        <f t="shared" si="71"/>
        <v>0</v>
      </c>
      <c r="BN108" s="279">
        <f t="shared" si="72"/>
        <v>0</v>
      </c>
      <c r="BO108" s="280">
        <f t="shared" si="73"/>
        <v>0</v>
      </c>
      <c r="BP108" s="281">
        <f t="shared" si="74"/>
        <v>0</v>
      </c>
      <c r="BQ108" s="1"/>
      <c r="BR108" s="1"/>
      <c r="BS108" s="174">
        <v>160</v>
      </c>
      <c r="BT108" s="573"/>
      <c r="BU108" s="175"/>
      <c r="BV108" s="174">
        <v>160</v>
      </c>
      <c r="BW108" s="573"/>
      <c r="BX108" s="175"/>
      <c r="BY108" s="174">
        <v>160</v>
      </c>
      <c r="BZ108" s="573"/>
      <c r="CA108" s="175"/>
      <c r="CB108" s="174">
        <v>160</v>
      </c>
      <c r="CC108" s="573"/>
      <c r="CD108" s="175"/>
      <c r="CE108" s="174">
        <v>160</v>
      </c>
      <c r="CF108" s="573"/>
      <c r="CG108" s="175"/>
      <c r="CH108" s="174">
        <v>160</v>
      </c>
      <c r="CI108" s="573"/>
      <c r="CJ108" s="175"/>
      <c r="CK108" s="174">
        <v>160</v>
      </c>
      <c r="CL108" s="573"/>
      <c r="CM108" s="175"/>
      <c r="CN108" s="174">
        <v>160</v>
      </c>
      <c r="CO108" s="573"/>
      <c r="CP108" s="175"/>
      <c r="CQ108" s="174">
        <v>160</v>
      </c>
      <c r="CR108" s="573"/>
      <c r="CS108" s="175"/>
      <c r="CT108" s="174">
        <v>160</v>
      </c>
      <c r="CU108" s="573"/>
      <c r="CV108" s="175"/>
      <c r="CW108" s="174">
        <v>160</v>
      </c>
      <c r="CX108" s="573"/>
      <c r="CY108" s="175"/>
      <c r="CZ108" s="174">
        <v>160</v>
      </c>
      <c r="DA108" s="573"/>
      <c r="DB108" s="175"/>
      <c r="DC108" s="278">
        <f t="shared" si="75"/>
        <v>0</v>
      </c>
      <c r="DD108" s="279">
        <f t="shared" si="76"/>
        <v>0</v>
      </c>
      <c r="DE108" s="280">
        <f t="shared" si="77"/>
        <v>0</v>
      </c>
      <c r="DF108" s="281">
        <f t="shared" si="78"/>
        <v>0</v>
      </c>
      <c r="DG108" s="1"/>
      <c r="DH108" s="1"/>
      <c r="DI108" s="174">
        <v>160</v>
      </c>
      <c r="DJ108" s="573"/>
      <c r="DK108" s="175"/>
      <c r="DL108" s="174">
        <v>160</v>
      </c>
      <c r="DM108" s="573"/>
      <c r="DN108" s="175"/>
      <c r="DO108" s="174">
        <v>160</v>
      </c>
      <c r="DP108" s="573"/>
      <c r="DQ108" s="175"/>
      <c r="DR108" s="174">
        <v>160</v>
      </c>
      <c r="DS108" s="573"/>
      <c r="DT108" s="175"/>
      <c r="DU108" s="174">
        <v>160</v>
      </c>
      <c r="DV108" s="573"/>
      <c r="DW108" s="175"/>
      <c r="DX108" s="174">
        <v>160</v>
      </c>
      <c r="DY108" s="573"/>
      <c r="DZ108" s="175"/>
      <c r="EA108" s="174">
        <v>160</v>
      </c>
      <c r="EB108" s="573"/>
      <c r="EC108" s="175"/>
      <c r="ED108" s="174">
        <v>160</v>
      </c>
      <c r="EE108" s="573"/>
      <c r="EF108" s="175"/>
      <c r="EG108" s="174">
        <v>160</v>
      </c>
      <c r="EH108" s="573"/>
      <c r="EI108" s="175"/>
      <c r="EJ108" s="174">
        <v>160</v>
      </c>
      <c r="EK108" s="573"/>
      <c r="EL108" s="175"/>
      <c r="EM108" s="174">
        <v>160</v>
      </c>
      <c r="EN108" s="573"/>
      <c r="EO108" s="175"/>
      <c r="EP108" s="174">
        <v>160</v>
      </c>
      <c r="EQ108" s="573"/>
      <c r="ER108" s="175"/>
      <c r="ES108" s="278">
        <f t="shared" si="79"/>
        <v>0</v>
      </c>
      <c r="ET108" s="279">
        <f t="shared" si="80"/>
        <v>0</v>
      </c>
      <c r="EU108" s="280">
        <f t="shared" si="81"/>
        <v>0</v>
      </c>
      <c r="EV108" s="281">
        <f t="shared" si="82"/>
        <v>0</v>
      </c>
      <c r="EW108" s="1"/>
      <c r="EX108" s="1"/>
      <c r="EY108" s="174">
        <v>160</v>
      </c>
      <c r="EZ108" s="573"/>
      <c r="FA108" s="175"/>
      <c r="FB108" s="174">
        <v>160</v>
      </c>
      <c r="FC108" s="573"/>
      <c r="FD108" s="175"/>
      <c r="FE108" s="174">
        <v>160</v>
      </c>
      <c r="FF108" s="573"/>
      <c r="FG108" s="175"/>
      <c r="FH108" s="174">
        <v>160</v>
      </c>
      <c r="FI108" s="573"/>
      <c r="FJ108" s="175"/>
      <c r="FK108" s="174">
        <v>160</v>
      </c>
      <c r="FL108" s="573"/>
      <c r="FM108" s="175"/>
      <c r="FN108" s="174">
        <v>160</v>
      </c>
      <c r="FO108" s="573"/>
      <c r="FP108" s="175"/>
      <c r="FQ108" s="174">
        <v>160</v>
      </c>
      <c r="FR108" s="573"/>
      <c r="FS108" s="175"/>
      <c r="FT108" s="174">
        <v>160</v>
      </c>
      <c r="FU108" s="573"/>
      <c r="FV108" s="175"/>
      <c r="FW108" s="174">
        <v>160</v>
      </c>
      <c r="FX108" s="573"/>
      <c r="FY108" s="175"/>
      <c r="FZ108" s="174">
        <v>160</v>
      </c>
      <c r="GA108" s="573"/>
      <c r="GB108" s="175"/>
      <c r="GC108" s="174">
        <v>160</v>
      </c>
      <c r="GD108" s="573"/>
      <c r="GE108" s="175"/>
      <c r="GF108" s="174">
        <v>160</v>
      </c>
      <c r="GG108" s="573"/>
      <c r="GH108" s="175"/>
      <c r="GI108" s="278">
        <f t="shared" si="83"/>
        <v>0</v>
      </c>
      <c r="GJ108" s="279">
        <f t="shared" si="84"/>
        <v>0</v>
      </c>
      <c r="GK108" s="280">
        <f t="shared" si="85"/>
        <v>0</v>
      </c>
      <c r="GL108" s="281">
        <f t="shared" si="86"/>
        <v>0</v>
      </c>
      <c r="GM108" s="1"/>
      <c r="GN108" s="1"/>
      <c r="GO108" s="174">
        <v>160</v>
      </c>
      <c r="GP108" s="573"/>
      <c r="GQ108" s="175"/>
      <c r="GR108" s="174">
        <v>160</v>
      </c>
      <c r="GS108" s="573"/>
      <c r="GT108" s="175"/>
      <c r="GU108" s="174">
        <v>160</v>
      </c>
      <c r="GV108" s="573"/>
      <c r="GW108" s="175"/>
      <c r="GX108" s="174">
        <v>160</v>
      </c>
      <c r="GY108" s="573"/>
      <c r="GZ108" s="175"/>
      <c r="HA108" s="174">
        <v>160</v>
      </c>
      <c r="HB108" s="573"/>
      <c r="HC108" s="175"/>
      <c r="HD108" s="174">
        <v>160</v>
      </c>
      <c r="HE108" s="573"/>
      <c r="HF108" s="175"/>
      <c r="HG108" s="174">
        <v>160</v>
      </c>
      <c r="HH108" s="573"/>
      <c r="HI108" s="175"/>
      <c r="HJ108" s="174">
        <v>160</v>
      </c>
      <c r="HK108" s="573"/>
      <c r="HL108" s="175"/>
      <c r="HM108" s="174">
        <v>160</v>
      </c>
      <c r="HN108" s="573"/>
      <c r="HO108" s="175"/>
      <c r="HP108" s="174">
        <v>160</v>
      </c>
      <c r="HQ108" s="573"/>
      <c r="HR108" s="175"/>
      <c r="HS108" s="174">
        <v>160</v>
      </c>
      <c r="HT108" s="573"/>
      <c r="HU108" s="175"/>
      <c r="HV108" s="174">
        <v>160</v>
      </c>
      <c r="HW108" s="573"/>
      <c r="HX108" s="175"/>
      <c r="HY108" s="278">
        <f t="shared" si="87"/>
        <v>0</v>
      </c>
      <c r="HZ108" s="279">
        <f t="shared" si="88"/>
        <v>0</v>
      </c>
      <c r="IA108" s="280">
        <f t="shared" si="89"/>
        <v>0</v>
      </c>
      <c r="IB108" s="281">
        <f t="shared" si="90"/>
        <v>0</v>
      </c>
      <c r="IC108" s="1"/>
      <c r="ID108" s="1"/>
      <c r="IE108" s="174">
        <v>160</v>
      </c>
      <c r="IF108" s="573"/>
      <c r="IG108" s="175"/>
      <c r="IH108" s="174">
        <v>160</v>
      </c>
      <c r="II108" s="573"/>
      <c r="IJ108" s="175"/>
      <c r="IK108" s="174">
        <v>160</v>
      </c>
      <c r="IL108" s="573"/>
      <c r="IM108" s="175"/>
      <c r="IN108" s="174">
        <v>160</v>
      </c>
      <c r="IO108" s="573"/>
      <c r="IP108" s="175"/>
      <c r="IQ108" s="174">
        <v>160</v>
      </c>
      <c r="IR108" s="573"/>
      <c r="IS108" s="175"/>
      <c r="IT108" s="174">
        <v>160</v>
      </c>
      <c r="IU108" s="573"/>
      <c r="IV108" s="175"/>
      <c r="IW108" s="174">
        <v>160</v>
      </c>
      <c r="IX108" s="573"/>
      <c r="IY108" s="175"/>
      <c r="IZ108" s="174">
        <v>160</v>
      </c>
      <c r="JA108" s="573"/>
      <c r="JB108" s="175"/>
      <c r="JC108" s="174">
        <v>160</v>
      </c>
      <c r="JD108" s="573"/>
      <c r="JE108" s="175"/>
      <c r="JF108" s="174">
        <v>160</v>
      </c>
      <c r="JG108" s="573"/>
      <c r="JH108" s="175"/>
      <c r="JI108" s="174">
        <v>160</v>
      </c>
      <c r="JJ108" s="573"/>
      <c r="JK108" s="175"/>
      <c r="JL108" s="174">
        <v>160</v>
      </c>
      <c r="JM108" s="573"/>
      <c r="JN108" s="175"/>
      <c r="JO108" s="278">
        <f t="shared" si="91"/>
        <v>0</v>
      </c>
      <c r="JP108" s="279">
        <f t="shared" si="92"/>
        <v>0</v>
      </c>
      <c r="JQ108" s="280">
        <f t="shared" si="93"/>
        <v>0</v>
      </c>
      <c r="JR108" s="281">
        <f t="shared" si="94"/>
        <v>0</v>
      </c>
      <c r="JS108" s="1"/>
      <c r="JT108" s="1"/>
      <c r="JU108" s="174">
        <v>160</v>
      </c>
      <c r="JV108" s="573"/>
      <c r="JW108" s="175"/>
      <c r="JX108" s="174">
        <v>160</v>
      </c>
      <c r="JY108" s="573"/>
      <c r="JZ108" s="175"/>
      <c r="KA108" s="174">
        <v>160</v>
      </c>
      <c r="KB108" s="573"/>
      <c r="KC108" s="175"/>
      <c r="KD108" s="174">
        <v>160</v>
      </c>
      <c r="KE108" s="573"/>
      <c r="KF108" s="175"/>
      <c r="KG108" s="174">
        <v>160</v>
      </c>
      <c r="KH108" s="573"/>
      <c r="KI108" s="175"/>
      <c r="KJ108" s="174">
        <v>160</v>
      </c>
      <c r="KK108" s="573"/>
      <c r="KL108" s="175"/>
      <c r="KM108" s="174">
        <v>160</v>
      </c>
      <c r="KN108" s="573"/>
      <c r="KO108" s="175"/>
      <c r="KP108" s="174">
        <v>160</v>
      </c>
      <c r="KQ108" s="573"/>
      <c r="KR108" s="175"/>
      <c r="KS108" s="174">
        <v>160</v>
      </c>
      <c r="KT108" s="573"/>
      <c r="KU108" s="175"/>
      <c r="KV108" s="174">
        <v>160</v>
      </c>
      <c r="KW108" s="573"/>
      <c r="KX108" s="175"/>
      <c r="KY108" s="174">
        <v>160</v>
      </c>
      <c r="KZ108" s="573"/>
      <c r="LA108" s="175"/>
      <c r="LB108" s="174">
        <v>160</v>
      </c>
      <c r="LC108" s="573"/>
      <c r="LD108" s="175"/>
      <c r="LE108" s="278">
        <f t="shared" si="95"/>
        <v>0</v>
      </c>
      <c r="LF108" s="279">
        <f t="shared" si="96"/>
        <v>0</v>
      </c>
      <c r="LG108" s="280">
        <f t="shared" si="97"/>
        <v>0</v>
      </c>
      <c r="LH108" s="281">
        <f t="shared" si="98"/>
        <v>0</v>
      </c>
      <c r="LI108" s="1"/>
      <c r="LJ108" s="1"/>
      <c r="LK108" s="174">
        <v>160</v>
      </c>
      <c r="LL108" s="573"/>
      <c r="LM108" s="175"/>
      <c r="LN108" s="174">
        <v>160</v>
      </c>
      <c r="LO108" s="573"/>
      <c r="LP108" s="175"/>
      <c r="LQ108" s="174">
        <v>160</v>
      </c>
      <c r="LR108" s="573"/>
      <c r="LS108" s="175"/>
      <c r="LT108" s="174">
        <v>160</v>
      </c>
      <c r="LU108" s="573"/>
      <c r="LV108" s="175"/>
      <c r="LW108" s="174">
        <v>160</v>
      </c>
      <c r="LX108" s="573"/>
      <c r="LY108" s="175"/>
      <c r="LZ108" s="174">
        <v>160</v>
      </c>
      <c r="MA108" s="573"/>
      <c r="MB108" s="175"/>
      <c r="MC108" s="174">
        <v>160</v>
      </c>
      <c r="MD108" s="573"/>
      <c r="ME108" s="175"/>
      <c r="MF108" s="174">
        <v>160</v>
      </c>
      <c r="MG108" s="573"/>
      <c r="MH108" s="175"/>
      <c r="MI108" s="174">
        <v>160</v>
      </c>
      <c r="MJ108" s="573"/>
      <c r="MK108" s="175"/>
      <c r="ML108" s="174">
        <v>160</v>
      </c>
      <c r="MM108" s="573"/>
      <c r="MN108" s="175"/>
      <c r="MO108" s="174">
        <v>160</v>
      </c>
      <c r="MP108" s="573"/>
      <c r="MQ108" s="175"/>
      <c r="MR108" s="174">
        <v>160</v>
      </c>
      <c r="MS108" s="573"/>
      <c r="MT108" s="175"/>
      <c r="MU108" s="278">
        <f t="shared" si="99"/>
        <v>0</v>
      </c>
      <c r="MV108" s="279">
        <f t="shared" si="100"/>
        <v>0</v>
      </c>
      <c r="MW108" s="280">
        <f t="shared" si="101"/>
        <v>0</v>
      </c>
      <c r="MX108" s="281">
        <f t="shared" si="102"/>
        <v>0</v>
      </c>
      <c r="MY108" s="1"/>
      <c r="MZ108" s="1"/>
      <c r="NA108" s="174">
        <v>160</v>
      </c>
      <c r="NB108" s="573"/>
      <c r="NC108" s="175"/>
      <c r="ND108" s="174">
        <v>160</v>
      </c>
      <c r="NE108" s="573"/>
      <c r="NF108" s="175"/>
      <c r="NG108" s="174">
        <v>160</v>
      </c>
      <c r="NH108" s="573"/>
      <c r="NI108" s="175"/>
      <c r="NJ108" s="174">
        <v>160</v>
      </c>
      <c r="NK108" s="573"/>
      <c r="NL108" s="175"/>
      <c r="NM108" s="174">
        <v>160</v>
      </c>
      <c r="NN108" s="573"/>
      <c r="NO108" s="175"/>
      <c r="NP108" s="174">
        <v>160</v>
      </c>
      <c r="NQ108" s="573"/>
      <c r="NR108" s="175"/>
      <c r="NS108" s="174">
        <v>160</v>
      </c>
      <c r="NT108" s="573"/>
      <c r="NU108" s="175"/>
      <c r="NV108" s="174">
        <v>160</v>
      </c>
      <c r="NW108" s="573"/>
      <c r="NX108" s="175"/>
      <c r="NY108" s="174">
        <v>160</v>
      </c>
      <c r="NZ108" s="573"/>
      <c r="OA108" s="175"/>
      <c r="OB108" s="174">
        <v>160</v>
      </c>
      <c r="OC108" s="573"/>
      <c r="OD108" s="175"/>
      <c r="OE108" s="174">
        <v>160</v>
      </c>
      <c r="OF108" s="573"/>
      <c r="OG108" s="175"/>
      <c r="OH108" s="174">
        <v>160</v>
      </c>
      <c r="OI108" s="573"/>
      <c r="OJ108" s="175"/>
      <c r="OK108" s="278">
        <f t="shared" si="103"/>
        <v>0</v>
      </c>
      <c r="OL108" s="279">
        <f t="shared" si="104"/>
        <v>0</v>
      </c>
      <c r="OM108" s="280">
        <f t="shared" si="105"/>
        <v>0</v>
      </c>
      <c r="ON108" s="281">
        <f t="shared" si="106"/>
        <v>0</v>
      </c>
      <c r="OO108" s="1"/>
      <c r="OP108" s="1"/>
      <c r="OQ108" s="571" t="s">
        <v>297</v>
      </c>
      <c r="OR108" s="577">
        <v>160</v>
      </c>
      <c r="OS108" s="573"/>
      <c r="OT108" s="175"/>
      <c r="OU108" s="278">
        <f t="shared" si="107"/>
        <v>0</v>
      </c>
      <c r="OV108" s="281">
        <f t="shared" si="108"/>
        <v>0</v>
      </c>
      <c r="OW108" s="280">
        <f t="shared" si="109"/>
        <v>0</v>
      </c>
      <c r="OX108" s="281">
        <f t="shared" si="110"/>
        <v>0</v>
      </c>
      <c r="OY108" s="574"/>
      <c r="OZ108" s="1"/>
      <c r="PA108" s="1"/>
      <c r="PB108" s="274">
        <f t="shared" si="115"/>
        <v>0</v>
      </c>
      <c r="PC108" s="275">
        <f t="shared" si="116"/>
        <v>0</v>
      </c>
      <c r="PD108" s="280">
        <f t="shared" si="117"/>
        <v>0</v>
      </c>
      <c r="PE108" s="281">
        <f t="shared" si="118"/>
        <v>0</v>
      </c>
      <c r="PF108" s="276">
        <f t="shared" si="119"/>
        <v>0</v>
      </c>
      <c r="PG108" s="277">
        <f t="shared" si="120"/>
        <v>0</v>
      </c>
      <c r="PH108" s="280">
        <f t="shared" si="121"/>
        <v>0</v>
      </c>
      <c r="PI108" s="279">
        <f t="shared" si="122"/>
        <v>0</v>
      </c>
      <c r="PJ108" s="406">
        <f t="shared" si="111"/>
        <v>0</v>
      </c>
      <c r="PK108" s="368">
        <f t="shared" si="112"/>
        <v>0</v>
      </c>
      <c r="PL108" s="409" t="s">
        <v>338</v>
      </c>
      <c r="PM108" s="373" t="s">
        <v>338</v>
      </c>
      <c r="PN108" s="406">
        <f t="shared" si="113"/>
        <v>0</v>
      </c>
      <c r="PO108" s="368">
        <f t="shared" si="114"/>
        <v>0</v>
      </c>
      <c r="PR108" s="1"/>
    </row>
    <row r="109" spans="1:440" s="26" customFormat="1" ht="16.5" customHeight="1" x14ac:dyDescent="0.25">
      <c r="B109" s="118" t="s">
        <v>262</v>
      </c>
      <c r="C109" s="1094"/>
      <c r="D109" s="1095"/>
      <c r="E109" s="320"/>
      <c r="F109" s="656">
        <v>1</v>
      </c>
      <c r="G109" s="321"/>
      <c r="H109" s="122"/>
      <c r="I109" s="112">
        <f>INT(ROUND(F109,2)*(IF(RIGHT(G109,1)="*",data!$J$3*H109+(IF(H109&gt;0, data!$K$3,0)),(IF(G109&gt;0,data!$J$3*RIGHT(G109,5)+data!$K$3,0)))))</f>
        <v>0</v>
      </c>
      <c r="J109" s="112">
        <f>IF(E109&gt;0,I109*E109,0)</f>
        <v>0</v>
      </c>
      <c r="K109" s="112"/>
      <c r="L109" s="317"/>
      <c r="M109" s="316"/>
      <c r="N109" s="112">
        <f>INT(ROUND(F109,2)*(IF(J109&gt;0,(IF(L109="ano",data!$J$6,0)),0)))</f>
        <v>0</v>
      </c>
      <c r="O109" s="114">
        <f>IF(M109&gt;E109,N109*E109,N109*M109)</f>
        <v>0</v>
      </c>
      <c r="P109" s="123">
        <f>J109+O109</f>
        <v>0</v>
      </c>
      <c r="R109" s="116" t="str">
        <f t="shared" si="61"/>
        <v/>
      </c>
      <c r="S109" s="688"/>
      <c r="T109" s="117" t="s">
        <v>338</v>
      </c>
      <c r="U109" s="377" t="str">
        <f t="shared" si="62"/>
        <v/>
      </c>
      <c r="V109" s="26">
        <f>IF(P109&gt;0,IF(ISTEXT(C109)=TRUE,0,1),0)</f>
        <v>0</v>
      </c>
      <c r="W109" s="26">
        <f>IF(H109&gt;0,IF(RIGHT(G109,1)="*",0,1),0)</f>
        <v>0</v>
      </c>
      <c r="X109" s="26">
        <f>IF(OR(G109=data!$I$18,G109=data!$I$19,G109=data!$I$20,G109=data!$I$21,G109=data!$I$22,G109=data!$I$23,G109=data!$I$24,G109=data!$I$25,G109=data!$I$26,G109=data!$I$27,G109=data!$I$28,G109=data!$I$29,G109=data!$I$30,G109=data!$I$31,G109=data!$I$32,G109=data!$I$33,G109=data!$I$34,G109=data!$I$35,G109=data!$I$36,G109=data!$I$37,G109=data!$I$38,G109=data!$I$39,G109=data!$I$40,G109=data!$I$41,G109=data!$I$42,G109=data!$I$43,G109=data!$I$44),1,0)</f>
        <v>0</v>
      </c>
      <c r="Z109" s="176" t="s">
        <v>297</v>
      </c>
      <c r="AA109" s="10"/>
      <c r="AB109" s="10"/>
      <c r="AC109" s="168">
        <v>160</v>
      </c>
      <c r="AD109" s="328"/>
      <c r="AE109" s="223"/>
      <c r="AF109" s="168">
        <v>160</v>
      </c>
      <c r="AG109" s="328"/>
      <c r="AH109" s="223"/>
      <c r="AI109" s="168">
        <v>160</v>
      </c>
      <c r="AJ109" s="328"/>
      <c r="AK109" s="223"/>
      <c r="AL109" s="168">
        <v>160</v>
      </c>
      <c r="AM109" s="328"/>
      <c r="AN109" s="223"/>
      <c r="AO109" s="168">
        <v>160</v>
      </c>
      <c r="AP109" s="328"/>
      <c r="AQ109" s="223"/>
      <c r="AR109" s="168">
        <v>160</v>
      </c>
      <c r="AS109" s="328"/>
      <c r="AT109" s="223"/>
      <c r="AU109" s="168">
        <v>160</v>
      </c>
      <c r="AV109" s="328"/>
      <c r="AW109" s="223"/>
      <c r="AX109" s="168">
        <v>160</v>
      </c>
      <c r="AY109" s="328"/>
      <c r="AZ109" s="223"/>
      <c r="BA109" s="168">
        <v>160</v>
      </c>
      <c r="BB109" s="328"/>
      <c r="BC109" s="223"/>
      <c r="BD109" s="168">
        <v>160</v>
      </c>
      <c r="BE109" s="328"/>
      <c r="BF109" s="223"/>
      <c r="BG109" s="168">
        <v>160</v>
      </c>
      <c r="BH109" s="328"/>
      <c r="BI109" s="223"/>
      <c r="BJ109" s="168">
        <v>160</v>
      </c>
      <c r="BK109" s="328"/>
      <c r="BL109" s="223"/>
      <c r="BM109" s="280">
        <f t="shared" si="71"/>
        <v>0</v>
      </c>
      <c r="BN109" s="279">
        <f t="shared" si="72"/>
        <v>0</v>
      </c>
      <c r="BO109" s="280">
        <f t="shared" si="73"/>
        <v>0</v>
      </c>
      <c r="BP109" s="281">
        <f t="shared" si="74"/>
        <v>0</v>
      </c>
      <c r="BQ109" s="1"/>
      <c r="BR109" s="1"/>
      <c r="BS109" s="164">
        <v>160</v>
      </c>
      <c r="BT109" s="327"/>
      <c r="BU109" s="177"/>
      <c r="BV109" s="164">
        <v>160</v>
      </c>
      <c r="BW109" s="327"/>
      <c r="BX109" s="177"/>
      <c r="BY109" s="164">
        <v>160</v>
      </c>
      <c r="BZ109" s="327"/>
      <c r="CA109" s="177"/>
      <c r="CB109" s="164">
        <v>160</v>
      </c>
      <c r="CC109" s="327"/>
      <c r="CD109" s="177"/>
      <c r="CE109" s="164">
        <v>160</v>
      </c>
      <c r="CF109" s="327"/>
      <c r="CG109" s="177"/>
      <c r="CH109" s="164">
        <v>160</v>
      </c>
      <c r="CI109" s="327"/>
      <c r="CJ109" s="177"/>
      <c r="CK109" s="164">
        <v>160</v>
      </c>
      <c r="CL109" s="327"/>
      <c r="CM109" s="177"/>
      <c r="CN109" s="164">
        <v>160</v>
      </c>
      <c r="CO109" s="327"/>
      <c r="CP109" s="177"/>
      <c r="CQ109" s="164">
        <v>160</v>
      </c>
      <c r="CR109" s="327"/>
      <c r="CS109" s="177"/>
      <c r="CT109" s="164">
        <v>160</v>
      </c>
      <c r="CU109" s="327"/>
      <c r="CV109" s="177"/>
      <c r="CW109" s="164">
        <v>160</v>
      </c>
      <c r="CX109" s="327"/>
      <c r="CY109" s="177"/>
      <c r="CZ109" s="164">
        <v>160</v>
      </c>
      <c r="DA109" s="327"/>
      <c r="DB109" s="177"/>
      <c r="DC109" s="278">
        <f t="shared" si="75"/>
        <v>0</v>
      </c>
      <c r="DD109" s="279">
        <f t="shared" si="76"/>
        <v>0</v>
      </c>
      <c r="DE109" s="280">
        <f t="shared" si="77"/>
        <v>0</v>
      </c>
      <c r="DF109" s="281">
        <f t="shared" si="78"/>
        <v>0</v>
      </c>
      <c r="DG109" s="1"/>
      <c r="DH109" s="1"/>
      <c r="DI109" s="164">
        <v>160</v>
      </c>
      <c r="DJ109" s="327"/>
      <c r="DK109" s="177"/>
      <c r="DL109" s="164">
        <v>160</v>
      </c>
      <c r="DM109" s="327"/>
      <c r="DN109" s="177"/>
      <c r="DO109" s="164">
        <v>160</v>
      </c>
      <c r="DP109" s="327"/>
      <c r="DQ109" s="177"/>
      <c r="DR109" s="164">
        <v>160</v>
      </c>
      <c r="DS109" s="327"/>
      <c r="DT109" s="177"/>
      <c r="DU109" s="164">
        <v>160</v>
      </c>
      <c r="DV109" s="327"/>
      <c r="DW109" s="177"/>
      <c r="DX109" s="164">
        <v>160</v>
      </c>
      <c r="DY109" s="327"/>
      <c r="DZ109" s="177"/>
      <c r="EA109" s="164">
        <v>160</v>
      </c>
      <c r="EB109" s="327"/>
      <c r="EC109" s="177"/>
      <c r="ED109" s="164">
        <v>160</v>
      </c>
      <c r="EE109" s="327"/>
      <c r="EF109" s="177"/>
      <c r="EG109" s="164">
        <v>160</v>
      </c>
      <c r="EH109" s="327"/>
      <c r="EI109" s="177"/>
      <c r="EJ109" s="164">
        <v>160</v>
      </c>
      <c r="EK109" s="327"/>
      <c r="EL109" s="177"/>
      <c r="EM109" s="164">
        <v>160</v>
      </c>
      <c r="EN109" s="327"/>
      <c r="EO109" s="177"/>
      <c r="EP109" s="164">
        <v>160</v>
      </c>
      <c r="EQ109" s="327"/>
      <c r="ER109" s="177"/>
      <c r="ES109" s="278">
        <f t="shared" si="79"/>
        <v>0</v>
      </c>
      <c r="ET109" s="279">
        <f t="shared" si="80"/>
        <v>0</v>
      </c>
      <c r="EU109" s="280">
        <f t="shared" si="81"/>
        <v>0</v>
      </c>
      <c r="EV109" s="281">
        <f t="shared" si="82"/>
        <v>0</v>
      </c>
      <c r="EW109" s="1"/>
      <c r="EX109" s="1"/>
      <c r="EY109" s="164">
        <v>160</v>
      </c>
      <c r="EZ109" s="327"/>
      <c r="FA109" s="177"/>
      <c r="FB109" s="164">
        <v>160</v>
      </c>
      <c r="FC109" s="327"/>
      <c r="FD109" s="177"/>
      <c r="FE109" s="164">
        <v>160</v>
      </c>
      <c r="FF109" s="327"/>
      <c r="FG109" s="177"/>
      <c r="FH109" s="164">
        <v>160</v>
      </c>
      <c r="FI109" s="327"/>
      <c r="FJ109" s="177"/>
      <c r="FK109" s="164">
        <v>160</v>
      </c>
      <c r="FL109" s="327"/>
      <c r="FM109" s="177"/>
      <c r="FN109" s="164">
        <v>160</v>
      </c>
      <c r="FO109" s="327"/>
      <c r="FP109" s="177"/>
      <c r="FQ109" s="164">
        <v>160</v>
      </c>
      <c r="FR109" s="327"/>
      <c r="FS109" s="177"/>
      <c r="FT109" s="164">
        <v>160</v>
      </c>
      <c r="FU109" s="327"/>
      <c r="FV109" s="177"/>
      <c r="FW109" s="164">
        <v>160</v>
      </c>
      <c r="FX109" s="327"/>
      <c r="FY109" s="177"/>
      <c r="FZ109" s="164">
        <v>160</v>
      </c>
      <c r="GA109" s="327"/>
      <c r="GB109" s="177"/>
      <c r="GC109" s="164">
        <v>160</v>
      </c>
      <c r="GD109" s="327"/>
      <c r="GE109" s="177"/>
      <c r="GF109" s="164">
        <v>160</v>
      </c>
      <c r="GG109" s="327"/>
      <c r="GH109" s="177"/>
      <c r="GI109" s="278">
        <f t="shared" si="83"/>
        <v>0</v>
      </c>
      <c r="GJ109" s="279">
        <f t="shared" si="84"/>
        <v>0</v>
      </c>
      <c r="GK109" s="280">
        <f t="shared" si="85"/>
        <v>0</v>
      </c>
      <c r="GL109" s="281">
        <f t="shared" si="86"/>
        <v>0</v>
      </c>
      <c r="GM109" s="1"/>
      <c r="GN109" s="1"/>
      <c r="GO109" s="164">
        <v>160</v>
      </c>
      <c r="GP109" s="327"/>
      <c r="GQ109" s="177"/>
      <c r="GR109" s="164">
        <v>160</v>
      </c>
      <c r="GS109" s="327"/>
      <c r="GT109" s="177"/>
      <c r="GU109" s="164">
        <v>160</v>
      </c>
      <c r="GV109" s="327"/>
      <c r="GW109" s="177"/>
      <c r="GX109" s="164">
        <v>160</v>
      </c>
      <c r="GY109" s="327"/>
      <c r="GZ109" s="177"/>
      <c r="HA109" s="164">
        <v>160</v>
      </c>
      <c r="HB109" s="327"/>
      <c r="HC109" s="177"/>
      <c r="HD109" s="164">
        <v>160</v>
      </c>
      <c r="HE109" s="327"/>
      <c r="HF109" s="177"/>
      <c r="HG109" s="164">
        <v>160</v>
      </c>
      <c r="HH109" s="327"/>
      <c r="HI109" s="177"/>
      <c r="HJ109" s="164">
        <v>160</v>
      </c>
      <c r="HK109" s="327"/>
      <c r="HL109" s="177"/>
      <c r="HM109" s="164">
        <v>160</v>
      </c>
      <c r="HN109" s="327"/>
      <c r="HO109" s="177"/>
      <c r="HP109" s="164">
        <v>160</v>
      </c>
      <c r="HQ109" s="327"/>
      <c r="HR109" s="177"/>
      <c r="HS109" s="164">
        <v>160</v>
      </c>
      <c r="HT109" s="327"/>
      <c r="HU109" s="177"/>
      <c r="HV109" s="164">
        <v>160</v>
      </c>
      <c r="HW109" s="327"/>
      <c r="HX109" s="177"/>
      <c r="HY109" s="278">
        <f t="shared" si="87"/>
        <v>0</v>
      </c>
      <c r="HZ109" s="279">
        <f t="shared" si="88"/>
        <v>0</v>
      </c>
      <c r="IA109" s="280">
        <f t="shared" si="89"/>
        <v>0</v>
      </c>
      <c r="IB109" s="281">
        <f t="shared" si="90"/>
        <v>0</v>
      </c>
      <c r="IC109" s="1"/>
      <c r="ID109" s="1"/>
      <c r="IE109" s="164">
        <v>160</v>
      </c>
      <c r="IF109" s="327"/>
      <c r="IG109" s="177"/>
      <c r="IH109" s="164">
        <v>160</v>
      </c>
      <c r="II109" s="327"/>
      <c r="IJ109" s="177"/>
      <c r="IK109" s="164">
        <v>160</v>
      </c>
      <c r="IL109" s="327"/>
      <c r="IM109" s="177"/>
      <c r="IN109" s="164">
        <v>160</v>
      </c>
      <c r="IO109" s="327"/>
      <c r="IP109" s="177"/>
      <c r="IQ109" s="164">
        <v>160</v>
      </c>
      <c r="IR109" s="327"/>
      <c r="IS109" s="177"/>
      <c r="IT109" s="164">
        <v>160</v>
      </c>
      <c r="IU109" s="327"/>
      <c r="IV109" s="177"/>
      <c r="IW109" s="164">
        <v>160</v>
      </c>
      <c r="IX109" s="327"/>
      <c r="IY109" s="177"/>
      <c r="IZ109" s="164">
        <v>160</v>
      </c>
      <c r="JA109" s="327"/>
      <c r="JB109" s="177"/>
      <c r="JC109" s="164">
        <v>160</v>
      </c>
      <c r="JD109" s="327"/>
      <c r="JE109" s="177"/>
      <c r="JF109" s="164">
        <v>160</v>
      </c>
      <c r="JG109" s="327"/>
      <c r="JH109" s="177"/>
      <c r="JI109" s="164">
        <v>160</v>
      </c>
      <c r="JJ109" s="327"/>
      <c r="JK109" s="177"/>
      <c r="JL109" s="164">
        <v>160</v>
      </c>
      <c r="JM109" s="327"/>
      <c r="JN109" s="177"/>
      <c r="JO109" s="278">
        <f t="shared" si="91"/>
        <v>0</v>
      </c>
      <c r="JP109" s="279">
        <f t="shared" si="92"/>
        <v>0</v>
      </c>
      <c r="JQ109" s="280">
        <f t="shared" si="93"/>
        <v>0</v>
      </c>
      <c r="JR109" s="281">
        <f t="shared" si="94"/>
        <v>0</v>
      </c>
      <c r="JS109" s="1"/>
      <c r="JT109" s="1"/>
      <c r="JU109" s="164">
        <v>160</v>
      </c>
      <c r="JV109" s="327"/>
      <c r="JW109" s="177"/>
      <c r="JX109" s="164">
        <v>160</v>
      </c>
      <c r="JY109" s="327"/>
      <c r="JZ109" s="177"/>
      <c r="KA109" s="164">
        <v>160</v>
      </c>
      <c r="KB109" s="327"/>
      <c r="KC109" s="177"/>
      <c r="KD109" s="164">
        <v>160</v>
      </c>
      <c r="KE109" s="327"/>
      <c r="KF109" s="177"/>
      <c r="KG109" s="164">
        <v>160</v>
      </c>
      <c r="KH109" s="327"/>
      <c r="KI109" s="177"/>
      <c r="KJ109" s="164">
        <v>160</v>
      </c>
      <c r="KK109" s="327"/>
      <c r="KL109" s="177"/>
      <c r="KM109" s="164">
        <v>160</v>
      </c>
      <c r="KN109" s="327"/>
      <c r="KO109" s="177"/>
      <c r="KP109" s="164">
        <v>160</v>
      </c>
      <c r="KQ109" s="327"/>
      <c r="KR109" s="177"/>
      <c r="KS109" s="164">
        <v>160</v>
      </c>
      <c r="KT109" s="327"/>
      <c r="KU109" s="177"/>
      <c r="KV109" s="164">
        <v>160</v>
      </c>
      <c r="KW109" s="327"/>
      <c r="KX109" s="177"/>
      <c r="KY109" s="164">
        <v>160</v>
      </c>
      <c r="KZ109" s="327"/>
      <c r="LA109" s="177"/>
      <c r="LB109" s="164">
        <v>160</v>
      </c>
      <c r="LC109" s="327"/>
      <c r="LD109" s="177"/>
      <c r="LE109" s="278">
        <f t="shared" si="95"/>
        <v>0</v>
      </c>
      <c r="LF109" s="279">
        <f t="shared" si="96"/>
        <v>0</v>
      </c>
      <c r="LG109" s="280">
        <f t="shared" si="97"/>
        <v>0</v>
      </c>
      <c r="LH109" s="281">
        <f t="shared" si="98"/>
        <v>0</v>
      </c>
      <c r="LI109" s="1"/>
      <c r="LJ109" s="1"/>
      <c r="LK109" s="164">
        <v>160</v>
      </c>
      <c r="LL109" s="327"/>
      <c r="LM109" s="177"/>
      <c r="LN109" s="164">
        <v>160</v>
      </c>
      <c r="LO109" s="327"/>
      <c r="LP109" s="177"/>
      <c r="LQ109" s="164">
        <v>160</v>
      </c>
      <c r="LR109" s="327"/>
      <c r="LS109" s="177"/>
      <c r="LT109" s="164">
        <v>160</v>
      </c>
      <c r="LU109" s="327"/>
      <c r="LV109" s="177"/>
      <c r="LW109" s="164">
        <v>160</v>
      </c>
      <c r="LX109" s="327"/>
      <c r="LY109" s="177"/>
      <c r="LZ109" s="164">
        <v>160</v>
      </c>
      <c r="MA109" s="327"/>
      <c r="MB109" s="177"/>
      <c r="MC109" s="164">
        <v>160</v>
      </c>
      <c r="MD109" s="327"/>
      <c r="ME109" s="177"/>
      <c r="MF109" s="164">
        <v>160</v>
      </c>
      <c r="MG109" s="327"/>
      <c r="MH109" s="177"/>
      <c r="MI109" s="164">
        <v>160</v>
      </c>
      <c r="MJ109" s="327"/>
      <c r="MK109" s="177"/>
      <c r="ML109" s="164">
        <v>160</v>
      </c>
      <c r="MM109" s="327"/>
      <c r="MN109" s="177"/>
      <c r="MO109" s="164">
        <v>160</v>
      </c>
      <c r="MP109" s="327"/>
      <c r="MQ109" s="177"/>
      <c r="MR109" s="164">
        <v>160</v>
      </c>
      <c r="MS109" s="327"/>
      <c r="MT109" s="177"/>
      <c r="MU109" s="278">
        <f t="shared" si="99"/>
        <v>0</v>
      </c>
      <c r="MV109" s="279">
        <f t="shared" si="100"/>
        <v>0</v>
      </c>
      <c r="MW109" s="280">
        <f t="shared" si="101"/>
        <v>0</v>
      </c>
      <c r="MX109" s="281">
        <f t="shared" si="102"/>
        <v>0</v>
      </c>
      <c r="MY109" s="1"/>
      <c r="MZ109" s="1"/>
      <c r="NA109" s="164">
        <v>160</v>
      </c>
      <c r="NB109" s="327"/>
      <c r="NC109" s="177"/>
      <c r="ND109" s="164">
        <v>160</v>
      </c>
      <c r="NE109" s="327"/>
      <c r="NF109" s="177"/>
      <c r="NG109" s="164">
        <v>160</v>
      </c>
      <c r="NH109" s="327"/>
      <c r="NI109" s="177"/>
      <c r="NJ109" s="164">
        <v>160</v>
      </c>
      <c r="NK109" s="327"/>
      <c r="NL109" s="177"/>
      <c r="NM109" s="164">
        <v>160</v>
      </c>
      <c r="NN109" s="327"/>
      <c r="NO109" s="177"/>
      <c r="NP109" s="164">
        <v>160</v>
      </c>
      <c r="NQ109" s="327"/>
      <c r="NR109" s="177"/>
      <c r="NS109" s="164">
        <v>160</v>
      </c>
      <c r="NT109" s="327"/>
      <c r="NU109" s="177"/>
      <c r="NV109" s="164">
        <v>160</v>
      </c>
      <c r="NW109" s="327"/>
      <c r="NX109" s="177"/>
      <c r="NY109" s="164">
        <v>160</v>
      </c>
      <c r="NZ109" s="327"/>
      <c r="OA109" s="177"/>
      <c r="OB109" s="164">
        <v>160</v>
      </c>
      <c r="OC109" s="327"/>
      <c r="OD109" s="177"/>
      <c r="OE109" s="164">
        <v>160</v>
      </c>
      <c r="OF109" s="327"/>
      <c r="OG109" s="177"/>
      <c r="OH109" s="164">
        <v>160</v>
      </c>
      <c r="OI109" s="327"/>
      <c r="OJ109" s="177"/>
      <c r="OK109" s="278">
        <f t="shared" si="103"/>
        <v>0</v>
      </c>
      <c r="OL109" s="279">
        <f t="shared" si="104"/>
        <v>0</v>
      </c>
      <c r="OM109" s="280">
        <f t="shared" si="105"/>
        <v>0</v>
      </c>
      <c r="ON109" s="281">
        <f t="shared" si="106"/>
        <v>0</v>
      </c>
      <c r="OO109" s="1"/>
      <c r="OP109" s="1"/>
      <c r="OQ109" s="283" t="s">
        <v>297</v>
      </c>
      <c r="OR109" s="354">
        <v>160</v>
      </c>
      <c r="OS109" s="327"/>
      <c r="OT109" s="177"/>
      <c r="OU109" s="278">
        <f t="shared" si="107"/>
        <v>0</v>
      </c>
      <c r="OV109" s="281">
        <f t="shared" si="108"/>
        <v>0</v>
      </c>
      <c r="OW109" s="280">
        <f t="shared" si="109"/>
        <v>0</v>
      </c>
      <c r="OX109" s="281">
        <f t="shared" si="110"/>
        <v>0</v>
      </c>
      <c r="OY109" s="293"/>
      <c r="OZ109" s="1"/>
      <c r="PA109" s="1"/>
      <c r="PB109" s="274">
        <f t="shared" si="115"/>
        <v>0</v>
      </c>
      <c r="PC109" s="275">
        <f t="shared" si="116"/>
        <v>0</v>
      </c>
      <c r="PD109" s="280">
        <f t="shared" si="117"/>
        <v>0</v>
      </c>
      <c r="PE109" s="281">
        <f t="shared" si="118"/>
        <v>0</v>
      </c>
      <c r="PF109" s="276">
        <f t="shared" si="119"/>
        <v>0</v>
      </c>
      <c r="PG109" s="277">
        <f t="shared" si="120"/>
        <v>0</v>
      </c>
      <c r="PH109" s="280">
        <f t="shared" si="121"/>
        <v>0</v>
      </c>
      <c r="PI109" s="279">
        <f t="shared" si="122"/>
        <v>0</v>
      </c>
      <c r="PJ109" s="406">
        <f t="shared" si="111"/>
        <v>0</v>
      </c>
      <c r="PK109" s="368">
        <f t="shared" si="112"/>
        <v>0</v>
      </c>
      <c r="PL109" s="409" t="s">
        <v>338</v>
      </c>
      <c r="PM109" s="373" t="s">
        <v>338</v>
      </c>
      <c r="PN109" s="406">
        <f t="shared" si="113"/>
        <v>0</v>
      </c>
      <c r="PO109" s="368">
        <f t="shared" si="114"/>
        <v>0</v>
      </c>
      <c r="PR109" s="1"/>
    </row>
    <row r="110" spans="1:440" s="26" customFormat="1" ht="15" hidden="1" customHeight="1" x14ac:dyDescent="0.25">
      <c r="B110" s="118"/>
      <c r="C110" s="1092"/>
      <c r="D110" s="1093"/>
      <c r="E110" s="590"/>
      <c r="F110" s="656"/>
      <c r="G110" s="591"/>
      <c r="H110" s="119"/>
      <c r="I110" s="112">
        <f>INT(ROUND(F110,2)*(IF(RIGHT(G110,1)="*",data!$J$3*H110+(IF(H110&gt;0, data!$K$3,0)),(IF(G110&gt;0,data!$J$3*RIGHT(G110,5)+data!$K$3,0)))))</f>
        <v>0</v>
      </c>
      <c r="J110" s="112"/>
      <c r="K110" s="112"/>
      <c r="L110" s="537"/>
      <c r="M110" s="536"/>
      <c r="N110" s="112">
        <f>INT(ROUND(F110,2)*(IF(J110&gt;0,(IF(L110="ano",data!$J$6,0)),0)))</f>
        <v>0</v>
      </c>
      <c r="O110" s="114"/>
      <c r="P110" s="123"/>
      <c r="R110" s="116" t="str">
        <f t="shared" si="61"/>
        <v/>
      </c>
      <c r="S110" s="688"/>
      <c r="T110" s="117" t="s">
        <v>338</v>
      </c>
      <c r="U110" s="377" t="str">
        <f t="shared" si="62"/>
        <v/>
      </c>
      <c r="X110" s="26">
        <f>IF(OR(G110=data!$I$18,G110=data!$I$19,G110=data!$I$20,G110=data!$I$21,G110=data!$I$22,G110=data!$I$23,G110=data!$I$24,G110=data!$I$25,G110=data!$I$26,G110=data!$I$27,G110=data!$I$28,G110=data!$I$29,G110=data!$I$30,G110=data!$I$31,G110=data!$I$32,G110=data!$I$33,G110=data!$I$34,G110=data!$I$35,G110=data!$I$36,G110=data!$I$37,G110=data!$I$38,G110=data!$I$39,G110=data!$I$40,G110=data!$I$41,G110=data!$I$42,G110=data!$I$43,G110=data!$I$44),1,0)</f>
        <v>0</v>
      </c>
      <c r="Z110" s="173" t="s">
        <v>297</v>
      </c>
      <c r="AA110" s="10"/>
      <c r="AB110" s="10"/>
      <c r="AC110" s="560">
        <v>160</v>
      </c>
      <c r="AD110" s="561"/>
      <c r="AE110" s="562"/>
      <c r="AF110" s="560">
        <v>160</v>
      </c>
      <c r="AG110" s="561"/>
      <c r="AH110" s="562"/>
      <c r="AI110" s="560">
        <v>160</v>
      </c>
      <c r="AJ110" s="561"/>
      <c r="AK110" s="562"/>
      <c r="AL110" s="560">
        <v>160</v>
      </c>
      <c r="AM110" s="561"/>
      <c r="AN110" s="562"/>
      <c r="AO110" s="560">
        <v>160</v>
      </c>
      <c r="AP110" s="561"/>
      <c r="AQ110" s="562"/>
      <c r="AR110" s="560">
        <v>160</v>
      </c>
      <c r="AS110" s="561"/>
      <c r="AT110" s="562"/>
      <c r="AU110" s="560">
        <v>160</v>
      </c>
      <c r="AV110" s="561"/>
      <c r="AW110" s="562"/>
      <c r="AX110" s="560">
        <v>160</v>
      </c>
      <c r="AY110" s="561"/>
      <c r="AZ110" s="562"/>
      <c r="BA110" s="560">
        <v>160</v>
      </c>
      <c r="BB110" s="561"/>
      <c r="BC110" s="562"/>
      <c r="BD110" s="560">
        <v>160</v>
      </c>
      <c r="BE110" s="561"/>
      <c r="BF110" s="562"/>
      <c r="BG110" s="560">
        <v>160</v>
      </c>
      <c r="BH110" s="561"/>
      <c r="BI110" s="562"/>
      <c r="BJ110" s="560">
        <v>160</v>
      </c>
      <c r="BK110" s="561"/>
      <c r="BL110" s="562"/>
      <c r="BM110" s="280">
        <f t="shared" si="71"/>
        <v>0</v>
      </c>
      <c r="BN110" s="279">
        <f t="shared" si="72"/>
        <v>0</v>
      </c>
      <c r="BO110" s="280">
        <f t="shared" si="73"/>
        <v>0</v>
      </c>
      <c r="BP110" s="281">
        <f t="shared" si="74"/>
        <v>0</v>
      </c>
      <c r="BQ110" s="1"/>
      <c r="BR110" s="1"/>
      <c r="BS110" s="174">
        <v>160</v>
      </c>
      <c r="BT110" s="573"/>
      <c r="BU110" s="175"/>
      <c r="BV110" s="174">
        <v>160</v>
      </c>
      <c r="BW110" s="573"/>
      <c r="BX110" s="175"/>
      <c r="BY110" s="174">
        <v>160</v>
      </c>
      <c r="BZ110" s="573"/>
      <c r="CA110" s="175"/>
      <c r="CB110" s="174">
        <v>160</v>
      </c>
      <c r="CC110" s="573"/>
      <c r="CD110" s="175"/>
      <c r="CE110" s="174">
        <v>160</v>
      </c>
      <c r="CF110" s="573"/>
      <c r="CG110" s="175"/>
      <c r="CH110" s="174">
        <v>160</v>
      </c>
      <c r="CI110" s="573"/>
      <c r="CJ110" s="175"/>
      <c r="CK110" s="174">
        <v>160</v>
      </c>
      <c r="CL110" s="573"/>
      <c r="CM110" s="175"/>
      <c r="CN110" s="174">
        <v>160</v>
      </c>
      <c r="CO110" s="573"/>
      <c r="CP110" s="175"/>
      <c r="CQ110" s="174">
        <v>160</v>
      </c>
      <c r="CR110" s="573"/>
      <c r="CS110" s="175"/>
      <c r="CT110" s="174">
        <v>160</v>
      </c>
      <c r="CU110" s="573"/>
      <c r="CV110" s="175"/>
      <c r="CW110" s="174">
        <v>160</v>
      </c>
      <c r="CX110" s="573"/>
      <c r="CY110" s="175"/>
      <c r="CZ110" s="174">
        <v>160</v>
      </c>
      <c r="DA110" s="573"/>
      <c r="DB110" s="175"/>
      <c r="DC110" s="278">
        <f t="shared" si="75"/>
        <v>0</v>
      </c>
      <c r="DD110" s="279">
        <f t="shared" si="76"/>
        <v>0</v>
      </c>
      <c r="DE110" s="280">
        <f t="shared" si="77"/>
        <v>0</v>
      </c>
      <c r="DF110" s="281">
        <f t="shared" si="78"/>
        <v>0</v>
      </c>
      <c r="DG110" s="1"/>
      <c r="DH110" s="1"/>
      <c r="DI110" s="174">
        <v>160</v>
      </c>
      <c r="DJ110" s="573"/>
      <c r="DK110" s="175"/>
      <c r="DL110" s="174">
        <v>160</v>
      </c>
      <c r="DM110" s="573"/>
      <c r="DN110" s="175"/>
      <c r="DO110" s="174">
        <v>160</v>
      </c>
      <c r="DP110" s="573"/>
      <c r="DQ110" s="175"/>
      <c r="DR110" s="174">
        <v>160</v>
      </c>
      <c r="DS110" s="573"/>
      <c r="DT110" s="175"/>
      <c r="DU110" s="174">
        <v>160</v>
      </c>
      <c r="DV110" s="573"/>
      <c r="DW110" s="175"/>
      <c r="DX110" s="174">
        <v>160</v>
      </c>
      <c r="DY110" s="573"/>
      <c r="DZ110" s="175"/>
      <c r="EA110" s="174">
        <v>160</v>
      </c>
      <c r="EB110" s="573"/>
      <c r="EC110" s="175"/>
      <c r="ED110" s="174">
        <v>160</v>
      </c>
      <c r="EE110" s="573"/>
      <c r="EF110" s="175"/>
      <c r="EG110" s="174">
        <v>160</v>
      </c>
      <c r="EH110" s="573"/>
      <c r="EI110" s="175"/>
      <c r="EJ110" s="174">
        <v>160</v>
      </c>
      <c r="EK110" s="573"/>
      <c r="EL110" s="175"/>
      <c r="EM110" s="174">
        <v>160</v>
      </c>
      <c r="EN110" s="573"/>
      <c r="EO110" s="175"/>
      <c r="EP110" s="174">
        <v>160</v>
      </c>
      <c r="EQ110" s="573"/>
      <c r="ER110" s="175"/>
      <c r="ES110" s="278">
        <f t="shared" si="79"/>
        <v>0</v>
      </c>
      <c r="ET110" s="279">
        <f t="shared" si="80"/>
        <v>0</v>
      </c>
      <c r="EU110" s="280">
        <f t="shared" si="81"/>
        <v>0</v>
      </c>
      <c r="EV110" s="281">
        <f t="shared" si="82"/>
        <v>0</v>
      </c>
      <c r="EW110" s="1"/>
      <c r="EX110" s="1"/>
      <c r="EY110" s="174">
        <v>160</v>
      </c>
      <c r="EZ110" s="573"/>
      <c r="FA110" s="175"/>
      <c r="FB110" s="174">
        <v>160</v>
      </c>
      <c r="FC110" s="573"/>
      <c r="FD110" s="175"/>
      <c r="FE110" s="174">
        <v>160</v>
      </c>
      <c r="FF110" s="573"/>
      <c r="FG110" s="175"/>
      <c r="FH110" s="174">
        <v>160</v>
      </c>
      <c r="FI110" s="573"/>
      <c r="FJ110" s="175"/>
      <c r="FK110" s="174">
        <v>160</v>
      </c>
      <c r="FL110" s="573"/>
      <c r="FM110" s="175"/>
      <c r="FN110" s="174">
        <v>160</v>
      </c>
      <c r="FO110" s="573"/>
      <c r="FP110" s="175"/>
      <c r="FQ110" s="174">
        <v>160</v>
      </c>
      <c r="FR110" s="573"/>
      <c r="FS110" s="175"/>
      <c r="FT110" s="174">
        <v>160</v>
      </c>
      <c r="FU110" s="573"/>
      <c r="FV110" s="175"/>
      <c r="FW110" s="174">
        <v>160</v>
      </c>
      <c r="FX110" s="573"/>
      <c r="FY110" s="175"/>
      <c r="FZ110" s="174">
        <v>160</v>
      </c>
      <c r="GA110" s="573"/>
      <c r="GB110" s="175"/>
      <c r="GC110" s="174">
        <v>160</v>
      </c>
      <c r="GD110" s="573"/>
      <c r="GE110" s="175"/>
      <c r="GF110" s="174">
        <v>160</v>
      </c>
      <c r="GG110" s="573"/>
      <c r="GH110" s="175"/>
      <c r="GI110" s="278">
        <f t="shared" si="83"/>
        <v>0</v>
      </c>
      <c r="GJ110" s="279">
        <f t="shared" si="84"/>
        <v>0</v>
      </c>
      <c r="GK110" s="280">
        <f t="shared" si="85"/>
        <v>0</v>
      </c>
      <c r="GL110" s="281">
        <f t="shared" si="86"/>
        <v>0</v>
      </c>
      <c r="GM110" s="1"/>
      <c r="GN110" s="1"/>
      <c r="GO110" s="174">
        <v>160</v>
      </c>
      <c r="GP110" s="573"/>
      <c r="GQ110" s="175"/>
      <c r="GR110" s="174">
        <v>160</v>
      </c>
      <c r="GS110" s="573"/>
      <c r="GT110" s="175"/>
      <c r="GU110" s="174">
        <v>160</v>
      </c>
      <c r="GV110" s="573"/>
      <c r="GW110" s="175"/>
      <c r="GX110" s="174">
        <v>160</v>
      </c>
      <c r="GY110" s="573"/>
      <c r="GZ110" s="175"/>
      <c r="HA110" s="174">
        <v>160</v>
      </c>
      <c r="HB110" s="573"/>
      <c r="HC110" s="175"/>
      <c r="HD110" s="174">
        <v>160</v>
      </c>
      <c r="HE110" s="573"/>
      <c r="HF110" s="175"/>
      <c r="HG110" s="174">
        <v>160</v>
      </c>
      <c r="HH110" s="573"/>
      <c r="HI110" s="175"/>
      <c r="HJ110" s="174">
        <v>160</v>
      </c>
      <c r="HK110" s="573"/>
      <c r="HL110" s="175"/>
      <c r="HM110" s="174">
        <v>160</v>
      </c>
      <c r="HN110" s="573"/>
      <c r="HO110" s="175"/>
      <c r="HP110" s="174">
        <v>160</v>
      </c>
      <c r="HQ110" s="573"/>
      <c r="HR110" s="175"/>
      <c r="HS110" s="174">
        <v>160</v>
      </c>
      <c r="HT110" s="573"/>
      <c r="HU110" s="175"/>
      <c r="HV110" s="174">
        <v>160</v>
      </c>
      <c r="HW110" s="573"/>
      <c r="HX110" s="175"/>
      <c r="HY110" s="278">
        <f t="shared" si="87"/>
        <v>0</v>
      </c>
      <c r="HZ110" s="279">
        <f t="shared" si="88"/>
        <v>0</v>
      </c>
      <c r="IA110" s="280">
        <f t="shared" si="89"/>
        <v>0</v>
      </c>
      <c r="IB110" s="281">
        <f t="shared" si="90"/>
        <v>0</v>
      </c>
      <c r="IC110" s="1"/>
      <c r="ID110" s="1"/>
      <c r="IE110" s="174">
        <v>160</v>
      </c>
      <c r="IF110" s="573"/>
      <c r="IG110" s="175"/>
      <c r="IH110" s="174">
        <v>160</v>
      </c>
      <c r="II110" s="573"/>
      <c r="IJ110" s="175"/>
      <c r="IK110" s="174">
        <v>160</v>
      </c>
      <c r="IL110" s="573"/>
      <c r="IM110" s="175"/>
      <c r="IN110" s="174">
        <v>160</v>
      </c>
      <c r="IO110" s="573"/>
      <c r="IP110" s="175"/>
      <c r="IQ110" s="174">
        <v>160</v>
      </c>
      <c r="IR110" s="573"/>
      <c r="IS110" s="175"/>
      <c r="IT110" s="174">
        <v>160</v>
      </c>
      <c r="IU110" s="573"/>
      <c r="IV110" s="175"/>
      <c r="IW110" s="174">
        <v>160</v>
      </c>
      <c r="IX110" s="573"/>
      <c r="IY110" s="175"/>
      <c r="IZ110" s="174">
        <v>160</v>
      </c>
      <c r="JA110" s="573"/>
      <c r="JB110" s="175"/>
      <c r="JC110" s="174">
        <v>160</v>
      </c>
      <c r="JD110" s="573"/>
      <c r="JE110" s="175"/>
      <c r="JF110" s="174">
        <v>160</v>
      </c>
      <c r="JG110" s="573"/>
      <c r="JH110" s="175"/>
      <c r="JI110" s="174">
        <v>160</v>
      </c>
      <c r="JJ110" s="573"/>
      <c r="JK110" s="175"/>
      <c r="JL110" s="174">
        <v>160</v>
      </c>
      <c r="JM110" s="573"/>
      <c r="JN110" s="175"/>
      <c r="JO110" s="278">
        <f t="shared" si="91"/>
        <v>0</v>
      </c>
      <c r="JP110" s="279">
        <f t="shared" si="92"/>
        <v>0</v>
      </c>
      <c r="JQ110" s="280">
        <f t="shared" si="93"/>
        <v>0</v>
      </c>
      <c r="JR110" s="281">
        <f t="shared" si="94"/>
        <v>0</v>
      </c>
      <c r="JS110" s="1"/>
      <c r="JT110" s="1"/>
      <c r="JU110" s="174">
        <v>160</v>
      </c>
      <c r="JV110" s="573"/>
      <c r="JW110" s="175"/>
      <c r="JX110" s="174">
        <v>160</v>
      </c>
      <c r="JY110" s="573"/>
      <c r="JZ110" s="175"/>
      <c r="KA110" s="174">
        <v>160</v>
      </c>
      <c r="KB110" s="573"/>
      <c r="KC110" s="175"/>
      <c r="KD110" s="174">
        <v>160</v>
      </c>
      <c r="KE110" s="573"/>
      <c r="KF110" s="175"/>
      <c r="KG110" s="174">
        <v>160</v>
      </c>
      <c r="KH110" s="573"/>
      <c r="KI110" s="175"/>
      <c r="KJ110" s="174">
        <v>160</v>
      </c>
      <c r="KK110" s="573"/>
      <c r="KL110" s="175"/>
      <c r="KM110" s="174">
        <v>160</v>
      </c>
      <c r="KN110" s="573"/>
      <c r="KO110" s="175"/>
      <c r="KP110" s="174">
        <v>160</v>
      </c>
      <c r="KQ110" s="573"/>
      <c r="KR110" s="175"/>
      <c r="KS110" s="174">
        <v>160</v>
      </c>
      <c r="KT110" s="573"/>
      <c r="KU110" s="175"/>
      <c r="KV110" s="174">
        <v>160</v>
      </c>
      <c r="KW110" s="573"/>
      <c r="KX110" s="175"/>
      <c r="KY110" s="174">
        <v>160</v>
      </c>
      <c r="KZ110" s="573"/>
      <c r="LA110" s="175"/>
      <c r="LB110" s="174">
        <v>160</v>
      </c>
      <c r="LC110" s="573"/>
      <c r="LD110" s="175"/>
      <c r="LE110" s="278">
        <f t="shared" si="95"/>
        <v>0</v>
      </c>
      <c r="LF110" s="279">
        <f t="shared" si="96"/>
        <v>0</v>
      </c>
      <c r="LG110" s="280">
        <f t="shared" si="97"/>
        <v>0</v>
      </c>
      <c r="LH110" s="281">
        <f t="shared" si="98"/>
        <v>0</v>
      </c>
      <c r="LI110" s="1"/>
      <c r="LJ110" s="1"/>
      <c r="LK110" s="174">
        <v>160</v>
      </c>
      <c r="LL110" s="573"/>
      <c r="LM110" s="175"/>
      <c r="LN110" s="174">
        <v>160</v>
      </c>
      <c r="LO110" s="573"/>
      <c r="LP110" s="175"/>
      <c r="LQ110" s="174">
        <v>160</v>
      </c>
      <c r="LR110" s="573"/>
      <c r="LS110" s="175"/>
      <c r="LT110" s="174">
        <v>160</v>
      </c>
      <c r="LU110" s="573"/>
      <c r="LV110" s="175"/>
      <c r="LW110" s="174">
        <v>160</v>
      </c>
      <c r="LX110" s="573"/>
      <c r="LY110" s="175"/>
      <c r="LZ110" s="174">
        <v>160</v>
      </c>
      <c r="MA110" s="573"/>
      <c r="MB110" s="175"/>
      <c r="MC110" s="174">
        <v>160</v>
      </c>
      <c r="MD110" s="573"/>
      <c r="ME110" s="175"/>
      <c r="MF110" s="174">
        <v>160</v>
      </c>
      <c r="MG110" s="573"/>
      <c r="MH110" s="175"/>
      <c r="MI110" s="174">
        <v>160</v>
      </c>
      <c r="MJ110" s="573"/>
      <c r="MK110" s="175"/>
      <c r="ML110" s="174">
        <v>160</v>
      </c>
      <c r="MM110" s="573"/>
      <c r="MN110" s="175"/>
      <c r="MO110" s="174">
        <v>160</v>
      </c>
      <c r="MP110" s="573"/>
      <c r="MQ110" s="175"/>
      <c r="MR110" s="174">
        <v>160</v>
      </c>
      <c r="MS110" s="573"/>
      <c r="MT110" s="175"/>
      <c r="MU110" s="278">
        <f t="shared" si="99"/>
        <v>0</v>
      </c>
      <c r="MV110" s="279">
        <f t="shared" si="100"/>
        <v>0</v>
      </c>
      <c r="MW110" s="280">
        <f t="shared" si="101"/>
        <v>0</v>
      </c>
      <c r="MX110" s="281">
        <f t="shared" si="102"/>
        <v>0</v>
      </c>
      <c r="MY110" s="1"/>
      <c r="MZ110" s="1"/>
      <c r="NA110" s="174">
        <v>160</v>
      </c>
      <c r="NB110" s="573"/>
      <c r="NC110" s="175"/>
      <c r="ND110" s="174">
        <v>160</v>
      </c>
      <c r="NE110" s="573"/>
      <c r="NF110" s="175"/>
      <c r="NG110" s="174">
        <v>160</v>
      </c>
      <c r="NH110" s="573"/>
      <c r="NI110" s="175"/>
      <c r="NJ110" s="174">
        <v>160</v>
      </c>
      <c r="NK110" s="573"/>
      <c r="NL110" s="175"/>
      <c r="NM110" s="174">
        <v>160</v>
      </c>
      <c r="NN110" s="573"/>
      <c r="NO110" s="175"/>
      <c r="NP110" s="174">
        <v>160</v>
      </c>
      <c r="NQ110" s="573"/>
      <c r="NR110" s="175"/>
      <c r="NS110" s="174">
        <v>160</v>
      </c>
      <c r="NT110" s="573"/>
      <c r="NU110" s="175"/>
      <c r="NV110" s="174">
        <v>160</v>
      </c>
      <c r="NW110" s="573"/>
      <c r="NX110" s="175"/>
      <c r="NY110" s="174">
        <v>160</v>
      </c>
      <c r="NZ110" s="573"/>
      <c r="OA110" s="175"/>
      <c r="OB110" s="174">
        <v>160</v>
      </c>
      <c r="OC110" s="573"/>
      <c r="OD110" s="175"/>
      <c r="OE110" s="174">
        <v>160</v>
      </c>
      <c r="OF110" s="573"/>
      <c r="OG110" s="175"/>
      <c r="OH110" s="174">
        <v>160</v>
      </c>
      <c r="OI110" s="573"/>
      <c r="OJ110" s="175"/>
      <c r="OK110" s="278">
        <f t="shared" si="103"/>
        <v>0</v>
      </c>
      <c r="OL110" s="279">
        <f t="shared" si="104"/>
        <v>0</v>
      </c>
      <c r="OM110" s="280">
        <f t="shared" si="105"/>
        <v>0</v>
      </c>
      <c r="ON110" s="281">
        <f t="shared" si="106"/>
        <v>0</v>
      </c>
      <c r="OO110" s="1"/>
      <c r="OP110" s="1"/>
      <c r="OQ110" s="571" t="s">
        <v>297</v>
      </c>
      <c r="OR110" s="577">
        <v>160</v>
      </c>
      <c r="OS110" s="573"/>
      <c r="OT110" s="175"/>
      <c r="OU110" s="278">
        <f t="shared" si="107"/>
        <v>0</v>
      </c>
      <c r="OV110" s="281">
        <f t="shared" si="108"/>
        <v>0</v>
      </c>
      <c r="OW110" s="280">
        <f t="shared" si="109"/>
        <v>0</v>
      </c>
      <c r="OX110" s="281">
        <f t="shared" si="110"/>
        <v>0</v>
      </c>
      <c r="OY110" s="574"/>
      <c r="OZ110" s="1"/>
      <c r="PA110" s="1"/>
      <c r="PB110" s="274">
        <f t="shared" si="115"/>
        <v>0</v>
      </c>
      <c r="PC110" s="275">
        <f t="shared" si="116"/>
        <v>0</v>
      </c>
      <c r="PD110" s="280">
        <f t="shared" si="117"/>
        <v>0</v>
      </c>
      <c r="PE110" s="281">
        <f t="shared" si="118"/>
        <v>0</v>
      </c>
      <c r="PF110" s="276">
        <f t="shared" si="119"/>
        <v>0</v>
      </c>
      <c r="PG110" s="277">
        <f t="shared" si="120"/>
        <v>0</v>
      </c>
      <c r="PH110" s="280">
        <f t="shared" si="121"/>
        <v>0</v>
      </c>
      <c r="PI110" s="279">
        <f t="shared" si="122"/>
        <v>0</v>
      </c>
      <c r="PJ110" s="406">
        <f t="shared" si="111"/>
        <v>0</v>
      </c>
      <c r="PK110" s="368">
        <f t="shared" si="112"/>
        <v>0</v>
      </c>
      <c r="PL110" s="409" t="s">
        <v>338</v>
      </c>
      <c r="PM110" s="373" t="s">
        <v>338</v>
      </c>
      <c r="PN110" s="406">
        <f t="shared" si="113"/>
        <v>0</v>
      </c>
      <c r="PO110" s="368">
        <f t="shared" si="114"/>
        <v>0</v>
      </c>
      <c r="PR110" s="1"/>
    </row>
    <row r="111" spans="1:440" s="26" customFormat="1" ht="16.5" customHeight="1" x14ac:dyDescent="0.25">
      <c r="B111" s="118" t="s">
        <v>263</v>
      </c>
      <c r="C111" s="1094"/>
      <c r="D111" s="1095"/>
      <c r="E111" s="320"/>
      <c r="F111" s="656">
        <v>1</v>
      </c>
      <c r="G111" s="321"/>
      <c r="H111" s="122"/>
      <c r="I111" s="112">
        <f>INT(ROUND(F111,2)*(IF(RIGHT(G111,1)="*",data!$J$3*H111+(IF(H111&gt;0, data!$K$3,0)),(IF(G111&gt;0,data!$J$3*RIGHT(G111,5)+data!$K$3,0)))))</f>
        <v>0</v>
      </c>
      <c r="J111" s="112">
        <f>IF(E111&gt;0,I111*E111,0)</f>
        <v>0</v>
      </c>
      <c r="K111" s="112"/>
      <c r="L111" s="317"/>
      <c r="M111" s="316"/>
      <c r="N111" s="112">
        <f>INT(ROUND(F111,2)*(IF(J111&gt;0,(IF(L111="ano",data!$J$6,0)),0)))</f>
        <v>0</v>
      </c>
      <c r="O111" s="114">
        <f>IF(M111&gt;E111,N111*E111,N111*M111)</f>
        <v>0</v>
      </c>
      <c r="P111" s="123">
        <f>J111+O111</f>
        <v>0</v>
      </c>
      <c r="R111" s="116" t="str">
        <f t="shared" si="61"/>
        <v/>
      </c>
      <c r="S111" s="688"/>
      <c r="T111" s="117" t="s">
        <v>338</v>
      </c>
      <c r="U111" s="377" t="str">
        <f t="shared" si="62"/>
        <v/>
      </c>
      <c r="V111" s="26">
        <f>IF(P111&gt;0,IF(ISTEXT(C111)=TRUE,0,1),0)</f>
        <v>0</v>
      </c>
      <c r="W111" s="26">
        <f>IF(H111&gt;0,IF(RIGHT(G111,1)="*",0,1),0)</f>
        <v>0</v>
      </c>
      <c r="X111" s="26">
        <f>IF(OR(G111=data!$I$18,G111=data!$I$19,G111=data!$I$20,G111=data!$I$21,G111=data!$I$22,G111=data!$I$23,G111=data!$I$24,G111=data!$I$25,G111=data!$I$26,G111=data!$I$27,G111=data!$I$28,G111=data!$I$29,G111=data!$I$30,G111=data!$I$31,G111=data!$I$32,G111=data!$I$33,G111=data!$I$34,G111=data!$I$35,G111=data!$I$36,G111=data!$I$37,G111=data!$I$38,G111=data!$I$39,G111=data!$I$40,G111=data!$I$41,G111=data!$I$42,G111=data!$I$43,G111=data!$I$44),1,0)</f>
        <v>0</v>
      </c>
      <c r="Z111" s="176" t="s">
        <v>297</v>
      </c>
      <c r="AA111" s="10"/>
      <c r="AB111" s="10"/>
      <c r="AC111" s="168">
        <v>160</v>
      </c>
      <c r="AD111" s="328"/>
      <c r="AE111" s="223"/>
      <c r="AF111" s="168">
        <v>160</v>
      </c>
      <c r="AG111" s="328"/>
      <c r="AH111" s="223"/>
      <c r="AI111" s="168">
        <v>160</v>
      </c>
      <c r="AJ111" s="328"/>
      <c r="AK111" s="223"/>
      <c r="AL111" s="168">
        <v>160</v>
      </c>
      <c r="AM111" s="328"/>
      <c r="AN111" s="223"/>
      <c r="AO111" s="168">
        <v>160</v>
      </c>
      <c r="AP111" s="328"/>
      <c r="AQ111" s="223"/>
      <c r="AR111" s="168">
        <v>160</v>
      </c>
      <c r="AS111" s="328"/>
      <c r="AT111" s="223"/>
      <c r="AU111" s="168">
        <v>160</v>
      </c>
      <c r="AV111" s="328"/>
      <c r="AW111" s="223"/>
      <c r="AX111" s="168">
        <v>160</v>
      </c>
      <c r="AY111" s="328"/>
      <c r="AZ111" s="223"/>
      <c r="BA111" s="168">
        <v>160</v>
      </c>
      <c r="BB111" s="328"/>
      <c r="BC111" s="223"/>
      <c r="BD111" s="168">
        <v>160</v>
      </c>
      <c r="BE111" s="328"/>
      <c r="BF111" s="223"/>
      <c r="BG111" s="168">
        <v>160</v>
      </c>
      <c r="BH111" s="328"/>
      <c r="BI111" s="223"/>
      <c r="BJ111" s="168">
        <v>160</v>
      </c>
      <c r="BK111" s="328"/>
      <c r="BL111" s="223"/>
      <c r="BM111" s="280">
        <f t="shared" si="71"/>
        <v>0</v>
      </c>
      <c r="BN111" s="279">
        <f t="shared" si="72"/>
        <v>0</v>
      </c>
      <c r="BO111" s="280">
        <f t="shared" si="73"/>
        <v>0</v>
      </c>
      <c r="BP111" s="281">
        <f t="shared" si="74"/>
        <v>0</v>
      </c>
      <c r="BQ111" s="1"/>
      <c r="BR111" s="1"/>
      <c r="BS111" s="164">
        <v>160</v>
      </c>
      <c r="BT111" s="327"/>
      <c r="BU111" s="177"/>
      <c r="BV111" s="164">
        <v>160</v>
      </c>
      <c r="BW111" s="327"/>
      <c r="BX111" s="177"/>
      <c r="BY111" s="164">
        <v>160</v>
      </c>
      <c r="BZ111" s="327"/>
      <c r="CA111" s="177"/>
      <c r="CB111" s="164">
        <v>160</v>
      </c>
      <c r="CC111" s="327"/>
      <c r="CD111" s="177"/>
      <c r="CE111" s="164">
        <v>160</v>
      </c>
      <c r="CF111" s="327"/>
      <c r="CG111" s="177"/>
      <c r="CH111" s="164">
        <v>160</v>
      </c>
      <c r="CI111" s="327"/>
      <c r="CJ111" s="177"/>
      <c r="CK111" s="164">
        <v>160</v>
      </c>
      <c r="CL111" s="327"/>
      <c r="CM111" s="177"/>
      <c r="CN111" s="164">
        <v>160</v>
      </c>
      <c r="CO111" s="327"/>
      <c r="CP111" s="177"/>
      <c r="CQ111" s="164">
        <v>160</v>
      </c>
      <c r="CR111" s="327"/>
      <c r="CS111" s="177"/>
      <c r="CT111" s="164">
        <v>160</v>
      </c>
      <c r="CU111" s="327"/>
      <c r="CV111" s="177"/>
      <c r="CW111" s="164">
        <v>160</v>
      </c>
      <c r="CX111" s="327"/>
      <c r="CY111" s="177"/>
      <c r="CZ111" s="164">
        <v>160</v>
      </c>
      <c r="DA111" s="327"/>
      <c r="DB111" s="177"/>
      <c r="DC111" s="278">
        <f t="shared" si="75"/>
        <v>0</v>
      </c>
      <c r="DD111" s="279">
        <f t="shared" si="76"/>
        <v>0</v>
      </c>
      <c r="DE111" s="280">
        <f t="shared" si="77"/>
        <v>0</v>
      </c>
      <c r="DF111" s="281">
        <f t="shared" si="78"/>
        <v>0</v>
      </c>
      <c r="DG111" s="1"/>
      <c r="DH111" s="1"/>
      <c r="DI111" s="164">
        <v>160</v>
      </c>
      <c r="DJ111" s="327"/>
      <c r="DK111" s="177"/>
      <c r="DL111" s="164">
        <v>160</v>
      </c>
      <c r="DM111" s="327"/>
      <c r="DN111" s="177"/>
      <c r="DO111" s="164">
        <v>160</v>
      </c>
      <c r="DP111" s="327"/>
      <c r="DQ111" s="177"/>
      <c r="DR111" s="164">
        <v>160</v>
      </c>
      <c r="DS111" s="327"/>
      <c r="DT111" s="177"/>
      <c r="DU111" s="164">
        <v>160</v>
      </c>
      <c r="DV111" s="327"/>
      <c r="DW111" s="177"/>
      <c r="DX111" s="164">
        <v>160</v>
      </c>
      <c r="DY111" s="327"/>
      <c r="DZ111" s="177"/>
      <c r="EA111" s="164">
        <v>160</v>
      </c>
      <c r="EB111" s="327"/>
      <c r="EC111" s="177"/>
      <c r="ED111" s="164">
        <v>160</v>
      </c>
      <c r="EE111" s="327"/>
      <c r="EF111" s="177"/>
      <c r="EG111" s="164">
        <v>160</v>
      </c>
      <c r="EH111" s="327"/>
      <c r="EI111" s="177"/>
      <c r="EJ111" s="164">
        <v>160</v>
      </c>
      <c r="EK111" s="327"/>
      <c r="EL111" s="177"/>
      <c r="EM111" s="164">
        <v>160</v>
      </c>
      <c r="EN111" s="327"/>
      <c r="EO111" s="177"/>
      <c r="EP111" s="164">
        <v>160</v>
      </c>
      <c r="EQ111" s="327"/>
      <c r="ER111" s="177"/>
      <c r="ES111" s="278">
        <f t="shared" si="79"/>
        <v>0</v>
      </c>
      <c r="ET111" s="279">
        <f t="shared" si="80"/>
        <v>0</v>
      </c>
      <c r="EU111" s="280">
        <f t="shared" si="81"/>
        <v>0</v>
      </c>
      <c r="EV111" s="281">
        <f t="shared" si="82"/>
        <v>0</v>
      </c>
      <c r="EW111" s="1"/>
      <c r="EX111" s="1"/>
      <c r="EY111" s="164">
        <v>160</v>
      </c>
      <c r="EZ111" s="327"/>
      <c r="FA111" s="177"/>
      <c r="FB111" s="164">
        <v>160</v>
      </c>
      <c r="FC111" s="327"/>
      <c r="FD111" s="177"/>
      <c r="FE111" s="164">
        <v>160</v>
      </c>
      <c r="FF111" s="327"/>
      <c r="FG111" s="177"/>
      <c r="FH111" s="164">
        <v>160</v>
      </c>
      <c r="FI111" s="327"/>
      <c r="FJ111" s="177"/>
      <c r="FK111" s="164">
        <v>160</v>
      </c>
      <c r="FL111" s="327"/>
      <c r="FM111" s="177"/>
      <c r="FN111" s="164">
        <v>160</v>
      </c>
      <c r="FO111" s="327"/>
      <c r="FP111" s="177"/>
      <c r="FQ111" s="164">
        <v>160</v>
      </c>
      <c r="FR111" s="327"/>
      <c r="FS111" s="177"/>
      <c r="FT111" s="164">
        <v>160</v>
      </c>
      <c r="FU111" s="327"/>
      <c r="FV111" s="177"/>
      <c r="FW111" s="164">
        <v>160</v>
      </c>
      <c r="FX111" s="327"/>
      <c r="FY111" s="177"/>
      <c r="FZ111" s="164">
        <v>160</v>
      </c>
      <c r="GA111" s="327"/>
      <c r="GB111" s="177"/>
      <c r="GC111" s="164">
        <v>160</v>
      </c>
      <c r="GD111" s="327"/>
      <c r="GE111" s="177"/>
      <c r="GF111" s="164">
        <v>160</v>
      </c>
      <c r="GG111" s="327"/>
      <c r="GH111" s="177"/>
      <c r="GI111" s="278">
        <f t="shared" si="83"/>
        <v>0</v>
      </c>
      <c r="GJ111" s="279">
        <f t="shared" si="84"/>
        <v>0</v>
      </c>
      <c r="GK111" s="280">
        <f t="shared" si="85"/>
        <v>0</v>
      </c>
      <c r="GL111" s="281">
        <f t="shared" si="86"/>
        <v>0</v>
      </c>
      <c r="GM111" s="1"/>
      <c r="GN111" s="1"/>
      <c r="GO111" s="164">
        <v>160</v>
      </c>
      <c r="GP111" s="327"/>
      <c r="GQ111" s="177"/>
      <c r="GR111" s="164">
        <v>160</v>
      </c>
      <c r="GS111" s="327"/>
      <c r="GT111" s="177"/>
      <c r="GU111" s="164">
        <v>160</v>
      </c>
      <c r="GV111" s="327"/>
      <c r="GW111" s="177"/>
      <c r="GX111" s="164">
        <v>160</v>
      </c>
      <c r="GY111" s="327"/>
      <c r="GZ111" s="177"/>
      <c r="HA111" s="164">
        <v>160</v>
      </c>
      <c r="HB111" s="327"/>
      <c r="HC111" s="177"/>
      <c r="HD111" s="164">
        <v>160</v>
      </c>
      <c r="HE111" s="327"/>
      <c r="HF111" s="177"/>
      <c r="HG111" s="164">
        <v>160</v>
      </c>
      <c r="HH111" s="327"/>
      <c r="HI111" s="177"/>
      <c r="HJ111" s="164">
        <v>160</v>
      </c>
      <c r="HK111" s="327"/>
      <c r="HL111" s="177"/>
      <c r="HM111" s="164">
        <v>160</v>
      </c>
      <c r="HN111" s="327"/>
      <c r="HO111" s="177"/>
      <c r="HP111" s="164">
        <v>160</v>
      </c>
      <c r="HQ111" s="327"/>
      <c r="HR111" s="177"/>
      <c r="HS111" s="164">
        <v>160</v>
      </c>
      <c r="HT111" s="327"/>
      <c r="HU111" s="177"/>
      <c r="HV111" s="164">
        <v>160</v>
      </c>
      <c r="HW111" s="327"/>
      <c r="HX111" s="177"/>
      <c r="HY111" s="278">
        <f t="shared" si="87"/>
        <v>0</v>
      </c>
      <c r="HZ111" s="279">
        <f t="shared" si="88"/>
        <v>0</v>
      </c>
      <c r="IA111" s="280">
        <f t="shared" si="89"/>
        <v>0</v>
      </c>
      <c r="IB111" s="281">
        <f t="shared" si="90"/>
        <v>0</v>
      </c>
      <c r="IC111" s="1"/>
      <c r="ID111" s="1"/>
      <c r="IE111" s="164">
        <v>160</v>
      </c>
      <c r="IF111" s="327"/>
      <c r="IG111" s="177"/>
      <c r="IH111" s="164">
        <v>160</v>
      </c>
      <c r="II111" s="327"/>
      <c r="IJ111" s="177"/>
      <c r="IK111" s="164">
        <v>160</v>
      </c>
      <c r="IL111" s="327"/>
      <c r="IM111" s="177"/>
      <c r="IN111" s="164">
        <v>160</v>
      </c>
      <c r="IO111" s="327"/>
      <c r="IP111" s="177"/>
      <c r="IQ111" s="164">
        <v>160</v>
      </c>
      <c r="IR111" s="327"/>
      <c r="IS111" s="177"/>
      <c r="IT111" s="164">
        <v>160</v>
      </c>
      <c r="IU111" s="327"/>
      <c r="IV111" s="177"/>
      <c r="IW111" s="164">
        <v>160</v>
      </c>
      <c r="IX111" s="327"/>
      <c r="IY111" s="177"/>
      <c r="IZ111" s="164">
        <v>160</v>
      </c>
      <c r="JA111" s="327"/>
      <c r="JB111" s="177"/>
      <c r="JC111" s="164">
        <v>160</v>
      </c>
      <c r="JD111" s="327"/>
      <c r="JE111" s="177"/>
      <c r="JF111" s="164">
        <v>160</v>
      </c>
      <c r="JG111" s="327"/>
      <c r="JH111" s="177"/>
      <c r="JI111" s="164">
        <v>160</v>
      </c>
      <c r="JJ111" s="327"/>
      <c r="JK111" s="177"/>
      <c r="JL111" s="164">
        <v>160</v>
      </c>
      <c r="JM111" s="327"/>
      <c r="JN111" s="177"/>
      <c r="JO111" s="278">
        <f t="shared" si="91"/>
        <v>0</v>
      </c>
      <c r="JP111" s="279">
        <f t="shared" si="92"/>
        <v>0</v>
      </c>
      <c r="JQ111" s="280">
        <f t="shared" si="93"/>
        <v>0</v>
      </c>
      <c r="JR111" s="281">
        <f t="shared" si="94"/>
        <v>0</v>
      </c>
      <c r="JS111" s="1"/>
      <c r="JT111" s="1"/>
      <c r="JU111" s="164">
        <v>160</v>
      </c>
      <c r="JV111" s="327"/>
      <c r="JW111" s="177"/>
      <c r="JX111" s="164">
        <v>160</v>
      </c>
      <c r="JY111" s="327"/>
      <c r="JZ111" s="177"/>
      <c r="KA111" s="164">
        <v>160</v>
      </c>
      <c r="KB111" s="327"/>
      <c r="KC111" s="177"/>
      <c r="KD111" s="164">
        <v>160</v>
      </c>
      <c r="KE111" s="327"/>
      <c r="KF111" s="177"/>
      <c r="KG111" s="164">
        <v>160</v>
      </c>
      <c r="KH111" s="327"/>
      <c r="KI111" s="177"/>
      <c r="KJ111" s="164">
        <v>160</v>
      </c>
      <c r="KK111" s="327"/>
      <c r="KL111" s="177"/>
      <c r="KM111" s="164">
        <v>160</v>
      </c>
      <c r="KN111" s="327"/>
      <c r="KO111" s="177"/>
      <c r="KP111" s="164">
        <v>160</v>
      </c>
      <c r="KQ111" s="327"/>
      <c r="KR111" s="177"/>
      <c r="KS111" s="164">
        <v>160</v>
      </c>
      <c r="KT111" s="327"/>
      <c r="KU111" s="177"/>
      <c r="KV111" s="164">
        <v>160</v>
      </c>
      <c r="KW111" s="327"/>
      <c r="KX111" s="177"/>
      <c r="KY111" s="164">
        <v>160</v>
      </c>
      <c r="KZ111" s="327"/>
      <c r="LA111" s="177"/>
      <c r="LB111" s="164">
        <v>160</v>
      </c>
      <c r="LC111" s="327"/>
      <c r="LD111" s="177"/>
      <c r="LE111" s="278">
        <f t="shared" si="95"/>
        <v>0</v>
      </c>
      <c r="LF111" s="279">
        <f t="shared" si="96"/>
        <v>0</v>
      </c>
      <c r="LG111" s="280">
        <f t="shared" si="97"/>
        <v>0</v>
      </c>
      <c r="LH111" s="281">
        <f t="shared" si="98"/>
        <v>0</v>
      </c>
      <c r="LI111" s="1"/>
      <c r="LJ111" s="1"/>
      <c r="LK111" s="164">
        <v>160</v>
      </c>
      <c r="LL111" s="327"/>
      <c r="LM111" s="177"/>
      <c r="LN111" s="164">
        <v>160</v>
      </c>
      <c r="LO111" s="327"/>
      <c r="LP111" s="177"/>
      <c r="LQ111" s="164">
        <v>160</v>
      </c>
      <c r="LR111" s="327"/>
      <c r="LS111" s="177"/>
      <c r="LT111" s="164">
        <v>160</v>
      </c>
      <c r="LU111" s="327"/>
      <c r="LV111" s="177"/>
      <c r="LW111" s="164">
        <v>160</v>
      </c>
      <c r="LX111" s="327"/>
      <c r="LY111" s="177"/>
      <c r="LZ111" s="164">
        <v>160</v>
      </c>
      <c r="MA111" s="327"/>
      <c r="MB111" s="177"/>
      <c r="MC111" s="164">
        <v>160</v>
      </c>
      <c r="MD111" s="327"/>
      <c r="ME111" s="177"/>
      <c r="MF111" s="164">
        <v>160</v>
      </c>
      <c r="MG111" s="327"/>
      <c r="MH111" s="177"/>
      <c r="MI111" s="164">
        <v>160</v>
      </c>
      <c r="MJ111" s="327"/>
      <c r="MK111" s="177"/>
      <c r="ML111" s="164">
        <v>160</v>
      </c>
      <c r="MM111" s="327"/>
      <c r="MN111" s="177"/>
      <c r="MO111" s="164">
        <v>160</v>
      </c>
      <c r="MP111" s="327"/>
      <c r="MQ111" s="177"/>
      <c r="MR111" s="164">
        <v>160</v>
      </c>
      <c r="MS111" s="327"/>
      <c r="MT111" s="177"/>
      <c r="MU111" s="278">
        <f t="shared" si="99"/>
        <v>0</v>
      </c>
      <c r="MV111" s="279">
        <f t="shared" si="100"/>
        <v>0</v>
      </c>
      <c r="MW111" s="280">
        <f t="shared" si="101"/>
        <v>0</v>
      </c>
      <c r="MX111" s="281">
        <f t="shared" si="102"/>
        <v>0</v>
      </c>
      <c r="MY111" s="1"/>
      <c r="MZ111" s="1"/>
      <c r="NA111" s="164">
        <v>160</v>
      </c>
      <c r="NB111" s="327"/>
      <c r="NC111" s="177"/>
      <c r="ND111" s="164">
        <v>160</v>
      </c>
      <c r="NE111" s="327"/>
      <c r="NF111" s="177"/>
      <c r="NG111" s="164">
        <v>160</v>
      </c>
      <c r="NH111" s="327"/>
      <c r="NI111" s="177"/>
      <c r="NJ111" s="164">
        <v>160</v>
      </c>
      <c r="NK111" s="327"/>
      <c r="NL111" s="177"/>
      <c r="NM111" s="164">
        <v>160</v>
      </c>
      <c r="NN111" s="327"/>
      <c r="NO111" s="177"/>
      <c r="NP111" s="164">
        <v>160</v>
      </c>
      <c r="NQ111" s="327"/>
      <c r="NR111" s="177"/>
      <c r="NS111" s="164">
        <v>160</v>
      </c>
      <c r="NT111" s="327"/>
      <c r="NU111" s="177"/>
      <c r="NV111" s="164">
        <v>160</v>
      </c>
      <c r="NW111" s="327"/>
      <c r="NX111" s="177"/>
      <c r="NY111" s="164">
        <v>160</v>
      </c>
      <c r="NZ111" s="327"/>
      <c r="OA111" s="177"/>
      <c r="OB111" s="164">
        <v>160</v>
      </c>
      <c r="OC111" s="327"/>
      <c r="OD111" s="177"/>
      <c r="OE111" s="164">
        <v>160</v>
      </c>
      <c r="OF111" s="327"/>
      <c r="OG111" s="177"/>
      <c r="OH111" s="164">
        <v>160</v>
      </c>
      <c r="OI111" s="327"/>
      <c r="OJ111" s="177"/>
      <c r="OK111" s="278">
        <f t="shared" si="103"/>
        <v>0</v>
      </c>
      <c r="OL111" s="279">
        <f t="shared" si="104"/>
        <v>0</v>
      </c>
      <c r="OM111" s="280">
        <f t="shared" si="105"/>
        <v>0</v>
      </c>
      <c r="ON111" s="281">
        <f t="shared" si="106"/>
        <v>0</v>
      </c>
      <c r="OO111" s="1"/>
      <c r="OP111" s="1"/>
      <c r="OQ111" s="283" t="s">
        <v>297</v>
      </c>
      <c r="OR111" s="354">
        <v>160</v>
      </c>
      <c r="OS111" s="327"/>
      <c r="OT111" s="177"/>
      <c r="OU111" s="278">
        <f t="shared" si="107"/>
        <v>0</v>
      </c>
      <c r="OV111" s="281">
        <f t="shared" si="108"/>
        <v>0</v>
      </c>
      <c r="OW111" s="280">
        <f t="shared" si="109"/>
        <v>0</v>
      </c>
      <c r="OX111" s="281">
        <f t="shared" si="110"/>
        <v>0</v>
      </c>
      <c r="OY111" s="293"/>
      <c r="OZ111" s="1"/>
      <c r="PA111" s="1"/>
      <c r="PB111" s="274">
        <f t="shared" si="115"/>
        <v>0</v>
      </c>
      <c r="PC111" s="275">
        <f t="shared" si="116"/>
        <v>0</v>
      </c>
      <c r="PD111" s="280">
        <f t="shared" si="117"/>
        <v>0</v>
      </c>
      <c r="PE111" s="281">
        <f t="shared" si="118"/>
        <v>0</v>
      </c>
      <c r="PF111" s="276">
        <f t="shared" si="119"/>
        <v>0</v>
      </c>
      <c r="PG111" s="277">
        <f t="shared" si="120"/>
        <v>0</v>
      </c>
      <c r="PH111" s="280">
        <f t="shared" si="121"/>
        <v>0</v>
      </c>
      <c r="PI111" s="279">
        <f t="shared" si="122"/>
        <v>0</v>
      </c>
      <c r="PJ111" s="406">
        <f t="shared" si="111"/>
        <v>0</v>
      </c>
      <c r="PK111" s="368">
        <f t="shared" si="112"/>
        <v>0</v>
      </c>
      <c r="PL111" s="409" t="s">
        <v>338</v>
      </c>
      <c r="PM111" s="373" t="s">
        <v>338</v>
      </c>
      <c r="PN111" s="406">
        <f t="shared" si="113"/>
        <v>0</v>
      </c>
      <c r="PO111" s="368">
        <f t="shared" si="114"/>
        <v>0</v>
      </c>
      <c r="PR111" s="1"/>
    </row>
    <row r="112" spans="1:440" s="26" customFormat="1" ht="15" hidden="1" customHeight="1" x14ac:dyDescent="0.25">
      <c r="B112" s="118"/>
      <c r="C112" s="1092"/>
      <c r="D112" s="1093"/>
      <c r="E112" s="590"/>
      <c r="F112" s="656"/>
      <c r="G112" s="591"/>
      <c r="H112" s="119"/>
      <c r="I112" s="112">
        <f>INT(ROUND(F112,2)*(IF(RIGHT(G112,1)="*",data!$J$3*H112+(IF(H112&gt;0, data!$K$3,0)),(IF(G112&gt;0,data!$J$3*RIGHT(G112,5)+data!$K$3,0)))))</f>
        <v>0</v>
      </c>
      <c r="J112" s="112"/>
      <c r="K112" s="112"/>
      <c r="L112" s="537"/>
      <c r="M112" s="536"/>
      <c r="N112" s="112">
        <f>INT(ROUND(F112,2)*(IF(J112&gt;0,(IF(L112="ano",data!$J$6,0)),0)))</f>
        <v>0</v>
      </c>
      <c r="O112" s="114"/>
      <c r="P112" s="123"/>
      <c r="R112" s="116" t="str">
        <f t="shared" si="61"/>
        <v/>
      </c>
      <c r="S112" s="688"/>
      <c r="T112" s="117" t="s">
        <v>338</v>
      </c>
      <c r="U112" s="377" t="str">
        <f t="shared" si="62"/>
        <v/>
      </c>
      <c r="X112" s="26">
        <f>IF(OR(G112=data!$I$18,G112=data!$I$19,G112=data!$I$20,G112=data!$I$21,G112=data!$I$22,G112=data!$I$23,G112=data!$I$24,G112=data!$I$25,G112=data!$I$26,G112=data!$I$27,G112=data!$I$28,G112=data!$I$29,G112=data!$I$30,G112=data!$I$31,G112=data!$I$32,G112=data!$I$33,G112=data!$I$34,G112=data!$I$35,G112=data!$I$36,G112=data!$I$37,G112=data!$I$38,G112=data!$I$39,G112=data!$I$40,G112=data!$I$41,G112=data!$I$42,G112=data!$I$43,G112=data!$I$44),1,0)</f>
        <v>0</v>
      </c>
      <c r="Z112" s="173" t="s">
        <v>297</v>
      </c>
      <c r="AA112" s="10"/>
      <c r="AB112" s="10"/>
      <c r="AC112" s="560">
        <v>160</v>
      </c>
      <c r="AD112" s="561"/>
      <c r="AE112" s="562"/>
      <c r="AF112" s="560">
        <v>160</v>
      </c>
      <c r="AG112" s="561"/>
      <c r="AH112" s="562"/>
      <c r="AI112" s="560">
        <v>160</v>
      </c>
      <c r="AJ112" s="561"/>
      <c r="AK112" s="562"/>
      <c r="AL112" s="560">
        <v>160</v>
      </c>
      <c r="AM112" s="561"/>
      <c r="AN112" s="562"/>
      <c r="AO112" s="560">
        <v>160</v>
      </c>
      <c r="AP112" s="561"/>
      <c r="AQ112" s="562"/>
      <c r="AR112" s="560">
        <v>160</v>
      </c>
      <c r="AS112" s="561"/>
      <c r="AT112" s="562"/>
      <c r="AU112" s="560">
        <v>160</v>
      </c>
      <c r="AV112" s="561"/>
      <c r="AW112" s="562"/>
      <c r="AX112" s="560">
        <v>160</v>
      </c>
      <c r="AY112" s="561"/>
      <c r="AZ112" s="562"/>
      <c r="BA112" s="560">
        <v>160</v>
      </c>
      <c r="BB112" s="561"/>
      <c r="BC112" s="562"/>
      <c r="BD112" s="560">
        <v>160</v>
      </c>
      <c r="BE112" s="561"/>
      <c r="BF112" s="562"/>
      <c r="BG112" s="560">
        <v>160</v>
      </c>
      <c r="BH112" s="561"/>
      <c r="BI112" s="562"/>
      <c r="BJ112" s="560">
        <v>160</v>
      </c>
      <c r="BK112" s="561"/>
      <c r="BL112" s="562"/>
      <c r="BM112" s="280">
        <f t="shared" si="71"/>
        <v>0</v>
      </c>
      <c r="BN112" s="279">
        <f t="shared" si="72"/>
        <v>0</v>
      </c>
      <c r="BO112" s="280">
        <f t="shared" si="73"/>
        <v>0</v>
      </c>
      <c r="BP112" s="281">
        <f t="shared" si="74"/>
        <v>0</v>
      </c>
      <c r="BQ112" s="1"/>
      <c r="BR112" s="1"/>
      <c r="BS112" s="174">
        <v>160</v>
      </c>
      <c r="BT112" s="573"/>
      <c r="BU112" s="175"/>
      <c r="BV112" s="174">
        <v>160</v>
      </c>
      <c r="BW112" s="573"/>
      <c r="BX112" s="175"/>
      <c r="BY112" s="174">
        <v>160</v>
      </c>
      <c r="BZ112" s="573"/>
      <c r="CA112" s="175"/>
      <c r="CB112" s="174">
        <v>160</v>
      </c>
      <c r="CC112" s="573"/>
      <c r="CD112" s="175"/>
      <c r="CE112" s="174">
        <v>160</v>
      </c>
      <c r="CF112" s="573"/>
      <c r="CG112" s="175"/>
      <c r="CH112" s="174">
        <v>160</v>
      </c>
      <c r="CI112" s="573"/>
      <c r="CJ112" s="175"/>
      <c r="CK112" s="174">
        <v>160</v>
      </c>
      <c r="CL112" s="573"/>
      <c r="CM112" s="175"/>
      <c r="CN112" s="174">
        <v>160</v>
      </c>
      <c r="CO112" s="573"/>
      <c r="CP112" s="175"/>
      <c r="CQ112" s="174">
        <v>160</v>
      </c>
      <c r="CR112" s="573"/>
      <c r="CS112" s="175"/>
      <c r="CT112" s="174">
        <v>160</v>
      </c>
      <c r="CU112" s="573"/>
      <c r="CV112" s="175"/>
      <c r="CW112" s="174">
        <v>160</v>
      </c>
      <c r="CX112" s="573"/>
      <c r="CY112" s="175"/>
      <c r="CZ112" s="174">
        <v>160</v>
      </c>
      <c r="DA112" s="573"/>
      <c r="DB112" s="175"/>
      <c r="DC112" s="278">
        <f t="shared" si="75"/>
        <v>0</v>
      </c>
      <c r="DD112" s="279">
        <f t="shared" si="76"/>
        <v>0</v>
      </c>
      <c r="DE112" s="280">
        <f t="shared" si="77"/>
        <v>0</v>
      </c>
      <c r="DF112" s="281">
        <f t="shared" si="78"/>
        <v>0</v>
      </c>
      <c r="DG112" s="1"/>
      <c r="DH112" s="1"/>
      <c r="DI112" s="174">
        <v>160</v>
      </c>
      <c r="DJ112" s="573"/>
      <c r="DK112" s="175"/>
      <c r="DL112" s="174">
        <v>160</v>
      </c>
      <c r="DM112" s="573"/>
      <c r="DN112" s="175"/>
      <c r="DO112" s="174">
        <v>160</v>
      </c>
      <c r="DP112" s="573"/>
      <c r="DQ112" s="175"/>
      <c r="DR112" s="174">
        <v>160</v>
      </c>
      <c r="DS112" s="573"/>
      <c r="DT112" s="175"/>
      <c r="DU112" s="174">
        <v>160</v>
      </c>
      <c r="DV112" s="573"/>
      <c r="DW112" s="175"/>
      <c r="DX112" s="174">
        <v>160</v>
      </c>
      <c r="DY112" s="573"/>
      <c r="DZ112" s="175"/>
      <c r="EA112" s="174">
        <v>160</v>
      </c>
      <c r="EB112" s="573"/>
      <c r="EC112" s="175"/>
      <c r="ED112" s="174">
        <v>160</v>
      </c>
      <c r="EE112" s="573"/>
      <c r="EF112" s="175"/>
      <c r="EG112" s="174">
        <v>160</v>
      </c>
      <c r="EH112" s="573"/>
      <c r="EI112" s="175"/>
      <c r="EJ112" s="174">
        <v>160</v>
      </c>
      <c r="EK112" s="573"/>
      <c r="EL112" s="175"/>
      <c r="EM112" s="174">
        <v>160</v>
      </c>
      <c r="EN112" s="573"/>
      <c r="EO112" s="175"/>
      <c r="EP112" s="174">
        <v>160</v>
      </c>
      <c r="EQ112" s="573"/>
      <c r="ER112" s="175"/>
      <c r="ES112" s="278">
        <f t="shared" si="79"/>
        <v>0</v>
      </c>
      <c r="ET112" s="279">
        <f t="shared" si="80"/>
        <v>0</v>
      </c>
      <c r="EU112" s="280">
        <f t="shared" si="81"/>
        <v>0</v>
      </c>
      <c r="EV112" s="281">
        <f t="shared" si="82"/>
        <v>0</v>
      </c>
      <c r="EW112" s="1"/>
      <c r="EX112" s="1"/>
      <c r="EY112" s="174">
        <v>160</v>
      </c>
      <c r="EZ112" s="573"/>
      <c r="FA112" s="175"/>
      <c r="FB112" s="174">
        <v>160</v>
      </c>
      <c r="FC112" s="573"/>
      <c r="FD112" s="175"/>
      <c r="FE112" s="174">
        <v>160</v>
      </c>
      <c r="FF112" s="573"/>
      <c r="FG112" s="175"/>
      <c r="FH112" s="174">
        <v>160</v>
      </c>
      <c r="FI112" s="573"/>
      <c r="FJ112" s="175"/>
      <c r="FK112" s="174">
        <v>160</v>
      </c>
      <c r="FL112" s="573"/>
      <c r="FM112" s="175"/>
      <c r="FN112" s="174">
        <v>160</v>
      </c>
      <c r="FO112" s="573"/>
      <c r="FP112" s="175"/>
      <c r="FQ112" s="174">
        <v>160</v>
      </c>
      <c r="FR112" s="573"/>
      <c r="FS112" s="175"/>
      <c r="FT112" s="174">
        <v>160</v>
      </c>
      <c r="FU112" s="573"/>
      <c r="FV112" s="175"/>
      <c r="FW112" s="174">
        <v>160</v>
      </c>
      <c r="FX112" s="573"/>
      <c r="FY112" s="175"/>
      <c r="FZ112" s="174">
        <v>160</v>
      </c>
      <c r="GA112" s="573"/>
      <c r="GB112" s="175"/>
      <c r="GC112" s="174">
        <v>160</v>
      </c>
      <c r="GD112" s="573"/>
      <c r="GE112" s="175"/>
      <c r="GF112" s="174">
        <v>160</v>
      </c>
      <c r="GG112" s="573"/>
      <c r="GH112" s="175"/>
      <c r="GI112" s="278">
        <f t="shared" si="83"/>
        <v>0</v>
      </c>
      <c r="GJ112" s="279">
        <f t="shared" si="84"/>
        <v>0</v>
      </c>
      <c r="GK112" s="280">
        <f t="shared" si="85"/>
        <v>0</v>
      </c>
      <c r="GL112" s="281">
        <f t="shared" si="86"/>
        <v>0</v>
      </c>
      <c r="GM112" s="1"/>
      <c r="GN112" s="1"/>
      <c r="GO112" s="174">
        <v>160</v>
      </c>
      <c r="GP112" s="573"/>
      <c r="GQ112" s="175"/>
      <c r="GR112" s="174">
        <v>160</v>
      </c>
      <c r="GS112" s="573"/>
      <c r="GT112" s="175"/>
      <c r="GU112" s="174">
        <v>160</v>
      </c>
      <c r="GV112" s="573"/>
      <c r="GW112" s="175"/>
      <c r="GX112" s="174">
        <v>160</v>
      </c>
      <c r="GY112" s="573"/>
      <c r="GZ112" s="175"/>
      <c r="HA112" s="174">
        <v>160</v>
      </c>
      <c r="HB112" s="573"/>
      <c r="HC112" s="175"/>
      <c r="HD112" s="174">
        <v>160</v>
      </c>
      <c r="HE112" s="573"/>
      <c r="HF112" s="175"/>
      <c r="HG112" s="174">
        <v>160</v>
      </c>
      <c r="HH112" s="573"/>
      <c r="HI112" s="175"/>
      <c r="HJ112" s="174">
        <v>160</v>
      </c>
      <c r="HK112" s="573"/>
      <c r="HL112" s="175"/>
      <c r="HM112" s="174">
        <v>160</v>
      </c>
      <c r="HN112" s="573"/>
      <c r="HO112" s="175"/>
      <c r="HP112" s="174">
        <v>160</v>
      </c>
      <c r="HQ112" s="573"/>
      <c r="HR112" s="175"/>
      <c r="HS112" s="174">
        <v>160</v>
      </c>
      <c r="HT112" s="573"/>
      <c r="HU112" s="175"/>
      <c r="HV112" s="174">
        <v>160</v>
      </c>
      <c r="HW112" s="573"/>
      <c r="HX112" s="175"/>
      <c r="HY112" s="278">
        <f t="shared" si="87"/>
        <v>0</v>
      </c>
      <c r="HZ112" s="279">
        <f t="shared" si="88"/>
        <v>0</v>
      </c>
      <c r="IA112" s="280">
        <f t="shared" si="89"/>
        <v>0</v>
      </c>
      <c r="IB112" s="281">
        <f t="shared" si="90"/>
        <v>0</v>
      </c>
      <c r="IC112" s="1"/>
      <c r="ID112" s="1"/>
      <c r="IE112" s="174">
        <v>160</v>
      </c>
      <c r="IF112" s="573"/>
      <c r="IG112" s="175"/>
      <c r="IH112" s="174">
        <v>160</v>
      </c>
      <c r="II112" s="573"/>
      <c r="IJ112" s="175"/>
      <c r="IK112" s="174">
        <v>160</v>
      </c>
      <c r="IL112" s="573"/>
      <c r="IM112" s="175"/>
      <c r="IN112" s="174">
        <v>160</v>
      </c>
      <c r="IO112" s="573"/>
      <c r="IP112" s="175"/>
      <c r="IQ112" s="174">
        <v>160</v>
      </c>
      <c r="IR112" s="573"/>
      <c r="IS112" s="175"/>
      <c r="IT112" s="174">
        <v>160</v>
      </c>
      <c r="IU112" s="573"/>
      <c r="IV112" s="175"/>
      <c r="IW112" s="174">
        <v>160</v>
      </c>
      <c r="IX112" s="573"/>
      <c r="IY112" s="175"/>
      <c r="IZ112" s="174">
        <v>160</v>
      </c>
      <c r="JA112" s="573"/>
      <c r="JB112" s="175"/>
      <c r="JC112" s="174">
        <v>160</v>
      </c>
      <c r="JD112" s="573"/>
      <c r="JE112" s="175"/>
      <c r="JF112" s="174">
        <v>160</v>
      </c>
      <c r="JG112" s="573"/>
      <c r="JH112" s="175"/>
      <c r="JI112" s="174">
        <v>160</v>
      </c>
      <c r="JJ112" s="573"/>
      <c r="JK112" s="175"/>
      <c r="JL112" s="174">
        <v>160</v>
      </c>
      <c r="JM112" s="573"/>
      <c r="JN112" s="175"/>
      <c r="JO112" s="278">
        <f t="shared" si="91"/>
        <v>0</v>
      </c>
      <c r="JP112" s="279">
        <f t="shared" si="92"/>
        <v>0</v>
      </c>
      <c r="JQ112" s="280">
        <f t="shared" si="93"/>
        <v>0</v>
      </c>
      <c r="JR112" s="281">
        <f t="shared" si="94"/>
        <v>0</v>
      </c>
      <c r="JS112" s="1"/>
      <c r="JT112" s="1"/>
      <c r="JU112" s="174">
        <v>160</v>
      </c>
      <c r="JV112" s="573"/>
      <c r="JW112" s="175"/>
      <c r="JX112" s="174">
        <v>160</v>
      </c>
      <c r="JY112" s="573"/>
      <c r="JZ112" s="175"/>
      <c r="KA112" s="174">
        <v>160</v>
      </c>
      <c r="KB112" s="573"/>
      <c r="KC112" s="175"/>
      <c r="KD112" s="174">
        <v>160</v>
      </c>
      <c r="KE112" s="573"/>
      <c r="KF112" s="175"/>
      <c r="KG112" s="174">
        <v>160</v>
      </c>
      <c r="KH112" s="573"/>
      <c r="KI112" s="175"/>
      <c r="KJ112" s="174">
        <v>160</v>
      </c>
      <c r="KK112" s="573"/>
      <c r="KL112" s="175"/>
      <c r="KM112" s="174">
        <v>160</v>
      </c>
      <c r="KN112" s="573"/>
      <c r="KO112" s="175"/>
      <c r="KP112" s="174">
        <v>160</v>
      </c>
      <c r="KQ112" s="573"/>
      <c r="KR112" s="175"/>
      <c r="KS112" s="174">
        <v>160</v>
      </c>
      <c r="KT112" s="573"/>
      <c r="KU112" s="175"/>
      <c r="KV112" s="174">
        <v>160</v>
      </c>
      <c r="KW112" s="573"/>
      <c r="KX112" s="175"/>
      <c r="KY112" s="174">
        <v>160</v>
      </c>
      <c r="KZ112" s="573"/>
      <c r="LA112" s="175"/>
      <c r="LB112" s="174">
        <v>160</v>
      </c>
      <c r="LC112" s="573"/>
      <c r="LD112" s="175"/>
      <c r="LE112" s="278">
        <f t="shared" si="95"/>
        <v>0</v>
      </c>
      <c r="LF112" s="279">
        <f t="shared" si="96"/>
        <v>0</v>
      </c>
      <c r="LG112" s="280">
        <f t="shared" si="97"/>
        <v>0</v>
      </c>
      <c r="LH112" s="281">
        <f t="shared" si="98"/>
        <v>0</v>
      </c>
      <c r="LI112" s="1"/>
      <c r="LJ112" s="1"/>
      <c r="LK112" s="174">
        <v>160</v>
      </c>
      <c r="LL112" s="573"/>
      <c r="LM112" s="175"/>
      <c r="LN112" s="174">
        <v>160</v>
      </c>
      <c r="LO112" s="573"/>
      <c r="LP112" s="175"/>
      <c r="LQ112" s="174">
        <v>160</v>
      </c>
      <c r="LR112" s="573"/>
      <c r="LS112" s="175"/>
      <c r="LT112" s="174">
        <v>160</v>
      </c>
      <c r="LU112" s="573"/>
      <c r="LV112" s="175"/>
      <c r="LW112" s="174">
        <v>160</v>
      </c>
      <c r="LX112" s="573"/>
      <c r="LY112" s="175"/>
      <c r="LZ112" s="174">
        <v>160</v>
      </c>
      <c r="MA112" s="573"/>
      <c r="MB112" s="175"/>
      <c r="MC112" s="174">
        <v>160</v>
      </c>
      <c r="MD112" s="573"/>
      <c r="ME112" s="175"/>
      <c r="MF112" s="174">
        <v>160</v>
      </c>
      <c r="MG112" s="573"/>
      <c r="MH112" s="175"/>
      <c r="MI112" s="174">
        <v>160</v>
      </c>
      <c r="MJ112" s="573"/>
      <c r="MK112" s="175"/>
      <c r="ML112" s="174">
        <v>160</v>
      </c>
      <c r="MM112" s="573"/>
      <c r="MN112" s="175"/>
      <c r="MO112" s="174">
        <v>160</v>
      </c>
      <c r="MP112" s="573"/>
      <c r="MQ112" s="175"/>
      <c r="MR112" s="174">
        <v>160</v>
      </c>
      <c r="MS112" s="573"/>
      <c r="MT112" s="175"/>
      <c r="MU112" s="278">
        <f t="shared" si="99"/>
        <v>0</v>
      </c>
      <c r="MV112" s="279">
        <f t="shared" si="100"/>
        <v>0</v>
      </c>
      <c r="MW112" s="280">
        <f t="shared" si="101"/>
        <v>0</v>
      </c>
      <c r="MX112" s="281">
        <f t="shared" si="102"/>
        <v>0</v>
      </c>
      <c r="MY112" s="1"/>
      <c r="MZ112" s="1"/>
      <c r="NA112" s="174">
        <v>160</v>
      </c>
      <c r="NB112" s="573"/>
      <c r="NC112" s="175"/>
      <c r="ND112" s="174">
        <v>160</v>
      </c>
      <c r="NE112" s="573"/>
      <c r="NF112" s="175"/>
      <c r="NG112" s="174">
        <v>160</v>
      </c>
      <c r="NH112" s="573"/>
      <c r="NI112" s="175"/>
      <c r="NJ112" s="174">
        <v>160</v>
      </c>
      <c r="NK112" s="573"/>
      <c r="NL112" s="175"/>
      <c r="NM112" s="174">
        <v>160</v>
      </c>
      <c r="NN112" s="573"/>
      <c r="NO112" s="175"/>
      <c r="NP112" s="174">
        <v>160</v>
      </c>
      <c r="NQ112" s="573"/>
      <c r="NR112" s="175"/>
      <c r="NS112" s="174">
        <v>160</v>
      </c>
      <c r="NT112" s="573"/>
      <c r="NU112" s="175"/>
      <c r="NV112" s="174">
        <v>160</v>
      </c>
      <c r="NW112" s="573"/>
      <c r="NX112" s="175"/>
      <c r="NY112" s="174">
        <v>160</v>
      </c>
      <c r="NZ112" s="573"/>
      <c r="OA112" s="175"/>
      <c r="OB112" s="174">
        <v>160</v>
      </c>
      <c r="OC112" s="573"/>
      <c r="OD112" s="175"/>
      <c r="OE112" s="174">
        <v>160</v>
      </c>
      <c r="OF112" s="573"/>
      <c r="OG112" s="175"/>
      <c r="OH112" s="174">
        <v>160</v>
      </c>
      <c r="OI112" s="573"/>
      <c r="OJ112" s="175"/>
      <c r="OK112" s="278">
        <f t="shared" si="103"/>
        <v>0</v>
      </c>
      <c r="OL112" s="279">
        <f t="shared" si="104"/>
        <v>0</v>
      </c>
      <c r="OM112" s="280">
        <f t="shared" si="105"/>
        <v>0</v>
      </c>
      <c r="ON112" s="281">
        <f t="shared" si="106"/>
        <v>0</v>
      </c>
      <c r="OO112" s="1"/>
      <c r="OP112" s="1"/>
      <c r="OQ112" s="571" t="s">
        <v>297</v>
      </c>
      <c r="OR112" s="577">
        <v>160</v>
      </c>
      <c r="OS112" s="573"/>
      <c r="OT112" s="175"/>
      <c r="OU112" s="278">
        <f t="shared" si="107"/>
        <v>0</v>
      </c>
      <c r="OV112" s="281">
        <f t="shared" si="108"/>
        <v>0</v>
      </c>
      <c r="OW112" s="280">
        <f t="shared" si="109"/>
        <v>0</v>
      </c>
      <c r="OX112" s="281">
        <f t="shared" si="110"/>
        <v>0</v>
      </c>
      <c r="OY112" s="574"/>
      <c r="OZ112" s="1"/>
      <c r="PA112" s="1"/>
      <c r="PB112" s="274">
        <f t="shared" si="115"/>
        <v>0</v>
      </c>
      <c r="PC112" s="275">
        <f t="shared" si="116"/>
        <v>0</v>
      </c>
      <c r="PD112" s="280">
        <f t="shared" si="117"/>
        <v>0</v>
      </c>
      <c r="PE112" s="281">
        <f t="shared" si="118"/>
        <v>0</v>
      </c>
      <c r="PF112" s="276">
        <f t="shared" si="119"/>
        <v>0</v>
      </c>
      <c r="PG112" s="277">
        <f t="shared" si="120"/>
        <v>0</v>
      </c>
      <c r="PH112" s="280">
        <f t="shared" si="121"/>
        <v>0</v>
      </c>
      <c r="PI112" s="279">
        <f t="shared" si="122"/>
        <v>0</v>
      </c>
      <c r="PJ112" s="406">
        <f t="shared" si="111"/>
        <v>0</v>
      </c>
      <c r="PK112" s="368">
        <f t="shared" si="112"/>
        <v>0</v>
      </c>
      <c r="PL112" s="409" t="s">
        <v>338</v>
      </c>
      <c r="PM112" s="373" t="s">
        <v>338</v>
      </c>
      <c r="PN112" s="406">
        <f t="shared" si="113"/>
        <v>0</v>
      </c>
      <c r="PO112" s="368">
        <f t="shared" si="114"/>
        <v>0</v>
      </c>
      <c r="PR112" s="1"/>
    </row>
    <row r="113" spans="2:434" s="26" customFormat="1" ht="16.5" customHeight="1" x14ac:dyDescent="0.25">
      <c r="B113" s="118" t="s">
        <v>264</v>
      </c>
      <c r="C113" s="1094"/>
      <c r="D113" s="1095"/>
      <c r="E113" s="320"/>
      <c r="F113" s="656">
        <v>1</v>
      </c>
      <c r="G113" s="321"/>
      <c r="H113" s="122"/>
      <c r="I113" s="112">
        <f>INT(ROUND(F113,2)*(IF(RIGHT(G113,1)="*",data!$J$3*H113+(IF(H113&gt;0, data!$K$3,0)),(IF(G113&gt;0,data!$J$3*RIGHT(G113,5)+data!$K$3,0)))))</f>
        <v>0</v>
      </c>
      <c r="J113" s="112">
        <f>IF(E113&gt;0,I113*E113,0)</f>
        <v>0</v>
      </c>
      <c r="K113" s="112"/>
      <c r="L113" s="317"/>
      <c r="M113" s="316"/>
      <c r="N113" s="112">
        <f>INT(ROUND(F113,2)*(IF(J113&gt;0,(IF(L113="ano",data!$J$6,0)),0)))</f>
        <v>0</v>
      </c>
      <c r="O113" s="114">
        <f>IF(M113&gt;E113,N113*E113,N113*M113)</f>
        <v>0</v>
      </c>
      <c r="P113" s="123">
        <f>J113+O113</f>
        <v>0</v>
      </c>
      <c r="R113" s="116" t="str">
        <f t="shared" si="61"/>
        <v/>
      </c>
      <c r="S113" s="688"/>
      <c r="T113" s="117" t="s">
        <v>338</v>
      </c>
      <c r="U113" s="377" t="str">
        <f t="shared" si="62"/>
        <v/>
      </c>
      <c r="V113" s="26">
        <f>IF(P113&gt;0,IF(ISTEXT(C113)=TRUE,0,1),0)</f>
        <v>0</v>
      </c>
      <c r="W113" s="26">
        <f>IF(H113&gt;0,IF(RIGHT(G113,1)="*",0,1),0)</f>
        <v>0</v>
      </c>
      <c r="X113" s="26">
        <f>IF(OR(G113=data!$I$18,G113=data!$I$19,G113=data!$I$20,G113=data!$I$21,G113=data!$I$22,G113=data!$I$23,G113=data!$I$24,G113=data!$I$25,G113=data!$I$26,G113=data!$I$27,G113=data!$I$28,G113=data!$I$29,G113=data!$I$30,G113=data!$I$31,G113=data!$I$32,G113=data!$I$33,G113=data!$I$34,G113=data!$I$35,G113=data!$I$36,G113=data!$I$37,G113=data!$I$38,G113=data!$I$39,G113=data!$I$40,G113=data!$I$41,G113=data!$I$42,G113=data!$I$43,G113=data!$I$44),1,0)</f>
        <v>0</v>
      </c>
      <c r="Z113" s="176" t="s">
        <v>297</v>
      </c>
      <c r="AA113" s="10"/>
      <c r="AB113" s="10"/>
      <c r="AC113" s="168">
        <v>160</v>
      </c>
      <c r="AD113" s="328"/>
      <c r="AE113" s="223"/>
      <c r="AF113" s="168">
        <v>160</v>
      </c>
      <c r="AG113" s="328"/>
      <c r="AH113" s="223"/>
      <c r="AI113" s="168">
        <v>160</v>
      </c>
      <c r="AJ113" s="328"/>
      <c r="AK113" s="223"/>
      <c r="AL113" s="168">
        <v>160</v>
      </c>
      <c r="AM113" s="328"/>
      <c r="AN113" s="223"/>
      <c r="AO113" s="168">
        <v>160</v>
      </c>
      <c r="AP113" s="328"/>
      <c r="AQ113" s="223"/>
      <c r="AR113" s="168">
        <v>160</v>
      </c>
      <c r="AS113" s="328"/>
      <c r="AT113" s="223"/>
      <c r="AU113" s="168">
        <v>160</v>
      </c>
      <c r="AV113" s="328"/>
      <c r="AW113" s="223"/>
      <c r="AX113" s="168">
        <v>160</v>
      </c>
      <c r="AY113" s="328"/>
      <c r="AZ113" s="223"/>
      <c r="BA113" s="168">
        <v>160</v>
      </c>
      <c r="BB113" s="328"/>
      <c r="BC113" s="223"/>
      <c r="BD113" s="168">
        <v>160</v>
      </c>
      <c r="BE113" s="328"/>
      <c r="BF113" s="223"/>
      <c r="BG113" s="168">
        <v>160</v>
      </c>
      <c r="BH113" s="328"/>
      <c r="BI113" s="223"/>
      <c r="BJ113" s="168">
        <v>160</v>
      </c>
      <c r="BK113" s="328"/>
      <c r="BL113" s="223"/>
      <c r="BM113" s="280">
        <f t="shared" si="71"/>
        <v>0</v>
      </c>
      <c r="BN113" s="279">
        <f t="shared" si="72"/>
        <v>0</v>
      </c>
      <c r="BO113" s="280">
        <f t="shared" si="73"/>
        <v>0</v>
      </c>
      <c r="BP113" s="281">
        <f t="shared" si="74"/>
        <v>0</v>
      </c>
      <c r="BQ113" s="1"/>
      <c r="BR113" s="1"/>
      <c r="BS113" s="164">
        <v>160</v>
      </c>
      <c r="BT113" s="327"/>
      <c r="BU113" s="177"/>
      <c r="BV113" s="164">
        <v>160</v>
      </c>
      <c r="BW113" s="327"/>
      <c r="BX113" s="177"/>
      <c r="BY113" s="164">
        <v>160</v>
      </c>
      <c r="BZ113" s="327"/>
      <c r="CA113" s="177"/>
      <c r="CB113" s="164">
        <v>160</v>
      </c>
      <c r="CC113" s="327"/>
      <c r="CD113" s="177"/>
      <c r="CE113" s="164">
        <v>160</v>
      </c>
      <c r="CF113" s="327"/>
      <c r="CG113" s="177"/>
      <c r="CH113" s="164">
        <v>160</v>
      </c>
      <c r="CI113" s="327"/>
      <c r="CJ113" s="177"/>
      <c r="CK113" s="164">
        <v>160</v>
      </c>
      <c r="CL113" s="327"/>
      <c r="CM113" s="177"/>
      <c r="CN113" s="164">
        <v>160</v>
      </c>
      <c r="CO113" s="327"/>
      <c r="CP113" s="177"/>
      <c r="CQ113" s="164">
        <v>160</v>
      </c>
      <c r="CR113" s="327"/>
      <c r="CS113" s="177"/>
      <c r="CT113" s="164">
        <v>160</v>
      </c>
      <c r="CU113" s="327"/>
      <c r="CV113" s="177"/>
      <c r="CW113" s="164">
        <v>160</v>
      </c>
      <c r="CX113" s="327"/>
      <c r="CY113" s="177"/>
      <c r="CZ113" s="164">
        <v>160</v>
      </c>
      <c r="DA113" s="327"/>
      <c r="DB113" s="177"/>
      <c r="DC113" s="278">
        <f t="shared" si="75"/>
        <v>0</v>
      </c>
      <c r="DD113" s="279">
        <f t="shared" si="76"/>
        <v>0</v>
      </c>
      <c r="DE113" s="280">
        <f t="shared" si="77"/>
        <v>0</v>
      </c>
      <c r="DF113" s="281">
        <f t="shared" si="78"/>
        <v>0</v>
      </c>
      <c r="DG113" s="1"/>
      <c r="DH113" s="1"/>
      <c r="DI113" s="164">
        <v>160</v>
      </c>
      <c r="DJ113" s="327"/>
      <c r="DK113" s="177"/>
      <c r="DL113" s="164">
        <v>160</v>
      </c>
      <c r="DM113" s="327"/>
      <c r="DN113" s="177"/>
      <c r="DO113" s="164">
        <v>160</v>
      </c>
      <c r="DP113" s="327"/>
      <c r="DQ113" s="177"/>
      <c r="DR113" s="164">
        <v>160</v>
      </c>
      <c r="DS113" s="327"/>
      <c r="DT113" s="177"/>
      <c r="DU113" s="164">
        <v>160</v>
      </c>
      <c r="DV113" s="327"/>
      <c r="DW113" s="177"/>
      <c r="DX113" s="164">
        <v>160</v>
      </c>
      <c r="DY113" s="327"/>
      <c r="DZ113" s="177"/>
      <c r="EA113" s="164">
        <v>160</v>
      </c>
      <c r="EB113" s="327"/>
      <c r="EC113" s="177"/>
      <c r="ED113" s="164">
        <v>160</v>
      </c>
      <c r="EE113" s="327"/>
      <c r="EF113" s="177"/>
      <c r="EG113" s="164">
        <v>160</v>
      </c>
      <c r="EH113" s="327"/>
      <c r="EI113" s="177"/>
      <c r="EJ113" s="164">
        <v>160</v>
      </c>
      <c r="EK113" s="327"/>
      <c r="EL113" s="177"/>
      <c r="EM113" s="164">
        <v>160</v>
      </c>
      <c r="EN113" s="327"/>
      <c r="EO113" s="177"/>
      <c r="EP113" s="164">
        <v>160</v>
      </c>
      <c r="EQ113" s="327"/>
      <c r="ER113" s="177"/>
      <c r="ES113" s="278">
        <f t="shared" si="79"/>
        <v>0</v>
      </c>
      <c r="ET113" s="279">
        <f t="shared" si="80"/>
        <v>0</v>
      </c>
      <c r="EU113" s="280">
        <f t="shared" si="81"/>
        <v>0</v>
      </c>
      <c r="EV113" s="281">
        <f t="shared" si="82"/>
        <v>0</v>
      </c>
      <c r="EW113" s="1"/>
      <c r="EX113" s="1"/>
      <c r="EY113" s="164">
        <v>160</v>
      </c>
      <c r="EZ113" s="327"/>
      <c r="FA113" s="177"/>
      <c r="FB113" s="164">
        <v>160</v>
      </c>
      <c r="FC113" s="327"/>
      <c r="FD113" s="177"/>
      <c r="FE113" s="164">
        <v>160</v>
      </c>
      <c r="FF113" s="327"/>
      <c r="FG113" s="177"/>
      <c r="FH113" s="164">
        <v>160</v>
      </c>
      <c r="FI113" s="327"/>
      <c r="FJ113" s="177"/>
      <c r="FK113" s="164">
        <v>160</v>
      </c>
      <c r="FL113" s="327"/>
      <c r="FM113" s="177"/>
      <c r="FN113" s="164">
        <v>160</v>
      </c>
      <c r="FO113" s="327"/>
      <c r="FP113" s="177"/>
      <c r="FQ113" s="164">
        <v>160</v>
      </c>
      <c r="FR113" s="327"/>
      <c r="FS113" s="177"/>
      <c r="FT113" s="164">
        <v>160</v>
      </c>
      <c r="FU113" s="327"/>
      <c r="FV113" s="177"/>
      <c r="FW113" s="164">
        <v>160</v>
      </c>
      <c r="FX113" s="327"/>
      <c r="FY113" s="177"/>
      <c r="FZ113" s="164">
        <v>160</v>
      </c>
      <c r="GA113" s="327"/>
      <c r="GB113" s="177"/>
      <c r="GC113" s="164">
        <v>160</v>
      </c>
      <c r="GD113" s="327"/>
      <c r="GE113" s="177"/>
      <c r="GF113" s="164">
        <v>160</v>
      </c>
      <c r="GG113" s="327"/>
      <c r="GH113" s="177"/>
      <c r="GI113" s="278">
        <f t="shared" si="83"/>
        <v>0</v>
      </c>
      <c r="GJ113" s="279">
        <f t="shared" si="84"/>
        <v>0</v>
      </c>
      <c r="GK113" s="280">
        <f t="shared" si="85"/>
        <v>0</v>
      </c>
      <c r="GL113" s="281">
        <f t="shared" si="86"/>
        <v>0</v>
      </c>
      <c r="GM113" s="1"/>
      <c r="GN113" s="1"/>
      <c r="GO113" s="164">
        <v>160</v>
      </c>
      <c r="GP113" s="327"/>
      <c r="GQ113" s="177"/>
      <c r="GR113" s="164">
        <v>160</v>
      </c>
      <c r="GS113" s="327"/>
      <c r="GT113" s="177"/>
      <c r="GU113" s="164">
        <v>160</v>
      </c>
      <c r="GV113" s="327"/>
      <c r="GW113" s="177"/>
      <c r="GX113" s="164">
        <v>160</v>
      </c>
      <c r="GY113" s="327"/>
      <c r="GZ113" s="177"/>
      <c r="HA113" s="164">
        <v>160</v>
      </c>
      <c r="HB113" s="327"/>
      <c r="HC113" s="177"/>
      <c r="HD113" s="164">
        <v>160</v>
      </c>
      <c r="HE113" s="327"/>
      <c r="HF113" s="177"/>
      <c r="HG113" s="164">
        <v>160</v>
      </c>
      <c r="HH113" s="327"/>
      <c r="HI113" s="177"/>
      <c r="HJ113" s="164">
        <v>160</v>
      </c>
      <c r="HK113" s="327"/>
      <c r="HL113" s="177"/>
      <c r="HM113" s="164">
        <v>160</v>
      </c>
      <c r="HN113" s="327"/>
      <c r="HO113" s="177"/>
      <c r="HP113" s="164">
        <v>160</v>
      </c>
      <c r="HQ113" s="327"/>
      <c r="HR113" s="177"/>
      <c r="HS113" s="164">
        <v>160</v>
      </c>
      <c r="HT113" s="327"/>
      <c r="HU113" s="177"/>
      <c r="HV113" s="164">
        <v>160</v>
      </c>
      <c r="HW113" s="327"/>
      <c r="HX113" s="177"/>
      <c r="HY113" s="278">
        <f t="shared" si="87"/>
        <v>0</v>
      </c>
      <c r="HZ113" s="279">
        <f t="shared" si="88"/>
        <v>0</v>
      </c>
      <c r="IA113" s="280">
        <f t="shared" si="89"/>
        <v>0</v>
      </c>
      <c r="IB113" s="281">
        <f t="shared" si="90"/>
        <v>0</v>
      </c>
      <c r="IC113" s="1"/>
      <c r="ID113" s="1"/>
      <c r="IE113" s="164">
        <v>160</v>
      </c>
      <c r="IF113" s="327"/>
      <c r="IG113" s="177"/>
      <c r="IH113" s="164">
        <v>160</v>
      </c>
      <c r="II113" s="327"/>
      <c r="IJ113" s="177"/>
      <c r="IK113" s="164">
        <v>160</v>
      </c>
      <c r="IL113" s="327"/>
      <c r="IM113" s="177"/>
      <c r="IN113" s="164">
        <v>160</v>
      </c>
      <c r="IO113" s="327"/>
      <c r="IP113" s="177"/>
      <c r="IQ113" s="164">
        <v>160</v>
      </c>
      <c r="IR113" s="327"/>
      <c r="IS113" s="177"/>
      <c r="IT113" s="164">
        <v>160</v>
      </c>
      <c r="IU113" s="327"/>
      <c r="IV113" s="177"/>
      <c r="IW113" s="164">
        <v>160</v>
      </c>
      <c r="IX113" s="327"/>
      <c r="IY113" s="177"/>
      <c r="IZ113" s="164">
        <v>160</v>
      </c>
      <c r="JA113" s="327"/>
      <c r="JB113" s="177"/>
      <c r="JC113" s="164">
        <v>160</v>
      </c>
      <c r="JD113" s="327"/>
      <c r="JE113" s="177"/>
      <c r="JF113" s="164">
        <v>160</v>
      </c>
      <c r="JG113" s="327"/>
      <c r="JH113" s="177"/>
      <c r="JI113" s="164">
        <v>160</v>
      </c>
      <c r="JJ113" s="327"/>
      <c r="JK113" s="177"/>
      <c r="JL113" s="164">
        <v>160</v>
      </c>
      <c r="JM113" s="327"/>
      <c r="JN113" s="177"/>
      <c r="JO113" s="278">
        <f t="shared" si="91"/>
        <v>0</v>
      </c>
      <c r="JP113" s="279">
        <f t="shared" si="92"/>
        <v>0</v>
      </c>
      <c r="JQ113" s="280">
        <f t="shared" si="93"/>
        <v>0</v>
      </c>
      <c r="JR113" s="281">
        <f t="shared" si="94"/>
        <v>0</v>
      </c>
      <c r="JS113" s="1"/>
      <c r="JT113" s="1"/>
      <c r="JU113" s="164">
        <v>160</v>
      </c>
      <c r="JV113" s="327"/>
      <c r="JW113" s="177"/>
      <c r="JX113" s="164">
        <v>160</v>
      </c>
      <c r="JY113" s="327"/>
      <c r="JZ113" s="177"/>
      <c r="KA113" s="164">
        <v>160</v>
      </c>
      <c r="KB113" s="327"/>
      <c r="KC113" s="177"/>
      <c r="KD113" s="164">
        <v>160</v>
      </c>
      <c r="KE113" s="327"/>
      <c r="KF113" s="177"/>
      <c r="KG113" s="164">
        <v>160</v>
      </c>
      <c r="KH113" s="327"/>
      <c r="KI113" s="177"/>
      <c r="KJ113" s="164">
        <v>160</v>
      </c>
      <c r="KK113" s="327"/>
      <c r="KL113" s="177"/>
      <c r="KM113" s="164">
        <v>160</v>
      </c>
      <c r="KN113" s="327"/>
      <c r="KO113" s="177"/>
      <c r="KP113" s="164">
        <v>160</v>
      </c>
      <c r="KQ113" s="327"/>
      <c r="KR113" s="177"/>
      <c r="KS113" s="164">
        <v>160</v>
      </c>
      <c r="KT113" s="327"/>
      <c r="KU113" s="177"/>
      <c r="KV113" s="164">
        <v>160</v>
      </c>
      <c r="KW113" s="327"/>
      <c r="KX113" s="177"/>
      <c r="KY113" s="164">
        <v>160</v>
      </c>
      <c r="KZ113" s="327"/>
      <c r="LA113" s="177"/>
      <c r="LB113" s="164">
        <v>160</v>
      </c>
      <c r="LC113" s="327"/>
      <c r="LD113" s="177"/>
      <c r="LE113" s="278">
        <f t="shared" si="95"/>
        <v>0</v>
      </c>
      <c r="LF113" s="279">
        <f t="shared" si="96"/>
        <v>0</v>
      </c>
      <c r="LG113" s="280">
        <f t="shared" si="97"/>
        <v>0</v>
      </c>
      <c r="LH113" s="281">
        <f t="shared" si="98"/>
        <v>0</v>
      </c>
      <c r="LI113" s="1"/>
      <c r="LJ113" s="1"/>
      <c r="LK113" s="164">
        <v>160</v>
      </c>
      <c r="LL113" s="327"/>
      <c r="LM113" s="177"/>
      <c r="LN113" s="164">
        <v>160</v>
      </c>
      <c r="LO113" s="327"/>
      <c r="LP113" s="177"/>
      <c r="LQ113" s="164">
        <v>160</v>
      </c>
      <c r="LR113" s="327"/>
      <c r="LS113" s="177"/>
      <c r="LT113" s="164">
        <v>160</v>
      </c>
      <c r="LU113" s="327"/>
      <c r="LV113" s="177"/>
      <c r="LW113" s="164">
        <v>160</v>
      </c>
      <c r="LX113" s="327"/>
      <c r="LY113" s="177"/>
      <c r="LZ113" s="164">
        <v>160</v>
      </c>
      <c r="MA113" s="327"/>
      <c r="MB113" s="177"/>
      <c r="MC113" s="164">
        <v>160</v>
      </c>
      <c r="MD113" s="327"/>
      <c r="ME113" s="177"/>
      <c r="MF113" s="164">
        <v>160</v>
      </c>
      <c r="MG113" s="327"/>
      <c r="MH113" s="177"/>
      <c r="MI113" s="164">
        <v>160</v>
      </c>
      <c r="MJ113" s="327"/>
      <c r="MK113" s="177"/>
      <c r="ML113" s="164">
        <v>160</v>
      </c>
      <c r="MM113" s="327"/>
      <c r="MN113" s="177"/>
      <c r="MO113" s="164">
        <v>160</v>
      </c>
      <c r="MP113" s="327"/>
      <c r="MQ113" s="177"/>
      <c r="MR113" s="164">
        <v>160</v>
      </c>
      <c r="MS113" s="327"/>
      <c r="MT113" s="177"/>
      <c r="MU113" s="278">
        <f t="shared" si="99"/>
        <v>0</v>
      </c>
      <c r="MV113" s="279">
        <f t="shared" si="100"/>
        <v>0</v>
      </c>
      <c r="MW113" s="280">
        <f t="shared" si="101"/>
        <v>0</v>
      </c>
      <c r="MX113" s="281">
        <f t="shared" si="102"/>
        <v>0</v>
      </c>
      <c r="MY113" s="1"/>
      <c r="MZ113" s="1"/>
      <c r="NA113" s="164">
        <v>160</v>
      </c>
      <c r="NB113" s="327"/>
      <c r="NC113" s="177"/>
      <c r="ND113" s="164">
        <v>160</v>
      </c>
      <c r="NE113" s="327"/>
      <c r="NF113" s="177"/>
      <c r="NG113" s="164">
        <v>160</v>
      </c>
      <c r="NH113" s="327"/>
      <c r="NI113" s="177"/>
      <c r="NJ113" s="164">
        <v>160</v>
      </c>
      <c r="NK113" s="327"/>
      <c r="NL113" s="177"/>
      <c r="NM113" s="164">
        <v>160</v>
      </c>
      <c r="NN113" s="327"/>
      <c r="NO113" s="177"/>
      <c r="NP113" s="164">
        <v>160</v>
      </c>
      <c r="NQ113" s="327"/>
      <c r="NR113" s="177"/>
      <c r="NS113" s="164">
        <v>160</v>
      </c>
      <c r="NT113" s="327"/>
      <c r="NU113" s="177"/>
      <c r="NV113" s="164">
        <v>160</v>
      </c>
      <c r="NW113" s="327"/>
      <c r="NX113" s="177"/>
      <c r="NY113" s="164">
        <v>160</v>
      </c>
      <c r="NZ113" s="327"/>
      <c r="OA113" s="177"/>
      <c r="OB113" s="164">
        <v>160</v>
      </c>
      <c r="OC113" s="327"/>
      <c r="OD113" s="177"/>
      <c r="OE113" s="164">
        <v>160</v>
      </c>
      <c r="OF113" s="327"/>
      <c r="OG113" s="177"/>
      <c r="OH113" s="164">
        <v>160</v>
      </c>
      <c r="OI113" s="327"/>
      <c r="OJ113" s="177"/>
      <c r="OK113" s="278">
        <f t="shared" si="103"/>
        <v>0</v>
      </c>
      <c r="OL113" s="279">
        <f t="shared" si="104"/>
        <v>0</v>
      </c>
      <c r="OM113" s="280">
        <f t="shared" si="105"/>
        <v>0</v>
      </c>
      <c r="ON113" s="281">
        <f t="shared" si="106"/>
        <v>0</v>
      </c>
      <c r="OO113" s="1"/>
      <c r="OP113" s="1"/>
      <c r="OQ113" s="283" t="s">
        <v>297</v>
      </c>
      <c r="OR113" s="354">
        <v>160</v>
      </c>
      <c r="OS113" s="327"/>
      <c r="OT113" s="177"/>
      <c r="OU113" s="278">
        <f t="shared" si="107"/>
        <v>0</v>
      </c>
      <c r="OV113" s="281">
        <f t="shared" si="108"/>
        <v>0</v>
      </c>
      <c r="OW113" s="280">
        <f t="shared" si="109"/>
        <v>0</v>
      </c>
      <c r="OX113" s="281">
        <f t="shared" si="110"/>
        <v>0</v>
      </c>
      <c r="OY113" s="293"/>
      <c r="OZ113" s="1"/>
      <c r="PA113" s="1"/>
      <c r="PB113" s="274">
        <f t="shared" si="115"/>
        <v>0</v>
      </c>
      <c r="PC113" s="275">
        <f t="shared" si="116"/>
        <v>0</v>
      </c>
      <c r="PD113" s="280">
        <f t="shared" si="117"/>
        <v>0</v>
      </c>
      <c r="PE113" s="281">
        <f t="shared" si="118"/>
        <v>0</v>
      </c>
      <c r="PF113" s="276">
        <f t="shared" si="119"/>
        <v>0</v>
      </c>
      <c r="PG113" s="277">
        <f t="shared" si="120"/>
        <v>0</v>
      </c>
      <c r="PH113" s="280">
        <f t="shared" si="121"/>
        <v>0</v>
      </c>
      <c r="PI113" s="279">
        <f t="shared" si="122"/>
        <v>0</v>
      </c>
      <c r="PJ113" s="406">
        <f t="shared" si="111"/>
        <v>0</v>
      </c>
      <c r="PK113" s="368">
        <f t="shared" si="112"/>
        <v>0</v>
      </c>
      <c r="PL113" s="409" t="s">
        <v>338</v>
      </c>
      <c r="PM113" s="373" t="s">
        <v>338</v>
      </c>
      <c r="PN113" s="406">
        <f t="shared" si="113"/>
        <v>0</v>
      </c>
      <c r="PO113" s="368">
        <f t="shared" si="114"/>
        <v>0</v>
      </c>
      <c r="PR113" s="1"/>
    </row>
    <row r="114" spans="2:434" s="26" customFormat="1" ht="15" hidden="1" customHeight="1" x14ac:dyDescent="0.25">
      <c r="B114" s="118"/>
      <c r="C114" s="1092"/>
      <c r="D114" s="1093"/>
      <c r="E114" s="590"/>
      <c r="F114" s="656"/>
      <c r="G114" s="591"/>
      <c r="H114" s="119"/>
      <c r="I114" s="112">
        <f>INT(ROUND(F114,2)*(IF(RIGHT(G114,1)="*",data!$J$3*H114+(IF(H114&gt;0, data!$K$3,0)),(IF(G114&gt;0,data!$J$3*RIGHT(G114,5)+data!$K$3,0)))))</f>
        <v>0</v>
      </c>
      <c r="J114" s="112"/>
      <c r="K114" s="112"/>
      <c r="L114" s="537"/>
      <c r="M114" s="536"/>
      <c r="N114" s="112">
        <f>INT(ROUND(F114,2)*(IF(J114&gt;0,(IF(L114="ano",data!$J$6,0)),0)))</f>
        <v>0</v>
      </c>
      <c r="O114" s="114"/>
      <c r="P114" s="123"/>
      <c r="R114" s="116" t="str">
        <f t="shared" ref="R114:R177" si="123">IF(P114&gt;0,1,"")</f>
        <v/>
      </c>
      <c r="S114" s="688"/>
      <c r="T114" s="117" t="s">
        <v>338</v>
      </c>
      <c r="U114" s="377" t="str">
        <f t="shared" ref="U114:U177" si="124">R114</f>
        <v/>
      </c>
      <c r="X114" s="26">
        <f>IF(OR(G114=data!$I$18,G114=data!$I$19,G114=data!$I$20,G114=data!$I$21,G114=data!$I$22,G114=data!$I$23,G114=data!$I$24,G114=data!$I$25,G114=data!$I$26,G114=data!$I$27,G114=data!$I$28,G114=data!$I$29,G114=data!$I$30,G114=data!$I$31,G114=data!$I$32,G114=data!$I$33,G114=data!$I$34,G114=data!$I$35,G114=data!$I$36,G114=data!$I$37,G114=data!$I$38,G114=data!$I$39,G114=data!$I$40,G114=data!$I$41,G114=data!$I$42,G114=data!$I$43,G114=data!$I$44),1,0)</f>
        <v>0</v>
      </c>
      <c r="Z114" s="173" t="s">
        <v>297</v>
      </c>
      <c r="AA114" s="10"/>
      <c r="AB114" s="10"/>
      <c r="AC114" s="560">
        <v>160</v>
      </c>
      <c r="AD114" s="561"/>
      <c r="AE114" s="562"/>
      <c r="AF114" s="560">
        <v>160</v>
      </c>
      <c r="AG114" s="561"/>
      <c r="AH114" s="562"/>
      <c r="AI114" s="560">
        <v>160</v>
      </c>
      <c r="AJ114" s="561"/>
      <c r="AK114" s="562"/>
      <c r="AL114" s="560">
        <v>160</v>
      </c>
      <c r="AM114" s="561"/>
      <c r="AN114" s="562"/>
      <c r="AO114" s="560">
        <v>160</v>
      </c>
      <c r="AP114" s="561"/>
      <c r="AQ114" s="562"/>
      <c r="AR114" s="560">
        <v>160</v>
      </c>
      <c r="AS114" s="561"/>
      <c r="AT114" s="562"/>
      <c r="AU114" s="560">
        <v>160</v>
      </c>
      <c r="AV114" s="561"/>
      <c r="AW114" s="562"/>
      <c r="AX114" s="560">
        <v>160</v>
      </c>
      <c r="AY114" s="561"/>
      <c r="AZ114" s="562"/>
      <c r="BA114" s="560">
        <v>160</v>
      </c>
      <c r="BB114" s="561"/>
      <c r="BC114" s="562"/>
      <c r="BD114" s="560">
        <v>160</v>
      </c>
      <c r="BE114" s="561"/>
      <c r="BF114" s="562"/>
      <c r="BG114" s="560">
        <v>160</v>
      </c>
      <c r="BH114" s="561"/>
      <c r="BI114" s="562"/>
      <c r="BJ114" s="560">
        <v>160</v>
      </c>
      <c r="BK114" s="561"/>
      <c r="BL114" s="562"/>
      <c r="BM114" s="280">
        <f t="shared" si="71"/>
        <v>0</v>
      </c>
      <c r="BN114" s="279">
        <f t="shared" si="72"/>
        <v>0</v>
      </c>
      <c r="BO114" s="280">
        <f t="shared" si="73"/>
        <v>0</v>
      </c>
      <c r="BP114" s="281">
        <f t="shared" si="74"/>
        <v>0</v>
      </c>
      <c r="BQ114" s="1"/>
      <c r="BR114" s="1"/>
      <c r="BS114" s="174">
        <v>160</v>
      </c>
      <c r="BT114" s="573"/>
      <c r="BU114" s="175"/>
      <c r="BV114" s="174">
        <v>160</v>
      </c>
      <c r="BW114" s="573"/>
      <c r="BX114" s="175"/>
      <c r="BY114" s="174">
        <v>160</v>
      </c>
      <c r="BZ114" s="573"/>
      <c r="CA114" s="175"/>
      <c r="CB114" s="174">
        <v>160</v>
      </c>
      <c r="CC114" s="573"/>
      <c r="CD114" s="175"/>
      <c r="CE114" s="174">
        <v>160</v>
      </c>
      <c r="CF114" s="573"/>
      <c r="CG114" s="175"/>
      <c r="CH114" s="174">
        <v>160</v>
      </c>
      <c r="CI114" s="573"/>
      <c r="CJ114" s="175"/>
      <c r="CK114" s="174">
        <v>160</v>
      </c>
      <c r="CL114" s="573"/>
      <c r="CM114" s="175"/>
      <c r="CN114" s="174">
        <v>160</v>
      </c>
      <c r="CO114" s="573"/>
      <c r="CP114" s="175"/>
      <c r="CQ114" s="174">
        <v>160</v>
      </c>
      <c r="CR114" s="573"/>
      <c r="CS114" s="175"/>
      <c r="CT114" s="174">
        <v>160</v>
      </c>
      <c r="CU114" s="573"/>
      <c r="CV114" s="175"/>
      <c r="CW114" s="174">
        <v>160</v>
      </c>
      <c r="CX114" s="573"/>
      <c r="CY114" s="175"/>
      <c r="CZ114" s="174">
        <v>160</v>
      </c>
      <c r="DA114" s="573"/>
      <c r="DB114" s="175"/>
      <c r="DC114" s="278">
        <f t="shared" si="75"/>
        <v>0</v>
      </c>
      <c r="DD114" s="279">
        <f t="shared" si="76"/>
        <v>0</v>
      </c>
      <c r="DE114" s="280">
        <f t="shared" si="77"/>
        <v>0</v>
      </c>
      <c r="DF114" s="281">
        <f t="shared" si="78"/>
        <v>0</v>
      </c>
      <c r="DG114" s="1"/>
      <c r="DH114" s="1"/>
      <c r="DI114" s="174">
        <v>160</v>
      </c>
      <c r="DJ114" s="573"/>
      <c r="DK114" s="175"/>
      <c r="DL114" s="174">
        <v>160</v>
      </c>
      <c r="DM114" s="573"/>
      <c r="DN114" s="175"/>
      <c r="DO114" s="174">
        <v>160</v>
      </c>
      <c r="DP114" s="573"/>
      <c r="DQ114" s="175"/>
      <c r="DR114" s="174">
        <v>160</v>
      </c>
      <c r="DS114" s="573"/>
      <c r="DT114" s="175"/>
      <c r="DU114" s="174">
        <v>160</v>
      </c>
      <c r="DV114" s="573"/>
      <c r="DW114" s="175"/>
      <c r="DX114" s="174">
        <v>160</v>
      </c>
      <c r="DY114" s="573"/>
      <c r="DZ114" s="175"/>
      <c r="EA114" s="174">
        <v>160</v>
      </c>
      <c r="EB114" s="573"/>
      <c r="EC114" s="175"/>
      <c r="ED114" s="174">
        <v>160</v>
      </c>
      <c r="EE114" s="573"/>
      <c r="EF114" s="175"/>
      <c r="EG114" s="174">
        <v>160</v>
      </c>
      <c r="EH114" s="573"/>
      <c r="EI114" s="175"/>
      <c r="EJ114" s="174">
        <v>160</v>
      </c>
      <c r="EK114" s="573"/>
      <c r="EL114" s="175"/>
      <c r="EM114" s="174">
        <v>160</v>
      </c>
      <c r="EN114" s="573"/>
      <c r="EO114" s="175"/>
      <c r="EP114" s="174">
        <v>160</v>
      </c>
      <c r="EQ114" s="573"/>
      <c r="ER114" s="175"/>
      <c r="ES114" s="278">
        <f t="shared" si="79"/>
        <v>0</v>
      </c>
      <c r="ET114" s="279">
        <f t="shared" si="80"/>
        <v>0</v>
      </c>
      <c r="EU114" s="280">
        <f t="shared" si="81"/>
        <v>0</v>
      </c>
      <c r="EV114" s="281">
        <f t="shared" si="82"/>
        <v>0</v>
      </c>
      <c r="EW114" s="1"/>
      <c r="EX114" s="1"/>
      <c r="EY114" s="174">
        <v>160</v>
      </c>
      <c r="EZ114" s="573"/>
      <c r="FA114" s="175"/>
      <c r="FB114" s="174">
        <v>160</v>
      </c>
      <c r="FC114" s="573"/>
      <c r="FD114" s="175"/>
      <c r="FE114" s="174">
        <v>160</v>
      </c>
      <c r="FF114" s="573"/>
      <c r="FG114" s="175"/>
      <c r="FH114" s="174">
        <v>160</v>
      </c>
      <c r="FI114" s="573"/>
      <c r="FJ114" s="175"/>
      <c r="FK114" s="174">
        <v>160</v>
      </c>
      <c r="FL114" s="573"/>
      <c r="FM114" s="175"/>
      <c r="FN114" s="174">
        <v>160</v>
      </c>
      <c r="FO114" s="573"/>
      <c r="FP114" s="175"/>
      <c r="FQ114" s="174">
        <v>160</v>
      </c>
      <c r="FR114" s="573"/>
      <c r="FS114" s="175"/>
      <c r="FT114" s="174">
        <v>160</v>
      </c>
      <c r="FU114" s="573"/>
      <c r="FV114" s="175"/>
      <c r="FW114" s="174">
        <v>160</v>
      </c>
      <c r="FX114" s="573"/>
      <c r="FY114" s="175"/>
      <c r="FZ114" s="174">
        <v>160</v>
      </c>
      <c r="GA114" s="573"/>
      <c r="GB114" s="175"/>
      <c r="GC114" s="174">
        <v>160</v>
      </c>
      <c r="GD114" s="573"/>
      <c r="GE114" s="175"/>
      <c r="GF114" s="174">
        <v>160</v>
      </c>
      <c r="GG114" s="573"/>
      <c r="GH114" s="175"/>
      <c r="GI114" s="278">
        <f t="shared" si="83"/>
        <v>0</v>
      </c>
      <c r="GJ114" s="279">
        <f t="shared" si="84"/>
        <v>0</v>
      </c>
      <c r="GK114" s="280">
        <f t="shared" si="85"/>
        <v>0</v>
      </c>
      <c r="GL114" s="281">
        <f t="shared" si="86"/>
        <v>0</v>
      </c>
      <c r="GM114" s="1"/>
      <c r="GN114" s="1"/>
      <c r="GO114" s="174">
        <v>160</v>
      </c>
      <c r="GP114" s="573"/>
      <c r="GQ114" s="175"/>
      <c r="GR114" s="174">
        <v>160</v>
      </c>
      <c r="GS114" s="573"/>
      <c r="GT114" s="175"/>
      <c r="GU114" s="174">
        <v>160</v>
      </c>
      <c r="GV114" s="573"/>
      <c r="GW114" s="175"/>
      <c r="GX114" s="174">
        <v>160</v>
      </c>
      <c r="GY114" s="573"/>
      <c r="GZ114" s="175"/>
      <c r="HA114" s="174">
        <v>160</v>
      </c>
      <c r="HB114" s="573"/>
      <c r="HC114" s="175"/>
      <c r="HD114" s="174">
        <v>160</v>
      </c>
      <c r="HE114" s="573"/>
      <c r="HF114" s="175"/>
      <c r="HG114" s="174">
        <v>160</v>
      </c>
      <c r="HH114" s="573"/>
      <c r="HI114" s="175"/>
      <c r="HJ114" s="174">
        <v>160</v>
      </c>
      <c r="HK114" s="573"/>
      <c r="HL114" s="175"/>
      <c r="HM114" s="174">
        <v>160</v>
      </c>
      <c r="HN114" s="573"/>
      <c r="HO114" s="175"/>
      <c r="HP114" s="174">
        <v>160</v>
      </c>
      <c r="HQ114" s="573"/>
      <c r="HR114" s="175"/>
      <c r="HS114" s="174">
        <v>160</v>
      </c>
      <c r="HT114" s="573"/>
      <c r="HU114" s="175"/>
      <c r="HV114" s="174">
        <v>160</v>
      </c>
      <c r="HW114" s="573"/>
      <c r="HX114" s="175"/>
      <c r="HY114" s="278">
        <f t="shared" si="87"/>
        <v>0</v>
      </c>
      <c r="HZ114" s="279">
        <f t="shared" si="88"/>
        <v>0</v>
      </c>
      <c r="IA114" s="280">
        <f t="shared" si="89"/>
        <v>0</v>
      </c>
      <c r="IB114" s="281">
        <f t="shared" si="90"/>
        <v>0</v>
      </c>
      <c r="IC114" s="1"/>
      <c r="ID114" s="1"/>
      <c r="IE114" s="174">
        <v>160</v>
      </c>
      <c r="IF114" s="573"/>
      <c r="IG114" s="175"/>
      <c r="IH114" s="174">
        <v>160</v>
      </c>
      <c r="II114" s="573"/>
      <c r="IJ114" s="175"/>
      <c r="IK114" s="174">
        <v>160</v>
      </c>
      <c r="IL114" s="573"/>
      <c r="IM114" s="175"/>
      <c r="IN114" s="174">
        <v>160</v>
      </c>
      <c r="IO114" s="573"/>
      <c r="IP114" s="175"/>
      <c r="IQ114" s="174">
        <v>160</v>
      </c>
      <c r="IR114" s="573"/>
      <c r="IS114" s="175"/>
      <c r="IT114" s="174">
        <v>160</v>
      </c>
      <c r="IU114" s="573"/>
      <c r="IV114" s="175"/>
      <c r="IW114" s="174">
        <v>160</v>
      </c>
      <c r="IX114" s="573"/>
      <c r="IY114" s="175"/>
      <c r="IZ114" s="174">
        <v>160</v>
      </c>
      <c r="JA114" s="573"/>
      <c r="JB114" s="175"/>
      <c r="JC114" s="174">
        <v>160</v>
      </c>
      <c r="JD114" s="573"/>
      <c r="JE114" s="175"/>
      <c r="JF114" s="174">
        <v>160</v>
      </c>
      <c r="JG114" s="573"/>
      <c r="JH114" s="175"/>
      <c r="JI114" s="174">
        <v>160</v>
      </c>
      <c r="JJ114" s="573"/>
      <c r="JK114" s="175"/>
      <c r="JL114" s="174">
        <v>160</v>
      </c>
      <c r="JM114" s="573"/>
      <c r="JN114" s="175"/>
      <c r="JO114" s="278">
        <f t="shared" si="91"/>
        <v>0</v>
      </c>
      <c r="JP114" s="279">
        <f t="shared" si="92"/>
        <v>0</v>
      </c>
      <c r="JQ114" s="280">
        <f t="shared" si="93"/>
        <v>0</v>
      </c>
      <c r="JR114" s="281">
        <f t="shared" si="94"/>
        <v>0</v>
      </c>
      <c r="JS114" s="1"/>
      <c r="JT114" s="1"/>
      <c r="JU114" s="174">
        <v>160</v>
      </c>
      <c r="JV114" s="573"/>
      <c r="JW114" s="175"/>
      <c r="JX114" s="174">
        <v>160</v>
      </c>
      <c r="JY114" s="573"/>
      <c r="JZ114" s="175"/>
      <c r="KA114" s="174">
        <v>160</v>
      </c>
      <c r="KB114" s="573"/>
      <c r="KC114" s="175"/>
      <c r="KD114" s="174">
        <v>160</v>
      </c>
      <c r="KE114" s="573"/>
      <c r="KF114" s="175"/>
      <c r="KG114" s="174">
        <v>160</v>
      </c>
      <c r="KH114" s="573"/>
      <c r="KI114" s="175"/>
      <c r="KJ114" s="174">
        <v>160</v>
      </c>
      <c r="KK114" s="573"/>
      <c r="KL114" s="175"/>
      <c r="KM114" s="174">
        <v>160</v>
      </c>
      <c r="KN114" s="573"/>
      <c r="KO114" s="175"/>
      <c r="KP114" s="174">
        <v>160</v>
      </c>
      <c r="KQ114" s="573"/>
      <c r="KR114" s="175"/>
      <c r="KS114" s="174">
        <v>160</v>
      </c>
      <c r="KT114" s="573"/>
      <c r="KU114" s="175"/>
      <c r="KV114" s="174">
        <v>160</v>
      </c>
      <c r="KW114" s="573"/>
      <c r="KX114" s="175"/>
      <c r="KY114" s="174">
        <v>160</v>
      </c>
      <c r="KZ114" s="573"/>
      <c r="LA114" s="175"/>
      <c r="LB114" s="174">
        <v>160</v>
      </c>
      <c r="LC114" s="573"/>
      <c r="LD114" s="175"/>
      <c r="LE114" s="278">
        <f t="shared" si="95"/>
        <v>0</v>
      </c>
      <c r="LF114" s="279">
        <f t="shared" si="96"/>
        <v>0</v>
      </c>
      <c r="LG114" s="280">
        <f t="shared" si="97"/>
        <v>0</v>
      </c>
      <c r="LH114" s="281">
        <f t="shared" si="98"/>
        <v>0</v>
      </c>
      <c r="LI114" s="1"/>
      <c r="LJ114" s="1"/>
      <c r="LK114" s="174">
        <v>160</v>
      </c>
      <c r="LL114" s="573"/>
      <c r="LM114" s="175"/>
      <c r="LN114" s="174">
        <v>160</v>
      </c>
      <c r="LO114" s="573"/>
      <c r="LP114" s="175"/>
      <c r="LQ114" s="174">
        <v>160</v>
      </c>
      <c r="LR114" s="573"/>
      <c r="LS114" s="175"/>
      <c r="LT114" s="174">
        <v>160</v>
      </c>
      <c r="LU114" s="573"/>
      <c r="LV114" s="175"/>
      <c r="LW114" s="174">
        <v>160</v>
      </c>
      <c r="LX114" s="573"/>
      <c r="LY114" s="175"/>
      <c r="LZ114" s="174">
        <v>160</v>
      </c>
      <c r="MA114" s="573"/>
      <c r="MB114" s="175"/>
      <c r="MC114" s="174">
        <v>160</v>
      </c>
      <c r="MD114" s="573"/>
      <c r="ME114" s="175"/>
      <c r="MF114" s="174">
        <v>160</v>
      </c>
      <c r="MG114" s="573"/>
      <c r="MH114" s="175"/>
      <c r="MI114" s="174">
        <v>160</v>
      </c>
      <c r="MJ114" s="573"/>
      <c r="MK114" s="175"/>
      <c r="ML114" s="174">
        <v>160</v>
      </c>
      <c r="MM114" s="573"/>
      <c r="MN114" s="175"/>
      <c r="MO114" s="174">
        <v>160</v>
      </c>
      <c r="MP114" s="573"/>
      <c r="MQ114" s="175"/>
      <c r="MR114" s="174">
        <v>160</v>
      </c>
      <c r="MS114" s="573"/>
      <c r="MT114" s="175"/>
      <c r="MU114" s="278">
        <f t="shared" si="99"/>
        <v>0</v>
      </c>
      <c r="MV114" s="279">
        <f t="shared" si="100"/>
        <v>0</v>
      </c>
      <c r="MW114" s="280">
        <f t="shared" si="101"/>
        <v>0</v>
      </c>
      <c r="MX114" s="281">
        <f t="shared" si="102"/>
        <v>0</v>
      </c>
      <c r="MY114" s="1"/>
      <c r="MZ114" s="1"/>
      <c r="NA114" s="174">
        <v>160</v>
      </c>
      <c r="NB114" s="573"/>
      <c r="NC114" s="175"/>
      <c r="ND114" s="174">
        <v>160</v>
      </c>
      <c r="NE114" s="573"/>
      <c r="NF114" s="175"/>
      <c r="NG114" s="174">
        <v>160</v>
      </c>
      <c r="NH114" s="573"/>
      <c r="NI114" s="175"/>
      <c r="NJ114" s="174">
        <v>160</v>
      </c>
      <c r="NK114" s="573"/>
      <c r="NL114" s="175"/>
      <c r="NM114" s="174">
        <v>160</v>
      </c>
      <c r="NN114" s="573"/>
      <c r="NO114" s="175"/>
      <c r="NP114" s="174">
        <v>160</v>
      </c>
      <c r="NQ114" s="573"/>
      <c r="NR114" s="175"/>
      <c r="NS114" s="174">
        <v>160</v>
      </c>
      <c r="NT114" s="573"/>
      <c r="NU114" s="175"/>
      <c r="NV114" s="174">
        <v>160</v>
      </c>
      <c r="NW114" s="573"/>
      <c r="NX114" s="175"/>
      <c r="NY114" s="174">
        <v>160</v>
      </c>
      <c r="NZ114" s="573"/>
      <c r="OA114" s="175"/>
      <c r="OB114" s="174">
        <v>160</v>
      </c>
      <c r="OC114" s="573"/>
      <c r="OD114" s="175"/>
      <c r="OE114" s="174">
        <v>160</v>
      </c>
      <c r="OF114" s="573"/>
      <c r="OG114" s="175"/>
      <c r="OH114" s="174">
        <v>160</v>
      </c>
      <c r="OI114" s="573"/>
      <c r="OJ114" s="175"/>
      <c r="OK114" s="278">
        <f t="shared" si="103"/>
        <v>0</v>
      </c>
      <c r="OL114" s="279">
        <f t="shared" si="104"/>
        <v>0</v>
      </c>
      <c r="OM114" s="280">
        <f t="shared" si="105"/>
        <v>0</v>
      </c>
      <c r="ON114" s="281">
        <f t="shared" si="106"/>
        <v>0</v>
      </c>
      <c r="OO114" s="1"/>
      <c r="OP114" s="1"/>
      <c r="OQ114" s="571" t="s">
        <v>297</v>
      </c>
      <c r="OR114" s="577">
        <v>160</v>
      </c>
      <c r="OS114" s="573"/>
      <c r="OT114" s="175"/>
      <c r="OU114" s="278">
        <f t="shared" si="107"/>
        <v>0</v>
      </c>
      <c r="OV114" s="281">
        <f t="shared" si="108"/>
        <v>0</v>
      </c>
      <c r="OW114" s="280">
        <f t="shared" si="109"/>
        <v>0</v>
      </c>
      <c r="OX114" s="281">
        <f t="shared" si="110"/>
        <v>0</v>
      </c>
      <c r="OY114" s="574"/>
      <c r="OZ114" s="1"/>
      <c r="PA114" s="1"/>
      <c r="PB114" s="274">
        <f t="shared" si="115"/>
        <v>0</v>
      </c>
      <c r="PC114" s="275">
        <f t="shared" si="116"/>
        <v>0</v>
      </c>
      <c r="PD114" s="280">
        <f t="shared" si="117"/>
        <v>0</v>
      </c>
      <c r="PE114" s="281">
        <f t="shared" si="118"/>
        <v>0</v>
      </c>
      <c r="PF114" s="276">
        <f t="shared" si="119"/>
        <v>0</v>
      </c>
      <c r="PG114" s="277">
        <f t="shared" si="120"/>
        <v>0</v>
      </c>
      <c r="PH114" s="280">
        <f t="shared" si="121"/>
        <v>0</v>
      </c>
      <c r="PI114" s="279">
        <f t="shared" si="122"/>
        <v>0</v>
      </c>
      <c r="PJ114" s="406">
        <f t="shared" si="111"/>
        <v>0</v>
      </c>
      <c r="PK114" s="368">
        <f t="shared" si="112"/>
        <v>0</v>
      </c>
      <c r="PL114" s="409" t="s">
        <v>338</v>
      </c>
      <c r="PM114" s="373" t="s">
        <v>338</v>
      </c>
      <c r="PN114" s="406">
        <f t="shared" si="113"/>
        <v>0</v>
      </c>
      <c r="PO114" s="368">
        <f t="shared" si="114"/>
        <v>0</v>
      </c>
      <c r="PR114" s="1"/>
    </row>
    <row r="115" spans="2:434" s="26" customFormat="1" ht="16.5" customHeight="1" x14ac:dyDescent="0.25">
      <c r="B115" s="118" t="s">
        <v>265</v>
      </c>
      <c r="C115" s="1094"/>
      <c r="D115" s="1095"/>
      <c r="E115" s="320"/>
      <c r="F115" s="656">
        <v>1</v>
      </c>
      <c r="G115" s="321"/>
      <c r="H115" s="122"/>
      <c r="I115" s="112">
        <f>INT(ROUND(F115,2)*(IF(RIGHT(G115,1)="*",data!$J$3*H115+(IF(H115&gt;0, data!$K$3,0)),(IF(G115&gt;0,data!$J$3*RIGHT(G115,5)+data!$K$3,0)))))</f>
        <v>0</v>
      </c>
      <c r="J115" s="112">
        <f>IF(E115&gt;0,I115*E115,0)</f>
        <v>0</v>
      </c>
      <c r="K115" s="112"/>
      <c r="L115" s="317"/>
      <c r="M115" s="316"/>
      <c r="N115" s="112">
        <f>INT(ROUND(F115,2)*(IF(J115&gt;0,(IF(L115="ano",data!$J$6,0)),0)))</f>
        <v>0</v>
      </c>
      <c r="O115" s="114">
        <f>IF(M115&gt;E115,N115*E115,N115*M115)</f>
        <v>0</v>
      </c>
      <c r="P115" s="123">
        <f>J115+O115</f>
        <v>0</v>
      </c>
      <c r="R115" s="116" t="str">
        <f t="shared" si="123"/>
        <v/>
      </c>
      <c r="S115" s="688"/>
      <c r="T115" s="117" t="s">
        <v>338</v>
      </c>
      <c r="U115" s="377" t="str">
        <f t="shared" si="124"/>
        <v/>
      </c>
      <c r="V115" s="26">
        <f>IF(P115&gt;0,IF(ISTEXT(C115)=TRUE,0,1),0)</f>
        <v>0</v>
      </c>
      <c r="W115" s="26">
        <f>IF(H115&gt;0,IF(RIGHT(G115,1)="*",0,1),0)</f>
        <v>0</v>
      </c>
      <c r="X115" s="26">
        <f>IF(OR(G115=data!$I$18,G115=data!$I$19,G115=data!$I$20,G115=data!$I$21,G115=data!$I$22,G115=data!$I$23,G115=data!$I$24,G115=data!$I$25,G115=data!$I$26,G115=data!$I$27,G115=data!$I$28,G115=data!$I$29,G115=data!$I$30,G115=data!$I$31,G115=data!$I$32,G115=data!$I$33,G115=data!$I$34,G115=data!$I$35,G115=data!$I$36,G115=data!$I$37,G115=data!$I$38,G115=data!$I$39,G115=data!$I$40,G115=data!$I$41,G115=data!$I$42,G115=data!$I$43,G115=data!$I$44),1,0)</f>
        <v>0</v>
      </c>
      <c r="Z115" s="176" t="s">
        <v>297</v>
      </c>
      <c r="AA115" s="10"/>
      <c r="AB115" s="10"/>
      <c r="AC115" s="168">
        <v>160</v>
      </c>
      <c r="AD115" s="328"/>
      <c r="AE115" s="223"/>
      <c r="AF115" s="168">
        <v>160</v>
      </c>
      <c r="AG115" s="328"/>
      <c r="AH115" s="223"/>
      <c r="AI115" s="168">
        <v>160</v>
      </c>
      <c r="AJ115" s="328"/>
      <c r="AK115" s="223"/>
      <c r="AL115" s="168">
        <v>160</v>
      </c>
      <c r="AM115" s="328"/>
      <c r="AN115" s="223"/>
      <c r="AO115" s="168">
        <v>160</v>
      </c>
      <c r="AP115" s="328"/>
      <c r="AQ115" s="223"/>
      <c r="AR115" s="168">
        <v>160</v>
      </c>
      <c r="AS115" s="328"/>
      <c r="AT115" s="223"/>
      <c r="AU115" s="168">
        <v>160</v>
      </c>
      <c r="AV115" s="328"/>
      <c r="AW115" s="223"/>
      <c r="AX115" s="168">
        <v>160</v>
      </c>
      <c r="AY115" s="328"/>
      <c r="AZ115" s="223"/>
      <c r="BA115" s="168">
        <v>160</v>
      </c>
      <c r="BB115" s="328"/>
      <c r="BC115" s="223"/>
      <c r="BD115" s="168">
        <v>160</v>
      </c>
      <c r="BE115" s="328"/>
      <c r="BF115" s="223"/>
      <c r="BG115" s="168">
        <v>160</v>
      </c>
      <c r="BH115" s="328"/>
      <c r="BI115" s="223"/>
      <c r="BJ115" s="168">
        <v>160</v>
      </c>
      <c r="BK115" s="328"/>
      <c r="BL115" s="223"/>
      <c r="BM115" s="280">
        <f t="shared" si="71"/>
        <v>0</v>
      </c>
      <c r="BN115" s="279">
        <f t="shared" si="72"/>
        <v>0</v>
      </c>
      <c r="BO115" s="280">
        <f t="shared" si="73"/>
        <v>0</v>
      </c>
      <c r="BP115" s="281">
        <f t="shared" si="74"/>
        <v>0</v>
      </c>
      <c r="BQ115" s="1"/>
      <c r="BR115" s="1"/>
      <c r="BS115" s="164">
        <v>160</v>
      </c>
      <c r="BT115" s="327"/>
      <c r="BU115" s="177"/>
      <c r="BV115" s="164">
        <v>160</v>
      </c>
      <c r="BW115" s="327"/>
      <c r="BX115" s="177"/>
      <c r="BY115" s="164">
        <v>160</v>
      </c>
      <c r="BZ115" s="327"/>
      <c r="CA115" s="177"/>
      <c r="CB115" s="164">
        <v>160</v>
      </c>
      <c r="CC115" s="327"/>
      <c r="CD115" s="177"/>
      <c r="CE115" s="164">
        <v>160</v>
      </c>
      <c r="CF115" s="327"/>
      <c r="CG115" s="177"/>
      <c r="CH115" s="164">
        <v>160</v>
      </c>
      <c r="CI115" s="327"/>
      <c r="CJ115" s="177"/>
      <c r="CK115" s="164">
        <v>160</v>
      </c>
      <c r="CL115" s="327"/>
      <c r="CM115" s="177"/>
      <c r="CN115" s="164">
        <v>160</v>
      </c>
      <c r="CO115" s="327"/>
      <c r="CP115" s="177"/>
      <c r="CQ115" s="164">
        <v>160</v>
      </c>
      <c r="CR115" s="327"/>
      <c r="CS115" s="177"/>
      <c r="CT115" s="164">
        <v>160</v>
      </c>
      <c r="CU115" s="327"/>
      <c r="CV115" s="177"/>
      <c r="CW115" s="164">
        <v>160</v>
      </c>
      <c r="CX115" s="327"/>
      <c r="CY115" s="177"/>
      <c r="CZ115" s="164">
        <v>160</v>
      </c>
      <c r="DA115" s="327"/>
      <c r="DB115" s="177"/>
      <c r="DC115" s="278">
        <f t="shared" si="75"/>
        <v>0</v>
      </c>
      <c r="DD115" s="279">
        <f t="shared" si="76"/>
        <v>0</v>
      </c>
      <c r="DE115" s="280">
        <f t="shared" si="77"/>
        <v>0</v>
      </c>
      <c r="DF115" s="281">
        <f t="shared" si="78"/>
        <v>0</v>
      </c>
      <c r="DG115" s="1"/>
      <c r="DH115" s="1"/>
      <c r="DI115" s="164">
        <v>160</v>
      </c>
      <c r="DJ115" s="327"/>
      <c r="DK115" s="177"/>
      <c r="DL115" s="164">
        <v>160</v>
      </c>
      <c r="DM115" s="327"/>
      <c r="DN115" s="177"/>
      <c r="DO115" s="164">
        <v>160</v>
      </c>
      <c r="DP115" s="327"/>
      <c r="DQ115" s="177"/>
      <c r="DR115" s="164">
        <v>160</v>
      </c>
      <c r="DS115" s="327"/>
      <c r="DT115" s="177"/>
      <c r="DU115" s="164">
        <v>160</v>
      </c>
      <c r="DV115" s="327"/>
      <c r="DW115" s="177"/>
      <c r="DX115" s="164">
        <v>160</v>
      </c>
      <c r="DY115" s="327"/>
      <c r="DZ115" s="177"/>
      <c r="EA115" s="164">
        <v>160</v>
      </c>
      <c r="EB115" s="327"/>
      <c r="EC115" s="177"/>
      <c r="ED115" s="164">
        <v>160</v>
      </c>
      <c r="EE115" s="327"/>
      <c r="EF115" s="177"/>
      <c r="EG115" s="164">
        <v>160</v>
      </c>
      <c r="EH115" s="327"/>
      <c r="EI115" s="177"/>
      <c r="EJ115" s="164">
        <v>160</v>
      </c>
      <c r="EK115" s="327"/>
      <c r="EL115" s="177"/>
      <c r="EM115" s="164">
        <v>160</v>
      </c>
      <c r="EN115" s="327"/>
      <c r="EO115" s="177"/>
      <c r="EP115" s="164">
        <v>160</v>
      </c>
      <c r="EQ115" s="327"/>
      <c r="ER115" s="177"/>
      <c r="ES115" s="278">
        <f t="shared" si="79"/>
        <v>0</v>
      </c>
      <c r="ET115" s="279">
        <f t="shared" si="80"/>
        <v>0</v>
      </c>
      <c r="EU115" s="280">
        <f t="shared" si="81"/>
        <v>0</v>
      </c>
      <c r="EV115" s="281">
        <f t="shared" si="82"/>
        <v>0</v>
      </c>
      <c r="EW115" s="1"/>
      <c r="EX115" s="1"/>
      <c r="EY115" s="164">
        <v>160</v>
      </c>
      <c r="EZ115" s="327"/>
      <c r="FA115" s="177"/>
      <c r="FB115" s="164">
        <v>160</v>
      </c>
      <c r="FC115" s="327"/>
      <c r="FD115" s="177"/>
      <c r="FE115" s="164">
        <v>160</v>
      </c>
      <c r="FF115" s="327"/>
      <c r="FG115" s="177"/>
      <c r="FH115" s="164">
        <v>160</v>
      </c>
      <c r="FI115" s="327"/>
      <c r="FJ115" s="177"/>
      <c r="FK115" s="164">
        <v>160</v>
      </c>
      <c r="FL115" s="327"/>
      <c r="FM115" s="177"/>
      <c r="FN115" s="164">
        <v>160</v>
      </c>
      <c r="FO115" s="327"/>
      <c r="FP115" s="177"/>
      <c r="FQ115" s="164">
        <v>160</v>
      </c>
      <c r="FR115" s="327"/>
      <c r="FS115" s="177"/>
      <c r="FT115" s="164">
        <v>160</v>
      </c>
      <c r="FU115" s="327"/>
      <c r="FV115" s="177"/>
      <c r="FW115" s="164">
        <v>160</v>
      </c>
      <c r="FX115" s="327"/>
      <c r="FY115" s="177"/>
      <c r="FZ115" s="164">
        <v>160</v>
      </c>
      <c r="GA115" s="327"/>
      <c r="GB115" s="177"/>
      <c r="GC115" s="164">
        <v>160</v>
      </c>
      <c r="GD115" s="327"/>
      <c r="GE115" s="177"/>
      <c r="GF115" s="164">
        <v>160</v>
      </c>
      <c r="GG115" s="327"/>
      <c r="GH115" s="177"/>
      <c r="GI115" s="278">
        <f t="shared" si="83"/>
        <v>0</v>
      </c>
      <c r="GJ115" s="279">
        <f t="shared" si="84"/>
        <v>0</v>
      </c>
      <c r="GK115" s="280">
        <f t="shared" si="85"/>
        <v>0</v>
      </c>
      <c r="GL115" s="281">
        <f t="shared" si="86"/>
        <v>0</v>
      </c>
      <c r="GM115" s="1"/>
      <c r="GN115" s="1"/>
      <c r="GO115" s="164">
        <v>160</v>
      </c>
      <c r="GP115" s="327"/>
      <c r="GQ115" s="177"/>
      <c r="GR115" s="164">
        <v>160</v>
      </c>
      <c r="GS115" s="327"/>
      <c r="GT115" s="177"/>
      <c r="GU115" s="164">
        <v>160</v>
      </c>
      <c r="GV115" s="327"/>
      <c r="GW115" s="177"/>
      <c r="GX115" s="164">
        <v>160</v>
      </c>
      <c r="GY115" s="327"/>
      <c r="GZ115" s="177"/>
      <c r="HA115" s="164">
        <v>160</v>
      </c>
      <c r="HB115" s="327"/>
      <c r="HC115" s="177"/>
      <c r="HD115" s="164">
        <v>160</v>
      </c>
      <c r="HE115" s="327"/>
      <c r="HF115" s="177"/>
      <c r="HG115" s="164">
        <v>160</v>
      </c>
      <c r="HH115" s="327"/>
      <c r="HI115" s="177"/>
      <c r="HJ115" s="164">
        <v>160</v>
      </c>
      <c r="HK115" s="327"/>
      <c r="HL115" s="177"/>
      <c r="HM115" s="164">
        <v>160</v>
      </c>
      <c r="HN115" s="327"/>
      <c r="HO115" s="177"/>
      <c r="HP115" s="164">
        <v>160</v>
      </c>
      <c r="HQ115" s="327"/>
      <c r="HR115" s="177"/>
      <c r="HS115" s="164">
        <v>160</v>
      </c>
      <c r="HT115" s="327"/>
      <c r="HU115" s="177"/>
      <c r="HV115" s="164">
        <v>160</v>
      </c>
      <c r="HW115" s="327"/>
      <c r="HX115" s="177"/>
      <c r="HY115" s="278">
        <f t="shared" si="87"/>
        <v>0</v>
      </c>
      <c r="HZ115" s="279">
        <f t="shared" si="88"/>
        <v>0</v>
      </c>
      <c r="IA115" s="280">
        <f t="shared" si="89"/>
        <v>0</v>
      </c>
      <c r="IB115" s="281">
        <f t="shared" si="90"/>
        <v>0</v>
      </c>
      <c r="IC115" s="1"/>
      <c r="ID115" s="1"/>
      <c r="IE115" s="164">
        <v>160</v>
      </c>
      <c r="IF115" s="327"/>
      <c r="IG115" s="177"/>
      <c r="IH115" s="164">
        <v>160</v>
      </c>
      <c r="II115" s="327"/>
      <c r="IJ115" s="177"/>
      <c r="IK115" s="164">
        <v>160</v>
      </c>
      <c r="IL115" s="327"/>
      <c r="IM115" s="177"/>
      <c r="IN115" s="164">
        <v>160</v>
      </c>
      <c r="IO115" s="327"/>
      <c r="IP115" s="177"/>
      <c r="IQ115" s="164">
        <v>160</v>
      </c>
      <c r="IR115" s="327"/>
      <c r="IS115" s="177"/>
      <c r="IT115" s="164">
        <v>160</v>
      </c>
      <c r="IU115" s="327"/>
      <c r="IV115" s="177"/>
      <c r="IW115" s="164">
        <v>160</v>
      </c>
      <c r="IX115" s="327"/>
      <c r="IY115" s="177"/>
      <c r="IZ115" s="164">
        <v>160</v>
      </c>
      <c r="JA115" s="327"/>
      <c r="JB115" s="177"/>
      <c r="JC115" s="164">
        <v>160</v>
      </c>
      <c r="JD115" s="327"/>
      <c r="JE115" s="177"/>
      <c r="JF115" s="164">
        <v>160</v>
      </c>
      <c r="JG115" s="327"/>
      <c r="JH115" s="177"/>
      <c r="JI115" s="164">
        <v>160</v>
      </c>
      <c r="JJ115" s="327"/>
      <c r="JK115" s="177"/>
      <c r="JL115" s="164">
        <v>160</v>
      </c>
      <c r="JM115" s="327"/>
      <c r="JN115" s="177"/>
      <c r="JO115" s="278">
        <f t="shared" si="91"/>
        <v>0</v>
      </c>
      <c r="JP115" s="279">
        <f t="shared" si="92"/>
        <v>0</v>
      </c>
      <c r="JQ115" s="280">
        <f t="shared" si="93"/>
        <v>0</v>
      </c>
      <c r="JR115" s="281">
        <f t="shared" si="94"/>
        <v>0</v>
      </c>
      <c r="JS115" s="1"/>
      <c r="JT115" s="1"/>
      <c r="JU115" s="164">
        <v>160</v>
      </c>
      <c r="JV115" s="327"/>
      <c r="JW115" s="177"/>
      <c r="JX115" s="164">
        <v>160</v>
      </c>
      <c r="JY115" s="327"/>
      <c r="JZ115" s="177"/>
      <c r="KA115" s="164">
        <v>160</v>
      </c>
      <c r="KB115" s="327"/>
      <c r="KC115" s="177"/>
      <c r="KD115" s="164">
        <v>160</v>
      </c>
      <c r="KE115" s="327"/>
      <c r="KF115" s="177"/>
      <c r="KG115" s="164">
        <v>160</v>
      </c>
      <c r="KH115" s="327"/>
      <c r="KI115" s="177"/>
      <c r="KJ115" s="164">
        <v>160</v>
      </c>
      <c r="KK115" s="327"/>
      <c r="KL115" s="177"/>
      <c r="KM115" s="164">
        <v>160</v>
      </c>
      <c r="KN115" s="327"/>
      <c r="KO115" s="177"/>
      <c r="KP115" s="164">
        <v>160</v>
      </c>
      <c r="KQ115" s="327"/>
      <c r="KR115" s="177"/>
      <c r="KS115" s="164">
        <v>160</v>
      </c>
      <c r="KT115" s="327"/>
      <c r="KU115" s="177"/>
      <c r="KV115" s="164">
        <v>160</v>
      </c>
      <c r="KW115" s="327"/>
      <c r="KX115" s="177"/>
      <c r="KY115" s="164">
        <v>160</v>
      </c>
      <c r="KZ115" s="327"/>
      <c r="LA115" s="177"/>
      <c r="LB115" s="164">
        <v>160</v>
      </c>
      <c r="LC115" s="327"/>
      <c r="LD115" s="177"/>
      <c r="LE115" s="278">
        <f t="shared" si="95"/>
        <v>0</v>
      </c>
      <c r="LF115" s="279">
        <f t="shared" si="96"/>
        <v>0</v>
      </c>
      <c r="LG115" s="280">
        <f t="shared" si="97"/>
        <v>0</v>
      </c>
      <c r="LH115" s="281">
        <f t="shared" si="98"/>
        <v>0</v>
      </c>
      <c r="LI115" s="1"/>
      <c r="LJ115" s="1"/>
      <c r="LK115" s="164">
        <v>160</v>
      </c>
      <c r="LL115" s="327"/>
      <c r="LM115" s="177"/>
      <c r="LN115" s="164">
        <v>160</v>
      </c>
      <c r="LO115" s="327"/>
      <c r="LP115" s="177"/>
      <c r="LQ115" s="164">
        <v>160</v>
      </c>
      <c r="LR115" s="327"/>
      <c r="LS115" s="177"/>
      <c r="LT115" s="164">
        <v>160</v>
      </c>
      <c r="LU115" s="327"/>
      <c r="LV115" s="177"/>
      <c r="LW115" s="164">
        <v>160</v>
      </c>
      <c r="LX115" s="327"/>
      <c r="LY115" s="177"/>
      <c r="LZ115" s="164">
        <v>160</v>
      </c>
      <c r="MA115" s="327"/>
      <c r="MB115" s="177"/>
      <c r="MC115" s="164">
        <v>160</v>
      </c>
      <c r="MD115" s="327"/>
      <c r="ME115" s="177"/>
      <c r="MF115" s="164">
        <v>160</v>
      </c>
      <c r="MG115" s="327"/>
      <c r="MH115" s="177"/>
      <c r="MI115" s="164">
        <v>160</v>
      </c>
      <c r="MJ115" s="327"/>
      <c r="MK115" s="177"/>
      <c r="ML115" s="164">
        <v>160</v>
      </c>
      <c r="MM115" s="327"/>
      <c r="MN115" s="177"/>
      <c r="MO115" s="164">
        <v>160</v>
      </c>
      <c r="MP115" s="327"/>
      <c r="MQ115" s="177"/>
      <c r="MR115" s="164">
        <v>160</v>
      </c>
      <c r="MS115" s="327"/>
      <c r="MT115" s="177"/>
      <c r="MU115" s="278">
        <f t="shared" si="99"/>
        <v>0</v>
      </c>
      <c r="MV115" s="279">
        <f t="shared" si="100"/>
        <v>0</v>
      </c>
      <c r="MW115" s="280">
        <f t="shared" si="101"/>
        <v>0</v>
      </c>
      <c r="MX115" s="281">
        <f t="shared" si="102"/>
        <v>0</v>
      </c>
      <c r="MY115" s="1"/>
      <c r="MZ115" s="1"/>
      <c r="NA115" s="164">
        <v>160</v>
      </c>
      <c r="NB115" s="327"/>
      <c r="NC115" s="177"/>
      <c r="ND115" s="164">
        <v>160</v>
      </c>
      <c r="NE115" s="327"/>
      <c r="NF115" s="177"/>
      <c r="NG115" s="164">
        <v>160</v>
      </c>
      <c r="NH115" s="327"/>
      <c r="NI115" s="177"/>
      <c r="NJ115" s="164">
        <v>160</v>
      </c>
      <c r="NK115" s="327"/>
      <c r="NL115" s="177"/>
      <c r="NM115" s="164">
        <v>160</v>
      </c>
      <c r="NN115" s="327"/>
      <c r="NO115" s="177"/>
      <c r="NP115" s="164">
        <v>160</v>
      </c>
      <c r="NQ115" s="327"/>
      <c r="NR115" s="177"/>
      <c r="NS115" s="164">
        <v>160</v>
      </c>
      <c r="NT115" s="327"/>
      <c r="NU115" s="177"/>
      <c r="NV115" s="164">
        <v>160</v>
      </c>
      <c r="NW115" s="327"/>
      <c r="NX115" s="177"/>
      <c r="NY115" s="164">
        <v>160</v>
      </c>
      <c r="NZ115" s="327"/>
      <c r="OA115" s="177"/>
      <c r="OB115" s="164">
        <v>160</v>
      </c>
      <c r="OC115" s="327"/>
      <c r="OD115" s="177"/>
      <c r="OE115" s="164">
        <v>160</v>
      </c>
      <c r="OF115" s="327"/>
      <c r="OG115" s="177"/>
      <c r="OH115" s="164">
        <v>160</v>
      </c>
      <c r="OI115" s="327"/>
      <c r="OJ115" s="177"/>
      <c r="OK115" s="278">
        <f t="shared" si="103"/>
        <v>0</v>
      </c>
      <c r="OL115" s="279">
        <f t="shared" si="104"/>
        <v>0</v>
      </c>
      <c r="OM115" s="280">
        <f t="shared" si="105"/>
        <v>0</v>
      </c>
      <c r="ON115" s="281">
        <f t="shared" si="106"/>
        <v>0</v>
      </c>
      <c r="OO115" s="1"/>
      <c r="OP115" s="1"/>
      <c r="OQ115" s="283" t="s">
        <v>297</v>
      </c>
      <c r="OR115" s="354">
        <v>160</v>
      </c>
      <c r="OS115" s="327"/>
      <c r="OT115" s="177"/>
      <c r="OU115" s="278">
        <f t="shared" si="107"/>
        <v>0</v>
      </c>
      <c r="OV115" s="281">
        <f t="shared" si="108"/>
        <v>0</v>
      </c>
      <c r="OW115" s="280">
        <f t="shared" si="109"/>
        <v>0</v>
      </c>
      <c r="OX115" s="281">
        <f t="shared" si="110"/>
        <v>0</v>
      </c>
      <c r="OY115" s="293"/>
      <c r="OZ115" s="1"/>
      <c r="PA115" s="1"/>
      <c r="PB115" s="274">
        <f t="shared" si="115"/>
        <v>0</v>
      </c>
      <c r="PC115" s="275">
        <f t="shared" si="116"/>
        <v>0</v>
      </c>
      <c r="PD115" s="280">
        <f t="shared" si="117"/>
        <v>0</v>
      </c>
      <c r="PE115" s="281">
        <f t="shared" si="118"/>
        <v>0</v>
      </c>
      <c r="PF115" s="276">
        <f t="shared" si="119"/>
        <v>0</v>
      </c>
      <c r="PG115" s="277">
        <f t="shared" si="120"/>
        <v>0</v>
      </c>
      <c r="PH115" s="280">
        <f t="shared" si="121"/>
        <v>0</v>
      </c>
      <c r="PI115" s="279">
        <f t="shared" si="122"/>
        <v>0</v>
      </c>
      <c r="PJ115" s="406">
        <f t="shared" si="111"/>
        <v>0</v>
      </c>
      <c r="PK115" s="368">
        <f t="shared" si="112"/>
        <v>0</v>
      </c>
      <c r="PL115" s="409" t="s">
        <v>338</v>
      </c>
      <c r="PM115" s="373" t="s">
        <v>338</v>
      </c>
      <c r="PN115" s="406">
        <f t="shared" si="113"/>
        <v>0</v>
      </c>
      <c r="PO115" s="368">
        <f t="shared" si="114"/>
        <v>0</v>
      </c>
      <c r="PR115" s="1"/>
    </row>
    <row r="116" spans="2:434" s="26" customFormat="1" ht="15" hidden="1" customHeight="1" x14ac:dyDescent="0.25">
      <c r="B116" s="118"/>
      <c r="C116" s="1092"/>
      <c r="D116" s="1093"/>
      <c r="E116" s="590"/>
      <c r="F116" s="656"/>
      <c r="G116" s="591"/>
      <c r="H116" s="119"/>
      <c r="I116" s="112">
        <f>INT(ROUND(F116,2)*(IF(RIGHT(G116,1)="*",data!$J$3*H116+(IF(H116&gt;0, data!$K$3,0)),(IF(G116&gt;0,data!$J$3*RIGHT(G116,5)+data!$K$3,0)))))</f>
        <v>0</v>
      </c>
      <c r="J116" s="112"/>
      <c r="K116" s="112"/>
      <c r="L116" s="537"/>
      <c r="M116" s="536"/>
      <c r="N116" s="112">
        <f>INT(ROUND(F116,2)*(IF(J116&gt;0,(IF(L116="ano",data!$J$6,0)),0)))</f>
        <v>0</v>
      </c>
      <c r="O116" s="114">
        <f t="shared" ref="O116:O179" si="125">IF(M116&gt;E116,N116*E116,N116*M116)</f>
        <v>0</v>
      </c>
      <c r="P116" s="123">
        <f t="shared" ref="P116:P179" si="126">J116+O116</f>
        <v>0</v>
      </c>
      <c r="R116" s="116" t="str">
        <f t="shared" si="123"/>
        <v/>
      </c>
      <c r="S116" s="688"/>
      <c r="T116" s="117" t="s">
        <v>338</v>
      </c>
      <c r="U116" s="377" t="str">
        <f t="shared" si="124"/>
        <v/>
      </c>
      <c r="V116" s="26">
        <f t="shared" ref="V116:V179" si="127">IF(P116&gt;0,IF(ISTEXT(C116)=TRUE,0,1),0)</f>
        <v>0</v>
      </c>
      <c r="X116" s="26">
        <f>IF(OR(G116=data!$I$18,G116=data!$I$19,G116=data!$I$20,G116=data!$I$21,G116=data!$I$22,G116=data!$I$23,G116=data!$I$24,G116=data!$I$25,G116=data!$I$26,G116=data!$I$27,G116=data!$I$28,G116=data!$I$29,G116=data!$I$30,G116=data!$I$31,G116=data!$I$32,G116=data!$I$33,G116=data!$I$34,G116=data!$I$35,G116=data!$I$36,G116=data!$I$37,G116=data!$I$38,G116=data!$I$39,G116=data!$I$40,G116=data!$I$41,G116=data!$I$42,G116=data!$I$43,G116=data!$I$44),1,0)</f>
        <v>0</v>
      </c>
      <c r="Z116" s="173" t="s">
        <v>297</v>
      </c>
      <c r="AA116" s="10"/>
      <c r="AB116" s="10"/>
      <c r="AC116" s="560">
        <v>160</v>
      </c>
      <c r="AD116" s="561"/>
      <c r="AE116" s="562"/>
      <c r="AF116" s="560">
        <v>160</v>
      </c>
      <c r="AG116" s="561"/>
      <c r="AH116" s="562"/>
      <c r="AI116" s="560">
        <v>160</v>
      </c>
      <c r="AJ116" s="561"/>
      <c r="AK116" s="562"/>
      <c r="AL116" s="560">
        <v>160</v>
      </c>
      <c r="AM116" s="561"/>
      <c r="AN116" s="562"/>
      <c r="AO116" s="560">
        <v>160</v>
      </c>
      <c r="AP116" s="561"/>
      <c r="AQ116" s="562"/>
      <c r="AR116" s="560">
        <v>160</v>
      </c>
      <c r="AS116" s="561"/>
      <c r="AT116" s="562"/>
      <c r="AU116" s="560">
        <v>160</v>
      </c>
      <c r="AV116" s="561"/>
      <c r="AW116" s="562"/>
      <c r="AX116" s="560">
        <v>160</v>
      </c>
      <c r="AY116" s="561"/>
      <c r="AZ116" s="562"/>
      <c r="BA116" s="560">
        <v>160</v>
      </c>
      <c r="BB116" s="561"/>
      <c r="BC116" s="562"/>
      <c r="BD116" s="560">
        <v>160</v>
      </c>
      <c r="BE116" s="561"/>
      <c r="BF116" s="562"/>
      <c r="BG116" s="560">
        <v>160</v>
      </c>
      <c r="BH116" s="561"/>
      <c r="BI116" s="562"/>
      <c r="BJ116" s="560">
        <v>160</v>
      </c>
      <c r="BK116" s="561"/>
      <c r="BL116" s="562"/>
      <c r="BM116" s="280">
        <f t="shared" si="71"/>
        <v>0</v>
      </c>
      <c r="BN116" s="279">
        <f t="shared" si="72"/>
        <v>0</v>
      </c>
      <c r="BO116" s="280">
        <f t="shared" si="73"/>
        <v>0</v>
      </c>
      <c r="BP116" s="281">
        <f t="shared" si="74"/>
        <v>0</v>
      </c>
      <c r="BQ116" s="1"/>
      <c r="BR116" s="1"/>
      <c r="BS116" s="174">
        <v>160</v>
      </c>
      <c r="BT116" s="573"/>
      <c r="BU116" s="175"/>
      <c r="BV116" s="174">
        <v>160</v>
      </c>
      <c r="BW116" s="573"/>
      <c r="BX116" s="175"/>
      <c r="BY116" s="174">
        <v>160</v>
      </c>
      <c r="BZ116" s="573"/>
      <c r="CA116" s="175"/>
      <c r="CB116" s="174">
        <v>160</v>
      </c>
      <c r="CC116" s="573"/>
      <c r="CD116" s="175"/>
      <c r="CE116" s="174">
        <v>160</v>
      </c>
      <c r="CF116" s="573"/>
      <c r="CG116" s="175"/>
      <c r="CH116" s="174">
        <v>160</v>
      </c>
      <c r="CI116" s="573"/>
      <c r="CJ116" s="175"/>
      <c r="CK116" s="174">
        <v>160</v>
      </c>
      <c r="CL116" s="573"/>
      <c r="CM116" s="175"/>
      <c r="CN116" s="174">
        <v>160</v>
      </c>
      <c r="CO116" s="573"/>
      <c r="CP116" s="175"/>
      <c r="CQ116" s="174">
        <v>160</v>
      </c>
      <c r="CR116" s="573"/>
      <c r="CS116" s="175"/>
      <c r="CT116" s="174">
        <v>160</v>
      </c>
      <c r="CU116" s="573"/>
      <c r="CV116" s="175"/>
      <c r="CW116" s="174">
        <v>160</v>
      </c>
      <c r="CX116" s="573"/>
      <c r="CY116" s="175"/>
      <c r="CZ116" s="174">
        <v>160</v>
      </c>
      <c r="DA116" s="573"/>
      <c r="DB116" s="175"/>
      <c r="DC116" s="278">
        <f t="shared" si="75"/>
        <v>0</v>
      </c>
      <c r="DD116" s="279">
        <f t="shared" si="76"/>
        <v>0</v>
      </c>
      <c r="DE116" s="280">
        <f t="shared" si="77"/>
        <v>0</v>
      </c>
      <c r="DF116" s="281">
        <f t="shared" si="78"/>
        <v>0</v>
      </c>
      <c r="DG116" s="1"/>
      <c r="DH116" s="1"/>
      <c r="DI116" s="174">
        <v>160</v>
      </c>
      <c r="DJ116" s="573"/>
      <c r="DK116" s="175"/>
      <c r="DL116" s="174">
        <v>160</v>
      </c>
      <c r="DM116" s="573"/>
      <c r="DN116" s="175"/>
      <c r="DO116" s="174">
        <v>160</v>
      </c>
      <c r="DP116" s="573"/>
      <c r="DQ116" s="175"/>
      <c r="DR116" s="174">
        <v>160</v>
      </c>
      <c r="DS116" s="573"/>
      <c r="DT116" s="175"/>
      <c r="DU116" s="174">
        <v>160</v>
      </c>
      <c r="DV116" s="573"/>
      <c r="DW116" s="175"/>
      <c r="DX116" s="174">
        <v>160</v>
      </c>
      <c r="DY116" s="573"/>
      <c r="DZ116" s="175"/>
      <c r="EA116" s="174">
        <v>160</v>
      </c>
      <c r="EB116" s="573"/>
      <c r="EC116" s="175"/>
      <c r="ED116" s="174">
        <v>160</v>
      </c>
      <c r="EE116" s="573"/>
      <c r="EF116" s="175"/>
      <c r="EG116" s="174">
        <v>160</v>
      </c>
      <c r="EH116" s="573"/>
      <c r="EI116" s="175"/>
      <c r="EJ116" s="174">
        <v>160</v>
      </c>
      <c r="EK116" s="573"/>
      <c r="EL116" s="175"/>
      <c r="EM116" s="174">
        <v>160</v>
      </c>
      <c r="EN116" s="573"/>
      <c r="EO116" s="175"/>
      <c r="EP116" s="174">
        <v>160</v>
      </c>
      <c r="EQ116" s="573"/>
      <c r="ER116" s="175"/>
      <c r="ES116" s="278">
        <f t="shared" si="79"/>
        <v>0</v>
      </c>
      <c r="ET116" s="279">
        <f t="shared" si="80"/>
        <v>0</v>
      </c>
      <c r="EU116" s="280">
        <f t="shared" si="81"/>
        <v>0</v>
      </c>
      <c r="EV116" s="281">
        <f t="shared" si="82"/>
        <v>0</v>
      </c>
      <c r="EW116" s="1"/>
      <c r="EX116" s="1"/>
      <c r="EY116" s="174">
        <v>160</v>
      </c>
      <c r="EZ116" s="573"/>
      <c r="FA116" s="175"/>
      <c r="FB116" s="174">
        <v>160</v>
      </c>
      <c r="FC116" s="573"/>
      <c r="FD116" s="175"/>
      <c r="FE116" s="174">
        <v>160</v>
      </c>
      <c r="FF116" s="573"/>
      <c r="FG116" s="175"/>
      <c r="FH116" s="174">
        <v>160</v>
      </c>
      <c r="FI116" s="573"/>
      <c r="FJ116" s="175"/>
      <c r="FK116" s="174">
        <v>160</v>
      </c>
      <c r="FL116" s="573"/>
      <c r="FM116" s="175"/>
      <c r="FN116" s="174">
        <v>160</v>
      </c>
      <c r="FO116" s="573"/>
      <c r="FP116" s="175"/>
      <c r="FQ116" s="174">
        <v>160</v>
      </c>
      <c r="FR116" s="573"/>
      <c r="FS116" s="175"/>
      <c r="FT116" s="174">
        <v>160</v>
      </c>
      <c r="FU116" s="573"/>
      <c r="FV116" s="175"/>
      <c r="FW116" s="174">
        <v>160</v>
      </c>
      <c r="FX116" s="573"/>
      <c r="FY116" s="175"/>
      <c r="FZ116" s="174">
        <v>160</v>
      </c>
      <c r="GA116" s="573"/>
      <c r="GB116" s="175"/>
      <c r="GC116" s="174">
        <v>160</v>
      </c>
      <c r="GD116" s="573"/>
      <c r="GE116" s="175"/>
      <c r="GF116" s="174">
        <v>160</v>
      </c>
      <c r="GG116" s="573"/>
      <c r="GH116" s="175"/>
      <c r="GI116" s="278">
        <f t="shared" si="83"/>
        <v>0</v>
      </c>
      <c r="GJ116" s="279">
        <f t="shared" si="84"/>
        <v>0</v>
      </c>
      <c r="GK116" s="280">
        <f t="shared" si="85"/>
        <v>0</v>
      </c>
      <c r="GL116" s="281">
        <f t="shared" si="86"/>
        <v>0</v>
      </c>
      <c r="GM116" s="1"/>
      <c r="GN116" s="1"/>
      <c r="GO116" s="174">
        <v>160</v>
      </c>
      <c r="GP116" s="573"/>
      <c r="GQ116" s="175"/>
      <c r="GR116" s="174">
        <v>160</v>
      </c>
      <c r="GS116" s="573"/>
      <c r="GT116" s="175"/>
      <c r="GU116" s="174">
        <v>160</v>
      </c>
      <c r="GV116" s="573"/>
      <c r="GW116" s="175"/>
      <c r="GX116" s="174">
        <v>160</v>
      </c>
      <c r="GY116" s="573"/>
      <c r="GZ116" s="175"/>
      <c r="HA116" s="174">
        <v>160</v>
      </c>
      <c r="HB116" s="573"/>
      <c r="HC116" s="175"/>
      <c r="HD116" s="174">
        <v>160</v>
      </c>
      <c r="HE116" s="573"/>
      <c r="HF116" s="175"/>
      <c r="HG116" s="174">
        <v>160</v>
      </c>
      <c r="HH116" s="573"/>
      <c r="HI116" s="175"/>
      <c r="HJ116" s="174">
        <v>160</v>
      </c>
      <c r="HK116" s="573"/>
      <c r="HL116" s="175"/>
      <c r="HM116" s="174">
        <v>160</v>
      </c>
      <c r="HN116" s="573"/>
      <c r="HO116" s="175"/>
      <c r="HP116" s="174">
        <v>160</v>
      </c>
      <c r="HQ116" s="573"/>
      <c r="HR116" s="175"/>
      <c r="HS116" s="174">
        <v>160</v>
      </c>
      <c r="HT116" s="573"/>
      <c r="HU116" s="175"/>
      <c r="HV116" s="174">
        <v>160</v>
      </c>
      <c r="HW116" s="573"/>
      <c r="HX116" s="175"/>
      <c r="HY116" s="278">
        <f t="shared" si="87"/>
        <v>0</v>
      </c>
      <c r="HZ116" s="279">
        <f t="shared" si="88"/>
        <v>0</v>
      </c>
      <c r="IA116" s="280">
        <f t="shared" si="89"/>
        <v>0</v>
      </c>
      <c r="IB116" s="281">
        <f t="shared" si="90"/>
        <v>0</v>
      </c>
      <c r="IC116" s="1"/>
      <c r="ID116" s="1"/>
      <c r="IE116" s="174">
        <v>160</v>
      </c>
      <c r="IF116" s="573"/>
      <c r="IG116" s="175"/>
      <c r="IH116" s="174">
        <v>160</v>
      </c>
      <c r="II116" s="573"/>
      <c r="IJ116" s="175"/>
      <c r="IK116" s="174">
        <v>160</v>
      </c>
      <c r="IL116" s="573"/>
      <c r="IM116" s="175"/>
      <c r="IN116" s="174">
        <v>160</v>
      </c>
      <c r="IO116" s="573"/>
      <c r="IP116" s="175"/>
      <c r="IQ116" s="174">
        <v>160</v>
      </c>
      <c r="IR116" s="573"/>
      <c r="IS116" s="175"/>
      <c r="IT116" s="174">
        <v>160</v>
      </c>
      <c r="IU116" s="573"/>
      <c r="IV116" s="175"/>
      <c r="IW116" s="174">
        <v>160</v>
      </c>
      <c r="IX116" s="573"/>
      <c r="IY116" s="175"/>
      <c r="IZ116" s="174">
        <v>160</v>
      </c>
      <c r="JA116" s="573"/>
      <c r="JB116" s="175"/>
      <c r="JC116" s="174">
        <v>160</v>
      </c>
      <c r="JD116" s="573"/>
      <c r="JE116" s="175"/>
      <c r="JF116" s="174">
        <v>160</v>
      </c>
      <c r="JG116" s="573"/>
      <c r="JH116" s="175"/>
      <c r="JI116" s="174">
        <v>160</v>
      </c>
      <c r="JJ116" s="573"/>
      <c r="JK116" s="175"/>
      <c r="JL116" s="174">
        <v>160</v>
      </c>
      <c r="JM116" s="573"/>
      <c r="JN116" s="175"/>
      <c r="JO116" s="278">
        <f t="shared" si="91"/>
        <v>0</v>
      </c>
      <c r="JP116" s="279">
        <f t="shared" si="92"/>
        <v>0</v>
      </c>
      <c r="JQ116" s="280">
        <f t="shared" si="93"/>
        <v>0</v>
      </c>
      <c r="JR116" s="281">
        <f t="shared" si="94"/>
        <v>0</v>
      </c>
      <c r="JS116" s="1"/>
      <c r="JT116" s="1"/>
      <c r="JU116" s="174">
        <v>160</v>
      </c>
      <c r="JV116" s="573"/>
      <c r="JW116" s="175"/>
      <c r="JX116" s="174">
        <v>160</v>
      </c>
      <c r="JY116" s="573"/>
      <c r="JZ116" s="175"/>
      <c r="KA116" s="174">
        <v>160</v>
      </c>
      <c r="KB116" s="573"/>
      <c r="KC116" s="175"/>
      <c r="KD116" s="174">
        <v>160</v>
      </c>
      <c r="KE116" s="573"/>
      <c r="KF116" s="175"/>
      <c r="KG116" s="174">
        <v>160</v>
      </c>
      <c r="KH116" s="573"/>
      <c r="KI116" s="175"/>
      <c r="KJ116" s="174">
        <v>160</v>
      </c>
      <c r="KK116" s="573"/>
      <c r="KL116" s="175"/>
      <c r="KM116" s="174">
        <v>160</v>
      </c>
      <c r="KN116" s="573"/>
      <c r="KO116" s="175"/>
      <c r="KP116" s="174">
        <v>160</v>
      </c>
      <c r="KQ116" s="573"/>
      <c r="KR116" s="175"/>
      <c r="KS116" s="174">
        <v>160</v>
      </c>
      <c r="KT116" s="573"/>
      <c r="KU116" s="175"/>
      <c r="KV116" s="174">
        <v>160</v>
      </c>
      <c r="KW116" s="573"/>
      <c r="KX116" s="175"/>
      <c r="KY116" s="174">
        <v>160</v>
      </c>
      <c r="KZ116" s="573"/>
      <c r="LA116" s="175"/>
      <c r="LB116" s="174">
        <v>160</v>
      </c>
      <c r="LC116" s="573"/>
      <c r="LD116" s="175"/>
      <c r="LE116" s="278">
        <f t="shared" si="95"/>
        <v>0</v>
      </c>
      <c r="LF116" s="279">
        <f t="shared" si="96"/>
        <v>0</v>
      </c>
      <c r="LG116" s="280">
        <f t="shared" si="97"/>
        <v>0</v>
      </c>
      <c r="LH116" s="281">
        <f t="shared" si="98"/>
        <v>0</v>
      </c>
      <c r="LI116" s="1"/>
      <c r="LJ116" s="1"/>
      <c r="LK116" s="174">
        <v>160</v>
      </c>
      <c r="LL116" s="573"/>
      <c r="LM116" s="175"/>
      <c r="LN116" s="174">
        <v>160</v>
      </c>
      <c r="LO116" s="573"/>
      <c r="LP116" s="175"/>
      <c r="LQ116" s="174">
        <v>160</v>
      </c>
      <c r="LR116" s="573"/>
      <c r="LS116" s="175"/>
      <c r="LT116" s="174">
        <v>160</v>
      </c>
      <c r="LU116" s="573"/>
      <c r="LV116" s="175"/>
      <c r="LW116" s="174">
        <v>160</v>
      </c>
      <c r="LX116" s="573"/>
      <c r="LY116" s="175"/>
      <c r="LZ116" s="174">
        <v>160</v>
      </c>
      <c r="MA116" s="573"/>
      <c r="MB116" s="175"/>
      <c r="MC116" s="174">
        <v>160</v>
      </c>
      <c r="MD116" s="573"/>
      <c r="ME116" s="175"/>
      <c r="MF116" s="174">
        <v>160</v>
      </c>
      <c r="MG116" s="573"/>
      <c r="MH116" s="175"/>
      <c r="MI116" s="174">
        <v>160</v>
      </c>
      <c r="MJ116" s="573"/>
      <c r="MK116" s="175"/>
      <c r="ML116" s="174">
        <v>160</v>
      </c>
      <c r="MM116" s="573"/>
      <c r="MN116" s="175"/>
      <c r="MO116" s="174">
        <v>160</v>
      </c>
      <c r="MP116" s="573"/>
      <c r="MQ116" s="175"/>
      <c r="MR116" s="174">
        <v>160</v>
      </c>
      <c r="MS116" s="573"/>
      <c r="MT116" s="175"/>
      <c r="MU116" s="278">
        <f t="shared" si="99"/>
        <v>0</v>
      </c>
      <c r="MV116" s="279">
        <f t="shared" si="100"/>
        <v>0</v>
      </c>
      <c r="MW116" s="280">
        <f t="shared" si="101"/>
        <v>0</v>
      </c>
      <c r="MX116" s="281">
        <f t="shared" si="102"/>
        <v>0</v>
      </c>
      <c r="MY116" s="1"/>
      <c r="MZ116" s="1"/>
      <c r="NA116" s="174">
        <v>160</v>
      </c>
      <c r="NB116" s="573"/>
      <c r="NC116" s="175"/>
      <c r="ND116" s="174">
        <v>160</v>
      </c>
      <c r="NE116" s="573"/>
      <c r="NF116" s="175"/>
      <c r="NG116" s="174">
        <v>160</v>
      </c>
      <c r="NH116" s="573"/>
      <c r="NI116" s="175"/>
      <c r="NJ116" s="174">
        <v>160</v>
      </c>
      <c r="NK116" s="573"/>
      <c r="NL116" s="175"/>
      <c r="NM116" s="174">
        <v>160</v>
      </c>
      <c r="NN116" s="573"/>
      <c r="NO116" s="175"/>
      <c r="NP116" s="174">
        <v>160</v>
      </c>
      <c r="NQ116" s="573"/>
      <c r="NR116" s="175"/>
      <c r="NS116" s="174">
        <v>160</v>
      </c>
      <c r="NT116" s="573"/>
      <c r="NU116" s="175"/>
      <c r="NV116" s="174">
        <v>160</v>
      </c>
      <c r="NW116" s="573"/>
      <c r="NX116" s="175"/>
      <c r="NY116" s="174">
        <v>160</v>
      </c>
      <c r="NZ116" s="573"/>
      <c r="OA116" s="175"/>
      <c r="OB116" s="174">
        <v>160</v>
      </c>
      <c r="OC116" s="573"/>
      <c r="OD116" s="175"/>
      <c r="OE116" s="174">
        <v>160</v>
      </c>
      <c r="OF116" s="573"/>
      <c r="OG116" s="175"/>
      <c r="OH116" s="174">
        <v>160</v>
      </c>
      <c r="OI116" s="573"/>
      <c r="OJ116" s="175"/>
      <c r="OK116" s="278">
        <f t="shared" si="103"/>
        <v>0</v>
      </c>
      <c r="OL116" s="279">
        <f t="shared" si="104"/>
        <v>0</v>
      </c>
      <c r="OM116" s="280">
        <f t="shared" si="105"/>
        <v>0</v>
      </c>
      <c r="ON116" s="281">
        <f t="shared" si="106"/>
        <v>0</v>
      </c>
      <c r="OO116" s="1"/>
      <c r="OP116" s="1"/>
      <c r="OQ116" s="571" t="s">
        <v>297</v>
      </c>
      <c r="OR116" s="577">
        <v>160</v>
      </c>
      <c r="OS116" s="573"/>
      <c r="OT116" s="175"/>
      <c r="OU116" s="278">
        <f t="shared" si="107"/>
        <v>0</v>
      </c>
      <c r="OV116" s="281">
        <f t="shared" si="108"/>
        <v>0</v>
      </c>
      <c r="OW116" s="280">
        <f t="shared" si="109"/>
        <v>0</v>
      </c>
      <c r="OX116" s="281">
        <f t="shared" si="110"/>
        <v>0</v>
      </c>
      <c r="OY116" s="574"/>
      <c r="OZ116" s="1"/>
      <c r="PA116" s="1"/>
      <c r="PB116" s="274">
        <f t="shared" si="115"/>
        <v>0</v>
      </c>
      <c r="PC116" s="275">
        <f t="shared" si="116"/>
        <v>0</v>
      </c>
      <c r="PD116" s="280">
        <f t="shared" si="117"/>
        <v>0</v>
      </c>
      <c r="PE116" s="281">
        <f t="shared" si="118"/>
        <v>0</v>
      </c>
      <c r="PF116" s="276">
        <f t="shared" si="119"/>
        <v>0</v>
      </c>
      <c r="PG116" s="277">
        <f t="shared" si="120"/>
        <v>0</v>
      </c>
      <c r="PH116" s="280">
        <f t="shared" si="121"/>
        <v>0</v>
      </c>
      <c r="PI116" s="279">
        <f t="shared" si="122"/>
        <v>0</v>
      </c>
      <c r="PJ116" s="406">
        <f t="shared" si="111"/>
        <v>0</v>
      </c>
      <c r="PK116" s="368">
        <f t="shared" si="112"/>
        <v>0</v>
      </c>
      <c r="PL116" s="409" t="s">
        <v>338</v>
      </c>
      <c r="PM116" s="373" t="s">
        <v>338</v>
      </c>
      <c r="PN116" s="406">
        <f t="shared" si="113"/>
        <v>0</v>
      </c>
      <c r="PO116" s="368">
        <f t="shared" si="114"/>
        <v>0</v>
      </c>
      <c r="PR116" s="1"/>
    </row>
    <row r="117" spans="2:434" s="26" customFormat="1" ht="16.5" customHeight="1" x14ac:dyDescent="0.25">
      <c r="B117" s="118" t="s">
        <v>266</v>
      </c>
      <c r="C117" s="1094"/>
      <c r="D117" s="1095"/>
      <c r="E117" s="320"/>
      <c r="F117" s="656">
        <v>1</v>
      </c>
      <c r="G117" s="321"/>
      <c r="H117" s="122"/>
      <c r="I117" s="112">
        <f>INT(ROUND(F117,2)*(IF(RIGHT(G117,1)="*",data!$J$3*H117+(IF(H117&gt;0, data!$K$3,0)),(IF(G117&gt;0,data!$J$3*RIGHT(G117,5)+data!$K$3,0)))))</f>
        <v>0</v>
      </c>
      <c r="J117" s="112">
        <f>IF(E117&gt;0,I117*E117,0)</f>
        <v>0</v>
      </c>
      <c r="K117" s="112"/>
      <c r="L117" s="317"/>
      <c r="M117" s="316"/>
      <c r="N117" s="112">
        <f>INT(ROUND(F117,2)*(IF(J117&gt;0,(IF(L117="ano",data!$J$6,0)),0)))</f>
        <v>0</v>
      </c>
      <c r="O117" s="114">
        <f t="shared" si="125"/>
        <v>0</v>
      </c>
      <c r="P117" s="123">
        <f t="shared" si="126"/>
        <v>0</v>
      </c>
      <c r="R117" s="116" t="str">
        <f t="shared" si="123"/>
        <v/>
      </c>
      <c r="S117" s="688"/>
      <c r="T117" s="117" t="s">
        <v>338</v>
      </c>
      <c r="U117" s="377" t="str">
        <f t="shared" si="124"/>
        <v/>
      </c>
      <c r="V117" s="26">
        <f t="shared" si="127"/>
        <v>0</v>
      </c>
      <c r="W117" s="26">
        <f>IF(H117&gt;0,IF(RIGHT(G117,1)="*",0,1),0)</f>
        <v>0</v>
      </c>
      <c r="X117" s="26">
        <f>IF(OR(G117=data!$I$18,G117=data!$I$19,G117=data!$I$20,G117=data!$I$21,G117=data!$I$22,G117=data!$I$23,G117=data!$I$24,G117=data!$I$25,G117=data!$I$26,G117=data!$I$27,G117=data!$I$28,G117=data!$I$29,G117=data!$I$30,G117=data!$I$31,G117=data!$I$32,G117=data!$I$33,G117=data!$I$34,G117=data!$I$35,G117=data!$I$36,G117=data!$I$37,G117=data!$I$38,G117=data!$I$39,G117=data!$I$40,G117=data!$I$41,G117=data!$I$42,G117=data!$I$43,G117=data!$I$44),1,0)</f>
        <v>0</v>
      </c>
      <c r="Z117" s="176" t="s">
        <v>297</v>
      </c>
      <c r="AA117" s="10"/>
      <c r="AB117" s="10"/>
      <c r="AC117" s="168">
        <v>160</v>
      </c>
      <c r="AD117" s="328"/>
      <c r="AE117" s="223"/>
      <c r="AF117" s="168">
        <v>160</v>
      </c>
      <c r="AG117" s="328"/>
      <c r="AH117" s="223"/>
      <c r="AI117" s="168">
        <v>160</v>
      </c>
      <c r="AJ117" s="328"/>
      <c r="AK117" s="223"/>
      <c r="AL117" s="168">
        <v>160</v>
      </c>
      <c r="AM117" s="328"/>
      <c r="AN117" s="223"/>
      <c r="AO117" s="168">
        <v>160</v>
      </c>
      <c r="AP117" s="328"/>
      <c r="AQ117" s="223"/>
      <c r="AR117" s="168">
        <v>160</v>
      </c>
      <c r="AS117" s="328"/>
      <c r="AT117" s="223"/>
      <c r="AU117" s="168">
        <v>160</v>
      </c>
      <c r="AV117" s="328"/>
      <c r="AW117" s="223"/>
      <c r="AX117" s="168">
        <v>160</v>
      </c>
      <c r="AY117" s="328"/>
      <c r="AZ117" s="223"/>
      <c r="BA117" s="168">
        <v>160</v>
      </c>
      <c r="BB117" s="328"/>
      <c r="BC117" s="223"/>
      <c r="BD117" s="168">
        <v>160</v>
      </c>
      <c r="BE117" s="328"/>
      <c r="BF117" s="223"/>
      <c r="BG117" s="168">
        <v>160</v>
      </c>
      <c r="BH117" s="328"/>
      <c r="BI117" s="223"/>
      <c r="BJ117" s="168">
        <v>160</v>
      </c>
      <c r="BK117" s="328"/>
      <c r="BL117" s="223"/>
      <c r="BM117" s="280">
        <f t="shared" si="71"/>
        <v>0</v>
      </c>
      <c r="BN117" s="279">
        <f t="shared" si="72"/>
        <v>0</v>
      </c>
      <c r="BO117" s="280">
        <f t="shared" si="73"/>
        <v>0</v>
      </c>
      <c r="BP117" s="281">
        <f t="shared" si="74"/>
        <v>0</v>
      </c>
      <c r="BQ117" s="1"/>
      <c r="BR117" s="1"/>
      <c r="BS117" s="164">
        <v>160</v>
      </c>
      <c r="BT117" s="327"/>
      <c r="BU117" s="177"/>
      <c r="BV117" s="164">
        <v>160</v>
      </c>
      <c r="BW117" s="327"/>
      <c r="BX117" s="177"/>
      <c r="BY117" s="164">
        <v>160</v>
      </c>
      <c r="BZ117" s="327"/>
      <c r="CA117" s="177"/>
      <c r="CB117" s="164">
        <v>160</v>
      </c>
      <c r="CC117" s="327"/>
      <c r="CD117" s="177"/>
      <c r="CE117" s="164">
        <v>160</v>
      </c>
      <c r="CF117" s="327"/>
      <c r="CG117" s="177"/>
      <c r="CH117" s="164">
        <v>160</v>
      </c>
      <c r="CI117" s="327"/>
      <c r="CJ117" s="177"/>
      <c r="CK117" s="164">
        <v>160</v>
      </c>
      <c r="CL117" s="327"/>
      <c r="CM117" s="177"/>
      <c r="CN117" s="164">
        <v>160</v>
      </c>
      <c r="CO117" s="327"/>
      <c r="CP117" s="177"/>
      <c r="CQ117" s="164">
        <v>160</v>
      </c>
      <c r="CR117" s="327"/>
      <c r="CS117" s="177"/>
      <c r="CT117" s="164">
        <v>160</v>
      </c>
      <c r="CU117" s="327"/>
      <c r="CV117" s="177"/>
      <c r="CW117" s="164">
        <v>160</v>
      </c>
      <c r="CX117" s="327"/>
      <c r="CY117" s="177"/>
      <c r="CZ117" s="164">
        <v>160</v>
      </c>
      <c r="DA117" s="327"/>
      <c r="DB117" s="177"/>
      <c r="DC117" s="278">
        <f t="shared" si="75"/>
        <v>0</v>
      </c>
      <c r="DD117" s="279">
        <f t="shared" si="76"/>
        <v>0</v>
      </c>
      <c r="DE117" s="280">
        <f t="shared" si="77"/>
        <v>0</v>
      </c>
      <c r="DF117" s="281">
        <f t="shared" si="78"/>
        <v>0</v>
      </c>
      <c r="DG117" s="1"/>
      <c r="DH117" s="1"/>
      <c r="DI117" s="164">
        <v>160</v>
      </c>
      <c r="DJ117" s="327"/>
      <c r="DK117" s="177"/>
      <c r="DL117" s="164">
        <v>160</v>
      </c>
      <c r="DM117" s="327"/>
      <c r="DN117" s="177"/>
      <c r="DO117" s="164">
        <v>160</v>
      </c>
      <c r="DP117" s="327"/>
      <c r="DQ117" s="177"/>
      <c r="DR117" s="164">
        <v>160</v>
      </c>
      <c r="DS117" s="327"/>
      <c r="DT117" s="177"/>
      <c r="DU117" s="164">
        <v>160</v>
      </c>
      <c r="DV117" s="327"/>
      <c r="DW117" s="177"/>
      <c r="DX117" s="164">
        <v>160</v>
      </c>
      <c r="DY117" s="327"/>
      <c r="DZ117" s="177"/>
      <c r="EA117" s="164">
        <v>160</v>
      </c>
      <c r="EB117" s="327"/>
      <c r="EC117" s="177"/>
      <c r="ED117" s="164">
        <v>160</v>
      </c>
      <c r="EE117" s="327"/>
      <c r="EF117" s="177"/>
      <c r="EG117" s="164">
        <v>160</v>
      </c>
      <c r="EH117" s="327"/>
      <c r="EI117" s="177"/>
      <c r="EJ117" s="164">
        <v>160</v>
      </c>
      <c r="EK117" s="327"/>
      <c r="EL117" s="177"/>
      <c r="EM117" s="164">
        <v>160</v>
      </c>
      <c r="EN117" s="327"/>
      <c r="EO117" s="177"/>
      <c r="EP117" s="164">
        <v>160</v>
      </c>
      <c r="EQ117" s="327"/>
      <c r="ER117" s="177"/>
      <c r="ES117" s="278">
        <f t="shared" si="79"/>
        <v>0</v>
      </c>
      <c r="ET117" s="279">
        <f t="shared" si="80"/>
        <v>0</v>
      </c>
      <c r="EU117" s="280">
        <f t="shared" si="81"/>
        <v>0</v>
      </c>
      <c r="EV117" s="281">
        <f t="shared" si="82"/>
        <v>0</v>
      </c>
      <c r="EW117" s="1"/>
      <c r="EX117" s="1"/>
      <c r="EY117" s="164">
        <v>160</v>
      </c>
      <c r="EZ117" s="327"/>
      <c r="FA117" s="177"/>
      <c r="FB117" s="164">
        <v>160</v>
      </c>
      <c r="FC117" s="327"/>
      <c r="FD117" s="177"/>
      <c r="FE117" s="164">
        <v>160</v>
      </c>
      <c r="FF117" s="327"/>
      <c r="FG117" s="177"/>
      <c r="FH117" s="164">
        <v>160</v>
      </c>
      <c r="FI117" s="327"/>
      <c r="FJ117" s="177"/>
      <c r="FK117" s="164">
        <v>160</v>
      </c>
      <c r="FL117" s="327"/>
      <c r="FM117" s="177"/>
      <c r="FN117" s="164">
        <v>160</v>
      </c>
      <c r="FO117" s="327"/>
      <c r="FP117" s="177"/>
      <c r="FQ117" s="164">
        <v>160</v>
      </c>
      <c r="FR117" s="327"/>
      <c r="FS117" s="177"/>
      <c r="FT117" s="164">
        <v>160</v>
      </c>
      <c r="FU117" s="327"/>
      <c r="FV117" s="177"/>
      <c r="FW117" s="164">
        <v>160</v>
      </c>
      <c r="FX117" s="327"/>
      <c r="FY117" s="177"/>
      <c r="FZ117" s="164">
        <v>160</v>
      </c>
      <c r="GA117" s="327"/>
      <c r="GB117" s="177"/>
      <c r="GC117" s="164">
        <v>160</v>
      </c>
      <c r="GD117" s="327"/>
      <c r="GE117" s="177"/>
      <c r="GF117" s="164">
        <v>160</v>
      </c>
      <c r="GG117" s="327"/>
      <c r="GH117" s="177"/>
      <c r="GI117" s="278">
        <f t="shared" si="83"/>
        <v>0</v>
      </c>
      <c r="GJ117" s="279">
        <f t="shared" si="84"/>
        <v>0</v>
      </c>
      <c r="GK117" s="280">
        <f t="shared" si="85"/>
        <v>0</v>
      </c>
      <c r="GL117" s="281">
        <f t="shared" si="86"/>
        <v>0</v>
      </c>
      <c r="GM117" s="1"/>
      <c r="GN117" s="1"/>
      <c r="GO117" s="164">
        <v>160</v>
      </c>
      <c r="GP117" s="327"/>
      <c r="GQ117" s="177"/>
      <c r="GR117" s="164">
        <v>160</v>
      </c>
      <c r="GS117" s="327"/>
      <c r="GT117" s="177"/>
      <c r="GU117" s="164">
        <v>160</v>
      </c>
      <c r="GV117" s="327"/>
      <c r="GW117" s="177"/>
      <c r="GX117" s="164">
        <v>160</v>
      </c>
      <c r="GY117" s="327"/>
      <c r="GZ117" s="177"/>
      <c r="HA117" s="164">
        <v>160</v>
      </c>
      <c r="HB117" s="327"/>
      <c r="HC117" s="177"/>
      <c r="HD117" s="164">
        <v>160</v>
      </c>
      <c r="HE117" s="327"/>
      <c r="HF117" s="177"/>
      <c r="HG117" s="164">
        <v>160</v>
      </c>
      <c r="HH117" s="327"/>
      <c r="HI117" s="177"/>
      <c r="HJ117" s="164">
        <v>160</v>
      </c>
      <c r="HK117" s="327"/>
      <c r="HL117" s="177"/>
      <c r="HM117" s="164">
        <v>160</v>
      </c>
      <c r="HN117" s="327"/>
      <c r="HO117" s="177"/>
      <c r="HP117" s="164">
        <v>160</v>
      </c>
      <c r="HQ117" s="327"/>
      <c r="HR117" s="177"/>
      <c r="HS117" s="164">
        <v>160</v>
      </c>
      <c r="HT117" s="327"/>
      <c r="HU117" s="177"/>
      <c r="HV117" s="164">
        <v>160</v>
      </c>
      <c r="HW117" s="327"/>
      <c r="HX117" s="177"/>
      <c r="HY117" s="278">
        <f t="shared" si="87"/>
        <v>0</v>
      </c>
      <c r="HZ117" s="279">
        <f t="shared" si="88"/>
        <v>0</v>
      </c>
      <c r="IA117" s="280">
        <f t="shared" si="89"/>
        <v>0</v>
      </c>
      <c r="IB117" s="281">
        <f t="shared" si="90"/>
        <v>0</v>
      </c>
      <c r="IC117" s="1"/>
      <c r="ID117" s="1"/>
      <c r="IE117" s="164">
        <v>160</v>
      </c>
      <c r="IF117" s="327"/>
      <c r="IG117" s="177"/>
      <c r="IH117" s="164">
        <v>160</v>
      </c>
      <c r="II117" s="327"/>
      <c r="IJ117" s="177"/>
      <c r="IK117" s="164">
        <v>160</v>
      </c>
      <c r="IL117" s="327"/>
      <c r="IM117" s="177"/>
      <c r="IN117" s="164">
        <v>160</v>
      </c>
      <c r="IO117" s="327"/>
      <c r="IP117" s="177"/>
      <c r="IQ117" s="164">
        <v>160</v>
      </c>
      <c r="IR117" s="327"/>
      <c r="IS117" s="177"/>
      <c r="IT117" s="164">
        <v>160</v>
      </c>
      <c r="IU117" s="327"/>
      <c r="IV117" s="177"/>
      <c r="IW117" s="164">
        <v>160</v>
      </c>
      <c r="IX117" s="327"/>
      <c r="IY117" s="177"/>
      <c r="IZ117" s="164">
        <v>160</v>
      </c>
      <c r="JA117" s="327"/>
      <c r="JB117" s="177"/>
      <c r="JC117" s="164">
        <v>160</v>
      </c>
      <c r="JD117" s="327"/>
      <c r="JE117" s="177"/>
      <c r="JF117" s="164">
        <v>160</v>
      </c>
      <c r="JG117" s="327"/>
      <c r="JH117" s="177"/>
      <c r="JI117" s="164">
        <v>160</v>
      </c>
      <c r="JJ117" s="327"/>
      <c r="JK117" s="177"/>
      <c r="JL117" s="164">
        <v>160</v>
      </c>
      <c r="JM117" s="327"/>
      <c r="JN117" s="177"/>
      <c r="JO117" s="278">
        <f t="shared" si="91"/>
        <v>0</v>
      </c>
      <c r="JP117" s="279">
        <f t="shared" si="92"/>
        <v>0</v>
      </c>
      <c r="JQ117" s="280">
        <f t="shared" si="93"/>
        <v>0</v>
      </c>
      <c r="JR117" s="281">
        <f t="shared" si="94"/>
        <v>0</v>
      </c>
      <c r="JS117" s="1"/>
      <c r="JT117" s="1"/>
      <c r="JU117" s="164">
        <v>160</v>
      </c>
      <c r="JV117" s="327"/>
      <c r="JW117" s="177"/>
      <c r="JX117" s="164">
        <v>160</v>
      </c>
      <c r="JY117" s="327"/>
      <c r="JZ117" s="177"/>
      <c r="KA117" s="164">
        <v>160</v>
      </c>
      <c r="KB117" s="327"/>
      <c r="KC117" s="177"/>
      <c r="KD117" s="164">
        <v>160</v>
      </c>
      <c r="KE117" s="327"/>
      <c r="KF117" s="177"/>
      <c r="KG117" s="164">
        <v>160</v>
      </c>
      <c r="KH117" s="327"/>
      <c r="KI117" s="177"/>
      <c r="KJ117" s="164">
        <v>160</v>
      </c>
      <c r="KK117" s="327"/>
      <c r="KL117" s="177"/>
      <c r="KM117" s="164">
        <v>160</v>
      </c>
      <c r="KN117" s="327"/>
      <c r="KO117" s="177"/>
      <c r="KP117" s="164">
        <v>160</v>
      </c>
      <c r="KQ117" s="327"/>
      <c r="KR117" s="177"/>
      <c r="KS117" s="164">
        <v>160</v>
      </c>
      <c r="KT117" s="327"/>
      <c r="KU117" s="177"/>
      <c r="KV117" s="164">
        <v>160</v>
      </c>
      <c r="KW117" s="327"/>
      <c r="KX117" s="177"/>
      <c r="KY117" s="164">
        <v>160</v>
      </c>
      <c r="KZ117" s="327"/>
      <c r="LA117" s="177"/>
      <c r="LB117" s="164">
        <v>160</v>
      </c>
      <c r="LC117" s="327"/>
      <c r="LD117" s="177"/>
      <c r="LE117" s="278">
        <f t="shared" si="95"/>
        <v>0</v>
      </c>
      <c r="LF117" s="279">
        <f t="shared" si="96"/>
        <v>0</v>
      </c>
      <c r="LG117" s="280">
        <f t="shared" si="97"/>
        <v>0</v>
      </c>
      <c r="LH117" s="281">
        <f t="shared" si="98"/>
        <v>0</v>
      </c>
      <c r="LI117" s="1"/>
      <c r="LJ117" s="1"/>
      <c r="LK117" s="164">
        <v>160</v>
      </c>
      <c r="LL117" s="327"/>
      <c r="LM117" s="177"/>
      <c r="LN117" s="164">
        <v>160</v>
      </c>
      <c r="LO117" s="327"/>
      <c r="LP117" s="177"/>
      <c r="LQ117" s="164">
        <v>160</v>
      </c>
      <c r="LR117" s="327"/>
      <c r="LS117" s="177"/>
      <c r="LT117" s="164">
        <v>160</v>
      </c>
      <c r="LU117" s="327"/>
      <c r="LV117" s="177"/>
      <c r="LW117" s="164">
        <v>160</v>
      </c>
      <c r="LX117" s="327"/>
      <c r="LY117" s="177"/>
      <c r="LZ117" s="164">
        <v>160</v>
      </c>
      <c r="MA117" s="327"/>
      <c r="MB117" s="177"/>
      <c r="MC117" s="164">
        <v>160</v>
      </c>
      <c r="MD117" s="327"/>
      <c r="ME117" s="177"/>
      <c r="MF117" s="164">
        <v>160</v>
      </c>
      <c r="MG117" s="327"/>
      <c r="MH117" s="177"/>
      <c r="MI117" s="164">
        <v>160</v>
      </c>
      <c r="MJ117" s="327"/>
      <c r="MK117" s="177"/>
      <c r="ML117" s="164">
        <v>160</v>
      </c>
      <c r="MM117" s="327"/>
      <c r="MN117" s="177"/>
      <c r="MO117" s="164">
        <v>160</v>
      </c>
      <c r="MP117" s="327"/>
      <c r="MQ117" s="177"/>
      <c r="MR117" s="164">
        <v>160</v>
      </c>
      <c r="MS117" s="327"/>
      <c r="MT117" s="177"/>
      <c r="MU117" s="278">
        <f t="shared" si="99"/>
        <v>0</v>
      </c>
      <c r="MV117" s="279">
        <f t="shared" si="100"/>
        <v>0</v>
      </c>
      <c r="MW117" s="280">
        <f t="shared" si="101"/>
        <v>0</v>
      </c>
      <c r="MX117" s="281">
        <f t="shared" si="102"/>
        <v>0</v>
      </c>
      <c r="MY117" s="1"/>
      <c r="MZ117" s="1"/>
      <c r="NA117" s="164">
        <v>160</v>
      </c>
      <c r="NB117" s="327"/>
      <c r="NC117" s="177"/>
      <c r="ND117" s="164">
        <v>160</v>
      </c>
      <c r="NE117" s="327"/>
      <c r="NF117" s="177"/>
      <c r="NG117" s="164">
        <v>160</v>
      </c>
      <c r="NH117" s="327"/>
      <c r="NI117" s="177"/>
      <c r="NJ117" s="164">
        <v>160</v>
      </c>
      <c r="NK117" s="327"/>
      <c r="NL117" s="177"/>
      <c r="NM117" s="164">
        <v>160</v>
      </c>
      <c r="NN117" s="327"/>
      <c r="NO117" s="177"/>
      <c r="NP117" s="164">
        <v>160</v>
      </c>
      <c r="NQ117" s="327"/>
      <c r="NR117" s="177"/>
      <c r="NS117" s="164">
        <v>160</v>
      </c>
      <c r="NT117" s="327"/>
      <c r="NU117" s="177"/>
      <c r="NV117" s="164">
        <v>160</v>
      </c>
      <c r="NW117" s="327"/>
      <c r="NX117" s="177"/>
      <c r="NY117" s="164">
        <v>160</v>
      </c>
      <c r="NZ117" s="327"/>
      <c r="OA117" s="177"/>
      <c r="OB117" s="164">
        <v>160</v>
      </c>
      <c r="OC117" s="327"/>
      <c r="OD117" s="177"/>
      <c r="OE117" s="164">
        <v>160</v>
      </c>
      <c r="OF117" s="327"/>
      <c r="OG117" s="177"/>
      <c r="OH117" s="164">
        <v>160</v>
      </c>
      <c r="OI117" s="327"/>
      <c r="OJ117" s="177"/>
      <c r="OK117" s="278">
        <f t="shared" si="103"/>
        <v>0</v>
      </c>
      <c r="OL117" s="279">
        <f t="shared" si="104"/>
        <v>0</v>
      </c>
      <c r="OM117" s="280">
        <f t="shared" si="105"/>
        <v>0</v>
      </c>
      <c r="ON117" s="281">
        <f t="shared" si="106"/>
        <v>0</v>
      </c>
      <c r="OO117" s="1"/>
      <c r="OP117" s="1"/>
      <c r="OQ117" s="283" t="s">
        <v>297</v>
      </c>
      <c r="OR117" s="354">
        <v>160</v>
      </c>
      <c r="OS117" s="327"/>
      <c r="OT117" s="177"/>
      <c r="OU117" s="278">
        <f t="shared" si="107"/>
        <v>0</v>
      </c>
      <c r="OV117" s="281">
        <f t="shared" si="108"/>
        <v>0</v>
      </c>
      <c r="OW117" s="280">
        <f t="shared" si="109"/>
        <v>0</v>
      </c>
      <c r="OX117" s="281">
        <f t="shared" si="110"/>
        <v>0</v>
      </c>
      <c r="OY117" s="293"/>
      <c r="OZ117" s="1"/>
      <c r="PA117" s="1"/>
      <c r="PB117" s="274">
        <f t="shared" si="115"/>
        <v>0</v>
      </c>
      <c r="PC117" s="275">
        <f t="shared" si="116"/>
        <v>0</v>
      </c>
      <c r="PD117" s="280">
        <f t="shared" si="117"/>
        <v>0</v>
      </c>
      <c r="PE117" s="281">
        <f t="shared" si="118"/>
        <v>0</v>
      </c>
      <c r="PF117" s="276">
        <f t="shared" si="119"/>
        <v>0</v>
      </c>
      <c r="PG117" s="277">
        <f t="shared" si="120"/>
        <v>0</v>
      </c>
      <c r="PH117" s="280">
        <f t="shared" si="121"/>
        <v>0</v>
      </c>
      <c r="PI117" s="279">
        <f t="shared" si="122"/>
        <v>0</v>
      </c>
      <c r="PJ117" s="406">
        <f t="shared" si="111"/>
        <v>0</v>
      </c>
      <c r="PK117" s="368">
        <f t="shared" si="112"/>
        <v>0</v>
      </c>
      <c r="PL117" s="409" t="s">
        <v>338</v>
      </c>
      <c r="PM117" s="373" t="s">
        <v>338</v>
      </c>
      <c r="PN117" s="406">
        <f t="shared" si="113"/>
        <v>0</v>
      </c>
      <c r="PO117" s="368">
        <f t="shared" si="114"/>
        <v>0</v>
      </c>
      <c r="PR117" s="1"/>
    </row>
    <row r="118" spans="2:434" s="26" customFormat="1" ht="15" hidden="1" customHeight="1" x14ac:dyDescent="0.25">
      <c r="B118" s="118"/>
      <c r="C118" s="1092"/>
      <c r="D118" s="1093"/>
      <c r="E118" s="590"/>
      <c r="F118" s="656"/>
      <c r="G118" s="591"/>
      <c r="H118" s="119"/>
      <c r="I118" s="112">
        <f>INT(ROUND(F118,2)*(IF(RIGHT(G118,1)="*",data!$J$3*H118+(IF(H118&gt;0, data!$K$3,0)),(IF(G118&gt;0,data!$J$3*RIGHT(G118,5)+data!$K$3,0)))))</f>
        <v>0</v>
      </c>
      <c r="J118" s="112">
        <f t="shared" ref="J118:J181" si="128">IF(E118&gt;0,I118*E118,0)</f>
        <v>0</v>
      </c>
      <c r="K118" s="112"/>
      <c r="L118" s="537"/>
      <c r="M118" s="536"/>
      <c r="N118" s="112">
        <f>INT(ROUND(F118,2)*(IF(J118&gt;0,(IF(L118="ano",data!$J$6,0)),0)))</f>
        <v>0</v>
      </c>
      <c r="O118" s="114">
        <f t="shared" si="125"/>
        <v>0</v>
      </c>
      <c r="P118" s="123">
        <f t="shared" si="126"/>
        <v>0</v>
      </c>
      <c r="R118" s="116" t="str">
        <f t="shared" si="123"/>
        <v/>
      </c>
      <c r="S118" s="688"/>
      <c r="T118" s="117" t="s">
        <v>338</v>
      </c>
      <c r="U118" s="377" t="str">
        <f t="shared" si="124"/>
        <v/>
      </c>
      <c r="V118" s="26">
        <f t="shared" si="127"/>
        <v>0</v>
      </c>
      <c r="W118" s="26">
        <f t="shared" ref="W118:W181" si="129">IF(H118&gt;0,IF(RIGHT(G118,1)="*",0,1),0)</f>
        <v>0</v>
      </c>
      <c r="X118" s="26">
        <f>IF(OR(G118=data!$I$18,G118=data!$I$19,G118=data!$I$20,G118=data!$I$21,G118=data!$I$22,G118=data!$I$23,G118=data!$I$24,G118=data!$I$25,G118=data!$I$26,G118=data!$I$27,G118=data!$I$28,G118=data!$I$29,G118=data!$I$30,G118=data!$I$31,G118=data!$I$32,G118=data!$I$33,G118=data!$I$34,G118=data!$I$35,G118=data!$I$36,G118=data!$I$37,G118=data!$I$38,G118=data!$I$39,G118=data!$I$40,G118=data!$I$41,G118=data!$I$42,G118=data!$I$43,G118=data!$I$44),1,0)</f>
        <v>0</v>
      </c>
      <c r="Z118" s="173" t="s">
        <v>297</v>
      </c>
      <c r="AA118" s="10"/>
      <c r="AB118" s="10"/>
      <c r="AC118" s="560">
        <v>160</v>
      </c>
      <c r="AD118" s="561"/>
      <c r="AE118" s="562"/>
      <c r="AF118" s="560">
        <v>160</v>
      </c>
      <c r="AG118" s="561"/>
      <c r="AH118" s="562"/>
      <c r="AI118" s="560">
        <v>160</v>
      </c>
      <c r="AJ118" s="561"/>
      <c r="AK118" s="562"/>
      <c r="AL118" s="560">
        <v>160</v>
      </c>
      <c r="AM118" s="561"/>
      <c r="AN118" s="562"/>
      <c r="AO118" s="560">
        <v>160</v>
      </c>
      <c r="AP118" s="561"/>
      <c r="AQ118" s="562"/>
      <c r="AR118" s="560">
        <v>160</v>
      </c>
      <c r="AS118" s="561"/>
      <c r="AT118" s="562"/>
      <c r="AU118" s="560">
        <v>160</v>
      </c>
      <c r="AV118" s="561"/>
      <c r="AW118" s="562"/>
      <c r="AX118" s="560">
        <v>160</v>
      </c>
      <c r="AY118" s="561"/>
      <c r="AZ118" s="562"/>
      <c r="BA118" s="560">
        <v>160</v>
      </c>
      <c r="BB118" s="561"/>
      <c r="BC118" s="562"/>
      <c r="BD118" s="560">
        <v>160</v>
      </c>
      <c r="BE118" s="561"/>
      <c r="BF118" s="562"/>
      <c r="BG118" s="560">
        <v>160</v>
      </c>
      <c r="BH118" s="561"/>
      <c r="BI118" s="562"/>
      <c r="BJ118" s="560">
        <v>160</v>
      </c>
      <c r="BK118" s="561"/>
      <c r="BL118" s="562"/>
      <c r="BM118" s="280">
        <f t="shared" si="71"/>
        <v>0</v>
      </c>
      <c r="BN118" s="279">
        <f t="shared" si="72"/>
        <v>0</v>
      </c>
      <c r="BO118" s="280">
        <f t="shared" si="73"/>
        <v>0</v>
      </c>
      <c r="BP118" s="281">
        <f t="shared" si="74"/>
        <v>0</v>
      </c>
      <c r="BQ118" s="1"/>
      <c r="BR118" s="1"/>
      <c r="BS118" s="174">
        <v>160</v>
      </c>
      <c r="BT118" s="573"/>
      <c r="BU118" s="175"/>
      <c r="BV118" s="174">
        <v>160</v>
      </c>
      <c r="BW118" s="573"/>
      <c r="BX118" s="175"/>
      <c r="BY118" s="174">
        <v>160</v>
      </c>
      <c r="BZ118" s="573"/>
      <c r="CA118" s="175"/>
      <c r="CB118" s="174">
        <v>160</v>
      </c>
      <c r="CC118" s="573"/>
      <c r="CD118" s="175"/>
      <c r="CE118" s="174">
        <v>160</v>
      </c>
      <c r="CF118" s="573"/>
      <c r="CG118" s="175"/>
      <c r="CH118" s="174">
        <v>160</v>
      </c>
      <c r="CI118" s="573"/>
      <c r="CJ118" s="175"/>
      <c r="CK118" s="174">
        <v>160</v>
      </c>
      <c r="CL118" s="573"/>
      <c r="CM118" s="175"/>
      <c r="CN118" s="174">
        <v>160</v>
      </c>
      <c r="CO118" s="573"/>
      <c r="CP118" s="175"/>
      <c r="CQ118" s="174">
        <v>160</v>
      </c>
      <c r="CR118" s="573"/>
      <c r="CS118" s="175"/>
      <c r="CT118" s="174">
        <v>160</v>
      </c>
      <c r="CU118" s="573"/>
      <c r="CV118" s="175"/>
      <c r="CW118" s="174">
        <v>160</v>
      </c>
      <c r="CX118" s="573"/>
      <c r="CY118" s="175"/>
      <c r="CZ118" s="174">
        <v>160</v>
      </c>
      <c r="DA118" s="573"/>
      <c r="DB118" s="175"/>
      <c r="DC118" s="278">
        <f t="shared" si="75"/>
        <v>0</v>
      </c>
      <c r="DD118" s="279">
        <f t="shared" si="76"/>
        <v>0</v>
      </c>
      <c r="DE118" s="280">
        <f t="shared" si="77"/>
        <v>0</v>
      </c>
      <c r="DF118" s="281">
        <f t="shared" si="78"/>
        <v>0</v>
      </c>
      <c r="DG118" s="1"/>
      <c r="DH118" s="1"/>
      <c r="DI118" s="174">
        <v>160</v>
      </c>
      <c r="DJ118" s="573"/>
      <c r="DK118" s="175"/>
      <c r="DL118" s="174">
        <v>160</v>
      </c>
      <c r="DM118" s="573"/>
      <c r="DN118" s="175"/>
      <c r="DO118" s="174">
        <v>160</v>
      </c>
      <c r="DP118" s="573"/>
      <c r="DQ118" s="175"/>
      <c r="DR118" s="174">
        <v>160</v>
      </c>
      <c r="DS118" s="573"/>
      <c r="DT118" s="175"/>
      <c r="DU118" s="174">
        <v>160</v>
      </c>
      <c r="DV118" s="573"/>
      <c r="DW118" s="175"/>
      <c r="DX118" s="174">
        <v>160</v>
      </c>
      <c r="DY118" s="573"/>
      <c r="DZ118" s="175"/>
      <c r="EA118" s="174">
        <v>160</v>
      </c>
      <c r="EB118" s="573"/>
      <c r="EC118" s="175"/>
      <c r="ED118" s="174">
        <v>160</v>
      </c>
      <c r="EE118" s="573"/>
      <c r="EF118" s="175"/>
      <c r="EG118" s="174">
        <v>160</v>
      </c>
      <c r="EH118" s="573"/>
      <c r="EI118" s="175"/>
      <c r="EJ118" s="174">
        <v>160</v>
      </c>
      <c r="EK118" s="573"/>
      <c r="EL118" s="175"/>
      <c r="EM118" s="174">
        <v>160</v>
      </c>
      <c r="EN118" s="573"/>
      <c r="EO118" s="175"/>
      <c r="EP118" s="174">
        <v>160</v>
      </c>
      <c r="EQ118" s="573"/>
      <c r="ER118" s="175"/>
      <c r="ES118" s="278">
        <f t="shared" si="79"/>
        <v>0</v>
      </c>
      <c r="ET118" s="279">
        <f t="shared" si="80"/>
        <v>0</v>
      </c>
      <c r="EU118" s="280">
        <f t="shared" si="81"/>
        <v>0</v>
      </c>
      <c r="EV118" s="281">
        <f t="shared" si="82"/>
        <v>0</v>
      </c>
      <c r="EW118" s="1"/>
      <c r="EX118" s="1"/>
      <c r="EY118" s="174">
        <v>160</v>
      </c>
      <c r="EZ118" s="573"/>
      <c r="FA118" s="175"/>
      <c r="FB118" s="174">
        <v>160</v>
      </c>
      <c r="FC118" s="573"/>
      <c r="FD118" s="175"/>
      <c r="FE118" s="174">
        <v>160</v>
      </c>
      <c r="FF118" s="573"/>
      <c r="FG118" s="175"/>
      <c r="FH118" s="174">
        <v>160</v>
      </c>
      <c r="FI118" s="573"/>
      <c r="FJ118" s="175"/>
      <c r="FK118" s="174">
        <v>160</v>
      </c>
      <c r="FL118" s="573"/>
      <c r="FM118" s="175"/>
      <c r="FN118" s="174">
        <v>160</v>
      </c>
      <c r="FO118" s="573"/>
      <c r="FP118" s="175"/>
      <c r="FQ118" s="174">
        <v>160</v>
      </c>
      <c r="FR118" s="573"/>
      <c r="FS118" s="175"/>
      <c r="FT118" s="174">
        <v>160</v>
      </c>
      <c r="FU118" s="573"/>
      <c r="FV118" s="175"/>
      <c r="FW118" s="174">
        <v>160</v>
      </c>
      <c r="FX118" s="573"/>
      <c r="FY118" s="175"/>
      <c r="FZ118" s="174">
        <v>160</v>
      </c>
      <c r="GA118" s="573"/>
      <c r="GB118" s="175"/>
      <c r="GC118" s="174">
        <v>160</v>
      </c>
      <c r="GD118" s="573"/>
      <c r="GE118" s="175"/>
      <c r="GF118" s="174">
        <v>160</v>
      </c>
      <c r="GG118" s="573"/>
      <c r="GH118" s="175"/>
      <c r="GI118" s="278">
        <f t="shared" si="83"/>
        <v>0</v>
      </c>
      <c r="GJ118" s="279">
        <f t="shared" si="84"/>
        <v>0</v>
      </c>
      <c r="GK118" s="280">
        <f t="shared" si="85"/>
        <v>0</v>
      </c>
      <c r="GL118" s="281">
        <f t="shared" si="86"/>
        <v>0</v>
      </c>
      <c r="GM118" s="1"/>
      <c r="GN118" s="1"/>
      <c r="GO118" s="174">
        <v>160</v>
      </c>
      <c r="GP118" s="573"/>
      <c r="GQ118" s="175"/>
      <c r="GR118" s="174">
        <v>160</v>
      </c>
      <c r="GS118" s="573"/>
      <c r="GT118" s="175"/>
      <c r="GU118" s="174">
        <v>160</v>
      </c>
      <c r="GV118" s="573"/>
      <c r="GW118" s="175"/>
      <c r="GX118" s="174">
        <v>160</v>
      </c>
      <c r="GY118" s="573"/>
      <c r="GZ118" s="175"/>
      <c r="HA118" s="174">
        <v>160</v>
      </c>
      <c r="HB118" s="573"/>
      <c r="HC118" s="175"/>
      <c r="HD118" s="174">
        <v>160</v>
      </c>
      <c r="HE118" s="573"/>
      <c r="HF118" s="175"/>
      <c r="HG118" s="174">
        <v>160</v>
      </c>
      <c r="HH118" s="573"/>
      <c r="HI118" s="175"/>
      <c r="HJ118" s="174">
        <v>160</v>
      </c>
      <c r="HK118" s="573"/>
      <c r="HL118" s="175"/>
      <c r="HM118" s="174">
        <v>160</v>
      </c>
      <c r="HN118" s="573"/>
      <c r="HO118" s="175"/>
      <c r="HP118" s="174">
        <v>160</v>
      </c>
      <c r="HQ118" s="573"/>
      <c r="HR118" s="175"/>
      <c r="HS118" s="174">
        <v>160</v>
      </c>
      <c r="HT118" s="573"/>
      <c r="HU118" s="175"/>
      <c r="HV118" s="174">
        <v>160</v>
      </c>
      <c r="HW118" s="573"/>
      <c r="HX118" s="175"/>
      <c r="HY118" s="278">
        <f t="shared" si="87"/>
        <v>0</v>
      </c>
      <c r="HZ118" s="279">
        <f t="shared" si="88"/>
        <v>0</v>
      </c>
      <c r="IA118" s="280">
        <f t="shared" si="89"/>
        <v>0</v>
      </c>
      <c r="IB118" s="281">
        <f t="shared" si="90"/>
        <v>0</v>
      </c>
      <c r="IC118" s="1"/>
      <c r="ID118" s="1"/>
      <c r="IE118" s="174">
        <v>160</v>
      </c>
      <c r="IF118" s="573"/>
      <c r="IG118" s="175"/>
      <c r="IH118" s="174">
        <v>160</v>
      </c>
      <c r="II118" s="573"/>
      <c r="IJ118" s="175"/>
      <c r="IK118" s="174">
        <v>160</v>
      </c>
      <c r="IL118" s="573"/>
      <c r="IM118" s="175"/>
      <c r="IN118" s="174">
        <v>160</v>
      </c>
      <c r="IO118" s="573"/>
      <c r="IP118" s="175"/>
      <c r="IQ118" s="174">
        <v>160</v>
      </c>
      <c r="IR118" s="573"/>
      <c r="IS118" s="175"/>
      <c r="IT118" s="174">
        <v>160</v>
      </c>
      <c r="IU118" s="573"/>
      <c r="IV118" s="175"/>
      <c r="IW118" s="174">
        <v>160</v>
      </c>
      <c r="IX118" s="573"/>
      <c r="IY118" s="175"/>
      <c r="IZ118" s="174">
        <v>160</v>
      </c>
      <c r="JA118" s="573"/>
      <c r="JB118" s="175"/>
      <c r="JC118" s="174">
        <v>160</v>
      </c>
      <c r="JD118" s="573"/>
      <c r="JE118" s="175"/>
      <c r="JF118" s="174">
        <v>160</v>
      </c>
      <c r="JG118" s="573"/>
      <c r="JH118" s="175"/>
      <c r="JI118" s="174">
        <v>160</v>
      </c>
      <c r="JJ118" s="573"/>
      <c r="JK118" s="175"/>
      <c r="JL118" s="174">
        <v>160</v>
      </c>
      <c r="JM118" s="573"/>
      <c r="JN118" s="175"/>
      <c r="JO118" s="278">
        <f t="shared" si="91"/>
        <v>0</v>
      </c>
      <c r="JP118" s="279">
        <f t="shared" si="92"/>
        <v>0</v>
      </c>
      <c r="JQ118" s="280">
        <f t="shared" si="93"/>
        <v>0</v>
      </c>
      <c r="JR118" s="281">
        <f t="shared" si="94"/>
        <v>0</v>
      </c>
      <c r="JS118" s="1"/>
      <c r="JT118" s="1"/>
      <c r="JU118" s="174">
        <v>160</v>
      </c>
      <c r="JV118" s="573"/>
      <c r="JW118" s="175"/>
      <c r="JX118" s="174">
        <v>160</v>
      </c>
      <c r="JY118" s="573"/>
      <c r="JZ118" s="175"/>
      <c r="KA118" s="174">
        <v>160</v>
      </c>
      <c r="KB118" s="573"/>
      <c r="KC118" s="175"/>
      <c r="KD118" s="174">
        <v>160</v>
      </c>
      <c r="KE118" s="573"/>
      <c r="KF118" s="175"/>
      <c r="KG118" s="174">
        <v>160</v>
      </c>
      <c r="KH118" s="573"/>
      <c r="KI118" s="175"/>
      <c r="KJ118" s="174">
        <v>160</v>
      </c>
      <c r="KK118" s="573"/>
      <c r="KL118" s="175"/>
      <c r="KM118" s="174">
        <v>160</v>
      </c>
      <c r="KN118" s="573"/>
      <c r="KO118" s="175"/>
      <c r="KP118" s="174">
        <v>160</v>
      </c>
      <c r="KQ118" s="573"/>
      <c r="KR118" s="175"/>
      <c r="KS118" s="174">
        <v>160</v>
      </c>
      <c r="KT118" s="573"/>
      <c r="KU118" s="175"/>
      <c r="KV118" s="174">
        <v>160</v>
      </c>
      <c r="KW118" s="573"/>
      <c r="KX118" s="175"/>
      <c r="KY118" s="174">
        <v>160</v>
      </c>
      <c r="KZ118" s="573"/>
      <c r="LA118" s="175"/>
      <c r="LB118" s="174">
        <v>160</v>
      </c>
      <c r="LC118" s="573"/>
      <c r="LD118" s="175"/>
      <c r="LE118" s="278">
        <f t="shared" si="95"/>
        <v>0</v>
      </c>
      <c r="LF118" s="279">
        <f t="shared" si="96"/>
        <v>0</v>
      </c>
      <c r="LG118" s="280">
        <f t="shared" si="97"/>
        <v>0</v>
      </c>
      <c r="LH118" s="281">
        <f t="shared" si="98"/>
        <v>0</v>
      </c>
      <c r="LI118" s="1"/>
      <c r="LJ118" s="1"/>
      <c r="LK118" s="174">
        <v>160</v>
      </c>
      <c r="LL118" s="573"/>
      <c r="LM118" s="175"/>
      <c r="LN118" s="174">
        <v>160</v>
      </c>
      <c r="LO118" s="573"/>
      <c r="LP118" s="175"/>
      <c r="LQ118" s="174">
        <v>160</v>
      </c>
      <c r="LR118" s="573"/>
      <c r="LS118" s="175"/>
      <c r="LT118" s="174">
        <v>160</v>
      </c>
      <c r="LU118" s="573"/>
      <c r="LV118" s="175"/>
      <c r="LW118" s="174">
        <v>160</v>
      </c>
      <c r="LX118" s="573"/>
      <c r="LY118" s="175"/>
      <c r="LZ118" s="174">
        <v>160</v>
      </c>
      <c r="MA118" s="573"/>
      <c r="MB118" s="175"/>
      <c r="MC118" s="174">
        <v>160</v>
      </c>
      <c r="MD118" s="573"/>
      <c r="ME118" s="175"/>
      <c r="MF118" s="174">
        <v>160</v>
      </c>
      <c r="MG118" s="573"/>
      <c r="MH118" s="175"/>
      <c r="MI118" s="174">
        <v>160</v>
      </c>
      <c r="MJ118" s="573"/>
      <c r="MK118" s="175"/>
      <c r="ML118" s="174">
        <v>160</v>
      </c>
      <c r="MM118" s="573"/>
      <c r="MN118" s="175"/>
      <c r="MO118" s="174">
        <v>160</v>
      </c>
      <c r="MP118" s="573"/>
      <c r="MQ118" s="175"/>
      <c r="MR118" s="174">
        <v>160</v>
      </c>
      <c r="MS118" s="573"/>
      <c r="MT118" s="175"/>
      <c r="MU118" s="278">
        <f t="shared" si="99"/>
        <v>0</v>
      </c>
      <c r="MV118" s="279">
        <f t="shared" si="100"/>
        <v>0</v>
      </c>
      <c r="MW118" s="280">
        <f t="shared" si="101"/>
        <v>0</v>
      </c>
      <c r="MX118" s="281">
        <f t="shared" si="102"/>
        <v>0</v>
      </c>
      <c r="MY118" s="1"/>
      <c r="MZ118" s="1"/>
      <c r="NA118" s="174">
        <v>160</v>
      </c>
      <c r="NB118" s="573"/>
      <c r="NC118" s="175"/>
      <c r="ND118" s="174">
        <v>160</v>
      </c>
      <c r="NE118" s="573"/>
      <c r="NF118" s="175"/>
      <c r="NG118" s="174">
        <v>160</v>
      </c>
      <c r="NH118" s="573"/>
      <c r="NI118" s="175"/>
      <c r="NJ118" s="174">
        <v>160</v>
      </c>
      <c r="NK118" s="573"/>
      <c r="NL118" s="175"/>
      <c r="NM118" s="174">
        <v>160</v>
      </c>
      <c r="NN118" s="573"/>
      <c r="NO118" s="175"/>
      <c r="NP118" s="174">
        <v>160</v>
      </c>
      <c r="NQ118" s="573"/>
      <c r="NR118" s="175"/>
      <c r="NS118" s="174">
        <v>160</v>
      </c>
      <c r="NT118" s="573"/>
      <c r="NU118" s="175"/>
      <c r="NV118" s="174">
        <v>160</v>
      </c>
      <c r="NW118" s="573"/>
      <c r="NX118" s="175"/>
      <c r="NY118" s="174">
        <v>160</v>
      </c>
      <c r="NZ118" s="573"/>
      <c r="OA118" s="175"/>
      <c r="OB118" s="174">
        <v>160</v>
      </c>
      <c r="OC118" s="573"/>
      <c r="OD118" s="175"/>
      <c r="OE118" s="174">
        <v>160</v>
      </c>
      <c r="OF118" s="573"/>
      <c r="OG118" s="175"/>
      <c r="OH118" s="174">
        <v>160</v>
      </c>
      <c r="OI118" s="573"/>
      <c r="OJ118" s="175"/>
      <c r="OK118" s="278">
        <f t="shared" si="103"/>
        <v>0</v>
      </c>
      <c r="OL118" s="279">
        <f t="shared" si="104"/>
        <v>0</v>
      </c>
      <c r="OM118" s="280">
        <f t="shared" si="105"/>
        <v>0</v>
      </c>
      <c r="ON118" s="281">
        <f t="shared" si="106"/>
        <v>0</v>
      </c>
      <c r="OO118" s="1"/>
      <c r="OP118" s="1"/>
      <c r="OQ118" s="571" t="s">
        <v>297</v>
      </c>
      <c r="OR118" s="577">
        <v>160</v>
      </c>
      <c r="OS118" s="573"/>
      <c r="OT118" s="175"/>
      <c r="OU118" s="278">
        <f t="shared" si="107"/>
        <v>0</v>
      </c>
      <c r="OV118" s="281">
        <f t="shared" si="108"/>
        <v>0</v>
      </c>
      <c r="OW118" s="280">
        <f t="shared" si="109"/>
        <v>0</v>
      </c>
      <c r="OX118" s="281">
        <f t="shared" si="110"/>
        <v>0</v>
      </c>
      <c r="OY118" s="574"/>
      <c r="OZ118" s="1"/>
      <c r="PA118" s="1"/>
      <c r="PB118" s="274">
        <f t="shared" si="115"/>
        <v>0</v>
      </c>
      <c r="PC118" s="275">
        <f t="shared" si="116"/>
        <v>0</v>
      </c>
      <c r="PD118" s="280">
        <f t="shared" si="117"/>
        <v>0</v>
      </c>
      <c r="PE118" s="281">
        <f t="shared" si="118"/>
        <v>0</v>
      </c>
      <c r="PF118" s="276">
        <f t="shared" si="119"/>
        <v>0</v>
      </c>
      <c r="PG118" s="277">
        <f t="shared" si="120"/>
        <v>0</v>
      </c>
      <c r="PH118" s="280">
        <f t="shared" si="121"/>
        <v>0</v>
      </c>
      <c r="PI118" s="279">
        <f t="shared" si="122"/>
        <v>0</v>
      </c>
      <c r="PJ118" s="406">
        <f t="shared" si="111"/>
        <v>0</v>
      </c>
      <c r="PK118" s="368">
        <f t="shared" si="112"/>
        <v>0</v>
      </c>
      <c r="PL118" s="409" t="s">
        <v>338</v>
      </c>
      <c r="PM118" s="373" t="s">
        <v>338</v>
      </c>
      <c r="PN118" s="406">
        <f t="shared" si="113"/>
        <v>0</v>
      </c>
      <c r="PO118" s="368">
        <f t="shared" si="114"/>
        <v>0</v>
      </c>
      <c r="PR118" s="1"/>
    </row>
    <row r="119" spans="2:434" s="26" customFormat="1" ht="16.5" customHeight="1" x14ac:dyDescent="0.25">
      <c r="B119" s="118" t="s">
        <v>267</v>
      </c>
      <c r="C119" s="1094"/>
      <c r="D119" s="1095"/>
      <c r="E119" s="320"/>
      <c r="F119" s="656">
        <v>1</v>
      </c>
      <c r="G119" s="321"/>
      <c r="H119" s="122"/>
      <c r="I119" s="112">
        <f>INT(ROUND(F119,2)*(IF(RIGHT(G119,1)="*",data!$J$3*H119+(IF(H119&gt;0, data!$K$3,0)),(IF(G119&gt;0,data!$J$3*RIGHT(G119,5)+data!$K$3,0)))))</f>
        <v>0</v>
      </c>
      <c r="J119" s="112">
        <f t="shared" si="128"/>
        <v>0</v>
      </c>
      <c r="K119" s="112"/>
      <c r="L119" s="317"/>
      <c r="M119" s="316"/>
      <c r="N119" s="112">
        <f>INT(ROUND(F119,2)*(IF(J119&gt;0,(IF(L119="ano",data!$J$6,0)),0)))</f>
        <v>0</v>
      </c>
      <c r="O119" s="114">
        <f t="shared" si="125"/>
        <v>0</v>
      </c>
      <c r="P119" s="123">
        <f t="shared" si="126"/>
        <v>0</v>
      </c>
      <c r="R119" s="116" t="str">
        <f t="shared" si="123"/>
        <v/>
      </c>
      <c r="S119" s="688"/>
      <c r="T119" s="117" t="s">
        <v>338</v>
      </c>
      <c r="U119" s="377" t="str">
        <f t="shared" si="124"/>
        <v/>
      </c>
      <c r="V119" s="26">
        <f t="shared" si="127"/>
        <v>0</v>
      </c>
      <c r="W119" s="26">
        <f t="shared" si="129"/>
        <v>0</v>
      </c>
      <c r="X119" s="26">
        <f>IF(OR(G119=data!$I$18,G119=data!$I$19,G119=data!$I$20,G119=data!$I$21,G119=data!$I$22,G119=data!$I$23,G119=data!$I$24,G119=data!$I$25,G119=data!$I$26,G119=data!$I$27,G119=data!$I$28,G119=data!$I$29,G119=data!$I$30,G119=data!$I$31,G119=data!$I$32,G119=data!$I$33,G119=data!$I$34,G119=data!$I$35,G119=data!$I$36,G119=data!$I$37,G119=data!$I$38,G119=data!$I$39,G119=data!$I$40,G119=data!$I$41,G119=data!$I$42,G119=data!$I$43,G119=data!$I$44),1,0)</f>
        <v>0</v>
      </c>
      <c r="Z119" s="176" t="s">
        <v>297</v>
      </c>
      <c r="AA119" s="10"/>
      <c r="AB119" s="10"/>
      <c r="AC119" s="168">
        <v>160</v>
      </c>
      <c r="AD119" s="328"/>
      <c r="AE119" s="223"/>
      <c r="AF119" s="168">
        <v>160</v>
      </c>
      <c r="AG119" s="328"/>
      <c r="AH119" s="223"/>
      <c r="AI119" s="168">
        <v>160</v>
      </c>
      <c r="AJ119" s="328"/>
      <c r="AK119" s="223"/>
      <c r="AL119" s="168">
        <v>160</v>
      </c>
      <c r="AM119" s="328"/>
      <c r="AN119" s="223"/>
      <c r="AO119" s="168">
        <v>160</v>
      </c>
      <c r="AP119" s="328"/>
      <c r="AQ119" s="223"/>
      <c r="AR119" s="168">
        <v>160</v>
      </c>
      <c r="AS119" s="328"/>
      <c r="AT119" s="223"/>
      <c r="AU119" s="168">
        <v>160</v>
      </c>
      <c r="AV119" s="328"/>
      <c r="AW119" s="223"/>
      <c r="AX119" s="168">
        <v>160</v>
      </c>
      <c r="AY119" s="328"/>
      <c r="AZ119" s="223"/>
      <c r="BA119" s="168">
        <v>160</v>
      </c>
      <c r="BB119" s="328"/>
      <c r="BC119" s="223"/>
      <c r="BD119" s="168">
        <v>160</v>
      </c>
      <c r="BE119" s="328"/>
      <c r="BF119" s="223"/>
      <c r="BG119" s="168">
        <v>160</v>
      </c>
      <c r="BH119" s="328"/>
      <c r="BI119" s="223"/>
      <c r="BJ119" s="168">
        <v>160</v>
      </c>
      <c r="BK119" s="328"/>
      <c r="BL119" s="223"/>
      <c r="BM119" s="280">
        <f t="shared" si="71"/>
        <v>0</v>
      </c>
      <c r="BN119" s="279">
        <f t="shared" si="72"/>
        <v>0</v>
      </c>
      <c r="BO119" s="280">
        <f t="shared" si="73"/>
        <v>0</v>
      </c>
      <c r="BP119" s="281">
        <f t="shared" si="74"/>
        <v>0</v>
      </c>
      <c r="BQ119" s="1"/>
      <c r="BR119" s="1"/>
      <c r="BS119" s="164">
        <v>160</v>
      </c>
      <c r="BT119" s="327"/>
      <c r="BU119" s="177"/>
      <c r="BV119" s="164">
        <v>160</v>
      </c>
      <c r="BW119" s="327"/>
      <c r="BX119" s="177"/>
      <c r="BY119" s="164">
        <v>160</v>
      </c>
      <c r="BZ119" s="327"/>
      <c r="CA119" s="177"/>
      <c r="CB119" s="164">
        <v>160</v>
      </c>
      <c r="CC119" s="327"/>
      <c r="CD119" s="177"/>
      <c r="CE119" s="164">
        <v>160</v>
      </c>
      <c r="CF119" s="327"/>
      <c r="CG119" s="177"/>
      <c r="CH119" s="164">
        <v>160</v>
      </c>
      <c r="CI119" s="327"/>
      <c r="CJ119" s="177"/>
      <c r="CK119" s="164">
        <v>160</v>
      </c>
      <c r="CL119" s="327"/>
      <c r="CM119" s="177"/>
      <c r="CN119" s="164">
        <v>160</v>
      </c>
      <c r="CO119" s="327"/>
      <c r="CP119" s="177"/>
      <c r="CQ119" s="164">
        <v>160</v>
      </c>
      <c r="CR119" s="327"/>
      <c r="CS119" s="177"/>
      <c r="CT119" s="164">
        <v>160</v>
      </c>
      <c r="CU119" s="327"/>
      <c r="CV119" s="177"/>
      <c r="CW119" s="164">
        <v>160</v>
      </c>
      <c r="CX119" s="327"/>
      <c r="CY119" s="177"/>
      <c r="CZ119" s="164">
        <v>160</v>
      </c>
      <c r="DA119" s="327"/>
      <c r="DB119" s="177"/>
      <c r="DC119" s="278">
        <f t="shared" si="75"/>
        <v>0</v>
      </c>
      <c r="DD119" s="279">
        <f t="shared" si="76"/>
        <v>0</v>
      </c>
      <c r="DE119" s="280">
        <f t="shared" si="77"/>
        <v>0</v>
      </c>
      <c r="DF119" s="281">
        <f t="shared" si="78"/>
        <v>0</v>
      </c>
      <c r="DG119" s="1"/>
      <c r="DH119" s="1"/>
      <c r="DI119" s="164">
        <v>160</v>
      </c>
      <c r="DJ119" s="327"/>
      <c r="DK119" s="177"/>
      <c r="DL119" s="164">
        <v>160</v>
      </c>
      <c r="DM119" s="327"/>
      <c r="DN119" s="177"/>
      <c r="DO119" s="164">
        <v>160</v>
      </c>
      <c r="DP119" s="327"/>
      <c r="DQ119" s="177"/>
      <c r="DR119" s="164">
        <v>160</v>
      </c>
      <c r="DS119" s="327"/>
      <c r="DT119" s="177"/>
      <c r="DU119" s="164">
        <v>160</v>
      </c>
      <c r="DV119" s="327"/>
      <c r="DW119" s="177"/>
      <c r="DX119" s="164">
        <v>160</v>
      </c>
      <c r="DY119" s="327"/>
      <c r="DZ119" s="177"/>
      <c r="EA119" s="164">
        <v>160</v>
      </c>
      <c r="EB119" s="327"/>
      <c r="EC119" s="177"/>
      <c r="ED119" s="164">
        <v>160</v>
      </c>
      <c r="EE119" s="327"/>
      <c r="EF119" s="177"/>
      <c r="EG119" s="164">
        <v>160</v>
      </c>
      <c r="EH119" s="327"/>
      <c r="EI119" s="177"/>
      <c r="EJ119" s="164">
        <v>160</v>
      </c>
      <c r="EK119" s="327"/>
      <c r="EL119" s="177"/>
      <c r="EM119" s="164">
        <v>160</v>
      </c>
      <c r="EN119" s="327"/>
      <c r="EO119" s="177"/>
      <c r="EP119" s="164">
        <v>160</v>
      </c>
      <c r="EQ119" s="327"/>
      <c r="ER119" s="177"/>
      <c r="ES119" s="278">
        <f t="shared" si="79"/>
        <v>0</v>
      </c>
      <c r="ET119" s="279">
        <f t="shared" si="80"/>
        <v>0</v>
      </c>
      <c r="EU119" s="280">
        <f t="shared" si="81"/>
        <v>0</v>
      </c>
      <c r="EV119" s="281">
        <f t="shared" si="82"/>
        <v>0</v>
      </c>
      <c r="EW119" s="1"/>
      <c r="EX119" s="1"/>
      <c r="EY119" s="164">
        <v>160</v>
      </c>
      <c r="EZ119" s="327"/>
      <c r="FA119" s="177"/>
      <c r="FB119" s="164">
        <v>160</v>
      </c>
      <c r="FC119" s="327"/>
      <c r="FD119" s="177"/>
      <c r="FE119" s="164">
        <v>160</v>
      </c>
      <c r="FF119" s="327"/>
      <c r="FG119" s="177"/>
      <c r="FH119" s="164">
        <v>160</v>
      </c>
      <c r="FI119" s="327"/>
      <c r="FJ119" s="177"/>
      <c r="FK119" s="164">
        <v>160</v>
      </c>
      <c r="FL119" s="327"/>
      <c r="FM119" s="177"/>
      <c r="FN119" s="164">
        <v>160</v>
      </c>
      <c r="FO119" s="327"/>
      <c r="FP119" s="177"/>
      <c r="FQ119" s="164">
        <v>160</v>
      </c>
      <c r="FR119" s="327"/>
      <c r="FS119" s="177"/>
      <c r="FT119" s="164">
        <v>160</v>
      </c>
      <c r="FU119" s="327"/>
      <c r="FV119" s="177"/>
      <c r="FW119" s="164">
        <v>160</v>
      </c>
      <c r="FX119" s="327"/>
      <c r="FY119" s="177"/>
      <c r="FZ119" s="164">
        <v>160</v>
      </c>
      <c r="GA119" s="327"/>
      <c r="GB119" s="177"/>
      <c r="GC119" s="164">
        <v>160</v>
      </c>
      <c r="GD119" s="327"/>
      <c r="GE119" s="177"/>
      <c r="GF119" s="164">
        <v>160</v>
      </c>
      <c r="GG119" s="327"/>
      <c r="GH119" s="177"/>
      <c r="GI119" s="278">
        <f t="shared" si="83"/>
        <v>0</v>
      </c>
      <c r="GJ119" s="279">
        <f t="shared" si="84"/>
        <v>0</v>
      </c>
      <c r="GK119" s="280">
        <f t="shared" si="85"/>
        <v>0</v>
      </c>
      <c r="GL119" s="281">
        <f t="shared" si="86"/>
        <v>0</v>
      </c>
      <c r="GM119" s="1"/>
      <c r="GN119" s="1"/>
      <c r="GO119" s="164">
        <v>160</v>
      </c>
      <c r="GP119" s="327"/>
      <c r="GQ119" s="177"/>
      <c r="GR119" s="164">
        <v>160</v>
      </c>
      <c r="GS119" s="327"/>
      <c r="GT119" s="177"/>
      <c r="GU119" s="164">
        <v>160</v>
      </c>
      <c r="GV119" s="327"/>
      <c r="GW119" s="177"/>
      <c r="GX119" s="164">
        <v>160</v>
      </c>
      <c r="GY119" s="327"/>
      <c r="GZ119" s="177"/>
      <c r="HA119" s="164">
        <v>160</v>
      </c>
      <c r="HB119" s="327"/>
      <c r="HC119" s="177"/>
      <c r="HD119" s="164">
        <v>160</v>
      </c>
      <c r="HE119" s="327"/>
      <c r="HF119" s="177"/>
      <c r="HG119" s="164">
        <v>160</v>
      </c>
      <c r="HH119" s="327"/>
      <c r="HI119" s="177"/>
      <c r="HJ119" s="164">
        <v>160</v>
      </c>
      <c r="HK119" s="327"/>
      <c r="HL119" s="177"/>
      <c r="HM119" s="164">
        <v>160</v>
      </c>
      <c r="HN119" s="327"/>
      <c r="HO119" s="177"/>
      <c r="HP119" s="164">
        <v>160</v>
      </c>
      <c r="HQ119" s="327"/>
      <c r="HR119" s="177"/>
      <c r="HS119" s="164">
        <v>160</v>
      </c>
      <c r="HT119" s="327"/>
      <c r="HU119" s="177"/>
      <c r="HV119" s="164">
        <v>160</v>
      </c>
      <c r="HW119" s="327"/>
      <c r="HX119" s="177"/>
      <c r="HY119" s="278">
        <f t="shared" si="87"/>
        <v>0</v>
      </c>
      <c r="HZ119" s="279">
        <f t="shared" si="88"/>
        <v>0</v>
      </c>
      <c r="IA119" s="280">
        <f t="shared" si="89"/>
        <v>0</v>
      </c>
      <c r="IB119" s="281">
        <f t="shared" si="90"/>
        <v>0</v>
      </c>
      <c r="IC119" s="1"/>
      <c r="ID119" s="1"/>
      <c r="IE119" s="164">
        <v>160</v>
      </c>
      <c r="IF119" s="327"/>
      <c r="IG119" s="177"/>
      <c r="IH119" s="164">
        <v>160</v>
      </c>
      <c r="II119" s="327"/>
      <c r="IJ119" s="177"/>
      <c r="IK119" s="164">
        <v>160</v>
      </c>
      <c r="IL119" s="327"/>
      <c r="IM119" s="177"/>
      <c r="IN119" s="164">
        <v>160</v>
      </c>
      <c r="IO119" s="327"/>
      <c r="IP119" s="177"/>
      <c r="IQ119" s="164">
        <v>160</v>
      </c>
      <c r="IR119" s="327"/>
      <c r="IS119" s="177"/>
      <c r="IT119" s="164">
        <v>160</v>
      </c>
      <c r="IU119" s="327"/>
      <c r="IV119" s="177"/>
      <c r="IW119" s="164">
        <v>160</v>
      </c>
      <c r="IX119" s="327"/>
      <c r="IY119" s="177"/>
      <c r="IZ119" s="164">
        <v>160</v>
      </c>
      <c r="JA119" s="327"/>
      <c r="JB119" s="177"/>
      <c r="JC119" s="164">
        <v>160</v>
      </c>
      <c r="JD119" s="327"/>
      <c r="JE119" s="177"/>
      <c r="JF119" s="164">
        <v>160</v>
      </c>
      <c r="JG119" s="327"/>
      <c r="JH119" s="177"/>
      <c r="JI119" s="164">
        <v>160</v>
      </c>
      <c r="JJ119" s="327"/>
      <c r="JK119" s="177"/>
      <c r="JL119" s="164">
        <v>160</v>
      </c>
      <c r="JM119" s="327"/>
      <c r="JN119" s="177"/>
      <c r="JO119" s="278">
        <f t="shared" si="91"/>
        <v>0</v>
      </c>
      <c r="JP119" s="279">
        <f t="shared" si="92"/>
        <v>0</v>
      </c>
      <c r="JQ119" s="280">
        <f t="shared" si="93"/>
        <v>0</v>
      </c>
      <c r="JR119" s="281">
        <f t="shared" si="94"/>
        <v>0</v>
      </c>
      <c r="JS119" s="1"/>
      <c r="JT119" s="1"/>
      <c r="JU119" s="164">
        <v>160</v>
      </c>
      <c r="JV119" s="327"/>
      <c r="JW119" s="177"/>
      <c r="JX119" s="164">
        <v>160</v>
      </c>
      <c r="JY119" s="327"/>
      <c r="JZ119" s="177"/>
      <c r="KA119" s="164">
        <v>160</v>
      </c>
      <c r="KB119" s="327"/>
      <c r="KC119" s="177"/>
      <c r="KD119" s="164">
        <v>160</v>
      </c>
      <c r="KE119" s="327"/>
      <c r="KF119" s="177"/>
      <c r="KG119" s="164">
        <v>160</v>
      </c>
      <c r="KH119" s="327"/>
      <c r="KI119" s="177"/>
      <c r="KJ119" s="164">
        <v>160</v>
      </c>
      <c r="KK119" s="327"/>
      <c r="KL119" s="177"/>
      <c r="KM119" s="164">
        <v>160</v>
      </c>
      <c r="KN119" s="327"/>
      <c r="KO119" s="177"/>
      <c r="KP119" s="164">
        <v>160</v>
      </c>
      <c r="KQ119" s="327"/>
      <c r="KR119" s="177"/>
      <c r="KS119" s="164">
        <v>160</v>
      </c>
      <c r="KT119" s="327"/>
      <c r="KU119" s="177"/>
      <c r="KV119" s="164">
        <v>160</v>
      </c>
      <c r="KW119" s="327"/>
      <c r="KX119" s="177"/>
      <c r="KY119" s="164">
        <v>160</v>
      </c>
      <c r="KZ119" s="327"/>
      <c r="LA119" s="177"/>
      <c r="LB119" s="164">
        <v>160</v>
      </c>
      <c r="LC119" s="327"/>
      <c r="LD119" s="177"/>
      <c r="LE119" s="278">
        <f t="shared" si="95"/>
        <v>0</v>
      </c>
      <c r="LF119" s="279">
        <f t="shared" si="96"/>
        <v>0</v>
      </c>
      <c r="LG119" s="280">
        <f t="shared" si="97"/>
        <v>0</v>
      </c>
      <c r="LH119" s="281">
        <f t="shared" si="98"/>
        <v>0</v>
      </c>
      <c r="LI119" s="1"/>
      <c r="LJ119" s="1"/>
      <c r="LK119" s="164">
        <v>160</v>
      </c>
      <c r="LL119" s="327"/>
      <c r="LM119" s="177"/>
      <c r="LN119" s="164">
        <v>160</v>
      </c>
      <c r="LO119" s="327"/>
      <c r="LP119" s="177"/>
      <c r="LQ119" s="164">
        <v>160</v>
      </c>
      <c r="LR119" s="327"/>
      <c r="LS119" s="177"/>
      <c r="LT119" s="164">
        <v>160</v>
      </c>
      <c r="LU119" s="327"/>
      <c r="LV119" s="177"/>
      <c r="LW119" s="164">
        <v>160</v>
      </c>
      <c r="LX119" s="327"/>
      <c r="LY119" s="177"/>
      <c r="LZ119" s="164">
        <v>160</v>
      </c>
      <c r="MA119" s="327"/>
      <c r="MB119" s="177"/>
      <c r="MC119" s="164">
        <v>160</v>
      </c>
      <c r="MD119" s="327"/>
      <c r="ME119" s="177"/>
      <c r="MF119" s="164">
        <v>160</v>
      </c>
      <c r="MG119" s="327"/>
      <c r="MH119" s="177"/>
      <c r="MI119" s="164">
        <v>160</v>
      </c>
      <c r="MJ119" s="327"/>
      <c r="MK119" s="177"/>
      <c r="ML119" s="164">
        <v>160</v>
      </c>
      <c r="MM119" s="327"/>
      <c r="MN119" s="177"/>
      <c r="MO119" s="164">
        <v>160</v>
      </c>
      <c r="MP119" s="327"/>
      <c r="MQ119" s="177"/>
      <c r="MR119" s="164">
        <v>160</v>
      </c>
      <c r="MS119" s="327"/>
      <c r="MT119" s="177"/>
      <c r="MU119" s="278">
        <f t="shared" si="99"/>
        <v>0</v>
      </c>
      <c r="MV119" s="279">
        <f t="shared" si="100"/>
        <v>0</v>
      </c>
      <c r="MW119" s="280">
        <f t="shared" si="101"/>
        <v>0</v>
      </c>
      <c r="MX119" s="281">
        <f t="shared" si="102"/>
        <v>0</v>
      </c>
      <c r="MY119" s="1"/>
      <c r="MZ119" s="1"/>
      <c r="NA119" s="164">
        <v>160</v>
      </c>
      <c r="NB119" s="327"/>
      <c r="NC119" s="177"/>
      <c r="ND119" s="164">
        <v>160</v>
      </c>
      <c r="NE119" s="327"/>
      <c r="NF119" s="177"/>
      <c r="NG119" s="164">
        <v>160</v>
      </c>
      <c r="NH119" s="327"/>
      <c r="NI119" s="177"/>
      <c r="NJ119" s="164">
        <v>160</v>
      </c>
      <c r="NK119" s="327"/>
      <c r="NL119" s="177"/>
      <c r="NM119" s="164">
        <v>160</v>
      </c>
      <c r="NN119" s="327"/>
      <c r="NO119" s="177"/>
      <c r="NP119" s="164">
        <v>160</v>
      </c>
      <c r="NQ119" s="327"/>
      <c r="NR119" s="177"/>
      <c r="NS119" s="164">
        <v>160</v>
      </c>
      <c r="NT119" s="327"/>
      <c r="NU119" s="177"/>
      <c r="NV119" s="164">
        <v>160</v>
      </c>
      <c r="NW119" s="327"/>
      <c r="NX119" s="177"/>
      <c r="NY119" s="164">
        <v>160</v>
      </c>
      <c r="NZ119" s="327"/>
      <c r="OA119" s="177"/>
      <c r="OB119" s="164">
        <v>160</v>
      </c>
      <c r="OC119" s="327"/>
      <c r="OD119" s="177"/>
      <c r="OE119" s="164">
        <v>160</v>
      </c>
      <c r="OF119" s="327"/>
      <c r="OG119" s="177"/>
      <c r="OH119" s="164">
        <v>160</v>
      </c>
      <c r="OI119" s="327"/>
      <c r="OJ119" s="177"/>
      <c r="OK119" s="278">
        <f t="shared" si="103"/>
        <v>0</v>
      </c>
      <c r="OL119" s="279">
        <f t="shared" si="104"/>
        <v>0</v>
      </c>
      <c r="OM119" s="280">
        <f t="shared" si="105"/>
        <v>0</v>
      </c>
      <c r="ON119" s="281">
        <f t="shared" si="106"/>
        <v>0</v>
      </c>
      <c r="OO119" s="1"/>
      <c r="OP119" s="1"/>
      <c r="OQ119" s="283" t="s">
        <v>297</v>
      </c>
      <c r="OR119" s="354">
        <v>160</v>
      </c>
      <c r="OS119" s="327"/>
      <c r="OT119" s="177"/>
      <c r="OU119" s="278">
        <f t="shared" si="107"/>
        <v>0</v>
      </c>
      <c r="OV119" s="281">
        <f t="shared" si="108"/>
        <v>0</v>
      </c>
      <c r="OW119" s="280">
        <f t="shared" si="109"/>
        <v>0</v>
      </c>
      <c r="OX119" s="281">
        <f t="shared" si="110"/>
        <v>0</v>
      </c>
      <c r="OY119" s="293"/>
      <c r="OZ119" s="1"/>
      <c r="PA119" s="1"/>
      <c r="PB119" s="274">
        <f t="shared" si="115"/>
        <v>0</v>
      </c>
      <c r="PC119" s="275">
        <f t="shared" si="116"/>
        <v>0</v>
      </c>
      <c r="PD119" s="280">
        <f t="shared" si="117"/>
        <v>0</v>
      </c>
      <c r="PE119" s="281">
        <f t="shared" si="118"/>
        <v>0</v>
      </c>
      <c r="PF119" s="276">
        <f t="shared" si="119"/>
        <v>0</v>
      </c>
      <c r="PG119" s="277">
        <f t="shared" si="120"/>
        <v>0</v>
      </c>
      <c r="PH119" s="280">
        <f t="shared" si="121"/>
        <v>0</v>
      </c>
      <c r="PI119" s="279">
        <f t="shared" si="122"/>
        <v>0</v>
      </c>
      <c r="PJ119" s="406">
        <f t="shared" si="111"/>
        <v>0</v>
      </c>
      <c r="PK119" s="368">
        <f t="shared" si="112"/>
        <v>0</v>
      </c>
      <c r="PL119" s="409" t="s">
        <v>338</v>
      </c>
      <c r="PM119" s="373" t="s">
        <v>338</v>
      </c>
      <c r="PN119" s="406">
        <f t="shared" si="113"/>
        <v>0</v>
      </c>
      <c r="PO119" s="368">
        <f t="shared" si="114"/>
        <v>0</v>
      </c>
      <c r="PR119" s="1"/>
    </row>
    <row r="120" spans="2:434" s="26" customFormat="1" ht="15" hidden="1" customHeight="1" x14ac:dyDescent="0.25">
      <c r="B120" s="118"/>
      <c r="C120" s="1092"/>
      <c r="D120" s="1093"/>
      <c r="E120" s="590"/>
      <c r="F120" s="656"/>
      <c r="G120" s="591"/>
      <c r="H120" s="119"/>
      <c r="I120" s="112">
        <f>INT(ROUND(F120,2)*(IF(RIGHT(G120,1)="*",data!$J$3*H120+(IF(H120&gt;0, data!$K$3,0)),(IF(G120&gt;0,data!$J$3*RIGHT(G120,5)+data!$K$3,0)))))</f>
        <v>0</v>
      </c>
      <c r="J120" s="112">
        <f t="shared" si="128"/>
        <v>0</v>
      </c>
      <c r="K120" s="112"/>
      <c r="L120" s="537"/>
      <c r="M120" s="536"/>
      <c r="N120" s="112">
        <f>INT(ROUND(F120,2)*(IF(J120&gt;0,(IF(L120="ano",data!$J$6,0)),0)))</f>
        <v>0</v>
      </c>
      <c r="O120" s="114">
        <f t="shared" si="125"/>
        <v>0</v>
      </c>
      <c r="P120" s="123">
        <f t="shared" si="126"/>
        <v>0</v>
      </c>
      <c r="R120" s="116" t="str">
        <f t="shared" si="123"/>
        <v/>
      </c>
      <c r="S120" s="688"/>
      <c r="T120" s="117" t="s">
        <v>338</v>
      </c>
      <c r="U120" s="377" t="str">
        <f t="shared" si="124"/>
        <v/>
      </c>
      <c r="V120" s="26">
        <f t="shared" si="127"/>
        <v>0</v>
      </c>
      <c r="W120" s="26">
        <f t="shared" si="129"/>
        <v>0</v>
      </c>
      <c r="X120" s="26">
        <f>IF(OR(G120=data!$I$18,G120=data!$I$19,G120=data!$I$20,G120=data!$I$21,G120=data!$I$22,G120=data!$I$23,G120=data!$I$24,G120=data!$I$25,G120=data!$I$26,G120=data!$I$27,G120=data!$I$28,G120=data!$I$29,G120=data!$I$30,G120=data!$I$31,G120=data!$I$32,G120=data!$I$33,G120=data!$I$34,G120=data!$I$35,G120=data!$I$36,G120=data!$I$37,G120=data!$I$38,G120=data!$I$39,G120=data!$I$40,G120=data!$I$41,G120=data!$I$42,G120=data!$I$43,G120=data!$I$44),1,0)</f>
        <v>0</v>
      </c>
      <c r="Z120" s="173" t="s">
        <v>297</v>
      </c>
      <c r="AA120" s="10"/>
      <c r="AB120" s="10"/>
      <c r="AC120" s="560">
        <v>160</v>
      </c>
      <c r="AD120" s="561"/>
      <c r="AE120" s="562"/>
      <c r="AF120" s="560">
        <v>160</v>
      </c>
      <c r="AG120" s="561"/>
      <c r="AH120" s="562"/>
      <c r="AI120" s="560">
        <v>160</v>
      </c>
      <c r="AJ120" s="561"/>
      <c r="AK120" s="562"/>
      <c r="AL120" s="560">
        <v>160</v>
      </c>
      <c r="AM120" s="561"/>
      <c r="AN120" s="562"/>
      <c r="AO120" s="560">
        <v>160</v>
      </c>
      <c r="AP120" s="561"/>
      <c r="AQ120" s="562"/>
      <c r="AR120" s="560">
        <v>160</v>
      </c>
      <c r="AS120" s="561"/>
      <c r="AT120" s="562"/>
      <c r="AU120" s="560">
        <v>160</v>
      </c>
      <c r="AV120" s="561"/>
      <c r="AW120" s="562"/>
      <c r="AX120" s="560">
        <v>160</v>
      </c>
      <c r="AY120" s="561"/>
      <c r="AZ120" s="562"/>
      <c r="BA120" s="560">
        <v>160</v>
      </c>
      <c r="BB120" s="561"/>
      <c r="BC120" s="562"/>
      <c r="BD120" s="560">
        <v>160</v>
      </c>
      <c r="BE120" s="561"/>
      <c r="BF120" s="562"/>
      <c r="BG120" s="560">
        <v>160</v>
      </c>
      <c r="BH120" s="561"/>
      <c r="BI120" s="562"/>
      <c r="BJ120" s="560">
        <v>160</v>
      </c>
      <c r="BK120" s="561"/>
      <c r="BL120" s="562"/>
      <c r="BM120" s="280">
        <f t="shared" si="71"/>
        <v>0</v>
      </c>
      <c r="BN120" s="279">
        <f t="shared" si="72"/>
        <v>0</v>
      </c>
      <c r="BO120" s="280">
        <f t="shared" si="73"/>
        <v>0</v>
      </c>
      <c r="BP120" s="281">
        <f t="shared" si="74"/>
        <v>0</v>
      </c>
      <c r="BQ120" s="1"/>
      <c r="BR120" s="1"/>
      <c r="BS120" s="174">
        <v>160</v>
      </c>
      <c r="BT120" s="573"/>
      <c r="BU120" s="175"/>
      <c r="BV120" s="174">
        <v>160</v>
      </c>
      <c r="BW120" s="573"/>
      <c r="BX120" s="175"/>
      <c r="BY120" s="174">
        <v>160</v>
      </c>
      <c r="BZ120" s="573"/>
      <c r="CA120" s="175"/>
      <c r="CB120" s="174">
        <v>160</v>
      </c>
      <c r="CC120" s="573"/>
      <c r="CD120" s="175"/>
      <c r="CE120" s="174">
        <v>160</v>
      </c>
      <c r="CF120" s="573"/>
      <c r="CG120" s="175"/>
      <c r="CH120" s="174">
        <v>160</v>
      </c>
      <c r="CI120" s="573"/>
      <c r="CJ120" s="175"/>
      <c r="CK120" s="174">
        <v>160</v>
      </c>
      <c r="CL120" s="573"/>
      <c r="CM120" s="175"/>
      <c r="CN120" s="174">
        <v>160</v>
      </c>
      <c r="CO120" s="573"/>
      <c r="CP120" s="175"/>
      <c r="CQ120" s="174">
        <v>160</v>
      </c>
      <c r="CR120" s="573"/>
      <c r="CS120" s="175"/>
      <c r="CT120" s="174">
        <v>160</v>
      </c>
      <c r="CU120" s="573"/>
      <c r="CV120" s="175"/>
      <c r="CW120" s="174">
        <v>160</v>
      </c>
      <c r="CX120" s="573"/>
      <c r="CY120" s="175"/>
      <c r="CZ120" s="174">
        <v>160</v>
      </c>
      <c r="DA120" s="573"/>
      <c r="DB120" s="175"/>
      <c r="DC120" s="278">
        <f t="shared" si="75"/>
        <v>0</v>
      </c>
      <c r="DD120" s="279">
        <f t="shared" si="76"/>
        <v>0</v>
      </c>
      <c r="DE120" s="280">
        <f t="shared" si="77"/>
        <v>0</v>
      </c>
      <c r="DF120" s="281">
        <f t="shared" si="78"/>
        <v>0</v>
      </c>
      <c r="DG120" s="1"/>
      <c r="DH120" s="1"/>
      <c r="DI120" s="174">
        <v>160</v>
      </c>
      <c r="DJ120" s="573"/>
      <c r="DK120" s="175"/>
      <c r="DL120" s="174">
        <v>160</v>
      </c>
      <c r="DM120" s="573"/>
      <c r="DN120" s="175"/>
      <c r="DO120" s="174">
        <v>160</v>
      </c>
      <c r="DP120" s="573"/>
      <c r="DQ120" s="175"/>
      <c r="DR120" s="174">
        <v>160</v>
      </c>
      <c r="DS120" s="573"/>
      <c r="DT120" s="175"/>
      <c r="DU120" s="174">
        <v>160</v>
      </c>
      <c r="DV120" s="573"/>
      <c r="DW120" s="175"/>
      <c r="DX120" s="174">
        <v>160</v>
      </c>
      <c r="DY120" s="573"/>
      <c r="DZ120" s="175"/>
      <c r="EA120" s="174">
        <v>160</v>
      </c>
      <c r="EB120" s="573"/>
      <c r="EC120" s="175"/>
      <c r="ED120" s="174">
        <v>160</v>
      </c>
      <c r="EE120" s="573"/>
      <c r="EF120" s="175"/>
      <c r="EG120" s="174">
        <v>160</v>
      </c>
      <c r="EH120" s="573"/>
      <c r="EI120" s="175"/>
      <c r="EJ120" s="174">
        <v>160</v>
      </c>
      <c r="EK120" s="573"/>
      <c r="EL120" s="175"/>
      <c r="EM120" s="174">
        <v>160</v>
      </c>
      <c r="EN120" s="573"/>
      <c r="EO120" s="175"/>
      <c r="EP120" s="174">
        <v>160</v>
      </c>
      <c r="EQ120" s="573"/>
      <c r="ER120" s="175"/>
      <c r="ES120" s="278">
        <f t="shared" si="79"/>
        <v>0</v>
      </c>
      <c r="ET120" s="279">
        <f t="shared" si="80"/>
        <v>0</v>
      </c>
      <c r="EU120" s="280">
        <f t="shared" si="81"/>
        <v>0</v>
      </c>
      <c r="EV120" s="281">
        <f t="shared" si="82"/>
        <v>0</v>
      </c>
      <c r="EW120" s="1"/>
      <c r="EX120" s="1"/>
      <c r="EY120" s="174">
        <v>160</v>
      </c>
      <c r="EZ120" s="573"/>
      <c r="FA120" s="175"/>
      <c r="FB120" s="174">
        <v>160</v>
      </c>
      <c r="FC120" s="573"/>
      <c r="FD120" s="175"/>
      <c r="FE120" s="174">
        <v>160</v>
      </c>
      <c r="FF120" s="573"/>
      <c r="FG120" s="175"/>
      <c r="FH120" s="174">
        <v>160</v>
      </c>
      <c r="FI120" s="573"/>
      <c r="FJ120" s="175"/>
      <c r="FK120" s="174">
        <v>160</v>
      </c>
      <c r="FL120" s="573"/>
      <c r="FM120" s="175"/>
      <c r="FN120" s="174">
        <v>160</v>
      </c>
      <c r="FO120" s="573"/>
      <c r="FP120" s="175"/>
      <c r="FQ120" s="174">
        <v>160</v>
      </c>
      <c r="FR120" s="573"/>
      <c r="FS120" s="175"/>
      <c r="FT120" s="174">
        <v>160</v>
      </c>
      <c r="FU120" s="573"/>
      <c r="FV120" s="175"/>
      <c r="FW120" s="174">
        <v>160</v>
      </c>
      <c r="FX120" s="573"/>
      <c r="FY120" s="175"/>
      <c r="FZ120" s="174">
        <v>160</v>
      </c>
      <c r="GA120" s="573"/>
      <c r="GB120" s="175"/>
      <c r="GC120" s="174">
        <v>160</v>
      </c>
      <c r="GD120" s="573"/>
      <c r="GE120" s="175"/>
      <c r="GF120" s="174">
        <v>160</v>
      </c>
      <c r="GG120" s="573"/>
      <c r="GH120" s="175"/>
      <c r="GI120" s="278">
        <f t="shared" si="83"/>
        <v>0</v>
      </c>
      <c r="GJ120" s="279">
        <f t="shared" si="84"/>
        <v>0</v>
      </c>
      <c r="GK120" s="280">
        <f t="shared" si="85"/>
        <v>0</v>
      </c>
      <c r="GL120" s="281">
        <f t="shared" si="86"/>
        <v>0</v>
      </c>
      <c r="GM120" s="1"/>
      <c r="GN120" s="1"/>
      <c r="GO120" s="174">
        <v>160</v>
      </c>
      <c r="GP120" s="573"/>
      <c r="GQ120" s="175"/>
      <c r="GR120" s="174">
        <v>160</v>
      </c>
      <c r="GS120" s="573"/>
      <c r="GT120" s="175"/>
      <c r="GU120" s="174">
        <v>160</v>
      </c>
      <c r="GV120" s="573"/>
      <c r="GW120" s="175"/>
      <c r="GX120" s="174">
        <v>160</v>
      </c>
      <c r="GY120" s="573"/>
      <c r="GZ120" s="175"/>
      <c r="HA120" s="174">
        <v>160</v>
      </c>
      <c r="HB120" s="573"/>
      <c r="HC120" s="175"/>
      <c r="HD120" s="174">
        <v>160</v>
      </c>
      <c r="HE120" s="573"/>
      <c r="HF120" s="175"/>
      <c r="HG120" s="174">
        <v>160</v>
      </c>
      <c r="HH120" s="573"/>
      <c r="HI120" s="175"/>
      <c r="HJ120" s="174">
        <v>160</v>
      </c>
      <c r="HK120" s="573"/>
      <c r="HL120" s="175"/>
      <c r="HM120" s="174">
        <v>160</v>
      </c>
      <c r="HN120" s="573"/>
      <c r="HO120" s="175"/>
      <c r="HP120" s="174">
        <v>160</v>
      </c>
      <c r="HQ120" s="573"/>
      <c r="HR120" s="175"/>
      <c r="HS120" s="174">
        <v>160</v>
      </c>
      <c r="HT120" s="573"/>
      <c r="HU120" s="175"/>
      <c r="HV120" s="174">
        <v>160</v>
      </c>
      <c r="HW120" s="573"/>
      <c r="HX120" s="175"/>
      <c r="HY120" s="278">
        <f t="shared" si="87"/>
        <v>0</v>
      </c>
      <c r="HZ120" s="279">
        <f t="shared" si="88"/>
        <v>0</v>
      </c>
      <c r="IA120" s="280">
        <f t="shared" si="89"/>
        <v>0</v>
      </c>
      <c r="IB120" s="281">
        <f t="shared" si="90"/>
        <v>0</v>
      </c>
      <c r="IC120" s="1"/>
      <c r="ID120" s="1"/>
      <c r="IE120" s="174">
        <v>160</v>
      </c>
      <c r="IF120" s="573"/>
      <c r="IG120" s="175"/>
      <c r="IH120" s="174">
        <v>160</v>
      </c>
      <c r="II120" s="573"/>
      <c r="IJ120" s="175"/>
      <c r="IK120" s="174">
        <v>160</v>
      </c>
      <c r="IL120" s="573"/>
      <c r="IM120" s="175"/>
      <c r="IN120" s="174">
        <v>160</v>
      </c>
      <c r="IO120" s="573"/>
      <c r="IP120" s="175"/>
      <c r="IQ120" s="174">
        <v>160</v>
      </c>
      <c r="IR120" s="573"/>
      <c r="IS120" s="175"/>
      <c r="IT120" s="174">
        <v>160</v>
      </c>
      <c r="IU120" s="573"/>
      <c r="IV120" s="175"/>
      <c r="IW120" s="174">
        <v>160</v>
      </c>
      <c r="IX120" s="573"/>
      <c r="IY120" s="175"/>
      <c r="IZ120" s="174">
        <v>160</v>
      </c>
      <c r="JA120" s="573"/>
      <c r="JB120" s="175"/>
      <c r="JC120" s="174">
        <v>160</v>
      </c>
      <c r="JD120" s="573"/>
      <c r="JE120" s="175"/>
      <c r="JF120" s="174">
        <v>160</v>
      </c>
      <c r="JG120" s="573"/>
      <c r="JH120" s="175"/>
      <c r="JI120" s="174">
        <v>160</v>
      </c>
      <c r="JJ120" s="573"/>
      <c r="JK120" s="175"/>
      <c r="JL120" s="174">
        <v>160</v>
      </c>
      <c r="JM120" s="573"/>
      <c r="JN120" s="175"/>
      <c r="JO120" s="278">
        <f t="shared" si="91"/>
        <v>0</v>
      </c>
      <c r="JP120" s="279">
        <f t="shared" si="92"/>
        <v>0</v>
      </c>
      <c r="JQ120" s="280">
        <f t="shared" si="93"/>
        <v>0</v>
      </c>
      <c r="JR120" s="281">
        <f t="shared" si="94"/>
        <v>0</v>
      </c>
      <c r="JS120" s="1"/>
      <c r="JT120" s="1"/>
      <c r="JU120" s="174">
        <v>160</v>
      </c>
      <c r="JV120" s="573"/>
      <c r="JW120" s="175"/>
      <c r="JX120" s="174">
        <v>160</v>
      </c>
      <c r="JY120" s="573"/>
      <c r="JZ120" s="175"/>
      <c r="KA120" s="174">
        <v>160</v>
      </c>
      <c r="KB120" s="573"/>
      <c r="KC120" s="175"/>
      <c r="KD120" s="174">
        <v>160</v>
      </c>
      <c r="KE120" s="573"/>
      <c r="KF120" s="175"/>
      <c r="KG120" s="174">
        <v>160</v>
      </c>
      <c r="KH120" s="573"/>
      <c r="KI120" s="175"/>
      <c r="KJ120" s="174">
        <v>160</v>
      </c>
      <c r="KK120" s="573"/>
      <c r="KL120" s="175"/>
      <c r="KM120" s="174">
        <v>160</v>
      </c>
      <c r="KN120" s="573"/>
      <c r="KO120" s="175"/>
      <c r="KP120" s="174">
        <v>160</v>
      </c>
      <c r="KQ120" s="573"/>
      <c r="KR120" s="175"/>
      <c r="KS120" s="174">
        <v>160</v>
      </c>
      <c r="KT120" s="573"/>
      <c r="KU120" s="175"/>
      <c r="KV120" s="174">
        <v>160</v>
      </c>
      <c r="KW120" s="573"/>
      <c r="KX120" s="175"/>
      <c r="KY120" s="174">
        <v>160</v>
      </c>
      <c r="KZ120" s="573"/>
      <c r="LA120" s="175"/>
      <c r="LB120" s="174">
        <v>160</v>
      </c>
      <c r="LC120" s="573"/>
      <c r="LD120" s="175"/>
      <c r="LE120" s="278">
        <f t="shared" si="95"/>
        <v>0</v>
      </c>
      <c r="LF120" s="279">
        <f t="shared" si="96"/>
        <v>0</v>
      </c>
      <c r="LG120" s="280">
        <f t="shared" si="97"/>
        <v>0</v>
      </c>
      <c r="LH120" s="281">
        <f t="shared" si="98"/>
        <v>0</v>
      </c>
      <c r="LI120" s="1"/>
      <c r="LJ120" s="1"/>
      <c r="LK120" s="174">
        <v>160</v>
      </c>
      <c r="LL120" s="573"/>
      <c r="LM120" s="175"/>
      <c r="LN120" s="174">
        <v>160</v>
      </c>
      <c r="LO120" s="573"/>
      <c r="LP120" s="175"/>
      <c r="LQ120" s="174">
        <v>160</v>
      </c>
      <c r="LR120" s="573"/>
      <c r="LS120" s="175"/>
      <c r="LT120" s="174">
        <v>160</v>
      </c>
      <c r="LU120" s="573"/>
      <c r="LV120" s="175"/>
      <c r="LW120" s="174">
        <v>160</v>
      </c>
      <c r="LX120" s="573"/>
      <c r="LY120" s="175"/>
      <c r="LZ120" s="174">
        <v>160</v>
      </c>
      <c r="MA120" s="573"/>
      <c r="MB120" s="175"/>
      <c r="MC120" s="174">
        <v>160</v>
      </c>
      <c r="MD120" s="573"/>
      <c r="ME120" s="175"/>
      <c r="MF120" s="174">
        <v>160</v>
      </c>
      <c r="MG120" s="573"/>
      <c r="MH120" s="175"/>
      <c r="MI120" s="174">
        <v>160</v>
      </c>
      <c r="MJ120" s="573"/>
      <c r="MK120" s="175"/>
      <c r="ML120" s="174">
        <v>160</v>
      </c>
      <c r="MM120" s="573"/>
      <c r="MN120" s="175"/>
      <c r="MO120" s="174">
        <v>160</v>
      </c>
      <c r="MP120" s="573"/>
      <c r="MQ120" s="175"/>
      <c r="MR120" s="174">
        <v>160</v>
      </c>
      <c r="MS120" s="573"/>
      <c r="MT120" s="175"/>
      <c r="MU120" s="278">
        <f t="shared" si="99"/>
        <v>0</v>
      </c>
      <c r="MV120" s="279">
        <f t="shared" si="100"/>
        <v>0</v>
      </c>
      <c r="MW120" s="280">
        <f t="shared" si="101"/>
        <v>0</v>
      </c>
      <c r="MX120" s="281">
        <f t="shared" si="102"/>
        <v>0</v>
      </c>
      <c r="MY120" s="1"/>
      <c r="MZ120" s="1"/>
      <c r="NA120" s="174">
        <v>160</v>
      </c>
      <c r="NB120" s="573"/>
      <c r="NC120" s="175"/>
      <c r="ND120" s="174">
        <v>160</v>
      </c>
      <c r="NE120" s="573"/>
      <c r="NF120" s="175"/>
      <c r="NG120" s="174">
        <v>160</v>
      </c>
      <c r="NH120" s="573"/>
      <c r="NI120" s="175"/>
      <c r="NJ120" s="174">
        <v>160</v>
      </c>
      <c r="NK120" s="573"/>
      <c r="NL120" s="175"/>
      <c r="NM120" s="174">
        <v>160</v>
      </c>
      <c r="NN120" s="573"/>
      <c r="NO120" s="175"/>
      <c r="NP120" s="174">
        <v>160</v>
      </c>
      <c r="NQ120" s="573"/>
      <c r="NR120" s="175"/>
      <c r="NS120" s="174">
        <v>160</v>
      </c>
      <c r="NT120" s="573"/>
      <c r="NU120" s="175"/>
      <c r="NV120" s="174">
        <v>160</v>
      </c>
      <c r="NW120" s="573"/>
      <c r="NX120" s="175"/>
      <c r="NY120" s="174">
        <v>160</v>
      </c>
      <c r="NZ120" s="573"/>
      <c r="OA120" s="175"/>
      <c r="OB120" s="174">
        <v>160</v>
      </c>
      <c r="OC120" s="573"/>
      <c r="OD120" s="175"/>
      <c r="OE120" s="174">
        <v>160</v>
      </c>
      <c r="OF120" s="573"/>
      <c r="OG120" s="175"/>
      <c r="OH120" s="174">
        <v>160</v>
      </c>
      <c r="OI120" s="573"/>
      <c r="OJ120" s="175"/>
      <c r="OK120" s="278">
        <f t="shared" si="103"/>
        <v>0</v>
      </c>
      <c r="OL120" s="279">
        <f t="shared" si="104"/>
        <v>0</v>
      </c>
      <c r="OM120" s="280">
        <f t="shared" si="105"/>
        <v>0</v>
      </c>
      <c r="ON120" s="281">
        <f t="shared" si="106"/>
        <v>0</v>
      </c>
      <c r="OO120" s="1"/>
      <c r="OP120" s="1"/>
      <c r="OQ120" s="571" t="s">
        <v>297</v>
      </c>
      <c r="OR120" s="577">
        <v>160</v>
      </c>
      <c r="OS120" s="573"/>
      <c r="OT120" s="175"/>
      <c r="OU120" s="278">
        <f t="shared" si="107"/>
        <v>0</v>
      </c>
      <c r="OV120" s="281">
        <f t="shared" si="108"/>
        <v>0</v>
      </c>
      <c r="OW120" s="280">
        <f t="shared" si="109"/>
        <v>0</v>
      </c>
      <c r="OX120" s="281">
        <f t="shared" si="110"/>
        <v>0</v>
      </c>
      <c r="OY120" s="574"/>
      <c r="OZ120" s="1"/>
      <c r="PA120" s="1"/>
      <c r="PB120" s="274">
        <f t="shared" si="115"/>
        <v>0</v>
      </c>
      <c r="PC120" s="275">
        <f t="shared" si="116"/>
        <v>0</v>
      </c>
      <c r="PD120" s="280">
        <f t="shared" si="117"/>
        <v>0</v>
      </c>
      <c r="PE120" s="281">
        <f t="shared" si="118"/>
        <v>0</v>
      </c>
      <c r="PF120" s="276">
        <f t="shared" si="119"/>
        <v>0</v>
      </c>
      <c r="PG120" s="277">
        <f t="shared" si="120"/>
        <v>0</v>
      </c>
      <c r="PH120" s="280">
        <f t="shared" si="121"/>
        <v>0</v>
      </c>
      <c r="PI120" s="279">
        <f t="shared" si="122"/>
        <v>0</v>
      </c>
      <c r="PJ120" s="406">
        <f t="shared" si="111"/>
        <v>0</v>
      </c>
      <c r="PK120" s="368">
        <f t="shared" si="112"/>
        <v>0</v>
      </c>
      <c r="PL120" s="409" t="s">
        <v>338</v>
      </c>
      <c r="PM120" s="373" t="s">
        <v>338</v>
      </c>
      <c r="PN120" s="406">
        <f t="shared" si="113"/>
        <v>0</v>
      </c>
      <c r="PO120" s="368">
        <f t="shared" si="114"/>
        <v>0</v>
      </c>
      <c r="PR120" s="1"/>
    </row>
    <row r="121" spans="2:434" s="26" customFormat="1" ht="16.5" customHeight="1" x14ac:dyDescent="0.25">
      <c r="B121" s="118" t="s">
        <v>268</v>
      </c>
      <c r="C121" s="1094"/>
      <c r="D121" s="1095"/>
      <c r="E121" s="320"/>
      <c r="F121" s="656">
        <v>1</v>
      </c>
      <c r="G121" s="321"/>
      <c r="H121" s="122"/>
      <c r="I121" s="112">
        <f>INT(ROUND(F121,2)*(IF(RIGHT(G121,1)="*",data!$J$3*H121+(IF(H121&gt;0, data!$K$3,0)),(IF(G121&gt;0,data!$J$3*RIGHT(G121,5)+data!$K$3,0)))))</f>
        <v>0</v>
      </c>
      <c r="J121" s="112">
        <f t="shared" si="128"/>
        <v>0</v>
      </c>
      <c r="K121" s="112"/>
      <c r="L121" s="317"/>
      <c r="M121" s="316"/>
      <c r="N121" s="112">
        <f>INT(ROUND(F121,2)*(IF(J121&gt;0,(IF(L121="ano",data!$J$6,0)),0)))</f>
        <v>0</v>
      </c>
      <c r="O121" s="114">
        <f t="shared" si="125"/>
        <v>0</v>
      </c>
      <c r="P121" s="123">
        <f t="shared" si="126"/>
        <v>0</v>
      </c>
      <c r="R121" s="116" t="str">
        <f t="shared" si="123"/>
        <v/>
      </c>
      <c r="S121" s="688"/>
      <c r="T121" s="117" t="s">
        <v>338</v>
      </c>
      <c r="U121" s="377" t="str">
        <f t="shared" si="124"/>
        <v/>
      </c>
      <c r="V121" s="26">
        <f t="shared" si="127"/>
        <v>0</v>
      </c>
      <c r="W121" s="26">
        <f t="shared" si="129"/>
        <v>0</v>
      </c>
      <c r="X121" s="26">
        <f>IF(OR(G121=data!$I$18,G121=data!$I$19,G121=data!$I$20,G121=data!$I$21,G121=data!$I$22,G121=data!$I$23,G121=data!$I$24,G121=data!$I$25,G121=data!$I$26,G121=data!$I$27,G121=data!$I$28,G121=data!$I$29,G121=data!$I$30,G121=data!$I$31,G121=data!$I$32,G121=data!$I$33,G121=data!$I$34,G121=data!$I$35,G121=data!$I$36,G121=data!$I$37,G121=data!$I$38,G121=data!$I$39,G121=data!$I$40,G121=data!$I$41,G121=data!$I$42,G121=data!$I$43,G121=data!$I$44),1,0)</f>
        <v>0</v>
      </c>
      <c r="Z121" s="176" t="s">
        <v>297</v>
      </c>
      <c r="AA121" s="10"/>
      <c r="AB121" s="10"/>
      <c r="AC121" s="168">
        <v>160</v>
      </c>
      <c r="AD121" s="328"/>
      <c r="AE121" s="223"/>
      <c r="AF121" s="168">
        <v>160</v>
      </c>
      <c r="AG121" s="328"/>
      <c r="AH121" s="223"/>
      <c r="AI121" s="168">
        <v>160</v>
      </c>
      <c r="AJ121" s="328"/>
      <c r="AK121" s="223"/>
      <c r="AL121" s="168">
        <v>160</v>
      </c>
      <c r="AM121" s="328"/>
      <c r="AN121" s="223"/>
      <c r="AO121" s="168">
        <v>160</v>
      </c>
      <c r="AP121" s="328"/>
      <c r="AQ121" s="223"/>
      <c r="AR121" s="168">
        <v>160</v>
      </c>
      <c r="AS121" s="328"/>
      <c r="AT121" s="223"/>
      <c r="AU121" s="168">
        <v>160</v>
      </c>
      <c r="AV121" s="328"/>
      <c r="AW121" s="223"/>
      <c r="AX121" s="168">
        <v>160</v>
      </c>
      <c r="AY121" s="328"/>
      <c r="AZ121" s="223"/>
      <c r="BA121" s="168">
        <v>160</v>
      </c>
      <c r="BB121" s="328"/>
      <c r="BC121" s="223"/>
      <c r="BD121" s="168">
        <v>160</v>
      </c>
      <c r="BE121" s="328"/>
      <c r="BF121" s="223"/>
      <c r="BG121" s="168">
        <v>160</v>
      </c>
      <c r="BH121" s="328"/>
      <c r="BI121" s="223"/>
      <c r="BJ121" s="168">
        <v>160</v>
      </c>
      <c r="BK121" s="328"/>
      <c r="BL121" s="223"/>
      <c r="BM121" s="280">
        <f t="shared" si="71"/>
        <v>0</v>
      </c>
      <c r="BN121" s="279">
        <f t="shared" si="72"/>
        <v>0</v>
      </c>
      <c r="BO121" s="280">
        <f t="shared" si="73"/>
        <v>0</v>
      </c>
      <c r="BP121" s="281">
        <f t="shared" si="74"/>
        <v>0</v>
      </c>
      <c r="BQ121" s="1"/>
      <c r="BR121" s="1"/>
      <c r="BS121" s="164">
        <v>160</v>
      </c>
      <c r="BT121" s="327"/>
      <c r="BU121" s="177"/>
      <c r="BV121" s="164">
        <v>160</v>
      </c>
      <c r="BW121" s="327"/>
      <c r="BX121" s="177"/>
      <c r="BY121" s="164">
        <v>160</v>
      </c>
      <c r="BZ121" s="327"/>
      <c r="CA121" s="177"/>
      <c r="CB121" s="164">
        <v>160</v>
      </c>
      <c r="CC121" s="327"/>
      <c r="CD121" s="177"/>
      <c r="CE121" s="164">
        <v>160</v>
      </c>
      <c r="CF121" s="327"/>
      <c r="CG121" s="177"/>
      <c r="CH121" s="164">
        <v>160</v>
      </c>
      <c r="CI121" s="327"/>
      <c r="CJ121" s="177"/>
      <c r="CK121" s="164">
        <v>160</v>
      </c>
      <c r="CL121" s="327"/>
      <c r="CM121" s="177"/>
      <c r="CN121" s="164">
        <v>160</v>
      </c>
      <c r="CO121" s="327"/>
      <c r="CP121" s="177"/>
      <c r="CQ121" s="164">
        <v>160</v>
      </c>
      <c r="CR121" s="327"/>
      <c r="CS121" s="177"/>
      <c r="CT121" s="164">
        <v>160</v>
      </c>
      <c r="CU121" s="327"/>
      <c r="CV121" s="177"/>
      <c r="CW121" s="164">
        <v>160</v>
      </c>
      <c r="CX121" s="327"/>
      <c r="CY121" s="177"/>
      <c r="CZ121" s="164">
        <v>160</v>
      </c>
      <c r="DA121" s="327"/>
      <c r="DB121" s="177"/>
      <c r="DC121" s="278">
        <f t="shared" si="75"/>
        <v>0</v>
      </c>
      <c r="DD121" s="279">
        <f t="shared" si="76"/>
        <v>0</v>
      </c>
      <c r="DE121" s="280">
        <f t="shared" si="77"/>
        <v>0</v>
      </c>
      <c r="DF121" s="281">
        <f t="shared" si="78"/>
        <v>0</v>
      </c>
      <c r="DG121" s="1"/>
      <c r="DH121" s="1"/>
      <c r="DI121" s="164">
        <v>160</v>
      </c>
      <c r="DJ121" s="327"/>
      <c r="DK121" s="177"/>
      <c r="DL121" s="164">
        <v>160</v>
      </c>
      <c r="DM121" s="327"/>
      <c r="DN121" s="177"/>
      <c r="DO121" s="164">
        <v>160</v>
      </c>
      <c r="DP121" s="327"/>
      <c r="DQ121" s="177"/>
      <c r="DR121" s="164">
        <v>160</v>
      </c>
      <c r="DS121" s="327"/>
      <c r="DT121" s="177"/>
      <c r="DU121" s="164">
        <v>160</v>
      </c>
      <c r="DV121" s="327"/>
      <c r="DW121" s="177"/>
      <c r="DX121" s="164">
        <v>160</v>
      </c>
      <c r="DY121" s="327"/>
      <c r="DZ121" s="177"/>
      <c r="EA121" s="164">
        <v>160</v>
      </c>
      <c r="EB121" s="327"/>
      <c r="EC121" s="177"/>
      <c r="ED121" s="164">
        <v>160</v>
      </c>
      <c r="EE121" s="327"/>
      <c r="EF121" s="177"/>
      <c r="EG121" s="164">
        <v>160</v>
      </c>
      <c r="EH121" s="327"/>
      <c r="EI121" s="177"/>
      <c r="EJ121" s="164">
        <v>160</v>
      </c>
      <c r="EK121" s="327"/>
      <c r="EL121" s="177"/>
      <c r="EM121" s="164">
        <v>160</v>
      </c>
      <c r="EN121" s="327"/>
      <c r="EO121" s="177"/>
      <c r="EP121" s="164">
        <v>160</v>
      </c>
      <c r="EQ121" s="327"/>
      <c r="ER121" s="177"/>
      <c r="ES121" s="278">
        <f t="shared" si="79"/>
        <v>0</v>
      </c>
      <c r="ET121" s="279">
        <f t="shared" si="80"/>
        <v>0</v>
      </c>
      <c r="EU121" s="280">
        <f t="shared" si="81"/>
        <v>0</v>
      </c>
      <c r="EV121" s="281">
        <f t="shared" si="82"/>
        <v>0</v>
      </c>
      <c r="EW121" s="1"/>
      <c r="EX121" s="1"/>
      <c r="EY121" s="164">
        <v>160</v>
      </c>
      <c r="EZ121" s="327"/>
      <c r="FA121" s="177"/>
      <c r="FB121" s="164">
        <v>160</v>
      </c>
      <c r="FC121" s="327"/>
      <c r="FD121" s="177"/>
      <c r="FE121" s="164">
        <v>160</v>
      </c>
      <c r="FF121" s="327"/>
      <c r="FG121" s="177"/>
      <c r="FH121" s="164">
        <v>160</v>
      </c>
      <c r="FI121" s="327"/>
      <c r="FJ121" s="177"/>
      <c r="FK121" s="164">
        <v>160</v>
      </c>
      <c r="FL121" s="327"/>
      <c r="FM121" s="177"/>
      <c r="FN121" s="164">
        <v>160</v>
      </c>
      <c r="FO121" s="327"/>
      <c r="FP121" s="177"/>
      <c r="FQ121" s="164">
        <v>160</v>
      </c>
      <c r="FR121" s="327"/>
      <c r="FS121" s="177"/>
      <c r="FT121" s="164">
        <v>160</v>
      </c>
      <c r="FU121" s="327"/>
      <c r="FV121" s="177"/>
      <c r="FW121" s="164">
        <v>160</v>
      </c>
      <c r="FX121" s="327"/>
      <c r="FY121" s="177"/>
      <c r="FZ121" s="164">
        <v>160</v>
      </c>
      <c r="GA121" s="327"/>
      <c r="GB121" s="177"/>
      <c r="GC121" s="164">
        <v>160</v>
      </c>
      <c r="GD121" s="327"/>
      <c r="GE121" s="177"/>
      <c r="GF121" s="164">
        <v>160</v>
      </c>
      <c r="GG121" s="327"/>
      <c r="GH121" s="177"/>
      <c r="GI121" s="278">
        <f t="shared" si="83"/>
        <v>0</v>
      </c>
      <c r="GJ121" s="279">
        <f t="shared" si="84"/>
        <v>0</v>
      </c>
      <c r="GK121" s="280">
        <f t="shared" si="85"/>
        <v>0</v>
      </c>
      <c r="GL121" s="281">
        <f t="shared" si="86"/>
        <v>0</v>
      </c>
      <c r="GM121" s="1"/>
      <c r="GN121" s="1"/>
      <c r="GO121" s="164">
        <v>160</v>
      </c>
      <c r="GP121" s="327"/>
      <c r="GQ121" s="177"/>
      <c r="GR121" s="164">
        <v>160</v>
      </c>
      <c r="GS121" s="327"/>
      <c r="GT121" s="177"/>
      <c r="GU121" s="164">
        <v>160</v>
      </c>
      <c r="GV121" s="327"/>
      <c r="GW121" s="177"/>
      <c r="GX121" s="164">
        <v>160</v>
      </c>
      <c r="GY121" s="327"/>
      <c r="GZ121" s="177"/>
      <c r="HA121" s="164">
        <v>160</v>
      </c>
      <c r="HB121" s="327"/>
      <c r="HC121" s="177"/>
      <c r="HD121" s="164">
        <v>160</v>
      </c>
      <c r="HE121" s="327"/>
      <c r="HF121" s="177"/>
      <c r="HG121" s="164">
        <v>160</v>
      </c>
      <c r="HH121" s="327"/>
      <c r="HI121" s="177"/>
      <c r="HJ121" s="164">
        <v>160</v>
      </c>
      <c r="HK121" s="327"/>
      <c r="HL121" s="177"/>
      <c r="HM121" s="164">
        <v>160</v>
      </c>
      <c r="HN121" s="327"/>
      <c r="HO121" s="177"/>
      <c r="HP121" s="164">
        <v>160</v>
      </c>
      <c r="HQ121" s="327"/>
      <c r="HR121" s="177"/>
      <c r="HS121" s="164">
        <v>160</v>
      </c>
      <c r="HT121" s="327"/>
      <c r="HU121" s="177"/>
      <c r="HV121" s="164">
        <v>160</v>
      </c>
      <c r="HW121" s="327"/>
      <c r="HX121" s="177"/>
      <c r="HY121" s="278">
        <f t="shared" si="87"/>
        <v>0</v>
      </c>
      <c r="HZ121" s="279">
        <f t="shared" si="88"/>
        <v>0</v>
      </c>
      <c r="IA121" s="280">
        <f t="shared" si="89"/>
        <v>0</v>
      </c>
      <c r="IB121" s="281">
        <f t="shared" si="90"/>
        <v>0</v>
      </c>
      <c r="IC121" s="1"/>
      <c r="ID121" s="1"/>
      <c r="IE121" s="164">
        <v>160</v>
      </c>
      <c r="IF121" s="327"/>
      <c r="IG121" s="177"/>
      <c r="IH121" s="164">
        <v>160</v>
      </c>
      <c r="II121" s="327"/>
      <c r="IJ121" s="177"/>
      <c r="IK121" s="164">
        <v>160</v>
      </c>
      <c r="IL121" s="327"/>
      <c r="IM121" s="177"/>
      <c r="IN121" s="164">
        <v>160</v>
      </c>
      <c r="IO121" s="327"/>
      <c r="IP121" s="177"/>
      <c r="IQ121" s="164">
        <v>160</v>
      </c>
      <c r="IR121" s="327"/>
      <c r="IS121" s="177"/>
      <c r="IT121" s="164">
        <v>160</v>
      </c>
      <c r="IU121" s="327"/>
      <c r="IV121" s="177"/>
      <c r="IW121" s="164">
        <v>160</v>
      </c>
      <c r="IX121" s="327"/>
      <c r="IY121" s="177"/>
      <c r="IZ121" s="164">
        <v>160</v>
      </c>
      <c r="JA121" s="327"/>
      <c r="JB121" s="177"/>
      <c r="JC121" s="164">
        <v>160</v>
      </c>
      <c r="JD121" s="327"/>
      <c r="JE121" s="177"/>
      <c r="JF121" s="164">
        <v>160</v>
      </c>
      <c r="JG121" s="327"/>
      <c r="JH121" s="177"/>
      <c r="JI121" s="164">
        <v>160</v>
      </c>
      <c r="JJ121" s="327"/>
      <c r="JK121" s="177"/>
      <c r="JL121" s="164">
        <v>160</v>
      </c>
      <c r="JM121" s="327"/>
      <c r="JN121" s="177"/>
      <c r="JO121" s="278">
        <f t="shared" si="91"/>
        <v>0</v>
      </c>
      <c r="JP121" s="279">
        <f t="shared" si="92"/>
        <v>0</v>
      </c>
      <c r="JQ121" s="280">
        <f t="shared" si="93"/>
        <v>0</v>
      </c>
      <c r="JR121" s="281">
        <f t="shared" si="94"/>
        <v>0</v>
      </c>
      <c r="JS121" s="1"/>
      <c r="JT121" s="1"/>
      <c r="JU121" s="164">
        <v>160</v>
      </c>
      <c r="JV121" s="327"/>
      <c r="JW121" s="177"/>
      <c r="JX121" s="164">
        <v>160</v>
      </c>
      <c r="JY121" s="327"/>
      <c r="JZ121" s="177"/>
      <c r="KA121" s="164">
        <v>160</v>
      </c>
      <c r="KB121" s="327"/>
      <c r="KC121" s="177"/>
      <c r="KD121" s="164">
        <v>160</v>
      </c>
      <c r="KE121" s="327"/>
      <c r="KF121" s="177"/>
      <c r="KG121" s="164">
        <v>160</v>
      </c>
      <c r="KH121" s="327"/>
      <c r="KI121" s="177"/>
      <c r="KJ121" s="164">
        <v>160</v>
      </c>
      <c r="KK121" s="327"/>
      <c r="KL121" s="177"/>
      <c r="KM121" s="164">
        <v>160</v>
      </c>
      <c r="KN121" s="327"/>
      <c r="KO121" s="177"/>
      <c r="KP121" s="164">
        <v>160</v>
      </c>
      <c r="KQ121" s="327"/>
      <c r="KR121" s="177"/>
      <c r="KS121" s="164">
        <v>160</v>
      </c>
      <c r="KT121" s="327"/>
      <c r="KU121" s="177"/>
      <c r="KV121" s="164">
        <v>160</v>
      </c>
      <c r="KW121" s="327"/>
      <c r="KX121" s="177"/>
      <c r="KY121" s="164">
        <v>160</v>
      </c>
      <c r="KZ121" s="327"/>
      <c r="LA121" s="177"/>
      <c r="LB121" s="164">
        <v>160</v>
      </c>
      <c r="LC121" s="327"/>
      <c r="LD121" s="177"/>
      <c r="LE121" s="278">
        <f t="shared" si="95"/>
        <v>0</v>
      </c>
      <c r="LF121" s="279">
        <f t="shared" si="96"/>
        <v>0</v>
      </c>
      <c r="LG121" s="280">
        <f t="shared" si="97"/>
        <v>0</v>
      </c>
      <c r="LH121" s="281">
        <f t="shared" si="98"/>
        <v>0</v>
      </c>
      <c r="LI121" s="1"/>
      <c r="LJ121" s="1"/>
      <c r="LK121" s="164">
        <v>160</v>
      </c>
      <c r="LL121" s="327"/>
      <c r="LM121" s="177"/>
      <c r="LN121" s="164">
        <v>160</v>
      </c>
      <c r="LO121" s="327"/>
      <c r="LP121" s="177"/>
      <c r="LQ121" s="164">
        <v>160</v>
      </c>
      <c r="LR121" s="327"/>
      <c r="LS121" s="177"/>
      <c r="LT121" s="164">
        <v>160</v>
      </c>
      <c r="LU121" s="327"/>
      <c r="LV121" s="177"/>
      <c r="LW121" s="164">
        <v>160</v>
      </c>
      <c r="LX121" s="327"/>
      <c r="LY121" s="177"/>
      <c r="LZ121" s="164">
        <v>160</v>
      </c>
      <c r="MA121" s="327"/>
      <c r="MB121" s="177"/>
      <c r="MC121" s="164">
        <v>160</v>
      </c>
      <c r="MD121" s="327"/>
      <c r="ME121" s="177"/>
      <c r="MF121" s="164">
        <v>160</v>
      </c>
      <c r="MG121" s="327"/>
      <c r="MH121" s="177"/>
      <c r="MI121" s="164">
        <v>160</v>
      </c>
      <c r="MJ121" s="327"/>
      <c r="MK121" s="177"/>
      <c r="ML121" s="164">
        <v>160</v>
      </c>
      <c r="MM121" s="327"/>
      <c r="MN121" s="177"/>
      <c r="MO121" s="164">
        <v>160</v>
      </c>
      <c r="MP121" s="327"/>
      <c r="MQ121" s="177"/>
      <c r="MR121" s="164">
        <v>160</v>
      </c>
      <c r="MS121" s="327"/>
      <c r="MT121" s="177"/>
      <c r="MU121" s="278">
        <f t="shared" si="99"/>
        <v>0</v>
      </c>
      <c r="MV121" s="279">
        <f t="shared" si="100"/>
        <v>0</v>
      </c>
      <c r="MW121" s="280">
        <f t="shared" si="101"/>
        <v>0</v>
      </c>
      <c r="MX121" s="281">
        <f t="shared" si="102"/>
        <v>0</v>
      </c>
      <c r="MY121" s="1"/>
      <c r="MZ121" s="1"/>
      <c r="NA121" s="164">
        <v>160</v>
      </c>
      <c r="NB121" s="327"/>
      <c r="NC121" s="177"/>
      <c r="ND121" s="164">
        <v>160</v>
      </c>
      <c r="NE121" s="327"/>
      <c r="NF121" s="177"/>
      <c r="NG121" s="164">
        <v>160</v>
      </c>
      <c r="NH121" s="327"/>
      <c r="NI121" s="177"/>
      <c r="NJ121" s="164">
        <v>160</v>
      </c>
      <c r="NK121" s="327"/>
      <c r="NL121" s="177"/>
      <c r="NM121" s="164">
        <v>160</v>
      </c>
      <c r="NN121" s="327"/>
      <c r="NO121" s="177"/>
      <c r="NP121" s="164">
        <v>160</v>
      </c>
      <c r="NQ121" s="327"/>
      <c r="NR121" s="177"/>
      <c r="NS121" s="164">
        <v>160</v>
      </c>
      <c r="NT121" s="327"/>
      <c r="NU121" s="177"/>
      <c r="NV121" s="164">
        <v>160</v>
      </c>
      <c r="NW121" s="327"/>
      <c r="NX121" s="177"/>
      <c r="NY121" s="164">
        <v>160</v>
      </c>
      <c r="NZ121" s="327"/>
      <c r="OA121" s="177"/>
      <c r="OB121" s="164">
        <v>160</v>
      </c>
      <c r="OC121" s="327"/>
      <c r="OD121" s="177"/>
      <c r="OE121" s="164">
        <v>160</v>
      </c>
      <c r="OF121" s="327"/>
      <c r="OG121" s="177"/>
      <c r="OH121" s="164">
        <v>160</v>
      </c>
      <c r="OI121" s="327"/>
      <c r="OJ121" s="177"/>
      <c r="OK121" s="278">
        <f t="shared" si="103"/>
        <v>0</v>
      </c>
      <c r="OL121" s="279">
        <f t="shared" si="104"/>
        <v>0</v>
      </c>
      <c r="OM121" s="280">
        <f t="shared" si="105"/>
        <v>0</v>
      </c>
      <c r="ON121" s="281">
        <f t="shared" si="106"/>
        <v>0</v>
      </c>
      <c r="OO121" s="1"/>
      <c r="OP121" s="1"/>
      <c r="OQ121" s="283" t="s">
        <v>297</v>
      </c>
      <c r="OR121" s="354">
        <v>160</v>
      </c>
      <c r="OS121" s="327"/>
      <c r="OT121" s="177"/>
      <c r="OU121" s="278">
        <f t="shared" si="107"/>
        <v>0</v>
      </c>
      <c r="OV121" s="281">
        <f t="shared" si="108"/>
        <v>0</v>
      </c>
      <c r="OW121" s="280">
        <f t="shared" si="109"/>
        <v>0</v>
      </c>
      <c r="OX121" s="281">
        <f t="shared" si="110"/>
        <v>0</v>
      </c>
      <c r="OY121" s="293"/>
      <c r="OZ121" s="1"/>
      <c r="PA121" s="1"/>
      <c r="PB121" s="274">
        <f t="shared" si="115"/>
        <v>0</v>
      </c>
      <c r="PC121" s="275">
        <f t="shared" si="116"/>
        <v>0</v>
      </c>
      <c r="PD121" s="280">
        <f t="shared" si="117"/>
        <v>0</v>
      </c>
      <c r="PE121" s="281">
        <f t="shared" si="118"/>
        <v>0</v>
      </c>
      <c r="PF121" s="276">
        <f t="shared" si="119"/>
        <v>0</v>
      </c>
      <c r="PG121" s="277">
        <f t="shared" si="120"/>
        <v>0</v>
      </c>
      <c r="PH121" s="280">
        <f t="shared" si="121"/>
        <v>0</v>
      </c>
      <c r="PI121" s="279">
        <f t="shared" si="122"/>
        <v>0</v>
      </c>
      <c r="PJ121" s="406">
        <f t="shared" si="111"/>
        <v>0</v>
      </c>
      <c r="PK121" s="368">
        <f t="shared" si="112"/>
        <v>0</v>
      </c>
      <c r="PL121" s="409" t="s">
        <v>338</v>
      </c>
      <c r="PM121" s="373" t="s">
        <v>338</v>
      </c>
      <c r="PN121" s="406">
        <f t="shared" si="113"/>
        <v>0</v>
      </c>
      <c r="PO121" s="368">
        <f t="shared" si="114"/>
        <v>0</v>
      </c>
      <c r="PR121" s="1"/>
    </row>
    <row r="122" spans="2:434" s="26" customFormat="1" ht="15" hidden="1" customHeight="1" x14ac:dyDescent="0.25">
      <c r="B122" s="118"/>
      <c r="C122" s="1092"/>
      <c r="D122" s="1093"/>
      <c r="E122" s="590"/>
      <c r="F122" s="656"/>
      <c r="G122" s="591"/>
      <c r="H122" s="119"/>
      <c r="I122" s="112">
        <f>INT(ROUND(F122,2)*(IF(RIGHT(G122,1)="*",data!$J$3*H122+(IF(H122&gt;0, data!$K$3,0)),(IF(G122&gt;0,data!$J$3*RIGHT(G122,5)+data!$K$3,0)))))</f>
        <v>0</v>
      </c>
      <c r="J122" s="112">
        <f t="shared" si="128"/>
        <v>0</v>
      </c>
      <c r="K122" s="112"/>
      <c r="L122" s="537"/>
      <c r="M122" s="536"/>
      <c r="N122" s="112">
        <f>INT(ROUND(F122,2)*(IF(J122&gt;0,(IF(L122="ano",data!$J$6,0)),0)))</f>
        <v>0</v>
      </c>
      <c r="O122" s="114">
        <f t="shared" si="125"/>
        <v>0</v>
      </c>
      <c r="P122" s="123">
        <f t="shared" si="126"/>
        <v>0</v>
      </c>
      <c r="R122" s="116" t="str">
        <f t="shared" si="123"/>
        <v/>
      </c>
      <c r="S122" s="688"/>
      <c r="T122" s="117" t="s">
        <v>338</v>
      </c>
      <c r="U122" s="377" t="str">
        <f t="shared" si="124"/>
        <v/>
      </c>
      <c r="V122" s="26">
        <f t="shared" si="127"/>
        <v>0</v>
      </c>
      <c r="W122" s="26">
        <f t="shared" si="129"/>
        <v>0</v>
      </c>
      <c r="X122" s="26">
        <f>IF(OR(G122=data!$I$18,G122=data!$I$19,G122=data!$I$20,G122=data!$I$21,G122=data!$I$22,G122=data!$I$23,G122=data!$I$24,G122=data!$I$25,G122=data!$I$26,G122=data!$I$27,G122=data!$I$28,G122=data!$I$29,G122=data!$I$30,G122=data!$I$31,G122=data!$I$32,G122=data!$I$33,G122=data!$I$34,G122=data!$I$35,G122=data!$I$36,G122=data!$I$37,G122=data!$I$38,G122=data!$I$39,G122=data!$I$40,G122=data!$I$41,G122=data!$I$42,G122=data!$I$43,G122=data!$I$44),1,0)</f>
        <v>0</v>
      </c>
      <c r="Z122" s="173" t="s">
        <v>297</v>
      </c>
      <c r="AA122" s="10"/>
      <c r="AB122" s="10"/>
      <c r="AC122" s="560">
        <v>160</v>
      </c>
      <c r="AD122" s="561"/>
      <c r="AE122" s="562"/>
      <c r="AF122" s="560">
        <v>160</v>
      </c>
      <c r="AG122" s="561"/>
      <c r="AH122" s="562"/>
      <c r="AI122" s="560">
        <v>160</v>
      </c>
      <c r="AJ122" s="561"/>
      <c r="AK122" s="562"/>
      <c r="AL122" s="560">
        <v>160</v>
      </c>
      <c r="AM122" s="561"/>
      <c r="AN122" s="562"/>
      <c r="AO122" s="560">
        <v>160</v>
      </c>
      <c r="AP122" s="561"/>
      <c r="AQ122" s="562"/>
      <c r="AR122" s="560">
        <v>160</v>
      </c>
      <c r="AS122" s="561"/>
      <c r="AT122" s="562"/>
      <c r="AU122" s="560">
        <v>160</v>
      </c>
      <c r="AV122" s="561"/>
      <c r="AW122" s="562"/>
      <c r="AX122" s="560">
        <v>160</v>
      </c>
      <c r="AY122" s="561"/>
      <c r="AZ122" s="562"/>
      <c r="BA122" s="560">
        <v>160</v>
      </c>
      <c r="BB122" s="561"/>
      <c r="BC122" s="562"/>
      <c r="BD122" s="560">
        <v>160</v>
      </c>
      <c r="BE122" s="561"/>
      <c r="BF122" s="562"/>
      <c r="BG122" s="560">
        <v>160</v>
      </c>
      <c r="BH122" s="561"/>
      <c r="BI122" s="562"/>
      <c r="BJ122" s="560">
        <v>160</v>
      </c>
      <c r="BK122" s="561"/>
      <c r="BL122" s="562"/>
      <c r="BM122" s="280">
        <f t="shared" si="71"/>
        <v>0</v>
      </c>
      <c r="BN122" s="279">
        <f t="shared" si="72"/>
        <v>0</v>
      </c>
      <c r="BO122" s="280">
        <f t="shared" si="73"/>
        <v>0</v>
      </c>
      <c r="BP122" s="281">
        <f t="shared" si="74"/>
        <v>0</v>
      </c>
      <c r="BQ122" s="1"/>
      <c r="BR122" s="1"/>
      <c r="BS122" s="174">
        <v>160</v>
      </c>
      <c r="BT122" s="573"/>
      <c r="BU122" s="175"/>
      <c r="BV122" s="174">
        <v>160</v>
      </c>
      <c r="BW122" s="573"/>
      <c r="BX122" s="175"/>
      <c r="BY122" s="174">
        <v>160</v>
      </c>
      <c r="BZ122" s="573"/>
      <c r="CA122" s="175"/>
      <c r="CB122" s="174">
        <v>160</v>
      </c>
      <c r="CC122" s="573"/>
      <c r="CD122" s="175"/>
      <c r="CE122" s="174">
        <v>160</v>
      </c>
      <c r="CF122" s="573"/>
      <c r="CG122" s="175"/>
      <c r="CH122" s="174">
        <v>160</v>
      </c>
      <c r="CI122" s="573"/>
      <c r="CJ122" s="175"/>
      <c r="CK122" s="174">
        <v>160</v>
      </c>
      <c r="CL122" s="573"/>
      <c r="CM122" s="175"/>
      <c r="CN122" s="174">
        <v>160</v>
      </c>
      <c r="CO122" s="573"/>
      <c r="CP122" s="175"/>
      <c r="CQ122" s="174">
        <v>160</v>
      </c>
      <c r="CR122" s="573"/>
      <c r="CS122" s="175"/>
      <c r="CT122" s="174">
        <v>160</v>
      </c>
      <c r="CU122" s="573"/>
      <c r="CV122" s="175"/>
      <c r="CW122" s="174">
        <v>160</v>
      </c>
      <c r="CX122" s="573"/>
      <c r="CY122" s="175"/>
      <c r="CZ122" s="174">
        <v>160</v>
      </c>
      <c r="DA122" s="573"/>
      <c r="DB122" s="175"/>
      <c r="DC122" s="278">
        <f t="shared" si="75"/>
        <v>0</v>
      </c>
      <c r="DD122" s="279">
        <f t="shared" si="76"/>
        <v>0</v>
      </c>
      <c r="DE122" s="280">
        <f t="shared" si="77"/>
        <v>0</v>
      </c>
      <c r="DF122" s="281">
        <f t="shared" si="78"/>
        <v>0</v>
      </c>
      <c r="DG122" s="1"/>
      <c r="DH122" s="1"/>
      <c r="DI122" s="174">
        <v>160</v>
      </c>
      <c r="DJ122" s="573"/>
      <c r="DK122" s="175"/>
      <c r="DL122" s="174">
        <v>160</v>
      </c>
      <c r="DM122" s="573"/>
      <c r="DN122" s="175"/>
      <c r="DO122" s="174">
        <v>160</v>
      </c>
      <c r="DP122" s="573"/>
      <c r="DQ122" s="175"/>
      <c r="DR122" s="174">
        <v>160</v>
      </c>
      <c r="DS122" s="573"/>
      <c r="DT122" s="175"/>
      <c r="DU122" s="174">
        <v>160</v>
      </c>
      <c r="DV122" s="573"/>
      <c r="DW122" s="175"/>
      <c r="DX122" s="174">
        <v>160</v>
      </c>
      <c r="DY122" s="573"/>
      <c r="DZ122" s="175"/>
      <c r="EA122" s="174">
        <v>160</v>
      </c>
      <c r="EB122" s="573"/>
      <c r="EC122" s="175"/>
      <c r="ED122" s="174">
        <v>160</v>
      </c>
      <c r="EE122" s="573"/>
      <c r="EF122" s="175"/>
      <c r="EG122" s="174">
        <v>160</v>
      </c>
      <c r="EH122" s="573"/>
      <c r="EI122" s="175"/>
      <c r="EJ122" s="174">
        <v>160</v>
      </c>
      <c r="EK122" s="573"/>
      <c r="EL122" s="175"/>
      <c r="EM122" s="174">
        <v>160</v>
      </c>
      <c r="EN122" s="573"/>
      <c r="EO122" s="175"/>
      <c r="EP122" s="174">
        <v>160</v>
      </c>
      <c r="EQ122" s="573"/>
      <c r="ER122" s="175"/>
      <c r="ES122" s="278">
        <f t="shared" si="79"/>
        <v>0</v>
      </c>
      <c r="ET122" s="279">
        <f t="shared" si="80"/>
        <v>0</v>
      </c>
      <c r="EU122" s="280">
        <f t="shared" si="81"/>
        <v>0</v>
      </c>
      <c r="EV122" s="281">
        <f t="shared" si="82"/>
        <v>0</v>
      </c>
      <c r="EW122" s="1"/>
      <c r="EX122" s="1"/>
      <c r="EY122" s="174">
        <v>160</v>
      </c>
      <c r="EZ122" s="573"/>
      <c r="FA122" s="175"/>
      <c r="FB122" s="174">
        <v>160</v>
      </c>
      <c r="FC122" s="573"/>
      <c r="FD122" s="175"/>
      <c r="FE122" s="174">
        <v>160</v>
      </c>
      <c r="FF122" s="573"/>
      <c r="FG122" s="175"/>
      <c r="FH122" s="174">
        <v>160</v>
      </c>
      <c r="FI122" s="573"/>
      <c r="FJ122" s="175"/>
      <c r="FK122" s="174">
        <v>160</v>
      </c>
      <c r="FL122" s="573"/>
      <c r="FM122" s="175"/>
      <c r="FN122" s="174">
        <v>160</v>
      </c>
      <c r="FO122" s="573"/>
      <c r="FP122" s="175"/>
      <c r="FQ122" s="174">
        <v>160</v>
      </c>
      <c r="FR122" s="573"/>
      <c r="FS122" s="175"/>
      <c r="FT122" s="174">
        <v>160</v>
      </c>
      <c r="FU122" s="573"/>
      <c r="FV122" s="175"/>
      <c r="FW122" s="174">
        <v>160</v>
      </c>
      <c r="FX122" s="573"/>
      <c r="FY122" s="175"/>
      <c r="FZ122" s="174">
        <v>160</v>
      </c>
      <c r="GA122" s="573"/>
      <c r="GB122" s="175"/>
      <c r="GC122" s="174">
        <v>160</v>
      </c>
      <c r="GD122" s="573"/>
      <c r="GE122" s="175"/>
      <c r="GF122" s="174">
        <v>160</v>
      </c>
      <c r="GG122" s="573"/>
      <c r="GH122" s="175"/>
      <c r="GI122" s="278">
        <f t="shared" si="83"/>
        <v>0</v>
      </c>
      <c r="GJ122" s="279">
        <f t="shared" si="84"/>
        <v>0</v>
      </c>
      <c r="GK122" s="280">
        <f t="shared" si="85"/>
        <v>0</v>
      </c>
      <c r="GL122" s="281">
        <f t="shared" si="86"/>
        <v>0</v>
      </c>
      <c r="GM122" s="1"/>
      <c r="GN122" s="1"/>
      <c r="GO122" s="174">
        <v>160</v>
      </c>
      <c r="GP122" s="573"/>
      <c r="GQ122" s="175"/>
      <c r="GR122" s="174">
        <v>160</v>
      </c>
      <c r="GS122" s="573"/>
      <c r="GT122" s="175"/>
      <c r="GU122" s="174">
        <v>160</v>
      </c>
      <c r="GV122" s="573"/>
      <c r="GW122" s="175"/>
      <c r="GX122" s="174">
        <v>160</v>
      </c>
      <c r="GY122" s="573"/>
      <c r="GZ122" s="175"/>
      <c r="HA122" s="174">
        <v>160</v>
      </c>
      <c r="HB122" s="573"/>
      <c r="HC122" s="175"/>
      <c r="HD122" s="174">
        <v>160</v>
      </c>
      <c r="HE122" s="573"/>
      <c r="HF122" s="175"/>
      <c r="HG122" s="174">
        <v>160</v>
      </c>
      <c r="HH122" s="573"/>
      <c r="HI122" s="175"/>
      <c r="HJ122" s="174">
        <v>160</v>
      </c>
      <c r="HK122" s="573"/>
      <c r="HL122" s="175"/>
      <c r="HM122" s="174">
        <v>160</v>
      </c>
      <c r="HN122" s="573"/>
      <c r="HO122" s="175"/>
      <c r="HP122" s="174">
        <v>160</v>
      </c>
      <c r="HQ122" s="573"/>
      <c r="HR122" s="175"/>
      <c r="HS122" s="174">
        <v>160</v>
      </c>
      <c r="HT122" s="573"/>
      <c r="HU122" s="175"/>
      <c r="HV122" s="174">
        <v>160</v>
      </c>
      <c r="HW122" s="573"/>
      <c r="HX122" s="175"/>
      <c r="HY122" s="278">
        <f t="shared" si="87"/>
        <v>0</v>
      </c>
      <c r="HZ122" s="279">
        <f t="shared" si="88"/>
        <v>0</v>
      </c>
      <c r="IA122" s="280">
        <f t="shared" si="89"/>
        <v>0</v>
      </c>
      <c r="IB122" s="281">
        <f t="shared" si="90"/>
        <v>0</v>
      </c>
      <c r="IC122" s="1"/>
      <c r="ID122" s="1"/>
      <c r="IE122" s="174">
        <v>160</v>
      </c>
      <c r="IF122" s="573"/>
      <c r="IG122" s="175"/>
      <c r="IH122" s="174">
        <v>160</v>
      </c>
      <c r="II122" s="573"/>
      <c r="IJ122" s="175"/>
      <c r="IK122" s="174">
        <v>160</v>
      </c>
      <c r="IL122" s="573"/>
      <c r="IM122" s="175"/>
      <c r="IN122" s="174">
        <v>160</v>
      </c>
      <c r="IO122" s="573"/>
      <c r="IP122" s="175"/>
      <c r="IQ122" s="174">
        <v>160</v>
      </c>
      <c r="IR122" s="573"/>
      <c r="IS122" s="175"/>
      <c r="IT122" s="174">
        <v>160</v>
      </c>
      <c r="IU122" s="573"/>
      <c r="IV122" s="175"/>
      <c r="IW122" s="174">
        <v>160</v>
      </c>
      <c r="IX122" s="573"/>
      <c r="IY122" s="175"/>
      <c r="IZ122" s="174">
        <v>160</v>
      </c>
      <c r="JA122" s="573"/>
      <c r="JB122" s="175"/>
      <c r="JC122" s="174">
        <v>160</v>
      </c>
      <c r="JD122" s="573"/>
      <c r="JE122" s="175"/>
      <c r="JF122" s="174">
        <v>160</v>
      </c>
      <c r="JG122" s="573"/>
      <c r="JH122" s="175"/>
      <c r="JI122" s="174">
        <v>160</v>
      </c>
      <c r="JJ122" s="573"/>
      <c r="JK122" s="175"/>
      <c r="JL122" s="174">
        <v>160</v>
      </c>
      <c r="JM122" s="573"/>
      <c r="JN122" s="175"/>
      <c r="JO122" s="278">
        <f t="shared" si="91"/>
        <v>0</v>
      </c>
      <c r="JP122" s="279">
        <f t="shared" si="92"/>
        <v>0</v>
      </c>
      <c r="JQ122" s="280">
        <f t="shared" si="93"/>
        <v>0</v>
      </c>
      <c r="JR122" s="281">
        <f t="shared" si="94"/>
        <v>0</v>
      </c>
      <c r="JS122" s="1"/>
      <c r="JT122" s="1"/>
      <c r="JU122" s="174">
        <v>160</v>
      </c>
      <c r="JV122" s="573"/>
      <c r="JW122" s="175"/>
      <c r="JX122" s="174">
        <v>160</v>
      </c>
      <c r="JY122" s="573"/>
      <c r="JZ122" s="175"/>
      <c r="KA122" s="174">
        <v>160</v>
      </c>
      <c r="KB122" s="573"/>
      <c r="KC122" s="175"/>
      <c r="KD122" s="174">
        <v>160</v>
      </c>
      <c r="KE122" s="573"/>
      <c r="KF122" s="175"/>
      <c r="KG122" s="174">
        <v>160</v>
      </c>
      <c r="KH122" s="573"/>
      <c r="KI122" s="175"/>
      <c r="KJ122" s="174">
        <v>160</v>
      </c>
      <c r="KK122" s="573"/>
      <c r="KL122" s="175"/>
      <c r="KM122" s="174">
        <v>160</v>
      </c>
      <c r="KN122" s="573"/>
      <c r="KO122" s="175"/>
      <c r="KP122" s="174">
        <v>160</v>
      </c>
      <c r="KQ122" s="573"/>
      <c r="KR122" s="175"/>
      <c r="KS122" s="174">
        <v>160</v>
      </c>
      <c r="KT122" s="573"/>
      <c r="KU122" s="175"/>
      <c r="KV122" s="174">
        <v>160</v>
      </c>
      <c r="KW122" s="573"/>
      <c r="KX122" s="175"/>
      <c r="KY122" s="174">
        <v>160</v>
      </c>
      <c r="KZ122" s="573"/>
      <c r="LA122" s="175"/>
      <c r="LB122" s="174">
        <v>160</v>
      </c>
      <c r="LC122" s="573"/>
      <c r="LD122" s="175"/>
      <c r="LE122" s="278">
        <f t="shared" si="95"/>
        <v>0</v>
      </c>
      <c r="LF122" s="279">
        <f t="shared" si="96"/>
        <v>0</v>
      </c>
      <c r="LG122" s="280">
        <f t="shared" si="97"/>
        <v>0</v>
      </c>
      <c r="LH122" s="281">
        <f t="shared" si="98"/>
        <v>0</v>
      </c>
      <c r="LI122" s="1"/>
      <c r="LJ122" s="1"/>
      <c r="LK122" s="174">
        <v>160</v>
      </c>
      <c r="LL122" s="573"/>
      <c r="LM122" s="175"/>
      <c r="LN122" s="174">
        <v>160</v>
      </c>
      <c r="LO122" s="573"/>
      <c r="LP122" s="175"/>
      <c r="LQ122" s="174">
        <v>160</v>
      </c>
      <c r="LR122" s="573"/>
      <c r="LS122" s="175"/>
      <c r="LT122" s="174">
        <v>160</v>
      </c>
      <c r="LU122" s="573"/>
      <c r="LV122" s="175"/>
      <c r="LW122" s="174">
        <v>160</v>
      </c>
      <c r="LX122" s="573"/>
      <c r="LY122" s="175"/>
      <c r="LZ122" s="174">
        <v>160</v>
      </c>
      <c r="MA122" s="573"/>
      <c r="MB122" s="175"/>
      <c r="MC122" s="174">
        <v>160</v>
      </c>
      <c r="MD122" s="573"/>
      <c r="ME122" s="175"/>
      <c r="MF122" s="174">
        <v>160</v>
      </c>
      <c r="MG122" s="573"/>
      <c r="MH122" s="175"/>
      <c r="MI122" s="174">
        <v>160</v>
      </c>
      <c r="MJ122" s="573"/>
      <c r="MK122" s="175"/>
      <c r="ML122" s="174">
        <v>160</v>
      </c>
      <c r="MM122" s="573"/>
      <c r="MN122" s="175"/>
      <c r="MO122" s="174">
        <v>160</v>
      </c>
      <c r="MP122" s="573"/>
      <c r="MQ122" s="175"/>
      <c r="MR122" s="174">
        <v>160</v>
      </c>
      <c r="MS122" s="573"/>
      <c r="MT122" s="175"/>
      <c r="MU122" s="278">
        <f t="shared" si="99"/>
        <v>0</v>
      </c>
      <c r="MV122" s="279">
        <f t="shared" si="100"/>
        <v>0</v>
      </c>
      <c r="MW122" s="280">
        <f t="shared" si="101"/>
        <v>0</v>
      </c>
      <c r="MX122" s="281">
        <f t="shared" si="102"/>
        <v>0</v>
      </c>
      <c r="MY122" s="1"/>
      <c r="MZ122" s="1"/>
      <c r="NA122" s="174">
        <v>160</v>
      </c>
      <c r="NB122" s="573"/>
      <c r="NC122" s="175"/>
      <c r="ND122" s="174">
        <v>160</v>
      </c>
      <c r="NE122" s="573"/>
      <c r="NF122" s="175"/>
      <c r="NG122" s="174">
        <v>160</v>
      </c>
      <c r="NH122" s="573"/>
      <c r="NI122" s="175"/>
      <c r="NJ122" s="174">
        <v>160</v>
      </c>
      <c r="NK122" s="573"/>
      <c r="NL122" s="175"/>
      <c r="NM122" s="174">
        <v>160</v>
      </c>
      <c r="NN122" s="573"/>
      <c r="NO122" s="175"/>
      <c r="NP122" s="174">
        <v>160</v>
      </c>
      <c r="NQ122" s="573"/>
      <c r="NR122" s="175"/>
      <c r="NS122" s="174">
        <v>160</v>
      </c>
      <c r="NT122" s="573"/>
      <c r="NU122" s="175"/>
      <c r="NV122" s="174">
        <v>160</v>
      </c>
      <c r="NW122" s="573"/>
      <c r="NX122" s="175"/>
      <c r="NY122" s="174">
        <v>160</v>
      </c>
      <c r="NZ122" s="573"/>
      <c r="OA122" s="175"/>
      <c r="OB122" s="174">
        <v>160</v>
      </c>
      <c r="OC122" s="573"/>
      <c r="OD122" s="175"/>
      <c r="OE122" s="174">
        <v>160</v>
      </c>
      <c r="OF122" s="573"/>
      <c r="OG122" s="175"/>
      <c r="OH122" s="174">
        <v>160</v>
      </c>
      <c r="OI122" s="573"/>
      <c r="OJ122" s="175"/>
      <c r="OK122" s="278">
        <f t="shared" si="103"/>
        <v>0</v>
      </c>
      <c r="OL122" s="279">
        <f t="shared" si="104"/>
        <v>0</v>
      </c>
      <c r="OM122" s="280">
        <f t="shared" si="105"/>
        <v>0</v>
      </c>
      <c r="ON122" s="281">
        <f t="shared" si="106"/>
        <v>0</v>
      </c>
      <c r="OO122" s="1"/>
      <c r="OP122" s="1"/>
      <c r="OQ122" s="571" t="s">
        <v>297</v>
      </c>
      <c r="OR122" s="577">
        <v>160</v>
      </c>
      <c r="OS122" s="573"/>
      <c r="OT122" s="175"/>
      <c r="OU122" s="278">
        <f t="shared" si="107"/>
        <v>0</v>
      </c>
      <c r="OV122" s="281">
        <f t="shared" si="108"/>
        <v>0</v>
      </c>
      <c r="OW122" s="280">
        <f t="shared" si="109"/>
        <v>0</v>
      </c>
      <c r="OX122" s="281">
        <f t="shared" si="110"/>
        <v>0</v>
      </c>
      <c r="OY122" s="574"/>
      <c r="OZ122" s="1"/>
      <c r="PA122" s="1"/>
      <c r="PB122" s="274">
        <f t="shared" si="115"/>
        <v>0</v>
      </c>
      <c r="PC122" s="275">
        <f t="shared" si="116"/>
        <v>0</v>
      </c>
      <c r="PD122" s="280">
        <f t="shared" si="117"/>
        <v>0</v>
      </c>
      <c r="PE122" s="281">
        <f t="shared" si="118"/>
        <v>0</v>
      </c>
      <c r="PF122" s="276">
        <f t="shared" si="119"/>
        <v>0</v>
      </c>
      <c r="PG122" s="277">
        <f t="shared" si="120"/>
        <v>0</v>
      </c>
      <c r="PH122" s="280">
        <f t="shared" si="121"/>
        <v>0</v>
      </c>
      <c r="PI122" s="279">
        <f t="shared" si="122"/>
        <v>0</v>
      </c>
      <c r="PJ122" s="406">
        <f t="shared" si="111"/>
        <v>0</v>
      </c>
      <c r="PK122" s="368">
        <f t="shared" si="112"/>
        <v>0</v>
      </c>
      <c r="PL122" s="409" t="s">
        <v>338</v>
      </c>
      <c r="PM122" s="373" t="s">
        <v>338</v>
      </c>
      <c r="PN122" s="406">
        <f t="shared" si="113"/>
        <v>0</v>
      </c>
      <c r="PO122" s="368">
        <f t="shared" si="114"/>
        <v>0</v>
      </c>
      <c r="PR122" s="1"/>
    </row>
    <row r="123" spans="2:434" s="26" customFormat="1" ht="16.5" customHeight="1" x14ac:dyDescent="0.25">
      <c r="B123" s="118" t="s">
        <v>269</v>
      </c>
      <c r="C123" s="1094"/>
      <c r="D123" s="1095"/>
      <c r="E123" s="320"/>
      <c r="F123" s="656">
        <v>1</v>
      </c>
      <c r="G123" s="321"/>
      <c r="H123" s="122"/>
      <c r="I123" s="112">
        <f>INT(ROUND(F123,2)*(IF(RIGHT(G123,1)="*",data!$J$3*H123+(IF(H123&gt;0, data!$K$3,0)),(IF(G123&gt;0,data!$J$3*RIGHT(G123,5)+data!$K$3,0)))))</f>
        <v>0</v>
      </c>
      <c r="J123" s="112">
        <f t="shared" si="128"/>
        <v>0</v>
      </c>
      <c r="K123" s="112"/>
      <c r="L123" s="317"/>
      <c r="M123" s="316"/>
      <c r="N123" s="112">
        <f>INT(ROUND(F123,2)*(IF(J123&gt;0,(IF(L123="ano",data!$J$6,0)),0)))</f>
        <v>0</v>
      </c>
      <c r="O123" s="114">
        <f t="shared" si="125"/>
        <v>0</v>
      </c>
      <c r="P123" s="123">
        <f t="shared" si="126"/>
        <v>0</v>
      </c>
      <c r="R123" s="116" t="str">
        <f t="shared" si="123"/>
        <v/>
      </c>
      <c r="S123" s="688"/>
      <c r="T123" s="117" t="s">
        <v>338</v>
      </c>
      <c r="U123" s="377" t="str">
        <f t="shared" si="124"/>
        <v/>
      </c>
      <c r="V123" s="26">
        <f t="shared" si="127"/>
        <v>0</v>
      </c>
      <c r="W123" s="26">
        <f t="shared" si="129"/>
        <v>0</v>
      </c>
      <c r="X123" s="26">
        <f>IF(OR(G123=data!$I$18,G123=data!$I$19,G123=data!$I$20,G123=data!$I$21,G123=data!$I$22,G123=data!$I$23,G123=data!$I$24,G123=data!$I$25,G123=data!$I$26,G123=data!$I$27,G123=data!$I$28,G123=data!$I$29,G123=data!$I$30,G123=data!$I$31,G123=data!$I$32,G123=data!$I$33,G123=data!$I$34,G123=data!$I$35,G123=data!$I$36,G123=data!$I$37,G123=data!$I$38,G123=data!$I$39,G123=data!$I$40,G123=data!$I$41,G123=data!$I$42,G123=data!$I$43,G123=data!$I$44),1,0)</f>
        <v>0</v>
      </c>
      <c r="Z123" s="176" t="s">
        <v>297</v>
      </c>
      <c r="AA123" s="10"/>
      <c r="AB123" s="10"/>
      <c r="AC123" s="168">
        <v>160</v>
      </c>
      <c r="AD123" s="328"/>
      <c r="AE123" s="223"/>
      <c r="AF123" s="168">
        <v>160</v>
      </c>
      <c r="AG123" s="328"/>
      <c r="AH123" s="223"/>
      <c r="AI123" s="168">
        <v>160</v>
      </c>
      <c r="AJ123" s="328"/>
      <c r="AK123" s="223"/>
      <c r="AL123" s="168">
        <v>160</v>
      </c>
      <c r="AM123" s="328"/>
      <c r="AN123" s="223"/>
      <c r="AO123" s="168">
        <v>160</v>
      </c>
      <c r="AP123" s="328"/>
      <c r="AQ123" s="223"/>
      <c r="AR123" s="168">
        <v>160</v>
      </c>
      <c r="AS123" s="328"/>
      <c r="AT123" s="223"/>
      <c r="AU123" s="168">
        <v>160</v>
      </c>
      <c r="AV123" s="328"/>
      <c r="AW123" s="223"/>
      <c r="AX123" s="168">
        <v>160</v>
      </c>
      <c r="AY123" s="328"/>
      <c r="AZ123" s="223"/>
      <c r="BA123" s="168">
        <v>160</v>
      </c>
      <c r="BB123" s="328"/>
      <c r="BC123" s="223"/>
      <c r="BD123" s="168">
        <v>160</v>
      </c>
      <c r="BE123" s="328"/>
      <c r="BF123" s="223"/>
      <c r="BG123" s="168">
        <v>160</v>
      </c>
      <c r="BH123" s="328"/>
      <c r="BI123" s="223"/>
      <c r="BJ123" s="168">
        <v>160</v>
      </c>
      <c r="BK123" s="328"/>
      <c r="BL123" s="223"/>
      <c r="BM123" s="280">
        <f t="shared" si="71"/>
        <v>0</v>
      </c>
      <c r="BN123" s="279">
        <f t="shared" si="72"/>
        <v>0</v>
      </c>
      <c r="BO123" s="280">
        <f t="shared" si="73"/>
        <v>0</v>
      </c>
      <c r="BP123" s="281">
        <f t="shared" si="74"/>
        <v>0</v>
      </c>
      <c r="BQ123" s="1"/>
      <c r="BR123" s="1"/>
      <c r="BS123" s="164">
        <v>160</v>
      </c>
      <c r="BT123" s="327"/>
      <c r="BU123" s="177"/>
      <c r="BV123" s="164">
        <v>160</v>
      </c>
      <c r="BW123" s="327"/>
      <c r="BX123" s="177"/>
      <c r="BY123" s="164">
        <v>160</v>
      </c>
      <c r="BZ123" s="327"/>
      <c r="CA123" s="177"/>
      <c r="CB123" s="164">
        <v>160</v>
      </c>
      <c r="CC123" s="327"/>
      <c r="CD123" s="177"/>
      <c r="CE123" s="164">
        <v>160</v>
      </c>
      <c r="CF123" s="327"/>
      <c r="CG123" s="177"/>
      <c r="CH123" s="164">
        <v>160</v>
      </c>
      <c r="CI123" s="327"/>
      <c r="CJ123" s="177"/>
      <c r="CK123" s="164">
        <v>160</v>
      </c>
      <c r="CL123" s="327"/>
      <c r="CM123" s="177"/>
      <c r="CN123" s="164">
        <v>160</v>
      </c>
      <c r="CO123" s="327"/>
      <c r="CP123" s="177"/>
      <c r="CQ123" s="164">
        <v>160</v>
      </c>
      <c r="CR123" s="327"/>
      <c r="CS123" s="177"/>
      <c r="CT123" s="164">
        <v>160</v>
      </c>
      <c r="CU123" s="327"/>
      <c r="CV123" s="177"/>
      <c r="CW123" s="164">
        <v>160</v>
      </c>
      <c r="CX123" s="327"/>
      <c r="CY123" s="177"/>
      <c r="CZ123" s="164">
        <v>160</v>
      </c>
      <c r="DA123" s="327"/>
      <c r="DB123" s="177"/>
      <c r="DC123" s="278">
        <f t="shared" si="75"/>
        <v>0</v>
      </c>
      <c r="DD123" s="279">
        <f t="shared" si="76"/>
        <v>0</v>
      </c>
      <c r="DE123" s="280">
        <f t="shared" si="77"/>
        <v>0</v>
      </c>
      <c r="DF123" s="281">
        <f t="shared" si="78"/>
        <v>0</v>
      </c>
      <c r="DG123" s="1"/>
      <c r="DH123" s="1"/>
      <c r="DI123" s="164">
        <v>160</v>
      </c>
      <c r="DJ123" s="327"/>
      <c r="DK123" s="177"/>
      <c r="DL123" s="164">
        <v>160</v>
      </c>
      <c r="DM123" s="327"/>
      <c r="DN123" s="177"/>
      <c r="DO123" s="164">
        <v>160</v>
      </c>
      <c r="DP123" s="327"/>
      <c r="DQ123" s="177"/>
      <c r="DR123" s="164">
        <v>160</v>
      </c>
      <c r="DS123" s="327"/>
      <c r="DT123" s="177"/>
      <c r="DU123" s="164">
        <v>160</v>
      </c>
      <c r="DV123" s="327"/>
      <c r="DW123" s="177"/>
      <c r="DX123" s="164">
        <v>160</v>
      </c>
      <c r="DY123" s="327"/>
      <c r="DZ123" s="177"/>
      <c r="EA123" s="164">
        <v>160</v>
      </c>
      <c r="EB123" s="327"/>
      <c r="EC123" s="177"/>
      <c r="ED123" s="164">
        <v>160</v>
      </c>
      <c r="EE123" s="327"/>
      <c r="EF123" s="177"/>
      <c r="EG123" s="164">
        <v>160</v>
      </c>
      <c r="EH123" s="327"/>
      <c r="EI123" s="177"/>
      <c r="EJ123" s="164">
        <v>160</v>
      </c>
      <c r="EK123" s="327"/>
      <c r="EL123" s="177"/>
      <c r="EM123" s="164">
        <v>160</v>
      </c>
      <c r="EN123" s="327"/>
      <c r="EO123" s="177"/>
      <c r="EP123" s="164">
        <v>160</v>
      </c>
      <c r="EQ123" s="327"/>
      <c r="ER123" s="177"/>
      <c r="ES123" s="278">
        <f t="shared" si="79"/>
        <v>0</v>
      </c>
      <c r="ET123" s="279">
        <f t="shared" si="80"/>
        <v>0</v>
      </c>
      <c r="EU123" s="280">
        <f t="shared" si="81"/>
        <v>0</v>
      </c>
      <c r="EV123" s="281">
        <f t="shared" si="82"/>
        <v>0</v>
      </c>
      <c r="EW123" s="1"/>
      <c r="EX123" s="1"/>
      <c r="EY123" s="164">
        <v>160</v>
      </c>
      <c r="EZ123" s="327"/>
      <c r="FA123" s="177"/>
      <c r="FB123" s="164">
        <v>160</v>
      </c>
      <c r="FC123" s="327"/>
      <c r="FD123" s="177"/>
      <c r="FE123" s="164">
        <v>160</v>
      </c>
      <c r="FF123" s="327"/>
      <c r="FG123" s="177"/>
      <c r="FH123" s="164">
        <v>160</v>
      </c>
      <c r="FI123" s="327"/>
      <c r="FJ123" s="177"/>
      <c r="FK123" s="164">
        <v>160</v>
      </c>
      <c r="FL123" s="327"/>
      <c r="FM123" s="177"/>
      <c r="FN123" s="164">
        <v>160</v>
      </c>
      <c r="FO123" s="327"/>
      <c r="FP123" s="177"/>
      <c r="FQ123" s="164">
        <v>160</v>
      </c>
      <c r="FR123" s="327"/>
      <c r="FS123" s="177"/>
      <c r="FT123" s="164">
        <v>160</v>
      </c>
      <c r="FU123" s="327"/>
      <c r="FV123" s="177"/>
      <c r="FW123" s="164">
        <v>160</v>
      </c>
      <c r="FX123" s="327"/>
      <c r="FY123" s="177"/>
      <c r="FZ123" s="164">
        <v>160</v>
      </c>
      <c r="GA123" s="327"/>
      <c r="GB123" s="177"/>
      <c r="GC123" s="164">
        <v>160</v>
      </c>
      <c r="GD123" s="327"/>
      <c r="GE123" s="177"/>
      <c r="GF123" s="164">
        <v>160</v>
      </c>
      <c r="GG123" s="327"/>
      <c r="GH123" s="177"/>
      <c r="GI123" s="278">
        <f t="shared" si="83"/>
        <v>0</v>
      </c>
      <c r="GJ123" s="279">
        <f t="shared" si="84"/>
        <v>0</v>
      </c>
      <c r="GK123" s="280">
        <f t="shared" si="85"/>
        <v>0</v>
      </c>
      <c r="GL123" s="281">
        <f t="shared" si="86"/>
        <v>0</v>
      </c>
      <c r="GM123" s="1"/>
      <c r="GN123" s="1"/>
      <c r="GO123" s="164">
        <v>160</v>
      </c>
      <c r="GP123" s="327"/>
      <c r="GQ123" s="177"/>
      <c r="GR123" s="164">
        <v>160</v>
      </c>
      <c r="GS123" s="327"/>
      <c r="GT123" s="177"/>
      <c r="GU123" s="164">
        <v>160</v>
      </c>
      <c r="GV123" s="327"/>
      <c r="GW123" s="177"/>
      <c r="GX123" s="164">
        <v>160</v>
      </c>
      <c r="GY123" s="327"/>
      <c r="GZ123" s="177"/>
      <c r="HA123" s="164">
        <v>160</v>
      </c>
      <c r="HB123" s="327"/>
      <c r="HC123" s="177"/>
      <c r="HD123" s="164">
        <v>160</v>
      </c>
      <c r="HE123" s="327"/>
      <c r="HF123" s="177"/>
      <c r="HG123" s="164">
        <v>160</v>
      </c>
      <c r="HH123" s="327"/>
      <c r="HI123" s="177"/>
      <c r="HJ123" s="164">
        <v>160</v>
      </c>
      <c r="HK123" s="327"/>
      <c r="HL123" s="177"/>
      <c r="HM123" s="164">
        <v>160</v>
      </c>
      <c r="HN123" s="327"/>
      <c r="HO123" s="177"/>
      <c r="HP123" s="164">
        <v>160</v>
      </c>
      <c r="HQ123" s="327"/>
      <c r="HR123" s="177"/>
      <c r="HS123" s="164">
        <v>160</v>
      </c>
      <c r="HT123" s="327"/>
      <c r="HU123" s="177"/>
      <c r="HV123" s="164">
        <v>160</v>
      </c>
      <c r="HW123" s="327"/>
      <c r="HX123" s="177"/>
      <c r="HY123" s="278">
        <f t="shared" si="87"/>
        <v>0</v>
      </c>
      <c r="HZ123" s="279">
        <f t="shared" si="88"/>
        <v>0</v>
      </c>
      <c r="IA123" s="280">
        <f t="shared" si="89"/>
        <v>0</v>
      </c>
      <c r="IB123" s="281">
        <f t="shared" si="90"/>
        <v>0</v>
      </c>
      <c r="IC123" s="1"/>
      <c r="ID123" s="1"/>
      <c r="IE123" s="164">
        <v>160</v>
      </c>
      <c r="IF123" s="327"/>
      <c r="IG123" s="177"/>
      <c r="IH123" s="164">
        <v>160</v>
      </c>
      <c r="II123" s="327"/>
      <c r="IJ123" s="177"/>
      <c r="IK123" s="164">
        <v>160</v>
      </c>
      <c r="IL123" s="327"/>
      <c r="IM123" s="177"/>
      <c r="IN123" s="164">
        <v>160</v>
      </c>
      <c r="IO123" s="327"/>
      <c r="IP123" s="177"/>
      <c r="IQ123" s="164">
        <v>160</v>
      </c>
      <c r="IR123" s="327"/>
      <c r="IS123" s="177"/>
      <c r="IT123" s="164">
        <v>160</v>
      </c>
      <c r="IU123" s="327"/>
      <c r="IV123" s="177"/>
      <c r="IW123" s="164">
        <v>160</v>
      </c>
      <c r="IX123" s="327"/>
      <c r="IY123" s="177"/>
      <c r="IZ123" s="164">
        <v>160</v>
      </c>
      <c r="JA123" s="327"/>
      <c r="JB123" s="177"/>
      <c r="JC123" s="164">
        <v>160</v>
      </c>
      <c r="JD123" s="327"/>
      <c r="JE123" s="177"/>
      <c r="JF123" s="164">
        <v>160</v>
      </c>
      <c r="JG123" s="327"/>
      <c r="JH123" s="177"/>
      <c r="JI123" s="164">
        <v>160</v>
      </c>
      <c r="JJ123" s="327"/>
      <c r="JK123" s="177"/>
      <c r="JL123" s="164">
        <v>160</v>
      </c>
      <c r="JM123" s="327"/>
      <c r="JN123" s="177"/>
      <c r="JO123" s="278">
        <f t="shared" si="91"/>
        <v>0</v>
      </c>
      <c r="JP123" s="279">
        <f t="shared" si="92"/>
        <v>0</v>
      </c>
      <c r="JQ123" s="280">
        <f t="shared" si="93"/>
        <v>0</v>
      </c>
      <c r="JR123" s="281">
        <f t="shared" si="94"/>
        <v>0</v>
      </c>
      <c r="JS123" s="1"/>
      <c r="JT123" s="1"/>
      <c r="JU123" s="164">
        <v>160</v>
      </c>
      <c r="JV123" s="327"/>
      <c r="JW123" s="177"/>
      <c r="JX123" s="164">
        <v>160</v>
      </c>
      <c r="JY123" s="327"/>
      <c r="JZ123" s="177"/>
      <c r="KA123" s="164">
        <v>160</v>
      </c>
      <c r="KB123" s="327"/>
      <c r="KC123" s="177"/>
      <c r="KD123" s="164">
        <v>160</v>
      </c>
      <c r="KE123" s="327"/>
      <c r="KF123" s="177"/>
      <c r="KG123" s="164">
        <v>160</v>
      </c>
      <c r="KH123" s="327"/>
      <c r="KI123" s="177"/>
      <c r="KJ123" s="164">
        <v>160</v>
      </c>
      <c r="KK123" s="327"/>
      <c r="KL123" s="177"/>
      <c r="KM123" s="164">
        <v>160</v>
      </c>
      <c r="KN123" s="327"/>
      <c r="KO123" s="177"/>
      <c r="KP123" s="164">
        <v>160</v>
      </c>
      <c r="KQ123" s="327"/>
      <c r="KR123" s="177"/>
      <c r="KS123" s="164">
        <v>160</v>
      </c>
      <c r="KT123" s="327"/>
      <c r="KU123" s="177"/>
      <c r="KV123" s="164">
        <v>160</v>
      </c>
      <c r="KW123" s="327"/>
      <c r="KX123" s="177"/>
      <c r="KY123" s="164">
        <v>160</v>
      </c>
      <c r="KZ123" s="327"/>
      <c r="LA123" s="177"/>
      <c r="LB123" s="164">
        <v>160</v>
      </c>
      <c r="LC123" s="327"/>
      <c r="LD123" s="177"/>
      <c r="LE123" s="278">
        <f t="shared" si="95"/>
        <v>0</v>
      </c>
      <c r="LF123" s="279">
        <f t="shared" si="96"/>
        <v>0</v>
      </c>
      <c r="LG123" s="280">
        <f t="shared" si="97"/>
        <v>0</v>
      </c>
      <c r="LH123" s="281">
        <f t="shared" si="98"/>
        <v>0</v>
      </c>
      <c r="LI123" s="1"/>
      <c r="LJ123" s="1"/>
      <c r="LK123" s="164">
        <v>160</v>
      </c>
      <c r="LL123" s="327"/>
      <c r="LM123" s="177"/>
      <c r="LN123" s="164">
        <v>160</v>
      </c>
      <c r="LO123" s="327"/>
      <c r="LP123" s="177"/>
      <c r="LQ123" s="164">
        <v>160</v>
      </c>
      <c r="LR123" s="327"/>
      <c r="LS123" s="177"/>
      <c r="LT123" s="164">
        <v>160</v>
      </c>
      <c r="LU123" s="327"/>
      <c r="LV123" s="177"/>
      <c r="LW123" s="164">
        <v>160</v>
      </c>
      <c r="LX123" s="327"/>
      <c r="LY123" s="177"/>
      <c r="LZ123" s="164">
        <v>160</v>
      </c>
      <c r="MA123" s="327"/>
      <c r="MB123" s="177"/>
      <c r="MC123" s="164">
        <v>160</v>
      </c>
      <c r="MD123" s="327"/>
      <c r="ME123" s="177"/>
      <c r="MF123" s="164">
        <v>160</v>
      </c>
      <c r="MG123" s="327"/>
      <c r="MH123" s="177"/>
      <c r="MI123" s="164">
        <v>160</v>
      </c>
      <c r="MJ123" s="327"/>
      <c r="MK123" s="177"/>
      <c r="ML123" s="164">
        <v>160</v>
      </c>
      <c r="MM123" s="327"/>
      <c r="MN123" s="177"/>
      <c r="MO123" s="164">
        <v>160</v>
      </c>
      <c r="MP123" s="327"/>
      <c r="MQ123" s="177"/>
      <c r="MR123" s="164">
        <v>160</v>
      </c>
      <c r="MS123" s="327"/>
      <c r="MT123" s="177"/>
      <c r="MU123" s="278">
        <f t="shared" si="99"/>
        <v>0</v>
      </c>
      <c r="MV123" s="279">
        <f t="shared" si="100"/>
        <v>0</v>
      </c>
      <c r="MW123" s="280">
        <f t="shared" si="101"/>
        <v>0</v>
      </c>
      <c r="MX123" s="281">
        <f t="shared" si="102"/>
        <v>0</v>
      </c>
      <c r="MY123" s="1"/>
      <c r="MZ123" s="1"/>
      <c r="NA123" s="164">
        <v>160</v>
      </c>
      <c r="NB123" s="327"/>
      <c r="NC123" s="177"/>
      <c r="ND123" s="164">
        <v>160</v>
      </c>
      <c r="NE123" s="327"/>
      <c r="NF123" s="177"/>
      <c r="NG123" s="164">
        <v>160</v>
      </c>
      <c r="NH123" s="327"/>
      <c r="NI123" s="177"/>
      <c r="NJ123" s="164">
        <v>160</v>
      </c>
      <c r="NK123" s="327"/>
      <c r="NL123" s="177"/>
      <c r="NM123" s="164">
        <v>160</v>
      </c>
      <c r="NN123" s="327"/>
      <c r="NO123" s="177"/>
      <c r="NP123" s="164">
        <v>160</v>
      </c>
      <c r="NQ123" s="327"/>
      <c r="NR123" s="177"/>
      <c r="NS123" s="164">
        <v>160</v>
      </c>
      <c r="NT123" s="327"/>
      <c r="NU123" s="177"/>
      <c r="NV123" s="164">
        <v>160</v>
      </c>
      <c r="NW123" s="327"/>
      <c r="NX123" s="177"/>
      <c r="NY123" s="164">
        <v>160</v>
      </c>
      <c r="NZ123" s="327"/>
      <c r="OA123" s="177"/>
      <c r="OB123" s="164">
        <v>160</v>
      </c>
      <c r="OC123" s="327"/>
      <c r="OD123" s="177"/>
      <c r="OE123" s="164">
        <v>160</v>
      </c>
      <c r="OF123" s="327"/>
      <c r="OG123" s="177"/>
      <c r="OH123" s="164">
        <v>160</v>
      </c>
      <c r="OI123" s="327"/>
      <c r="OJ123" s="177"/>
      <c r="OK123" s="278">
        <f t="shared" si="103"/>
        <v>0</v>
      </c>
      <c r="OL123" s="279">
        <f t="shared" si="104"/>
        <v>0</v>
      </c>
      <c r="OM123" s="280">
        <f t="shared" si="105"/>
        <v>0</v>
      </c>
      <c r="ON123" s="281">
        <f t="shared" si="106"/>
        <v>0</v>
      </c>
      <c r="OO123" s="1"/>
      <c r="OP123" s="1"/>
      <c r="OQ123" s="283" t="s">
        <v>297</v>
      </c>
      <c r="OR123" s="354">
        <v>160</v>
      </c>
      <c r="OS123" s="327"/>
      <c r="OT123" s="177"/>
      <c r="OU123" s="278">
        <f t="shared" si="107"/>
        <v>0</v>
      </c>
      <c r="OV123" s="281">
        <f t="shared" si="108"/>
        <v>0</v>
      </c>
      <c r="OW123" s="280">
        <f t="shared" si="109"/>
        <v>0</v>
      </c>
      <c r="OX123" s="281">
        <f t="shared" si="110"/>
        <v>0</v>
      </c>
      <c r="OY123" s="293"/>
      <c r="OZ123" s="1"/>
      <c r="PA123" s="1"/>
      <c r="PB123" s="274">
        <f t="shared" si="115"/>
        <v>0</v>
      </c>
      <c r="PC123" s="275">
        <f t="shared" si="116"/>
        <v>0</v>
      </c>
      <c r="PD123" s="280">
        <f t="shared" si="117"/>
        <v>0</v>
      </c>
      <c r="PE123" s="281">
        <f t="shared" si="118"/>
        <v>0</v>
      </c>
      <c r="PF123" s="276">
        <f t="shared" si="119"/>
        <v>0</v>
      </c>
      <c r="PG123" s="277">
        <f t="shared" si="120"/>
        <v>0</v>
      </c>
      <c r="PH123" s="280">
        <f t="shared" si="121"/>
        <v>0</v>
      </c>
      <c r="PI123" s="279">
        <f t="shared" si="122"/>
        <v>0</v>
      </c>
      <c r="PJ123" s="406">
        <f t="shared" si="111"/>
        <v>0</v>
      </c>
      <c r="PK123" s="368">
        <f t="shared" si="112"/>
        <v>0</v>
      </c>
      <c r="PL123" s="409" t="s">
        <v>338</v>
      </c>
      <c r="PM123" s="373" t="s">
        <v>338</v>
      </c>
      <c r="PN123" s="406">
        <f t="shared" si="113"/>
        <v>0</v>
      </c>
      <c r="PO123" s="368">
        <f t="shared" si="114"/>
        <v>0</v>
      </c>
      <c r="PR123" s="1"/>
    </row>
    <row r="124" spans="2:434" s="26" customFormat="1" ht="15" hidden="1" customHeight="1" x14ac:dyDescent="0.25">
      <c r="B124" s="118"/>
      <c r="C124" s="1092"/>
      <c r="D124" s="1093"/>
      <c r="E124" s="590"/>
      <c r="F124" s="656"/>
      <c r="G124" s="591"/>
      <c r="H124" s="119"/>
      <c r="I124" s="112">
        <f>INT(ROUND(F124,2)*(IF(RIGHT(G124,1)="*",data!$J$3*H124+(IF(H124&gt;0, data!$K$3,0)),(IF(G124&gt;0,data!$J$3*RIGHT(G124,5)+data!$K$3,0)))))</f>
        <v>0</v>
      </c>
      <c r="J124" s="112">
        <f t="shared" si="128"/>
        <v>0</v>
      </c>
      <c r="K124" s="112"/>
      <c r="L124" s="537"/>
      <c r="M124" s="536"/>
      <c r="N124" s="112">
        <f>INT(ROUND(F124,2)*(IF(J124&gt;0,(IF(L124="ano",data!$J$6,0)),0)))</f>
        <v>0</v>
      </c>
      <c r="O124" s="114">
        <f t="shared" si="125"/>
        <v>0</v>
      </c>
      <c r="P124" s="123">
        <f t="shared" si="126"/>
        <v>0</v>
      </c>
      <c r="R124" s="116" t="str">
        <f t="shared" si="123"/>
        <v/>
      </c>
      <c r="S124" s="688"/>
      <c r="T124" s="117" t="s">
        <v>338</v>
      </c>
      <c r="U124" s="377" t="str">
        <f t="shared" si="124"/>
        <v/>
      </c>
      <c r="V124" s="26">
        <f t="shared" si="127"/>
        <v>0</v>
      </c>
      <c r="W124" s="26">
        <f t="shared" si="129"/>
        <v>0</v>
      </c>
      <c r="X124" s="26">
        <f>IF(OR(G124=data!$I$18,G124=data!$I$19,G124=data!$I$20,G124=data!$I$21,G124=data!$I$22,G124=data!$I$23,G124=data!$I$24,G124=data!$I$25,G124=data!$I$26,G124=data!$I$27,G124=data!$I$28,G124=data!$I$29,G124=data!$I$30,G124=data!$I$31,G124=data!$I$32,G124=data!$I$33,G124=data!$I$34,G124=data!$I$35,G124=data!$I$36,G124=data!$I$37,G124=data!$I$38,G124=data!$I$39,G124=data!$I$40,G124=data!$I$41,G124=data!$I$42,G124=data!$I$43,G124=data!$I$44),1,0)</f>
        <v>0</v>
      </c>
      <c r="Z124" s="173" t="s">
        <v>297</v>
      </c>
      <c r="AA124" s="10"/>
      <c r="AB124" s="10"/>
      <c r="AC124" s="560">
        <v>160</v>
      </c>
      <c r="AD124" s="561"/>
      <c r="AE124" s="562"/>
      <c r="AF124" s="560">
        <v>160</v>
      </c>
      <c r="AG124" s="561"/>
      <c r="AH124" s="562"/>
      <c r="AI124" s="560">
        <v>160</v>
      </c>
      <c r="AJ124" s="561"/>
      <c r="AK124" s="562"/>
      <c r="AL124" s="560">
        <v>160</v>
      </c>
      <c r="AM124" s="561"/>
      <c r="AN124" s="562"/>
      <c r="AO124" s="560">
        <v>160</v>
      </c>
      <c r="AP124" s="561"/>
      <c r="AQ124" s="562"/>
      <c r="AR124" s="560">
        <v>160</v>
      </c>
      <c r="AS124" s="561"/>
      <c r="AT124" s="562"/>
      <c r="AU124" s="560">
        <v>160</v>
      </c>
      <c r="AV124" s="561"/>
      <c r="AW124" s="562"/>
      <c r="AX124" s="560">
        <v>160</v>
      </c>
      <c r="AY124" s="561"/>
      <c r="AZ124" s="562"/>
      <c r="BA124" s="560">
        <v>160</v>
      </c>
      <c r="BB124" s="561"/>
      <c r="BC124" s="562"/>
      <c r="BD124" s="560">
        <v>160</v>
      </c>
      <c r="BE124" s="561"/>
      <c r="BF124" s="562"/>
      <c r="BG124" s="560">
        <v>160</v>
      </c>
      <c r="BH124" s="561"/>
      <c r="BI124" s="562"/>
      <c r="BJ124" s="560">
        <v>160</v>
      </c>
      <c r="BK124" s="561"/>
      <c r="BL124" s="562"/>
      <c r="BM124" s="280">
        <f t="shared" si="71"/>
        <v>0</v>
      </c>
      <c r="BN124" s="279">
        <f t="shared" si="72"/>
        <v>0</v>
      </c>
      <c r="BO124" s="280">
        <f t="shared" si="73"/>
        <v>0</v>
      </c>
      <c r="BP124" s="281">
        <f t="shared" si="74"/>
        <v>0</v>
      </c>
      <c r="BQ124" s="1"/>
      <c r="BR124" s="1"/>
      <c r="BS124" s="174">
        <v>160</v>
      </c>
      <c r="BT124" s="573"/>
      <c r="BU124" s="175"/>
      <c r="BV124" s="174">
        <v>160</v>
      </c>
      <c r="BW124" s="573"/>
      <c r="BX124" s="175"/>
      <c r="BY124" s="174">
        <v>160</v>
      </c>
      <c r="BZ124" s="573"/>
      <c r="CA124" s="175"/>
      <c r="CB124" s="174">
        <v>160</v>
      </c>
      <c r="CC124" s="573"/>
      <c r="CD124" s="175"/>
      <c r="CE124" s="174">
        <v>160</v>
      </c>
      <c r="CF124" s="573"/>
      <c r="CG124" s="175"/>
      <c r="CH124" s="174">
        <v>160</v>
      </c>
      <c r="CI124" s="573"/>
      <c r="CJ124" s="175"/>
      <c r="CK124" s="174">
        <v>160</v>
      </c>
      <c r="CL124" s="573"/>
      <c r="CM124" s="175"/>
      <c r="CN124" s="174">
        <v>160</v>
      </c>
      <c r="CO124" s="573"/>
      <c r="CP124" s="175"/>
      <c r="CQ124" s="174">
        <v>160</v>
      </c>
      <c r="CR124" s="573"/>
      <c r="CS124" s="175"/>
      <c r="CT124" s="174">
        <v>160</v>
      </c>
      <c r="CU124" s="573"/>
      <c r="CV124" s="175"/>
      <c r="CW124" s="174">
        <v>160</v>
      </c>
      <c r="CX124" s="573"/>
      <c r="CY124" s="175"/>
      <c r="CZ124" s="174">
        <v>160</v>
      </c>
      <c r="DA124" s="573"/>
      <c r="DB124" s="175"/>
      <c r="DC124" s="278">
        <f t="shared" si="75"/>
        <v>0</v>
      </c>
      <c r="DD124" s="279">
        <f t="shared" si="76"/>
        <v>0</v>
      </c>
      <c r="DE124" s="280">
        <f t="shared" si="77"/>
        <v>0</v>
      </c>
      <c r="DF124" s="281">
        <f t="shared" si="78"/>
        <v>0</v>
      </c>
      <c r="DG124" s="1"/>
      <c r="DH124" s="1"/>
      <c r="DI124" s="174">
        <v>160</v>
      </c>
      <c r="DJ124" s="573"/>
      <c r="DK124" s="175"/>
      <c r="DL124" s="174">
        <v>160</v>
      </c>
      <c r="DM124" s="573"/>
      <c r="DN124" s="175"/>
      <c r="DO124" s="174">
        <v>160</v>
      </c>
      <c r="DP124" s="573"/>
      <c r="DQ124" s="175"/>
      <c r="DR124" s="174">
        <v>160</v>
      </c>
      <c r="DS124" s="573"/>
      <c r="DT124" s="175"/>
      <c r="DU124" s="174">
        <v>160</v>
      </c>
      <c r="DV124" s="573"/>
      <c r="DW124" s="175"/>
      <c r="DX124" s="174">
        <v>160</v>
      </c>
      <c r="DY124" s="573"/>
      <c r="DZ124" s="175"/>
      <c r="EA124" s="174">
        <v>160</v>
      </c>
      <c r="EB124" s="573"/>
      <c r="EC124" s="175"/>
      <c r="ED124" s="174">
        <v>160</v>
      </c>
      <c r="EE124" s="573"/>
      <c r="EF124" s="175"/>
      <c r="EG124" s="174">
        <v>160</v>
      </c>
      <c r="EH124" s="573"/>
      <c r="EI124" s="175"/>
      <c r="EJ124" s="174">
        <v>160</v>
      </c>
      <c r="EK124" s="573"/>
      <c r="EL124" s="175"/>
      <c r="EM124" s="174">
        <v>160</v>
      </c>
      <c r="EN124" s="573"/>
      <c r="EO124" s="175"/>
      <c r="EP124" s="174">
        <v>160</v>
      </c>
      <c r="EQ124" s="573"/>
      <c r="ER124" s="175"/>
      <c r="ES124" s="278">
        <f t="shared" si="79"/>
        <v>0</v>
      </c>
      <c r="ET124" s="279">
        <f t="shared" si="80"/>
        <v>0</v>
      </c>
      <c r="EU124" s="280">
        <f t="shared" si="81"/>
        <v>0</v>
      </c>
      <c r="EV124" s="281">
        <f t="shared" si="82"/>
        <v>0</v>
      </c>
      <c r="EW124" s="1"/>
      <c r="EX124" s="1"/>
      <c r="EY124" s="174">
        <v>160</v>
      </c>
      <c r="EZ124" s="573"/>
      <c r="FA124" s="175"/>
      <c r="FB124" s="174">
        <v>160</v>
      </c>
      <c r="FC124" s="573"/>
      <c r="FD124" s="175"/>
      <c r="FE124" s="174">
        <v>160</v>
      </c>
      <c r="FF124" s="573"/>
      <c r="FG124" s="175"/>
      <c r="FH124" s="174">
        <v>160</v>
      </c>
      <c r="FI124" s="573"/>
      <c r="FJ124" s="175"/>
      <c r="FK124" s="174">
        <v>160</v>
      </c>
      <c r="FL124" s="573"/>
      <c r="FM124" s="175"/>
      <c r="FN124" s="174">
        <v>160</v>
      </c>
      <c r="FO124" s="573"/>
      <c r="FP124" s="175"/>
      <c r="FQ124" s="174">
        <v>160</v>
      </c>
      <c r="FR124" s="573"/>
      <c r="FS124" s="175"/>
      <c r="FT124" s="174">
        <v>160</v>
      </c>
      <c r="FU124" s="573"/>
      <c r="FV124" s="175"/>
      <c r="FW124" s="174">
        <v>160</v>
      </c>
      <c r="FX124" s="573"/>
      <c r="FY124" s="175"/>
      <c r="FZ124" s="174">
        <v>160</v>
      </c>
      <c r="GA124" s="573"/>
      <c r="GB124" s="175"/>
      <c r="GC124" s="174">
        <v>160</v>
      </c>
      <c r="GD124" s="573"/>
      <c r="GE124" s="175"/>
      <c r="GF124" s="174">
        <v>160</v>
      </c>
      <c r="GG124" s="573"/>
      <c r="GH124" s="175"/>
      <c r="GI124" s="278">
        <f t="shared" si="83"/>
        <v>0</v>
      </c>
      <c r="GJ124" s="279">
        <f t="shared" si="84"/>
        <v>0</v>
      </c>
      <c r="GK124" s="280">
        <f t="shared" si="85"/>
        <v>0</v>
      </c>
      <c r="GL124" s="281">
        <f t="shared" si="86"/>
        <v>0</v>
      </c>
      <c r="GM124" s="1"/>
      <c r="GN124" s="1"/>
      <c r="GO124" s="174">
        <v>160</v>
      </c>
      <c r="GP124" s="573"/>
      <c r="GQ124" s="175"/>
      <c r="GR124" s="174">
        <v>160</v>
      </c>
      <c r="GS124" s="573"/>
      <c r="GT124" s="175"/>
      <c r="GU124" s="174">
        <v>160</v>
      </c>
      <c r="GV124" s="573"/>
      <c r="GW124" s="175"/>
      <c r="GX124" s="174">
        <v>160</v>
      </c>
      <c r="GY124" s="573"/>
      <c r="GZ124" s="175"/>
      <c r="HA124" s="174">
        <v>160</v>
      </c>
      <c r="HB124" s="573"/>
      <c r="HC124" s="175"/>
      <c r="HD124" s="174">
        <v>160</v>
      </c>
      <c r="HE124" s="573"/>
      <c r="HF124" s="175"/>
      <c r="HG124" s="174">
        <v>160</v>
      </c>
      <c r="HH124" s="573"/>
      <c r="HI124" s="175"/>
      <c r="HJ124" s="174">
        <v>160</v>
      </c>
      <c r="HK124" s="573"/>
      <c r="HL124" s="175"/>
      <c r="HM124" s="174">
        <v>160</v>
      </c>
      <c r="HN124" s="573"/>
      <c r="HO124" s="175"/>
      <c r="HP124" s="174">
        <v>160</v>
      </c>
      <c r="HQ124" s="573"/>
      <c r="HR124" s="175"/>
      <c r="HS124" s="174">
        <v>160</v>
      </c>
      <c r="HT124" s="573"/>
      <c r="HU124" s="175"/>
      <c r="HV124" s="174">
        <v>160</v>
      </c>
      <c r="HW124" s="573"/>
      <c r="HX124" s="175"/>
      <c r="HY124" s="278">
        <f t="shared" si="87"/>
        <v>0</v>
      </c>
      <c r="HZ124" s="279">
        <f t="shared" si="88"/>
        <v>0</v>
      </c>
      <c r="IA124" s="280">
        <f t="shared" si="89"/>
        <v>0</v>
      </c>
      <c r="IB124" s="281">
        <f t="shared" si="90"/>
        <v>0</v>
      </c>
      <c r="IC124" s="1"/>
      <c r="ID124" s="1"/>
      <c r="IE124" s="174">
        <v>160</v>
      </c>
      <c r="IF124" s="573"/>
      <c r="IG124" s="175"/>
      <c r="IH124" s="174">
        <v>160</v>
      </c>
      <c r="II124" s="573"/>
      <c r="IJ124" s="175"/>
      <c r="IK124" s="174">
        <v>160</v>
      </c>
      <c r="IL124" s="573"/>
      <c r="IM124" s="175"/>
      <c r="IN124" s="174">
        <v>160</v>
      </c>
      <c r="IO124" s="573"/>
      <c r="IP124" s="175"/>
      <c r="IQ124" s="174">
        <v>160</v>
      </c>
      <c r="IR124" s="573"/>
      <c r="IS124" s="175"/>
      <c r="IT124" s="174">
        <v>160</v>
      </c>
      <c r="IU124" s="573"/>
      <c r="IV124" s="175"/>
      <c r="IW124" s="174">
        <v>160</v>
      </c>
      <c r="IX124" s="573"/>
      <c r="IY124" s="175"/>
      <c r="IZ124" s="174">
        <v>160</v>
      </c>
      <c r="JA124" s="573"/>
      <c r="JB124" s="175"/>
      <c r="JC124" s="174">
        <v>160</v>
      </c>
      <c r="JD124" s="573"/>
      <c r="JE124" s="175"/>
      <c r="JF124" s="174">
        <v>160</v>
      </c>
      <c r="JG124" s="573"/>
      <c r="JH124" s="175"/>
      <c r="JI124" s="174">
        <v>160</v>
      </c>
      <c r="JJ124" s="573"/>
      <c r="JK124" s="175"/>
      <c r="JL124" s="174">
        <v>160</v>
      </c>
      <c r="JM124" s="573"/>
      <c r="JN124" s="175"/>
      <c r="JO124" s="278">
        <f t="shared" si="91"/>
        <v>0</v>
      </c>
      <c r="JP124" s="279">
        <f t="shared" si="92"/>
        <v>0</v>
      </c>
      <c r="JQ124" s="280">
        <f t="shared" si="93"/>
        <v>0</v>
      </c>
      <c r="JR124" s="281">
        <f t="shared" si="94"/>
        <v>0</v>
      </c>
      <c r="JS124" s="1"/>
      <c r="JT124" s="1"/>
      <c r="JU124" s="174">
        <v>160</v>
      </c>
      <c r="JV124" s="573"/>
      <c r="JW124" s="175"/>
      <c r="JX124" s="174">
        <v>160</v>
      </c>
      <c r="JY124" s="573"/>
      <c r="JZ124" s="175"/>
      <c r="KA124" s="174">
        <v>160</v>
      </c>
      <c r="KB124" s="573"/>
      <c r="KC124" s="175"/>
      <c r="KD124" s="174">
        <v>160</v>
      </c>
      <c r="KE124" s="573"/>
      <c r="KF124" s="175"/>
      <c r="KG124" s="174">
        <v>160</v>
      </c>
      <c r="KH124" s="573"/>
      <c r="KI124" s="175"/>
      <c r="KJ124" s="174">
        <v>160</v>
      </c>
      <c r="KK124" s="573"/>
      <c r="KL124" s="175"/>
      <c r="KM124" s="174">
        <v>160</v>
      </c>
      <c r="KN124" s="573"/>
      <c r="KO124" s="175"/>
      <c r="KP124" s="174">
        <v>160</v>
      </c>
      <c r="KQ124" s="573"/>
      <c r="KR124" s="175"/>
      <c r="KS124" s="174">
        <v>160</v>
      </c>
      <c r="KT124" s="573"/>
      <c r="KU124" s="175"/>
      <c r="KV124" s="174">
        <v>160</v>
      </c>
      <c r="KW124" s="573"/>
      <c r="KX124" s="175"/>
      <c r="KY124" s="174">
        <v>160</v>
      </c>
      <c r="KZ124" s="573"/>
      <c r="LA124" s="175"/>
      <c r="LB124" s="174">
        <v>160</v>
      </c>
      <c r="LC124" s="573"/>
      <c r="LD124" s="175"/>
      <c r="LE124" s="278">
        <f t="shared" si="95"/>
        <v>0</v>
      </c>
      <c r="LF124" s="279">
        <f t="shared" si="96"/>
        <v>0</v>
      </c>
      <c r="LG124" s="280">
        <f t="shared" si="97"/>
        <v>0</v>
      </c>
      <c r="LH124" s="281">
        <f t="shared" si="98"/>
        <v>0</v>
      </c>
      <c r="LI124" s="1"/>
      <c r="LJ124" s="1"/>
      <c r="LK124" s="174">
        <v>160</v>
      </c>
      <c r="LL124" s="573"/>
      <c r="LM124" s="175"/>
      <c r="LN124" s="174">
        <v>160</v>
      </c>
      <c r="LO124" s="573"/>
      <c r="LP124" s="175"/>
      <c r="LQ124" s="174">
        <v>160</v>
      </c>
      <c r="LR124" s="573"/>
      <c r="LS124" s="175"/>
      <c r="LT124" s="174">
        <v>160</v>
      </c>
      <c r="LU124" s="573"/>
      <c r="LV124" s="175"/>
      <c r="LW124" s="174">
        <v>160</v>
      </c>
      <c r="LX124" s="573"/>
      <c r="LY124" s="175"/>
      <c r="LZ124" s="174">
        <v>160</v>
      </c>
      <c r="MA124" s="573"/>
      <c r="MB124" s="175"/>
      <c r="MC124" s="174">
        <v>160</v>
      </c>
      <c r="MD124" s="573"/>
      <c r="ME124" s="175"/>
      <c r="MF124" s="174">
        <v>160</v>
      </c>
      <c r="MG124" s="573"/>
      <c r="MH124" s="175"/>
      <c r="MI124" s="174">
        <v>160</v>
      </c>
      <c r="MJ124" s="573"/>
      <c r="MK124" s="175"/>
      <c r="ML124" s="174">
        <v>160</v>
      </c>
      <c r="MM124" s="573"/>
      <c r="MN124" s="175"/>
      <c r="MO124" s="174">
        <v>160</v>
      </c>
      <c r="MP124" s="573"/>
      <c r="MQ124" s="175"/>
      <c r="MR124" s="174">
        <v>160</v>
      </c>
      <c r="MS124" s="573"/>
      <c r="MT124" s="175"/>
      <c r="MU124" s="278">
        <f t="shared" si="99"/>
        <v>0</v>
      </c>
      <c r="MV124" s="279">
        <f t="shared" si="100"/>
        <v>0</v>
      </c>
      <c r="MW124" s="280">
        <f t="shared" si="101"/>
        <v>0</v>
      </c>
      <c r="MX124" s="281">
        <f t="shared" si="102"/>
        <v>0</v>
      </c>
      <c r="MY124" s="1"/>
      <c r="MZ124" s="1"/>
      <c r="NA124" s="174">
        <v>160</v>
      </c>
      <c r="NB124" s="573"/>
      <c r="NC124" s="175"/>
      <c r="ND124" s="174">
        <v>160</v>
      </c>
      <c r="NE124" s="573"/>
      <c r="NF124" s="175"/>
      <c r="NG124" s="174">
        <v>160</v>
      </c>
      <c r="NH124" s="573"/>
      <c r="NI124" s="175"/>
      <c r="NJ124" s="174">
        <v>160</v>
      </c>
      <c r="NK124" s="573"/>
      <c r="NL124" s="175"/>
      <c r="NM124" s="174">
        <v>160</v>
      </c>
      <c r="NN124" s="573"/>
      <c r="NO124" s="175"/>
      <c r="NP124" s="174">
        <v>160</v>
      </c>
      <c r="NQ124" s="573"/>
      <c r="NR124" s="175"/>
      <c r="NS124" s="174">
        <v>160</v>
      </c>
      <c r="NT124" s="573"/>
      <c r="NU124" s="175"/>
      <c r="NV124" s="174">
        <v>160</v>
      </c>
      <c r="NW124" s="573"/>
      <c r="NX124" s="175"/>
      <c r="NY124" s="174">
        <v>160</v>
      </c>
      <c r="NZ124" s="573"/>
      <c r="OA124" s="175"/>
      <c r="OB124" s="174">
        <v>160</v>
      </c>
      <c r="OC124" s="573"/>
      <c r="OD124" s="175"/>
      <c r="OE124" s="174">
        <v>160</v>
      </c>
      <c r="OF124" s="573"/>
      <c r="OG124" s="175"/>
      <c r="OH124" s="174">
        <v>160</v>
      </c>
      <c r="OI124" s="573"/>
      <c r="OJ124" s="175"/>
      <c r="OK124" s="278">
        <f t="shared" si="103"/>
        <v>0</v>
      </c>
      <c r="OL124" s="279">
        <f t="shared" si="104"/>
        <v>0</v>
      </c>
      <c r="OM124" s="280">
        <f t="shared" si="105"/>
        <v>0</v>
      </c>
      <c r="ON124" s="281">
        <f t="shared" si="106"/>
        <v>0</v>
      </c>
      <c r="OO124" s="1"/>
      <c r="OP124" s="1"/>
      <c r="OQ124" s="571" t="s">
        <v>297</v>
      </c>
      <c r="OR124" s="577">
        <v>160</v>
      </c>
      <c r="OS124" s="573"/>
      <c r="OT124" s="175"/>
      <c r="OU124" s="278">
        <f t="shared" si="107"/>
        <v>0</v>
      </c>
      <c r="OV124" s="281">
        <f t="shared" si="108"/>
        <v>0</v>
      </c>
      <c r="OW124" s="280">
        <f t="shared" si="109"/>
        <v>0</v>
      </c>
      <c r="OX124" s="281">
        <f t="shared" si="110"/>
        <v>0</v>
      </c>
      <c r="OY124" s="574"/>
      <c r="OZ124" s="1"/>
      <c r="PA124" s="1"/>
      <c r="PB124" s="274">
        <f t="shared" si="115"/>
        <v>0</v>
      </c>
      <c r="PC124" s="275">
        <f t="shared" si="116"/>
        <v>0</v>
      </c>
      <c r="PD124" s="280">
        <f t="shared" si="117"/>
        <v>0</v>
      </c>
      <c r="PE124" s="281">
        <f t="shared" si="118"/>
        <v>0</v>
      </c>
      <c r="PF124" s="276">
        <f t="shared" si="119"/>
        <v>0</v>
      </c>
      <c r="PG124" s="277">
        <f t="shared" si="120"/>
        <v>0</v>
      </c>
      <c r="PH124" s="280">
        <f t="shared" si="121"/>
        <v>0</v>
      </c>
      <c r="PI124" s="279">
        <f t="shared" si="122"/>
        <v>0</v>
      </c>
      <c r="PJ124" s="406">
        <f t="shared" si="111"/>
        <v>0</v>
      </c>
      <c r="PK124" s="368">
        <f t="shared" si="112"/>
        <v>0</v>
      </c>
      <c r="PL124" s="409" t="s">
        <v>338</v>
      </c>
      <c r="PM124" s="373" t="s">
        <v>338</v>
      </c>
      <c r="PN124" s="406">
        <f t="shared" si="113"/>
        <v>0</v>
      </c>
      <c r="PO124" s="368">
        <f t="shared" si="114"/>
        <v>0</v>
      </c>
      <c r="PR124" s="1"/>
    </row>
    <row r="125" spans="2:434" s="26" customFormat="1" ht="16.5" customHeight="1" x14ac:dyDescent="0.25">
      <c r="B125" s="118" t="s">
        <v>270</v>
      </c>
      <c r="C125" s="1094"/>
      <c r="D125" s="1095"/>
      <c r="E125" s="320"/>
      <c r="F125" s="656">
        <v>1</v>
      </c>
      <c r="G125" s="321"/>
      <c r="H125" s="122"/>
      <c r="I125" s="112">
        <f>INT(ROUND(F125,2)*(IF(RIGHT(G125,1)="*",data!$J$3*H125+(IF(H125&gt;0, data!$K$3,0)),(IF(G125&gt;0,data!$J$3*RIGHT(G125,5)+data!$K$3,0)))))</f>
        <v>0</v>
      </c>
      <c r="J125" s="112">
        <f t="shared" si="128"/>
        <v>0</v>
      </c>
      <c r="K125" s="112"/>
      <c r="L125" s="317"/>
      <c r="M125" s="316"/>
      <c r="N125" s="112">
        <f>INT(ROUND(F125,2)*(IF(J125&gt;0,(IF(L125="ano",data!$J$6,0)),0)))</f>
        <v>0</v>
      </c>
      <c r="O125" s="114">
        <f t="shared" si="125"/>
        <v>0</v>
      </c>
      <c r="P125" s="123">
        <f t="shared" si="126"/>
        <v>0</v>
      </c>
      <c r="R125" s="116" t="str">
        <f t="shared" si="123"/>
        <v/>
      </c>
      <c r="S125" s="688"/>
      <c r="T125" s="117" t="s">
        <v>338</v>
      </c>
      <c r="U125" s="377" t="str">
        <f t="shared" si="124"/>
        <v/>
      </c>
      <c r="V125" s="26">
        <f t="shared" si="127"/>
        <v>0</v>
      </c>
      <c r="W125" s="26">
        <f t="shared" si="129"/>
        <v>0</v>
      </c>
      <c r="X125" s="26">
        <f>IF(OR(G125=data!$I$18,G125=data!$I$19,G125=data!$I$20,G125=data!$I$21,G125=data!$I$22,G125=data!$I$23,G125=data!$I$24,G125=data!$I$25,G125=data!$I$26,G125=data!$I$27,G125=data!$I$28,G125=data!$I$29,G125=data!$I$30,G125=data!$I$31,G125=data!$I$32,G125=data!$I$33,G125=data!$I$34,G125=data!$I$35,G125=data!$I$36,G125=data!$I$37,G125=data!$I$38,G125=data!$I$39,G125=data!$I$40,G125=data!$I$41,G125=data!$I$42,G125=data!$I$43,G125=data!$I$44),1,0)</f>
        <v>0</v>
      </c>
      <c r="Z125" s="176" t="s">
        <v>297</v>
      </c>
      <c r="AA125" s="10"/>
      <c r="AB125" s="10"/>
      <c r="AC125" s="168">
        <v>160</v>
      </c>
      <c r="AD125" s="328"/>
      <c r="AE125" s="223"/>
      <c r="AF125" s="168">
        <v>160</v>
      </c>
      <c r="AG125" s="328"/>
      <c r="AH125" s="223"/>
      <c r="AI125" s="168">
        <v>160</v>
      </c>
      <c r="AJ125" s="328"/>
      <c r="AK125" s="223"/>
      <c r="AL125" s="168">
        <v>160</v>
      </c>
      <c r="AM125" s="328"/>
      <c r="AN125" s="223"/>
      <c r="AO125" s="168">
        <v>160</v>
      </c>
      <c r="AP125" s="328"/>
      <c r="AQ125" s="223"/>
      <c r="AR125" s="168">
        <v>160</v>
      </c>
      <c r="AS125" s="328"/>
      <c r="AT125" s="223"/>
      <c r="AU125" s="168">
        <v>160</v>
      </c>
      <c r="AV125" s="328"/>
      <c r="AW125" s="223"/>
      <c r="AX125" s="168">
        <v>160</v>
      </c>
      <c r="AY125" s="328"/>
      <c r="AZ125" s="223"/>
      <c r="BA125" s="168">
        <v>160</v>
      </c>
      <c r="BB125" s="328"/>
      <c r="BC125" s="223"/>
      <c r="BD125" s="168">
        <v>160</v>
      </c>
      <c r="BE125" s="328"/>
      <c r="BF125" s="223"/>
      <c r="BG125" s="168">
        <v>160</v>
      </c>
      <c r="BH125" s="328"/>
      <c r="BI125" s="223"/>
      <c r="BJ125" s="168">
        <v>160</v>
      </c>
      <c r="BK125" s="328"/>
      <c r="BL125" s="223"/>
      <c r="BM125" s="280">
        <f t="shared" si="71"/>
        <v>0</v>
      </c>
      <c r="BN125" s="279">
        <f t="shared" si="72"/>
        <v>0</v>
      </c>
      <c r="BO125" s="280">
        <f t="shared" si="73"/>
        <v>0</v>
      </c>
      <c r="BP125" s="281">
        <f t="shared" si="74"/>
        <v>0</v>
      </c>
      <c r="BQ125" s="1"/>
      <c r="BR125" s="1"/>
      <c r="BS125" s="164">
        <v>160</v>
      </c>
      <c r="BT125" s="327"/>
      <c r="BU125" s="177"/>
      <c r="BV125" s="164">
        <v>160</v>
      </c>
      <c r="BW125" s="327"/>
      <c r="BX125" s="177"/>
      <c r="BY125" s="164">
        <v>160</v>
      </c>
      <c r="BZ125" s="327"/>
      <c r="CA125" s="177"/>
      <c r="CB125" s="164">
        <v>160</v>
      </c>
      <c r="CC125" s="327"/>
      <c r="CD125" s="177"/>
      <c r="CE125" s="164">
        <v>160</v>
      </c>
      <c r="CF125" s="327"/>
      <c r="CG125" s="177"/>
      <c r="CH125" s="164">
        <v>160</v>
      </c>
      <c r="CI125" s="327"/>
      <c r="CJ125" s="177"/>
      <c r="CK125" s="164">
        <v>160</v>
      </c>
      <c r="CL125" s="327"/>
      <c r="CM125" s="177"/>
      <c r="CN125" s="164">
        <v>160</v>
      </c>
      <c r="CO125" s="327"/>
      <c r="CP125" s="177"/>
      <c r="CQ125" s="164">
        <v>160</v>
      </c>
      <c r="CR125" s="327"/>
      <c r="CS125" s="177"/>
      <c r="CT125" s="164">
        <v>160</v>
      </c>
      <c r="CU125" s="327"/>
      <c r="CV125" s="177"/>
      <c r="CW125" s="164">
        <v>160</v>
      </c>
      <c r="CX125" s="327"/>
      <c r="CY125" s="177"/>
      <c r="CZ125" s="164">
        <v>160</v>
      </c>
      <c r="DA125" s="327"/>
      <c r="DB125" s="177"/>
      <c r="DC125" s="278">
        <f t="shared" si="75"/>
        <v>0</v>
      </c>
      <c r="DD125" s="279">
        <f t="shared" si="76"/>
        <v>0</v>
      </c>
      <c r="DE125" s="280">
        <f t="shared" si="77"/>
        <v>0</v>
      </c>
      <c r="DF125" s="281">
        <f t="shared" si="78"/>
        <v>0</v>
      </c>
      <c r="DG125" s="1"/>
      <c r="DH125" s="1"/>
      <c r="DI125" s="164">
        <v>160</v>
      </c>
      <c r="DJ125" s="327"/>
      <c r="DK125" s="177"/>
      <c r="DL125" s="164">
        <v>160</v>
      </c>
      <c r="DM125" s="327"/>
      <c r="DN125" s="177"/>
      <c r="DO125" s="164">
        <v>160</v>
      </c>
      <c r="DP125" s="327"/>
      <c r="DQ125" s="177"/>
      <c r="DR125" s="164">
        <v>160</v>
      </c>
      <c r="DS125" s="327"/>
      <c r="DT125" s="177"/>
      <c r="DU125" s="164">
        <v>160</v>
      </c>
      <c r="DV125" s="327"/>
      <c r="DW125" s="177"/>
      <c r="DX125" s="164">
        <v>160</v>
      </c>
      <c r="DY125" s="327"/>
      <c r="DZ125" s="177"/>
      <c r="EA125" s="164">
        <v>160</v>
      </c>
      <c r="EB125" s="327"/>
      <c r="EC125" s="177"/>
      <c r="ED125" s="164">
        <v>160</v>
      </c>
      <c r="EE125" s="327"/>
      <c r="EF125" s="177"/>
      <c r="EG125" s="164">
        <v>160</v>
      </c>
      <c r="EH125" s="327"/>
      <c r="EI125" s="177"/>
      <c r="EJ125" s="164">
        <v>160</v>
      </c>
      <c r="EK125" s="327"/>
      <c r="EL125" s="177"/>
      <c r="EM125" s="164">
        <v>160</v>
      </c>
      <c r="EN125" s="327"/>
      <c r="EO125" s="177"/>
      <c r="EP125" s="164">
        <v>160</v>
      </c>
      <c r="EQ125" s="327"/>
      <c r="ER125" s="177"/>
      <c r="ES125" s="278">
        <f t="shared" si="79"/>
        <v>0</v>
      </c>
      <c r="ET125" s="279">
        <f t="shared" si="80"/>
        <v>0</v>
      </c>
      <c r="EU125" s="280">
        <f t="shared" si="81"/>
        <v>0</v>
      </c>
      <c r="EV125" s="281">
        <f t="shared" si="82"/>
        <v>0</v>
      </c>
      <c r="EW125" s="1"/>
      <c r="EX125" s="1"/>
      <c r="EY125" s="164">
        <v>160</v>
      </c>
      <c r="EZ125" s="327"/>
      <c r="FA125" s="177"/>
      <c r="FB125" s="164">
        <v>160</v>
      </c>
      <c r="FC125" s="327"/>
      <c r="FD125" s="177"/>
      <c r="FE125" s="164">
        <v>160</v>
      </c>
      <c r="FF125" s="327"/>
      <c r="FG125" s="177"/>
      <c r="FH125" s="164">
        <v>160</v>
      </c>
      <c r="FI125" s="327"/>
      <c r="FJ125" s="177"/>
      <c r="FK125" s="164">
        <v>160</v>
      </c>
      <c r="FL125" s="327"/>
      <c r="FM125" s="177"/>
      <c r="FN125" s="164">
        <v>160</v>
      </c>
      <c r="FO125" s="327"/>
      <c r="FP125" s="177"/>
      <c r="FQ125" s="164">
        <v>160</v>
      </c>
      <c r="FR125" s="327"/>
      <c r="FS125" s="177"/>
      <c r="FT125" s="164">
        <v>160</v>
      </c>
      <c r="FU125" s="327"/>
      <c r="FV125" s="177"/>
      <c r="FW125" s="164">
        <v>160</v>
      </c>
      <c r="FX125" s="327"/>
      <c r="FY125" s="177"/>
      <c r="FZ125" s="164">
        <v>160</v>
      </c>
      <c r="GA125" s="327"/>
      <c r="GB125" s="177"/>
      <c r="GC125" s="164">
        <v>160</v>
      </c>
      <c r="GD125" s="327"/>
      <c r="GE125" s="177"/>
      <c r="GF125" s="164">
        <v>160</v>
      </c>
      <c r="GG125" s="327"/>
      <c r="GH125" s="177"/>
      <c r="GI125" s="278">
        <f t="shared" si="83"/>
        <v>0</v>
      </c>
      <c r="GJ125" s="279">
        <f t="shared" si="84"/>
        <v>0</v>
      </c>
      <c r="GK125" s="280">
        <f t="shared" si="85"/>
        <v>0</v>
      </c>
      <c r="GL125" s="281">
        <f t="shared" si="86"/>
        <v>0</v>
      </c>
      <c r="GM125" s="1"/>
      <c r="GN125" s="1"/>
      <c r="GO125" s="164">
        <v>160</v>
      </c>
      <c r="GP125" s="327"/>
      <c r="GQ125" s="177"/>
      <c r="GR125" s="164">
        <v>160</v>
      </c>
      <c r="GS125" s="327"/>
      <c r="GT125" s="177"/>
      <c r="GU125" s="164">
        <v>160</v>
      </c>
      <c r="GV125" s="327"/>
      <c r="GW125" s="177"/>
      <c r="GX125" s="164">
        <v>160</v>
      </c>
      <c r="GY125" s="327"/>
      <c r="GZ125" s="177"/>
      <c r="HA125" s="164">
        <v>160</v>
      </c>
      <c r="HB125" s="327"/>
      <c r="HC125" s="177"/>
      <c r="HD125" s="164">
        <v>160</v>
      </c>
      <c r="HE125" s="327"/>
      <c r="HF125" s="177"/>
      <c r="HG125" s="164">
        <v>160</v>
      </c>
      <c r="HH125" s="327"/>
      <c r="HI125" s="177"/>
      <c r="HJ125" s="164">
        <v>160</v>
      </c>
      <c r="HK125" s="327"/>
      <c r="HL125" s="177"/>
      <c r="HM125" s="164">
        <v>160</v>
      </c>
      <c r="HN125" s="327"/>
      <c r="HO125" s="177"/>
      <c r="HP125" s="164">
        <v>160</v>
      </c>
      <c r="HQ125" s="327"/>
      <c r="HR125" s="177"/>
      <c r="HS125" s="164">
        <v>160</v>
      </c>
      <c r="HT125" s="327"/>
      <c r="HU125" s="177"/>
      <c r="HV125" s="164">
        <v>160</v>
      </c>
      <c r="HW125" s="327"/>
      <c r="HX125" s="177"/>
      <c r="HY125" s="278">
        <f t="shared" si="87"/>
        <v>0</v>
      </c>
      <c r="HZ125" s="279">
        <f t="shared" si="88"/>
        <v>0</v>
      </c>
      <c r="IA125" s="280">
        <f t="shared" si="89"/>
        <v>0</v>
      </c>
      <c r="IB125" s="281">
        <f t="shared" si="90"/>
        <v>0</v>
      </c>
      <c r="IC125" s="1"/>
      <c r="ID125" s="1"/>
      <c r="IE125" s="164">
        <v>160</v>
      </c>
      <c r="IF125" s="327"/>
      <c r="IG125" s="177"/>
      <c r="IH125" s="164">
        <v>160</v>
      </c>
      <c r="II125" s="327"/>
      <c r="IJ125" s="177"/>
      <c r="IK125" s="164">
        <v>160</v>
      </c>
      <c r="IL125" s="327"/>
      <c r="IM125" s="177"/>
      <c r="IN125" s="164">
        <v>160</v>
      </c>
      <c r="IO125" s="327"/>
      <c r="IP125" s="177"/>
      <c r="IQ125" s="164">
        <v>160</v>
      </c>
      <c r="IR125" s="327"/>
      <c r="IS125" s="177"/>
      <c r="IT125" s="164">
        <v>160</v>
      </c>
      <c r="IU125" s="327"/>
      <c r="IV125" s="177"/>
      <c r="IW125" s="164">
        <v>160</v>
      </c>
      <c r="IX125" s="327"/>
      <c r="IY125" s="177"/>
      <c r="IZ125" s="164">
        <v>160</v>
      </c>
      <c r="JA125" s="327"/>
      <c r="JB125" s="177"/>
      <c r="JC125" s="164">
        <v>160</v>
      </c>
      <c r="JD125" s="327"/>
      <c r="JE125" s="177"/>
      <c r="JF125" s="164">
        <v>160</v>
      </c>
      <c r="JG125" s="327"/>
      <c r="JH125" s="177"/>
      <c r="JI125" s="164">
        <v>160</v>
      </c>
      <c r="JJ125" s="327"/>
      <c r="JK125" s="177"/>
      <c r="JL125" s="164">
        <v>160</v>
      </c>
      <c r="JM125" s="327"/>
      <c r="JN125" s="177"/>
      <c r="JO125" s="278">
        <f t="shared" si="91"/>
        <v>0</v>
      </c>
      <c r="JP125" s="279">
        <f t="shared" si="92"/>
        <v>0</v>
      </c>
      <c r="JQ125" s="280">
        <f t="shared" si="93"/>
        <v>0</v>
      </c>
      <c r="JR125" s="281">
        <f t="shared" si="94"/>
        <v>0</v>
      </c>
      <c r="JS125" s="1"/>
      <c r="JT125" s="1"/>
      <c r="JU125" s="164">
        <v>160</v>
      </c>
      <c r="JV125" s="327"/>
      <c r="JW125" s="177"/>
      <c r="JX125" s="164">
        <v>160</v>
      </c>
      <c r="JY125" s="327"/>
      <c r="JZ125" s="177"/>
      <c r="KA125" s="164">
        <v>160</v>
      </c>
      <c r="KB125" s="327"/>
      <c r="KC125" s="177"/>
      <c r="KD125" s="164">
        <v>160</v>
      </c>
      <c r="KE125" s="327"/>
      <c r="KF125" s="177"/>
      <c r="KG125" s="164">
        <v>160</v>
      </c>
      <c r="KH125" s="327"/>
      <c r="KI125" s="177"/>
      <c r="KJ125" s="164">
        <v>160</v>
      </c>
      <c r="KK125" s="327"/>
      <c r="KL125" s="177"/>
      <c r="KM125" s="164">
        <v>160</v>
      </c>
      <c r="KN125" s="327"/>
      <c r="KO125" s="177"/>
      <c r="KP125" s="164">
        <v>160</v>
      </c>
      <c r="KQ125" s="327"/>
      <c r="KR125" s="177"/>
      <c r="KS125" s="164">
        <v>160</v>
      </c>
      <c r="KT125" s="327"/>
      <c r="KU125" s="177"/>
      <c r="KV125" s="164">
        <v>160</v>
      </c>
      <c r="KW125" s="327"/>
      <c r="KX125" s="177"/>
      <c r="KY125" s="164">
        <v>160</v>
      </c>
      <c r="KZ125" s="327"/>
      <c r="LA125" s="177"/>
      <c r="LB125" s="164">
        <v>160</v>
      </c>
      <c r="LC125" s="327"/>
      <c r="LD125" s="177"/>
      <c r="LE125" s="278">
        <f t="shared" si="95"/>
        <v>0</v>
      </c>
      <c r="LF125" s="279">
        <f t="shared" si="96"/>
        <v>0</v>
      </c>
      <c r="LG125" s="280">
        <f t="shared" si="97"/>
        <v>0</v>
      </c>
      <c r="LH125" s="281">
        <f t="shared" si="98"/>
        <v>0</v>
      </c>
      <c r="LI125" s="1"/>
      <c r="LJ125" s="1"/>
      <c r="LK125" s="164">
        <v>160</v>
      </c>
      <c r="LL125" s="327"/>
      <c r="LM125" s="177"/>
      <c r="LN125" s="164">
        <v>160</v>
      </c>
      <c r="LO125" s="327"/>
      <c r="LP125" s="177"/>
      <c r="LQ125" s="164">
        <v>160</v>
      </c>
      <c r="LR125" s="327"/>
      <c r="LS125" s="177"/>
      <c r="LT125" s="164">
        <v>160</v>
      </c>
      <c r="LU125" s="327"/>
      <c r="LV125" s="177"/>
      <c r="LW125" s="164">
        <v>160</v>
      </c>
      <c r="LX125" s="327"/>
      <c r="LY125" s="177"/>
      <c r="LZ125" s="164">
        <v>160</v>
      </c>
      <c r="MA125" s="327"/>
      <c r="MB125" s="177"/>
      <c r="MC125" s="164">
        <v>160</v>
      </c>
      <c r="MD125" s="327"/>
      <c r="ME125" s="177"/>
      <c r="MF125" s="164">
        <v>160</v>
      </c>
      <c r="MG125" s="327"/>
      <c r="MH125" s="177"/>
      <c r="MI125" s="164">
        <v>160</v>
      </c>
      <c r="MJ125" s="327"/>
      <c r="MK125" s="177"/>
      <c r="ML125" s="164">
        <v>160</v>
      </c>
      <c r="MM125" s="327"/>
      <c r="MN125" s="177"/>
      <c r="MO125" s="164">
        <v>160</v>
      </c>
      <c r="MP125" s="327"/>
      <c r="MQ125" s="177"/>
      <c r="MR125" s="164">
        <v>160</v>
      </c>
      <c r="MS125" s="327"/>
      <c r="MT125" s="177"/>
      <c r="MU125" s="278">
        <f t="shared" si="99"/>
        <v>0</v>
      </c>
      <c r="MV125" s="279">
        <f t="shared" si="100"/>
        <v>0</v>
      </c>
      <c r="MW125" s="280">
        <f t="shared" si="101"/>
        <v>0</v>
      </c>
      <c r="MX125" s="281">
        <f t="shared" si="102"/>
        <v>0</v>
      </c>
      <c r="MY125" s="1"/>
      <c r="MZ125" s="1"/>
      <c r="NA125" s="164">
        <v>160</v>
      </c>
      <c r="NB125" s="327"/>
      <c r="NC125" s="177"/>
      <c r="ND125" s="164">
        <v>160</v>
      </c>
      <c r="NE125" s="327"/>
      <c r="NF125" s="177"/>
      <c r="NG125" s="164">
        <v>160</v>
      </c>
      <c r="NH125" s="327"/>
      <c r="NI125" s="177"/>
      <c r="NJ125" s="164">
        <v>160</v>
      </c>
      <c r="NK125" s="327"/>
      <c r="NL125" s="177"/>
      <c r="NM125" s="164">
        <v>160</v>
      </c>
      <c r="NN125" s="327"/>
      <c r="NO125" s="177"/>
      <c r="NP125" s="164">
        <v>160</v>
      </c>
      <c r="NQ125" s="327"/>
      <c r="NR125" s="177"/>
      <c r="NS125" s="164">
        <v>160</v>
      </c>
      <c r="NT125" s="327"/>
      <c r="NU125" s="177"/>
      <c r="NV125" s="164">
        <v>160</v>
      </c>
      <c r="NW125" s="327"/>
      <c r="NX125" s="177"/>
      <c r="NY125" s="164">
        <v>160</v>
      </c>
      <c r="NZ125" s="327"/>
      <c r="OA125" s="177"/>
      <c r="OB125" s="164">
        <v>160</v>
      </c>
      <c r="OC125" s="327"/>
      <c r="OD125" s="177"/>
      <c r="OE125" s="164">
        <v>160</v>
      </c>
      <c r="OF125" s="327"/>
      <c r="OG125" s="177"/>
      <c r="OH125" s="164">
        <v>160</v>
      </c>
      <c r="OI125" s="327"/>
      <c r="OJ125" s="177"/>
      <c r="OK125" s="278">
        <f t="shared" si="103"/>
        <v>0</v>
      </c>
      <c r="OL125" s="279">
        <f t="shared" si="104"/>
        <v>0</v>
      </c>
      <c r="OM125" s="280">
        <f t="shared" si="105"/>
        <v>0</v>
      </c>
      <c r="ON125" s="281">
        <f t="shared" si="106"/>
        <v>0</v>
      </c>
      <c r="OO125" s="1"/>
      <c r="OP125" s="1"/>
      <c r="OQ125" s="283" t="s">
        <v>297</v>
      </c>
      <c r="OR125" s="354">
        <v>160</v>
      </c>
      <c r="OS125" s="327"/>
      <c r="OT125" s="177"/>
      <c r="OU125" s="278">
        <f t="shared" si="107"/>
        <v>0</v>
      </c>
      <c r="OV125" s="281">
        <f t="shared" si="108"/>
        <v>0</v>
      </c>
      <c r="OW125" s="280">
        <f t="shared" si="109"/>
        <v>0</v>
      </c>
      <c r="OX125" s="281">
        <f t="shared" si="110"/>
        <v>0</v>
      </c>
      <c r="OY125" s="293"/>
      <c r="OZ125" s="1"/>
      <c r="PA125" s="1"/>
      <c r="PB125" s="274">
        <f t="shared" si="115"/>
        <v>0</v>
      </c>
      <c r="PC125" s="275">
        <f t="shared" si="116"/>
        <v>0</v>
      </c>
      <c r="PD125" s="280">
        <f t="shared" si="117"/>
        <v>0</v>
      </c>
      <c r="PE125" s="281">
        <f t="shared" si="118"/>
        <v>0</v>
      </c>
      <c r="PF125" s="276">
        <f t="shared" si="119"/>
        <v>0</v>
      </c>
      <c r="PG125" s="277">
        <f t="shared" si="120"/>
        <v>0</v>
      </c>
      <c r="PH125" s="280">
        <f t="shared" si="121"/>
        <v>0</v>
      </c>
      <c r="PI125" s="279">
        <f t="shared" si="122"/>
        <v>0</v>
      </c>
      <c r="PJ125" s="406">
        <f t="shared" si="111"/>
        <v>0</v>
      </c>
      <c r="PK125" s="368">
        <f t="shared" si="112"/>
        <v>0</v>
      </c>
      <c r="PL125" s="409" t="s">
        <v>338</v>
      </c>
      <c r="PM125" s="373" t="s">
        <v>338</v>
      </c>
      <c r="PN125" s="406">
        <f t="shared" si="113"/>
        <v>0</v>
      </c>
      <c r="PO125" s="368">
        <f t="shared" si="114"/>
        <v>0</v>
      </c>
      <c r="PR125" s="1"/>
    </row>
    <row r="126" spans="2:434" s="26" customFormat="1" ht="15" hidden="1" customHeight="1" x14ac:dyDescent="0.25">
      <c r="B126" s="118"/>
      <c r="C126" s="1092"/>
      <c r="D126" s="1093"/>
      <c r="E126" s="590"/>
      <c r="F126" s="656"/>
      <c r="G126" s="591"/>
      <c r="H126" s="119"/>
      <c r="I126" s="112">
        <f>INT(ROUND(F126,2)*(IF(RIGHT(G126,1)="*",data!$J$3*H126+(IF(H126&gt;0, data!$K$3,0)),(IF(G126&gt;0,data!$J$3*RIGHT(G126,5)+data!$K$3,0)))))</f>
        <v>0</v>
      </c>
      <c r="J126" s="112">
        <f t="shared" si="128"/>
        <v>0</v>
      </c>
      <c r="K126" s="112"/>
      <c r="L126" s="537"/>
      <c r="M126" s="536"/>
      <c r="N126" s="112">
        <f>INT(ROUND(F126,2)*(IF(J126&gt;0,(IF(L126="ano",data!$J$6,0)),0)))</f>
        <v>0</v>
      </c>
      <c r="O126" s="114">
        <f t="shared" si="125"/>
        <v>0</v>
      </c>
      <c r="P126" s="123">
        <f t="shared" si="126"/>
        <v>0</v>
      </c>
      <c r="R126" s="116" t="str">
        <f t="shared" si="123"/>
        <v/>
      </c>
      <c r="S126" s="688"/>
      <c r="T126" s="117" t="s">
        <v>338</v>
      </c>
      <c r="U126" s="377" t="str">
        <f t="shared" si="124"/>
        <v/>
      </c>
      <c r="V126" s="26">
        <f t="shared" si="127"/>
        <v>0</v>
      </c>
      <c r="W126" s="26">
        <f t="shared" si="129"/>
        <v>0</v>
      </c>
      <c r="X126" s="26">
        <f>IF(OR(G126=data!$I$18,G126=data!$I$19,G126=data!$I$20,G126=data!$I$21,G126=data!$I$22,G126=data!$I$23,G126=data!$I$24,G126=data!$I$25,G126=data!$I$26,G126=data!$I$27,G126=data!$I$28,G126=data!$I$29,G126=data!$I$30,G126=data!$I$31,G126=data!$I$32,G126=data!$I$33,G126=data!$I$34,G126=data!$I$35,G126=data!$I$36,G126=data!$I$37,G126=data!$I$38,G126=data!$I$39,G126=data!$I$40,G126=data!$I$41,G126=data!$I$42,G126=data!$I$43,G126=data!$I$44),1,0)</f>
        <v>0</v>
      </c>
      <c r="Z126" s="173" t="s">
        <v>297</v>
      </c>
      <c r="AA126" s="10"/>
      <c r="AB126" s="10"/>
      <c r="AC126" s="560">
        <v>160</v>
      </c>
      <c r="AD126" s="561"/>
      <c r="AE126" s="562"/>
      <c r="AF126" s="560">
        <v>160</v>
      </c>
      <c r="AG126" s="561"/>
      <c r="AH126" s="562"/>
      <c r="AI126" s="560">
        <v>160</v>
      </c>
      <c r="AJ126" s="561"/>
      <c r="AK126" s="562"/>
      <c r="AL126" s="560">
        <v>160</v>
      </c>
      <c r="AM126" s="561"/>
      <c r="AN126" s="562"/>
      <c r="AO126" s="560">
        <v>160</v>
      </c>
      <c r="AP126" s="561"/>
      <c r="AQ126" s="562"/>
      <c r="AR126" s="560">
        <v>160</v>
      </c>
      <c r="AS126" s="561"/>
      <c r="AT126" s="562"/>
      <c r="AU126" s="560">
        <v>160</v>
      </c>
      <c r="AV126" s="561"/>
      <c r="AW126" s="562"/>
      <c r="AX126" s="560">
        <v>160</v>
      </c>
      <c r="AY126" s="561"/>
      <c r="AZ126" s="562"/>
      <c r="BA126" s="560">
        <v>160</v>
      </c>
      <c r="BB126" s="561"/>
      <c r="BC126" s="562"/>
      <c r="BD126" s="560">
        <v>160</v>
      </c>
      <c r="BE126" s="561"/>
      <c r="BF126" s="562"/>
      <c r="BG126" s="560">
        <v>160</v>
      </c>
      <c r="BH126" s="561"/>
      <c r="BI126" s="562"/>
      <c r="BJ126" s="560">
        <v>160</v>
      </c>
      <c r="BK126" s="561"/>
      <c r="BL126" s="562"/>
      <c r="BM126" s="280">
        <f t="shared" si="71"/>
        <v>0</v>
      </c>
      <c r="BN126" s="279">
        <f t="shared" si="72"/>
        <v>0</v>
      </c>
      <c r="BO126" s="280">
        <f t="shared" si="73"/>
        <v>0</v>
      </c>
      <c r="BP126" s="281">
        <f t="shared" si="74"/>
        <v>0</v>
      </c>
      <c r="BQ126" s="1"/>
      <c r="BR126" s="1"/>
      <c r="BS126" s="174">
        <v>160</v>
      </c>
      <c r="BT126" s="573"/>
      <c r="BU126" s="175"/>
      <c r="BV126" s="174">
        <v>160</v>
      </c>
      <c r="BW126" s="573"/>
      <c r="BX126" s="175"/>
      <c r="BY126" s="174">
        <v>160</v>
      </c>
      <c r="BZ126" s="573"/>
      <c r="CA126" s="175"/>
      <c r="CB126" s="174">
        <v>160</v>
      </c>
      <c r="CC126" s="573"/>
      <c r="CD126" s="175"/>
      <c r="CE126" s="174">
        <v>160</v>
      </c>
      <c r="CF126" s="573"/>
      <c r="CG126" s="175"/>
      <c r="CH126" s="174">
        <v>160</v>
      </c>
      <c r="CI126" s="573"/>
      <c r="CJ126" s="175"/>
      <c r="CK126" s="174">
        <v>160</v>
      </c>
      <c r="CL126" s="573"/>
      <c r="CM126" s="175"/>
      <c r="CN126" s="174">
        <v>160</v>
      </c>
      <c r="CO126" s="573"/>
      <c r="CP126" s="175"/>
      <c r="CQ126" s="174">
        <v>160</v>
      </c>
      <c r="CR126" s="573"/>
      <c r="CS126" s="175"/>
      <c r="CT126" s="174">
        <v>160</v>
      </c>
      <c r="CU126" s="573"/>
      <c r="CV126" s="175"/>
      <c r="CW126" s="174">
        <v>160</v>
      </c>
      <c r="CX126" s="573"/>
      <c r="CY126" s="175"/>
      <c r="CZ126" s="174">
        <v>160</v>
      </c>
      <c r="DA126" s="573"/>
      <c r="DB126" s="175"/>
      <c r="DC126" s="278">
        <f t="shared" si="75"/>
        <v>0</v>
      </c>
      <c r="DD126" s="279">
        <f t="shared" si="76"/>
        <v>0</v>
      </c>
      <c r="DE126" s="280">
        <f t="shared" si="77"/>
        <v>0</v>
      </c>
      <c r="DF126" s="281">
        <f t="shared" si="78"/>
        <v>0</v>
      </c>
      <c r="DG126" s="1"/>
      <c r="DH126" s="1"/>
      <c r="DI126" s="174">
        <v>160</v>
      </c>
      <c r="DJ126" s="573"/>
      <c r="DK126" s="175"/>
      <c r="DL126" s="174">
        <v>160</v>
      </c>
      <c r="DM126" s="573"/>
      <c r="DN126" s="175"/>
      <c r="DO126" s="174">
        <v>160</v>
      </c>
      <c r="DP126" s="573"/>
      <c r="DQ126" s="175"/>
      <c r="DR126" s="174">
        <v>160</v>
      </c>
      <c r="DS126" s="573"/>
      <c r="DT126" s="175"/>
      <c r="DU126" s="174">
        <v>160</v>
      </c>
      <c r="DV126" s="573"/>
      <c r="DW126" s="175"/>
      <c r="DX126" s="174">
        <v>160</v>
      </c>
      <c r="DY126" s="573"/>
      <c r="DZ126" s="175"/>
      <c r="EA126" s="174">
        <v>160</v>
      </c>
      <c r="EB126" s="573"/>
      <c r="EC126" s="175"/>
      <c r="ED126" s="174">
        <v>160</v>
      </c>
      <c r="EE126" s="573"/>
      <c r="EF126" s="175"/>
      <c r="EG126" s="174">
        <v>160</v>
      </c>
      <c r="EH126" s="573"/>
      <c r="EI126" s="175"/>
      <c r="EJ126" s="174">
        <v>160</v>
      </c>
      <c r="EK126" s="573"/>
      <c r="EL126" s="175"/>
      <c r="EM126" s="174">
        <v>160</v>
      </c>
      <c r="EN126" s="573"/>
      <c r="EO126" s="175"/>
      <c r="EP126" s="174">
        <v>160</v>
      </c>
      <c r="EQ126" s="573"/>
      <c r="ER126" s="175"/>
      <c r="ES126" s="278">
        <f t="shared" si="79"/>
        <v>0</v>
      </c>
      <c r="ET126" s="279">
        <f t="shared" si="80"/>
        <v>0</v>
      </c>
      <c r="EU126" s="280">
        <f t="shared" si="81"/>
        <v>0</v>
      </c>
      <c r="EV126" s="281">
        <f t="shared" si="82"/>
        <v>0</v>
      </c>
      <c r="EW126" s="1"/>
      <c r="EX126" s="1"/>
      <c r="EY126" s="174">
        <v>160</v>
      </c>
      <c r="EZ126" s="573"/>
      <c r="FA126" s="175"/>
      <c r="FB126" s="174">
        <v>160</v>
      </c>
      <c r="FC126" s="573"/>
      <c r="FD126" s="175"/>
      <c r="FE126" s="174">
        <v>160</v>
      </c>
      <c r="FF126" s="573"/>
      <c r="FG126" s="175"/>
      <c r="FH126" s="174">
        <v>160</v>
      </c>
      <c r="FI126" s="573"/>
      <c r="FJ126" s="175"/>
      <c r="FK126" s="174">
        <v>160</v>
      </c>
      <c r="FL126" s="573"/>
      <c r="FM126" s="175"/>
      <c r="FN126" s="174">
        <v>160</v>
      </c>
      <c r="FO126" s="573"/>
      <c r="FP126" s="175"/>
      <c r="FQ126" s="174">
        <v>160</v>
      </c>
      <c r="FR126" s="573"/>
      <c r="FS126" s="175"/>
      <c r="FT126" s="174">
        <v>160</v>
      </c>
      <c r="FU126" s="573"/>
      <c r="FV126" s="175"/>
      <c r="FW126" s="174">
        <v>160</v>
      </c>
      <c r="FX126" s="573"/>
      <c r="FY126" s="175"/>
      <c r="FZ126" s="174">
        <v>160</v>
      </c>
      <c r="GA126" s="573"/>
      <c r="GB126" s="175"/>
      <c r="GC126" s="174">
        <v>160</v>
      </c>
      <c r="GD126" s="573"/>
      <c r="GE126" s="175"/>
      <c r="GF126" s="174">
        <v>160</v>
      </c>
      <c r="GG126" s="573"/>
      <c r="GH126" s="175"/>
      <c r="GI126" s="278">
        <f t="shared" si="83"/>
        <v>0</v>
      </c>
      <c r="GJ126" s="279">
        <f t="shared" si="84"/>
        <v>0</v>
      </c>
      <c r="GK126" s="280">
        <f t="shared" si="85"/>
        <v>0</v>
      </c>
      <c r="GL126" s="281">
        <f t="shared" si="86"/>
        <v>0</v>
      </c>
      <c r="GM126" s="1"/>
      <c r="GN126" s="1"/>
      <c r="GO126" s="174">
        <v>160</v>
      </c>
      <c r="GP126" s="573"/>
      <c r="GQ126" s="175"/>
      <c r="GR126" s="174">
        <v>160</v>
      </c>
      <c r="GS126" s="573"/>
      <c r="GT126" s="175"/>
      <c r="GU126" s="174">
        <v>160</v>
      </c>
      <c r="GV126" s="573"/>
      <c r="GW126" s="175"/>
      <c r="GX126" s="174">
        <v>160</v>
      </c>
      <c r="GY126" s="573"/>
      <c r="GZ126" s="175"/>
      <c r="HA126" s="174">
        <v>160</v>
      </c>
      <c r="HB126" s="573"/>
      <c r="HC126" s="175"/>
      <c r="HD126" s="174">
        <v>160</v>
      </c>
      <c r="HE126" s="573"/>
      <c r="HF126" s="175"/>
      <c r="HG126" s="174">
        <v>160</v>
      </c>
      <c r="HH126" s="573"/>
      <c r="HI126" s="175"/>
      <c r="HJ126" s="174">
        <v>160</v>
      </c>
      <c r="HK126" s="573"/>
      <c r="HL126" s="175"/>
      <c r="HM126" s="174">
        <v>160</v>
      </c>
      <c r="HN126" s="573"/>
      <c r="HO126" s="175"/>
      <c r="HP126" s="174">
        <v>160</v>
      </c>
      <c r="HQ126" s="573"/>
      <c r="HR126" s="175"/>
      <c r="HS126" s="174">
        <v>160</v>
      </c>
      <c r="HT126" s="573"/>
      <c r="HU126" s="175"/>
      <c r="HV126" s="174">
        <v>160</v>
      </c>
      <c r="HW126" s="573"/>
      <c r="HX126" s="175"/>
      <c r="HY126" s="278">
        <f t="shared" si="87"/>
        <v>0</v>
      </c>
      <c r="HZ126" s="279">
        <f t="shared" si="88"/>
        <v>0</v>
      </c>
      <c r="IA126" s="280">
        <f t="shared" si="89"/>
        <v>0</v>
      </c>
      <c r="IB126" s="281">
        <f t="shared" si="90"/>
        <v>0</v>
      </c>
      <c r="IC126" s="1"/>
      <c r="ID126" s="1"/>
      <c r="IE126" s="174">
        <v>160</v>
      </c>
      <c r="IF126" s="573"/>
      <c r="IG126" s="175"/>
      <c r="IH126" s="174">
        <v>160</v>
      </c>
      <c r="II126" s="573"/>
      <c r="IJ126" s="175"/>
      <c r="IK126" s="174">
        <v>160</v>
      </c>
      <c r="IL126" s="573"/>
      <c r="IM126" s="175"/>
      <c r="IN126" s="174">
        <v>160</v>
      </c>
      <c r="IO126" s="573"/>
      <c r="IP126" s="175"/>
      <c r="IQ126" s="174">
        <v>160</v>
      </c>
      <c r="IR126" s="573"/>
      <c r="IS126" s="175"/>
      <c r="IT126" s="174">
        <v>160</v>
      </c>
      <c r="IU126" s="573"/>
      <c r="IV126" s="175"/>
      <c r="IW126" s="174">
        <v>160</v>
      </c>
      <c r="IX126" s="573"/>
      <c r="IY126" s="175"/>
      <c r="IZ126" s="174">
        <v>160</v>
      </c>
      <c r="JA126" s="573"/>
      <c r="JB126" s="175"/>
      <c r="JC126" s="174">
        <v>160</v>
      </c>
      <c r="JD126" s="573"/>
      <c r="JE126" s="175"/>
      <c r="JF126" s="174">
        <v>160</v>
      </c>
      <c r="JG126" s="573"/>
      <c r="JH126" s="175"/>
      <c r="JI126" s="174">
        <v>160</v>
      </c>
      <c r="JJ126" s="573"/>
      <c r="JK126" s="175"/>
      <c r="JL126" s="174">
        <v>160</v>
      </c>
      <c r="JM126" s="573"/>
      <c r="JN126" s="175"/>
      <c r="JO126" s="278">
        <f t="shared" si="91"/>
        <v>0</v>
      </c>
      <c r="JP126" s="279">
        <f t="shared" si="92"/>
        <v>0</v>
      </c>
      <c r="JQ126" s="280">
        <f t="shared" si="93"/>
        <v>0</v>
      </c>
      <c r="JR126" s="281">
        <f t="shared" si="94"/>
        <v>0</v>
      </c>
      <c r="JS126" s="1"/>
      <c r="JT126" s="1"/>
      <c r="JU126" s="174">
        <v>160</v>
      </c>
      <c r="JV126" s="573"/>
      <c r="JW126" s="175"/>
      <c r="JX126" s="174">
        <v>160</v>
      </c>
      <c r="JY126" s="573"/>
      <c r="JZ126" s="175"/>
      <c r="KA126" s="174">
        <v>160</v>
      </c>
      <c r="KB126" s="573"/>
      <c r="KC126" s="175"/>
      <c r="KD126" s="174">
        <v>160</v>
      </c>
      <c r="KE126" s="573"/>
      <c r="KF126" s="175"/>
      <c r="KG126" s="174">
        <v>160</v>
      </c>
      <c r="KH126" s="573"/>
      <c r="KI126" s="175"/>
      <c r="KJ126" s="174">
        <v>160</v>
      </c>
      <c r="KK126" s="573"/>
      <c r="KL126" s="175"/>
      <c r="KM126" s="174">
        <v>160</v>
      </c>
      <c r="KN126" s="573"/>
      <c r="KO126" s="175"/>
      <c r="KP126" s="174">
        <v>160</v>
      </c>
      <c r="KQ126" s="573"/>
      <c r="KR126" s="175"/>
      <c r="KS126" s="174">
        <v>160</v>
      </c>
      <c r="KT126" s="573"/>
      <c r="KU126" s="175"/>
      <c r="KV126" s="174">
        <v>160</v>
      </c>
      <c r="KW126" s="573"/>
      <c r="KX126" s="175"/>
      <c r="KY126" s="174">
        <v>160</v>
      </c>
      <c r="KZ126" s="573"/>
      <c r="LA126" s="175"/>
      <c r="LB126" s="174">
        <v>160</v>
      </c>
      <c r="LC126" s="573"/>
      <c r="LD126" s="175"/>
      <c r="LE126" s="278">
        <f t="shared" si="95"/>
        <v>0</v>
      </c>
      <c r="LF126" s="279">
        <f t="shared" si="96"/>
        <v>0</v>
      </c>
      <c r="LG126" s="280">
        <f t="shared" si="97"/>
        <v>0</v>
      </c>
      <c r="LH126" s="281">
        <f t="shared" si="98"/>
        <v>0</v>
      </c>
      <c r="LI126" s="1"/>
      <c r="LJ126" s="1"/>
      <c r="LK126" s="174">
        <v>160</v>
      </c>
      <c r="LL126" s="573"/>
      <c r="LM126" s="175"/>
      <c r="LN126" s="174">
        <v>160</v>
      </c>
      <c r="LO126" s="573"/>
      <c r="LP126" s="175"/>
      <c r="LQ126" s="174">
        <v>160</v>
      </c>
      <c r="LR126" s="573"/>
      <c r="LS126" s="175"/>
      <c r="LT126" s="174">
        <v>160</v>
      </c>
      <c r="LU126" s="573"/>
      <c r="LV126" s="175"/>
      <c r="LW126" s="174">
        <v>160</v>
      </c>
      <c r="LX126" s="573"/>
      <c r="LY126" s="175"/>
      <c r="LZ126" s="174">
        <v>160</v>
      </c>
      <c r="MA126" s="573"/>
      <c r="MB126" s="175"/>
      <c r="MC126" s="174">
        <v>160</v>
      </c>
      <c r="MD126" s="573"/>
      <c r="ME126" s="175"/>
      <c r="MF126" s="174">
        <v>160</v>
      </c>
      <c r="MG126" s="573"/>
      <c r="MH126" s="175"/>
      <c r="MI126" s="174">
        <v>160</v>
      </c>
      <c r="MJ126" s="573"/>
      <c r="MK126" s="175"/>
      <c r="ML126" s="174">
        <v>160</v>
      </c>
      <c r="MM126" s="573"/>
      <c r="MN126" s="175"/>
      <c r="MO126" s="174">
        <v>160</v>
      </c>
      <c r="MP126" s="573"/>
      <c r="MQ126" s="175"/>
      <c r="MR126" s="174">
        <v>160</v>
      </c>
      <c r="MS126" s="573"/>
      <c r="MT126" s="175"/>
      <c r="MU126" s="278">
        <f t="shared" si="99"/>
        <v>0</v>
      </c>
      <c r="MV126" s="279">
        <f t="shared" si="100"/>
        <v>0</v>
      </c>
      <c r="MW126" s="280">
        <f t="shared" si="101"/>
        <v>0</v>
      </c>
      <c r="MX126" s="281">
        <f t="shared" si="102"/>
        <v>0</v>
      </c>
      <c r="MY126" s="1"/>
      <c r="MZ126" s="1"/>
      <c r="NA126" s="174">
        <v>160</v>
      </c>
      <c r="NB126" s="573"/>
      <c r="NC126" s="175"/>
      <c r="ND126" s="174">
        <v>160</v>
      </c>
      <c r="NE126" s="573"/>
      <c r="NF126" s="175"/>
      <c r="NG126" s="174">
        <v>160</v>
      </c>
      <c r="NH126" s="573"/>
      <c r="NI126" s="175"/>
      <c r="NJ126" s="174">
        <v>160</v>
      </c>
      <c r="NK126" s="573"/>
      <c r="NL126" s="175"/>
      <c r="NM126" s="174">
        <v>160</v>
      </c>
      <c r="NN126" s="573"/>
      <c r="NO126" s="175"/>
      <c r="NP126" s="174">
        <v>160</v>
      </c>
      <c r="NQ126" s="573"/>
      <c r="NR126" s="175"/>
      <c r="NS126" s="174">
        <v>160</v>
      </c>
      <c r="NT126" s="573"/>
      <c r="NU126" s="175"/>
      <c r="NV126" s="174">
        <v>160</v>
      </c>
      <c r="NW126" s="573"/>
      <c r="NX126" s="175"/>
      <c r="NY126" s="174">
        <v>160</v>
      </c>
      <c r="NZ126" s="573"/>
      <c r="OA126" s="175"/>
      <c r="OB126" s="174">
        <v>160</v>
      </c>
      <c r="OC126" s="573"/>
      <c r="OD126" s="175"/>
      <c r="OE126" s="174">
        <v>160</v>
      </c>
      <c r="OF126" s="573"/>
      <c r="OG126" s="175"/>
      <c r="OH126" s="174">
        <v>160</v>
      </c>
      <c r="OI126" s="573"/>
      <c r="OJ126" s="175"/>
      <c r="OK126" s="278">
        <f t="shared" si="103"/>
        <v>0</v>
      </c>
      <c r="OL126" s="279">
        <f t="shared" si="104"/>
        <v>0</v>
      </c>
      <c r="OM126" s="280">
        <f t="shared" si="105"/>
        <v>0</v>
      </c>
      <c r="ON126" s="281">
        <f t="shared" si="106"/>
        <v>0</v>
      </c>
      <c r="OO126" s="1"/>
      <c r="OP126" s="1"/>
      <c r="OQ126" s="571" t="s">
        <v>297</v>
      </c>
      <c r="OR126" s="577">
        <v>160</v>
      </c>
      <c r="OS126" s="573"/>
      <c r="OT126" s="175"/>
      <c r="OU126" s="278">
        <f t="shared" si="107"/>
        <v>0</v>
      </c>
      <c r="OV126" s="281">
        <f t="shared" si="108"/>
        <v>0</v>
      </c>
      <c r="OW126" s="280">
        <f t="shared" si="109"/>
        <v>0</v>
      </c>
      <c r="OX126" s="281">
        <f t="shared" si="110"/>
        <v>0</v>
      </c>
      <c r="OY126" s="574"/>
      <c r="OZ126" s="1"/>
      <c r="PA126" s="1"/>
      <c r="PB126" s="274">
        <f t="shared" si="115"/>
        <v>0</v>
      </c>
      <c r="PC126" s="275">
        <f t="shared" si="116"/>
        <v>0</v>
      </c>
      <c r="PD126" s="280">
        <f t="shared" si="117"/>
        <v>0</v>
      </c>
      <c r="PE126" s="281">
        <f t="shared" si="118"/>
        <v>0</v>
      </c>
      <c r="PF126" s="276">
        <f t="shared" si="119"/>
        <v>0</v>
      </c>
      <c r="PG126" s="277">
        <f t="shared" si="120"/>
        <v>0</v>
      </c>
      <c r="PH126" s="280">
        <f t="shared" si="121"/>
        <v>0</v>
      </c>
      <c r="PI126" s="279">
        <f t="shared" si="122"/>
        <v>0</v>
      </c>
      <c r="PJ126" s="406">
        <f t="shared" si="111"/>
        <v>0</v>
      </c>
      <c r="PK126" s="368">
        <f t="shared" si="112"/>
        <v>0</v>
      </c>
      <c r="PL126" s="409" t="s">
        <v>338</v>
      </c>
      <c r="PM126" s="373" t="s">
        <v>338</v>
      </c>
      <c r="PN126" s="406">
        <f t="shared" si="113"/>
        <v>0</v>
      </c>
      <c r="PO126" s="368">
        <f t="shared" si="114"/>
        <v>0</v>
      </c>
      <c r="PR126" s="1"/>
    </row>
    <row r="127" spans="2:434" s="26" customFormat="1" ht="16.5" customHeight="1" x14ac:dyDescent="0.25">
      <c r="B127" s="118" t="s">
        <v>339</v>
      </c>
      <c r="C127" s="1094"/>
      <c r="D127" s="1095"/>
      <c r="E127" s="320"/>
      <c r="F127" s="656">
        <v>1</v>
      </c>
      <c r="G127" s="321"/>
      <c r="H127" s="122"/>
      <c r="I127" s="112">
        <f>INT(ROUND(F127,2)*(IF(RIGHT(G127,1)="*",data!$J$3*H127+(IF(H127&gt;0, data!$K$3,0)),(IF(G127&gt;0,data!$J$3*RIGHT(G127,5)+data!$K$3,0)))))</f>
        <v>0</v>
      </c>
      <c r="J127" s="112">
        <f t="shared" si="128"/>
        <v>0</v>
      </c>
      <c r="K127" s="112"/>
      <c r="L127" s="317"/>
      <c r="M127" s="316"/>
      <c r="N127" s="112">
        <f>INT(ROUND(F127,2)*(IF(J127&gt;0,(IF(L127="ano",data!$J$6,0)),0)))</f>
        <v>0</v>
      </c>
      <c r="O127" s="114">
        <f t="shared" si="125"/>
        <v>0</v>
      </c>
      <c r="P127" s="123">
        <f t="shared" si="126"/>
        <v>0</v>
      </c>
      <c r="R127" s="116" t="str">
        <f t="shared" si="123"/>
        <v/>
      </c>
      <c r="S127" s="688"/>
      <c r="T127" s="117" t="s">
        <v>338</v>
      </c>
      <c r="U127" s="377" t="str">
        <f t="shared" si="124"/>
        <v/>
      </c>
      <c r="V127" s="26">
        <f t="shared" si="127"/>
        <v>0</v>
      </c>
      <c r="W127" s="26">
        <f t="shared" si="129"/>
        <v>0</v>
      </c>
      <c r="X127" s="26">
        <f>IF(OR(G127=data!$I$18,G127=data!$I$19,G127=data!$I$20,G127=data!$I$21,G127=data!$I$22,G127=data!$I$23,G127=data!$I$24,G127=data!$I$25,G127=data!$I$26,G127=data!$I$27,G127=data!$I$28,G127=data!$I$29,G127=data!$I$30,G127=data!$I$31,G127=data!$I$32,G127=data!$I$33,G127=data!$I$34,G127=data!$I$35,G127=data!$I$36,G127=data!$I$37,G127=data!$I$38,G127=data!$I$39,G127=data!$I$40,G127=data!$I$41,G127=data!$I$42,G127=data!$I$43,G127=data!$I$44),1,0)</f>
        <v>0</v>
      </c>
      <c r="Z127" s="176" t="s">
        <v>297</v>
      </c>
      <c r="AA127" s="10"/>
      <c r="AB127" s="10"/>
      <c r="AC127" s="168">
        <v>160</v>
      </c>
      <c r="AD127" s="328"/>
      <c r="AE127" s="223"/>
      <c r="AF127" s="168">
        <v>160</v>
      </c>
      <c r="AG127" s="328"/>
      <c r="AH127" s="223"/>
      <c r="AI127" s="168">
        <v>160</v>
      </c>
      <c r="AJ127" s="328"/>
      <c r="AK127" s="223"/>
      <c r="AL127" s="168">
        <v>160</v>
      </c>
      <c r="AM127" s="328"/>
      <c r="AN127" s="223"/>
      <c r="AO127" s="168">
        <v>160</v>
      </c>
      <c r="AP127" s="328"/>
      <c r="AQ127" s="223"/>
      <c r="AR127" s="168">
        <v>160</v>
      </c>
      <c r="AS127" s="328"/>
      <c r="AT127" s="223"/>
      <c r="AU127" s="168">
        <v>160</v>
      </c>
      <c r="AV127" s="328"/>
      <c r="AW127" s="223"/>
      <c r="AX127" s="168">
        <v>160</v>
      </c>
      <c r="AY127" s="328"/>
      <c r="AZ127" s="223"/>
      <c r="BA127" s="168">
        <v>160</v>
      </c>
      <c r="BB127" s="328"/>
      <c r="BC127" s="223"/>
      <c r="BD127" s="168">
        <v>160</v>
      </c>
      <c r="BE127" s="328"/>
      <c r="BF127" s="223"/>
      <c r="BG127" s="168">
        <v>160</v>
      </c>
      <c r="BH127" s="328"/>
      <c r="BI127" s="223"/>
      <c r="BJ127" s="168">
        <v>160</v>
      </c>
      <c r="BK127" s="328"/>
      <c r="BL127" s="223"/>
      <c r="BM127" s="280">
        <f t="shared" si="71"/>
        <v>0</v>
      </c>
      <c r="BN127" s="279">
        <f t="shared" si="72"/>
        <v>0</v>
      </c>
      <c r="BO127" s="280">
        <f t="shared" si="73"/>
        <v>0</v>
      </c>
      <c r="BP127" s="281">
        <f t="shared" si="74"/>
        <v>0</v>
      </c>
      <c r="BQ127" s="1"/>
      <c r="BR127" s="1"/>
      <c r="BS127" s="164">
        <v>160</v>
      </c>
      <c r="BT127" s="327"/>
      <c r="BU127" s="177"/>
      <c r="BV127" s="164">
        <v>160</v>
      </c>
      <c r="BW127" s="327"/>
      <c r="BX127" s="177"/>
      <c r="BY127" s="164">
        <v>160</v>
      </c>
      <c r="BZ127" s="327"/>
      <c r="CA127" s="177"/>
      <c r="CB127" s="164">
        <v>160</v>
      </c>
      <c r="CC127" s="327"/>
      <c r="CD127" s="177"/>
      <c r="CE127" s="164">
        <v>160</v>
      </c>
      <c r="CF127" s="327"/>
      <c r="CG127" s="177"/>
      <c r="CH127" s="164">
        <v>160</v>
      </c>
      <c r="CI127" s="327"/>
      <c r="CJ127" s="177"/>
      <c r="CK127" s="164">
        <v>160</v>
      </c>
      <c r="CL127" s="327"/>
      <c r="CM127" s="177"/>
      <c r="CN127" s="164">
        <v>160</v>
      </c>
      <c r="CO127" s="327"/>
      <c r="CP127" s="177"/>
      <c r="CQ127" s="164">
        <v>160</v>
      </c>
      <c r="CR127" s="327"/>
      <c r="CS127" s="177"/>
      <c r="CT127" s="164">
        <v>160</v>
      </c>
      <c r="CU127" s="327"/>
      <c r="CV127" s="177"/>
      <c r="CW127" s="164">
        <v>160</v>
      </c>
      <c r="CX127" s="327"/>
      <c r="CY127" s="177"/>
      <c r="CZ127" s="164">
        <v>160</v>
      </c>
      <c r="DA127" s="327"/>
      <c r="DB127" s="177"/>
      <c r="DC127" s="278">
        <f t="shared" si="75"/>
        <v>0</v>
      </c>
      <c r="DD127" s="279">
        <f t="shared" si="76"/>
        <v>0</v>
      </c>
      <c r="DE127" s="280">
        <f t="shared" si="77"/>
        <v>0</v>
      </c>
      <c r="DF127" s="281">
        <f t="shared" si="78"/>
        <v>0</v>
      </c>
      <c r="DG127" s="1"/>
      <c r="DH127" s="1"/>
      <c r="DI127" s="164">
        <v>160</v>
      </c>
      <c r="DJ127" s="327"/>
      <c r="DK127" s="177"/>
      <c r="DL127" s="164">
        <v>160</v>
      </c>
      <c r="DM127" s="327"/>
      <c r="DN127" s="177"/>
      <c r="DO127" s="164">
        <v>160</v>
      </c>
      <c r="DP127" s="327"/>
      <c r="DQ127" s="177"/>
      <c r="DR127" s="164">
        <v>160</v>
      </c>
      <c r="DS127" s="327"/>
      <c r="DT127" s="177"/>
      <c r="DU127" s="164">
        <v>160</v>
      </c>
      <c r="DV127" s="327"/>
      <c r="DW127" s="177"/>
      <c r="DX127" s="164">
        <v>160</v>
      </c>
      <c r="DY127" s="327"/>
      <c r="DZ127" s="177"/>
      <c r="EA127" s="164">
        <v>160</v>
      </c>
      <c r="EB127" s="327"/>
      <c r="EC127" s="177"/>
      <c r="ED127" s="164">
        <v>160</v>
      </c>
      <c r="EE127" s="327"/>
      <c r="EF127" s="177"/>
      <c r="EG127" s="164">
        <v>160</v>
      </c>
      <c r="EH127" s="327"/>
      <c r="EI127" s="177"/>
      <c r="EJ127" s="164">
        <v>160</v>
      </c>
      <c r="EK127" s="327"/>
      <c r="EL127" s="177"/>
      <c r="EM127" s="164">
        <v>160</v>
      </c>
      <c r="EN127" s="327"/>
      <c r="EO127" s="177"/>
      <c r="EP127" s="164">
        <v>160</v>
      </c>
      <c r="EQ127" s="327"/>
      <c r="ER127" s="177"/>
      <c r="ES127" s="278">
        <f t="shared" si="79"/>
        <v>0</v>
      </c>
      <c r="ET127" s="279">
        <f t="shared" si="80"/>
        <v>0</v>
      </c>
      <c r="EU127" s="280">
        <f t="shared" si="81"/>
        <v>0</v>
      </c>
      <c r="EV127" s="281">
        <f t="shared" si="82"/>
        <v>0</v>
      </c>
      <c r="EW127" s="1"/>
      <c r="EX127" s="1"/>
      <c r="EY127" s="164">
        <v>160</v>
      </c>
      <c r="EZ127" s="327"/>
      <c r="FA127" s="177"/>
      <c r="FB127" s="164">
        <v>160</v>
      </c>
      <c r="FC127" s="327"/>
      <c r="FD127" s="177"/>
      <c r="FE127" s="164">
        <v>160</v>
      </c>
      <c r="FF127" s="327"/>
      <c r="FG127" s="177"/>
      <c r="FH127" s="164">
        <v>160</v>
      </c>
      <c r="FI127" s="327"/>
      <c r="FJ127" s="177"/>
      <c r="FK127" s="164">
        <v>160</v>
      </c>
      <c r="FL127" s="327"/>
      <c r="FM127" s="177"/>
      <c r="FN127" s="164">
        <v>160</v>
      </c>
      <c r="FO127" s="327"/>
      <c r="FP127" s="177"/>
      <c r="FQ127" s="164">
        <v>160</v>
      </c>
      <c r="FR127" s="327"/>
      <c r="FS127" s="177"/>
      <c r="FT127" s="164">
        <v>160</v>
      </c>
      <c r="FU127" s="327"/>
      <c r="FV127" s="177"/>
      <c r="FW127" s="164">
        <v>160</v>
      </c>
      <c r="FX127" s="327"/>
      <c r="FY127" s="177"/>
      <c r="FZ127" s="164">
        <v>160</v>
      </c>
      <c r="GA127" s="327"/>
      <c r="GB127" s="177"/>
      <c r="GC127" s="164">
        <v>160</v>
      </c>
      <c r="GD127" s="327"/>
      <c r="GE127" s="177"/>
      <c r="GF127" s="164">
        <v>160</v>
      </c>
      <c r="GG127" s="327"/>
      <c r="GH127" s="177"/>
      <c r="GI127" s="278">
        <f t="shared" si="83"/>
        <v>0</v>
      </c>
      <c r="GJ127" s="279">
        <f t="shared" si="84"/>
        <v>0</v>
      </c>
      <c r="GK127" s="280">
        <f t="shared" si="85"/>
        <v>0</v>
      </c>
      <c r="GL127" s="281">
        <f t="shared" si="86"/>
        <v>0</v>
      </c>
      <c r="GM127" s="1"/>
      <c r="GN127" s="1"/>
      <c r="GO127" s="164">
        <v>160</v>
      </c>
      <c r="GP127" s="327"/>
      <c r="GQ127" s="177"/>
      <c r="GR127" s="164">
        <v>160</v>
      </c>
      <c r="GS127" s="327"/>
      <c r="GT127" s="177"/>
      <c r="GU127" s="164">
        <v>160</v>
      </c>
      <c r="GV127" s="327"/>
      <c r="GW127" s="177"/>
      <c r="GX127" s="164">
        <v>160</v>
      </c>
      <c r="GY127" s="327"/>
      <c r="GZ127" s="177"/>
      <c r="HA127" s="164">
        <v>160</v>
      </c>
      <c r="HB127" s="327"/>
      <c r="HC127" s="177"/>
      <c r="HD127" s="164">
        <v>160</v>
      </c>
      <c r="HE127" s="327"/>
      <c r="HF127" s="177"/>
      <c r="HG127" s="164">
        <v>160</v>
      </c>
      <c r="HH127" s="327"/>
      <c r="HI127" s="177"/>
      <c r="HJ127" s="164">
        <v>160</v>
      </c>
      <c r="HK127" s="327"/>
      <c r="HL127" s="177"/>
      <c r="HM127" s="164">
        <v>160</v>
      </c>
      <c r="HN127" s="327"/>
      <c r="HO127" s="177"/>
      <c r="HP127" s="164">
        <v>160</v>
      </c>
      <c r="HQ127" s="327"/>
      <c r="HR127" s="177"/>
      <c r="HS127" s="164">
        <v>160</v>
      </c>
      <c r="HT127" s="327"/>
      <c r="HU127" s="177"/>
      <c r="HV127" s="164">
        <v>160</v>
      </c>
      <c r="HW127" s="327"/>
      <c r="HX127" s="177"/>
      <c r="HY127" s="278">
        <f t="shared" si="87"/>
        <v>0</v>
      </c>
      <c r="HZ127" s="279">
        <f t="shared" si="88"/>
        <v>0</v>
      </c>
      <c r="IA127" s="280">
        <f t="shared" si="89"/>
        <v>0</v>
      </c>
      <c r="IB127" s="281">
        <f t="shared" si="90"/>
        <v>0</v>
      </c>
      <c r="IC127" s="1"/>
      <c r="ID127" s="1"/>
      <c r="IE127" s="164">
        <v>160</v>
      </c>
      <c r="IF127" s="327"/>
      <c r="IG127" s="177"/>
      <c r="IH127" s="164">
        <v>160</v>
      </c>
      <c r="II127" s="327"/>
      <c r="IJ127" s="177"/>
      <c r="IK127" s="164">
        <v>160</v>
      </c>
      <c r="IL127" s="327"/>
      <c r="IM127" s="177"/>
      <c r="IN127" s="164">
        <v>160</v>
      </c>
      <c r="IO127" s="327"/>
      <c r="IP127" s="177"/>
      <c r="IQ127" s="164">
        <v>160</v>
      </c>
      <c r="IR127" s="327"/>
      <c r="IS127" s="177"/>
      <c r="IT127" s="164">
        <v>160</v>
      </c>
      <c r="IU127" s="327"/>
      <c r="IV127" s="177"/>
      <c r="IW127" s="164">
        <v>160</v>
      </c>
      <c r="IX127" s="327"/>
      <c r="IY127" s="177"/>
      <c r="IZ127" s="164">
        <v>160</v>
      </c>
      <c r="JA127" s="327"/>
      <c r="JB127" s="177"/>
      <c r="JC127" s="164">
        <v>160</v>
      </c>
      <c r="JD127" s="327"/>
      <c r="JE127" s="177"/>
      <c r="JF127" s="164">
        <v>160</v>
      </c>
      <c r="JG127" s="327"/>
      <c r="JH127" s="177"/>
      <c r="JI127" s="164">
        <v>160</v>
      </c>
      <c r="JJ127" s="327"/>
      <c r="JK127" s="177"/>
      <c r="JL127" s="164">
        <v>160</v>
      </c>
      <c r="JM127" s="327"/>
      <c r="JN127" s="177"/>
      <c r="JO127" s="278">
        <f t="shared" si="91"/>
        <v>0</v>
      </c>
      <c r="JP127" s="279">
        <f t="shared" si="92"/>
        <v>0</v>
      </c>
      <c r="JQ127" s="280">
        <f t="shared" si="93"/>
        <v>0</v>
      </c>
      <c r="JR127" s="281">
        <f t="shared" si="94"/>
        <v>0</v>
      </c>
      <c r="JS127" s="1"/>
      <c r="JT127" s="1"/>
      <c r="JU127" s="164">
        <v>160</v>
      </c>
      <c r="JV127" s="327"/>
      <c r="JW127" s="177"/>
      <c r="JX127" s="164">
        <v>160</v>
      </c>
      <c r="JY127" s="327"/>
      <c r="JZ127" s="177"/>
      <c r="KA127" s="164">
        <v>160</v>
      </c>
      <c r="KB127" s="327"/>
      <c r="KC127" s="177"/>
      <c r="KD127" s="164">
        <v>160</v>
      </c>
      <c r="KE127" s="327"/>
      <c r="KF127" s="177"/>
      <c r="KG127" s="164">
        <v>160</v>
      </c>
      <c r="KH127" s="327"/>
      <c r="KI127" s="177"/>
      <c r="KJ127" s="164">
        <v>160</v>
      </c>
      <c r="KK127" s="327"/>
      <c r="KL127" s="177"/>
      <c r="KM127" s="164">
        <v>160</v>
      </c>
      <c r="KN127" s="327"/>
      <c r="KO127" s="177"/>
      <c r="KP127" s="164">
        <v>160</v>
      </c>
      <c r="KQ127" s="327"/>
      <c r="KR127" s="177"/>
      <c r="KS127" s="164">
        <v>160</v>
      </c>
      <c r="KT127" s="327"/>
      <c r="KU127" s="177"/>
      <c r="KV127" s="164">
        <v>160</v>
      </c>
      <c r="KW127" s="327"/>
      <c r="KX127" s="177"/>
      <c r="KY127" s="164">
        <v>160</v>
      </c>
      <c r="KZ127" s="327"/>
      <c r="LA127" s="177"/>
      <c r="LB127" s="164">
        <v>160</v>
      </c>
      <c r="LC127" s="327"/>
      <c r="LD127" s="177"/>
      <c r="LE127" s="278">
        <f t="shared" si="95"/>
        <v>0</v>
      </c>
      <c r="LF127" s="279">
        <f t="shared" si="96"/>
        <v>0</v>
      </c>
      <c r="LG127" s="280">
        <f t="shared" si="97"/>
        <v>0</v>
      </c>
      <c r="LH127" s="281">
        <f t="shared" si="98"/>
        <v>0</v>
      </c>
      <c r="LI127" s="1"/>
      <c r="LJ127" s="1"/>
      <c r="LK127" s="164">
        <v>160</v>
      </c>
      <c r="LL127" s="327"/>
      <c r="LM127" s="177"/>
      <c r="LN127" s="164">
        <v>160</v>
      </c>
      <c r="LO127" s="327"/>
      <c r="LP127" s="177"/>
      <c r="LQ127" s="164">
        <v>160</v>
      </c>
      <c r="LR127" s="327"/>
      <c r="LS127" s="177"/>
      <c r="LT127" s="164">
        <v>160</v>
      </c>
      <c r="LU127" s="327"/>
      <c r="LV127" s="177"/>
      <c r="LW127" s="164">
        <v>160</v>
      </c>
      <c r="LX127" s="327"/>
      <c r="LY127" s="177"/>
      <c r="LZ127" s="164">
        <v>160</v>
      </c>
      <c r="MA127" s="327"/>
      <c r="MB127" s="177"/>
      <c r="MC127" s="164">
        <v>160</v>
      </c>
      <c r="MD127" s="327"/>
      <c r="ME127" s="177"/>
      <c r="MF127" s="164">
        <v>160</v>
      </c>
      <c r="MG127" s="327"/>
      <c r="MH127" s="177"/>
      <c r="MI127" s="164">
        <v>160</v>
      </c>
      <c r="MJ127" s="327"/>
      <c r="MK127" s="177"/>
      <c r="ML127" s="164">
        <v>160</v>
      </c>
      <c r="MM127" s="327"/>
      <c r="MN127" s="177"/>
      <c r="MO127" s="164">
        <v>160</v>
      </c>
      <c r="MP127" s="327"/>
      <c r="MQ127" s="177"/>
      <c r="MR127" s="164">
        <v>160</v>
      </c>
      <c r="MS127" s="327"/>
      <c r="MT127" s="177"/>
      <c r="MU127" s="278">
        <f t="shared" si="99"/>
        <v>0</v>
      </c>
      <c r="MV127" s="279">
        <f t="shared" si="100"/>
        <v>0</v>
      </c>
      <c r="MW127" s="280">
        <f t="shared" si="101"/>
        <v>0</v>
      </c>
      <c r="MX127" s="281">
        <f t="shared" si="102"/>
        <v>0</v>
      </c>
      <c r="MY127" s="1"/>
      <c r="MZ127" s="1"/>
      <c r="NA127" s="164">
        <v>160</v>
      </c>
      <c r="NB127" s="327"/>
      <c r="NC127" s="177"/>
      <c r="ND127" s="164">
        <v>160</v>
      </c>
      <c r="NE127" s="327"/>
      <c r="NF127" s="177"/>
      <c r="NG127" s="164">
        <v>160</v>
      </c>
      <c r="NH127" s="327"/>
      <c r="NI127" s="177"/>
      <c r="NJ127" s="164">
        <v>160</v>
      </c>
      <c r="NK127" s="327"/>
      <c r="NL127" s="177"/>
      <c r="NM127" s="164">
        <v>160</v>
      </c>
      <c r="NN127" s="327"/>
      <c r="NO127" s="177"/>
      <c r="NP127" s="164">
        <v>160</v>
      </c>
      <c r="NQ127" s="327"/>
      <c r="NR127" s="177"/>
      <c r="NS127" s="164">
        <v>160</v>
      </c>
      <c r="NT127" s="327"/>
      <c r="NU127" s="177"/>
      <c r="NV127" s="164">
        <v>160</v>
      </c>
      <c r="NW127" s="327"/>
      <c r="NX127" s="177"/>
      <c r="NY127" s="164">
        <v>160</v>
      </c>
      <c r="NZ127" s="327"/>
      <c r="OA127" s="177"/>
      <c r="OB127" s="164">
        <v>160</v>
      </c>
      <c r="OC127" s="327"/>
      <c r="OD127" s="177"/>
      <c r="OE127" s="164">
        <v>160</v>
      </c>
      <c r="OF127" s="327"/>
      <c r="OG127" s="177"/>
      <c r="OH127" s="164">
        <v>160</v>
      </c>
      <c r="OI127" s="327"/>
      <c r="OJ127" s="177"/>
      <c r="OK127" s="278">
        <f t="shared" si="103"/>
        <v>0</v>
      </c>
      <c r="OL127" s="279">
        <f t="shared" si="104"/>
        <v>0</v>
      </c>
      <c r="OM127" s="280">
        <f t="shared" si="105"/>
        <v>0</v>
      </c>
      <c r="ON127" s="281">
        <f t="shared" si="106"/>
        <v>0</v>
      </c>
      <c r="OO127" s="1"/>
      <c r="OP127" s="1"/>
      <c r="OQ127" s="283" t="s">
        <v>297</v>
      </c>
      <c r="OR127" s="354">
        <v>160</v>
      </c>
      <c r="OS127" s="327"/>
      <c r="OT127" s="177"/>
      <c r="OU127" s="278">
        <f t="shared" si="107"/>
        <v>0</v>
      </c>
      <c r="OV127" s="281">
        <f t="shared" si="108"/>
        <v>0</v>
      </c>
      <c r="OW127" s="280">
        <f t="shared" si="109"/>
        <v>0</v>
      </c>
      <c r="OX127" s="281">
        <f t="shared" si="110"/>
        <v>0</v>
      </c>
      <c r="OY127" s="293"/>
      <c r="OZ127" s="1"/>
      <c r="PA127" s="1"/>
      <c r="PB127" s="274">
        <f t="shared" si="115"/>
        <v>0</v>
      </c>
      <c r="PC127" s="275">
        <f t="shared" si="116"/>
        <v>0</v>
      </c>
      <c r="PD127" s="280">
        <f t="shared" si="117"/>
        <v>0</v>
      </c>
      <c r="PE127" s="281">
        <f t="shared" si="118"/>
        <v>0</v>
      </c>
      <c r="PF127" s="276">
        <f t="shared" si="119"/>
        <v>0</v>
      </c>
      <c r="PG127" s="277">
        <f t="shared" si="120"/>
        <v>0</v>
      </c>
      <c r="PH127" s="280">
        <f t="shared" si="121"/>
        <v>0</v>
      </c>
      <c r="PI127" s="279">
        <f t="shared" si="122"/>
        <v>0</v>
      </c>
      <c r="PJ127" s="406">
        <f t="shared" si="111"/>
        <v>0</v>
      </c>
      <c r="PK127" s="368">
        <f t="shared" si="112"/>
        <v>0</v>
      </c>
      <c r="PL127" s="409" t="s">
        <v>338</v>
      </c>
      <c r="PM127" s="373" t="s">
        <v>338</v>
      </c>
      <c r="PN127" s="406">
        <f t="shared" si="113"/>
        <v>0</v>
      </c>
      <c r="PO127" s="368">
        <f t="shared" si="114"/>
        <v>0</v>
      </c>
      <c r="PR127" s="1"/>
    </row>
    <row r="128" spans="2:434" s="26" customFormat="1" ht="15" hidden="1" customHeight="1" x14ac:dyDescent="0.25">
      <c r="B128" s="118"/>
      <c r="C128" s="1092"/>
      <c r="D128" s="1093"/>
      <c r="E128" s="590"/>
      <c r="F128" s="656"/>
      <c r="G128" s="591"/>
      <c r="H128" s="119"/>
      <c r="I128" s="112">
        <f>INT(ROUND(F128,2)*(IF(RIGHT(G128,1)="*",data!$J$3*H128+(IF(H128&gt;0, data!$K$3,0)),(IF(G128&gt;0,data!$J$3*RIGHT(G128,5)+data!$K$3,0)))))</f>
        <v>0</v>
      </c>
      <c r="J128" s="112">
        <f t="shared" si="128"/>
        <v>0</v>
      </c>
      <c r="K128" s="112"/>
      <c r="L128" s="537"/>
      <c r="M128" s="536"/>
      <c r="N128" s="112">
        <f>INT(ROUND(F128,2)*(IF(J128&gt;0,(IF(L128="ano",data!$J$6,0)),0)))</f>
        <v>0</v>
      </c>
      <c r="O128" s="114">
        <f t="shared" si="125"/>
        <v>0</v>
      </c>
      <c r="P128" s="123">
        <f t="shared" si="126"/>
        <v>0</v>
      </c>
      <c r="R128" s="116" t="str">
        <f t="shared" si="123"/>
        <v/>
      </c>
      <c r="S128" s="688"/>
      <c r="T128" s="117" t="s">
        <v>338</v>
      </c>
      <c r="U128" s="377" t="str">
        <f t="shared" si="124"/>
        <v/>
      </c>
      <c r="V128" s="26">
        <f t="shared" si="127"/>
        <v>0</v>
      </c>
      <c r="W128" s="26">
        <f t="shared" si="129"/>
        <v>0</v>
      </c>
      <c r="X128" s="26">
        <f>IF(OR(G128=data!$I$18,G128=data!$I$19,G128=data!$I$20,G128=data!$I$21,G128=data!$I$22,G128=data!$I$23,G128=data!$I$24,G128=data!$I$25,G128=data!$I$26,G128=data!$I$27,G128=data!$I$28,G128=data!$I$29,G128=data!$I$30,G128=data!$I$31,G128=data!$I$32,G128=data!$I$33,G128=data!$I$34,G128=data!$I$35,G128=data!$I$36,G128=data!$I$37,G128=data!$I$38,G128=data!$I$39,G128=data!$I$40,G128=data!$I$41,G128=data!$I$42,G128=data!$I$43,G128=data!$I$44),1,0)</f>
        <v>0</v>
      </c>
      <c r="Z128" s="173" t="s">
        <v>297</v>
      </c>
      <c r="AA128" s="10"/>
      <c r="AB128" s="10"/>
      <c r="AC128" s="560">
        <v>160</v>
      </c>
      <c r="AD128" s="561"/>
      <c r="AE128" s="562"/>
      <c r="AF128" s="560">
        <v>160</v>
      </c>
      <c r="AG128" s="561"/>
      <c r="AH128" s="562"/>
      <c r="AI128" s="560">
        <v>160</v>
      </c>
      <c r="AJ128" s="561"/>
      <c r="AK128" s="562"/>
      <c r="AL128" s="560">
        <v>160</v>
      </c>
      <c r="AM128" s="561"/>
      <c r="AN128" s="562"/>
      <c r="AO128" s="560">
        <v>160</v>
      </c>
      <c r="AP128" s="561"/>
      <c r="AQ128" s="562"/>
      <c r="AR128" s="560">
        <v>160</v>
      </c>
      <c r="AS128" s="561"/>
      <c r="AT128" s="562"/>
      <c r="AU128" s="560">
        <v>160</v>
      </c>
      <c r="AV128" s="561"/>
      <c r="AW128" s="562"/>
      <c r="AX128" s="560">
        <v>160</v>
      </c>
      <c r="AY128" s="561"/>
      <c r="AZ128" s="562"/>
      <c r="BA128" s="560">
        <v>160</v>
      </c>
      <c r="BB128" s="561"/>
      <c r="BC128" s="562"/>
      <c r="BD128" s="560">
        <v>160</v>
      </c>
      <c r="BE128" s="561"/>
      <c r="BF128" s="562"/>
      <c r="BG128" s="560">
        <v>160</v>
      </c>
      <c r="BH128" s="561"/>
      <c r="BI128" s="562"/>
      <c r="BJ128" s="560">
        <v>160</v>
      </c>
      <c r="BK128" s="561"/>
      <c r="BL128" s="562"/>
      <c r="BM128" s="280">
        <f t="shared" si="71"/>
        <v>0</v>
      </c>
      <c r="BN128" s="279">
        <f t="shared" si="72"/>
        <v>0</v>
      </c>
      <c r="BO128" s="280">
        <f t="shared" si="73"/>
        <v>0</v>
      </c>
      <c r="BP128" s="281">
        <f t="shared" si="74"/>
        <v>0</v>
      </c>
      <c r="BQ128" s="1"/>
      <c r="BR128" s="1"/>
      <c r="BS128" s="174">
        <v>160</v>
      </c>
      <c r="BT128" s="573"/>
      <c r="BU128" s="175"/>
      <c r="BV128" s="174">
        <v>160</v>
      </c>
      <c r="BW128" s="573"/>
      <c r="BX128" s="175"/>
      <c r="BY128" s="174">
        <v>160</v>
      </c>
      <c r="BZ128" s="573"/>
      <c r="CA128" s="175"/>
      <c r="CB128" s="174">
        <v>160</v>
      </c>
      <c r="CC128" s="573"/>
      <c r="CD128" s="175"/>
      <c r="CE128" s="174">
        <v>160</v>
      </c>
      <c r="CF128" s="573"/>
      <c r="CG128" s="175"/>
      <c r="CH128" s="174">
        <v>160</v>
      </c>
      <c r="CI128" s="573"/>
      <c r="CJ128" s="175"/>
      <c r="CK128" s="174">
        <v>160</v>
      </c>
      <c r="CL128" s="573"/>
      <c r="CM128" s="175"/>
      <c r="CN128" s="174">
        <v>160</v>
      </c>
      <c r="CO128" s="573"/>
      <c r="CP128" s="175"/>
      <c r="CQ128" s="174">
        <v>160</v>
      </c>
      <c r="CR128" s="573"/>
      <c r="CS128" s="175"/>
      <c r="CT128" s="174">
        <v>160</v>
      </c>
      <c r="CU128" s="573"/>
      <c r="CV128" s="175"/>
      <c r="CW128" s="174">
        <v>160</v>
      </c>
      <c r="CX128" s="573"/>
      <c r="CY128" s="175"/>
      <c r="CZ128" s="174">
        <v>160</v>
      </c>
      <c r="DA128" s="573"/>
      <c r="DB128" s="175"/>
      <c r="DC128" s="278">
        <f t="shared" si="75"/>
        <v>0</v>
      </c>
      <c r="DD128" s="279">
        <f t="shared" si="76"/>
        <v>0</v>
      </c>
      <c r="DE128" s="280">
        <f t="shared" si="77"/>
        <v>0</v>
      </c>
      <c r="DF128" s="281">
        <f t="shared" si="78"/>
        <v>0</v>
      </c>
      <c r="DG128" s="1"/>
      <c r="DH128" s="1"/>
      <c r="DI128" s="174">
        <v>160</v>
      </c>
      <c r="DJ128" s="573"/>
      <c r="DK128" s="175"/>
      <c r="DL128" s="174">
        <v>160</v>
      </c>
      <c r="DM128" s="573"/>
      <c r="DN128" s="175"/>
      <c r="DO128" s="174">
        <v>160</v>
      </c>
      <c r="DP128" s="573"/>
      <c r="DQ128" s="175"/>
      <c r="DR128" s="174">
        <v>160</v>
      </c>
      <c r="DS128" s="573"/>
      <c r="DT128" s="175"/>
      <c r="DU128" s="174">
        <v>160</v>
      </c>
      <c r="DV128" s="573"/>
      <c r="DW128" s="175"/>
      <c r="DX128" s="174">
        <v>160</v>
      </c>
      <c r="DY128" s="573"/>
      <c r="DZ128" s="175"/>
      <c r="EA128" s="174">
        <v>160</v>
      </c>
      <c r="EB128" s="573"/>
      <c r="EC128" s="175"/>
      <c r="ED128" s="174">
        <v>160</v>
      </c>
      <c r="EE128" s="573"/>
      <c r="EF128" s="175"/>
      <c r="EG128" s="174">
        <v>160</v>
      </c>
      <c r="EH128" s="573"/>
      <c r="EI128" s="175"/>
      <c r="EJ128" s="174">
        <v>160</v>
      </c>
      <c r="EK128" s="573"/>
      <c r="EL128" s="175"/>
      <c r="EM128" s="174">
        <v>160</v>
      </c>
      <c r="EN128" s="573"/>
      <c r="EO128" s="175"/>
      <c r="EP128" s="174">
        <v>160</v>
      </c>
      <c r="EQ128" s="573"/>
      <c r="ER128" s="175"/>
      <c r="ES128" s="278">
        <f t="shared" si="79"/>
        <v>0</v>
      </c>
      <c r="ET128" s="279">
        <f t="shared" si="80"/>
        <v>0</v>
      </c>
      <c r="EU128" s="280">
        <f t="shared" si="81"/>
        <v>0</v>
      </c>
      <c r="EV128" s="281">
        <f t="shared" si="82"/>
        <v>0</v>
      </c>
      <c r="EW128" s="1"/>
      <c r="EX128" s="1"/>
      <c r="EY128" s="174">
        <v>160</v>
      </c>
      <c r="EZ128" s="573"/>
      <c r="FA128" s="175"/>
      <c r="FB128" s="174">
        <v>160</v>
      </c>
      <c r="FC128" s="573"/>
      <c r="FD128" s="175"/>
      <c r="FE128" s="174">
        <v>160</v>
      </c>
      <c r="FF128" s="573"/>
      <c r="FG128" s="175"/>
      <c r="FH128" s="174">
        <v>160</v>
      </c>
      <c r="FI128" s="573"/>
      <c r="FJ128" s="175"/>
      <c r="FK128" s="174">
        <v>160</v>
      </c>
      <c r="FL128" s="573"/>
      <c r="FM128" s="175"/>
      <c r="FN128" s="174">
        <v>160</v>
      </c>
      <c r="FO128" s="573"/>
      <c r="FP128" s="175"/>
      <c r="FQ128" s="174">
        <v>160</v>
      </c>
      <c r="FR128" s="573"/>
      <c r="FS128" s="175"/>
      <c r="FT128" s="174">
        <v>160</v>
      </c>
      <c r="FU128" s="573"/>
      <c r="FV128" s="175"/>
      <c r="FW128" s="174">
        <v>160</v>
      </c>
      <c r="FX128" s="573"/>
      <c r="FY128" s="175"/>
      <c r="FZ128" s="174">
        <v>160</v>
      </c>
      <c r="GA128" s="573"/>
      <c r="GB128" s="175"/>
      <c r="GC128" s="174">
        <v>160</v>
      </c>
      <c r="GD128" s="573"/>
      <c r="GE128" s="175"/>
      <c r="GF128" s="174">
        <v>160</v>
      </c>
      <c r="GG128" s="573"/>
      <c r="GH128" s="175"/>
      <c r="GI128" s="278">
        <f t="shared" si="83"/>
        <v>0</v>
      </c>
      <c r="GJ128" s="279">
        <f t="shared" si="84"/>
        <v>0</v>
      </c>
      <c r="GK128" s="280">
        <f t="shared" si="85"/>
        <v>0</v>
      </c>
      <c r="GL128" s="281">
        <f t="shared" si="86"/>
        <v>0</v>
      </c>
      <c r="GM128" s="1"/>
      <c r="GN128" s="1"/>
      <c r="GO128" s="174">
        <v>160</v>
      </c>
      <c r="GP128" s="573"/>
      <c r="GQ128" s="175"/>
      <c r="GR128" s="174">
        <v>160</v>
      </c>
      <c r="GS128" s="573"/>
      <c r="GT128" s="175"/>
      <c r="GU128" s="174">
        <v>160</v>
      </c>
      <c r="GV128" s="573"/>
      <c r="GW128" s="175"/>
      <c r="GX128" s="174">
        <v>160</v>
      </c>
      <c r="GY128" s="573"/>
      <c r="GZ128" s="175"/>
      <c r="HA128" s="174">
        <v>160</v>
      </c>
      <c r="HB128" s="573"/>
      <c r="HC128" s="175"/>
      <c r="HD128" s="174">
        <v>160</v>
      </c>
      <c r="HE128" s="573"/>
      <c r="HF128" s="175"/>
      <c r="HG128" s="174">
        <v>160</v>
      </c>
      <c r="HH128" s="573"/>
      <c r="HI128" s="175"/>
      <c r="HJ128" s="174">
        <v>160</v>
      </c>
      <c r="HK128" s="573"/>
      <c r="HL128" s="175"/>
      <c r="HM128" s="174">
        <v>160</v>
      </c>
      <c r="HN128" s="573"/>
      <c r="HO128" s="175"/>
      <c r="HP128" s="174">
        <v>160</v>
      </c>
      <c r="HQ128" s="573"/>
      <c r="HR128" s="175"/>
      <c r="HS128" s="174">
        <v>160</v>
      </c>
      <c r="HT128" s="573"/>
      <c r="HU128" s="175"/>
      <c r="HV128" s="174">
        <v>160</v>
      </c>
      <c r="HW128" s="573"/>
      <c r="HX128" s="175"/>
      <c r="HY128" s="278">
        <f t="shared" si="87"/>
        <v>0</v>
      </c>
      <c r="HZ128" s="279">
        <f t="shared" si="88"/>
        <v>0</v>
      </c>
      <c r="IA128" s="280">
        <f t="shared" si="89"/>
        <v>0</v>
      </c>
      <c r="IB128" s="281">
        <f t="shared" si="90"/>
        <v>0</v>
      </c>
      <c r="IC128" s="1"/>
      <c r="ID128" s="1"/>
      <c r="IE128" s="174">
        <v>160</v>
      </c>
      <c r="IF128" s="573"/>
      <c r="IG128" s="175"/>
      <c r="IH128" s="174">
        <v>160</v>
      </c>
      <c r="II128" s="573"/>
      <c r="IJ128" s="175"/>
      <c r="IK128" s="174">
        <v>160</v>
      </c>
      <c r="IL128" s="573"/>
      <c r="IM128" s="175"/>
      <c r="IN128" s="174">
        <v>160</v>
      </c>
      <c r="IO128" s="573"/>
      <c r="IP128" s="175"/>
      <c r="IQ128" s="174">
        <v>160</v>
      </c>
      <c r="IR128" s="573"/>
      <c r="IS128" s="175"/>
      <c r="IT128" s="174">
        <v>160</v>
      </c>
      <c r="IU128" s="573"/>
      <c r="IV128" s="175"/>
      <c r="IW128" s="174">
        <v>160</v>
      </c>
      <c r="IX128" s="573"/>
      <c r="IY128" s="175"/>
      <c r="IZ128" s="174">
        <v>160</v>
      </c>
      <c r="JA128" s="573"/>
      <c r="JB128" s="175"/>
      <c r="JC128" s="174">
        <v>160</v>
      </c>
      <c r="JD128" s="573"/>
      <c r="JE128" s="175"/>
      <c r="JF128" s="174">
        <v>160</v>
      </c>
      <c r="JG128" s="573"/>
      <c r="JH128" s="175"/>
      <c r="JI128" s="174">
        <v>160</v>
      </c>
      <c r="JJ128" s="573"/>
      <c r="JK128" s="175"/>
      <c r="JL128" s="174">
        <v>160</v>
      </c>
      <c r="JM128" s="573"/>
      <c r="JN128" s="175"/>
      <c r="JO128" s="278">
        <f t="shared" si="91"/>
        <v>0</v>
      </c>
      <c r="JP128" s="279">
        <f t="shared" si="92"/>
        <v>0</v>
      </c>
      <c r="JQ128" s="280">
        <f t="shared" si="93"/>
        <v>0</v>
      </c>
      <c r="JR128" s="281">
        <f t="shared" si="94"/>
        <v>0</v>
      </c>
      <c r="JS128" s="1"/>
      <c r="JT128" s="1"/>
      <c r="JU128" s="174">
        <v>160</v>
      </c>
      <c r="JV128" s="573"/>
      <c r="JW128" s="175"/>
      <c r="JX128" s="174">
        <v>160</v>
      </c>
      <c r="JY128" s="573"/>
      <c r="JZ128" s="175"/>
      <c r="KA128" s="174">
        <v>160</v>
      </c>
      <c r="KB128" s="573"/>
      <c r="KC128" s="175"/>
      <c r="KD128" s="174">
        <v>160</v>
      </c>
      <c r="KE128" s="573"/>
      <c r="KF128" s="175"/>
      <c r="KG128" s="174">
        <v>160</v>
      </c>
      <c r="KH128" s="573"/>
      <c r="KI128" s="175"/>
      <c r="KJ128" s="174">
        <v>160</v>
      </c>
      <c r="KK128" s="573"/>
      <c r="KL128" s="175"/>
      <c r="KM128" s="174">
        <v>160</v>
      </c>
      <c r="KN128" s="573"/>
      <c r="KO128" s="175"/>
      <c r="KP128" s="174">
        <v>160</v>
      </c>
      <c r="KQ128" s="573"/>
      <c r="KR128" s="175"/>
      <c r="KS128" s="174">
        <v>160</v>
      </c>
      <c r="KT128" s="573"/>
      <c r="KU128" s="175"/>
      <c r="KV128" s="174">
        <v>160</v>
      </c>
      <c r="KW128" s="573"/>
      <c r="KX128" s="175"/>
      <c r="KY128" s="174">
        <v>160</v>
      </c>
      <c r="KZ128" s="573"/>
      <c r="LA128" s="175"/>
      <c r="LB128" s="174">
        <v>160</v>
      </c>
      <c r="LC128" s="573"/>
      <c r="LD128" s="175"/>
      <c r="LE128" s="278">
        <f t="shared" si="95"/>
        <v>0</v>
      </c>
      <c r="LF128" s="279">
        <f t="shared" si="96"/>
        <v>0</v>
      </c>
      <c r="LG128" s="280">
        <f t="shared" si="97"/>
        <v>0</v>
      </c>
      <c r="LH128" s="281">
        <f t="shared" si="98"/>
        <v>0</v>
      </c>
      <c r="LI128" s="1"/>
      <c r="LJ128" s="1"/>
      <c r="LK128" s="174">
        <v>160</v>
      </c>
      <c r="LL128" s="573"/>
      <c r="LM128" s="175"/>
      <c r="LN128" s="174">
        <v>160</v>
      </c>
      <c r="LO128" s="573"/>
      <c r="LP128" s="175"/>
      <c r="LQ128" s="174">
        <v>160</v>
      </c>
      <c r="LR128" s="573"/>
      <c r="LS128" s="175"/>
      <c r="LT128" s="174">
        <v>160</v>
      </c>
      <c r="LU128" s="573"/>
      <c r="LV128" s="175"/>
      <c r="LW128" s="174">
        <v>160</v>
      </c>
      <c r="LX128" s="573"/>
      <c r="LY128" s="175"/>
      <c r="LZ128" s="174">
        <v>160</v>
      </c>
      <c r="MA128" s="573"/>
      <c r="MB128" s="175"/>
      <c r="MC128" s="174">
        <v>160</v>
      </c>
      <c r="MD128" s="573"/>
      <c r="ME128" s="175"/>
      <c r="MF128" s="174">
        <v>160</v>
      </c>
      <c r="MG128" s="573"/>
      <c r="MH128" s="175"/>
      <c r="MI128" s="174">
        <v>160</v>
      </c>
      <c r="MJ128" s="573"/>
      <c r="MK128" s="175"/>
      <c r="ML128" s="174">
        <v>160</v>
      </c>
      <c r="MM128" s="573"/>
      <c r="MN128" s="175"/>
      <c r="MO128" s="174">
        <v>160</v>
      </c>
      <c r="MP128" s="573"/>
      <c r="MQ128" s="175"/>
      <c r="MR128" s="174">
        <v>160</v>
      </c>
      <c r="MS128" s="573"/>
      <c r="MT128" s="175"/>
      <c r="MU128" s="278">
        <f t="shared" si="99"/>
        <v>0</v>
      </c>
      <c r="MV128" s="279">
        <f t="shared" si="100"/>
        <v>0</v>
      </c>
      <c r="MW128" s="280">
        <f t="shared" si="101"/>
        <v>0</v>
      </c>
      <c r="MX128" s="281">
        <f t="shared" si="102"/>
        <v>0</v>
      </c>
      <c r="MY128" s="1"/>
      <c r="MZ128" s="1"/>
      <c r="NA128" s="174">
        <v>160</v>
      </c>
      <c r="NB128" s="573"/>
      <c r="NC128" s="175"/>
      <c r="ND128" s="174">
        <v>160</v>
      </c>
      <c r="NE128" s="573"/>
      <c r="NF128" s="175"/>
      <c r="NG128" s="174">
        <v>160</v>
      </c>
      <c r="NH128" s="573"/>
      <c r="NI128" s="175"/>
      <c r="NJ128" s="174">
        <v>160</v>
      </c>
      <c r="NK128" s="573"/>
      <c r="NL128" s="175"/>
      <c r="NM128" s="174">
        <v>160</v>
      </c>
      <c r="NN128" s="573"/>
      <c r="NO128" s="175"/>
      <c r="NP128" s="174">
        <v>160</v>
      </c>
      <c r="NQ128" s="573"/>
      <c r="NR128" s="175"/>
      <c r="NS128" s="174">
        <v>160</v>
      </c>
      <c r="NT128" s="573"/>
      <c r="NU128" s="175"/>
      <c r="NV128" s="174">
        <v>160</v>
      </c>
      <c r="NW128" s="573"/>
      <c r="NX128" s="175"/>
      <c r="NY128" s="174">
        <v>160</v>
      </c>
      <c r="NZ128" s="573"/>
      <c r="OA128" s="175"/>
      <c r="OB128" s="174">
        <v>160</v>
      </c>
      <c r="OC128" s="573"/>
      <c r="OD128" s="175"/>
      <c r="OE128" s="174">
        <v>160</v>
      </c>
      <c r="OF128" s="573"/>
      <c r="OG128" s="175"/>
      <c r="OH128" s="174">
        <v>160</v>
      </c>
      <c r="OI128" s="573"/>
      <c r="OJ128" s="175"/>
      <c r="OK128" s="278">
        <f t="shared" si="103"/>
        <v>0</v>
      </c>
      <c r="OL128" s="279">
        <f t="shared" si="104"/>
        <v>0</v>
      </c>
      <c r="OM128" s="280">
        <f t="shared" si="105"/>
        <v>0</v>
      </c>
      <c r="ON128" s="281">
        <f t="shared" si="106"/>
        <v>0</v>
      </c>
      <c r="OO128" s="1"/>
      <c r="OP128" s="1"/>
      <c r="OQ128" s="571" t="s">
        <v>297</v>
      </c>
      <c r="OR128" s="577">
        <v>160</v>
      </c>
      <c r="OS128" s="573"/>
      <c r="OT128" s="175"/>
      <c r="OU128" s="278">
        <f t="shared" si="107"/>
        <v>0</v>
      </c>
      <c r="OV128" s="281">
        <f t="shared" si="108"/>
        <v>0</v>
      </c>
      <c r="OW128" s="280">
        <f t="shared" si="109"/>
        <v>0</v>
      </c>
      <c r="OX128" s="281">
        <f t="shared" si="110"/>
        <v>0</v>
      </c>
      <c r="OY128" s="574"/>
      <c r="OZ128" s="1"/>
      <c r="PA128" s="1"/>
      <c r="PB128" s="274">
        <f t="shared" si="115"/>
        <v>0</v>
      </c>
      <c r="PC128" s="275">
        <f t="shared" si="116"/>
        <v>0</v>
      </c>
      <c r="PD128" s="280">
        <f t="shared" si="117"/>
        <v>0</v>
      </c>
      <c r="PE128" s="281">
        <f t="shared" si="118"/>
        <v>0</v>
      </c>
      <c r="PF128" s="276">
        <f t="shared" si="119"/>
        <v>0</v>
      </c>
      <c r="PG128" s="277">
        <f t="shared" si="120"/>
        <v>0</v>
      </c>
      <c r="PH128" s="280">
        <f t="shared" si="121"/>
        <v>0</v>
      </c>
      <c r="PI128" s="279">
        <f t="shared" si="122"/>
        <v>0</v>
      </c>
      <c r="PJ128" s="406">
        <f t="shared" si="111"/>
        <v>0</v>
      </c>
      <c r="PK128" s="368">
        <f t="shared" si="112"/>
        <v>0</v>
      </c>
      <c r="PL128" s="409" t="s">
        <v>338</v>
      </c>
      <c r="PM128" s="373" t="s">
        <v>338</v>
      </c>
      <c r="PN128" s="406">
        <f t="shared" si="113"/>
        <v>0</v>
      </c>
      <c r="PO128" s="368">
        <f t="shared" si="114"/>
        <v>0</v>
      </c>
      <c r="PR128" s="1"/>
    </row>
    <row r="129" spans="2:434" s="26" customFormat="1" ht="16.5" customHeight="1" x14ac:dyDescent="0.25">
      <c r="B129" s="118" t="s">
        <v>340</v>
      </c>
      <c r="C129" s="1094"/>
      <c r="D129" s="1095"/>
      <c r="E129" s="320"/>
      <c r="F129" s="656">
        <v>1</v>
      </c>
      <c r="G129" s="321"/>
      <c r="H129" s="122"/>
      <c r="I129" s="112">
        <f>INT(ROUND(F129,2)*(IF(RIGHT(G129,1)="*",data!$J$3*H129+(IF(H129&gt;0, data!$K$3,0)),(IF(G129&gt;0,data!$J$3*RIGHT(G129,5)+data!$K$3,0)))))</f>
        <v>0</v>
      </c>
      <c r="J129" s="112">
        <f t="shared" si="128"/>
        <v>0</v>
      </c>
      <c r="K129" s="112"/>
      <c r="L129" s="317"/>
      <c r="M129" s="316"/>
      <c r="N129" s="112">
        <f>INT(ROUND(F129,2)*(IF(J129&gt;0,(IF(L129="ano",data!$J$6,0)),0)))</f>
        <v>0</v>
      </c>
      <c r="O129" s="114">
        <f t="shared" si="125"/>
        <v>0</v>
      </c>
      <c r="P129" s="123">
        <f t="shared" si="126"/>
        <v>0</v>
      </c>
      <c r="R129" s="116" t="str">
        <f t="shared" si="123"/>
        <v/>
      </c>
      <c r="S129" s="688"/>
      <c r="T129" s="117" t="s">
        <v>338</v>
      </c>
      <c r="U129" s="377" t="str">
        <f t="shared" si="124"/>
        <v/>
      </c>
      <c r="V129" s="26">
        <f t="shared" si="127"/>
        <v>0</v>
      </c>
      <c r="W129" s="26">
        <f t="shared" si="129"/>
        <v>0</v>
      </c>
      <c r="X129" s="26">
        <f>IF(OR(G129=data!$I$18,G129=data!$I$19,G129=data!$I$20,G129=data!$I$21,G129=data!$I$22,G129=data!$I$23,G129=data!$I$24,G129=data!$I$25,G129=data!$I$26,G129=data!$I$27,G129=data!$I$28,G129=data!$I$29,G129=data!$I$30,G129=data!$I$31,G129=data!$I$32,G129=data!$I$33,G129=data!$I$34,G129=data!$I$35,G129=data!$I$36,G129=data!$I$37,G129=data!$I$38,G129=data!$I$39,G129=data!$I$40,G129=data!$I$41,G129=data!$I$42,G129=data!$I$43,G129=data!$I$44),1,0)</f>
        <v>0</v>
      </c>
      <c r="Z129" s="176" t="s">
        <v>297</v>
      </c>
      <c r="AA129" s="10"/>
      <c r="AB129" s="10"/>
      <c r="AC129" s="168">
        <v>160</v>
      </c>
      <c r="AD129" s="328"/>
      <c r="AE129" s="223"/>
      <c r="AF129" s="168">
        <v>160</v>
      </c>
      <c r="AG129" s="328"/>
      <c r="AH129" s="223"/>
      <c r="AI129" s="168">
        <v>160</v>
      </c>
      <c r="AJ129" s="328"/>
      <c r="AK129" s="223"/>
      <c r="AL129" s="168">
        <v>160</v>
      </c>
      <c r="AM129" s="328"/>
      <c r="AN129" s="223"/>
      <c r="AO129" s="168">
        <v>160</v>
      </c>
      <c r="AP129" s="328"/>
      <c r="AQ129" s="223"/>
      <c r="AR129" s="168">
        <v>160</v>
      </c>
      <c r="AS129" s="328"/>
      <c r="AT129" s="223"/>
      <c r="AU129" s="168">
        <v>160</v>
      </c>
      <c r="AV129" s="328"/>
      <c r="AW129" s="223"/>
      <c r="AX129" s="168">
        <v>160</v>
      </c>
      <c r="AY129" s="328"/>
      <c r="AZ129" s="223"/>
      <c r="BA129" s="168">
        <v>160</v>
      </c>
      <c r="BB129" s="328"/>
      <c r="BC129" s="223"/>
      <c r="BD129" s="168">
        <v>160</v>
      </c>
      <c r="BE129" s="328"/>
      <c r="BF129" s="223"/>
      <c r="BG129" s="168">
        <v>160</v>
      </c>
      <c r="BH129" s="328"/>
      <c r="BI129" s="223"/>
      <c r="BJ129" s="168">
        <v>160</v>
      </c>
      <c r="BK129" s="328"/>
      <c r="BL129" s="223"/>
      <c r="BM129" s="280">
        <f t="shared" si="71"/>
        <v>0</v>
      </c>
      <c r="BN129" s="279">
        <f t="shared" si="72"/>
        <v>0</v>
      </c>
      <c r="BO129" s="280">
        <f t="shared" si="73"/>
        <v>0</v>
      </c>
      <c r="BP129" s="281">
        <f t="shared" si="74"/>
        <v>0</v>
      </c>
      <c r="BQ129" s="1"/>
      <c r="BR129" s="1"/>
      <c r="BS129" s="164">
        <v>160</v>
      </c>
      <c r="BT129" s="327"/>
      <c r="BU129" s="177"/>
      <c r="BV129" s="164">
        <v>160</v>
      </c>
      <c r="BW129" s="327"/>
      <c r="BX129" s="177"/>
      <c r="BY129" s="164">
        <v>160</v>
      </c>
      <c r="BZ129" s="327"/>
      <c r="CA129" s="177"/>
      <c r="CB129" s="164">
        <v>160</v>
      </c>
      <c r="CC129" s="327"/>
      <c r="CD129" s="177"/>
      <c r="CE129" s="164">
        <v>160</v>
      </c>
      <c r="CF129" s="327"/>
      <c r="CG129" s="177"/>
      <c r="CH129" s="164">
        <v>160</v>
      </c>
      <c r="CI129" s="327"/>
      <c r="CJ129" s="177"/>
      <c r="CK129" s="164">
        <v>160</v>
      </c>
      <c r="CL129" s="327"/>
      <c r="CM129" s="177"/>
      <c r="CN129" s="164">
        <v>160</v>
      </c>
      <c r="CO129" s="327"/>
      <c r="CP129" s="177"/>
      <c r="CQ129" s="164">
        <v>160</v>
      </c>
      <c r="CR129" s="327"/>
      <c r="CS129" s="177"/>
      <c r="CT129" s="164">
        <v>160</v>
      </c>
      <c r="CU129" s="327"/>
      <c r="CV129" s="177"/>
      <c r="CW129" s="164">
        <v>160</v>
      </c>
      <c r="CX129" s="327"/>
      <c r="CY129" s="177"/>
      <c r="CZ129" s="164">
        <v>160</v>
      </c>
      <c r="DA129" s="327"/>
      <c r="DB129" s="177"/>
      <c r="DC129" s="278">
        <f t="shared" si="75"/>
        <v>0</v>
      </c>
      <c r="DD129" s="279">
        <f t="shared" si="76"/>
        <v>0</v>
      </c>
      <c r="DE129" s="280">
        <f t="shared" si="77"/>
        <v>0</v>
      </c>
      <c r="DF129" s="281">
        <f t="shared" si="78"/>
        <v>0</v>
      </c>
      <c r="DG129" s="1"/>
      <c r="DH129" s="1"/>
      <c r="DI129" s="164">
        <v>160</v>
      </c>
      <c r="DJ129" s="327"/>
      <c r="DK129" s="177"/>
      <c r="DL129" s="164">
        <v>160</v>
      </c>
      <c r="DM129" s="327"/>
      <c r="DN129" s="177"/>
      <c r="DO129" s="164">
        <v>160</v>
      </c>
      <c r="DP129" s="327"/>
      <c r="DQ129" s="177"/>
      <c r="DR129" s="164">
        <v>160</v>
      </c>
      <c r="DS129" s="327"/>
      <c r="DT129" s="177"/>
      <c r="DU129" s="164">
        <v>160</v>
      </c>
      <c r="DV129" s="327"/>
      <c r="DW129" s="177"/>
      <c r="DX129" s="164">
        <v>160</v>
      </c>
      <c r="DY129" s="327"/>
      <c r="DZ129" s="177"/>
      <c r="EA129" s="164">
        <v>160</v>
      </c>
      <c r="EB129" s="327"/>
      <c r="EC129" s="177"/>
      <c r="ED129" s="164">
        <v>160</v>
      </c>
      <c r="EE129" s="327"/>
      <c r="EF129" s="177"/>
      <c r="EG129" s="164">
        <v>160</v>
      </c>
      <c r="EH129" s="327"/>
      <c r="EI129" s="177"/>
      <c r="EJ129" s="164">
        <v>160</v>
      </c>
      <c r="EK129" s="327"/>
      <c r="EL129" s="177"/>
      <c r="EM129" s="164">
        <v>160</v>
      </c>
      <c r="EN129" s="327"/>
      <c r="EO129" s="177"/>
      <c r="EP129" s="164">
        <v>160</v>
      </c>
      <c r="EQ129" s="327"/>
      <c r="ER129" s="177"/>
      <c r="ES129" s="278">
        <f t="shared" si="79"/>
        <v>0</v>
      </c>
      <c r="ET129" s="279">
        <f t="shared" si="80"/>
        <v>0</v>
      </c>
      <c r="EU129" s="280">
        <f t="shared" si="81"/>
        <v>0</v>
      </c>
      <c r="EV129" s="281">
        <f t="shared" si="82"/>
        <v>0</v>
      </c>
      <c r="EW129" s="1"/>
      <c r="EX129" s="1"/>
      <c r="EY129" s="164">
        <v>160</v>
      </c>
      <c r="EZ129" s="327"/>
      <c r="FA129" s="177"/>
      <c r="FB129" s="164">
        <v>160</v>
      </c>
      <c r="FC129" s="327"/>
      <c r="FD129" s="177"/>
      <c r="FE129" s="164">
        <v>160</v>
      </c>
      <c r="FF129" s="327"/>
      <c r="FG129" s="177"/>
      <c r="FH129" s="164">
        <v>160</v>
      </c>
      <c r="FI129" s="327"/>
      <c r="FJ129" s="177"/>
      <c r="FK129" s="164">
        <v>160</v>
      </c>
      <c r="FL129" s="327"/>
      <c r="FM129" s="177"/>
      <c r="FN129" s="164">
        <v>160</v>
      </c>
      <c r="FO129" s="327"/>
      <c r="FP129" s="177"/>
      <c r="FQ129" s="164">
        <v>160</v>
      </c>
      <c r="FR129" s="327"/>
      <c r="FS129" s="177"/>
      <c r="FT129" s="164">
        <v>160</v>
      </c>
      <c r="FU129" s="327"/>
      <c r="FV129" s="177"/>
      <c r="FW129" s="164">
        <v>160</v>
      </c>
      <c r="FX129" s="327"/>
      <c r="FY129" s="177"/>
      <c r="FZ129" s="164">
        <v>160</v>
      </c>
      <c r="GA129" s="327"/>
      <c r="GB129" s="177"/>
      <c r="GC129" s="164">
        <v>160</v>
      </c>
      <c r="GD129" s="327"/>
      <c r="GE129" s="177"/>
      <c r="GF129" s="164">
        <v>160</v>
      </c>
      <c r="GG129" s="327"/>
      <c r="GH129" s="177"/>
      <c r="GI129" s="278">
        <f t="shared" si="83"/>
        <v>0</v>
      </c>
      <c r="GJ129" s="279">
        <f t="shared" si="84"/>
        <v>0</v>
      </c>
      <c r="GK129" s="280">
        <f t="shared" si="85"/>
        <v>0</v>
      </c>
      <c r="GL129" s="281">
        <f t="shared" si="86"/>
        <v>0</v>
      </c>
      <c r="GM129" s="1"/>
      <c r="GN129" s="1"/>
      <c r="GO129" s="164">
        <v>160</v>
      </c>
      <c r="GP129" s="327"/>
      <c r="GQ129" s="177"/>
      <c r="GR129" s="164">
        <v>160</v>
      </c>
      <c r="GS129" s="327"/>
      <c r="GT129" s="177"/>
      <c r="GU129" s="164">
        <v>160</v>
      </c>
      <c r="GV129" s="327"/>
      <c r="GW129" s="177"/>
      <c r="GX129" s="164">
        <v>160</v>
      </c>
      <c r="GY129" s="327"/>
      <c r="GZ129" s="177"/>
      <c r="HA129" s="164">
        <v>160</v>
      </c>
      <c r="HB129" s="327"/>
      <c r="HC129" s="177"/>
      <c r="HD129" s="164">
        <v>160</v>
      </c>
      <c r="HE129" s="327"/>
      <c r="HF129" s="177"/>
      <c r="HG129" s="164">
        <v>160</v>
      </c>
      <c r="HH129" s="327"/>
      <c r="HI129" s="177"/>
      <c r="HJ129" s="164">
        <v>160</v>
      </c>
      <c r="HK129" s="327"/>
      <c r="HL129" s="177"/>
      <c r="HM129" s="164">
        <v>160</v>
      </c>
      <c r="HN129" s="327"/>
      <c r="HO129" s="177"/>
      <c r="HP129" s="164">
        <v>160</v>
      </c>
      <c r="HQ129" s="327"/>
      <c r="HR129" s="177"/>
      <c r="HS129" s="164">
        <v>160</v>
      </c>
      <c r="HT129" s="327"/>
      <c r="HU129" s="177"/>
      <c r="HV129" s="164">
        <v>160</v>
      </c>
      <c r="HW129" s="327"/>
      <c r="HX129" s="177"/>
      <c r="HY129" s="278">
        <f t="shared" si="87"/>
        <v>0</v>
      </c>
      <c r="HZ129" s="279">
        <f t="shared" si="88"/>
        <v>0</v>
      </c>
      <c r="IA129" s="280">
        <f t="shared" si="89"/>
        <v>0</v>
      </c>
      <c r="IB129" s="281">
        <f t="shared" si="90"/>
        <v>0</v>
      </c>
      <c r="IC129" s="1"/>
      <c r="ID129" s="1"/>
      <c r="IE129" s="164">
        <v>160</v>
      </c>
      <c r="IF129" s="327"/>
      <c r="IG129" s="177"/>
      <c r="IH129" s="164">
        <v>160</v>
      </c>
      <c r="II129" s="327"/>
      <c r="IJ129" s="177"/>
      <c r="IK129" s="164">
        <v>160</v>
      </c>
      <c r="IL129" s="327"/>
      <c r="IM129" s="177"/>
      <c r="IN129" s="164">
        <v>160</v>
      </c>
      <c r="IO129" s="327"/>
      <c r="IP129" s="177"/>
      <c r="IQ129" s="164">
        <v>160</v>
      </c>
      <c r="IR129" s="327"/>
      <c r="IS129" s="177"/>
      <c r="IT129" s="164">
        <v>160</v>
      </c>
      <c r="IU129" s="327"/>
      <c r="IV129" s="177"/>
      <c r="IW129" s="164">
        <v>160</v>
      </c>
      <c r="IX129" s="327"/>
      <c r="IY129" s="177"/>
      <c r="IZ129" s="164">
        <v>160</v>
      </c>
      <c r="JA129" s="327"/>
      <c r="JB129" s="177"/>
      <c r="JC129" s="164">
        <v>160</v>
      </c>
      <c r="JD129" s="327"/>
      <c r="JE129" s="177"/>
      <c r="JF129" s="164">
        <v>160</v>
      </c>
      <c r="JG129" s="327"/>
      <c r="JH129" s="177"/>
      <c r="JI129" s="164">
        <v>160</v>
      </c>
      <c r="JJ129" s="327"/>
      <c r="JK129" s="177"/>
      <c r="JL129" s="164">
        <v>160</v>
      </c>
      <c r="JM129" s="327"/>
      <c r="JN129" s="177"/>
      <c r="JO129" s="278">
        <f t="shared" si="91"/>
        <v>0</v>
      </c>
      <c r="JP129" s="279">
        <f t="shared" si="92"/>
        <v>0</v>
      </c>
      <c r="JQ129" s="280">
        <f t="shared" si="93"/>
        <v>0</v>
      </c>
      <c r="JR129" s="281">
        <f t="shared" si="94"/>
        <v>0</v>
      </c>
      <c r="JS129" s="1"/>
      <c r="JT129" s="1"/>
      <c r="JU129" s="164">
        <v>160</v>
      </c>
      <c r="JV129" s="327"/>
      <c r="JW129" s="177"/>
      <c r="JX129" s="164">
        <v>160</v>
      </c>
      <c r="JY129" s="327"/>
      <c r="JZ129" s="177"/>
      <c r="KA129" s="164">
        <v>160</v>
      </c>
      <c r="KB129" s="327"/>
      <c r="KC129" s="177"/>
      <c r="KD129" s="164">
        <v>160</v>
      </c>
      <c r="KE129" s="327"/>
      <c r="KF129" s="177"/>
      <c r="KG129" s="164">
        <v>160</v>
      </c>
      <c r="KH129" s="327"/>
      <c r="KI129" s="177"/>
      <c r="KJ129" s="164">
        <v>160</v>
      </c>
      <c r="KK129" s="327"/>
      <c r="KL129" s="177"/>
      <c r="KM129" s="164">
        <v>160</v>
      </c>
      <c r="KN129" s="327"/>
      <c r="KO129" s="177"/>
      <c r="KP129" s="164">
        <v>160</v>
      </c>
      <c r="KQ129" s="327"/>
      <c r="KR129" s="177"/>
      <c r="KS129" s="164">
        <v>160</v>
      </c>
      <c r="KT129" s="327"/>
      <c r="KU129" s="177"/>
      <c r="KV129" s="164">
        <v>160</v>
      </c>
      <c r="KW129" s="327"/>
      <c r="KX129" s="177"/>
      <c r="KY129" s="164">
        <v>160</v>
      </c>
      <c r="KZ129" s="327"/>
      <c r="LA129" s="177"/>
      <c r="LB129" s="164">
        <v>160</v>
      </c>
      <c r="LC129" s="327"/>
      <c r="LD129" s="177"/>
      <c r="LE129" s="278">
        <f t="shared" si="95"/>
        <v>0</v>
      </c>
      <c r="LF129" s="279">
        <f t="shared" si="96"/>
        <v>0</v>
      </c>
      <c r="LG129" s="280">
        <f t="shared" si="97"/>
        <v>0</v>
      </c>
      <c r="LH129" s="281">
        <f t="shared" si="98"/>
        <v>0</v>
      </c>
      <c r="LI129" s="1"/>
      <c r="LJ129" s="1"/>
      <c r="LK129" s="164">
        <v>160</v>
      </c>
      <c r="LL129" s="327"/>
      <c r="LM129" s="177"/>
      <c r="LN129" s="164">
        <v>160</v>
      </c>
      <c r="LO129" s="327"/>
      <c r="LP129" s="177"/>
      <c r="LQ129" s="164">
        <v>160</v>
      </c>
      <c r="LR129" s="327"/>
      <c r="LS129" s="177"/>
      <c r="LT129" s="164">
        <v>160</v>
      </c>
      <c r="LU129" s="327"/>
      <c r="LV129" s="177"/>
      <c r="LW129" s="164">
        <v>160</v>
      </c>
      <c r="LX129" s="327"/>
      <c r="LY129" s="177"/>
      <c r="LZ129" s="164">
        <v>160</v>
      </c>
      <c r="MA129" s="327"/>
      <c r="MB129" s="177"/>
      <c r="MC129" s="164">
        <v>160</v>
      </c>
      <c r="MD129" s="327"/>
      <c r="ME129" s="177"/>
      <c r="MF129" s="164">
        <v>160</v>
      </c>
      <c r="MG129" s="327"/>
      <c r="MH129" s="177"/>
      <c r="MI129" s="164">
        <v>160</v>
      </c>
      <c r="MJ129" s="327"/>
      <c r="MK129" s="177"/>
      <c r="ML129" s="164">
        <v>160</v>
      </c>
      <c r="MM129" s="327"/>
      <c r="MN129" s="177"/>
      <c r="MO129" s="164">
        <v>160</v>
      </c>
      <c r="MP129" s="327"/>
      <c r="MQ129" s="177"/>
      <c r="MR129" s="164">
        <v>160</v>
      </c>
      <c r="MS129" s="327"/>
      <c r="MT129" s="177"/>
      <c r="MU129" s="278">
        <f t="shared" si="99"/>
        <v>0</v>
      </c>
      <c r="MV129" s="279">
        <f t="shared" si="100"/>
        <v>0</v>
      </c>
      <c r="MW129" s="280">
        <f t="shared" si="101"/>
        <v>0</v>
      </c>
      <c r="MX129" s="281">
        <f t="shared" si="102"/>
        <v>0</v>
      </c>
      <c r="MY129" s="1"/>
      <c r="MZ129" s="1"/>
      <c r="NA129" s="164">
        <v>160</v>
      </c>
      <c r="NB129" s="327"/>
      <c r="NC129" s="177"/>
      <c r="ND129" s="164">
        <v>160</v>
      </c>
      <c r="NE129" s="327"/>
      <c r="NF129" s="177"/>
      <c r="NG129" s="164">
        <v>160</v>
      </c>
      <c r="NH129" s="327"/>
      <c r="NI129" s="177"/>
      <c r="NJ129" s="164">
        <v>160</v>
      </c>
      <c r="NK129" s="327"/>
      <c r="NL129" s="177"/>
      <c r="NM129" s="164">
        <v>160</v>
      </c>
      <c r="NN129" s="327"/>
      <c r="NO129" s="177"/>
      <c r="NP129" s="164">
        <v>160</v>
      </c>
      <c r="NQ129" s="327"/>
      <c r="NR129" s="177"/>
      <c r="NS129" s="164">
        <v>160</v>
      </c>
      <c r="NT129" s="327"/>
      <c r="NU129" s="177"/>
      <c r="NV129" s="164">
        <v>160</v>
      </c>
      <c r="NW129" s="327"/>
      <c r="NX129" s="177"/>
      <c r="NY129" s="164">
        <v>160</v>
      </c>
      <c r="NZ129" s="327"/>
      <c r="OA129" s="177"/>
      <c r="OB129" s="164">
        <v>160</v>
      </c>
      <c r="OC129" s="327"/>
      <c r="OD129" s="177"/>
      <c r="OE129" s="164">
        <v>160</v>
      </c>
      <c r="OF129" s="327"/>
      <c r="OG129" s="177"/>
      <c r="OH129" s="164">
        <v>160</v>
      </c>
      <c r="OI129" s="327"/>
      <c r="OJ129" s="177"/>
      <c r="OK129" s="278">
        <f t="shared" si="103"/>
        <v>0</v>
      </c>
      <c r="OL129" s="279">
        <f t="shared" si="104"/>
        <v>0</v>
      </c>
      <c r="OM129" s="280">
        <f t="shared" si="105"/>
        <v>0</v>
      </c>
      <c r="ON129" s="281">
        <f t="shared" si="106"/>
        <v>0</v>
      </c>
      <c r="OO129" s="1"/>
      <c r="OP129" s="1"/>
      <c r="OQ129" s="283" t="s">
        <v>297</v>
      </c>
      <c r="OR129" s="354">
        <v>160</v>
      </c>
      <c r="OS129" s="327"/>
      <c r="OT129" s="177"/>
      <c r="OU129" s="278">
        <f t="shared" si="107"/>
        <v>0</v>
      </c>
      <c r="OV129" s="281">
        <f t="shared" si="108"/>
        <v>0</v>
      </c>
      <c r="OW129" s="280">
        <f t="shared" si="109"/>
        <v>0</v>
      </c>
      <c r="OX129" s="281">
        <f t="shared" si="110"/>
        <v>0</v>
      </c>
      <c r="OY129" s="293"/>
      <c r="OZ129" s="1"/>
      <c r="PA129" s="1"/>
      <c r="PB129" s="274">
        <f t="shared" si="115"/>
        <v>0</v>
      </c>
      <c r="PC129" s="275">
        <f t="shared" si="116"/>
        <v>0</v>
      </c>
      <c r="PD129" s="280">
        <f t="shared" si="117"/>
        <v>0</v>
      </c>
      <c r="PE129" s="281">
        <f t="shared" si="118"/>
        <v>0</v>
      </c>
      <c r="PF129" s="276">
        <f t="shared" si="119"/>
        <v>0</v>
      </c>
      <c r="PG129" s="277">
        <f t="shared" si="120"/>
        <v>0</v>
      </c>
      <c r="PH129" s="280">
        <f t="shared" si="121"/>
        <v>0</v>
      </c>
      <c r="PI129" s="279">
        <f t="shared" si="122"/>
        <v>0</v>
      </c>
      <c r="PJ129" s="406">
        <f t="shared" si="111"/>
        <v>0</v>
      </c>
      <c r="PK129" s="368">
        <f t="shared" si="112"/>
        <v>0</v>
      </c>
      <c r="PL129" s="409" t="s">
        <v>338</v>
      </c>
      <c r="PM129" s="373" t="s">
        <v>338</v>
      </c>
      <c r="PN129" s="406">
        <f t="shared" si="113"/>
        <v>0</v>
      </c>
      <c r="PO129" s="368">
        <f t="shared" si="114"/>
        <v>0</v>
      </c>
      <c r="PR129" s="1"/>
    </row>
    <row r="130" spans="2:434" s="26" customFormat="1" ht="15" hidden="1" customHeight="1" x14ac:dyDescent="0.25">
      <c r="B130" s="118"/>
      <c r="C130" s="1092"/>
      <c r="D130" s="1093"/>
      <c r="E130" s="590"/>
      <c r="F130" s="656"/>
      <c r="G130" s="591"/>
      <c r="H130" s="119"/>
      <c r="I130" s="112">
        <f>INT(ROUND(F130,2)*(IF(RIGHT(G130,1)="*",data!$J$3*H130+(IF(H130&gt;0, data!$K$3,0)),(IF(G130&gt;0,data!$J$3*RIGHT(G130,5)+data!$K$3,0)))))</f>
        <v>0</v>
      </c>
      <c r="J130" s="112">
        <f t="shared" si="128"/>
        <v>0</v>
      </c>
      <c r="K130" s="112"/>
      <c r="L130" s="537"/>
      <c r="M130" s="536"/>
      <c r="N130" s="112">
        <f>INT(ROUND(F130,2)*(IF(J130&gt;0,(IF(L130="ano",data!$J$6,0)),0)))</f>
        <v>0</v>
      </c>
      <c r="O130" s="114">
        <f t="shared" si="125"/>
        <v>0</v>
      </c>
      <c r="P130" s="123">
        <f t="shared" si="126"/>
        <v>0</v>
      </c>
      <c r="R130" s="116" t="str">
        <f t="shared" si="123"/>
        <v/>
      </c>
      <c r="S130" s="688"/>
      <c r="T130" s="117" t="s">
        <v>338</v>
      </c>
      <c r="U130" s="377" t="str">
        <f t="shared" si="124"/>
        <v/>
      </c>
      <c r="V130" s="26">
        <f t="shared" si="127"/>
        <v>0</v>
      </c>
      <c r="W130" s="26">
        <f t="shared" si="129"/>
        <v>0</v>
      </c>
      <c r="X130" s="26">
        <f>IF(OR(G130=data!$I$18,G130=data!$I$19,G130=data!$I$20,G130=data!$I$21,G130=data!$I$22,G130=data!$I$23,G130=data!$I$24,G130=data!$I$25,G130=data!$I$26,G130=data!$I$27,G130=data!$I$28,G130=data!$I$29,G130=data!$I$30,G130=data!$I$31,G130=data!$I$32,G130=data!$I$33,G130=data!$I$34,G130=data!$I$35,G130=data!$I$36,G130=data!$I$37,G130=data!$I$38,G130=data!$I$39,G130=data!$I$40,G130=data!$I$41,G130=data!$I$42,G130=data!$I$43,G130=data!$I$44),1,0)</f>
        <v>0</v>
      </c>
      <c r="Z130" s="173" t="s">
        <v>297</v>
      </c>
      <c r="AA130" s="10"/>
      <c r="AB130" s="10"/>
      <c r="AC130" s="560">
        <v>160</v>
      </c>
      <c r="AD130" s="561"/>
      <c r="AE130" s="562"/>
      <c r="AF130" s="560">
        <v>160</v>
      </c>
      <c r="AG130" s="561"/>
      <c r="AH130" s="562"/>
      <c r="AI130" s="560">
        <v>160</v>
      </c>
      <c r="AJ130" s="561"/>
      <c r="AK130" s="562"/>
      <c r="AL130" s="560">
        <v>160</v>
      </c>
      <c r="AM130" s="561"/>
      <c r="AN130" s="562"/>
      <c r="AO130" s="560">
        <v>160</v>
      </c>
      <c r="AP130" s="561"/>
      <c r="AQ130" s="562"/>
      <c r="AR130" s="560">
        <v>160</v>
      </c>
      <c r="AS130" s="561"/>
      <c r="AT130" s="562"/>
      <c r="AU130" s="560">
        <v>160</v>
      </c>
      <c r="AV130" s="561"/>
      <c r="AW130" s="562"/>
      <c r="AX130" s="560">
        <v>160</v>
      </c>
      <c r="AY130" s="561"/>
      <c r="AZ130" s="562"/>
      <c r="BA130" s="560">
        <v>160</v>
      </c>
      <c r="BB130" s="561"/>
      <c r="BC130" s="562"/>
      <c r="BD130" s="560">
        <v>160</v>
      </c>
      <c r="BE130" s="561"/>
      <c r="BF130" s="562"/>
      <c r="BG130" s="560">
        <v>160</v>
      </c>
      <c r="BH130" s="561"/>
      <c r="BI130" s="562"/>
      <c r="BJ130" s="560">
        <v>160</v>
      </c>
      <c r="BK130" s="561"/>
      <c r="BL130" s="562"/>
      <c r="BM130" s="280">
        <f t="shared" si="71"/>
        <v>0</v>
      </c>
      <c r="BN130" s="279">
        <f t="shared" si="72"/>
        <v>0</v>
      </c>
      <c r="BO130" s="280">
        <f t="shared" si="73"/>
        <v>0</v>
      </c>
      <c r="BP130" s="281">
        <f t="shared" si="74"/>
        <v>0</v>
      </c>
      <c r="BQ130" s="1"/>
      <c r="BR130" s="1"/>
      <c r="BS130" s="174">
        <v>160</v>
      </c>
      <c r="BT130" s="573"/>
      <c r="BU130" s="175"/>
      <c r="BV130" s="174">
        <v>160</v>
      </c>
      <c r="BW130" s="573"/>
      <c r="BX130" s="175"/>
      <c r="BY130" s="174">
        <v>160</v>
      </c>
      <c r="BZ130" s="573"/>
      <c r="CA130" s="175"/>
      <c r="CB130" s="174">
        <v>160</v>
      </c>
      <c r="CC130" s="573"/>
      <c r="CD130" s="175"/>
      <c r="CE130" s="174">
        <v>160</v>
      </c>
      <c r="CF130" s="573"/>
      <c r="CG130" s="175"/>
      <c r="CH130" s="174">
        <v>160</v>
      </c>
      <c r="CI130" s="573"/>
      <c r="CJ130" s="175"/>
      <c r="CK130" s="174">
        <v>160</v>
      </c>
      <c r="CL130" s="573"/>
      <c r="CM130" s="175"/>
      <c r="CN130" s="174">
        <v>160</v>
      </c>
      <c r="CO130" s="573"/>
      <c r="CP130" s="175"/>
      <c r="CQ130" s="174">
        <v>160</v>
      </c>
      <c r="CR130" s="573"/>
      <c r="CS130" s="175"/>
      <c r="CT130" s="174">
        <v>160</v>
      </c>
      <c r="CU130" s="573"/>
      <c r="CV130" s="175"/>
      <c r="CW130" s="174">
        <v>160</v>
      </c>
      <c r="CX130" s="573"/>
      <c r="CY130" s="175"/>
      <c r="CZ130" s="174">
        <v>160</v>
      </c>
      <c r="DA130" s="573"/>
      <c r="DB130" s="175"/>
      <c r="DC130" s="278">
        <f t="shared" si="75"/>
        <v>0</v>
      </c>
      <c r="DD130" s="279">
        <f t="shared" si="76"/>
        <v>0</v>
      </c>
      <c r="DE130" s="280">
        <f t="shared" si="77"/>
        <v>0</v>
      </c>
      <c r="DF130" s="281">
        <f t="shared" si="78"/>
        <v>0</v>
      </c>
      <c r="DG130" s="1"/>
      <c r="DH130" s="1"/>
      <c r="DI130" s="174">
        <v>160</v>
      </c>
      <c r="DJ130" s="573"/>
      <c r="DK130" s="175"/>
      <c r="DL130" s="174">
        <v>160</v>
      </c>
      <c r="DM130" s="573"/>
      <c r="DN130" s="175"/>
      <c r="DO130" s="174">
        <v>160</v>
      </c>
      <c r="DP130" s="573"/>
      <c r="DQ130" s="175"/>
      <c r="DR130" s="174">
        <v>160</v>
      </c>
      <c r="DS130" s="573"/>
      <c r="DT130" s="175"/>
      <c r="DU130" s="174">
        <v>160</v>
      </c>
      <c r="DV130" s="573"/>
      <c r="DW130" s="175"/>
      <c r="DX130" s="174">
        <v>160</v>
      </c>
      <c r="DY130" s="573"/>
      <c r="DZ130" s="175"/>
      <c r="EA130" s="174">
        <v>160</v>
      </c>
      <c r="EB130" s="573"/>
      <c r="EC130" s="175"/>
      <c r="ED130" s="174">
        <v>160</v>
      </c>
      <c r="EE130" s="573"/>
      <c r="EF130" s="175"/>
      <c r="EG130" s="174">
        <v>160</v>
      </c>
      <c r="EH130" s="573"/>
      <c r="EI130" s="175"/>
      <c r="EJ130" s="174">
        <v>160</v>
      </c>
      <c r="EK130" s="573"/>
      <c r="EL130" s="175"/>
      <c r="EM130" s="174">
        <v>160</v>
      </c>
      <c r="EN130" s="573"/>
      <c r="EO130" s="175"/>
      <c r="EP130" s="174">
        <v>160</v>
      </c>
      <c r="EQ130" s="573"/>
      <c r="ER130" s="175"/>
      <c r="ES130" s="278">
        <f t="shared" si="79"/>
        <v>0</v>
      </c>
      <c r="ET130" s="279">
        <f t="shared" si="80"/>
        <v>0</v>
      </c>
      <c r="EU130" s="280">
        <f t="shared" si="81"/>
        <v>0</v>
      </c>
      <c r="EV130" s="281">
        <f t="shared" si="82"/>
        <v>0</v>
      </c>
      <c r="EW130" s="1"/>
      <c r="EX130" s="1"/>
      <c r="EY130" s="174">
        <v>160</v>
      </c>
      <c r="EZ130" s="573"/>
      <c r="FA130" s="175"/>
      <c r="FB130" s="174">
        <v>160</v>
      </c>
      <c r="FC130" s="573"/>
      <c r="FD130" s="175"/>
      <c r="FE130" s="174">
        <v>160</v>
      </c>
      <c r="FF130" s="573"/>
      <c r="FG130" s="175"/>
      <c r="FH130" s="174">
        <v>160</v>
      </c>
      <c r="FI130" s="573"/>
      <c r="FJ130" s="175"/>
      <c r="FK130" s="174">
        <v>160</v>
      </c>
      <c r="FL130" s="573"/>
      <c r="FM130" s="175"/>
      <c r="FN130" s="174">
        <v>160</v>
      </c>
      <c r="FO130" s="573"/>
      <c r="FP130" s="175"/>
      <c r="FQ130" s="174">
        <v>160</v>
      </c>
      <c r="FR130" s="573"/>
      <c r="FS130" s="175"/>
      <c r="FT130" s="174">
        <v>160</v>
      </c>
      <c r="FU130" s="573"/>
      <c r="FV130" s="175"/>
      <c r="FW130" s="174">
        <v>160</v>
      </c>
      <c r="FX130" s="573"/>
      <c r="FY130" s="175"/>
      <c r="FZ130" s="174">
        <v>160</v>
      </c>
      <c r="GA130" s="573"/>
      <c r="GB130" s="175"/>
      <c r="GC130" s="174">
        <v>160</v>
      </c>
      <c r="GD130" s="573"/>
      <c r="GE130" s="175"/>
      <c r="GF130" s="174">
        <v>160</v>
      </c>
      <c r="GG130" s="573"/>
      <c r="GH130" s="175"/>
      <c r="GI130" s="278">
        <f t="shared" si="83"/>
        <v>0</v>
      </c>
      <c r="GJ130" s="279">
        <f t="shared" si="84"/>
        <v>0</v>
      </c>
      <c r="GK130" s="280">
        <f t="shared" si="85"/>
        <v>0</v>
      </c>
      <c r="GL130" s="281">
        <f t="shared" si="86"/>
        <v>0</v>
      </c>
      <c r="GM130" s="1"/>
      <c r="GN130" s="1"/>
      <c r="GO130" s="174">
        <v>160</v>
      </c>
      <c r="GP130" s="573"/>
      <c r="GQ130" s="175"/>
      <c r="GR130" s="174">
        <v>160</v>
      </c>
      <c r="GS130" s="573"/>
      <c r="GT130" s="175"/>
      <c r="GU130" s="174">
        <v>160</v>
      </c>
      <c r="GV130" s="573"/>
      <c r="GW130" s="175"/>
      <c r="GX130" s="174">
        <v>160</v>
      </c>
      <c r="GY130" s="573"/>
      <c r="GZ130" s="175"/>
      <c r="HA130" s="174">
        <v>160</v>
      </c>
      <c r="HB130" s="573"/>
      <c r="HC130" s="175"/>
      <c r="HD130" s="174">
        <v>160</v>
      </c>
      <c r="HE130" s="573"/>
      <c r="HF130" s="175"/>
      <c r="HG130" s="174">
        <v>160</v>
      </c>
      <c r="HH130" s="573"/>
      <c r="HI130" s="175"/>
      <c r="HJ130" s="174">
        <v>160</v>
      </c>
      <c r="HK130" s="573"/>
      <c r="HL130" s="175"/>
      <c r="HM130" s="174">
        <v>160</v>
      </c>
      <c r="HN130" s="573"/>
      <c r="HO130" s="175"/>
      <c r="HP130" s="174">
        <v>160</v>
      </c>
      <c r="HQ130" s="573"/>
      <c r="HR130" s="175"/>
      <c r="HS130" s="174">
        <v>160</v>
      </c>
      <c r="HT130" s="573"/>
      <c r="HU130" s="175"/>
      <c r="HV130" s="174">
        <v>160</v>
      </c>
      <c r="HW130" s="573"/>
      <c r="HX130" s="175"/>
      <c r="HY130" s="278">
        <f t="shared" si="87"/>
        <v>0</v>
      </c>
      <c r="HZ130" s="279">
        <f t="shared" si="88"/>
        <v>0</v>
      </c>
      <c r="IA130" s="280">
        <f t="shared" si="89"/>
        <v>0</v>
      </c>
      <c r="IB130" s="281">
        <f t="shared" si="90"/>
        <v>0</v>
      </c>
      <c r="IC130" s="1"/>
      <c r="ID130" s="1"/>
      <c r="IE130" s="174">
        <v>160</v>
      </c>
      <c r="IF130" s="573"/>
      <c r="IG130" s="175"/>
      <c r="IH130" s="174">
        <v>160</v>
      </c>
      <c r="II130" s="573"/>
      <c r="IJ130" s="175"/>
      <c r="IK130" s="174">
        <v>160</v>
      </c>
      <c r="IL130" s="573"/>
      <c r="IM130" s="175"/>
      <c r="IN130" s="174">
        <v>160</v>
      </c>
      <c r="IO130" s="573"/>
      <c r="IP130" s="175"/>
      <c r="IQ130" s="174">
        <v>160</v>
      </c>
      <c r="IR130" s="573"/>
      <c r="IS130" s="175"/>
      <c r="IT130" s="174">
        <v>160</v>
      </c>
      <c r="IU130" s="573"/>
      <c r="IV130" s="175"/>
      <c r="IW130" s="174">
        <v>160</v>
      </c>
      <c r="IX130" s="573"/>
      <c r="IY130" s="175"/>
      <c r="IZ130" s="174">
        <v>160</v>
      </c>
      <c r="JA130" s="573"/>
      <c r="JB130" s="175"/>
      <c r="JC130" s="174">
        <v>160</v>
      </c>
      <c r="JD130" s="573"/>
      <c r="JE130" s="175"/>
      <c r="JF130" s="174">
        <v>160</v>
      </c>
      <c r="JG130" s="573"/>
      <c r="JH130" s="175"/>
      <c r="JI130" s="174">
        <v>160</v>
      </c>
      <c r="JJ130" s="573"/>
      <c r="JK130" s="175"/>
      <c r="JL130" s="174">
        <v>160</v>
      </c>
      <c r="JM130" s="573"/>
      <c r="JN130" s="175"/>
      <c r="JO130" s="278">
        <f t="shared" si="91"/>
        <v>0</v>
      </c>
      <c r="JP130" s="279">
        <f t="shared" si="92"/>
        <v>0</v>
      </c>
      <c r="JQ130" s="280">
        <f t="shared" si="93"/>
        <v>0</v>
      </c>
      <c r="JR130" s="281">
        <f t="shared" si="94"/>
        <v>0</v>
      </c>
      <c r="JS130" s="1"/>
      <c r="JT130" s="1"/>
      <c r="JU130" s="174">
        <v>160</v>
      </c>
      <c r="JV130" s="573"/>
      <c r="JW130" s="175"/>
      <c r="JX130" s="174">
        <v>160</v>
      </c>
      <c r="JY130" s="573"/>
      <c r="JZ130" s="175"/>
      <c r="KA130" s="174">
        <v>160</v>
      </c>
      <c r="KB130" s="573"/>
      <c r="KC130" s="175"/>
      <c r="KD130" s="174">
        <v>160</v>
      </c>
      <c r="KE130" s="573"/>
      <c r="KF130" s="175"/>
      <c r="KG130" s="174">
        <v>160</v>
      </c>
      <c r="KH130" s="573"/>
      <c r="KI130" s="175"/>
      <c r="KJ130" s="174">
        <v>160</v>
      </c>
      <c r="KK130" s="573"/>
      <c r="KL130" s="175"/>
      <c r="KM130" s="174">
        <v>160</v>
      </c>
      <c r="KN130" s="573"/>
      <c r="KO130" s="175"/>
      <c r="KP130" s="174">
        <v>160</v>
      </c>
      <c r="KQ130" s="573"/>
      <c r="KR130" s="175"/>
      <c r="KS130" s="174">
        <v>160</v>
      </c>
      <c r="KT130" s="573"/>
      <c r="KU130" s="175"/>
      <c r="KV130" s="174">
        <v>160</v>
      </c>
      <c r="KW130" s="573"/>
      <c r="KX130" s="175"/>
      <c r="KY130" s="174">
        <v>160</v>
      </c>
      <c r="KZ130" s="573"/>
      <c r="LA130" s="175"/>
      <c r="LB130" s="174">
        <v>160</v>
      </c>
      <c r="LC130" s="573"/>
      <c r="LD130" s="175"/>
      <c r="LE130" s="278">
        <f t="shared" si="95"/>
        <v>0</v>
      </c>
      <c r="LF130" s="279">
        <f t="shared" si="96"/>
        <v>0</v>
      </c>
      <c r="LG130" s="280">
        <f t="shared" si="97"/>
        <v>0</v>
      </c>
      <c r="LH130" s="281">
        <f t="shared" si="98"/>
        <v>0</v>
      </c>
      <c r="LI130" s="1"/>
      <c r="LJ130" s="1"/>
      <c r="LK130" s="174">
        <v>160</v>
      </c>
      <c r="LL130" s="573"/>
      <c r="LM130" s="175"/>
      <c r="LN130" s="174">
        <v>160</v>
      </c>
      <c r="LO130" s="573"/>
      <c r="LP130" s="175"/>
      <c r="LQ130" s="174">
        <v>160</v>
      </c>
      <c r="LR130" s="573"/>
      <c r="LS130" s="175"/>
      <c r="LT130" s="174">
        <v>160</v>
      </c>
      <c r="LU130" s="573"/>
      <c r="LV130" s="175"/>
      <c r="LW130" s="174">
        <v>160</v>
      </c>
      <c r="LX130" s="573"/>
      <c r="LY130" s="175"/>
      <c r="LZ130" s="174">
        <v>160</v>
      </c>
      <c r="MA130" s="573"/>
      <c r="MB130" s="175"/>
      <c r="MC130" s="174">
        <v>160</v>
      </c>
      <c r="MD130" s="573"/>
      <c r="ME130" s="175"/>
      <c r="MF130" s="174">
        <v>160</v>
      </c>
      <c r="MG130" s="573"/>
      <c r="MH130" s="175"/>
      <c r="MI130" s="174">
        <v>160</v>
      </c>
      <c r="MJ130" s="573"/>
      <c r="MK130" s="175"/>
      <c r="ML130" s="174">
        <v>160</v>
      </c>
      <c r="MM130" s="573"/>
      <c r="MN130" s="175"/>
      <c r="MO130" s="174">
        <v>160</v>
      </c>
      <c r="MP130" s="573"/>
      <c r="MQ130" s="175"/>
      <c r="MR130" s="174">
        <v>160</v>
      </c>
      <c r="MS130" s="573"/>
      <c r="MT130" s="175"/>
      <c r="MU130" s="278">
        <f t="shared" si="99"/>
        <v>0</v>
      </c>
      <c r="MV130" s="279">
        <f t="shared" si="100"/>
        <v>0</v>
      </c>
      <c r="MW130" s="280">
        <f t="shared" si="101"/>
        <v>0</v>
      </c>
      <c r="MX130" s="281">
        <f t="shared" si="102"/>
        <v>0</v>
      </c>
      <c r="MY130" s="1"/>
      <c r="MZ130" s="1"/>
      <c r="NA130" s="174">
        <v>160</v>
      </c>
      <c r="NB130" s="573"/>
      <c r="NC130" s="175"/>
      <c r="ND130" s="174">
        <v>160</v>
      </c>
      <c r="NE130" s="573"/>
      <c r="NF130" s="175"/>
      <c r="NG130" s="174">
        <v>160</v>
      </c>
      <c r="NH130" s="573"/>
      <c r="NI130" s="175"/>
      <c r="NJ130" s="174">
        <v>160</v>
      </c>
      <c r="NK130" s="573"/>
      <c r="NL130" s="175"/>
      <c r="NM130" s="174">
        <v>160</v>
      </c>
      <c r="NN130" s="573"/>
      <c r="NO130" s="175"/>
      <c r="NP130" s="174">
        <v>160</v>
      </c>
      <c r="NQ130" s="573"/>
      <c r="NR130" s="175"/>
      <c r="NS130" s="174">
        <v>160</v>
      </c>
      <c r="NT130" s="573"/>
      <c r="NU130" s="175"/>
      <c r="NV130" s="174">
        <v>160</v>
      </c>
      <c r="NW130" s="573"/>
      <c r="NX130" s="175"/>
      <c r="NY130" s="174">
        <v>160</v>
      </c>
      <c r="NZ130" s="573"/>
      <c r="OA130" s="175"/>
      <c r="OB130" s="174">
        <v>160</v>
      </c>
      <c r="OC130" s="573"/>
      <c r="OD130" s="175"/>
      <c r="OE130" s="174">
        <v>160</v>
      </c>
      <c r="OF130" s="573"/>
      <c r="OG130" s="175"/>
      <c r="OH130" s="174">
        <v>160</v>
      </c>
      <c r="OI130" s="573"/>
      <c r="OJ130" s="175"/>
      <c r="OK130" s="278">
        <f t="shared" si="103"/>
        <v>0</v>
      </c>
      <c r="OL130" s="279">
        <f t="shared" si="104"/>
        <v>0</v>
      </c>
      <c r="OM130" s="280">
        <f t="shared" si="105"/>
        <v>0</v>
      </c>
      <c r="ON130" s="281">
        <f t="shared" si="106"/>
        <v>0</v>
      </c>
      <c r="OO130" s="1"/>
      <c r="OP130" s="1"/>
      <c r="OQ130" s="571" t="s">
        <v>297</v>
      </c>
      <c r="OR130" s="577">
        <v>160</v>
      </c>
      <c r="OS130" s="573"/>
      <c r="OT130" s="175"/>
      <c r="OU130" s="278">
        <f t="shared" si="107"/>
        <v>0</v>
      </c>
      <c r="OV130" s="281">
        <f t="shared" si="108"/>
        <v>0</v>
      </c>
      <c r="OW130" s="280">
        <f t="shared" si="109"/>
        <v>0</v>
      </c>
      <c r="OX130" s="281">
        <f t="shared" si="110"/>
        <v>0</v>
      </c>
      <c r="OY130" s="574"/>
      <c r="OZ130" s="1"/>
      <c r="PA130" s="1"/>
      <c r="PB130" s="274">
        <f t="shared" si="115"/>
        <v>0</v>
      </c>
      <c r="PC130" s="275">
        <f t="shared" si="116"/>
        <v>0</v>
      </c>
      <c r="PD130" s="280">
        <f t="shared" si="117"/>
        <v>0</v>
      </c>
      <c r="PE130" s="281">
        <f t="shared" si="118"/>
        <v>0</v>
      </c>
      <c r="PF130" s="276">
        <f t="shared" si="119"/>
        <v>0</v>
      </c>
      <c r="PG130" s="277">
        <f t="shared" si="120"/>
        <v>0</v>
      </c>
      <c r="PH130" s="280">
        <f t="shared" si="121"/>
        <v>0</v>
      </c>
      <c r="PI130" s="279">
        <f t="shared" si="122"/>
        <v>0</v>
      </c>
      <c r="PJ130" s="406">
        <f t="shared" si="111"/>
        <v>0</v>
      </c>
      <c r="PK130" s="368">
        <f t="shared" si="112"/>
        <v>0</v>
      </c>
      <c r="PL130" s="409" t="s">
        <v>338</v>
      </c>
      <c r="PM130" s="373" t="s">
        <v>338</v>
      </c>
      <c r="PN130" s="406">
        <f t="shared" si="113"/>
        <v>0</v>
      </c>
      <c r="PO130" s="368">
        <f t="shared" si="114"/>
        <v>0</v>
      </c>
      <c r="PR130" s="1"/>
    </row>
    <row r="131" spans="2:434" s="26" customFormat="1" ht="16.5" customHeight="1" x14ac:dyDescent="0.25">
      <c r="B131" s="118" t="s">
        <v>341</v>
      </c>
      <c r="C131" s="1094"/>
      <c r="D131" s="1095"/>
      <c r="E131" s="320"/>
      <c r="F131" s="656">
        <v>1</v>
      </c>
      <c r="G131" s="321"/>
      <c r="H131" s="122"/>
      <c r="I131" s="112">
        <f>INT(ROUND(F131,2)*(IF(RIGHT(G131,1)="*",data!$J$3*H131+(IF(H131&gt;0, data!$K$3,0)),(IF(G131&gt;0,data!$J$3*RIGHT(G131,5)+data!$K$3,0)))))</f>
        <v>0</v>
      </c>
      <c r="J131" s="112">
        <f t="shared" si="128"/>
        <v>0</v>
      </c>
      <c r="K131" s="112"/>
      <c r="L131" s="317"/>
      <c r="M131" s="316"/>
      <c r="N131" s="112">
        <f>INT(ROUND(F131,2)*(IF(J131&gt;0,(IF(L131="ano",data!$J$6,0)),0)))</f>
        <v>0</v>
      </c>
      <c r="O131" s="114">
        <f t="shared" si="125"/>
        <v>0</v>
      </c>
      <c r="P131" s="123">
        <f t="shared" si="126"/>
        <v>0</v>
      </c>
      <c r="R131" s="116" t="str">
        <f t="shared" si="123"/>
        <v/>
      </c>
      <c r="S131" s="688"/>
      <c r="T131" s="117" t="s">
        <v>338</v>
      </c>
      <c r="U131" s="377" t="str">
        <f t="shared" si="124"/>
        <v/>
      </c>
      <c r="V131" s="26">
        <f t="shared" si="127"/>
        <v>0</v>
      </c>
      <c r="W131" s="26">
        <f t="shared" si="129"/>
        <v>0</v>
      </c>
      <c r="X131" s="26">
        <f>IF(OR(G131=data!$I$18,G131=data!$I$19,G131=data!$I$20,G131=data!$I$21,G131=data!$I$22,G131=data!$I$23,G131=data!$I$24,G131=data!$I$25,G131=data!$I$26,G131=data!$I$27,G131=data!$I$28,G131=data!$I$29,G131=data!$I$30,G131=data!$I$31,G131=data!$I$32,G131=data!$I$33,G131=data!$I$34,G131=data!$I$35,G131=data!$I$36,G131=data!$I$37,G131=data!$I$38,G131=data!$I$39,G131=data!$I$40,G131=data!$I$41,G131=data!$I$42,G131=data!$I$43,G131=data!$I$44),1,0)</f>
        <v>0</v>
      </c>
      <c r="Z131" s="176" t="s">
        <v>297</v>
      </c>
      <c r="AA131" s="10"/>
      <c r="AB131" s="10"/>
      <c r="AC131" s="168">
        <v>160</v>
      </c>
      <c r="AD131" s="328"/>
      <c r="AE131" s="223"/>
      <c r="AF131" s="168">
        <v>160</v>
      </c>
      <c r="AG131" s="328"/>
      <c r="AH131" s="223"/>
      <c r="AI131" s="168">
        <v>160</v>
      </c>
      <c r="AJ131" s="328"/>
      <c r="AK131" s="223"/>
      <c r="AL131" s="168">
        <v>160</v>
      </c>
      <c r="AM131" s="328"/>
      <c r="AN131" s="223"/>
      <c r="AO131" s="168">
        <v>160</v>
      </c>
      <c r="AP131" s="328"/>
      <c r="AQ131" s="223"/>
      <c r="AR131" s="168">
        <v>160</v>
      </c>
      <c r="AS131" s="328"/>
      <c r="AT131" s="223"/>
      <c r="AU131" s="168">
        <v>160</v>
      </c>
      <c r="AV131" s="328"/>
      <c r="AW131" s="223"/>
      <c r="AX131" s="168">
        <v>160</v>
      </c>
      <c r="AY131" s="328"/>
      <c r="AZ131" s="223"/>
      <c r="BA131" s="168">
        <v>160</v>
      </c>
      <c r="BB131" s="328"/>
      <c r="BC131" s="223"/>
      <c r="BD131" s="168">
        <v>160</v>
      </c>
      <c r="BE131" s="328"/>
      <c r="BF131" s="223"/>
      <c r="BG131" s="168">
        <v>160</v>
      </c>
      <c r="BH131" s="328"/>
      <c r="BI131" s="223"/>
      <c r="BJ131" s="168">
        <v>160</v>
      </c>
      <c r="BK131" s="328"/>
      <c r="BL131" s="223"/>
      <c r="BM131" s="280">
        <f t="shared" si="71"/>
        <v>0</v>
      </c>
      <c r="BN131" s="279">
        <f t="shared" si="72"/>
        <v>0</v>
      </c>
      <c r="BO131" s="280">
        <f t="shared" si="73"/>
        <v>0</v>
      </c>
      <c r="BP131" s="281">
        <f t="shared" si="74"/>
        <v>0</v>
      </c>
      <c r="BQ131" s="1"/>
      <c r="BR131" s="1"/>
      <c r="BS131" s="164">
        <v>160</v>
      </c>
      <c r="BT131" s="327"/>
      <c r="BU131" s="177"/>
      <c r="BV131" s="164">
        <v>160</v>
      </c>
      <c r="BW131" s="327"/>
      <c r="BX131" s="177"/>
      <c r="BY131" s="164">
        <v>160</v>
      </c>
      <c r="BZ131" s="327"/>
      <c r="CA131" s="177"/>
      <c r="CB131" s="164">
        <v>160</v>
      </c>
      <c r="CC131" s="327"/>
      <c r="CD131" s="177"/>
      <c r="CE131" s="164">
        <v>160</v>
      </c>
      <c r="CF131" s="327"/>
      <c r="CG131" s="177"/>
      <c r="CH131" s="164">
        <v>160</v>
      </c>
      <c r="CI131" s="327"/>
      <c r="CJ131" s="177"/>
      <c r="CK131" s="164">
        <v>160</v>
      </c>
      <c r="CL131" s="327"/>
      <c r="CM131" s="177"/>
      <c r="CN131" s="164">
        <v>160</v>
      </c>
      <c r="CO131" s="327"/>
      <c r="CP131" s="177"/>
      <c r="CQ131" s="164">
        <v>160</v>
      </c>
      <c r="CR131" s="327"/>
      <c r="CS131" s="177"/>
      <c r="CT131" s="164">
        <v>160</v>
      </c>
      <c r="CU131" s="327"/>
      <c r="CV131" s="177"/>
      <c r="CW131" s="164">
        <v>160</v>
      </c>
      <c r="CX131" s="327"/>
      <c r="CY131" s="177"/>
      <c r="CZ131" s="164">
        <v>160</v>
      </c>
      <c r="DA131" s="327"/>
      <c r="DB131" s="177"/>
      <c r="DC131" s="278">
        <f t="shared" si="75"/>
        <v>0</v>
      </c>
      <c r="DD131" s="279">
        <f t="shared" si="76"/>
        <v>0</v>
      </c>
      <c r="DE131" s="280">
        <f t="shared" si="77"/>
        <v>0</v>
      </c>
      <c r="DF131" s="281">
        <f t="shared" si="78"/>
        <v>0</v>
      </c>
      <c r="DG131" s="1"/>
      <c r="DH131" s="1"/>
      <c r="DI131" s="164">
        <v>160</v>
      </c>
      <c r="DJ131" s="327"/>
      <c r="DK131" s="177"/>
      <c r="DL131" s="164">
        <v>160</v>
      </c>
      <c r="DM131" s="327"/>
      <c r="DN131" s="177"/>
      <c r="DO131" s="164">
        <v>160</v>
      </c>
      <c r="DP131" s="327"/>
      <c r="DQ131" s="177"/>
      <c r="DR131" s="164">
        <v>160</v>
      </c>
      <c r="DS131" s="327"/>
      <c r="DT131" s="177"/>
      <c r="DU131" s="164">
        <v>160</v>
      </c>
      <c r="DV131" s="327"/>
      <c r="DW131" s="177"/>
      <c r="DX131" s="164">
        <v>160</v>
      </c>
      <c r="DY131" s="327"/>
      <c r="DZ131" s="177"/>
      <c r="EA131" s="164">
        <v>160</v>
      </c>
      <c r="EB131" s="327"/>
      <c r="EC131" s="177"/>
      <c r="ED131" s="164">
        <v>160</v>
      </c>
      <c r="EE131" s="327"/>
      <c r="EF131" s="177"/>
      <c r="EG131" s="164">
        <v>160</v>
      </c>
      <c r="EH131" s="327"/>
      <c r="EI131" s="177"/>
      <c r="EJ131" s="164">
        <v>160</v>
      </c>
      <c r="EK131" s="327"/>
      <c r="EL131" s="177"/>
      <c r="EM131" s="164">
        <v>160</v>
      </c>
      <c r="EN131" s="327"/>
      <c r="EO131" s="177"/>
      <c r="EP131" s="164">
        <v>160</v>
      </c>
      <c r="EQ131" s="327"/>
      <c r="ER131" s="177"/>
      <c r="ES131" s="278">
        <f t="shared" si="79"/>
        <v>0</v>
      </c>
      <c r="ET131" s="279">
        <f t="shared" si="80"/>
        <v>0</v>
      </c>
      <c r="EU131" s="280">
        <f t="shared" si="81"/>
        <v>0</v>
      </c>
      <c r="EV131" s="281">
        <f t="shared" si="82"/>
        <v>0</v>
      </c>
      <c r="EW131" s="1"/>
      <c r="EX131" s="1"/>
      <c r="EY131" s="164">
        <v>160</v>
      </c>
      <c r="EZ131" s="327"/>
      <c r="FA131" s="177"/>
      <c r="FB131" s="164">
        <v>160</v>
      </c>
      <c r="FC131" s="327"/>
      <c r="FD131" s="177"/>
      <c r="FE131" s="164">
        <v>160</v>
      </c>
      <c r="FF131" s="327"/>
      <c r="FG131" s="177"/>
      <c r="FH131" s="164">
        <v>160</v>
      </c>
      <c r="FI131" s="327"/>
      <c r="FJ131" s="177"/>
      <c r="FK131" s="164">
        <v>160</v>
      </c>
      <c r="FL131" s="327"/>
      <c r="FM131" s="177"/>
      <c r="FN131" s="164">
        <v>160</v>
      </c>
      <c r="FO131" s="327"/>
      <c r="FP131" s="177"/>
      <c r="FQ131" s="164">
        <v>160</v>
      </c>
      <c r="FR131" s="327"/>
      <c r="FS131" s="177"/>
      <c r="FT131" s="164">
        <v>160</v>
      </c>
      <c r="FU131" s="327"/>
      <c r="FV131" s="177"/>
      <c r="FW131" s="164">
        <v>160</v>
      </c>
      <c r="FX131" s="327"/>
      <c r="FY131" s="177"/>
      <c r="FZ131" s="164">
        <v>160</v>
      </c>
      <c r="GA131" s="327"/>
      <c r="GB131" s="177"/>
      <c r="GC131" s="164">
        <v>160</v>
      </c>
      <c r="GD131" s="327"/>
      <c r="GE131" s="177"/>
      <c r="GF131" s="164">
        <v>160</v>
      </c>
      <c r="GG131" s="327"/>
      <c r="GH131" s="177"/>
      <c r="GI131" s="278">
        <f t="shared" si="83"/>
        <v>0</v>
      </c>
      <c r="GJ131" s="279">
        <f t="shared" si="84"/>
        <v>0</v>
      </c>
      <c r="GK131" s="280">
        <f t="shared" si="85"/>
        <v>0</v>
      </c>
      <c r="GL131" s="281">
        <f t="shared" si="86"/>
        <v>0</v>
      </c>
      <c r="GM131" s="1"/>
      <c r="GN131" s="1"/>
      <c r="GO131" s="164">
        <v>160</v>
      </c>
      <c r="GP131" s="327"/>
      <c r="GQ131" s="177"/>
      <c r="GR131" s="164">
        <v>160</v>
      </c>
      <c r="GS131" s="327"/>
      <c r="GT131" s="177"/>
      <c r="GU131" s="164">
        <v>160</v>
      </c>
      <c r="GV131" s="327"/>
      <c r="GW131" s="177"/>
      <c r="GX131" s="164">
        <v>160</v>
      </c>
      <c r="GY131" s="327"/>
      <c r="GZ131" s="177"/>
      <c r="HA131" s="164">
        <v>160</v>
      </c>
      <c r="HB131" s="327"/>
      <c r="HC131" s="177"/>
      <c r="HD131" s="164">
        <v>160</v>
      </c>
      <c r="HE131" s="327"/>
      <c r="HF131" s="177"/>
      <c r="HG131" s="164">
        <v>160</v>
      </c>
      <c r="HH131" s="327"/>
      <c r="HI131" s="177"/>
      <c r="HJ131" s="164">
        <v>160</v>
      </c>
      <c r="HK131" s="327"/>
      <c r="HL131" s="177"/>
      <c r="HM131" s="164">
        <v>160</v>
      </c>
      <c r="HN131" s="327"/>
      <c r="HO131" s="177"/>
      <c r="HP131" s="164">
        <v>160</v>
      </c>
      <c r="HQ131" s="327"/>
      <c r="HR131" s="177"/>
      <c r="HS131" s="164">
        <v>160</v>
      </c>
      <c r="HT131" s="327"/>
      <c r="HU131" s="177"/>
      <c r="HV131" s="164">
        <v>160</v>
      </c>
      <c r="HW131" s="327"/>
      <c r="HX131" s="177"/>
      <c r="HY131" s="278">
        <f t="shared" si="87"/>
        <v>0</v>
      </c>
      <c r="HZ131" s="279">
        <f t="shared" si="88"/>
        <v>0</v>
      </c>
      <c r="IA131" s="280">
        <f t="shared" si="89"/>
        <v>0</v>
      </c>
      <c r="IB131" s="281">
        <f t="shared" si="90"/>
        <v>0</v>
      </c>
      <c r="IC131" s="1"/>
      <c r="ID131" s="1"/>
      <c r="IE131" s="164">
        <v>160</v>
      </c>
      <c r="IF131" s="327"/>
      <c r="IG131" s="177"/>
      <c r="IH131" s="164">
        <v>160</v>
      </c>
      <c r="II131" s="327"/>
      <c r="IJ131" s="177"/>
      <c r="IK131" s="164">
        <v>160</v>
      </c>
      <c r="IL131" s="327"/>
      <c r="IM131" s="177"/>
      <c r="IN131" s="164">
        <v>160</v>
      </c>
      <c r="IO131" s="327"/>
      <c r="IP131" s="177"/>
      <c r="IQ131" s="164">
        <v>160</v>
      </c>
      <c r="IR131" s="327"/>
      <c r="IS131" s="177"/>
      <c r="IT131" s="164">
        <v>160</v>
      </c>
      <c r="IU131" s="327"/>
      <c r="IV131" s="177"/>
      <c r="IW131" s="164">
        <v>160</v>
      </c>
      <c r="IX131" s="327"/>
      <c r="IY131" s="177"/>
      <c r="IZ131" s="164">
        <v>160</v>
      </c>
      <c r="JA131" s="327"/>
      <c r="JB131" s="177"/>
      <c r="JC131" s="164">
        <v>160</v>
      </c>
      <c r="JD131" s="327"/>
      <c r="JE131" s="177"/>
      <c r="JF131" s="164">
        <v>160</v>
      </c>
      <c r="JG131" s="327"/>
      <c r="JH131" s="177"/>
      <c r="JI131" s="164">
        <v>160</v>
      </c>
      <c r="JJ131" s="327"/>
      <c r="JK131" s="177"/>
      <c r="JL131" s="164">
        <v>160</v>
      </c>
      <c r="JM131" s="327"/>
      <c r="JN131" s="177"/>
      <c r="JO131" s="278">
        <f t="shared" si="91"/>
        <v>0</v>
      </c>
      <c r="JP131" s="279">
        <f t="shared" si="92"/>
        <v>0</v>
      </c>
      <c r="JQ131" s="280">
        <f t="shared" si="93"/>
        <v>0</v>
      </c>
      <c r="JR131" s="281">
        <f t="shared" si="94"/>
        <v>0</v>
      </c>
      <c r="JS131" s="1"/>
      <c r="JT131" s="1"/>
      <c r="JU131" s="164">
        <v>160</v>
      </c>
      <c r="JV131" s="327"/>
      <c r="JW131" s="177"/>
      <c r="JX131" s="164">
        <v>160</v>
      </c>
      <c r="JY131" s="327"/>
      <c r="JZ131" s="177"/>
      <c r="KA131" s="164">
        <v>160</v>
      </c>
      <c r="KB131" s="327"/>
      <c r="KC131" s="177"/>
      <c r="KD131" s="164">
        <v>160</v>
      </c>
      <c r="KE131" s="327"/>
      <c r="KF131" s="177"/>
      <c r="KG131" s="164">
        <v>160</v>
      </c>
      <c r="KH131" s="327"/>
      <c r="KI131" s="177"/>
      <c r="KJ131" s="164">
        <v>160</v>
      </c>
      <c r="KK131" s="327"/>
      <c r="KL131" s="177"/>
      <c r="KM131" s="164">
        <v>160</v>
      </c>
      <c r="KN131" s="327"/>
      <c r="KO131" s="177"/>
      <c r="KP131" s="164">
        <v>160</v>
      </c>
      <c r="KQ131" s="327"/>
      <c r="KR131" s="177"/>
      <c r="KS131" s="164">
        <v>160</v>
      </c>
      <c r="KT131" s="327"/>
      <c r="KU131" s="177"/>
      <c r="KV131" s="164">
        <v>160</v>
      </c>
      <c r="KW131" s="327"/>
      <c r="KX131" s="177"/>
      <c r="KY131" s="164">
        <v>160</v>
      </c>
      <c r="KZ131" s="327"/>
      <c r="LA131" s="177"/>
      <c r="LB131" s="164">
        <v>160</v>
      </c>
      <c r="LC131" s="327"/>
      <c r="LD131" s="177"/>
      <c r="LE131" s="278">
        <f t="shared" si="95"/>
        <v>0</v>
      </c>
      <c r="LF131" s="279">
        <f t="shared" si="96"/>
        <v>0</v>
      </c>
      <c r="LG131" s="280">
        <f t="shared" si="97"/>
        <v>0</v>
      </c>
      <c r="LH131" s="281">
        <f t="shared" si="98"/>
        <v>0</v>
      </c>
      <c r="LI131" s="1"/>
      <c r="LJ131" s="1"/>
      <c r="LK131" s="164">
        <v>160</v>
      </c>
      <c r="LL131" s="327"/>
      <c r="LM131" s="177"/>
      <c r="LN131" s="164">
        <v>160</v>
      </c>
      <c r="LO131" s="327"/>
      <c r="LP131" s="177"/>
      <c r="LQ131" s="164">
        <v>160</v>
      </c>
      <c r="LR131" s="327"/>
      <c r="LS131" s="177"/>
      <c r="LT131" s="164">
        <v>160</v>
      </c>
      <c r="LU131" s="327"/>
      <c r="LV131" s="177"/>
      <c r="LW131" s="164">
        <v>160</v>
      </c>
      <c r="LX131" s="327"/>
      <c r="LY131" s="177"/>
      <c r="LZ131" s="164">
        <v>160</v>
      </c>
      <c r="MA131" s="327"/>
      <c r="MB131" s="177"/>
      <c r="MC131" s="164">
        <v>160</v>
      </c>
      <c r="MD131" s="327"/>
      <c r="ME131" s="177"/>
      <c r="MF131" s="164">
        <v>160</v>
      </c>
      <c r="MG131" s="327"/>
      <c r="MH131" s="177"/>
      <c r="MI131" s="164">
        <v>160</v>
      </c>
      <c r="MJ131" s="327"/>
      <c r="MK131" s="177"/>
      <c r="ML131" s="164">
        <v>160</v>
      </c>
      <c r="MM131" s="327"/>
      <c r="MN131" s="177"/>
      <c r="MO131" s="164">
        <v>160</v>
      </c>
      <c r="MP131" s="327"/>
      <c r="MQ131" s="177"/>
      <c r="MR131" s="164">
        <v>160</v>
      </c>
      <c r="MS131" s="327"/>
      <c r="MT131" s="177"/>
      <c r="MU131" s="278">
        <f t="shared" si="99"/>
        <v>0</v>
      </c>
      <c r="MV131" s="279">
        <f t="shared" si="100"/>
        <v>0</v>
      </c>
      <c r="MW131" s="280">
        <f t="shared" si="101"/>
        <v>0</v>
      </c>
      <c r="MX131" s="281">
        <f t="shared" si="102"/>
        <v>0</v>
      </c>
      <c r="MY131" s="1"/>
      <c r="MZ131" s="1"/>
      <c r="NA131" s="164">
        <v>160</v>
      </c>
      <c r="NB131" s="327"/>
      <c r="NC131" s="177"/>
      <c r="ND131" s="164">
        <v>160</v>
      </c>
      <c r="NE131" s="327"/>
      <c r="NF131" s="177"/>
      <c r="NG131" s="164">
        <v>160</v>
      </c>
      <c r="NH131" s="327"/>
      <c r="NI131" s="177"/>
      <c r="NJ131" s="164">
        <v>160</v>
      </c>
      <c r="NK131" s="327"/>
      <c r="NL131" s="177"/>
      <c r="NM131" s="164">
        <v>160</v>
      </c>
      <c r="NN131" s="327"/>
      <c r="NO131" s="177"/>
      <c r="NP131" s="164">
        <v>160</v>
      </c>
      <c r="NQ131" s="327"/>
      <c r="NR131" s="177"/>
      <c r="NS131" s="164">
        <v>160</v>
      </c>
      <c r="NT131" s="327"/>
      <c r="NU131" s="177"/>
      <c r="NV131" s="164">
        <v>160</v>
      </c>
      <c r="NW131" s="327"/>
      <c r="NX131" s="177"/>
      <c r="NY131" s="164">
        <v>160</v>
      </c>
      <c r="NZ131" s="327"/>
      <c r="OA131" s="177"/>
      <c r="OB131" s="164">
        <v>160</v>
      </c>
      <c r="OC131" s="327"/>
      <c r="OD131" s="177"/>
      <c r="OE131" s="164">
        <v>160</v>
      </c>
      <c r="OF131" s="327"/>
      <c r="OG131" s="177"/>
      <c r="OH131" s="164">
        <v>160</v>
      </c>
      <c r="OI131" s="327"/>
      <c r="OJ131" s="177"/>
      <c r="OK131" s="278">
        <f t="shared" si="103"/>
        <v>0</v>
      </c>
      <c r="OL131" s="279">
        <f t="shared" si="104"/>
        <v>0</v>
      </c>
      <c r="OM131" s="280">
        <f t="shared" si="105"/>
        <v>0</v>
      </c>
      <c r="ON131" s="281">
        <f t="shared" si="106"/>
        <v>0</v>
      </c>
      <c r="OO131" s="1"/>
      <c r="OP131" s="1"/>
      <c r="OQ131" s="283" t="s">
        <v>297</v>
      </c>
      <c r="OR131" s="354">
        <v>160</v>
      </c>
      <c r="OS131" s="327"/>
      <c r="OT131" s="177"/>
      <c r="OU131" s="278">
        <f t="shared" si="107"/>
        <v>0</v>
      </c>
      <c r="OV131" s="281">
        <f t="shared" si="108"/>
        <v>0</v>
      </c>
      <c r="OW131" s="280">
        <f t="shared" si="109"/>
        <v>0</v>
      </c>
      <c r="OX131" s="281">
        <f t="shared" si="110"/>
        <v>0</v>
      </c>
      <c r="OY131" s="293"/>
      <c r="OZ131" s="1"/>
      <c r="PA131" s="1"/>
      <c r="PB131" s="274">
        <f t="shared" si="115"/>
        <v>0</v>
      </c>
      <c r="PC131" s="275">
        <f t="shared" si="116"/>
        <v>0</v>
      </c>
      <c r="PD131" s="280">
        <f t="shared" si="117"/>
        <v>0</v>
      </c>
      <c r="PE131" s="281">
        <f t="shared" si="118"/>
        <v>0</v>
      </c>
      <c r="PF131" s="276">
        <f t="shared" si="119"/>
        <v>0</v>
      </c>
      <c r="PG131" s="277">
        <f t="shared" si="120"/>
        <v>0</v>
      </c>
      <c r="PH131" s="280">
        <f t="shared" si="121"/>
        <v>0</v>
      </c>
      <c r="PI131" s="279">
        <f t="shared" si="122"/>
        <v>0</v>
      </c>
      <c r="PJ131" s="406">
        <f t="shared" si="111"/>
        <v>0</v>
      </c>
      <c r="PK131" s="368">
        <f t="shared" si="112"/>
        <v>0</v>
      </c>
      <c r="PL131" s="409" t="s">
        <v>338</v>
      </c>
      <c r="PM131" s="373" t="s">
        <v>338</v>
      </c>
      <c r="PN131" s="406">
        <f t="shared" si="113"/>
        <v>0</v>
      </c>
      <c r="PO131" s="368">
        <f t="shared" si="114"/>
        <v>0</v>
      </c>
      <c r="PR131" s="1"/>
    </row>
    <row r="132" spans="2:434" s="26" customFormat="1" ht="15" hidden="1" customHeight="1" x14ac:dyDescent="0.25">
      <c r="B132" s="118"/>
      <c r="C132" s="1092"/>
      <c r="D132" s="1093"/>
      <c r="E132" s="590"/>
      <c r="F132" s="656"/>
      <c r="G132" s="591"/>
      <c r="H132" s="119"/>
      <c r="I132" s="112">
        <f>INT(ROUND(F132,2)*(IF(RIGHT(G132,1)="*",data!$J$3*H132+(IF(H132&gt;0, data!$K$3,0)),(IF(G132&gt;0,data!$J$3*RIGHT(G132,5)+data!$K$3,0)))))</f>
        <v>0</v>
      </c>
      <c r="J132" s="112">
        <f t="shared" si="128"/>
        <v>0</v>
      </c>
      <c r="K132" s="112"/>
      <c r="L132" s="537"/>
      <c r="M132" s="536"/>
      <c r="N132" s="112">
        <f>INT(ROUND(F132,2)*(IF(J132&gt;0,(IF(L132="ano",data!$J$6,0)),0)))</f>
        <v>0</v>
      </c>
      <c r="O132" s="114">
        <f t="shared" si="125"/>
        <v>0</v>
      </c>
      <c r="P132" s="123">
        <f t="shared" si="126"/>
        <v>0</v>
      </c>
      <c r="R132" s="116" t="str">
        <f t="shared" si="123"/>
        <v/>
      </c>
      <c r="S132" s="688"/>
      <c r="T132" s="117" t="s">
        <v>338</v>
      </c>
      <c r="U132" s="377" t="str">
        <f t="shared" si="124"/>
        <v/>
      </c>
      <c r="V132" s="26">
        <f t="shared" si="127"/>
        <v>0</v>
      </c>
      <c r="W132" s="26">
        <f t="shared" si="129"/>
        <v>0</v>
      </c>
      <c r="X132" s="26">
        <f>IF(OR(G132=data!$I$18,G132=data!$I$19,G132=data!$I$20,G132=data!$I$21,G132=data!$I$22,G132=data!$I$23,G132=data!$I$24,G132=data!$I$25,G132=data!$I$26,G132=data!$I$27,G132=data!$I$28,G132=data!$I$29,G132=data!$I$30,G132=data!$I$31,G132=data!$I$32,G132=data!$I$33,G132=data!$I$34,G132=data!$I$35,G132=data!$I$36,G132=data!$I$37,G132=data!$I$38,G132=data!$I$39,G132=data!$I$40,G132=data!$I$41,G132=data!$I$42,G132=data!$I$43,G132=data!$I$44),1,0)</f>
        <v>0</v>
      </c>
      <c r="Z132" s="173" t="s">
        <v>297</v>
      </c>
      <c r="AA132" s="10"/>
      <c r="AB132" s="10"/>
      <c r="AC132" s="560">
        <v>160</v>
      </c>
      <c r="AD132" s="561"/>
      <c r="AE132" s="562"/>
      <c r="AF132" s="560">
        <v>160</v>
      </c>
      <c r="AG132" s="561"/>
      <c r="AH132" s="562"/>
      <c r="AI132" s="560">
        <v>160</v>
      </c>
      <c r="AJ132" s="561"/>
      <c r="AK132" s="562"/>
      <c r="AL132" s="560">
        <v>160</v>
      </c>
      <c r="AM132" s="561"/>
      <c r="AN132" s="562"/>
      <c r="AO132" s="560">
        <v>160</v>
      </c>
      <c r="AP132" s="561"/>
      <c r="AQ132" s="562"/>
      <c r="AR132" s="560">
        <v>160</v>
      </c>
      <c r="AS132" s="561"/>
      <c r="AT132" s="562"/>
      <c r="AU132" s="560">
        <v>160</v>
      </c>
      <c r="AV132" s="561"/>
      <c r="AW132" s="562"/>
      <c r="AX132" s="560">
        <v>160</v>
      </c>
      <c r="AY132" s="561"/>
      <c r="AZ132" s="562"/>
      <c r="BA132" s="560">
        <v>160</v>
      </c>
      <c r="BB132" s="561"/>
      <c r="BC132" s="562"/>
      <c r="BD132" s="560">
        <v>160</v>
      </c>
      <c r="BE132" s="561"/>
      <c r="BF132" s="562"/>
      <c r="BG132" s="560">
        <v>160</v>
      </c>
      <c r="BH132" s="561"/>
      <c r="BI132" s="562"/>
      <c r="BJ132" s="560">
        <v>160</v>
      </c>
      <c r="BK132" s="561"/>
      <c r="BL132" s="562"/>
      <c r="BM132" s="280">
        <f t="shared" si="71"/>
        <v>0</v>
      </c>
      <c r="BN132" s="279">
        <f t="shared" si="72"/>
        <v>0</v>
      </c>
      <c r="BO132" s="280">
        <f t="shared" si="73"/>
        <v>0</v>
      </c>
      <c r="BP132" s="281">
        <f t="shared" si="74"/>
        <v>0</v>
      </c>
      <c r="BQ132" s="1"/>
      <c r="BR132" s="1"/>
      <c r="BS132" s="174">
        <v>160</v>
      </c>
      <c r="BT132" s="573"/>
      <c r="BU132" s="175"/>
      <c r="BV132" s="174">
        <v>160</v>
      </c>
      <c r="BW132" s="573"/>
      <c r="BX132" s="175"/>
      <c r="BY132" s="174">
        <v>160</v>
      </c>
      <c r="BZ132" s="573"/>
      <c r="CA132" s="175"/>
      <c r="CB132" s="174">
        <v>160</v>
      </c>
      <c r="CC132" s="573"/>
      <c r="CD132" s="175"/>
      <c r="CE132" s="174">
        <v>160</v>
      </c>
      <c r="CF132" s="573"/>
      <c r="CG132" s="175"/>
      <c r="CH132" s="174">
        <v>160</v>
      </c>
      <c r="CI132" s="573"/>
      <c r="CJ132" s="175"/>
      <c r="CK132" s="174">
        <v>160</v>
      </c>
      <c r="CL132" s="573"/>
      <c r="CM132" s="175"/>
      <c r="CN132" s="174">
        <v>160</v>
      </c>
      <c r="CO132" s="573"/>
      <c r="CP132" s="175"/>
      <c r="CQ132" s="174">
        <v>160</v>
      </c>
      <c r="CR132" s="573"/>
      <c r="CS132" s="175"/>
      <c r="CT132" s="174">
        <v>160</v>
      </c>
      <c r="CU132" s="573"/>
      <c r="CV132" s="175"/>
      <c r="CW132" s="174">
        <v>160</v>
      </c>
      <c r="CX132" s="573"/>
      <c r="CY132" s="175"/>
      <c r="CZ132" s="174">
        <v>160</v>
      </c>
      <c r="DA132" s="573"/>
      <c r="DB132" s="175"/>
      <c r="DC132" s="278">
        <f t="shared" si="75"/>
        <v>0</v>
      </c>
      <c r="DD132" s="279">
        <f t="shared" si="76"/>
        <v>0</v>
      </c>
      <c r="DE132" s="280">
        <f t="shared" si="77"/>
        <v>0</v>
      </c>
      <c r="DF132" s="281">
        <f t="shared" si="78"/>
        <v>0</v>
      </c>
      <c r="DG132" s="1"/>
      <c r="DH132" s="1"/>
      <c r="DI132" s="174">
        <v>160</v>
      </c>
      <c r="DJ132" s="573"/>
      <c r="DK132" s="175"/>
      <c r="DL132" s="174">
        <v>160</v>
      </c>
      <c r="DM132" s="573"/>
      <c r="DN132" s="175"/>
      <c r="DO132" s="174">
        <v>160</v>
      </c>
      <c r="DP132" s="573"/>
      <c r="DQ132" s="175"/>
      <c r="DR132" s="174">
        <v>160</v>
      </c>
      <c r="DS132" s="573"/>
      <c r="DT132" s="175"/>
      <c r="DU132" s="174">
        <v>160</v>
      </c>
      <c r="DV132" s="573"/>
      <c r="DW132" s="175"/>
      <c r="DX132" s="174">
        <v>160</v>
      </c>
      <c r="DY132" s="573"/>
      <c r="DZ132" s="175"/>
      <c r="EA132" s="174">
        <v>160</v>
      </c>
      <c r="EB132" s="573"/>
      <c r="EC132" s="175"/>
      <c r="ED132" s="174">
        <v>160</v>
      </c>
      <c r="EE132" s="573"/>
      <c r="EF132" s="175"/>
      <c r="EG132" s="174">
        <v>160</v>
      </c>
      <c r="EH132" s="573"/>
      <c r="EI132" s="175"/>
      <c r="EJ132" s="174">
        <v>160</v>
      </c>
      <c r="EK132" s="573"/>
      <c r="EL132" s="175"/>
      <c r="EM132" s="174">
        <v>160</v>
      </c>
      <c r="EN132" s="573"/>
      <c r="EO132" s="175"/>
      <c r="EP132" s="174">
        <v>160</v>
      </c>
      <c r="EQ132" s="573"/>
      <c r="ER132" s="175"/>
      <c r="ES132" s="278">
        <f t="shared" si="79"/>
        <v>0</v>
      </c>
      <c r="ET132" s="279">
        <f t="shared" si="80"/>
        <v>0</v>
      </c>
      <c r="EU132" s="280">
        <f t="shared" si="81"/>
        <v>0</v>
      </c>
      <c r="EV132" s="281">
        <f t="shared" si="82"/>
        <v>0</v>
      </c>
      <c r="EW132" s="1"/>
      <c r="EX132" s="1"/>
      <c r="EY132" s="174">
        <v>160</v>
      </c>
      <c r="EZ132" s="573"/>
      <c r="FA132" s="175"/>
      <c r="FB132" s="174">
        <v>160</v>
      </c>
      <c r="FC132" s="573"/>
      <c r="FD132" s="175"/>
      <c r="FE132" s="174">
        <v>160</v>
      </c>
      <c r="FF132" s="573"/>
      <c r="FG132" s="175"/>
      <c r="FH132" s="174">
        <v>160</v>
      </c>
      <c r="FI132" s="573"/>
      <c r="FJ132" s="175"/>
      <c r="FK132" s="174">
        <v>160</v>
      </c>
      <c r="FL132" s="573"/>
      <c r="FM132" s="175"/>
      <c r="FN132" s="174">
        <v>160</v>
      </c>
      <c r="FO132" s="573"/>
      <c r="FP132" s="175"/>
      <c r="FQ132" s="174">
        <v>160</v>
      </c>
      <c r="FR132" s="573"/>
      <c r="FS132" s="175"/>
      <c r="FT132" s="174">
        <v>160</v>
      </c>
      <c r="FU132" s="573"/>
      <c r="FV132" s="175"/>
      <c r="FW132" s="174">
        <v>160</v>
      </c>
      <c r="FX132" s="573"/>
      <c r="FY132" s="175"/>
      <c r="FZ132" s="174">
        <v>160</v>
      </c>
      <c r="GA132" s="573"/>
      <c r="GB132" s="175"/>
      <c r="GC132" s="174">
        <v>160</v>
      </c>
      <c r="GD132" s="573"/>
      <c r="GE132" s="175"/>
      <c r="GF132" s="174">
        <v>160</v>
      </c>
      <c r="GG132" s="573"/>
      <c r="GH132" s="175"/>
      <c r="GI132" s="278">
        <f t="shared" si="83"/>
        <v>0</v>
      </c>
      <c r="GJ132" s="279">
        <f t="shared" si="84"/>
        <v>0</v>
      </c>
      <c r="GK132" s="280">
        <f t="shared" si="85"/>
        <v>0</v>
      </c>
      <c r="GL132" s="281">
        <f t="shared" si="86"/>
        <v>0</v>
      </c>
      <c r="GM132" s="1"/>
      <c r="GN132" s="1"/>
      <c r="GO132" s="174">
        <v>160</v>
      </c>
      <c r="GP132" s="573"/>
      <c r="GQ132" s="175"/>
      <c r="GR132" s="174">
        <v>160</v>
      </c>
      <c r="GS132" s="573"/>
      <c r="GT132" s="175"/>
      <c r="GU132" s="174">
        <v>160</v>
      </c>
      <c r="GV132" s="573"/>
      <c r="GW132" s="175"/>
      <c r="GX132" s="174">
        <v>160</v>
      </c>
      <c r="GY132" s="573"/>
      <c r="GZ132" s="175"/>
      <c r="HA132" s="174">
        <v>160</v>
      </c>
      <c r="HB132" s="573"/>
      <c r="HC132" s="175"/>
      <c r="HD132" s="174">
        <v>160</v>
      </c>
      <c r="HE132" s="573"/>
      <c r="HF132" s="175"/>
      <c r="HG132" s="174">
        <v>160</v>
      </c>
      <c r="HH132" s="573"/>
      <c r="HI132" s="175"/>
      <c r="HJ132" s="174">
        <v>160</v>
      </c>
      <c r="HK132" s="573"/>
      <c r="HL132" s="175"/>
      <c r="HM132" s="174">
        <v>160</v>
      </c>
      <c r="HN132" s="573"/>
      <c r="HO132" s="175"/>
      <c r="HP132" s="174">
        <v>160</v>
      </c>
      <c r="HQ132" s="573"/>
      <c r="HR132" s="175"/>
      <c r="HS132" s="174">
        <v>160</v>
      </c>
      <c r="HT132" s="573"/>
      <c r="HU132" s="175"/>
      <c r="HV132" s="174">
        <v>160</v>
      </c>
      <c r="HW132" s="573"/>
      <c r="HX132" s="175"/>
      <c r="HY132" s="278">
        <f t="shared" si="87"/>
        <v>0</v>
      </c>
      <c r="HZ132" s="279">
        <f t="shared" si="88"/>
        <v>0</v>
      </c>
      <c r="IA132" s="280">
        <f t="shared" si="89"/>
        <v>0</v>
      </c>
      <c r="IB132" s="281">
        <f t="shared" si="90"/>
        <v>0</v>
      </c>
      <c r="IC132" s="1"/>
      <c r="ID132" s="1"/>
      <c r="IE132" s="174">
        <v>160</v>
      </c>
      <c r="IF132" s="573"/>
      <c r="IG132" s="175"/>
      <c r="IH132" s="174">
        <v>160</v>
      </c>
      <c r="II132" s="573"/>
      <c r="IJ132" s="175"/>
      <c r="IK132" s="174">
        <v>160</v>
      </c>
      <c r="IL132" s="573"/>
      <c r="IM132" s="175"/>
      <c r="IN132" s="174">
        <v>160</v>
      </c>
      <c r="IO132" s="573"/>
      <c r="IP132" s="175"/>
      <c r="IQ132" s="174">
        <v>160</v>
      </c>
      <c r="IR132" s="573"/>
      <c r="IS132" s="175"/>
      <c r="IT132" s="174">
        <v>160</v>
      </c>
      <c r="IU132" s="573"/>
      <c r="IV132" s="175"/>
      <c r="IW132" s="174">
        <v>160</v>
      </c>
      <c r="IX132" s="573"/>
      <c r="IY132" s="175"/>
      <c r="IZ132" s="174">
        <v>160</v>
      </c>
      <c r="JA132" s="573"/>
      <c r="JB132" s="175"/>
      <c r="JC132" s="174">
        <v>160</v>
      </c>
      <c r="JD132" s="573"/>
      <c r="JE132" s="175"/>
      <c r="JF132" s="174">
        <v>160</v>
      </c>
      <c r="JG132" s="573"/>
      <c r="JH132" s="175"/>
      <c r="JI132" s="174">
        <v>160</v>
      </c>
      <c r="JJ132" s="573"/>
      <c r="JK132" s="175"/>
      <c r="JL132" s="174">
        <v>160</v>
      </c>
      <c r="JM132" s="573"/>
      <c r="JN132" s="175"/>
      <c r="JO132" s="278">
        <f t="shared" si="91"/>
        <v>0</v>
      </c>
      <c r="JP132" s="279">
        <f t="shared" si="92"/>
        <v>0</v>
      </c>
      <c r="JQ132" s="280">
        <f t="shared" si="93"/>
        <v>0</v>
      </c>
      <c r="JR132" s="281">
        <f t="shared" si="94"/>
        <v>0</v>
      </c>
      <c r="JS132" s="1"/>
      <c r="JT132" s="1"/>
      <c r="JU132" s="174">
        <v>160</v>
      </c>
      <c r="JV132" s="573"/>
      <c r="JW132" s="175"/>
      <c r="JX132" s="174">
        <v>160</v>
      </c>
      <c r="JY132" s="573"/>
      <c r="JZ132" s="175"/>
      <c r="KA132" s="174">
        <v>160</v>
      </c>
      <c r="KB132" s="573"/>
      <c r="KC132" s="175"/>
      <c r="KD132" s="174">
        <v>160</v>
      </c>
      <c r="KE132" s="573"/>
      <c r="KF132" s="175"/>
      <c r="KG132" s="174">
        <v>160</v>
      </c>
      <c r="KH132" s="573"/>
      <c r="KI132" s="175"/>
      <c r="KJ132" s="174">
        <v>160</v>
      </c>
      <c r="KK132" s="573"/>
      <c r="KL132" s="175"/>
      <c r="KM132" s="174">
        <v>160</v>
      </c>
      <c r="KN132" s="573"/>
      <c r="KO132" s="175"/>
      <c r="KP132" s="174">
        <v>160</v>
      </c>
      <c r="KQ132" s="573"/>
      <c r="KR132" s="175"/>
      <c r="KS132" s="174">
        <v>160</v>
      </c>
      <c r="KT132" s="573"/>
      <c r="KU132" s="175"/>
      <c r="KV132" s="174">
        <v>160</v>
      </c>
      <c r="KW132" s="573"/>
      <c r="KX132" s="175"/>
      <c r="KY132" s="174">
        <v>160</v>
      </c>
      <c r="KZ132" s="573"/>
      <c r="LA132" s="175"/>
      <c r="LB132" s="174">
        <v>160</v>
      </c>
      <c r="LC132" s="573"/>
      <c r="LD132" s="175"/>
      <c r="LE132" s="278">
        <f t="shared" si="95"/>
        <v>0</v>
      </c>
      <c r="LF132" s="279">
        <f t="shared" si="96"/>
        <v>0</v>
      </c>
      <c r="LG132" s="280">
        <f t="shared" si="97"/>
        <v>0</v>
      </c>
      <c r="LH132" s="281">
        <f t="shared" si="98"/>
        <v>0</v>
      </c>
      <c r="LI132" s="1"/>
      <c r="LJ132" s="1"/>
      <c r="LK132" s="174">
        <v>160</v>
      </c>
      <c r="LL132" s="573"/>
      <c r="LM132" s="175"/>
      <c r="LN132" s="174">
        <v>160</v>
      </c>
      <c r="LO132" s="573"/>
      <c r="LP132" s="175"/>
      <c r="LQ132" s="174">
        <v>160</v>
      </c>
      <c r="LR132" s="573"/>
      <c r="LS132" s="175"/>
      <c r="LT132" s="174">
        <v>160</v>
      </c>
      <c r="LU132" s="573"/>
      <c r="LV132" s="175"/>
      <c r="LW132" s="174">
        <v>160</v>
      </c>
      <c r="LX132" s="573"/>
      <c r="LY132" s="175"/>
      <c r="LZ132" s="174">
        <v>160</v>
      </c>
      <c r="MA132" s="573"/>
      <c r="MB132" s="175"/>
      <c r="MC132" s="174">
        <v>160</v>
      </c>
      <c r="MD132" s="573"/>
      <c r="ME132" s="175"/>
      <c r="MF132" s="174">
        <v>160</v>
      </c>
      <c r="MG132" s="573"/>
      <c r="MH132" s="175"/>
      <c r="MI132" s="174">
        <v>160</v>
      </c>
      <c r="MJ132" s="573"/>
      <c r="MK132" s="175"/>
      <c r="ML132" s="174">
        <v>160</v>
      </c>
      <c r="MM132" s="573"/>
      <c r="MN132" s="175"/>
      <c r="MO132" s="174">
        <v>160</v>
      </c>
      <c r="MP132" s="573"/>
      <c r="MQ132" s="175"/>
      <c r="MR132" s="174">
        <v>160</v>
      </c>
      <c r="MS132" s="573"/>
      <c r="MT132" s="175"/>
      <c r="MU132" s="278">
        <f t="shared" si="99"/>
        <v>0</v>
      </c>
      <c r="MV132" s="279">
        <f t="shared" si="100"/>
        <v>0</v>
      </c>
      <c r="MW132" s="280">
        <f t="shared" si="101"/>
        <v>0</v>
      </c>
      <c r="MX132" s="281">
        <f t="shared" si="102"/>
        <v>0</v>
      </c>
      <c r="MY132" s="1"/>
      <c r="MZ132" s="1"/>
      <c r="NA132" s="174">
        <v>160</v>
      </c>
      <c r="NB132" s="573"/>
      <c r="NC132" s="175"/>
      <c r="ND132" s="174">
        <v>160</v>
      </c>
      <c r="NE132" s="573"/>
      <c r="NF132" s="175"/>
      <c r="NG132" s="174">
        <v>160</v>
      </c>
      <c r="NH132" s="573"/>
      <c r="NI132" s="175"/>
      <c r="NJ132" s="174">
        <v>160</v>
      </c>
      <c r="NK132" s="573"/>
      <c r="NL132" s="175"/>
      <c r="NM132" s="174">
        <v>160</v>
      </c>
      <c r="NN132" s="573"/>
      <c r="NO132" s="175"/>
      <c r="NP132" s="174">
        <v>160</v>
      </c>
      <c r="NQ132" s="573"/>
      <c r="NR132" s="175"/>
      <c r="NS132" s="174">
        <v>160</v>
      </c>
      <c r="NT132" s="573"/>
      <c r="NU132" s="175"/>
      <c r="NV132" s="174">
        <v>160</v>
      </c>
      <c r="NW132" s="573"/>
      <c r="NX132" s="175"/>
      <c r="NY132" s="174">
        <v>160</v>
      </c>
      <c r="NZ132" s="573"/>
      <c r="OA132" s="175"/>
      <c r="OB132" s="174">
        <v>160</v>
      </c>
      <c r="OC132" s="573"/>
      <c r="OD132" s="175"/>
      <c r="OE132" s="174">
        <v>160</v>
      </c>
      <c r="OF132" s="573"/>
      <c r="OG132" s="175"/>
      <c r="OH132" s="174">
        <v>160</v>
      </c>
      <c r="OI132" s="573"/>
      <c r="OJ132" s="175"/>
      <c r="OK132" s="278">
        <f t="shared" si="103"/>
        <v>0</v>
      </c>
      <c r="OL132" s="279">
        <f t="shared" si="104"/>
        <v>0</v>
      </c>
      <c r="OM132" s="280">
        <f t="shared" si="105"/>
        <v>0</v>
      </c>
      <c r="ON132" s="281">
        <f t="shared" si="106"/>
        <v>0</v>
      </c>
      <c r="OO132" s="1"/>
      <c r="OP132" s="1"/>
      <c r="OQ132" s="571" t="s">
        <v>297</v>
      </c>
      <c r="OR132" s="577">
        <v>160</v>
      </c>
      <c r="OS132" s="573"/>
      <c r="OT132" s="175"/>
      <c r="OU132" s="278">
        <f t="shared" si="107"/>
        <v>0</v>
      </c>
      <c r="OV132" s="281">
        <f t="shared" si="108"/>
        <v>0</v>
      </c>
      <c r="OW132" s="280">
        <f t="shared" si="109"/>
        <v>0</v>
      </c>
      <c r="OX132" s="281">
        <f t="shared" si="110"/>
        <v>0</v>
      </c>
      <c r="OY132" s="574"/>
      <c r="OZ132" s="1"/>
      <c r="PA132" s="1"/>
      <c r="PB132" s="274">
        <f t="shared" si="115"/>
        <v>0</v>
      </c>
      <c r="PC132" s="275">
        <f t="shared" si="116"/>
        <v>0</v>
      </c>
      <c r="PD132" s="280">
        <f t="shared" si="117"/>
        <v>0</v>
      </c>
      <c r="PE132" s="281">
        <f t="shared" si="118"/>
        <v>0</v>
      </c>
      <c r="PF132" s="276">
        <f t="shared" si="119"/>
        <v>0</v>
      </c>
      <c r="PG132" s="277">
        <f t="shared" si="120"/>
        <v>0</v>
      </c>
      <c r="PH132" s="280">
        <f t="shared" si="121"/>
        <v>0</v>
      </c>
      <c r="PI132" s="279">
        <f t="shared" si="122"/>
        <v>0</v>
      </c>
      <c r="PJ132" s="406">
        <f t="shared" si="111"/>
        <v>0</v>
      </c>
      <c r="PK132" s="368">
        <f t="shared" si="112"/>
        <v>0</v>
      </c>
      <c r="PL132" s="409" t="s">
        <v>338</v>
      </c>
      <c r="PM132" s="373" t="s">
        <v>338</v>
      </c>
      <c r="PN132" s="406">
        <f t="shared" si="113"/>
        <v>0</v>
      </c>
      <c r="PO132" s="368">
        <f t="shared" si="114"/>
        <v>0</v>
      </c>
      <c r="PR132" s="1"/>
    </row>
    <row r="133" spans="2:434" s="26" customFormat="1" ht="16.5" customHeight="1" x14ac:dyDescent="0.25">
      <c r="B133" s="118" t="s">
        <v>342</v>
      </c>
      <c r="C133" s="1094"/>
      <c r="D133" s="1095"/>
      <c r="E133" s="320"/>
      <c r="F133" s="656">
        <v>1</v>
      </c>
      <c r="G133" s="321"/>
      <c r="H133" s="122"/>
      <c r="I133" s="112">
        <f>INT(ROUND(F133,2)*(IF(RIGHT(G133,1)="*",data!$J$3*H133+(IF(H133&gt;0, data!$K$3,0)),(IF(G133&gt;0,data!$J$3*RIGHT(G133,5)+data!$K$3,0)))))</f>
        <v>0</v>
      </c>
      <c r="J133" s="112">
        <f t="shared" si="128"/>
        <v>0</v>
      </c>
      <c r="K133" s="112"/>
      <c r="L133" s="317"/>
      <c r="M133" s="316"/>
      <c r="N133" s="112">
        <f>INT(ROUND(F133,2)*(IF(J133&gt;0,(IF(L133="ano",data!$J$6,0)),0)))</f>
        <v>0</v>
      </c>
      <c r="O133" s="114">
        <f t="shared" si="125"/>
        <v>0</v>
      </c>
      <c r="P133" s="123">
        <f t="shared" si="126"/>
        <v>0</v>
      </c>
      <c r="R133" s="116" t="str">
        <f t="shared" si="123"/>
        <v/>
      </c>
      <c r="S133" s="688"/>
      <c r="T133" s="117" t="s">
        <v>338</v>
      </c>
      <c r="U133" s="377" t="str">
        <f t="shared" si="124"/>
        <v/>
      </c>
      <c r="V133" s="26">
        <f t="shared" si="127"/>
        <v>0</v>
      </c>
      <c r="W133" s="26">
        <f t="shared" si="129"/>
        <v>0</v>
      </c>
      <c r="X133" s="26">
        <f>IF(OR(G133=data!$I$18,G133=data!$I$19,G133=data!$I$20,G133=data!$I$21,G133=data!$I$22,G133=data!$I$23,G133=data!$I$24,G133=data!$I$25,G133=data!$I$26,G133=data!$I$27,G133=data!$I$28,G133=data!$I$29,G133=data!$I$30,G133=data!$I$31,G133=data!$I$32,G133=data!$I$33,G133=data!$I$34,G133=data!$I$35,G133=data!$I$36,G133=data!$I$37,G133=data!$I$38,G133=data!$I$39,G133=data!$I$40,G133=data!$I$41,G133=data!$I$42,G133=data!$I$43,G133=data!$I$44),1,0)</f>
        <v>0</v>
      </c>
      <c r="Z133" s="176" t="s">
        <v>297</v>
      </c>
      <c r="AA133" s="10"/>
      <c r="AB133" s="10"/>
      <c r="AC133" s="168">
        <v>160</v>
      </c>
      <c r="AD133" s="328"/>
      <c r="AE133" s="223"/>
      <c r="AF133" s="168">
        <v>160</v>
      </c>
      <c r="AG133" s="328"/>
      <c r="AH133" s="223"/>
      <c r="AI133" s="168">
        <v>160</v>
      </c>
      <c r="AJ133" s="328"/>
      <c r="AK133" s="223"/>
      <c r="AL133" s="168">
        <v>160</v>
      </c>
      <c r="AM133" s="328"/>
      <c r="AN133" s="223"/>
      <c r="AO133" s="168">
        <v>160</v>
      </c>
      <c r="AP133" s="328"/>
      <c r="AQ133" s="223"/>
      <c r="AR133" s="168">
        <v>160</v>
      </c>
      <c r="AS133" s="328"/>
      <c r="AT133" s="223"/>
      <c r="AU133" s="168">
        <v>160</v>
      </c>
      <c r="AV133" s="328"/>
      <c r="AW133" s="223"/>
      <c r="AX133" s="168">
        <v>160</v>
      </c>
      <c r="AY133" s="328"/>
      <c r="AZ133" s="223"/>
      <c r="BA133" s="168">
        <v>160</v>
      </c>
      <c r="BB133" s="328"/>
      <c r="BC133" s="223"/>
      <c r="BD133" s="168">
        <v>160</v>
      </c>
      <c r="BE133" s="328"/>
      <c r="BF133" s="223"/>
      <c r="BG133" s="168">
        <v>160</v>
      </c>
      <c r="BH133" s="328"/>
      <c r="BI133" s="223"/>
      <c r="BJ133" s="168">
        <v>160</v>
      </c>
      <c r="BK133" s="328"/>
      <c r="BL133" s="223"/>
      <c r="BM133" s="280">
        <f t="shared" si="71"/>
        <v>0</v>
      </c>
      <c r="BN133" s="279">
        <f t="shared" si="72"/>
        <v>0</v>
      </c>
      <c r="BO133" s="280">
        <f t="shared" si="73"/>
        <v>0</v>
      </c>
      <c r="BP133" s="281">
        <f t="shared" si="74"/>
        <v>0</v>
      </c>
      <c r="BQ133" s="1"/>
      <c r="BR133" s="1"/>
      <c r="BS133" s="164">
        <v>160</v>
      </c>
      <c r="BT133" s="327"/>
      <c r="BU133" s="177"/>
      <c r="BV133" s="164">
        <v>160</v>
      </c>
      <c r="BW133" s="327"/>
      <c r="BX133" s="177"/>
      <c r="BY133" s="164">
        <v>160</v>
      </c>
      <c r="BZ133" s="327"/>
      <c r="CA133" s="177"/>
      <c r="CB133" s="164">
        <v>160</v>
      </c>
      <c r="CC133" s="327"/>
      <c r="CD133" s="177"/>
      <c r="CE133" s="164">
        <v>160</v>
      </c>
      <c r="CF133" s="327"/>
      <c r="CG133" s="177"/>
      <c r="CH133" s="164">
        <v>160</v>
      </c>
      <c r="CI133" s="327"/>
      <c r="CJ133" s="177"/>
      <c r="CK133" s="164">
        <v>160</v>
      </c>
      <c r="CL133" s="327"/>
      <c r="CM133" s="177"/>
      <c r="CN133" s="164">
        <v>160</v>
      </c>
      <c r="CO133" s="327"/>
      <c r="CP133" s="177"/>
      <c r="CQ133" s="164">
        <v>160</v>
      </c>
      <c r="CR133" s="327"/>
      <c r="CS133" s="177"/>
      <c r="CT133" s="164">
        <v>160</v>
      </c>
      <c r="CU133" s="327"/>
      <c r="CV133" s="177"/>
      <c r="CW133" s="164">
        <v>160</v>
      </c>
      <c r="CX133" s="327"/>
      <c r="CY133" s="177"/>
      <c r="CZ133" s="164">
        <v>160</v>
      </c>
      <c r="DA133" s="327"/>
      <c r="DB133" s="177"/>
      <c r="DC133" s="278">
        <f t="shared" si="75"/>
        <v>0</v>
      </c>
      <c r="DD133" s="279">
        <f t="shared" si="76"/>
        <v>0</v>
      </c>
      <c r="DE133" s="280">
        <f t="shared" si="77"/>
        <v>0</v>
      </c>
      <c r="DF133" s="281">
        <f t="shared" si="78"/>
        <v>0</v>
      </c>
      <c r="DG133" s="1"/>
      <c r="DH133" s="1"/>
      <c r="DI133" s="164">
        <v>160</v>
      </c>
      <c r="DJ133" s="327"/>
      <c r="DK133" s="177"/>
      <c r="DL133" s="164">
        <v>160</v>
      </c>
      <c r="DM133" s="327"/>
      <c r="DN133" s="177"/>
      <c r="DO133" s="164">
        <v>160</v>
      </c>
      <c r="DP133" s="327"/>
      <c r="DQ133" s="177"/>
      <c r="DR133" s="164">
        <v>160</v>
      </c>
      <c r="DS133" s="327"/>
      <c r="DT133" s="177"/>
      <c r="DU133" s="164">
        <v>160</v>
      </c>
      <c r="DV133" s="327"/>
      <c r="DW133" s="177"/>
      <c r="DX133" s="164">
        <v>160</v>
      </c>
      <c r="DY133" s="327"/>
      <c r="DZ133" s="177"/>
      <c r="EA133" s="164">
        <v>160</v>
      </c>
      <c r="EB133" s="327"/>
      <c r="EC133" s="177"/>
      <c r="ED133" s="164">
        <v>160</v>
      </c>
      <c r="EE133" s="327"/>
      <c r="EF133" s="177"/>
      <c r="EG133" s="164">
        <v>160</v>
      </c>
      <c r="EH133" s="327"/>
      <c r="EI133" s="177"/>
      <c r="EJ133" s="164">
        <v>160</v>
      </c>
      <c r="EK133" s="327"/>
      <c r="EL133" s="177"/>
      <c r="EM133" s="164">
        <v>160</v>
      </c>
      <c r="EN133" s="327"/>
      <c r="EO133" s="177"/>
      <c r="EP133" s="164">
        <v>160</v>
      </c>
      <c r="EQ133" s="327"/>
      <c r="ER133" s="177"/>
      <c r="ES133" s="278">
        <f t="shared" si="79"/>
        <v>0</v>
      </c>
      <c r="ET133" s="279">
        <f t="shared" si="80"/>
        <v>0</v>
      </c>
      <c r="EU133" s="280">
        <f t="shared" si="81"/>
        <v>0</v>
      </c>
      <c r="EV133" s="281">
        <f t="shared" si="82"/>
        <v>0</v>
      </c>
      <c r="EW133" s="1"/>
      <c r="EX133" s="1"/>
      <c r="EY133" s="164">
        <v>160</v>
      </c>
      <c r="EZ133" s="327"/>
      <c r="FA133" s="177"/>
      <c r="FB133" s="164">
        <v>160</v>
      </c>
      <c r="FC133" s="327"/>
      <c r="FD133" s="177"/>
      <c r="FE133" s="164">
        <v>160</v>
      </c>
      <c r="FF133" s="327"/>
      <c r="FG133" s="177"/>
      <c r="FH133" s="164">
        <v>160</v>
      </c>
      <c r="FI133" s="327"/>
      <c r="FJ133" s="177"/>
      <c r="FK133" s="164">
        <v>160</v>
      </c>
      <c r="FL133" s="327"/>
      <c r="FM133" s="177"/>
      <c r="FN133" s="164">
        <v>160</v>
      </c>
      <c r="FO133" s="327"/>
      <c r="FP133" s="177"/>
      <c r="FQ133" s="164">
        <v>160</v>
      </c>
      <c r="FR133" s="327"/>
      <c r="FS133" s="177"/>
      <c r="FT133" s="164">
        <v>160</v>
      </c>
      <c r="FU133" s="327"/>
      <c r="FV133" s="177"/>
      <c r="FW133" s="164">
        <v>160</v>
      </c>
      <c r="FX133" s="327"/>
      <c r="FY133" s="177"/>
      <c r="FZ133" s="164">
        <v>160</v>
      </c>
      <c r="GA133" s="327"/>
      <c r="GB133" s="177"/>
      <c r="GC133" s="164">
        <v>160</v>
      </c>
      <c r="GD133" s="327"/>
      <c r="GE133" s="177"/>
      <c r="GF133" s="164">
        <v>160</v>
      </c>
      <c r="GG133" s="327"/>
      <c r="GH133" s="177"/>
      <c r="GI133" s="278">
        <f t="shared" si="83"/>
        <v>0</v>
      </c>
      <c r="GJ133" s="279">
        <f t="shared" si="84"/>
        <v>0</v>
      </c>
      <c r="GK133" s="280">
        <f t="shared" si="85"/>
        <v>0</v>
      </c>
      <c r="GL133" s="281">
        <f t="shared" si="86"/>
        <v>0</v>
      </c>
      <c r="GM133" s="1"/>
      <c r="GN133" s="1"/>
      <c r="GO133" s="164">
        <v>160</v>
      </c>
      <c r="GP133" s="327"/>
      <c r="GQ133" s="177"/>
      <c r="GR133" s="164">
        <v>160</v>
      </c>
      <c r="GS133" s="327"/>
      <c r="GT133" s="177"/>
      <c r="GU133" s="164">
        <v>160</v>
      </c>
      <c r="GV133" s="327"/>
      <c r="GW133" s="177"/>
      <c r="GX133" s="164">
        <v>160</v>
      </c>
      <c r="GY133" s="327"/>
      <c r="GZ133" s="177"/>
      <c r="HA133" s="164">
        <v>160</v>
      </c>
      <c r="HB133" s="327"/>
      <c r="HC133" s="177"/>
      <c r="HD133" s="164">
        <v>160</v>
      </c>
      <c r="HE133" s="327"/>
      <c r="HF133" s="177"/>
      <c r="HG133" s="164">
        <v>160</v>
      </c>
      <c r="HH133" s="327"/>
      <c r="HI133" s="177"/>
      <c r="HJ133" s="164">
        <v>160</v>
      </c>
      <c r="HK133" s="327"/>
      <c r="HL133" s="177"/>
      <c r="HM133" s="164">
        <v>160</v>
      </c>
      <c r="HN133" s="327"/>
      <c r="HO133" s="177"/>
      <c r="HP133" s="164">
        <v>160</v>
      </c>
      <c r="HQ133" s="327"/>
      <c r="HR133" s="177"/>
      <c r="HS133" s="164">
        <v>160</v>
      </c>
      <c r="HT133" s="327"/>
      <c r="HU133" s="177"/>
      <c r="HV133" s="164">
        <v>160</v>
      </c>
      <c r="HW133" s="327"/>
      <c r="HX133" s="177"/>
      <c r="HY133" s="278">
        <f t="shared" si="87"/>
        <v>0</v>
      </c>
      <c r="HZ133" s="279">
        <f t="shared" si="88"/>
        <v>0</v>
      </c>
      <c r="IA133" s="280">
        <f t="shared" si="89"/>
        <v>0</v>
      </c>
      <c r="IB133" s="281">
        <f t="shared" si="90"/>
        <v>0</v>
      </c>
      <c r="IC133" s="1"/>
      <c r="ID133" s="1"/>
      <c r="IE133" s="164">
        <v>160</v>
      </c>
      <c r="IF133" s="327"/>
      <c r="IG133" s="177"/>
      <c r="IH133" s="164">
        <v>160</v>
      </c>
      <c r="II133" s="327"/>
      <c r="IJ133" s="177"/>
      <c r="IK133" s="164">
        <v>160</v>
      </c>
      <c r="IL133" s="327"/>
      <c r="IM133" s="177"/>
      <c r="IN133" s="164">
        <v>160</v>
      </c>
      <c r="IO133" s="327"/>
      <c r="IP133" s="177"/>
      <c r="IQ133" s="164">
        <v>160</v>
      </c>
      <c r="IR133" s="327"/>
      <c r="IS133" s="177"/>
      <c r="IT133" s="164">
        <v>160</v>
      </c>
      <c r="IU133" s="327"/>
      <c r="IV133" s="177"/>
      <c r="IW133" s="164">
        <v>160</v>
      </c>
      <c r="IX133" s="327"/>
      <c r="IY133" s="177"/>
      <c r="IZ133" s="164">
        <v>160</v>
      </c>
      <c r="JA133" s="327"/>
      <c r="JB133" s="177"/>
      <c r="JC133" s="164">
        <v>160</v>
      </c>
      <c r="JD133" s="327"/>
      <c r="JE133" s="177"/>
      <c r="JF133" s="164">
        <v>160</v>
      </c>
      <c r="JG133" s="327"/>
      <c r="JH133" s="177"/>
      <c r="JI133" s="164">
        <v>160</v>
      </c>
      <c r="JJ133" s="327"/>
      <c r="JK133" s="177"/>
      <c r="JL133" s="164">
        <v>160</v>
      </c>
      <c r="JM133" s="327"/>
      <c r="JN133" s="177"/>
      <c r="JO133" s="278">
        <f t="shared" si="91"/>
        <v>0</v>
      </c>
      <c r="JP133" s="279">
        <f t="shared" si="92"/>
        <v>0</v>
      </c>
      <c r="JQ133" s="280">
        <f t="shared" si="93"/>
        <v>0</v>
      </c>
      <c r="JR133" s="281">
        <f t="shared" si="94"/>
        <v>0</v>
      </c>
      <c r="JS133" s="1"/>
      <c r="JT133" s="1"/>
      <c r="JU133" s="164">
        <v>160</v>
      </c>
      <c r="JV133" s="327"/>
      <c r="JW133" s="177"/>
      <c r="JX133" s="164">
        <v>160</v>
      </c>
      <c r="JY133" s="327"/>
      <c r="JZ133" s="177"/>
      <c r="KA133" s="164">
        <v>160</v>
      </c>
      <c r="KB133" s="327"/>
      <c r="KC133" s="177"/>
      <c r="KD133" s="164">
        <v>160</v>
      </c>
      <c r="KE133" s="327"/>
      <c r="KF133" s="177"/>
      <c r="KG133" s="164">
        <v>160</v>
      </c>
      <c r="KH133" s="327"/>
      <c r="KI133" s="177"/>
      <c r="KJ133" s="164">
        <v>160</v>
      </c>
      <c r="KK133" s="327"/>
      <c r="KL133" s="177"/>
      <c r="KM133" s="164">
        <v>160</v>
      </c>
      <c r="KN133" s="327"/>
      <c r="KO133" s="177"/>
      <c r="KP133" s="164">
        <v>160</v>
      </c>
      <c r="KQ133" s="327"/>
      <c r="KR133" s="177"/>
      <c r="KS133" s="164">
        <v>160</v>
      </c>
      <c r="KT133" s="327"/>
      <c r="KU133" s="177"/>
      <c r="KV133" s="164">
        <v>160</v>
      </c>
      <c r="KW133" s="327"/>
      <c r="KX133" s="177"/>
      <c r="KY133" s="164">
        <v>160</v>
      </c>
      <c r="KZ133" s="327"/>
      <c r="LA133" s="177"/>
      <c r="LB133" s="164">
        <v>160</v>
      </c>
      <c r="LC133" s="327"/>
      <c r="LD133" s="177"/>
      <c r="LE133" s="278">
        <f t="shared" si="95"/>
        <v>0</v>
      </c>
      <c r="LF133" s="279">
        <f t="shared" si="96"/>
        <v>0</v>
      </c>
      <c r="LG133" s="280">
        <f t="shared" si="97"/>
        <v>0</v>
      </c>
      <c r="LH133" s="281">
        <f t="shared" si="98"/>
        <v>0</v>
      </c>
      <c r="LI133" s="1"/>
      <c r="LJ133" s="1"/>
      <c r="LK133" s="164">
        <v>160</v>
      </c>
      <c r="LL133" s="327"/>
      <c r="LM133" s="177"/>
      <c r="LN133" s="164">
        <v>160</v>
      </c>
      <c r="LO133" s="327"/>
      <c r="LP133" s="177"/>
      <c r="LQ133" s="164">
        <v>160</v>
      </c>
      <c r="LR133" s="327"/>
      <c r="LS133" s="177"/>
      <c r="LT133" s="164">
        <v>160</v>
      </c>
      <c r="LU133" s="327"/>
      <c r="LV133" s="177"/>
      <c r="LW133" s="164">
        <v>160</v>
      </c>
      <c r="LX133" s="327"/>
      <c r="LY133" s="177"/>
      <c r="LZ133" s="164">
        <v>160</v>
      </c>
      <c r="MA133" s="327"/>
      <c r="MB133" s="177"/>
      <c r="MC133" s="164">
        <v>160</v>
      </c>
      <c r="MD133" s="327"/>
      <c r="ME133" s="177"/>
      <c r="MF133" s="164">
        <v>160</v>
      </c>
      <c r="MG133" s="327"/>
      <c r="MH133" s="177"/>
      <c r="MI133" s="164">
        <v>160</v>
      </c>
      <c r="MJ133" s="327"/>
      <c r="MK133" s="177"/>
      <c r="ML133" s="164">
        <v>160</v>
      </c>
      <c r="MM133" s="327"/>
      <c r="MN133" s="177"/>
      <c r="MO133" s="164">
        <v>160</v>
      </c>
      <c r="MP133" s="327"/>
      <c r="MQ133" s="177"/>
      <c r="MR133" s="164">
        <v>160</v>
      </c>
      <c r="MS133" s="327"/>
      <c r="MT133" s="177"/>
      <c r="MU133" s="278">
        <f t="shared" si="99"/>
        <v>0</v>
      </c>
      <c r="MV133" s="279">
        <f t="shared" si="100"/>
        <v>0</v>
      </c>
      <c r="MW133" s="280">
        <f t="shared" si="101"/>
        <v>0</v>
      </c>
      <c r="MX133" s="281">
        <f t="shared" si="102"/>
        <v>0</v>
      </c>
      <c r="MY133" s="1"/>
      <c r="MZ133" s="1"/>
      <c r="NA133" s="164">
        <v>160</v>
      </c>
      <c r="NB133" s="327"/>
      <c r="NC133" s="177"/>
      <c r="ND133" s="164">
        <v>160</v>
      </c>
      <c r="NE133" s="327"/>
      <c r="NF133" s="177"/>
      <c r="NG133" s="164">
        <v>160</v>
      </c>
      <c r="NH133" s="327"/>
      <c r="NI133" s="177"/>
      <c r="NJ133" s="164">
        <v>160</v>
      </c>
      <c r="NK133" s="327"/>
      <c r="NL133" s="177"/>
      <c r="NM133" s="164">
        <v>160</v>
      </c>
      <c r="NN133" s="327"/>
      <c r="NO133" s="177"/>
      <c r="NP133" s="164">
        <v>160</v>
      </c>
      <c r="NQ133" s="327"/>
      <c r="NR133" s="177"/>
      <c r="NS133" s="164">
        <v>160</v>
      </c>
      <c r="NT133" s="327"/>
      <c r="NU133" s="177"/>
      <c r="NV133" s="164">
        <v>160</v>
      </c>
      <c r="NW133" s="327"/>
      <c r="NX133" s="177"/>
      <c r="NY133" s="164">
        <v>160</v>
      </c>
      <c r="NZ133" s="327"/>
      <c r="OA133" s="177"/>
      <c r="OB133" s="164">
        <v>160</v>
      </c>
      <c r="OC133" s="327"/>
      <c r="OD133" s="177"/>
      <c r="OE133" s="164">
        <v>160</v>
      </c>
      <c r="OF133" s="327"/>
      <c r="OG133" s="177"/>
      <c r="OH133" s="164">
        <v>160</v>
      </c>
      <c r="OI133" s="327"/>
      <c r="OJ133" s="177"/>
      <c r="OK133" s="278">
        <f t="shared" si="103"/>
        <v>0</v>
      </c>
      <c r="OL133" s="279">
        <f t="shared" si="104"/>
        <v>0</v>
      </c>
      <c r="OM133" s="280">
        <f t="shared" si="105"/>
        <v>0</v>
      </c>
      <c r="ON133" s="281">
        <f t="shared" si="106"/>
        <v>0</v>
      </c>
      <c r="OO133" s="1"/>
      <c r="OP133" s="1"/>
      <c r="OQ133" s="283" t="s">
        <v>297</v>
      </c>
      <c r="OR133" s="354">
        <v>160</v>
      </c>
      <c r="OS133" s="327"/>
      <c r="OT133" s="177"/>
      <c r="OU133" s="278">
        <f t="shared" si="107"/>
        <v>0</v>
      </c>
      <c r="OV133" s="281">
        <f t="shared" si="108"/>
        <v>0</v>
      </c>
      <c r="OW133" s="280">
        <f t="shared" si="109"/>
        <v>0</v>
      </c>
      <c r="OX133" s="281">
        <f t="shared" si="110"/>
        <v>0</v>
      </c>
      <c r="OY133" s="293"/>
      <c r="OZ133" s="1"/>
      <c r="PA133" s="1"/>
      <c r="PB133" s="274">
        <f t="shared" si="115"/>
        <v>0</v>
      </c>
      <c r="PC133" s="275">
        <f t="shared" si="116"/>
        <v>0</v>
      </c>
      <c r="PD133" s="280">
        <f t="shared" si="117"/>
        <v>0</v>
      </c>
      <c r="PE133" s="281">
        <f t="shared" si="118"/>
        <v>0</v>
      </c>
      <c r="PF133" s="276">
        <f t="shared" si="119"/>
        <v>0</v>
      </c>
      <c r="PG133" s="277">
        <f t="shared" si="120"/>
        <v>0</v>
      </c>
      <c r="PH133" s="280">
        <f t="shared" si="121"/>
        <v>0</v>
      </c>
      <c r="PI133" s="279">
        <f t="shared" si="122"/>
        <v>0</v>
      </c>
      <c r="PJ133" s="406">
        <f t="shared" si="111"/>
        <v>0</v>
      </c>
      <c r="PK133" s="368">
        <f t="shared" si="112"/>
        <v>0</v>
      </c>
      <c r="PL133" s="409" t="s">
        <v>338</v>
      </c>
      <c r="PM133" s="373" t="s">
        <v>338</v>
      </c>
      <c r="PN133" s="406">
        <f t="shared" si="113"/>
        <v>0</v>
      </c>
      <c r="PO133" s="368">
        <f t="shared" si="114"/>
        <v>0</v>
      </c>
      <c r="PR133" s="1"/>
    </row>
    <row r="134" spans="2:434" s="26" customFormat="1" ht="15" hidden="1" customHeight="1" x14ac:dyDescent="0.25">
      <c r="B134" s="118"/>
      <c r="C134" s="1092"/>
      <c r="D134" s="1093"/>
      <c r="E134" s="590"/>
      <c r="F134" s="656"/>
      <c r="G134" s="591"/>
      <c r="H134" s="119"/>
      <c r="I134" s="112">
        <f>INT(ROUND(F134,2)*(IF(RIGHT(G134,1)="*",data!$J$3*H134+(IF(H134&gt;0, data!$K$3,0)),(IF(G134&gt;0,data!$J$3*RIGHT(G134,5)+data!$K$3,0)))))</f>
        <v>0</v>
      </c>
      <c r="J134" s="112">
        <f t="shared" si="128"/>
        <v>0</v>
      </c>
      <c r="K134" s="112"/>
      <c r="L134" s="537"/>
      <c r="M134" s="536"/>
      <c r="N134" s="112">
        <f>INT(ROUND(F134,2)*(IF(J134&gt;0,(IF(L134="ano",data!$J$6,0)),0)))</f>
        <v>0</v>
      </c>
      <c r="O134" s="114">
        <f t="shared" si="125"/>
        <v>0</v>
      </c>
      <c r="P134" s="123">
        <f t="shared" si="126"/>
        <v>0</v>
      </c>
      <c r="R134" s="116" t="str">
        <f t="shared" si="123"/>
        <v/>
      </c>
      <c r="S134" s="688"/>
      <c r="T134" s="117" t="s">
        <v>338</v>
      </c>
      <c r="U134" s="377" t="str">
        <f t="shared" si="124"/>
        <v/>
      </c>
      <c r="V134" s="26">
        <f t="shared" si="127"/>
        <v>0</v>
      </c>
      <c r="W134" s="26">
        <f t="shared" si="129"/>
        <v>0</v>
      </c>
      <c r="X134" s="26">
        <f>IF(OR(G134=data!$I$18,G134=data!$I$19,G134=data!$I$20,G134=data!$I$21,G134=data!$I$22,G134=data!$I$23,G134=data!$I$24,G134=data!$I$25,G134=data!$I$26,G134=data!$I$27,G134=data!$I$28,G134=data!$I$29,G134=data!$I$30,G134=data!$I$31,G134=data!$I$32,G134=data!$I$33,G134=data!$I$34,G134=data!$I$35,G134=data!$I$36,G134=data!$I$37,G134=data!$I$38,G134=data!$I$39,G134=data!$I$40,G134=data!$I$41,G134=data!$I$42,G134=data!$I$43,G134=data!$I$44),1,0)</f>
        <v>0</v>
      </c>
      <c r="Z134" s="173" t="s">
        <v>297</v>
      </c>
      <c r="AA134" s="10"/>
      <c r="AB134" s="10"/>
      <c r="AC134" s="560">
        <v>160</v>
      </c>
      <c r="AD134" s="561"/>
      <c r="AE134" s="562"/>
      <c r="AF134" s="560">
        <v>160</v>
      </c>
      <c r="AG134" s="561"/>
      <c r="AH134" s="562"/>
      <c r="AI134" s="560">
        <v>160</v>
      </c>
      <c r="AJ134" s="561"/>
      <c r="AK134" s="562"/>
      <c r="AL134" s="560">
        <v>160</v>
      </c>
      <c r="AM134" s="561"/>
      <c r="AN134" s="562"/>
      <c r="AO134" s="560">
        <v>160</v>
      </c>
      <c r="AP134" s="561"/>
      <c r="AQ134" s="562"/>
      <c r="AR134" s="560">
        <v>160</v>
      </c>
      <c r="AS134" s="561"/>
      <c r="AT134" s="562"/>
      <c r="AU134" s="560">
        <v>160</v>
      </c>
      <c r="AV134" s="561"/>
      <c r="AW134" s="562"/>
      <c r="AX134" s="560">
        <v>160</v>
      </c>
      <c r="AY134" s="561"/>
      <c r="AZ134" s="562"/>
      <c r="BA134" s="560">
        <v>160</v>
      </c>
      <c r="BB134" s="561"/>
      <c r="BC134" s="562"/>
      <c r="BD134" s="560">
        <v>160</v>
      </c>
      <c r="BE134" s="561"/>
      <c r="BF134" s="562"/>
      <c r="BG134" s="560">
        <v>160</v>
      </c>
      <c r="BH134" s="561"/>
      <c r="BI134" s="562"/>
      <c r="BJ134" s="560">
        <v>160</v>
      </c>
      <c r="BK134" s="561"/>
      <c r="BL134" s="562"/>
      <c r="BM134" s="280">
        <f t="shared" si="71"/>
        <v>0</v>
      </c>
      <c r="BN134" s="279">
        <f t="shared" si="72"/>
        <v>0</v>
      </c>
      <c r="BO134" s="280">
        <f t="shared" si="73"/>
        <v>0</v>
      </c>
      <c r="BP134" s="281">
        <f t="shared" si="74"/>
        <v>0</v>
      </c>
      <c r="BQ134" s="1"/>
      <c r="BR134" s="1"/>
      <c r="BS134" s="174">
        <v>160</v>
      </c>
      <c r="BT134" s="573"/>
      <c r="BU134" s="175"/>
      <c r="BV134" s="174">
        <v>160</v>
      </c>
      <c r="BW134" s="573"/>
      <c r="BX134" s="175"/>
      <c r="BY134" s="174">
        <v>160</v>
      </c>
      <c r="BZ134" s="573"/>
      <c r="CA134" s="175"/>
      <c r="CB134" s="174">
        <v>160</v>
      </c>
      <c r="CC134" s="573"/>
      <c r="CD134" s="175"/>
      <c r="CE134" s="174">
        <v>160</v>
      </c>
      <c r="CF134" s="573"/>
      <c r="CG134" s="175"/>
      <c r="CH134" s="174">
        <v>160</v>
      </c>
      <c r="CI134" s="573"/>
      <c r="CJ134" s="175"/>
      <c r="CK134" s="174">
        <v>160</v>
      </c>
      <c r="CL134" s="573"/>
      <c r="CM134" s="175"/>
      <c r="CN134" s="174">
        <v>160</v>
      </c>
      <c r="CO134" s="573"/>
      <c r="CP134" s="175"/>
      <c r="CQ134" s="174">
        <v>160</v>
      </c>
      <c r="CR134" s="573"/>
      <c r="CS134" s="175"/>
      <c r="CT134" s="174">
        <v>160</v>
      </c>
      <c r="CU134" s="573"/>
      <c r="CV134" s="175"/>
      <c r="CW134" s="174">
        <v>160</v>
      </c>
      <c r="CX134" s="573"/>
      <c r="CY134" s="175"/>
      <c r="CZ134" s="174">
        <v>160</v>
      </c>
      <c r="DA134" s="573"/>
      <c r="DB134" s="175"/>
      <c r="DC134" s="278">
        <f t="shared" si="75"/>
        <v>0</v>
      </c>
      <c r="DD134" s="279">
        <f t="shared" si="76"/>
        <v>0</v>
      </c>
      <c r="DE134" s="280">
        <f t="shared" si="77"/>
        <v>0</v>
      </c>
      <c r="DF134" s="281">
        <f t="shared" si="78"/>
        <v>0</v>
      </c>
      <c r="DG134" s="1"/>
      <c r="DH134" s="1"/>
      <c r="DI134" s="174">
        <v>160</v>
      </c>
      <c r="DJ134" s="573"/>
      <c r="DK134" s="175"/>
      <c r="DL134" s="174">
        <v>160</v>
      </c>
      <c r="DM134" s="573"/>
      <c r="DN134" s="175"/>
      <c r="DO134" s="174">
        <v>160</v>
      </c>
      <c r="DP134" s="573"/>
      <c r="DQ134" s="175"/>
      <c r="DR134" s="174">
        <v>160</v>
      </c>
      <c r="DS134" s="573"/>
      <c r="DT134" s="175"/>
      <c r="DU134" s="174">
        <v>160</v>
      </c>
      <c r="DV134" s="573"/>
      <c r="DW134" s="175"/>
      <c r="DX134" s="174">
        <v>160</v>
      </c>
      <c r="DY134" s="573"/>
      <c r="DZ134" s="175"/>
      <c r="EA134" s="174">
        <v>160</v>
      </c>
      <c r="EB134" s="573"/>
      <c r="EC134" s="175"/>
      <c r="ED134" s="174">
        <v>160</v>
      </c>
      <c r="EE134" s="573"/>
      <c r="EF134" s="175"/>
      <c r="EG134" s="174">
        <v>160</v>
      </c>
      <c r="EH134" s="573"/>
      <c r="EI134" s="175"/>
      <c r="EJ134" s="174">
        <v>160</v>
      </c>
      <c r="EK134" s="573"/>
      <c r="EL134" s="175"/>
      <c r="EM134" s="174">
        <v>160</v>
      </c>
      <c r="EN134" s="573"/>
      <c r="EO134" s="175"/>
      <c r="EP134" s="174">
        <v>160</v>
      </c>
      <c r="EQ134" s="573"/>
      <c r="ER134" s="175"/>
      <c r="ES134" s="278">
        <f t="shared" si="79"/>
        <v>0</v>
      </c>
      <c r="ET134" s="279">
        <f t="shared" si="80"/>
        <v>0</v>
      </c>
      <c r="EU134" s="280">
        <f t="shared" si="81"/>
        <v>0</v>
      </c>
      <c r="EV134" s="281">
        <f t="shared" si="82"/>
        <v>0</v>
      </c>
      <c r="EW134" s="1"/>
      <c r="EX134" s="1"/>
      <c r="EY134" s="174">
        <v>160</v>
      </c>
      <c r="EZ134" s="573"/>
      <c r="FA134" s="175"/>
      <c r="FB134" s="174">
        <v>160</v>
      </c>
      <c r="FC134" s="573"/>
      <c r="FD134" s="175"/>
      <c r="FE134" s="174">
        <v>160</v>
      </c>
      <c r="FF134" s="573"/>
      <c r="FG134" s="175"/>
      <c r="FH134" s="174">
        <v>160</v>
      </c>
      <c r="FI134" s="573"/>
      <c r="FJ134" s="175"/>
      <c r="FK134" s="174">
        <v>160</v>
      </c>
      <c r="FL134" s="573"/>
      <c r="FM134" s="175"/>
      <c r="FN134" s="174">
        <v>160</v>
      </c>
      <c r="FO134" s="573"/>
      <c r="FP134" s="175"/>
      <c r="FQ134" s="174">
        <v>160</v>
      </c>
      <c r="FR134" s="573"/>
      <c r="FS134" s="175"/>
      <c r="FT134" s="174">
        <v>160</v>
      </c>
      <c r="FU134" s="573"/>
      <c r="FV134" s="175"/>
      <c r="FW134" s="174">
        <v>160</v>
      </c>
      <c r="FX134" s="573"/>
      <c r="FY134" s="175"/>
      <c r="FZ134" s="174">
        <v>160</v>
      </c>
      <c r="GA134" s="573"/>
      <c r="GB134" s="175"/>
      <c r="GC134" s="174">
        <v>160</v>
      </c>
      <c r="GD134" s="573"/>
      <c r="GE134" s="175"/>
      <c r="GF134" s="174">
        <v>160</v>
      </c>
      <c r="GG134" s="573"/>
      <c r="GH134" s="175"/>
      <c r="GI134" s="278">
        <f t="shared" si="83"/>
        <v>0</v>
      </c>
      <c r="GJ134" s="279">
        <f t="shared" si="84"/>
        <v>0</v>
      </c>
      <c r="GK134" s="280">
        <f t="shared" si="85"/>
        <v>0</v>
      </c>
      <c r="GL134" s="281">
        <f t="shared" si="86"/>
        <v>0</v>
      </c>
      <c r="GM134" s="1"/>
      <c r="GN134" s="1"/>
      <c r="GO134" s="174">
        <v>160</v>
      </c>
      <c r="GP134" s="573"/>
      <c r="GQ134" s="175"/>
      <c r="GR134" s="174">
        <v>160</v>
      </c>
      <c r="GS134" s="573"/>
      <c r="GT134" s="175"/>
      <c r="GU134" s="174">
        <v>160</v>
      </c>
      <c r="GV134" s="573"/>
      <c r="GW134" s="175"/>
      <c r="GX134" s="174">
        <v>160</v>
      </c>
      <c r="GY134" s="573"/>
      <c r="GZ134" s="175"/>
      <c r="HA134" s="174">
        <v>160</v>
      </c>
      <c r="HB134" s="573"/>
      <c r="HC134" s="175"/>
      <c r="HD134" s="174">
        <v>160</v>
      </c>
      <c r="HE134" s="573"/>
      <c r="HF134" s="175"/>
      <c r="HG134" s="174">
        <v>160</v>
      </c>
      <c r="HH134" s="573"/>
      <c r="HI134" s="175"/>
      <c r="HJ134" s="174">
        <v>160</v>
      </c>
      <c r="HK134" s="573"/>
      <c r="HL134" s="175"/>
      <c r="HM134" s="174">
        <v>160</v>
      </c>
      <c r="HN134" s="573"/>
      <c r="HO134" s="175"/>
      <c r="HP134" s="174">
        <v>160</v>
      </c>
      <c r="HQ134" s="573"/>
      <c r="HR134" s="175"/>
      <c r="HS134" s="174">
        <v>160</v>
      </c>
      <c r="HT134" s="573"/>
      <c r="HU134" s="175"/>
      <c r="HV134" s="174">
        <v>160</v>
      </c>
      <c r="HW134" s="573"/>
      <c r="HX134" s="175"/>
      <c r="HY134" s="278">
        <f t="shared" si="87"/>
        <v>0</v>
      </c>
      <c r="HZ134" s="279">
        <f t="shared" si="88"/>
        <v>0</v>
      </c>
      <c r="IA134" s="280">
        <f t="shared" si="89"/>
        <v>0</v>
      </c>
      <c r="IB134" s="281">
        <f t="shared" si="90"/>
        <v>0</v>
      </c>
      <c r="IC134" s="1"/>
      <c r="ID134" s="1"/>
      <c r="IE134" s="174">
        <v>160</v>
      </c>
      <c r="IF134" s="573"/>
      <c r="IG134" s="175"/>
      <c r="IH134" s="174">
        <v>160</v>
      </c>
      <c r="II134" s="573"/>
      <c r="IJ134" s="175"/>
      <c r="IK134" s="174">
        <v>160</v>
      </c>
      <c r="IL134" s="573"/>
      <c r="IM134" s="175"/>
      <c r="IN134" s="174">
        <v>160</v>
      </c>
      <c r="IO134" s="573"/>
      <c r="IP134" s="175"/>
      <c r="IQ134" s="174">
        <v>160</v>
      </c>
      <c r="IR134" s="573"/>
      <c r="IS134" s="175"/>
      <c r="IT134" s="174">
        <v>160</v>
      </c>
      <c r="IU134" s="573"/>
      <c r="IV134" s="175"/>
      <c r="IW134" s="174">
        <v>160</v>
      </c>
      <c r="IX134" s="573"/>
      <c r="IY134" s="175"/>
      <c r="IZ134" s="174">
        <v>160</v>
      </c>
      <c r="JA134" s="573"/>
      <c r="JB134" s="175"/>
      <c r="JC134" s="174">
        <v>160</v>
      </c>
      <c r="JD134" s="573"/>
      <c r="JE134" s="175"/>
      <c r="JF134" s="174">
        <v>160</v>
      </c>
      <c r="JG134" s="573"/>
      <c r="JH134" s="175"/>
      <c r="JI134" s="174">
        <v>160</v>
      </c>
      <c r="JJ134" s="573"/>
      <c r="JK134" s="175"/>
      <c r="JL134" s="174">
        <v>160</v>
      </c>
      <c r="JM134" s="573"/>
      <c r="JN134" s="175"/>
      <c r="JO134" s="278">
        <f t="shared" si="91"/>
        <v>0</v>
      </c>
      <c r="JP134" s="279">
        <f t="shared" si="92"/>
        <v>0</v>
      </c>
      <c r="JQ134" s="280">
        <f t="shared" si="93"/>
        <v>0</v>
      </c>
      <c r="JR134" s="281">
        <f t="shared" si="94"/>
        <v>0</v>
      </c>
      <c r="JS134" s="1"/>
      <c r="JT134" s="1"/>
      <c r="JU134" s="174">
        <v>160</v>
      </c>
      <c r="JV134" s="573"/>
      <c r="JW134" s="175"/>
      <c r="JX134" s="174">
        <v>160</v>
      </c>
      <c r="JY134" s="573"/>
      <c r="JZ134" s="175"/>
      <c r="KA134" s="174">
        <v>160</v>
      </c>
      <c r="KB134" s="573"/>
      <c r="KC134" s="175"/>
      <c r="KD134" s="174">
        <v>160</v>
      </c>
      <c r="KE134" s="573"/>
      <c r="KF134" s="175"/>
      <c r="KG134" s="174">
        <v>160</v>
      </c>
      <c r="KH134" s="573"/>
      <c r="KI134" s="175"/>
      <c r="KJ134" s="174">
        <v>160</v>
      </c>
      <c r="KK134" s="573"/>
      <c r="KL134" s="175"/>
      <c r="KM134" s="174">
        <v>160</v>
      </c>
      <c r="KN134" s="573"/>
      <c r="KO134" s="175"/>
      <c r="KP134" s="174">
        <v>160</v>
      </c>
      <c r="KQ134" s="573"/>
      <c r="KR134" s="175"/>
      <c r="KS134" s="174">
        <v>160</v>
      </c>
      <c r="KT134" s="573"/>
      <c r="KU134" s="175"/>
      <c r="KV134" s="174">
        <v>160</v>
      </c>
      <c r="KW134" s="573"/>
      <c r="KX134" s="175"/>
      <c r="KY134" s="174">
        <v>160</v>
      </c>
      <c r="KZ134" s="573"/>
      <c r="LA134" s="175"/>
      <c r="LB134" s="174">
        <v>160</v>
      </c>
      <c r="LC134" s="573"/>
      <c r="LD134" s="175"/>
      <c r="LE134" s="278">
        <f t="shared" si="95"/>
        <v>0</v>
      </c>
      <c r="LF134" s="279">
        <f t="shared" si="96"/>
        <v>0</v>
      </c>
      <c r="LG134" s="280">
        <f t="shared" si="97"/>
        <v>0</v>
      </c>
      <c r="LH134" s="281">
        <f t="shared" si="98"/>
        <v>0</v>
      </c>
      <c r="LI134" s="1"/>
      <c r="LJ134" s="1"/>
      <c r="LK134" s="174">
        <v>160</v>
      </c>
      <c r="LL134" s="573"/>
      <c r="LM134" s="175"/>
      <c r="LN134" s="174">
        <v>160</v>
      </c>
      <c r="LO134" s="573"/>
      <c r="LP134" s="175"/>
      <c r="LQ134" s="174">
        <v>160</v>
      </c>
      <c r="LR134" s="573"/>
      <c r="LS134" s="175"/>
      <c r="LT134" s="174">
        <v>160</v>
      </c>
      <c r="LU134" s="573"/>
      <c r="LV134" s="175"/>
      <c r="LW134" s="174">
        <v>160</v>
      </c>
      <c r="LX134" s="573"/>
      <c r="LY134" s="175"/>
      <c r="LZ134" s="174">
        <v>160</v>
      </c>
      <c r="MA134" s="573"/>
      <c r="MB134" s="175"/>
      <c r="MC134" s="174">
        <v>160</v>
      </c>
      <c r="MD134" s="573"/>
      <c r="ME134" s="175"/>
      <c r="MF134" s="174">
        <v>160</v>
      </c>
      <c r="MG134" s="573"/>
      <c r="MH134" s="175"/>
      <c r="MI134" s="174">
        <v>160</v>
      </c>
      <c r="MJ134" s="573"/>
      <c r="MK134" s="175"/>
      <c r="ML134" s="174">
        <v>160</v>
      </c>
      <c r="MM134" s="573"/>
      <c r="MN134" s="175"/>
      <c r="MO134" s="174">
        <v>160</v>
      </c>
      <c r="MP134" s="573"/>
      <c r="MQ134" s="175"/>
      <c r="MR134" s="174">
        <v>160</v>
      </c>
      <c r="MS134" s="573"/>
      <c r="MT134" s="175"/>
      <c r="MU134" s="278">
        <f t="shared" si="99"/>
        <v>0</v>
      </c>
      <c r="MV134" s="279">
        <f t="shared" si="100"/>
        <v>0</v>
      </c>
      <c r="MW134" s="280">
        <f t="shared" si="101"/>
        <v>0</v>
      </c>
      <c r="MX134" s="281">
        <f t="shared" si="102"/>
        <v>0</v>
      </c>
      <c r="MY134" s="1"/>
      <c r="MZ134" s="1"/>
      <c r="NA134" s="174">
        <v>160</v>
      </c>
      <c r="NB134" s="573"/>
      <c r="NC134" s="175"/>
      <c r="ND134" s="174">
        <v>160</v>
      </c>
      <c r="NE134" s="573"/>
      <c r="NF134" s="175"/>
      <c r="NG134" s="174">
        <v>160</v>
      </c>
      <c r="NH134" s="573"/>
      <c r="NI134" s="175"/>
      <c r="NJ134" s="174">
        <v>160</v>
      </c>
      <c r="NK134" s="573"/>
      <c r="NL134" s="175"/>
      <c r="NM134" s="174">
        <v>160</v>
      </c>
      <c r="NN134" s="573"/>
      <c r="NO134" s="175"/>
      <c r="NP134" s="174">
        <v>160</v>
      </c>
      <c r="NQ134" s="573"/>
      <c r="NR134" s="175"/>
      <c r="NS134" s="174">
        <v>160</v>
      </c>
      <c r="NT134" s="573"/>
      <c r="NU134" s="175"/>
      <c r="NV134" s="174">
        <v>160</v>
      </c>
      <c r="NW134" s="573"/>
      <c r="NX134" s="175"/>
      <c r="NY134" s="174">
        <v>160</v>
      </c>
      <c r="NZ134" s="573"/>
      <c r="OA134" s="175"/>
      <c r="OB134" s="174">
        <v>160</v>
      </c>
      <c r="OC134" s="573"/>
      <c r="OD134" s="175"/>
      <c r="OE134" s="174">
        <v>160</v>
      </c>
      <c r="OF134" s="573"/>
      <c r="OG134" s="175"/>
      <c r="OH134" s="174">
        <v>160</v>
      </c>
      <c r="OI134" s="573"/>
      <c r="OJ134" s="175"/>
      <c r="OK134" s="278">
        <f t="shared" si="103"/>
        <v>0</v>
      </c>
      <c r="OL134" s="279">
        <f t="shared" si="104"/>
        <v>0</v>
      </c>
      <c r="OM134" s="280">
        <f t="shared" si="105"/>
        <v>0</v>
      </c>
      <c r="ON134" s="281">
        <f t="shared" si="106"/>
        <v>0</v>
      </c>
      <c r="OO134" s="1"/>
      <c r="OP134" s="1"/>
      <c r="OQ134" s="571" t="s">
        <v>297</v>
      </c>
      <c r="OR134" s="577">
        <v>160</v>
      </c>
      <c r="OS134" s="573"/>
      <c r="OT134" s="175"/>
      <c r="OU134" s="278">
        <f t="shared" si="107"/>
        <v>0</v>
      </c>
      <c r="OV134" s="281">
        <f t="shared" si="108"/>
        <v>0</v>
      </c>
      <c r="OW134" s="280">
        <f t="shared" si="109"/>
        <v>0</v>
      </c>
      <c r="OX134" s="281">
        <f t="shared" si="110"/>
        <v>0</v>
      </c>
      <c r="OY134" s="574"/>
      <c r="OZ134" s="1"/>
      <c r="PA134" s="1"/>
      <c r="PB134" s="274">
        <f t="shared" si="115"/>
        <v>0</v>
      </c>
      <c r="PC134" s="275">
        <f t="shared" si="116"/>
        <v>0</v>
      </c>
      <c r="PD134" s="280">
        <f t="shared" si="117"/>
        <v>0</v>
      </c>
      <c r="PE134" s="281">
        <f t="shared" si="118"/>
        <v>0</v>
      </c>
      <c r="PF134" s="276">
        <f t="shared" si="119"/>
        <v>0</v>
      </c>
      <c r="PG134" s="277">
        <f t="shared" si="120"/>
        <v>0</v>
      </c>
      <c r="PH134" s="280">
        <f t="shared" si="121"/>
        <v>0</v>
      </c>
      <c r="PI134" s="279">
        <f t="shared" si="122"/>
        <v>0</v>
      </c>
      <c r="PJ134" s="406">
        <f t="shared" si="111"/>
        <v>0</v>
      </c>
      <c r="PK134" s="368">
        <f t="shared" si="112"/>
        <v>0</v>
      </c>
      <c r="PL134" s="409" t="s">
        <v>338</v>
      </c>
      <c r="PM134" s="373" t="s">
        <v>338</v>
      </c>
      <c r="PN134" s="406">
        <f t="shared" si="113"/>
        <v>0</v>
      </c>
      <c r="PO134" s="368">
        <f t="shared" si="114"/>
        <v>0</v>
      </c>
      <c r="PR134" s="1"/>
    </row>
    <row r="135" spans="2:434" s="26" customFormat="1" ht="16.5" customHeight="1" x14ac:dyDescent="0.25">
      <c r="B135" s="118" t="s">
        <v>343</v>
      </c>
      <c r="C135" s="1094"/>
      <c r="D135" s="1095"/>
      <c r="E135" s="320"/>
      <c r="F135" s="656">
        <v>1</v>
      </c>
      <c r="G135" s="321"/>
      <c r="H135" s="122"/>
      <c r="I135" s="112">
        <f>INT(ROUND(F135,2)*(IF(RIGHT(G135,1)="*",data!$J$3*H135+(IF(H135&gt;0, data!$K$3,0)),(IF(G135&gt;0,data!$J$3*RIGHT(G135,5)+data!$K$3,0)))))</f>
        <v>0</v>
      </c>
      <c r="J135" s="112">
        <f t="shared" si="128"/>
        <v>0</v>
      </c>
      <c r="K135" s="112"/>
      <c r="L135" s="317"/>
      <c r="M135" s="316"/>
      <c r="N135" s="112">
        <f>INT(ROUND(F135,2)*(IF(J135&gt;0,(IF(L135="ano",data!$J$6,0)),0)))</f>
        <v>0</v>
      </c>
      <c r="O135" s="114">
        <f t="shared" si="125"/>
        <v>0</v>
      </c>
      <c r="P135" s="123">
        <f t="shared" si="126"/>
        <v>0</v>
      </c>
      <c r="R135" s="116" t="str">
        <f t="shared" si="123"/>
        <v/>
      </c>
      <c r="S135" s="688"/>
      <c r="T135" s="117" t="s">
        <v>338</v>
      </c>
      <c r="U135" s="377" t="str">
        <f t="shared" si="124"/>
        <v/>
      </c>
      <c r="V135" s="26">
        <f t="shared" si="127"/>
        <v>0</v>
      </c>
      <c r="W135" s="26">
        <f t="shared" si="129"/>
        <v>0</v>
      </c>
      <c r="X135" s="26">
        <f>IF(OR(G135=data!$I$18,G135=data!$I$19,G135=data!$I$20,G135=data!$I$21,G135=data!$I$22,G135=data!$I$23,G135=data!$I$24,G135=data!$I$25,G135=data!$I$26,G135=data!$I$27,G135=data!$I$28,G135=data!$I$29,G135=data!$I$30,G135=data!$I$31,G135=data!$I$32,G135=data!$I$33,G135=data!$I$34,G135=data!$I$35,G135=data!$I$36,G135=data!$I$37,G135=data!$I$38,G135=data!$I$39,G135=data!$I$40,G135=data!$I$41,G135=data!$I$42,G135=data!$I$43,G135=data!$I$44),1,0)</f>
        <v>0</v>
      </c>
      <c r="Z135" s="176" t="s">
        <v>297</v>
      </c>
      <c r="AA135" s="10"/>
      <c r="AB135" s="10"/>
      <c r="AC135" s="168">
        <v>160</v>
      </c>
      <c r="AD135" s="328"/>
      <c r="AE135" s="223"/>
      <c r="AF135" s="168">
        <v>160</v>
      </c>
      <c r="AG135" s="328"/>
      <c r="AH135" s="223"/>
      <c r="AI135" s="168">
        <v>160</v>
      </c>
      <c r="AJ135" s="328"/>
      <c r="AK135" s="223"/>
      <c r="AL135" s="168">
        <v>160</v>
      </c>
      <c r="AM135" s="328"/>
      <c r="AN135" s="223"/>
      <c r="AO135" s="168">
        <v>160</v>
      </c>
      <c r="AP135" s="328"/>
      <c r="AQ135" s="223"/>
      <c r="AR135" s="168">
        <v>160</v>
      </c>
      <c r="AS135" s="328"/>
      <c r="AT135" s="223"/>
      <c r="AU135" s="168">
        <v>160</v>
      </c>
      <c r="AV135" s="328"/>
      <c r="AW135" s="223"/>
      <c r="AX135" s="168">
        <v>160</v>
      </c>
      <c r="AY135" s="328"/>
      <c r="AZ135" s="223"/>
      <c r="BA135" s="168">
        <v>160</v>
      </c>
      <c r="BB135" s="328"/>
      <c r="BC135" s="223"/>
      <c r="BD135" s="168">
        <v>160</v>
      </c>
      <c r="BE135" s="328"/>
      <c r="BF135" s="223"/>
      <c r="BG135" s="168">
        <v>160</v>
      </c>
      <c r="BH135" s="328"/>
      <c r="BI135" s="223"/>
      <c r="BJ135" s="168">
        <v>160</v>
      </c>
      <c r="BK135" s="328"/>
      <c r="BL135" s="223"/>
      <c r="BM135" s="280">
        <f t="shared" si="71"/>
        <v>0</v>
      </c>
      <c r="BN135" s="279">
        <f t="shared" si="72"/>
        <v>0</v>
      </c>
      <c r="BO135" s="280">
        <f t="shared" si="73"/>
        <v>0</v>
      </c>
      <c r="BP135" s="281">
        <f t="shared" si="74"/>
        <v>0</v>
      </c>
      <c r="BQ135" s="1"/>
      <c r="BR135" s="1"/>
      <c r="BS135" s="164">
        <v>160</v>
      </c>
      <c r="BT135" s="327"/>
      <c r="BU135" s="177"/>
      <c r="BV135" s="164">
        <v>160</v>
      </c>
      <c r="BW135" s="327"/>
      <c r="BX135" s="177"/>
      <c r="BY135" s="164">
        <v>160</v>
      </c>
      <c r="BZ135" s="327"/>
      <c r="CA135" s="177"/>
      <c r="CB135" s="164">
        <v>160</v>
      </c>
      <c r="CC135" s="327"/>
      <c r="CD135" s="177"/>
      <c r="CE135" s="164">
        <v>160</v>
      </c>
      <c r="CF135" s="327"/>
      <c r="CG135" s="177"/>
      <c r="CH135" s="164">
        <v>160</v>
      </c>
      <c r="CI135" s="327"/>
      <c r="CJ135" s="177"/>
      <c r="CK135" s="164">
        <v>160</v>
      </c>
      <c r="CL135" s="327"/>
      <c r="CM135" s="177"/>
      <c r="CN135" s="164">
        <v>160</v>
      </c>
      <c r="CO135" s="327"/>
      <c r="CP135" s="177"/>
      <c r="CQ135" s="164">
        <v>160</v>
      </c>
      <c r="CR135" s="327"/>
      <c r="CS135" s="177"/>
      <c r="CT135" s="164">
        <v>160</v>
      </c>
      <c r="CU135" s="327"/>
      <c r="CV135" s="177"/>
      <c r="CW135" s="164">
        <v>160</v>
      </c>
      <c r="CX135" s="327"/>
      <c r="CY135" s="177"/>
      <c r="CZ135" s="164">
        <v>160</v>
      </c>
      <c r="DA135" s="327"/>
      <c r="DB135" s="177"/>
      <c r="DC135" s="278">
        <f t="shared" si="75"/>
        <v>0</v>
      </c>
      <c r="DD135" s="279">
        <f t="shared" si="76"/>
        <v>0</v>
      </c>
      <c r="DE135" s="280">
        <f t="shared" si="77"/>
        <v>0</v>
      </c>
      <c r="DF135" s="281">
        <f t="shared" si="78"/>
        <v>0</v>
      </c>
      <c r="DG135" s="1"/>
      <c r="DH135" s="1"/>
      <c r="DI135" s="164">
        <v>160</v>
      </c>
      <c r="DJ135" s="327"/>
      <c r="DK135" s="177"/>
      <c r="DL135" s="164">
        <v>160</v>
      </c>
      <c r="DM135" s="327"/>
      <c r="DN135" s="177"/>
      <c r="DO135" s="164">
        <v>160</v>
      </c>
      <c r="DP135" s="327"/>
      <c r="DQ135" s="177"/>
      <c r="DR135" s="164">
        <v>160</v>
      </c>
      <c r="DS135" s="327"/>
      <c r="DT135" s="177"/>
      <c r="DU135" s="164">
        <v>160</v>
      </c>
      <c r="DV135" s="327"/>
      <c r="DW135" s="177"/>
      <c r="DX135" s="164">
        <v>160</v>
      </c>
      <c r="DY135" s="327"/>
      <c r="DZ135" s="177"/>
      <c r="EA135" s="164">
        <v>160</v>
      </c>
      <c r="EB135" s="327"/>
      <c r="EC135" s="177"/>
      <c r="ED135" s="164">
        <v>160</v>
      </c>
      <c r="EE135" s="327"/>
      <c r="EF135" s="177"/>
      <c r="EG135" s="164">
        <v>160</v>
      </c>
      <c r="EH135" s="327"/>
      <c r="EI135" s="177"/>
      <c r="EJ135" s="164">
        <v>160</v>
      </c>
      <c r="EK135" s="327"/>
      <c r="EL135" s="177"/>
      <c r="EM135" s="164">
        <v>160</v>
      </c>
      <c r="EN135" s="327"/>
      <c r="EO135" s="177"/>
      <c r="EP135" s="164">
        <v>160</v>
      </c>
      <c r="EQ135" s="327"/>
      <c r="ER135" s="177"/>
      <c r="ES135" s="278">
        <f t="shared" si="79"/>
        <v>0</v>
      </c>
      <c r="ET135" s="279">
        <f t="shared" si="80"/>
        <v>0</v>
      </c>
      <c r="EU135" s="280">
        <f t="shared" si="81"/>
        <v>0</v>
      </c>
      <c r="EV135" s="281">
        <f t="shared" si="82"/>
        <v>0</v>
      </c>
      <c r="EW135" s="1"/>
      <c r="EX135" s="1"/>
      <c r="EY135" s="164">
        <v>160</v>
      </c>
      <c r="EZ135" s="327"/>
      <c r="FA135" s="177"/>
      <c r="FB135" s="164">
        <v>160</v>
      </c>
      <c r="FC135" s="327"/>
      <c r="FD135" s="177"/>
      <c r="FE135" s="164">
        <v>160</v>
      </c>
      <c r="FF135" s="327"/>
      <c r="FG135" s="177"/>
      <c r="FH135" s="164">
        <v>160</v>
      </c>
      <c r="FI135" s="327"/>
      <c r="FJ135" s="177"/>
      <c r="FK135" s="164">
        <v>160</v>
      </c>
      <c r="FL135" s="327"/>
      <c r="FM135" s="177"/>
      <c r="FN135" s="164">
        <v>160</v>
      </c>
      <c r="FO135" s="327"/>
      <c r="FP135" s="177"/>
      <c r="FQ135" s="164">
        <v>160</v>
      </c>
      <c r="FR135" s="327"/>
      <c r="FS135" s="177"/>
      <c r="FT135" s="164">
        <v>160</v>
      </c>
      <c r="FU135" s="327"/>
      <c r="FV135" s="177"/>
      <c r="FW135" s="164">
        <v>160</v>
      </c>
      <c r="FX135" s="327"/>
      <c r="FY135" s="177"/>
      <c r="FZ135" s="164">
        <v>160</v>
      </c>
      <c r="GA135" s="327"/>
      <c r="GB135" s="177"/>
      <c r="GC135" s="164">
        <v>160</v>
      </c>
      <c r="GD135" s="327"/>
      <c r="GE135" s="177"/>
      <c r="GF135" s="164">
        <v>160</v>
      </c>
      <c r="GG135" s="327"/>
      <c r="GH135" s="177"/>
      <c r="GI135" s="278">
        <f t="shared" si="83"/>
        <v>0</v>
      </c>
      <c r="GJ135" s="279">
        <f t="shared" si="84"/>
        <v>0</v>
      </c>
      <c r="GK135" s="280">
        <f t="shared" si="85"/>
        <v>0</v>
      </c>
      <c r="GL135" s="281">
        <f t="shared" si="86"/>
        <v>0</v>
      </c>
      <c r="GM135" s="1"/>
      <c r="GN135" s="1"/>
      <c r="GO135" s="164">
        <v>160</v>
      </c>
      <c r="GP135" s="327"/>
      <c r="GQ135" s="177"/>
      <c r="GR135" s="164">
        <v>160</v>
      </c>
      <c r="GS135" s="327"/>
      <c r="GT135" s="177"/>
      <c r="GU135" s="164">
        <v>160</v>
      </c>
      <c r="GV135" s="327"/>
      <c r="GW135" s="177"/>
      <c r="GX135" s="164">
        <v>160</v>
      </c>
      <c r="GY135" s="327"/>
      <c r="GZ135" s="177"/>
      <c r="HA135" s="164">
        <v>160</v>
      </c>
      <c r="HB135" s="327"/>
      <c r="HC135" s="177"/>
      <c r="HD135" s="164">
        <v>160</v>
      </c>
      <c r="HE135" s="327"/>
      <c r="HF135" s="177"/>
      <c r="HG135" s="164">
        <v>160</v>
      </c>
      <c r="HH135" s="327"/>
      <c r="HI135" s="177"/>
      <c r="HJ135" s="164">
        <v>160</v>
      </c>
      <c r="HK135" s="327"/>
      <c r="HL135" s="177"/>
      <c r="HM135" s="164">
        <v>160</v>
      </c>
      <c r="HN135" s="327"/>
      <c r="HO135" s="177"/>
      <c r="HP135" s="164">
        <v>160</v>
      </c>
      <c r="HQ135" s="327"/>
      <c r="HR135" s="177"/>
      <c r="HS135" s="164">
        <v>160</v>
      </c>
      <c r="HT135" s="327"/>
      <c r="HU135" s="177"/>
      <c r="HV135" s="164">
        <v>160</v>
      </c>
      <c r="HW135" s="327"/>
      <c r="HX135" s="177"/>
      <c r="HY135" s="278">
        <f t="shared" si="87"/>
        <v>0</v>
      </c>
      <c r="HZ135" s="279">
        <f t="shared" si="88"/>
        <v>0</v>
      </c>
      <c r="IA135" s="280">
        <f t="shared" si="89"/>
        <v>0</v>
      </c>
      <c r="IB135" s="281">
        <f t="shared" si="90"/>
        <v>0</v>
      </c>
      <c r="IC135" s="1"/>
      <c r="ID135" s="1"/>
      <c r="IE135" s="164">
        <v>160</v>
      </c>
      <c r="IF135" s="327"/>
      <c r="IG135" s="177"/>
      <c r="IH135" s="164">
        <v>160</v>
      </c>
      <c r="II135" s="327"/>
      <c r="IJ135" s="177"/>
      <c r="IK135" s="164">
        <v>160</v>
      </c>
      <c r="IL135" s="327"/>
      <c r="IM135" s="177"/>
      <c r="IN135" s="164">
        <v>160</v>
      </c>
      <c r="IO135" s="327"/>
      <c r="IP135" s="177"/>
      <c r="IQ135" s="164">
        <v>160</v>
      </c>
      <c r="IR135" s="327"/>
      <c r="IS135" s="177"/>
      <c r="IT135" s="164">
        <v>160</v>
      </c>
      <c r="IU135" s="327"/>
      <c r="IV135" s="177"/>
      <c r="IW135" s="164">
        <v>160</v>
      </c>
      <c r="IX135" s="327"/>
      <c r="IY135" s="177"/>
      <c r="IZ135" s="164">
        <v>160</v>
      </c>
      <c r="JA135" s="327"/>
      <c r="JB135" s="177"/>
      <c r="JC135" s="164">
        <v>160</v>
      </c>
      <c r="JD135" s="327"/>
      <c r="JE135" s="177"/>
      <c r="JF135" s="164">
        <v>160</v>
      </c>
      <c r="JG135" s="327"/>
      <c r="JH135" s="177"/>
      <c r="JI135" s="164">
        <v>160</v>
      </c>
      <c r="JJ135" s="327"/>
      <c r="JK135" s="177"/>
      <c r="JL135" s="164">
        <v>160</v>
      </c>
      <c r="JM135" s="327"/>
      <c r="JN135" s="177"/>
      <c r="JO135" s="278">
        <f t="shared" si="91"/>
        <v>0</v>
      </c>
      <c r="JP135" s="279">
        <f t="shared" si="92"/>
        <v>0</v>
      </c>
      <c r="JQ135" s="280">
        <f t="shared" si="93"/>
        <v>0</v>
      </c>
      <c r="JR135" s="281">
        <f t="shared" si="94"/>
        <v>0</v>
      </c>
      <c r="JS135" s="1"/>
      <c r="JT135" s="1"/>
      <c r="JU135" s="164">
        <v>160</v>
      </c>
      <c r="JV135" s="327"/>
      <c r="JW135" s="177"/>
      <c r="JX135" s="164">
        <v>160</v>
      </c>
      <c r="JY135" s="327"/>
      <c r="JZ135" s="177"/>
      <c r="KA135" s="164">
        <v>160</v>
      </c>
      <c r="KB135" s="327"/>
      <c r="KC135" s="177"/>
      <c r="KD135" s="164">
        <v>160</v>
      </c>
      <c r="KE135" s="327"/>
      <c r="KF135" s="177"/>
      <c r="KG135" s="164">
        <v>160</v>
      </c>
      <c r="KH135" s="327"/>
      <c r="KI135" s="177"/>
      <c r="KJ135" s="164">
        <v>160</v>
      </c>
      <c r="KK135" s="327"/>
      <c r="KL135" s="177"/>
      <c r="KM135" s="164">
        <v>160</v>
      </c>
      <c r="KN135" s="327"/>
      <c r="KO135" s="177"/>
      <c r="KP135" s="164">
        <v>160</v>
      </c>
      <c r="KQ135" s="327"/>
      <c r="KR135" s="177"/>
      <c r="KS135" s="164">
        <v>160</v>
      </c>
      <c r="KT135" s="327"/>
      <c r="KU135" s="177"/>
      <c r="KV135" s="164">
        <v>160</v>
      </c>
      <c r="KW135" s="327"/>
      <c r="KX135" s="177"/>
      <c r="KY135" s="164">
        <v>160</v>
      </c>
      <c r="KZ135" s="327"/>
      <c r="LA135" s="177"/>
      <c r="LB135" s="164">
        <v>160</v>
      </c>
      <c r="LC135" s="327"/>
      <c r="LD135" s="177"/>
      <c r="LE135" s="278">
        <f t="shared" si="95"/>
        <v>0</v>
      </c>
      <c r="LF135" s="279">
        <f t="shared" si="96"/>
        <v>0</v>
      </c>
      <c r="LG135" s="280">
        <f t="shared" si="97"/>
        <v>0</v>
      </c>
      <c r="LH135" s="281">
        <f t="shared" si="98"/>
        <v>0</v>
      </c>
      <c r="LI135" s="1"/>
      <c r="LJ135" s="1"/>
      <c r="LK135" s="164">
        <v>160</v>
      </c>
      <c r="LL135" s="327"/>
      <c r="LM135" s="177"/>
      <c r="LN135" s="164">
        <v>160</v>
      </c>
      <c r="LO135" s="327"/>
      <c r="LP135" s="177"/>
      <c r="LQ135" s="164">
        <v>160</v>
      </c>
      <c r="LR135" s="327"/>
      <c r="LS135" s="177"/>
      <c r="LT135" s="164">
        <v>160</v>
      </c>
      <c r="LU135" s="327"/>
      <c r="LV135" s="177"/>
      <c r="LW135" s="164">
        <v>160</v>
      </c>
      <c r="LX135" s="327"/>
      <c r="LY135" s="177"/>
      <c r="LZ135" s="164">
        <v>160</v>
      </c>
      <c r="MA135" s="327"/>
      <c r="MB135" s="177"/>
      <c r="MC135" s="164">
        <v>160</v>
      </c>
      <c r="MD135" s="327"/>
      <c r="ME135" s="177"/>
      <c r="MF135" s="164">
        <v>160</v>
      </c>
      <c r="MG135" s="327"/>
      <c r="MH135" s="177"/>
      <c r="MI135" s="164">
        <v>160</v>
      </c>
      <c r="MJ135" s="327"/>
      <c r="MK135" s="177"/>
      <c r="ML135" s="164">
        <v>160</v>
      </c>
      <c r="MM135" s="327"/>
      <c r="MN135" s="177"/>
      <c r="MO135" s="164">
        <v>160</v>
      </c>
      <c r="MP135" s="327"/>
      <c r="MQ135" s="177"/>
      <c r="MR135" s="164">
        <v>160</v>
      </c>
      <c r="MS135" s="327"/>
      <c r="MT135" s="177"/>
      <c r="MU135" s="278">
        <f t="shared" si="99"/>
        <v>0</v>
      </c>
      <c r="MV135" s="279">
        <f t="shared" si="100"/>
        <v>0</v>
      </c>
      <c r="MW135" s="280">
        <f t="shared" si="101"/>
        <v>0</v>
      </c>
      <c r="MX135" s="281">
        <f t="shared" si="102"/>
        <v>0</v>
      </c>
      <c r="MY135" s="1"/>
      <c r="MZ135" s="1"/>
      <c r="NA135" s="164">
        <v>160</v>
      </c>
      <c r="NB135" s="327"/>
      <c r="NC135" s="177"/>
      <c r="ND135" s="164">
        <v>160</v>
      </c>
      <c r="NE135" s="327"/>
      <c r="NF135" s="177"/>
      <c r="NG135" s="164">
        <v>160</v>
      </c>
      <c r="NH135" s="327"/>
      <c r="NI135" s="177"/>
      <c r="NJ135" s="164">
        <v>160</v>
      </c>
      <c r="NK135" s="327"/>
      <c r="NL135" s="177"/>
      <c r="NM135" s="164">
        <v>160</v>
      </c>
      <c r="NN135" s="327"/>
      <c r="NO135" s="177"/>
      <c r="NP135" s="164">
        <v>160</v>
      </c>
      <c r="NQ135" s="327"/>
      <c r="NR135" s="177"/>
      <c r="NS135" s="164">
        <v>160</v>
      </c>
      <c r="NT135" s="327"/>
      <c r="NU135" s="177"/>
      <c r="NV135" s="164">
        <v>160</v>
      </c>
      <c r="NW135" s="327"/>
      <c r="NX135" s="177"/>
      <c r="NY135" s="164">
        <v>160</v>
      </c>
      <c r="NZ135" s="327"/>
      <c r="OA135" s="177"/>
      <c r="OB135" s="164">
        <v>160</v>
      </c>
      <c r="OC135" s="327"/>
      <c r="OD135" s="177"/>
      <c r="OE135" s="164">
        <v>160</v>
      </c>
      <c r="OF135" s="327"/>
      <c r="OG135" s="177"/>
      <c r="OH135" s="164">
        <v>160</v>
      </c>
      <c r="OI135" s="327"/>
      <c r="OJ135" s="177"/>
      <c r="OK135" s="278">
        <f t="shared" si="103"/>
        <v>0</v>
      </c>
      <c r="OL135" s="279">
        <f t="shared" si="104"/>
        <v>0</v>
      </c>
      <c r="OM135" s="280">
        <f t="shared" si="105"/>
        <v>0</v>
      </c>
      <c r="ON135" s="281">
        <f t="shared" si="106"/>
        <v>0</v>
      </c>
      <c r="OO135" s="1"/>
      <c r="OP135" s="1"/>
      <c r="OQ135" s="283" t="s">
        <v>297</v>
      </c>
      <c r="OR135" s="354">
        <v>160</v>
      </c>
      <c r="OS135" s="327"/>
      <c r="OT135" s="177"/>
      <c r="OU135" s="278">
        <f t="shared" si="107"/>
        <v>0</v>
      </c>
      <c r="OV135" s="281">
        <f t="shared" si="108"/>
        <v>0</v>
      </c>
      <c r="OW135" s="280">
        <f t="shared" si="109"/>
        <v>0</v>
      </c>
      <c r="OX135" s="281">
        <f t="shared" si="110"/>
        <v>0</v>
      </c>
      <c r="OY135" s="293"/>
      <c r="OZ135" s="1"/>
      <c r="PA135" s="1"/>
      <c r="PB135" s="274">
        <f t="shared" si="115"/>
        <v>0</v>
      </c>
      <c r="PC135" s="275">
        <f t="shared" si="116"/>
        <v>0</v>
      </c>
      <c r="PD135" s="280">
        <f t="shared" si="117"/>
        <v>0</v>
      </c>
      <c r="PE135" s="281">
        <f t="shared" si="118"/>
        <v>0</v>
      </c>
      <c r="PF135" s="276">
        <f t="shared" si="119"/>
        <v>0</v>
      </c>
      <c r="PG135" s="277">
        <f t="shared" si="120"/>
        <v>0</v>
      </c>
      <c r="PH135" s="280">
        <f t="shared" si="121"/>
        <v>0</v>
      </c>
      <c r="PI135" s="279">
        <f t="shared" si="122"/>
        <v>0</v>
      </c>
      <c r="PJ135" s="406">
        <f t="shared" si="111"/>
        <v>0</v>
      </c>
      <c r="PK135" s="368">
        <f t="shared" si="112"/>
        <v>0</v>
      </c>
      <c r="PL135" s="409" t="s">
        <v>338</v>
      </c>
      <c r="PM135" s="373" t="s">
        <v>338</v>
      </c>
      <c r="PN135" s="406">
        <f t="shared" si="113"/>
        <v>0</v>
      </c>
      <c r="PO135" s="368">
        <f t="shared" si="114"/>
        <v>0</v>
      </c>
      <c r="PR135" s="1"/>
    </row>
    <row r="136" spans="2:434" s="26" customFormat="1" ht="15" hidden="1" customHeight="1" x14ac:dyDescent="0.25">
      <c r="B136" s="118"/>
      <c r="C136" s="1092"/>
      <c r="D136" s="1093"/>
      <c r="E136" s="590"/>
      <c r="F136" s="656"/>
      <c r="G136" s="591"/>
      <c r="H136" s="119"/>
      <c r="I136" s="112">
        <f>INT(ROUND(F136,2)*(IF(RIGHT(G136,1)="*",data!$J$3*H136+(IF(H136&gt;0, data!$K$3,0)),(IF(G136&gt;0,data!$J$3*RIGHT(G136,5)+data!$K$3,0)))))</f>
        <v>0</v>
      </c>
      <c r="J136" s="112">
        <f t="shared" si="128"/>
        <v>0</v>
      </c>
      <c r="K136" s="112"/>
      <c r="L136" s="537"/>
      <c r="M136" s="536"/>
      <c r="N136" s="112">
        <f>INT(ROUND(F136,2)*(IF(J136&gt;0,(IF(L136="ano",data!$J$6,0)),0)))</f>
        <v>0</v>
      </c>
      <c r="O136" s="114">
        <f t="shared" si="125"/>
        <v>0</v>
      </c>
      <c r="P136" s="123">
        <f t="shared" si="126"/>
        <v>0</v>
      </c>
      <c r="R136" s="116" t="str">
        <f t="shared" si="123"/>
        <v/>
      </c>
      <c r="S136" s="688"/>
      <c r="T136" s="117" t="s">
        <v>338</v>
      </c>
      <c r="U136" s="377" t="str">
        <f t="shared" si="124"/>
        <v/>
      </c>
      <c r="V136" s="26">
        <f t="shared" si="127"/>
        <v>0</v>
      </c>
      <c r="W136" s="26">
        <f t="shared" si="129"/>
        <v>0</v>
      </c>
      <c r="X136" s="26">
        <f>IF(OR(G136=data!$I$18,G136=data!$I$19,G136=data!$I$20,G136=data!$I$21,G136=data!$I$22,G136=data!$I$23,G136=data!$I$24,G136=data!$I$25,G136=data!$I$26,G136=data!$I$27,G136=data!$I$28,G136=data!$I$29,G136=data!$I$30,G136=data!$I$31,G136=data!$I$32,G136=data!$I$33,G136=data!$I$34,G136=data!$I$35,G136=data!$I$36,G136=data!$I$37,G136=data!$I$38,G136=data!$I$39,G136=data!$I$40,G136=data!$I$41,G136=data!$I$42,G136=data!$I$43,G136=data!$I$44),1,0)</f>
        <v>0</v>
      </c>
      <c r="Z136" s="173" t="s">
        <v>297</v>
      </c>
      <c r="AA136" s="10"/>
      <c r="AB136" s="10"/>
      <c r="AC136" s="560">
        <v>160</v>
      </c>
      <c r="AD136" s="561"/>
      <c r="AE136" s="562"/>
      <c r="AF136" s="560">
        <v>160</v>
      </c>
      <c r="AG136" s="561"/>
      <c r="AH136" s="562"/>
      <c r="AI136" s="560">
        <v>160</v>
      </c>
      <c r="AJ136" s="561"/>
      <c r="AK136" s="562"/>
      <c r="AL136" s="560">
        <v>160</v>
      </c>
      <c r="AM136" s="561"/>
      <c r="AN136" s="562"/>
      <c r="AO136" s="560">
        <v>160</v>
      </c>
      <c r="AP136" s="561"/>
      <c r="AQ136" s="562"/>
      <c r="AR136" s="560">
        <v>160</v>
      </c>
      <c r="AS136" s="561"/>
      <c r="AT136" s="562"/>
      <c r="AU136" s="560">
        <v>160</v>
      </c>
      <c r="AV136" s="561"/>
      <c r="AW136" s="562"/>
      <c r="AX136" s="560">
        <v>160</v>
      </c>
      <c r="AY136" s="561"/>
      <c r="AZ136" s="562"/>
      <c r="BA136" s="560">
        <v>160</v>
      </c>
      <c r="BB136" s="561"/>
      <c r="BC136" s="562"/>
      <c r="BD136" s="560">
        <v>160</v>
      </c>
      <c r="BE136" s="561"/>
      <c r="BF136" s="562"/>
      <c r="BG136" s="560">
        <v>160</v>
      </c>
      <c r="BH136" s="561"/>
      <c r="BI136" s="562"/>
      <c r="BJ136" s="560">
        <v>160</v>
      </c>
      <c r="BK136" s="561"/>
      <c r="BL136" s="562"/>
      <c r="BM136" s="280">
        <f t="shared" ref="BM136:BM199" si="130">FLOOR(IF($Z136="Ne",0,IF(IF(AD136="",0,((30/(AC136*$F136)*(AC136*$F136-AD136))/30))+IF(AG136="",0,((30/(AF136*$F136)*(AF136*$F136-AG136))/30))+IF(AJ136="",0,((30/(AI136*$F136)*(AI136*$F136-AJ136))/30))+IF(AM136="",0,((30/(AL136*$F136)*(AL136*$F136-AM136))/30))+IF(AP136="",0,((30/(AO136*$F136)*(AO136*$F136-AP136))/30))+IF(AS136="",0,((30/(AR136*$F136)*(AR136*$F136-AS136))/30))+IF(AV136="",0,((30/(AU136*$F136)*(AU136*$F136-AV136))/30))+IF(AY136="",0,((30/(AX136*$F136)*(AX136*$F136-AY136))/30))+IF(BB136="",0,((30/(BA136*$F136)*(BA136*$F136-BB136))/30))+IF(BE136="",0,((30/(BD136*$F136)*(BD136*$F136-BE136))/30))+IF(BH136="",0,((30/(BG136*$F136)*(BG136*$F136-BH136))/30))+IF(BK136="",0,((30/(BJ136*$F136)*(BJ136*$F136-BK136))/30))&gt;($E136-1),$E136-1,IF(AD136="",0,((30/(AC136*$F136)*(AC136*$F136-AD136))/30))+IF(AG136="",0,((30/(AF136*$F136)*(AF136*$F136-AG136))/30))+IF(AJ136="",0,((30/(AI136*$F136)*(AI136*$F136-AJ136))/30))+IF(AM136="",0,((30/(AL136*$F136)*(AL136*$F136-AM136))/30))+IF(AP136="",0,((30/(AO136*$F136)*(AO136*$F136-AP136))/30))+IF(AS136="",0,((30/(AR136*$F136)*(AR136*$F136-AS136))/30))+IF(AV136="",0,((30/(AU136*$F136)*(AU136*$F136-AV136))/30))+IF(AY136="",0,((30/(AX136*$F136)*(AX136*$F136-AY136))/30))+IF(BB136="",0,((30/(BA136*$F136)*(BA136*$F136-BB136))/30))+IF(BE136="",0,((30/(BD136*$F136)*(BD136*$F136-BE136))/30))+IF(BH136="",0,((30/(BG136*$F136)*(BG136*$F136-BH136))/30))+IF(BK136="",0,((30/(BJ136*$F136)*(BJ136*$F136-BK136))/30)))),0.01)</f>
        <v>0</v>
      </c>
      <c r="BN136" s="279">
        <f t="shared" ref="BN136:BN199" si="131">ROUND(BM136*$I136,2)</f>
        <v>0</v>
      </c>
      <c r="BO136" s="280">
        <f t="shared" ref="BO136:BO199" si="132">FLOOR(IF($Z136="Ne",0,IF(OR($M136=0,$M136=""),0,IF(IF(AE136="Ano",IF(AD136="",0,((30/(AC136*$F136)*(AC136*$F136-AD136))/30)),0)+IF(AH136="Ano",IF(AG136="",0,((30/(AF136*$F136)*(AF136*$F136-AG136))/30)),0)+IF(AK136="Ano",IF(AJ136="",0,((30/(AI136*$F136)*(AI136*$F136-AJ136))/30)),0)+IF(AN136="Ano",IF(AM136="",0,((30/(AL136*$F136)*(AL136*$F136-AM136))/30)),0)+IF(AQ136="Ano",IF(AP136="",0,((30/(AO136*$F136)*(AO136*$F136-AP136))/30)),0)+IF(AT136="Ano",IF(AS136="",0,((30/(AR136*$F136)*(AR136*$F136-AS136))/30)),0)+IF(AW136="Ano",IF(AV136="",0,((30/(AU136*$F136)*(AU136*$F136-AV136))/30)),0)+IF(AZ136="Ano",IF(AY136="",0,((30/(AX136*$F136)*(AX136*$F136-AY136))/30)),0)+IF(BC136="Ano",IF(BB136="",0,((30/(BA136*$F136)*(BA136*$F136-BB136))/30)),0)+IF(BF136="Ano",IF(BE136="",0,((30/(BD136*$F136)*(BD136*$F136-BE136))/30)),0)+IF(BI136="Ano",IF(BH136="",0,((30/(BG136*$F136)*(BG136*$F136-BH136))/30)),0)+IF(BL136="Ano",IF(BK136="",0,((30/(BJ136*$F136)*(BJ136*$F136-BK136))/30)),0)&gt;($M136-1),($M136-1),IF(AE136="Ano",IF(AD136="",0,((30/(AC136*$F136)*(AC136*$F136-AD136))/30)),0)+IF(AH136="Ano",IF(AG136="",0,((30/(AF136*$F136)*(AF136*$F136-AG136))/30)),0)+IF(AK136="Ano",IF(AJ136="",0,((30/(AI136*$F136)*(AI136*$F136-AJ136))/30)),0)+IF(AN136="Ano",IF(AM136="",0,((30/(AL136*$F136)*(AL136*$F136-AM136))/30)),0)+IF(AQ136="Ano",IF(AP136="",0,((30/(AO136*$F136)*(AO136*$F136-AP136))/30)),0)+IF(AT136="Ano",IF(AS136="",0,((30/(AR136*$F136)*(AR136*$F136-AS136))/30)),0)+IF(AW136="Ano",IF(AV136="",0,((30/(AU136*$F136)*(AU136*$F136-AV136))/30)),0)+IF(AZ136="Ano",IF(AY136="",0,((30/(AX136*$F136)*(AX136*$F136-AY136))/30)),0)+IF(BC136="Ano",IF(BB136="",0,((30/(BA136*$F136)*(BA136*$F136-BB136))/30)),0)+IF(BF136="Ano",IF(BE136="",0,((30/(BD136*$F136)*(BD136*$F136-BE136))/30)),0)+IF(BI136="Ano",IF(BH136="",0,((30/(BG136*$F136)*(BG136*$F136-BH136))/30)),0)+IF(BL136="Ano",IF(BK136="",0,((30/(BJ136*$F136)*(BJ136*$F136-BK136))/30)),0)))),0.01)</f>
        <v>0</v>
      </c>
      <c r="BP136" s="281">
        <f t="shared" ref="BP136:BP199" si="133">ROUND(BO136*$N136,2)</f>
        <v>0</v>
      </c>
      <c r="BQ136" s="1"/>
      <c r="BR136" s="1"/>
      <c r="BS136" s="174">
        <v>160</v>
      </c>
      <c r="BT136" s="573"/>
      <c r="BU136" s="175"/>
      <c r="BV136" s="174">
        <v>160</v>
      </c>
      <c r="BW136" s="573"/>
      <c r="BX136" s="175"/>
      <c r="BY136" s="174">
        <v>160</v>
      </c>
      <c r="BZ136" s="573"/>
      <c r="CA136" s="175"/>
      <c r="CB136" s="174">
        <v>160</v>
      </c>
      <c r="CC136" s="573"/>
      <c r="CD136" s="175"/>
      <c r="CE136" s="174">
        <v>160</v>
      </c>
      <c r="CF136" s="573"/>
      <c r="CG136" s="175"/>
      <c r="CH136" s="174">
        <v>160</v>
      </c>
      <c r="CI136" s="573"/>
      <c r="CJ136" s="175"/>
      <c r="CK136" s="174">
        <v>160</v>
      </c>
      <c r="CL136" s="573"/>
      <c r="CM136" s="175"/>
      <c r="CN136" s="174">
        <v>160</v>
      </c>
      <c r="CO136" s="573"/>
      <c r="CP136" s="175"/>
      <c r="CQ136" s="174">
        <v>160</v>
      </c>
      <c r="CR136" s="573"/>
      <c r="CS136" s="175"/>
      <c r="CT136" s="174">
        <v>160</v>
      </c>
      <c r="CU136" s="573"/>
      <c r="CV136" s="175"/>
      <c r="CW136" s="174">
        <v>160</v>
      </c>
      <c r="CX136" s="573"/>
      <c r="CY136" s="175"/>
      <c r="CZ136" s="174">
        <v>160</v>
      </c>
      <c r="DA136" s="573"/>
      <c r="DB136" s="175"/>
      <c r="DC136" s="278">
        <f t="shared" ref="DC136:DC199" si="134">FLOOR(IF($Z136="Ne",0,IF(IF(BT136="",0,((30/(BS136*$F136)*(BS136*$F136-BT136))/30))+IF(BW136="",0,((30/(BV136*$F136)*(BV136*$F136-BW136))/30))+IF(BZ136="",0,((30/(BY136*$F136)*(BY136*$F136-BZ136))/30))+IF(CC136="",0,((30/(CB136*$F136)*(CB136*$F136-CC136))/30))+IF(CF136="",0,((30/(CE136*$F136)*(CE136*$F136-CF136))/30))+IF(CI136="",0,((30/(CH136*$F136)*(CH136*$F136-CI136))/30))+IF(CL136="",0,((30/(CK136*$F136)*(CK136*$F136-CL136))/30))+IF(CO136="",0,((30/(CN136*$F136)*(CN136*$F136-CO136))/30))+IF(CR136="",0,((30/(CQ136*$F136)*(CQ136*$F136-CR136))/30))+IF(CU136="",0,((30/(CT136*$F136)*(CT136*$F136-CU136))/30))+IF(CX136="",0,((30/(CW136*$F136)*(CW136*$F136-CX136))/30))+IF(DA136="",0,((30/(CZ136*$F136)*(CZ136*$F136-DA136))/30))&gt;($E136-1-$BM136),$E136-1-$BM136,IF(BT136="",0,((30/(BS136*$F136)*(BS136*$F136-BT136))/30))+IF(BW136="",0,((30/(BV136*$F136)*(BV136*$F136-BW136))/30))+IF(BZ136="",0,((30/(BY136*$F136)*(BY136*$F136-BZ136))/30))+IF(CC136="",0,((30/(CB136*$F136)*(CB136*$F136-CC136))/30))+IF(CF136="",0,((30/(CE136*$F136)*(CE136*$F136-CF136))/30))+IF(CI136="",0,((30/(CH136*$F136)*(CH136*$F136-CI136))/30))+IF(CL136="",0,((30/(CK136*$F136)*(CK136*$F136-CL136))/30))+IF(CO136="",0,((30/(CN136*$F136)*(CN136*$F136-CO136))/30))+IF(CR136="",0,((30/(CQ136*$F136)*(CQ136*$F136-CR136))/30))+IF(CU136="",0,((30/(CT136*$F136)*(CT136*$F136-CU136))/30))+IF(CX136="",0,((30/(CW136*$F136)*(CW136*$F136-CX136))/30))+IF(DA136="",0,((30/(CZ136*$F136)*(CZ136*$F136-DA136))/30)))),0.01)</f>
        <v>0</v>
      </c>
      <c r="DD136" s="279">
        <f t="shared" ref="DD136:DD199" si="135">ROUND(DC136*$I136,2)</f>
        <v>0</v>
      </c>
      <c r="DE136" s="280">
        <f t="shared" ref="DE136:DE199" si="136">FLOOR(IF($Z136="Ne",0,IF(OR($M136=0,$M136=""),0,IF(IF(BU136="Ano",IF(BT136="",0,((30/(BS136*$F136)*(BS136*$F136-BT136))/30)),0)+IF(BX136="Ano",IF(BW136="",0,((30/(BV136*$F136)*(BV136*$F136-BW136))/30)),0)+IF(CA136="Ano",IF(BZ136="",0,((30/(BY136*$F136)*(BY136*$F136-BZ136))/30)),0)+IF(CD136="Ano",IF(CC136="",0,((30/(CB136*$F136)*(CB136*$F136-CC136))/30)),0)+IF(CG136="Ano",IF(CF136="",0,((30/(CE136*$F136)*(CE136*$F136-CF136))/30)),0)+IF(CJ136="Ano",IF(CI136="",0,((30/(CH136*$F136)*(CH136*$F136-CI136))/30)),0)+IF(CM136="Ano",IF(CL136="",0,((30/(CK136*$F136)*(CK136*$F136-CL136))/30)),0)+IF(CP136="Ano",IF(CO136="",0,((30/(CN136*$F136)*(CN136*$F136-CO136))/30)),0)+IF(CS136="Ano",IF(CR136="",0,((30/(CQ136*$F136)*(CQ136*$F136-CR136))/30)),0)+IF(CV136="Ano",IF(CU136="",0,((30/(CT136*$F136)*(CT136*$F136-CU136))/30)),0)+IF(CY136="Ano",IF(CX136="",0,((30/(CW136*$F136)*(CW136*$F136-CX136))/30)),0)+IF(DB136="Ano",IF(DA136="",0,((30/(CZ136*$F136)*(CZ136*$F136-DA136))/30)),0)&gt;($M136-1-$BO136),($M136-1-$BO136),IF(BU136="Ano",IF(BT136="",0,((30/(BS136*$F136)*(BS136*$F136-BT136))/30)),0)+IF(BX136="Ano",IF(BW136="",0,((30/(BV136*$F136)*(BV136*$F136-BW136))/30)),0)+IF(CA136="Ano",IF(BZ136="",0,((30/(BY136*$F136)*(BY136*$F136-BZ136))/30)),0)+IF(CD136="Ano",IF(CC136="",0,((30/(CB136*$F136)*(CB136*$F136-CC136))/30)),0)+IF(CG136="Ano",IF(CF136="",0,((30/(CE136*$F136)*(CE136*$F136-CF136))/30)),0)+IF(CJ136="Ano",IF(CI136="",0,((30/(CH136*$F136)*(CH136*$F136-CI136))/30)),0)+IF(CM136="Ano",IF(CL136="",0,((30/(CK136*$F136)*(CK136*$F136-CL136))/30)),0)+IF(CP136="Ano",IF(CO136="",0,((30/(CN136*$F136)*(CN136*$F136-CO136))/30)),0)+IF(CS136="Ano",IF(CR136="",0,((30/(CQ136*$F136)*(CQ136*$F136-CR136))/30)),0)+IF(CV136="Ano",IF(CU136="",0,((30/(CT136*$F136)*(CT136*$F136-CU136))/30)),0)+IF(CY136="Ano",IF(CX136="",0,((30/(CW136*$F136)*(CW136*$F136-CX136))/30)),0)+IF(DB136="Ano",IF(DA136="",0,((30/(CZ136*$F136)*(CZ136*$F136-DA136))/30)),0)))),0.01)</f>
        <v>0</v>
      </c>
      <c r="DF136" s="281">
        <f t="shared" ref="DF136:DF199" si="137">ROUND(DE136*$N136,2)</f>
        <v>0</v>
      </c>
      <c r="DG136" s="1"/>
      <c r="DH136" s="1"/>
      <c r="DI136" s="174">
        <v>160</v>
      </c>
      <c r="DJ136" s="573"/>
      <c r="DK136" s="175"/>
      <c r="DL136" s="174">
        <v>160</v>
      </c>
      <c r="DM136" s="573"/>
      <c r="DN136" s="175"/>
      <c r="DO136" s="174">
        <v>160</v>
      </c>
      <c r="DP136" s="573"/>
      <c r="DQ136" s="175"/>
      <c r="DR136" s="174">
        <v>160</v>
      </c>
      <c r="DS136" s="573"/>
      <c r="DT136" s="175"/>
      <c r="DU136" s="174">
        <v>160</v>
      </c>
      <c r="DV136" s="573"/>
      <c r="DW136" s="175"/>
      <c r="DX136" s="174">
        <v>160</v>
      </c>
      <c r="DY136" s="573"/>
      <c r="DZ136" s="175"/>
      <c r="EA136" s="174">
        <v>160</v>
      </c>
      <c r="EB136" s="573"/>
      <c r="EC136" s="175"/>
      <c r="ED136" s="174">
        <v>160</v>
      </c>
      <c r="EE136" s="573"/>
      <c r="EF136" s="175"/>
      <c r="EG136" s="174">
        <v>160</v>
      </c>
      <c r="EH136" s="573"/>
      <c r="EI136" s="175"/>
      <c r="EJ136" s="174">
        <v>160</v>
      </c>
      <c r="EK136" s="573"/>
      <c r="EL136" s="175"/>
      <c r="EM136" s="174">
        <v>160</v>
      </c>
      <c r="EN136" s="573"/>
      <c r="EO136" s="175"/>
      <c r="EP136" s="174">
        <v>160</v>
      </c>
      <c r="EQ136" s="573"/>
      <c r="ER136" s="175"/>
      <c r="ES136" s="278">
        <f t="shared" ref="ES136:ES199" si="138">FLOOR(IF($Z136="Ne",0,IF(IF(DJ136="",0,((30/(DI136*$F136)*(DI136*$F136-DJ136))/30))+IF(DM136="",0,((30/(DL136*$F136)*(DL136*$F136-DM136))/30))+IF(DP136="",0,((30/(DO136*$F136)*(DO136*$F136-DP136))/30))+IF(DS136="",0,((30/(DR136*$F136)*(DR136*$F136-DS136))/30))+IF(DV136="",0,((30/(DU136*$F136)*(DU136*$F136-DV136))/30))+IF(DY136="",0,((30/(DX136*$F136)*(DX136*$F136-DY136))/30))+IF(EB136="",0,((30/(EA136*$F136)*(EA136*$F136-EB136))/30))+IF(EE136="",0,((30/(ED136*$F136)*(ED136*$F136-EE136))/30))+IF(EH136="",0,((30/(EG136*$F136)*(EG136*$F136-EH136))/30))+IF(EK136="",0,((30/(EJ136*$F136)*(EJ136*$F136-EK136))/30))+IF(EN136="",0,((30/(EM136*$F136)*(EM136*$F136-EN136))/30))+IF(EQ136="",0,((30/(EP136*$F136)*(EP136*$F136-EQ136))/30))&gt;($E136-1-$BM136-$DC136),$E136-1-$BM136-$DC136,IF(DJ136="",0,((30/(DI136*$F136)*(DI136*$F136-DJ136))/30))+IF(DM136="",0,((30/(DL136*$F136)*(DL136*$F136-DM136))/30))+IF(DP136="",0,((30/(DO136*$F136)*(DO136*$F136-DP136))/30))+IF(DS136="",0,((30/(DR136*$F136)*(DR136*$F136-DS136))/30))+IF(DV136="",0,((30/(DU136*$F136)*(DU136*$F136-DV136))/30))+IF(DY136="",0,((30/(DX136*$F136)*(DX136*$F136-DY136))/30))+IF(EB136="",0,((30/(EA136*$F136)*(EA136*$F136-EB136))/30))+IF(EE136="",0,((30/(ED136*$F136)*(ED136*$F136-EE136))/30))+IF(EH136="",0,((30/(EG136*$F136)*(EG136*$F136-EH136))/30))+IF(EK136="",0,((30/(EJ136*$F136)*(EJ136*$F136-EK136))/30))+IF(EN136="",0,((30/(EM136*$F136)*(EM136*$F136-EN136))/30))+IF(EQ136="",0,((30/(EP136*$F136)*(EP136*$F136-EQ136))/30)))),0.01)</f>
        <v>0</v>
      </c>
      <c r="ET136" s="279">
        <f t="shared" ref="ET136:ET199" si="139">ROUND(ES136*$I136,2)</f>
        <v>0</v>
      </c>
      <c r="EU136" s="280">
        <f t="shared" ref="EU136:EU199" si="140">FLOOR(IF($Z136="Ne",0,IF(OR($M136=0,$M136=""),0,IF(IF(DK136="Ano",IF(DJ136="",0,((30/(DI136*$F136)*(DI136*$F136-DJ136))/30)),0)+IF(DN136="Ano",IF(DM136="",0,((30/(DL136*$F136)*(DL136*$F136-DM136))/30)),0)+IF(DQ136="Ano",IF(DP136="",0,((30/(DO136*$F136)*(DO136*$F136-DP136))/30)),0)+IF(DT136="Ano",IF(DS136="",0,((30/(DR136*$F136)*(DR136*$F136-DS136))/30)),0)+IF(DW136="Ano",IF(DV136="",0,((30/(DU136*$F136)*(DU136*$F136-DV136))/30)),0)+IF(DZ136="Ano",IF(DY136="",0,((30/(DX136*$F136)*(DX136*$F136-DY136))/30)),0)+IF(EC136="Ano",IF(EB136="",0,((30/(EA136*$F136)*(EA136*$F136-EB136))/30)),0)+IF(EF136="Ano",IF(EE136="",0,((30/(ED136*$F136)*(ED136*$F136-EE136))/30)),0)+IF(EI136="Ano",IF(EH136="",0,((30/(EG136*$F136)*(EG136*$F136-EH136))/30)),0)+IF(EL136="Ano",IF(EK136="",0,((30/(EJ136*$F136)*(EJ136*$F136-EK136))/30)),0)+IF(EO136="Ano",IF(EN136="",0,((30/(EM136*$F136)*(EM136*$F136-EN136))/30)),0)+IF(ER136="Ano",IF(EQ136="",0,((30/(EP136*$F136)*(EP136*$F136-EQ136))/30)),0)&gt;($M136-1-$BO136-$DE136),($M136-1-$BO136-$DE136),IF(DK136="Ano",IF(DJ136="",0,((30/(DI136*$F136)*(DI136*$F136-DJ136))/30)),0)+IF(DN136="Ano",IF(DM136="",0,((30/(DL136*$F136)*(DL136*$F136-DM136))/30)),0)+IF(DQ136="Ano",IF(DP136="",0,((30/(DO136*$F136)*(DO136*$F136-DP136))/30)),0)+IF(DT136="Ano",IF(DS136="",0,((30/(DR136*$F136)*(DR136*$F136-DS136))/30)),0)+IF(DW136="Ano",IF(DV136="",0,((30/(DU136*$F136)*(DU136*$F136-DV136))/30)),0)+IF(DZ136="Ano",IF(DY136="",0,((30/(DX136*$F136)*(DX136*$F136-DY136))/30)),0)+IF(EC136="Ano",IF(EB136="",0,((30/(EA136*$F136)*(EA136*$F136-EB136))/30)),0)+IF(EF136="Ano",IF(EE136="",0,((30/(ED136*$F136)*(ED136*$F136-EE136))/30)),0)+IF(EI136="Ano",IF(EH136="",0,((30/(EG136*$F136)*(EG136*$F136-EH136))/30)),0)+IF(EL136="Ano",IF(EK136="",0,((30/(EJ136*$F136)*(EJ136*$F136-EK136))/30)),0)+IF(EO136="Ano",IF(EN136="",0,((30/(EM136*$F136)*(EM136*$F136-EN136))/30)),0)+IF(ER136="Ano",IF(EQ136="",0,((30/(EP136*$F136)*(EP136*$F136-EQ136))/30)),0)))),0.01)</f>
        <v>0</v>
      </c>
      <c r="EV136" s="281">
        <f t="shared" ref="EV136:EV199" si="141">ROUND(EU136*$N136,2)</f>
        <v>0</v>
      </c>
      <c r="EW136" s="1"/>
      <c r="EX136" s="1"/>
      <c r="EY136" s="174">
        <v>160</v>
      </c>
      <c r="EZ136" s="573"/>
      <c r="FA136" s="175"/>
      <c r="FB136" s="174">
        <v>160</v>
      </c>
      <c r="FC136" s="573"/>
      <c r="FD136" s="175"/>
      <c r="FE136" s="174">
        <v>160</v>
      </c>
      <c r="FF136" s="573"/>
      <c r="FG136" s="175"/>
      <c r="FH136" s="174">
        <v>160</v>
      </c>
      <c r="FI136" s="573"/>
      <c r="FJ136" s="175"/>
      <c r="FK136" s="174">
        <v>160</v>
      </c>
      <c r="FL136" s="573"/>
      <c r="FM136" s="175"/>
      <c r="FN136" s="174">
        <v>160</v>
      </c>
      <c r="FO136" s="573"/>
      <c r="FP136" s="175"/>
      <c r="FQ136" s="174">
        <v>160</v>
      </c>
      <c r="FR136" s="573"/>
      <c r="FS136" s="175"/>
      <c r="FT136" s="174">
        <v>160</v>
      </c>
      <c r="FU136" s="573"/>
      <c r="FV136" s="175"/>
      <c r="FW136" s="174">
        <v>160</v>
      </c>
      <c r="FX136" s="573"/>
      <c r="FY136" s="175"/>
      <c r="FZ136" s="174">
        <v>160</v>
      </c>
      <c r="GA136" s="573"/>
      <c r="GB136" s="175"/>
      <c r="GC136" s="174">
        <v>160</v>
      </c>
      <c r="GD136" s="573"/>
      <c r="GE136" s="175"/>
      <c r="GF136" s="174">
        <v>160</v>
      </c>
      <c r="GG136" s="573"/>
      <c r="GH136" s="175"/>
      <c r="GI136" s="278">
        <f t="shared" ref="GI136:GI199" si="142">FLOOR(IF($Z136="Ne",0,IF(IF(EZ136="",0,((30/(EY136*$F136)*(EY136*$F136-EZ136))/30))+IF(FC136="",0,((30/(FB136*$F136)*(FB136*$F136-FC136))/30))+IF(FF136="",0,((30/(FE136*$F136)*(FE136*$F136-FF136))/30))+IF(FI136="",0,((30/(FH136*$F136)*(FH136*$F136-FI136))/30))+IF(FL136="",0,((30/(FK136*$F136)*(FK136*$F136-FL136))/30))+IF(FO136="",0,((30/(FN136*$F136)*(FN136*$F136-FO136))/30))+IF(FR136="",0,((30/(FQ136*$F136)*(FQ136*$F136-FR136))/30))+IF(FU136="",0,((30/(FT136*$F136)*(FT136*$F136-FU136))/30))+IF(FX136="",0,((30/(FW136*$F136)*(FW136*$F136-FX136))/30))+IF(GA136="",0,((30/(FZ136*$F136)*(FZ136*$F136-GA136))/30))+IF(GD136="",0,((30/(GC136*$F136)*(GC136*$F136-GD136))/30))+IF(GG136="",0,((30/(GF136*$F136)*(GF136*$F136-GG136))/30))&gt;($E136-1-$BM136-$DC136-$ES136),$E136-1-$BM136-$DC136-$ES136,IF(EZ136="",0,((30/(EY136*$F136)*(EY136*$F136-EZ136))/30))+IF(FC136="",0,((30/(FB136*$F136)*(FB136*$F136-FC136))/30))+IF(FF136="",0,((30/(FE136*$F136)*(FE136*$F136-FF136))/30))+IF(FI136="",0,((30/(FH136*$F136)*(FH136*$F136-FI136))/30))+IF(FL136="",0,((30/(FK136*$F136)*(FK136*$F136-FL136))/30))+IF(FO136="",0,((30/(FN136*$F136)*(FN136*$F136-FO136))/30))+IF(FR136="",0,((30/(FQ136*$F136)*(FQ136*$F136-FR136))/30))+IF(FU136="",0,((30/(FT136*$F136)*(FT136*$F136-FU136))/30))+IF(FX136="",0,((30/(FW136*$F136)*(FW136*$F136-FX136))/30))+IF(GA136="",0,((30/(FZ136*$F136)*(FZ136*$F136-GA136))/30))+IF(GD136="",0,((30/(GC136*$F136)*(GC136*$F136-GD136))/30))+IF(GG136="",0,((30/(GF136*$F136)*(GF136*$F136-GG136))/30)))),0.01)</f>
        <v>0</v>
      </c>
      <c r="GJ136" s="279">
        <f t="shared" ref="GJ136:GJ199" si="143">ROUND(GI136*$I136,2)</f>
        <v>0</v>
      </c>
      <c r="GK136" s="280">
        <f t="shared" ref="GK136:GK199" si="144">FLOOR(IF($Z136="Ne",0,IF(OR($M136=0,$M136=""),0,IF(IF(FA136="Ano",IF(EZ136="",0,((30/(EY136*$F136)*(EY136*$F136-EZ136))/30)),0)+IF(FD136="Ano",IF(FC136="",0,((30/(FB136*$F136)*(FB136*$F136-FC136))/30)),0)+IF(FG136="Ano",IF(FF136="",0,((30/(FE136*$F136)*(FE136*$F136-FF136))/30)),0)+IF(FJ136="Ano",IF(FI136="",0,((30/(FH136*$F136)*(FH136*$F136-FI136))/30)),0)+IF(FM136="Ano",IF(FL136="",0,((30/(FK136*$F136)*(FK136*$F136-FL136))/30)),0)+IF(FP136="Ano",IF(FO136="",0,((30/(FN136*$F136)*(FN136*$F136-FO136))/30)),0)+IF(FS136="Ano",IF(FR136="",0,((30/(FQ136*$F136)*(FQ136*$F136-FR136))/30)),0)+IF(FV136="Ano",IF(FU136="",0,((30/(FT136*$F136)*(FT136*$F136-FU136))/30)),0)+IF(FY136="Ano",IF(FX136="",0,((30/(FW136*$F136)*(FW136*$F136-FX136))/30)),0)+IF(GB136="Ano",IF(GA136="",0,((30/(FZ136*$F136)*(FZ136*$F136-GA136))/30)),0)+IF(GE136="Ano",IF(GD136="",0,((30/(GC136*$F136)*(GC136*$F136-GD136))/30)),0)+IF(GH136="Ano",IF(GG136="",0,((30/(GF136*$F136)*(GF136*$F136-GG136))/30)),0)&gt;($M136-1-$BO136-$DE136-$EU136),($M136-1-$BO136-$DE136-$EU136),IF(FA136="Ano",IF(EZ136="",0,((30/(EY136*$F136)*(EY136*$F136-EZ136))/30)),0)+IF(FD136="Ano",IF(FC136="",0,((30/(FB136*$F136)*(FB136*$F136-FC136))/30)),0)+IF(FG136="Ano",IF(FF136="",0,((30/(FE136*$F136)*(FE136*$F136-FF136))/30)),0)+IF(FJ136="Ano",IF(FI136="",0,((30/(FH136*$F136)*(FH136*$F136-FI136))/30)),0)+IF(FM136="Ano",IF(FL136="",0,((30/(FK136*$F136)*(FK136*$F136-FL136))/30)),0)+IF(FP136="Ano",IF(FO136="",0,((30/(FN136*$F136)*(FN136*$F136-FO136))/30)),0)+IF(FS136="Ano",IF(FR136="",0,((30/(FQ136*$F136)*(FQ136*$F136-FR136))/30)),0)+IF(FV136="Ano",IF(FU136="",0,((30/(FT136*$F136)*(FT136*$F136-FU136))/30)),0)+IF(FY136="Ano",IF(FX136="",0,((30/(FW136*$F136)*(FW136*$F136-FX136))/30)),0)+IF(GB136="Ano",IF(GA136="",0,((30/(FZ136*$F136)*(FZ136*$F136-GA136))/30)),0)+IF(GE136="Ano",IF(GD136="",0,((30/(GC136*$F136)*(GC136*$F136-GD136))/30)),0)+IF(GH136="Ano",IF(GG136="",0,((30/(GF136*$F136)*(GF136*$F136-GG136))/30)),0)))),0.01)</f>
        <v>0</v>
      </c>
      <c r="GL136" s="281">
        <f t="shared" ref="GL136:GL199" si="145">ROUND(GK136*$N136,2)</f>
        <v>0</v>
      </c>
      <c r="GM136" s="1"/>
      <c r="GN136" s="1"/>
      <c r="GO136" s="174">
        <v>160</v>
      </c>
      <c r="GP136" s="573"/>
      <c r="GQ136" s="175"/>
      <c r="GR136" s="174">
        <v>160</v>
      </c>
      <c r="GS136" s="573"/>
      <c r="GT136" s="175"/>
      <c r="GU136" s="174">
        <v>160</v>
      </c>
      <c r="GV136" s="573"/>
      <c r="GW136" s="175"/>
      <c r="GX136" s="174">
        <v>160</v>
      </c>
      <c r="GY136" s="573"/>
      <c r="GZ136" s="175"/>
      <c r="HA136" s="174">
        <v>160</v>
      </c>
      <c r="HB136" s="573"/>
      <c r="HC136" s="175"/>
      <c r="HD136" s="174">
        <v>160</v>
      </c>
      <c r="HE136" s="573"/>
      <c r="HF136" s="175"/>
      <c r="HG136" s="174">
        <v>160</v>
      </c>
      <c r="HH136" s="573"/>
      <c r="HI136" s="175"/>
      <c r="HJ136" s="174">
        <v>160</v>
      </c>
      <c r="HK136" s="573"/>
      <c r="HL136" s="175"/>
      <c r="HM136" s="174">
        <v>160</v>
      </c>
      <c r="HN136" s="573"/>
      <c r="HO136" s="175"/>
      <c r="HP136" s="174">
        <v>160</v>
      </c>
      <c r="HQ136" s="573"/>
      <c r="HR136" s="175"/>
      <c r="HS136" s="174">
        <v>160</v>
      </c>
      <c r="HT136" s="573"/>
      <c r="HU136" s="175"/>
      <c r="HV136" s="174">
        <v>160</v>
      </c>
      <c r="HW136" s="573"/>
      <c r="HX136" s="175"/>
      <c r="HY136" s="278">
        <f t="shared" ref="HY136:HY199" si="146">FLOOR(IF($Z136="Ne",0,IF(IF(GP136="",0,((30/(GO136*$F136)*(GO136*$F136-GP136))/30))+IF(GS136="",0,((30/(GR136*$F136)*(GR136*$F136-GS136))/30))+IF(GV136="",0,((30/(GU136*$F136)*(GU136*$F136-GV136))/30))+IF(GY136="",0,((30/(GX136*$F136)*(GX136*$F136-GY136))/30))+IF(HB136="",0,((30/(HA136*$F136)*(HA136*$F136-HB136))/30))+IF(HE136="",0,((30/(HD136*$F136)*(HD136*$F136-HE136))/30))+IF(HH136="",0,((30/(HG136*$F136)*(HG136*$F136-HH136))/30))+IF(HK136="",0,((30/(HJ136*$F136)*(HJ136*$F136-HK136))/30))+IF(HN136="",0,((30/(HM136*$F136)*(HM136*$F136-HN136))/30))+IF(HQ136="",0,((30/(HP136*$F136)*(HP136*$F136-HQ136))/30))+IF(HT136="",0,((30/(HS136*$F136)*(HS136*$F136-HT136))/30))+IF(HW136="",0,((30/(HV136*$F136)*(HV136*$F136-HW136))/30))&gt;($E136-1-$BM136-$DC136-$ES136-$GI136),$E136-1-$BM136-$DC136-$ES136-$GI136,IF(GP136="",0,((30/(GO136*$F136)*(GO136*$F136-GP136))/30))+IF(GS136="",0,((30/(GR136*$F136)*(GR136*$F136-GS136))/30))+IF(GV136="",0,((30/(GU136*$F136)*(GU136*$F136-GV136))/30))+IF(GY136="",0,((30/(GX136*$F136)*(GX136*$F136-GY136))/30))+IF(HB136="",0,((30/(HA136*$F136)*(HA136*$F136-HB136))/30))+IF(HE136="",0,((30/(HD136*$F136)*(HD136*$F136-HE136))/30))+IF(HH136="",0,((30/(HG136*$F136)*(HG136*$F136-HH136))/30))+IF(HK136="",0,((30/(HJ136*$F136)*(HJ136*$F136-HK136))/30))+IF(HN136="",0,((30/(HM136*$F136)*(HM136*$F136-HN136))/30))+IF(HQ136="",0,((30/(HP136*$F136)*(HP136*$F136-HQ136))/30))+IF(HT136="",0,((30/(HS136*$F136)*(HS136*$F136-HT136))/30))+IF(HW136="",0,((30/(HV136*$F136)*(HV136*$F136-HW136))/30)))),0.01)</f>
        <v>0</v>
      </c>
      <c r="HZ136" s="279">
        <f t="shared" ref="HZ136:HZ199" si="147">ROUND(HY136*$I136,2)</f>
        <v>0</v>
      </c>
      <c r="IA136" s="280">
        <f t="shared" ref="IA136:IA199" si="148">FLOOR(IF($Z136="Ne",0,IF(OR($M136=0,$M136=""),0,IF(IF(GQ136="Ano",IF(GP136="",0,((30/(GO136*$F136)*(GO136*$F136-GP136))/30)),0)+IF(GT136="Ano",IF(GS136="",0,((30/(GR136*$F136)*(GR136*$F136-GS136))/30)),0)+IF(GW136="Ano",IF(GV136="",0,((30/(GU136*$F136)*(GU136*$F136-GV136))/30)),0)+IF(GZ136="Ano",IF(GY136="",0,((30/(GX136*$F136)*(GX136*$F136-GY136))/30)),0)+IF(HC136="Ano",IF(HB136="",0,((30/(HA136*$F136)*(HA136*$F136-HB136))/30)),0)+IF(HF136="Ano",IF(HE136="",0,((30/(HD136*$F136)*(HD136*$F136-HE136))/30)),0)+IF(HI136="Ano",IF(HH136="",0,((30/(HG136*$F136)*(HG136*$F136-HH136))/30)),0)+IF(HL136="Ano",IF(HK136="",0,((30/(HJ136*$F136)*(HJ136*$F136-HK136))/30)),0)+IF(HO136="Ano",IF(HN136="",0,((30/(HM136*$F136)*(HM136*$F136-HN136))/30)),0)+IF(HR136="Ano",IF(HQ136="",0,((30/(HP136*$F136)*(HP136*$F136-HQ136))/30)),0)+IF(HU136="Ano",IF(HT136="",0,((30/(HS136*$F136)*(HS136*$F136-HT136))/30)),0)+IF(HX136="Ano",IF(HW136="",0,((30/(HV136*$F136)*(HV136*$F136-HW136))/30)),0)&gt;($M136-1-$BO136-$DE136-$EU136-$GK136),($M136-1-$BO136-$DE136-$EU136-$GK136),IF(GQ136="Ano",IF(GP136="",0,((30/(GO136*$F136)*(GO136*$F136-GP136))/30)),0)+IF(GT136="Ano",IF(GS136="",0,((30/(GR136*$F136)*(GR136*$F136-GS136))/30)),0)+IF(GW136="Ano",IF(GV136="",0,((30/(GU136*$F136)*(GU136*$F136-GV136))/30)),0)+IF(GZ136="Ano",IF(GY136="",0,((30/(GX136*$F136)*(GX136*$F136-GY136))/30)),0)+IF(HC136="Ano",IF(HB136="",0,((30/(HA136*$F136)*(HA136*$F136-HB136))/30)),0)+IF(HF136="Ano",IF(HE136="",0,((30/(HD136*$F136)*(HD136*$F136-HE136))/30)),0)+IF(HI136="Ano",IF(HH136="",0,((30/(HG136*$F136)*(HG136*$F136-HH136))/30)),0)+IF(HL136="Ano",IF(HK136="",0,((30/(HJ136*$F136)*(HJ136*$F136-HK136))/30)),0)+IF(HO136="Ano",IF(HN136="",0,((30/(HM136*$F136)*(HM136*$F136-HN136))/30)),0)+IF(HR136="Ano",IF(HQ136="",0,((30/(HP136*$F136)*(HP136*$F136-HQ136))/30)),0)+IF(HU136="Ano",IF(HT136="",0,((30/(HS136*$F136)*(HS136*$F136-HT136))/30)),0)+IF(HX136="Ano",IF(HW136="",0,((30/(HV136*$F136)*(HV136*$F136-HW136))/30)),0)))),0.01)</f>
        <v>0</v>
      </c>
      <c r="IB136" s="281">
        <f t="shared" ref="IB136:IB199" si="149">ROUND(IA136*$N136,2)</f>
        <v>0</v>
      </c>
      <c r="IC136" s="1"/>
      <c r="ID136" s="1"/>
      <c r="IE136" s="174">
        <v>160</v>
      </c>
      <c r="IF136" s="573"/>
      <c r="IG136" s="175"/>
      <c r="IH136" s="174">
        <v>160</v>
      </c>
      <c r="II136" s="573"/>
      <c r="IJ136" s="175"/>
      <c r="IK136" s="174">
        <v>160</v>
      </c>
      <c r="IL136" s="573"/>
      <c r="IM136" s="175"/>
      <c r="IN136" s="174">
        <v>160</v>
      </c>
      <c r="IO136" s="573"/>
      <c r="IP136" s="175"/>
      <c r="IQ136" s="174">
        <v>160</v>
      </c>
      <c r="IR136" s="573"/>
      <c r="IS136" s="175"/>
      <c r="IT136" s="174">
        <v>160</v>
      </c>
      <c r="IU136" s="573"/>
      <c r="IV136" s="175"/>
      <c r="IW136" s="174">
        <v>160</v>
      </c>
      <c r="IX136" s="573"/>
      <c r="IY136" s="175"/>
      <c r="IZ136" s="174">
        <v>160</v>
      </c>
      <c r="JA136" s="573"/>
      <c r="JB136" s="175"/>
      <c r="JC136" s="174">
        <v>160</v>
      </c>
      <c r="JD136" s="573"/>
      <c r="JE136" s="175"/>
      <c r="JF136" s="174">
        <v>160</v>
      </c>
      <c r="JG136" s="573"/>
      <c r="JH136" s="175"/>
      <c r="JI136" s="174">
        <v>160</v>
      </c>
      <c r="JJ136" s="573"/>
      <c r="JK136" s="175"/>
      <c r="JL136" s="174">
        <v>160</v>
      </c>
      <c r="JM136" s="573"/>
      <c r="JN136" s="175"/>
      <c r="JO136" s="278">
        <f t="shared" ref="JO136:JO199" si="150">FLOOR(IF($Z136="Ne",0,IF(IF(IF136="",0,((30/(IE136*$F136)*(IE136*$F136-IF136))/30))+IF(II136="",0,((30/(IH136*$F136)*(IH136*$F136-II136))/30))+IF(IL136="",0,((30/(IK136*$F136)*(IK136*$F136-IL136))/30))+IF(IO136="",0,((30/(IN136*$F136)*(IN136*$F136-IO136))/30))+IF(IR136="",0,((30/(IQ136*$F136)*(IQ136*$F136-IR136))/30))+IF(IU136="",0,((30/(IT136*$F136)*(IT136*$F136-IU136))/30))+IF(IX136="",0,((30/(IW136*$F136)*(IW136*$F136-IX136))/30))+IF(JA136="",0,((30/(IZ136*$F136)*(IZ136*$F136-JA136))/30))+IF(JD136="",0,((30/(JC136*$F136)*(JC136*$F136-JD136))/30))+IF(JG136="",0,((30/(JF136*$F136)*(JF136*$F136-JG136))/30))+IF(JJ136="",0,((30/(JI136*$F136)*(JI136*$F136-JJ136))/30))+IF(JM136="",0,((30/(JL136*$F136)*(JL136*$F136-JM136))/30))&gt;($E136-1-$BM136-$DC136-$ES136-$GI136-$HY136),$E136-1-$BM136-$DC136-$ES136-$GI136-$HY136,IF(IF136="",0,((30/(IE136*$F136)*(IE136*$F136-IF136))/30))+IF(II136="",0,((30/(IH136*$F136)*(IH136*$F136-II136))/30))+IF(IL136="",0,((30/(IK136*$F136)*(IK136*$F136-IL136))/30))+IF(IO136="",0,((30/(IN136*$F136)*(IN136*$F136-IO136))/30))+IF(IR136="",0,((30/(IQ136*$F136)*(IQ136*$F136-IR136))/30))+IF(IU136="",0,((30/(IT136*$F136)*(IT136*$F136-IU136))/30))+IF(IX136="",0,((30/(IW136*$F136)*(IW136*$F136-IX136))/30))+IF(JA136="",0,((30/(IZ136*$F136)*(IZ136*$F136-JA136))/30))+IF(JD136="",0,((30/(JC136*$F136)*(JC136*$F136-JD136))/30))+IF(JG136="",0,((30/(JF136*$F136)*(JF136*$F136-JG136))/30))+IF(JJ136="",0,((30/(JI136*$F136)*(JI136*$F136-JJ136))/30))+IF(JM136="",0,((30/(JL136*$F136)*(JL136*$F136-JM136))/30)))),0.01)</f>
        <v>0</v>
      </c>
      <c r="JP136" s="279">
        <f t="shared" ref="JP136:JP199" si="151">ROUND(JO136*$I136,2)</f>
        <v>0</v>
      </c>
      <c r="JQ136" s="280">
        <f t="shared" ref="JQ136:JQ199" si="152">FLOOR(IF($Z136="Ne",0,IF(OR($M136=0,$M136=""),0,IF(IF(IG136="Ano",IF(IF136="",0,((30/(IE136*$F136)*(IE136*$F136-IF136))/30)),0)+IF(IJ136="Ano",IF(II136="",0,((30/(IH136*$F136)*(IH136*$F136-II136))/30)),0)+IF(IM136="Ano",IF(IL136="",0,((30/(IK136*$F136)*(IK136*$F136-IL136))/30)),0)+IF(IP136="Ano",IF(IO136="",0,((30/(IN136*$F136)*(IN136*$F136-IO136))/30)),0)+IF(IS136="Ano",IF(IR136="",0,((30/(IQ136*$F136)*(IQ136*$F136-IR136))/30)),0)+IF(IV136="Ano",IF(IU136="",0,((30/(IT136*$F136)*(IT136*$F136-IU136))/30)),0)+IF(IY136="Ano",IF(IX136="",0,((30/(IW136*$F136)*(IW136*$F136-IX136))/30)),0)+IF(JB136="Ano",IF(JA136="",0,((30/(IZ136*$F136)*(IZ136*$F136-JA136))/30)),0)+IF(JE136="Ano",IF(JD136="",0,((30/(JC136*$F136)*(JC136*$F136-JD136))/30)),0)+IF(JH136="Ano",IF(JG136="",0,((30/(JF136*$F136)*(JF136*$F136-JG136))/30)),0)+IF(JK136="Ano",IF(JJ136="",0,((30/(JI136*$F136)*(JI136*$F136-JJ136))/30)),0)+IF(JN136="Ano",IF(JM136="",0,((30/(JL136*$F136)*(JL136*$F136-JM136))/30)),0)&gt;($M136-1-$BO136-$DE136-$EU136-$GK136-$IA136),($M136-1-$BO136-$DE136-$EU136-$GK136-$IA136),IF(IG136="Ano",IF(IF136="",0,((30/(IE136*$F136)*(IE136*$F136-IF136))/30)),0)+IF(IJ136="Ano",IF(II136="",0,((30/(IH136*$F136)*(IH136*$F136-II136))/30)),0)+IF(IM136="Ano",IF(IL136="",0,((30/(IK136*$F136)*(IK136*$F136-IL136))/30)),0)+IF(IP136="Ano",IF(IO136="",0,((30/(IN136*$F136)*(IN136*$F136-IO136))/30)),0)+IF(IS136="Ano",IF(IR136="",0,((30/(IQ136*$F136)*(IQ136*$F136-IR136))/30)),0)+IF(IV136="Ano",IF(IU136="",0,((30/(IT136*$F136)*(IT136*$F136-IU136))/30)),0)+IF(IY136="Ano",IF(IX136="",0,((30/(IW136*$F136)*(IW136*$F136-IX136))/30)),0)+IF(JB136="Ano",IF(JA136="",0,((30/(IZ136*$F136)*(IZ136*$F136-JA136))/30)),0)+IF(JE136="Ano",IF(JD136="",0,((30/(JC136*$F136)*(JC136*$F136-JD136))/30)),0)+IF(JH136="Ano",IF(JG136="",0,((30/(JF136*$F136)*(JF136*$F136-JG136))/30)),0)+IF(JK136="Ano",IF(JJ136="",0,((30/(JI136*$F136)*(JI136*$F136-JJ136))/30)),0)+IF(JN136="Ano",IF(JM136="",0,((30/(JL136*$F136)*(JL136*$F136-JM136))/30)),0)))),0.01)</f>
        <v>0</v>
      </c>
      <c r="JR136" s="281">
        <f t="shared" ref="JR136:JR199" si="153">ROUND(JQ136*$N136,2)</f>
        <v>0</v>
      </c>
      <c r="JS136" s="1"/>
      <c r="JT136" s="1"/>
      <c r="JU136" s="174">
        <v>160</v>
      </c>
      <c r="JV136" s="573"/>
      <c r="JW136" s="175"/>
      <c r="JX136" s="174">
        <v>160</v>
      </c>
      <c r="JY136" s="573"/>
      <c r="JZ136" s="175"/>
      <c r="KA136" s="174">
        <v>160</v>
      </c>
      <c r="KB136" s="573"/>
      <c r="KC136" s="175"/>
      <c r="KD136" s="174">
        <v>160</v>
      </c>
      <c r="KE136" s="573"/>
      <c r="KF136" s="175"/>
      <c r="KG136" s="174">
        <v>160</v>
      </c>
      <c r="KH136" s="573"/>
      <c r="KI136" s="175"/>
      <c r="KJ136" s="174">
        <v>160</v>
      </c>
      <c r="KK136" s="573"/>
      <c r="KL136" s="175"/>
      <c r="KM136" s="174">
        <v>160</v>
      </c>
      <c r="KN136" s="573"/>
      <c r="KO136" s="175"/>
      <c r="KP136" s="174">
        <v>160</v>
      </c>
      <c r="KQ136" s="573"/>
      <c r="KR136" s="175"/>
      <c r="KS136" s="174">
        <v>160</v>
      </c>
      <c r="KT136" s="573"/>
      <c r="KU136" s="175"/>
      <c r="KV136" s="174">
        <v>160</v>
      </c>
      <c r="KW136" s="573"/>
      <c r="KX136" s="175"/>
      <c r="KY136" s="174">
        <v>160</v>
      </c>
      <c r="KZ136" s="573"/>
      <c r="LA136" s="175"/>
      <c r="LB136" s="174">
        <v>160</v>
      </c>
      <c r="LC136" s="573"/>
      <c r="LD136" s="175"/>
      <c r="LE136" s="278">
        <f t="shared" ref="LE136:LE199" si="154">FLOOR(IF($Z136="Ne",0,IF(IF(JV136="",0,((30/(JU136*$F136)*(JU136*$F136-JV136))/30))+IF(JY136="",0,((30/(JX136*$F136)*(JX136*$F136-JY136))/30))+IF(KB136="",0,((30/(KA136*$F136)*(KA136*$F136-KB136))/30))+IF(KE136="",0,((30/(KD136*$F136)*(KD136*$F136-KE136))/30))+IF(KH136="",0,((30/(KG136*$F136)*(KG136*$F136-KH136))/30))+IF(KK136="",0,((30/(KJ136*$F136)*(KJ136*$F136-KK136))/30))+IF(KN136="",0,((30/(KM136*$F136)*(KM136*$F136-KN136))/30))+IF(KQ136="",0,((30/(KP136*$F136)*(KP136*$F136-KQ136))/30))+IF(KT136="",0,((30/(KS136*$F136)*(KS136*$F136-KT136))/30))+IF(KW136="",0,((30/(KV136*$F136)*(KV136*$F136-KW136))/30))+IF(KZ136="",0,((30/(KY136*$F136)*(KY136*$F136-KZ136))/30))+IF(LC136="",0,((30/(LB136*$F136)*(LB136*$F136-LC136))/30))&gt;($E136-1-$BM136-$DC136-$ES136-$GI136-$HY136-$JO136),$E136-1-$BM136-$DC136-$ES136-$GI136-$HY136-$JO136,IF(JV136="",0,((30/(JU136*$F136)*(JU136*$F136-JV136))/30))+IF(JY136="",0,((30/(JX136*$F136)*(JX136*$F136-JY136))/30))+IF(KB136="",0,((30/(KA136*$F136)*(KA136*$F136-KB136))/30))+IF(KE136="",0,((30/(KD136*$F136)*(KD136*$F136-KE136))/30))+IF(KH136="",0,((30/(KG136*$F136)*(KG136*$F136-KH136))/30))+IF(KK136="",0,((30/(KJ136*$F136)*(KJ136*$F136-KK136))/30))+IF(KN136="",0,((30/(KM136*$F136)*(KM136*$F136-KN136))/30))+IF(KQ136="",0,((30/(KP136*$F136)*(KP136*$F136-KQ136))/30))+IF(KT136="",0,((30/(KS136*$F136)*(KS136*$F136-KT136))/30))+IF(KW136="",0,((30/(KV136*$F136)*(KV136*$F136-KW136))/30))+IF(KZ136="",0,((30/(KY136*$F136)*(KY136*$F136-KZ136))/30))+IF(LC136="",0,((30/(LB136*$F136)*(LB136*$F136-LC136))/30)))),0.01)</f>
        <v>0</v>
      </c>
      <c r="LF136" s="279">
        <f t="shared" ref="LF136:LF199" si="155">ROUND(LE136*$I136,2)</f>
        <v>0</v>
      </c>
      <c r="LG136" s="280">
        <f t="shared" ref="LG136:LG199" si="156">FLOOR(IF($Z136="Ne",0,IF(OR($M136=0,$M136=""),0,IF(IF(JW136="Ano",IF(JV136="",0,((30/(JU136*$F136)*(JU136*$F136-JV136))/30)),0)+IF(JZ136="Ano",IF(JY136="",0,((30/(JX136*$F136)*(JX136*$F136-JY136))/30)),0)+IF(KC136="Ano",IF(KB136="",0,((30/(KA136*$F136)*(KA136*$F136-KB136))/30)),0)+IF(KF136="Ano",IF(KE136="",0,((30/(KD136*$F136)*(KD136*$F136-KE136))/30)),0)+IF(KI136="Ano",IF(KH136="",0,((30/(KG136*$F136)*(KG136*$F136-KH136))/30)),0)+IF(KL136="Ano",IF(KK136="",0,((30/(KJ136*$F136)*(KJ136*$F136-KK136))/30)),0)+IF(KO136="Ano",IF(KN136="",0,((30/(KM136*$F136)*(KM136*$F136-KN136))/30)),0)+IF(KR136="Ano",IF(KQ136="",0,((30/(KP136*$F136)*(KP136*$F136-KQ136))/30)),0)+IF(KU136="Ano",IF(KT136="",0,((30/(KS136*$F136)*(KS136*$F136-KT136))/30)),0)+IF(KX136="Ano",IF(KW136="",0,((30/(KV136*$F136)*(KV136*$F136-KW136))/30)),0)+IF(LA136="Ano",IF(KZ136="",0,((30/(KY136*$F136)*(KY136*$F136-KZ136))/30)),0)+IF(LD136="Ano",IF(LC136="",0,((30/(LB136*$F136)*(LB136*$F136-LC136))/30)),0)&gt;($M136-1-$BO136-$DE136-$EU136-$GK136-$IA136-$JQ136),($M136-1-$BO136-$DE136-$EU136-$GK136-$IA136-$JQ136),IF(JW136="Ano",IF(JV136="",0,((30/(JU136*$F136)*(JU136*$F136-JV136))/30)),0)+IF(JZ136="Ano",IF(JY136="",0,((30/(JX136*$F136)*(JX136*$F136-JY136))/30)),0)+IF(KC136="Ano",IF(KB136="",0,((30/(KA136*$F136)*(KA136*$F136-KB136))/30)),0)+IF(KF136="Ano",IF(KE136="",0,((30/(KD136*$F136)*(KD136*$F136-KE136))/30)),0)+IF(KI136="Ano",IF(KH136="",0,((30/(KG136*$F136)*(KG136*$F136-KH136))/30)),0)+IF(KL136="Ano",IF(KK136="",0,((30/(KJ136*$F136)*(KJ136*$F136-KK136))/30)),0)+IF(KO136="Ano",IF(KN136="",0,((30/(KM136*$F136)*(KM136*$F136-KN136))/30)),0)+IF(KR136="Ano",IF(KQ136="",0,((30/(KP136*$F136)*(KP136*$F136-KQ136))/30)),0)+IF(KU136="Ano",IF(KT136="",0,((30/(KS136*$F136)*(KS136*$F136-KT136))/30)),0)+IF(KX136="Ano",IF(KW136="",0,((30/(KV136*$F136)*(KV136*$F136-KW136))/30)),0)+IF(LA136="Ano",IF(KZ136="",0,((30/(KY136*$F136)*(KY136*$F136-KZ136))/30)),0)+IF(LD136="Ano",IF(LC136="",0,((30/(LB136*$F136)*(LB136*$F136-LC136))/30)),0)))),0.01)</f>
        <v>0</v>
      </c>
      <c r="LH136" s="281">
        <f t="shared" ref="LH136:LH199" si="157">ROUND(LG136*$N136,2)</f>
        <v>0</v>
      </c>
      <c r="LI136" s="1"/>
      <c r="LJ136" s="1"/>
      <c r="LK136" s="174">
        <v>160</v>
      </c>
      <c r="LL136" s="573"/>
      <c r="LM136" s="175"/>
      <c r="LN136" s="174">
        <v>160</v>
      </c>
      <c r="LO136" s="573"/>
      <c r="LP136" s="175"/>
      <c r="LQ136" s="174">
        <v>160</v>
      </c>
      <c r="LR136" s="573"/>
      <c r="LS136" s="175"/>
      <c r="LT136" s="174">
        <v>160</v>
      </c>
      <c r="LU136" s="573"/>
      <c r="LV136" s="175"/>
      <c r="LW136" s="174">
        <v>160</v>
      </c>
      <c r="LX136" s="573"/>
      <c r="LY136" s="175"/>
      <c r="LZ136" s="174">
        <v>160</v>
      </c>
      <c r="MA136" s="573"/>
      <c r="MB136" s="175"/>
      <c r="MC136" s="174">
        <v>160</v>
      </c>
      <c r="MD136" s="573"/>
      <c r="ME136" s="175"/>
      <c r="MF136" s="174">
        <v>160</v>
      </c>
      <c r="MG136" s="573"/>
      <c r="MH136" s="175"/>
      <c r="MI136" s="174">
        <v>160</v>
      </c>
      <c r="MJ136" s="573"/>
      <c r="MK136" s="175"/>
      <c r="ML136" s="174">
        <v>160</v>
      </c>
      <c r="MM136" s="573"/>
      <c r="MN136" s="175"/>
      <c r="MO136" s="174">
        <v>160</v>
      </c>
      <c r="MP136" s="573"/>
      <c r="MQ136" s="175"/>
      <c r="MR136" s="174">
        <v>160</v>
      </c>
      <c r="MS136" s="573"/>
      <c r="MT136" s="175"/>
      <c r="MU136" s="278">
        <f t="shared" ref="MU136:MU199" si="158">FLOOR(IF($Z136="Ne",0,IF(IF(LL136="",0,((30/(LK136*$F136)*(LK136*$F136-LL136))/30))+IF(LO136="",0,((30/(LN136*$F136)*(LN136*$F136-LO136))/30))+IF(LR136="",0,((30/(LQ136*$F136)*(LQ136*$F136-LR136))/30))+IF(LU136="",0,((30/(LT136*$F136)*(LT136*$F136-LU136))/30))+IF(LX136="",0,((30/(LW136*$F136)*(LW136*$F136-LX136))/30))+IF(MA136="",0,((30/(LZ136*$F136)*(LZ136*$F136-MA136))/30))+IF(MD136="",0,((30/(MC136*$F136)*(MC136*$F136-MD136))/30))+IF(MG136="",0,((30/(MF136*$F136)*(MF136*$F136-MG136))/30))+IF(MJ136="",0,((30/(MI136*$F136)*(MI136*$F136-MJ136))/30))+IF(MM136="",0,((30/(ML136*$F136)*(ML136*$F136-MM136))/30))+IF(MP136="",0,((30/(MO136*$F136)*(MO136*$F136-MP136))/30))+IF(MS136="",0,((30/(MR136*$F136)*(MR136*$F136-MS136))/30))&gt;($E136-1-$BM136-$DC136-$ES136-$GI136-$HY136-$JO136-$LE136),$E136-1-$BM136-$DC136-$ES136-$GI136-$HY136-$JO136-$LE136,IF(LL136="",0,((30/(LK136*$F136)*(LK136*$F136-LL136))/30))+IF(LO136="",0,((30/(LN136*$F136)*(LN136*$F136-LO136))/30))+IF(LR136="",0,((30/(LQ136*$F136)*(LQ136*$F136-LR136))/30))+IF(LU136="",0,((30/(LT136*$F136)*(LT136*$F136-LU136))/30))+IF(LX136="",0,((30/(LW136*$F136)*(LW136*$F136-LX136))/30))+IF(MA136="",0,((30/(LZ136*$F136)*(LZ136*$F136-MA136))/30))+IF(MD136="",0,((30/(MC136*$F136)*(MC136*$F136-MD136))/30))+IF(MG136="",0,((30/(MF136*$F136)*(MF136*$F136-MG136))/30))+IF(MJ136="",0,((30/(MI136*$F136)*(MI136*$F136-MJ136))/30))+IF(MM136="",0,((30/(ML136*$F136)*(ML136*$F136-MM136))/30))+IF(MP136="",0,((30/(MO136*$F136)*(MO136*$F136-MP136))/30))+IF(MS136="",0,((30/(MR136*$F136)*(MR136*$F136-MS136))/30)))),0.01)</f>
        <v>0</v>
      </c>
      <c r="MV136" s="279">
        <f t="shared" ref="MV136:MV199" si="159">ROUND(MU136*$I136,2)</f>
        <v>0</v>
      </c>
      <c r="MW136" s="280">
        <f t="shared" ref="MW136:MW199" si="160">FLOOR(IF($Z136="Ne",0,IF(OR($M136=0,$M136=""),0,IF(IF(LM136="Ano",IF(LL136="",0,((30/(LK136*$F136)*(LK136*$F136-LL136))/30)),0)+IF(LP136="Ano",IF(LO136="",0,((30/(LN136*$F136)*(LN136*$F136-LO136))/30)),0)+IF(LS136="Ano",IF(LR136="",0,((30/(LQ136*$F136)*(LQ136*$F136-LR136))/30)),0)+IF(LV136="Ano",IF(LU136="",0,((30/(LT136*$F136)*(LT136*$F136-LU136))/30)),0)+IF(LY136="Ano",IF(LX136="",0,((30/(LW136*$F136)*(LW136*$F136-LX136))/30)),0)+IF(MB136="Ano",IF(MA136="",0,((30/(LZ136*$F136)*(LZ136*$F136-MA136))/30)),0)+IF(ME136="Ano",IF(MD136="",0,((30/(MC136*$F136)*(MC136*$F136-MD136))/30)),0)+IF(MH136="Ano",IF(MG136="",0,((30/(MF136*$F136)*(MF136*$F136-MG136))/30)),0)+IF(MK136="Ano",IF(MJ136="",0,((30/(MI136*$F136)*(MI136*$F136-MJ136))/30)),0)+IF(MN136="Ano",IF(MM136="",0,((30/(ML136*$F136)*(ML136*$F136-MM136))/30)),0)+IF(MQ136="Ano",IF(MP136="",0,((30/(MO136*$F136)*(MO136*$F136-MP136))/30)),0)+IF(MT136="Ano",IF(MS136="",0,((30/(MR136*$F136)*(MR136*$F136-MS136))/30)),0)&gt;($M136-1-$BO136-$DE136-$EU136-$GK136-$IA136-$JQ136-$LG136),($M136-1-$BO136-$DE136-$EU136-$GK136-$IA136-$JQ136-$LG136),IF(LM136="Ano",IF(LL136="",0,((30/(LK136*$F136)*(LK136*$F136-LL136))/30)),0)+IF(LP136="Ano",IF(LO136="",0,((30/(LN136*$F136)*(LN136*$F136-LO136))/30)),0)+IF(LS136="Ano",IF(LR136="",0,((30/(LQ136*$F136)*(LQ136*$F136-LR136))/30)),0)+IF(LV136="Ano",IF(LU136="",0,((30/(LT136*$F136)*(LT136*$F136-LU136))/30)),0)+IF(LY136="Ano",IF(LX136="",0,((30/(LW136*$F136)*(LW136*$F136-LX136))/30)),0)+IF(MB136="Ano",IF(MA136="",0,((30/(LZ136*$F136)*(LZ136*$F136-MA136))/30)),0)+IF(ME136="Ano",IF(MD136="",0,((30/(MC136*$F136)*(MC136*$F136-MD136))/30)),0)+IF(MH136="Ano",IF(MG136="",0,((30/(MF136*$F136)*(MF136*$F136-MG136))/30)),0)+IF(MK136="Ano",IF(MJ136="",0,((30/(MI136*$F136)*(MI136*$F136-MJ136))/30)),0)+IF(MN136="Ano",IF(MM136="",0,((30/(ML136*$F136)*(ML136*$F136-MM136))/30)),0)+IF(MQ136="Ano",IF(MP136="",0,((30/(MO136*$F136)*(MO136*$F136-MP136))/30)),0)+IF(MT136="Ano",IF(MS136="",0,((30/(MR136*$F136)*(MR136*$F136-MS136))/30)),0)))),0.01)</f>
        <v>0</v>
      </c>
      <c r="MX136" s="281">
        <f t="shared" ref="MX136:MX199" si="161">ROUND(MW136*$N136,2)</f>
        <v>0</v>
      </c>
      <c r="MY136" s="1"/>
      <c r="MZ136" s="1"/>
      <c r="NA136" s="174">
        <v>160</v>
      </c>
      <c r="NB136" s="573"/>
      <c r="NC136" s="175"/>
      <c r="ND136" s="174">
        <v>160</v>
      </c>
      <c r="NE136" s="573"/>
      <c r="NF136" s="175"/>
      <c r="NG136" s="174">
        <v>160</v>
      </c>
      <c r="NH136" s="573"/>
      <c r="NI136" s="175"/>
      <c r="NJ136" s="174">
        <v>160</v>
      </c>
      <c r="NK136" s="573"/>
      <c r="NL136" s="175"/>
      <c r="NM136" s="174">
        <v>160</v>
      </c>
      <c r="NN136" s="573"/>
      <c r="NO136" s="175"/>
      <c r="NP136" s="174">
        <v>160</v>
      </c>
      <c r="NQ136" s="573"/>
      <c r="NR136" s="175"/>
      <c r="NS136" s="174">
        <v>160</v>
      </c>
      <c r="NT136" s="573"/>
      <c r="NU136" s="175"/>
      <c r="NV136" s="174">
        <v>160</v>
      </c>
      <c r="NW136" s="573"/>
      <c r="NX136" s="175"/>
      <c r="NY136" s="174">
        <v>160</v>
      </c>
      <c r="NZ136" s="573"/>
      <c r="OA136" s="175"/>
      <c r="OB136" s="174">
        <v>160</v>
      </c>
      <c r="OC136" s="573"/>
      <c r="OD136" s="175"/>
      <c r="OE136" s="174">
        <v>160</v>
      </c>
      <c r="OF136" s="573"/>
      <c r="OG136" s="175"/>
      <c r="OH136" s="174">
        <v>160</v>
      </c>
      <c r="OI136" s="573"/>
      <c r="OJ136" s="175"/>
      <c r="OK136" s="278">
        <f t="shared" ref="OK136:OK199" si="162">FLOOR(IF($Z136="Ne",0,IF(IF(NB136="",0,((30/(NA136*$F136)*(NA136*$F136-NB136))/30))+IF(NE136="",0,((30/(ND136*$F136)*(ND136*$F136-NE136))/30))+IF(NH136="",0,((30/(NG136*$F136)*(NG136*$F136-NH136))/30))+IF(NK136="",0,((30/(NJ136*$F136)*(NJ136*$F136-NK136))/30))+IF(NN136="",0,((30/(NM136*$F136)*(NM136*$F136-NN136))/30))+IF(NQ136="",0,((30/(NP136*$F136)*(NP136*$F136-NQ136))/30))+IF(NT136="",0,((30/(NS136*$F136)*(NS136*$F136-NT136))/30))+IF(NW136="",0,((30/(NV136*$F136)*(NV136*$F136-NW136))/30))+IF(NZ136="",0,((30/(NY136*$F136)*(NY136*$F136-NZ136))/30))+IF(OC136="",0,((30/(OB136*$F136)*(OB136*$F136-OC136))/30))+IF(OF136="",0,((30/(OE136*$F136)*(OE136*$F136-OF136))/30))+IF(OI136="",0,((30/(OH136*$F136)*(OH136*$F136-OI136))/30))&gt;($E136-1-$BM136-$DC136-$ES136-$GI136-$HY136-$JO136-$LE136-$MU136),$E136-1-$BM136-$DC136-$ES136-$GI136-$HY136-$JO136-$LE136-$MU136,IF(NB136="",0,((30/(NA136*$F136)*(NA136*$F136-NB136))/30))+IF(NE136="",0,((30/(ND136*$F136)*(ND136*$F136-NE136))/30))+IF(NH136="",0,((30/(NG136*$F136)*(NG136*$F136-NH136))/30))+IF(NK136="",0,((30/(NJ136*$F136)*(NJ136*$F136-NK136))/30))+IF(NN136="",0,((30/(NM136*$F136)*(NM136*$F136-NN136))/30))+IF(NQ136="",0,((30/(NP136*$F136)*(NP136*$F136-NQ136))/30))+IF(NT136="",0,((30/(NS136*$F136)*(NS136*$F136-NT136))/30))+IF(NW136="",0,((30/(NV136*$F136)*(NV136*$F136-NW136))/30))+IF(NZ136="",0,((30/(NY136*$F136)*(NY136*$F136-NZ136))/30))+IF(OC136="",0,((30/(OB136*$F136)*(OB136*$F136-OC136))/30))+IF(OF136="",0,((30/(OE136*$F136)*(OE136*$F136-OF136))/30))+IF(OI136="",0,((30/(OH136*$F136)*(OH136*$F136-OI136))/30)))),0.01)</f>
        <v>0</v>
      </c>
      <c r="OL136" s="279">
        <f t="shared" ref="OL136:OL199" si="163">ROUND(OK136*$I136,2)</f>
        <v>0</v>
      </c>
      <c r="OM136" s="280">
        <f t="shared" ref="OM136:OM199" si="164">FLOOR(IF($Z136="Ne",0,IF(OR($M136=0,$M136=""),0,IF(IF(NC136="Ano",IF(NB136="",0,((30/(NA136*$F136)*(NA136*$F136-NB136))/30)),0)+IF(NF136="Ano",IF(NE136="",0,((30/(ND136*$F136)*(ND136*$F136-NE136))/30)),0)+IF(NI136="Ano",IF(NH136="",0,((30/(NG136*$F136)*(NG136*$F136-NH136))/30)),0)+IF(NL136="Ano",IF(NK136="",0,((30/(NJ136*$F136)*(NJ136*$F136-NK136))/30)),0)+IF(NO136="Ano",IF(NN136="",0,((30/(NM136*$F136)*(NM136*$F136-NN136))/30)),0)+IF(NR136="Ano",IF(NQ136="",0,((30/(NP136*$F136)*(NP136*$F136-NQ136))/30)),0)+IF(NU136="Ano",IF(NT136="",0,((30/(NS136*$F136)*(NS136*$F136-NT136))/30)),0)+IF(NX136="Ano",IF(NW136="",0,((30/(NV136*$F136)*(NV136*$F136-NW136))/30)),0)+IF(OA136="Ano",IF(NZ136="",0,((30/(NY136*$F136)*(NY136*$F136-NZ136))/30)),0)+IF(OD136="Ano",IF(OC136="",0,((30/(OB136*$F136)*(OB136*$F136-OC136))/30)),0)+IF(OG136="Ano",IF(OF136="",0,((30/(OE136*$F136)*(OE136*$F136-OF136))/30)),0)+IF(OJ136="Ano",IF(OI136="",0,((30/(OH136*$F136)*(OH136*$F136-OI136))/30)),0)&gt;($M136-1-$BO136-$DE136-$EU136-$GK136-$IA136-$JQ136-$LG136-$MW136),($M136-1-$BO136-$DE136-$EU136-$GK136-$IA136-$JQ136-$LG136-$MW136),IF(NC136="Ano",IF(NB136="",0,((30/(NA136*$F136)*(NA136*$F136-NB136))/30)),0)+IF(NF136="Ano",IF(NE136="",0,((30/(ND136*$F136)*(ND136*$F136-NE136))/30)),0)+IF(NI136="Ano",IF(NH136="",0,((30/(NG136*$F136)*(NG136*$F136-NH136))/30)),0)+IF(NL136="Ano",IF(NK136="",0,((30/(NJ136*$F136)*(NJ136*$F136-NK136))/30)),0)+IF(NO136="Ano",IF(NN136="",0,((30/(NM136*$F136)*(NM136*$F136-NN136))/30)),0)+IF(NR136="Ano",IF(NQ136="",0,((30/(NP136*$F136)*(NP136*$F136-NQ136))/30)),0)+IF(NU136="Ano",IF(NT136="",0,((30/(NS136*$F136)*(NS136*$F136-NT136))/30)),0)+IF(NX136="Ano",IF(NW136="",0,((30/(NV136*$F136)*(NV136*$F136-NW136))/30)),0)+IF(OA136="Ano",IF(NZ136="",0,((30/(NY136*$F136)*(NY136*$F136-NZ136))/30)),0)+IF(OD136="Ano",IF(OC136="",0,((30/(OB136*$F136)*(OB136*$F136-OC136))/30)),0)+IF(OG136="Ano",IF(OF136="",0,((30/(OE136*$F136)*(OE136*$F136-OF136))/30)),0)+IF(OJ136="Ano",IF(OI136="",0,((30/(OH136*$F136)*(OH136*$F136-OI136))/30)),0)))),0.01)</f>
        <v>0</v>
      </c>
      <c r="ON136" s="281">
        <f t="shared" ref="ON136:ON199" si="165">ROUND(OM136*$N136,2)</f>
        <v>0</v>
      </c>
      <c r="OO136" s="1"/>
      <c r="OP136" s="1"/>
      <c r="OQ136" s="571" t="s">
        <v>297</v>
      </c>
      <c r="OR136" s="577">
        <v>160</v>
      </c>
      <c r="OS136" s="573"/>
      <c r="OT136" s="175"/>
      <c r="OU136" s="278">
        <f t="shared" ref="OU136:OU199" si="166">FLOOR(IF($OQ136="Ne",0,IF(OS136="",0,((30/(OR136*F136)*(OR136*F136-OS136))/30))),0.01)</f>
        <v>0</v>
      </c>
      <c r="OV136" s="281">
        <f t="shared" ref="OV136:OV199" si="167">ROUND(OU136*I136,2)</f>
        <v>0</v>
      </c>
      <c r="OW136" s="280">
        <f t="shared" ref="OW136:OW199" si="168">FLOOR(IF(OR($M136=0,$M136=""),0,IF(OQ136="Ano",IF(OT136="Ano",OU136,0),0)),0.01)</f>
        <v>0</v>
      </c>
      <c r="OX136" s="281">
        <f t="shared" ref="OX136:OX199" si="169">ROUND(OW136*N136,2)</f>
        <v>0</v>
      </c>
      <c r="OY136" s="574"/>
      <c r="OZ136" s="1"/>
      <c r="PA136" s="1"/>
      <c r="PB136" s="274">
        <f t="shared" si="115"/>
        <v>0</v>
      </c>
      <c r="PC136" s="275">
        <f t="shared" si="116"/>
        <v>0</v>
      </c>
      <c r="PD136" s="280">
        <f t="shared" si="117"/>
        <v>0</v>
      </c>
      <c r="PE136" s="281">
        <f t="shared" si="118"/>
        <v>0</v>
      </c>
      <c r="PF136" s="276">
        <f t="shared" si="119"/>
        <v>0</v>
      </c>
      <c r="PG136" s="277">
        <f t="shared" si="120"/>
        <v>0</v>
      </c>
      <c r="PH136" s="280">
        <f t="shared" si="121"/>
        <v>0</v>
      </c>
      <c r="PI136" s="279">
        <f t="shared" si="122"/>
        <v>0</v>
      </c>
      <c r="PJ136" s="406">
        <f t="shared" si="111"/>
        <v>0</v>
      </c>
      <c r="PK136" s="368">
        <f t="shared" si="112"/>
        <v>0</v>
      </c>
      <c r="PL136" s="409" t="s">
        <v>338</v>
      </c>
      <c r="PM136" s="373" t="s">
        <v>338</v>
      </c>
      <c r="PN136" s="406">
        <f t="shared" si="113"/>
        <v>0</v>
      </c>
      <c r="PO136" s="368">
        <f t="shared" si="114"/>
        <v>0</v>
      </c>
      <c r="PR136" s="1"/>
    </row>
    <row r="137" spans="2:434" s="26" customFormat="1" ht="16.5" customHeight="1" x14ac:dyDescent="0.25">
      <c r="B137" s="118" t="s">
        <v>344</v>
      </c>
      <c r="C137" s="1094"/>
      <c r="D137" s="1095"/>
      <c r="E137" s="320"/>
      <c r="F137" s="656">
        <v>1</v>
      </c>
      <c r="G137" s="321"/>
      <c r="H137" s="122"/>
      <c r="I137" s="112">
        <f>INT(ROUND(F137,2)*(IF(RIGHT(G137,1)="*",data!$J$3*H137+(IF(H137&gt;0, data!$K$3,0)),(IF(G137&gt;0,data!$J$3*RIGHT(G137,5)+data!$K$3,0)))))</f>
        <v>0</v>
      </c>
      <c r="J137" s="112">
        <f t="shared" si="128"/>
        <v>0</v>
      </c>
      <c r="K137" s="112"/>
      <c r="L137" s="317"/>
      <c r="M137" s="316"/>
      <c r="N137" s="112">
        <f>INT(ROUND(F137,2)*(IF(J137&gt;0,(IF(L137="ano",data!$J$6,0)),0)))</f>
        <v>0</v>
      </c>
      <c r="O137" s="114">
        <f t="shared" si="125"/>
        <v>0</v>
      </c>
      <c r="P137" s="123">
        <f t="shared" si="126"/>
        <v>0</v>
      </c>
      <c r="R137" s="116" t="str">
        <f t="shared" si="123"/>
        <v/>
      </c>
      <c r="S137" s="688"/>
      <c r="T137" s="117" t="s">
        <v>338</v>
      </c>
      <c r="U137" s="377" t="str">
        <f t="shared" si="124"/>
        <v/>
      </c>
      <c r="V137" s="26">
        <f t="shared" si="127"/>
        <v>0</v>
      </c>
      <c r="W137" s="26">
        <f t="shared" si="129"/>
        <v>0</v>
      </c>
      <c r="X137" s="26">
        <f>IF(OR(G137=data!$I$18,G137=data!$I$19,G137=data!$I$20,G137=data!$I$21,G137=data!$I$22,G137=data!$I$23,G137=data!$I$24,G137=data!$I$25,G137=data!$I$26,G137=data!$I$27,G137=data!$I$28,G137=data!$I$29,G137=data!$I$30,G137=data!$I$31,G137=data!$I$32,G137=data!$I$33,G137=data!$I$34,G137=data!$I$35,G137=data!$I$36,G137=data!$I$37,G137=data!$I$38,G137=data!$I$39,G137=data!$I$40,G137=data!$I$41,G137=data!$I$42,G137=data!$I$43,G137=data!$I$44),1,0)</f>
        <v>0</v>
      </c>
      <c r="Z137" s="176" t="s">
        <v>297</v>
      </c>
      <c r="AA137" s="10"/>
      <c r="AB137" s="10"/>
      <c r="AC137" s="168">
        <v>160</v>
      </c>
      <c r="AD137" s="328"/>
      <c r="AE137" s="223"/>
      <c r="AF137" s="168">
        <v>160</v>
      </c>
      <c r="AG137" s="328"/>
      <c r="AH137" s="223"/>
      <c r="AI137" s="168">
        <v>160</v>
      </c>
      <c r="AJ137" s="328"/>
      <c r="AK137" s="223"/>
      <c r="AL137" s="168">
        <v>160</v>
      </c>
      <c r="AM137" s="328"/>
      <c r="AN137" s="223"/>
      <c r="AO137" s="168">
        <v>160</v>
      </c>
      <c r="AP137" s="328"/>
      <c r="AQ137" s="223"/>
      <c r="AR137" s="168">
        <v>160</v>
      </c>
      <c r="AS137" s="328"/>
      <c r="AT137" s="223"/>
      <c r="AU137" s="168">
        <v>160</v>
      </c>
      <c r="AV137" s="328"/>
      <c r="AW137" s="223"/>
      <c r="AX137" s="168">
        <v>160</v>
      </c>
      <c r="AY137" s="328"/>
      <c r="AZ137" s="223"/>
      <c r="BA137" s="168">
        <v>160</v>
      </c>
      <c r="BB137" s="328"/>
      <c r="BC137" s="223"/>
      <c r="BD137" s="168">
        <v>160</v>
      </c>
      <c r="BE137" s="328"/>
      <c r="BF137" s="223"/>
      <c r="BG137" s="168">
        <v>160</v>
      </c>
      <c r="BH137" s="328"/>
      <c r="BI137" s="223"/>
      <c r="BJ137" s="168">
        <v>160</v>
      </c>
      <c r="BK137" s="328"/>
      <c r="BL137" s="223"/>
      <c r="BM137" s="280">
        <f t="shared" si="130"/>
        <v>0</v>
      </c>
      <c r="BN137" s="279">
        <f t="shared" si="131"/>
        <v>0</v>
      </c>
      <c r="BO137" s="280">
        <f t="shared" si="132"/>
        <v>0</v>
      </c>
      <c r="BP137" s="281">
        <f t="shared" si="133"/>
        <v>0</v>
      </c>
      <c r="BQ137" s="1"/>
      <c r="BR137" s="1"/>
      <c r="BS137" s="164">
        <v>160</v>
      </c>
      <c r="BT137" s="327"/>
      <c r="BU137" s="177"/>
      <c r="BV137" s="164">
        <v>160</v>
      </c>
      <c r="BW137" s="327"/>
      <c r="BX137" s="177"/>
      <c r="BY137" s="164">
        <v>160</v>
      </c>
      <c r="BZ137" s="327"/>
      <c r="CA137" s="177"/>
      <c r="CB137" s="164">
        <v>160</v>
      </c>
      <c r="CC137" s="327"/>
      <c r="CD137" s="177"/>
      <c r="CE137" s="164">
        <v>160</v>
      </c>
      <c r="CF137" s="327"/>
      <c r="CG137" s="177"/>
      <c r="CH137" s="164">
        <v>160</v>
      </c>
      <c r="CI137" s="327"/>
      <c r="CJ137" s="177"/>
      <c r="CK137" s="164">
        <v>160</v>
      </c>
      <c r="CL137" s="327"/>
      <c r="CM137" s="177"/>
      <c r="CN137" s="164">
        <v>160</v>
      </c>
      <c r="CO137" s="327"/>
      <c r="CP137" s="177"/>
      <c r="CQ137" s="164">
        <v>160</v>
      </c>
      <c r="CR137" s="327"/>
      <c r="CS137" s="177"/>
      <c r="CT137" s="164">
        <v>160</v>
      </c>
      <c r="CU137" s="327"/>
      <c r="CV137" s="177"/>
      <c r="CW137" s="164">
        <v>160</v>
      </c>
      <c r="CX137" s="327"/>
      <c r="CY137" s="177"/>
      <c r="CZ137" s="164">
        <v>160</v>
      </c>
      <c r="DA137" s="327"/>
      <c r="DB137" s="177"/>
      <c r="DC137" s="278">
        <f t="shared" si="134"/>
        <v>0</v>
      </c>
      <c r="DD137" s="279">
        <f t="shared" si="135"/>
        <v>0</v>
      </c>
      <c r="DE137" s="280">
        <f t="shared" si="136"/>
        <v>0</v>
      </c>
      <c r="DF137" s="281">
        <f t="shared" si="137"/>
        <v>0</v>
      </c>
      <c r="DG137" s="1"/>
      <c r="DH137" s="1"/>
      <c r="DI137" s="164">
        <v>160</v>
      </c>
      <c r="DJ137" s="327"/>
      <c r="DK137" s="177"/>
      <c r="DL137" s="164">
        <v>160</v>
      </c>
      <c r="DM137" s="327"/>
      <c r="DN137" s="177"/>
      <c r="DO137" s="164">
        <v>160</v>
      </c>
      <c r="DP137" s="327"/>
      <c r="DQ137" s="177"/>
      <c r="DR137" s="164">
        <v>160</v>
      </c>
      <c r="DS137" s="327"/>
      <c r="DT137" s="177"/>
      <c r="DU137" s="164">
        <v>160</v>
      </c>
      <c r="DV137" s="327"/>
      <c r="DW137" s="177"/>
      <c r="DX137" s="164">
        <v>160</v>
      </c>
      <c r="DY137" s="327"/>
      <c r="DZ137" s="177"/>
      <c r="EA137" s="164">
        <v>160</v>
      </c>
      <c r="EB137" s="327"/>
      <c r="EC137" s="177"/>
      <c r="ED137" s="164">
        <v>160</v>
      </c>
      <c r="EE137" s="327"/>
      <c r="EF137" s="177"/>
      <c r="EG137" s="164">
        <v>160</v>
      </c>
      <c r="EH137" s="327"/>
      <c r="EI137" s="177"/>
      <c r="EJ137" s="164">
        <v>160</v>
      </c>
      <c r="EK137" s="327"/>
      <c r="EL137" s="177"/>
      <c r="EM137" s="164">
        <v>160</v>
      </c>
      <c r="EN137" s="327"/>
      <c r="EO137" s="177"/>
      <c r="EP137" s="164">
        <v>160</v>
      </c>
      <c r="EQ137" s="327"/>
      <c r="ER137" s="177"/>
      <c r="ES137" s="278">
        <f t="shared" si="138"/>
        <v>0</v>
      </c>
      <c r="ET137" s="279">
        <f t="shared" si="139"/>
        <v>0</v>
      </c>
      <c r="EU137" s="280">
        <f t="shared" si="140"/>
        <v>0</v>
      </c>
      <c r="EV137" s="281">
        <f t="shared" si="141"/>
        <v>0</v>
      </c>
      <c r="EW137" s="1"/>
      <c r="EX137" s="1"/>
      <c r="EY137" s="164">
        <v>160</v>
      </c>
      <c r="EZ137" s="327"/>
      <c r="FA137" s="177"/>
      <c r="FB137" s="164">
        <v>160</v>
      </c>
      <c r="FC137" s="327"/>
      <c r="FD137" s="177"/>
      <c r="FE137" s="164">
        <v>160</v>
      </c>
      <c r="FF137" s="327"/>
      <c r="FG137" s="177"/>
      <c r="FH137" s="164">
        <v>160</v>
      </c>
      <c r="FI137" s="327"/>
      <c r="FJ137" s="177"/>
      <c r="FK137" s="164">
        <v>160</v>
      </c>
      <c r="FL137" s="327"/>
      <c r="FM137" s="177"/>
      <c r="FN137" s="164">
        <v>160</v>
      </c>
      <c r="FO137" s="327"/>
      <c r="FP137" s="177"/>
      <c r="FQ137" s="164">
        <v>160</v>
      </c>
      <c r="FR137" s="327"/>
      <c r="FS137" s="177"/>
      <c r="FT137" s="164">
        <v>160</v>
      </c>
      <c r="FU137" s="327"/>
      <c r="FV137" s="177"/>
      <c r="FW137" s="164">
        <v>160</v>
      </c>
      <c r="FX137" s="327"/>
      <c r="FY137" s="177"/>
      <c r="FZ137" s="164">
        <v>160</v>
      </c>
      <c r="GA137" s="327"/>
      <c r="GB137" s="177"/>
      <c r="GC137" s="164">
        <v>160</v>
      </c>
      <c r="GD137" s="327"/>
      <c r="GE137" s="177"/>
      <c r="GF137" s="164">
        <v>160</v>
      </c>
      <c r="GG137" s="327"/>
      <c r="GH137" s="177"/>
      <c r="GI137" s="278">
        <f t="shared" si="142"/>
        <v>0</v>
      </c>
      <c r="GJ137" s="279">
        <f t="shared" si="143"/>
        <v>0</v>
      </c>
      <c r="GK137" s="280">
        <f t="shared" si="144"/>
        <v>0</v>
      </c>
      <c r="GL137" s="281">
        <f t="shared" si="145"/>
        <v>0</v>
      </c>
      <c r="GM137" s="1"/>
      <c r="GN137" s="1"/>
      <c r="GO137" s="164">
        <v>160</v>
      </c>
      <c r="GP137" s="327"/>
      <c r="GQ137" s="177"/>
      <c r="GR137" s="164">
        <v>160</v>
      </c>
      <c r="GS137" s="327"/>
      <c r="GT137" s="177"/>
      <c r="GU137" s="164">
        <v>160</v>
      </c>
      <c r="GV137" s="327"/>
      <c r="GW137" s="177"/>
      <c r="GX137" s="164">
        <v>160</v>
      </c>
      <c r="GY137" s="327"/>
      <c r="GZ137" s="177"/>
      <c r="HA137" s="164">
        <v>160</v>
      </c>
      <c r="HB137" s="327"/>
      <c r="HC137" s="177"/>
      <c r="HD137" s="164">
        <v>160</v>
      </c>
      <c r="HE137" s="327"/>
      <c r="HF137" s="177"/>
      <c r="HG137" s="164">
        <v>160</v>
      </c>
      <c r="HH137" s="327"/>
      <c r="HI137" s="177"/>
      <c r="HJ137" s="164">
        <v>160</v>
      </c>
      <c r="HK137" s="327"/>
      <c r="HL137" s="177"/>
      <c r="HM137" s="164">
        <v>160</v>
      </c>
      <c r="HN137" s="327"/>
      <c r="HO137" s="177"/>
      <c r="HP137" s="164">
        <v>160</v>
      </c>
      <c r="HQ137" s="327"/>
      <c r="HR137" s="177"/>
      <c r="HS137" s="164">
        <v>160</v>
      </c>
      <c r="HT137" s="327"/>
      <c r="HU137" s="177"/>
      <c r="HV137" s="164">
        <v>160</v>
      </c>
      <c r="HW137" s="327"/>
      <c r="HX137" s="177"/>
      <c r="HY137" s="278">
        <f t="shared" si="146"/>
        <v>0</v>
      </c>
      <c r="HZ137" s="279">
        <f t="shared" si="147"/>
        <v>0</v>
      </c>
      <c r="IA137" s="280">
        <f t="shared" si="148"/>
        <v>0</v>
      </c>
      <c r="IB137" s="281">
        <f t="shared" si="149"/>
        <v>0</v>
      </c>
      <c r="IC137" s="1"/>
      <c r="ID137" s="1"/>
      <c r="IE137" s="164">
        <v>160</v>
      </c>
      <c r="IF137" s="327"/>
      <c r="IG137" s="177"/>
      <c r="IH137" s="164">
        <v>160</v>
      </c>
      <c r="II137" s="327"/>
      <c r="IJ137" s="177"/>
      <c r="IK137" s="164">
        <v>160</v>
      </c>
      <c r="IL137" s="327"/>
      <c r="IM137" s="177"/>
      <c r="IN137" s="164">
        <v>160</v>
      </c>
      <c r="IO137" s="327"/>
      <c r="IP137" s="177"/>
      <c r="IQ137" s="164">
        <v>160</v>
      </c>
      <c r="IR137" s="327"/>
      <c r="IS137" s="177"/>
      <c r="IT137" s="164">
        <v>160</v>
      </c>
      <c r="IU137" s="327"/>
      <c r="IV137" s="177"/>
      <c r="IW137" s="164">
        <v>160</v>
      </c>
      <c r="IX137" s="327"/>
      <c r="IY137" s="177"/>
      <c r="IZ137" s="164">
        <v>160</v>
      </c>
      <c r="JA137" s="327"/>
      <c r="JB137" s="177"/>
      <c r="JC137" s="164">
        <v>160</v>
      </c>
      <c r="JD137" s="327"/>
      <c r="JE137" s="177"/>
      <c r="JF137" s="164">
        <v>160</v>
      </c>
      <c r="JG137" s="327"/>
      <c r="JH137" s="177"/>
      <c r="JI137" s="164">
        <v>160</v>
      </c>
      <c r="JJ137" s="327"/>
      <c r="JK137" s="177"/>
      <c r="JL137" s="164">
        <v>160</v>
      </c>
      <c r="JM137" s="327"/>
      <c r="JN137" s="177"/>
      <c r="JO137" s="278">
        <f t="shared" si="150"/>
        <v>0</v>
      </c>
      <c r="JP137" s="279">
        <f t="shared" si="151"/>
        <v>0</v>
      </c>
      <c r="JQ137" s="280">
        <f t="shared" si="152"/>
        <v>0</v>
      </c>
      <c r="JR137" s="281">
        <f t="shared" si="153"/>
        <v>0</v>
      </c>
      <c r="JS137" s="1"/>
      <c r="JT137" s="1"/>
      <c r="JU137" s="164">
        <v>160</v>
      </c>
      <c r="JV137" s="327"/>
      <c r="JW137" s="177"/>
      <c r="JX137" s="164">
        <v>160</v>
      </c>
      <c r="JY137" s="327"/>
      <c r="JZ137" s="177"/>
      <c r="KA137" s="164">
        <v>160</v>
      </c>
      <c r="KB137" s="327"/>
      <c r="KC137" s="177"/>
      <c r="KD137" s="164">
        <v>160</v>
      </c>
      <c r="KE137" s="327"/>
      <c r="KF137" s="177"/>
      <c r="KG137" s="164">
        <v>160</v>
      </c>
      <c r="KH137" s="327"/>
      <c r="KI137" s="177"/>
      <c r="KJ137" s="164">
        <v>160</v>
      </c>
      <c r="KK137" s="327"/>
      <c r="KL137" s="177"/>
      <c r="KM137" s="164">
        <v>160</v>
      </c>
      <c r="KN137" s="327"/>
      <c r="KO137" s="177"/>
      <c r="KP137" s="164">
        <v>160</v>
      </c>
      <c r="KQ137" s="327"/>
      <c r="KR137" s="177"/>
      <c r="KS137" s="164">
        <v>160</v>
      </c>
      <c r="KT137" s="327"/>
      <c r="KU137" s="177"/>
      <c r="KV137" s="164">
        <v>160</v>
      </c>
      <c r="KW137" s="327"/>
      <c r="KX137" s="177"/>
      <c r="KY137" s="164">
        <v>160</v>
      </c>
      <c r="KZ137" s="327"/>
      <c r="LA137" s="177"/>
      <c r="LB137" s="164">
        <v>160</v>
      </c>
      <c r="LC137" s="327"/>
      <c r="LD137" s="177"/>
      <c r="LE137" s="278">
        <f t="shared" si="154"/>
        <v>0</v>
      </c>
      <c r="LF137" s="279">
        <f t="shared" si="155"/>
        <v>0</v>
      </c>
      <c r="LG137" s="280">
        <f t="shared" si="156"/>
        <v>0</v>
      </c>
      <c r="LH137" s="281">
        <f t="shared" si="157"/>
        <v>0</v>
      </c>
      <c r="LI137" s="1"/>
      <c r="LJ137" s="1"/>
      <c r="LK137" s="164">
        <v>160</v>
      </c>
      <c r="LL137" s="327"/>
      <c r="LM137" s="177"/>
      <c r="LN137" s="164">
        <v>160</v>
      </c>
      <c r="LO137" s="327"/>
      <c r="LP137" s="177"/>
      <c r="LQ137" s="164">
        <v>160</v>
      </c>
      <c r="LR137" s="327"/>
      <c r="LS137" s="177"/>
      <c r="LT137" s="164">
        <v>160</v>
      </c>
      <c r="LU137" s="327"/>
      <c r="LV137" s="177"/>
      <c r="LW137" s="164">
        <v>160</v>
      </c>
      <c r="LX137" s="327"/>
      <c r="LY137" s="177"/>
      <c r="LZ137" s="164">
        <v>160</v>
      </c>
      <c r="MA137" s="327"/>
      <c r="MB137" s="177"/>
      <c r="MC137" s="164">
        <v>160</v>
      </c>
      <c r="MD137" s="327"/>
      <c r="ME137" s="177"/>
      <c r="MF137" s="164">
        <v>160</v>
      </c>
      <c r="MG137" s="327"/>
      <c r="MH137" s="177"/>
      <c r="MI137" s="164">
        <v>160</v>
      </c>
      <c r="MJ137" s="327"/>
      <c r="MK137" s="177"/>
      <c r="ML137" s="164">
        <v>160</v>
      </c>
      <c r="MM137" s="327"/>
      <c r="MN137" s="177"/>
      <c r="MO137" s="164">
        <v>160</v>
      </c>
      <c r="MP137" s="327"/>
      <c r="MQ137" s="177"/>
      <c r="MR137" s="164">
        <v>160</v>
      </c>
      <c r="MS137" s="327"/>
      <c r="MT137" s="177"/>
      <c r="MU137" s="278">
        <f t="shared" si="158"/>
        <v>0</v>
      </c>
      <c r="MV137" s="279">
        <f t="shared" si="159"/>
        <v>0</v>
      </c>
      <c r="MW137" s="280">
        <f t="shared" si="160"/>
        <v>0</v>
      </c>
      <c r="MX137" s="281">
        <f t="shared" si="161"/>
        <v>0</v>
      </c>
      <c r="MY137" s="1"/>
      <c r="MZ137" s="1"/>
      <c r="NA137" s="164">
        <v>160</v>
      </c>
      <c r="NB137" s="327"/>
      <c r="NC137" s="177"/>
      <c r="ND137" s="164">
        <v>160</v>
      </c>
      <c r="NE137" s="327"/>
      <c r="NF137" s="177"/>
      <c r="NG137" s="164">
        <v>160</v>
      </c>
      <c r="NH137" s="327"/>
      <c r="NI137" s="177"/>
      <c r="NJ137" s="164">
        <v>160</v>
      </c>
      <c r="NK137" s="327"/>
      <c r="NL137" s="177"/>
      <c r="NM137" s="164">
        <v>160</v>
      </c>
      <c r="NN137" s="327"/>
      <c r="NO137" s="177"/>
      <c r="NP137" s="164">
        <v>160</v>
      </c>
      <c r="NQ137" s="327"/>
      <c r="NR137" s="177"/>
      <c r="NS137" s="164">
        <v>160</v>
      </c>
      <c r="NT137" s="327"/>
      <c r="NU137" s="177"/>
      <c r="NV137" s="164">
        <v>160</v>
      </c>
      <c r="NW137" s="327"/>
      <c r="NX137" s="177"/>
      <c r="NY137" s="164">
        <v>160</v>
      </c>
      <c r="NZ137" s="327"/>
      <c r="OA137" s="177"/>
      <c r="OB137" s="164">
        <v>160</v>
      </c>
      <c r="OC137" s="327"/>
      <c r="OD137" s="177"/>
      <c r="OE137" s="164">
        <v>160</v>
      </c>
      <c r="OF137" s="327"/>
      <c r="OG137" s="177"/>
      <c r="OH137" s="164">
        <v>160</v>
      </c>
      <c r="OI137" s="327"/>
      <c r="OJ137" s="177"/>
      <c r="OK137" s="278">
        <f t="shared" si="162"/>
        <v>0</v>
      </c>
      <c r="OL137" s="279">
        <f t="shared" si="163"/>
        <v>0</v>
      </c>
      <c r="OM137" s="280">
        <f t="shared" si="164"/>
        <v>0</v>
      </c>
      <c r="ON137" s="281">
        <f t="shared" si="165"/>
        <v>0</v>
      </c>
      <c r="OO137" s="1"/>
      <c r="OP137" s="1"/>
      <c r="OQ137" s="283" t="s">
        <v>297</v>
      </c>
      <c r="OR137" s="354">
        <v>160</v>
      </c>
      <c r="OS137" s="327"/>
      <c r="OT137" s="177"/>
      <c r="OU137" s="278">
        <f t="shared" si="166"/>
        <v>0</v>
      </c>
      <c r="OV137" s="281">
        <f t="shared" si="167"/>
        <v>0</v>
      </c>
      <c r="OW137" s="280">
        <f t="shared" si="168"/>
        <v>0</v>
      </c>
      <c r="OX137" s="281">
        <f t="shared" si="169"/>
        <v>0</v>
      </c>
      <c r="OY137" s="293"/>
      <c r="OZ137" s="1"/>
      <c r="PA137" s="1"/>
      <c r="PB137" s="274">
        <f t="shared" si="115"/>
        <v>0</v>
      </c>
      <c r="PC137" s="275">
        <f t="shared" si="116"/>
        <v>0</v>
      </c>
      <c r="PD137" s="280">
        <f t="shared" si="117"/>
        <v>0</v>
      </c>
      <c r="PE137" s="281">
        <f t="shared" si="118"/>
        <v>0</v>
      </c>
      <c r="PF137" s="276">
        <f t="shared" si="119"/>
        <v>0</v>
      </c>
      <c r="PG137" s="277">
        <f t="shared" si="120"/>
        <v>0</v>
      </c>
      <c r="PH137" s="280">
        <f t="shared" si="121"/>
        <v>0</v>
      </c>
      <c r="PI137" s="279">
        <f t="shared" si="122"/>
        <v>0</v>
      </c>
      <c r="PJ137" s="406">
        <f t="shared" si="111"/>
        <v>0</v>
      </c>
      <c r="PK137" s="368">
        <f t="shared" si="112"/>
        <v>0</v>
      </c>
      <c r="PL137" s="409" t="s">
        <v>338</v>
      </c>
      <c r="PM137" s="373" t="s">
        <v>338</v>
      </c>
      <c r="PN137" s="406">
        <f t="shared" si="113"/>
        <v>0</v>
      </c>
      <c r="PO137" s="368">
        <f t="shared" si="114"/>
        <v>0</v>
      </c>
      <c r="PR137" s="1"/>
    </row>
    <row r="138" spans="2:434" s="26" customFormat="1" ht="15" hidden="1" customHeight="1" x14ac:dyDescent="0.25">
      <c r="B138" s="118"/>
      <c r="C138" s="1092"/>
      <c r="D138" s="1093"/>
      <c r="E138" s="590"/>
      <c r="F138" s="656"/>
      <c r="G138" s="591"/>
      <c r="H138" s="119"/>
      <c r="I138" s="112">
        <f>INT(ROUND(F138,2)*(IF(RIGHT(G138,1)="*",data!$J$3*H138+(IF(H138&gt;0, data!$K$3,0)),(IF(G138&gt;0,data!$J$3*RIGHT(G138,5)+data!$K$3,0)))))</f>
        <v>0</v>
      </c>
      <c r="J138" s="112">
        <f t="shared" si="128"/>
        <v>0</v>
      </c>
      <c r="K138" s="112"/>
      <c r="L138" s="537"/>
      <c r="M138" s="536"/>
      <c r="N138" s="112">
        <f>INT(ROUND(F138,2)*(IF(J138&gt;0,(IF(L138="ano",data!$J$6,0)),0)))</f>
        <v>0</v>
      </c>
      <c r="O138" s="114">
        <f t="shared" si="125"/>
        <v>0</v>
      </c>
      <c r="P138" s="123">
        <f t="shared" si="126"/>
        <v>0</v>
      </c>
      <c r="R138" s="116" t="str">
        <f t="shared" si="123"/>
        <v/>
      </c>
      <c r="S138" s="688"/>
      <c r="T138" s="117" t="s">
        <v>338</v>
      </c>
      <c r="U138" s="377" t="str">
        <f t="shared" si="124"/>
        <v/>
      </c>
      <c r="V138" s="26">
        <f t="shared" si="127"/>
        <v>0</v>
      </c>
      <c r="W138" s="26">
        <f t="shared" si="129"/>
        <v>0</v>
      </c>
      <c r="X138" s="26">
        <f>IF(OR(G138=data!$I$18,G138=data!$I$19,G138=data!$I$20,G138=data!$I$21,G138=data!$I$22,G138=data!$I$23,G138=data!$I$24,G138=data!$I$25,G138=data!$I$26,G138=data!$I$27,G138=data!$I$28,G138=data!$I$29,G138=data!$I$30,G138=data!$I$31,G138=data!$I$32,G138=data!$I$33,G138=data!$I$34,G138=data!$I$35,G138=data!$I$36,G138=data!$I$37,G138=data!$I$38,G138=data!$I$39,G138=data!$I$40,G138=data!$I$41,G138=data!$I$42,G138=data!$I$43,G138=data!$I$44),1,0)</f>
        <v>0</v>
      </c>
      <c r="Z138" s="173" t="s">
        <v>297</v>
      </c>
      <c r="AA138" s="10"/>
      <c r="AB138" s="10"/>
      <c r="AC138" s="560">
        <v>160</v>
      </c>
      <c r="AD138" s="561"/>
      <c r="AE138" s="562"/>
      <c r="AF138" s="560">
        <v>160</v>
      </c>
      <c r="AG138" s="561"/>
      <c r="AH138" s="562"/>
      <c r="AI138" s="560">
        <v>160</v>
      </c>
      <c r="AJ138" s="561"/>
      <c r="AK138" s="562"/>
      <c r="AL138" s="560">
        <v>160</v>
      </c>
      <c r="AM138" s="561"/>
      <c r="AN138" s="562"/>
      <c r="AO138" s="560">
        <v>160</v>
      </c>
      <c r="AP138" s="561"/>
      <c r="AQ138" s="562"/>
      <c r="AR138" s="560">
        <v>160</v>
      </c>
      <c r="AS138" s="561"/>
      <c r="AT138" s="562"/>
      <c r="AU138" s="560">
        <v>160</v>
      </c>
      <c r="AV138" s="561"/>
      <c r="AW138" s="562"/>
      <c r="AX138" s="560">
        <v>160</v>
      </c>
      <c r="AY138" s="561"/>
      <c r="AZ138" s="562"/>
      <c r="BA138" s="560">
        <v>160</v>
      </c>
      <c r="BB138" s="561"/>
      <c r="BC138" s="562"/>
      <c r="BD138" s="560">
        <v>160</v>
      </c>
      <c r="BE138" s="561"/>
      <c r="BF138" s="562"/>
      <c r="BG138" s="560">
        <v>160</v>
      </c>
      <c r="BH138" s="561"/>
      <c r="BI138" s="562"/>
      <c r="BJ138" s="560">
        <v>160</v>
      </c>
      <c r="BK138" s="561"/>
      <c r="BL138" s="562"/>
      <c r="BM138" s="280">
        <f t="shared" si="130"/>
        <v>0</v>
      </c>
      <c r="BN138" s="279">
        <f t="shared" si="131"/>
        <v>0</v>
      </c>
      <c r="BO138" s="280">
        <f t="shared" si="132"/>
        <v>0</v>
      </c>
      <c r="BP138" s="281">
        <f t="shared" si="133"/>
        <v>0</v>
      </c>
      <c r="BQ138" s="1"/>
      <c r="BR138" s="1"/>
      <c r="BS138" s="174">
        <v>160</v>
      </c>
      <c r="BT138" s="573"/>
      <c r="BU138" s="175"/>
      <c r="BV138" s="174">
        <v>160</v>
      </c>
      <c r="BW138" s="573"/>
      <c r="BX138" s="175"/>
      <c r="BY138" s="174">
        <v>160</v>
      </c>
      <c r="BZ138" s="573"/>
      <c r="CA138" s="175"/>
      <c r="CB138" s="174">
        <v>160</v>
      </c>
      <c r="CC138" s="573"/>
      <c r="CD138" s="175"/>
      <c r="CE138" s="174">
        <v>160</v>
      </c>
      <c r="CF138" s="573"/>
      <c r="CG138" s="175"/>
      <c r="CH138" s="174">
        <v>160</v>
      </c>
      <c r="CI138" s="573"/>
      <c r="CJ138" s="175"/>
      <c r="CK138" s="174">
        <v>160</v>
      </c>
      <c r="CL138" s="573"/>
      <c r="CM138" s="175"/>
      <c r="CN138" s="174">
        <v>160</v>
      </c>
      <c r="CO138" s="573"/>
      <c r="CP138" s="175"/>
      <c r="CQ138" s="174">
        <v>160</v>
      </c>
      <c r="CR138" s="573"/>
      <c r="CS138" s="175"/>
      <c r="CT138" s="174">
        <v>160</v>
      </c>
      <c r="CU138" s="573"/>
      <c r="CV138" s="175"/>
      <c r="CW138" s="174">
        <v>160</v>
      </c>
      <c r="CX138" s="573"/>
      <c r="CY138" s="175"/>
      <c r="CZ138" s="174">
        <v>160</v>
      </c>
      <c r="DA138" s="573"/>
      <c r="DB138" s="175"/>
      <c r="DC138" s="278">
        <f t="shared" si="134"/>
        <v>0</v>
      </c>
      <c r="DD138" s="279">
        <f t="shared" si="135"/>
        <v>0</v>
      </c>
      <c r="DE138" s="280">
        <f t="shared" si="136"/>
        <v>0</v>
      </c>
      <c r="DF138" s="281">
        <f t="shared" si="137"/>
        <v>0</v>
      </c>
      <c r="DG138" s="1"/>
      <c r="DH138" s="1"/>
      <c r="DI138" s="174">
        <v>160</v>
      </c>
      <c r="DJ138" s="573"/>
      <c r="DK138" s="175"/>
      <c r="DL138" s="174">
        <v>160</v>
      </c>
      <c r="DM138" s="573"/>
      <c r="DN138" s="175"/>
      <c r="DO138" s="174">
        <v>160</v>
      </c>
      <c r="DP138" s="573"/>
      <c r="DQ138" s="175"/>
      <c r="DR138" s="174">
        <v>160</v>
      </c>
      <c r="DS138" s="573"/>
      <c r="DT138" s="175"/>
      <c r="DU138" s="174">
        <v>160</v>
      </c>
      <c r="DV138" s="573"/>
      <c r="DW138" s="175"/>
      <c r="DX138" s="174">
        <v>160</v>
      </c>
      <c r="DY138" s="573"/>
      <c r="DZ138" s="175"/>
      <c r="EA138" s="174">
        <v>160</v>
      </c>
      <c r="EB138" s="573"/>
      <c r="EC138" s="175"/>
      <c r="ED138" s="174">
        <v>160</v>
      </c>
      <c r="EE138" s="573"/>
      <c r="EF138" s="175"/>
      <c r="EG138" s="174">
        <v>160</v>
      </c>
      <c r="EH138" s="573"/>
      <c r="EI138" s="175"/>
      <c r="EJ138" s="174">
        <v>160</v>
      </c>
      <c r="EK138" s="573"/>
      <c r="EL138" s="175"/>
      <c r="EM138" s="174">
        <v>160</v>
      </c>
      <c r="EN138" s="573"/>
      <c r="EO138" s="175"/>
      <c r="EP138" s="174">
        <v>160</v>
      </c>
      <c r="EQ138" s="573"/>
      <c r="ER138" s="175"/>
      <c r="ES138" s="278">
        <f t="shared" si="138"/>
        <v>0</v>
      </c>
      <c r="ET138" s="279">
        <f t="shared" si="139"/>
        <v>0</v>
      </c>
      <c r="EU138" s="280">
        <f t="shared" si="140"/>
        <v>0</v>
      </c>
      <c r="EV138" s="281">
        <f t="shared" si="141"/>
        <v>0</v>
      </c>
      <c r="EW138" s="1"/>
      <c r="EX138" s="1"/>
      <c r="EY138" s="174">
        <v>160</v>
      </c>
      <c r="EZ138" s="573"/>
      <c r="FA138" s="175"/>
      <c r="FB138" s="174">
        <v>160</v>
      </c>
      <c r="FC138" s="573"/>
      <c r="FD138" s="175"/>
      <c r="FE138" s="174">
        <v>160</v>
      </c>
      <c r="FF138" s="573"/>
      <c r="FG138" s="175"/>
      <c r="FH138" s="174">
        <v>160</v>
      </c>
      <c r="FI138" s="573"/>
      <c r="FJ138" s="175"/>
      <c r="FK138" s="174">
        <v>160</v>
      </c>
      <c r="FL138" s="573"/>
      <c r="FM138" s="175"/>
      <c r="FN138" s="174">
        <v>160</v>
      </c>
      <c r="FO138" s="573"/>
      <c r="FP138" s="175"/>
      <c r="FQ138" s="174">
        <v>160</v>
      </c>
      <c r="FR138" s="573"/>
      <c r="FS138" s="175"/>
      <c r="FT138" s="174">
        <v>160</v>
      </c>
      <c r="FU138" s="573"/>
      <c r="FV138" s="175"/>
      <c r="FW138" s="174">
        <v>160</v>
      </c>
      <c r="FX138" s="573"/>
      <c r="FY138" s="175"/>
      <c r="FZ138" s="174">
        <v>160</v>
      </c>
      <c r="GA138" s="573"/>
      <c r="GB138" s="175"/>
      <c r="GC138" s="174">
        <v>160</v>
      </c>
      <c r="GD138" s="573"/>
      <c r="GE138" s="175"/>
      <c r="GF138" s="174">
        <v>160</v>
      </c>
      <c r="GG138" s="573"/>
      <c r="GH138" s="175"/>
      <c r="GI138" s="278">
        <f t="shared" si="142"/>
        <v>0</v>
      </c>
      <c r="GJ138" s="279">
        <f t="shared" si="143"/>
        <v>0</v>
      </c>
      <c r="GK138" s="280">
        <f t="shared" si="144"/>
        <v>0</v>
      </c>
      <c r="GL138" s="281">
        <f t="shared" si="145"/>
        <v>0</v>
      </c>
      <c r="GM138" s="1"/>
      <c r="GN138" s="1"/>
      <c r="GO138" s="174">
        <v>160</v>
      </c>
      <c r="GP138" s="573"/>
      <c r="GQ138" s="175"/>
      <c r="GR138" s="174">
        <v>160</v>
      </c>
      <c r="GS138" s="573"/>
      <c r="GT138" s="175"/>
      <c r="GU138" s="174">
        <v>160</v>
      </c>
      <c r="GV138" s="573"/>
      <c r="GW138" s="175"/>
      <c r="GX138" s="174">
        <v>160</v>
      </c>
      <c r="GY138" s="573"/>
      <c r="GZ138" s="175"/>
      <c r="HA138" s="174">
        <v>160</v>
      </c>
      <c r="HB138" s="573"/>
      <c r="HC138" s="175"/>
      <c r="HD138" s="174">
        <v>160</v>
      </c>
      <c r="HE138" s="573"/>
      <c r="HF138" s="175"/>
      <c r="HG138" s="174">
        <v>160</v>
      </c>
      <c r="HH138" s="573"/>
      <c r="HI138" s="175"/>
      <c r="HJ138" s="174">
        <v>160</v>
      </c>
      <c r="HK138" s="573"/>
      <c r="HL138" s="175"/>
      <c r="HM138" s="174">
        <v>160</v>
      </c>
      <c r="HN138" s="573"/>
      <c r="HO138" s="175"/>
      <c r="HP138" s="174">
        <v>160</v>
      </c>
      <c r="HQ138" s="573"/>
      <c r="HR138" s="175"/>
      <c r="HS138" s="174">
        <v>160</v>
      </c>
      <c r="HT138" s="573"/>
      <c r="HU138" s="175"/>
      <c r="HV138" s="174">
        <v>160</v>
      </c>
      <c r="HW138" s="573"/>
      <c r="HX138" s="175"/>
      <c r="HY138" s="278">
        <f t="shared" si="146"/>
        <v>0</v>
      </c>
      <c r="HZ138" s="279">
        <f t="shared" si="147"/>
        <v>0</v>
      </c>
      <c r="IA138" s="280">
        <f t="shared" si="148"/>
        <v>0</v>
      </c>
      <c r="IB138" s="281">
        <f t="shared" si="149"/>
        <v>0</v>
      </c>
      <c r="IC138" s="1"/>
      <c r="ID138" s="1"/>
      <c r="IE138" s="174">
        <v>160</v>
      </c>
      <c r="IF138" s="573"/>
      <c r="IG138" s="175"/>
      <c r="IH138" s="174">
        <v>160</v>
      </c>
      <c r="II138" s="573"/>
      <c r="IJ138" s="175"/>
      <c r="IK138" s="174">
        <v>160</v>
      </c>
      <c r="IL138" s="573"/>
      <c r="IM138" s="175"/>
      <c r="IN138" s="174">
        <v>160</v>
      </c>
      <c r="IO138" s="573"/>
      <c r="IP138" s="175"/>
      <c r="IQ138" s="174">
        <v>160</v>
      </c>
      <c r="IR138" s="573"/>
      <c r="IS138" s="175"/>
      <c r="IT138" s="174">
        <v>160</v>
      </c>
      <c r="IU138" s="573"/>
      <c r="IV138" s="175"/>
      <c r="IW138" s="174">
        <v>160</v>
      </c>
      <c r="IX138" s="573"/>
      <c r="IY138" s="175"/>
      <c r="IZ138" s="174">
        <v>160</v>
      </c>
      <c r="JA138" s="573"/>
      <c r="JB138" s="175"/>
      <c r="JC138" s="174">
        <v>160</v>
      </c>
      <c r="JD138" s="573"/>
      <c r="JE138" s="175"/>
      <c r="JF138" s="174">
        <v>160</v>
      </c>
      <c r="JG138" s="573"/>
      <c r="JH138" s="175"/>
      <c r="JI138" s="174">
        <v>160</v>
      </c>
      <c r="JJ138" s="573"/>
      <c r="JK138" s="175"/>
      <c r="JL138" s="174">
        <v>160</v>
      </c>
      <c r="JM138" s="573"/>
      <c r="JN138" s="175"/>
      <c r="JO138" s="278">
        <f t="shared" si="150"/>
        <v>0</v>
      </c>
      <c r="JP138" s="279">
        <f t="shared" si="151"/>
        <v>0</v>
      </c>
      <c r="JQ138" s="280">
        <f t="shared" si="152"/>
        <v>0</v>
      </c>
      <c r="JR138" s="281">
        <f t="shared" si="153"/>
        <v>0</v>
      </c>
      <c r="JS138" s="1"/>
      <c r="JT138" s="1"/>
      <c r="JU138" s="174">
        <v>160</v>
      </c>
      <c r="JV138" s="573"/>
      <c r="JW138" s="175"/>
      <c r="JX138" s="174">
        <v>160</v>
      </c>
      <c r="JY138" s="573"/>
      <c r="JZ138" s="175"/>
      <c r="KA138" s="174">
        <v>160</v>
      </c>
      <c r="KB138" s="573"/>
      <c r="KC138" s="175"/>
      <c r="KD138" s="174">
        <v>160</v>
      </c>
      <c r="KE138" s="573"/>
      <c r="KF138" s="175"/>
      <c r="KG138" s="174">
        <v>160</v>
      </c>
      <c r="KH138" s="573"/>
      <c r="KI138" s="175"/>
      <c r="KJ138" s="174">
        <v>160</v>
      </c>
      <c r="KK138" s="573"/>
      <c r="KL138" s="175"/>
      <c r="KM138" s="174">
        <v>160</v>
      </c>
      <c r="KN138" s="573"/>
      <c r="KO138" s="175"/>
      <c r="KP138" s="174">
        <v>160</v>
      </c>
      <c r="KQ138" s="573"/>
      <c r="KR138" s="175"/>
      <c r="KS138" s="174">
        <v>160</v>
      </c>
      <c r="KT138" s="573"/>
      <c r="KU138" s="175"/>
      <c r="KV138" s="174">
        <v>160</v>
      </c>
      <c r="KW138" s="573"/>
      <c r="KX138" s="175"/>
      <c r="KY138" s="174">
        <v>160</v>
      </c>
      <c r="KZ138" s="573"/>
      <c r="LA138" s="175"/>
      <c r="LB138" s="174">
        <v>160</v>
      </c>
      <c r="LC138" s="573"/>
      <c r="LD138" s="175"/>
      <c r="LE138" s="278">
        <f t="shared" si="154"/>
        <v>0</v>
      </c>
      <c r="LF138" s="279">
        <f t="shared" si="155"/>
        <v>0</v>
      </c>
      <c r="LG138" s="280">
        <f t="shared" si="156"/>
        <v>0</v>
      </c>
      <c r="LH138" s="281">
        <f t="shared" si="157"/>
        <v>0</v>
      </c>
      <c r="LI138" s="1"/>
      <c r="LJ138" s="1"/>
      <c r="LK138" s="174">
        <v>160</v>
      </c>
      <c r="LL138" s="573"/>
      <c r="LM138" s="175"/>
      <c r="LN138" s="174">
        <v>160</v>
      </c>
      <c r="LO138" s="573"/>
      <c r="LP138" s="175"/>
      <c r="LQ138" s="174">
        <v>160</v>
      </c>
      <c r="LR138" s="573"/>
      <c r="LS138" s="175"/>
      <c r="LT138" s="174">
        <v>160</v>
      </c>
      <c r="LU138" s="573"/>
      <c r="LV138" s="175"/>
      <c r="LW138" s="174">
        <v>160</v>
      </c>
      <c r="LX138" s="573"/>
      <c r="LY138" s="175"/>
      <c r="LZ138" s="174">
        <v>160</v>
      </c>
      <c r="MA138" s="573"/>
      <c r="MB138" s="175"/>
      <c r="MC138" s="174">
        <v>160</v>
      </c>
      <c r="MD138" s="573"/>
      <c r="ME138" s="175"/>
      <c r="MF138" s="174">
        <v>160</v>
      </c>
      <c r="MG138" s="573"/>
      <c r="MH138" s="175"/>
      <c r="MI138" s="174">
        <v>160</v>
      </c>
      <c r="MJ138" s="573"/>
      <c r="MK138" s="175"/>
      <c r="ML138" s="174">
        <v>160</v>
      </c>
      <c r="MM138" s="573"/>
      <c r="MN138" s="175"/>
      <c r="MO138" s="174">
        <v>160</v>
      </c>
      <c r="MP138" s="573"/>
      <c r="MQ138" s="175"/>
      <c r="MR138" s="174">
        <v>160</v>
      </c>
      <c r="MS138" s="573"/>
      <c r="MT138" s="175"/>
      <c r="MU138" s="278">
        <f t="shared" si="158"/>
        <v>0</v>
      </c>
      <c r="MV138" s="279">
        <f t="shared" si="159"/>
        <v>0</v>
      </c>
      <c r="MW138" s="280">
        <f t="shared" si="160"/>
        <v>0</v>
      </c>
      <c r="MX138" s="281">
        <f t="shared" si="161"/>
        <v>0</v>
      </c>
      <c r="MY138" s="1"/>
      <c r="MZ138" s="1"/>
      <c r="NA138" s="174">
        <v>160</v>
      </c>
      <c r="NB138" s="573"/>
      <c r="NC138" s="175"/>
      <c r="ND138" s="174">
        <v>160</v>
      </c>
      <c r="NE138" s="573"/>
      <c r="NF138" s="175"/>
      <c r="NG138" s="174">
        <v>160</v>
      </c>
      <c r="NH138" s="573"/>
      <c r="NI138" s="175"/>
      <c r="NJ138" s="174">
        <v>160</v>
      </c>
      <c r="NK138" s="573"/>
      <c r="NL138" s="175"/>
      <c r="NM138" s="174">
        <v>160</v>
      </c>
      <c r="NN138" s="573"/>
      <c r="NO138" s="175"/>
      <c r="NP138" s="174">
        <v>160</v>
      </c>
      <c r="NQ138" s="573"/>
      <c r="NR138" s="175"/>
      <c r="NS138" s="174">
        <v>160</v>
      </c>
      <c r="NT138" s="573"/>
      <c r="NU138" s="175"/>
      <c r="NV138" s="174">
        <v>160</v>
      </c>
      <c r="NW138" s="573"/>
      <c r="NX138" s="175"/>
      <c r="NY138" s="174">
        <v>160</v>
      </c>
      <c r="NZ138" s="573"/>
      <c r="OA138" s="175"/>
      <c r="OB138" s="174">
        <v>160</v>
      </c>
      <c r="OC138" s="573"/>
      <c r="OD138" s="175"/>
      <c r="OE138" s="174">
        <v>160</v>
      </c>
      <c r="OF138" s="573"/>
      <c r="OG138" s="175"/>
      <c r="OH138" s="174">
        <v>160</v>
      </c>
      <c r="OI138" s="573"/>
      <c r="OJ138" s="175"/>
      <c r="OK138" s="278">
        <f t="shared" si="162"/>
        <v>0</v>
      </c>
      <c r="OL138" s="279">
        <f t="shared" si="163"/>
        <v>0</v>
      </c>
      <c r="OM138" s="280">
        <f t="shared" si="164"/>
        <v>0</v>
      </c>
      <c r="ON138" s="281">
        <f t="shared" si="165"/>
        <v>0</v>
      </c>
      <c r="OO138" s="1"/>
      <c r="OP138" s="1"/>
      <c r="OQ138" s="571" t="s">
        <v>297</v>
      </c>
      <c r="OR138" s="577">
        <v>160</v>
      </c>
      <c r="OS138" s="573"/>
      <c r="OT138" s="175"/>
      <c r="OU138" s="278">
        <f t="shared" si="166"/>
        <v>0</v>
      </c>
      <c r="OV138" s="281">
        <f t="shared" si="167"/>
        <v>0</v>
      </c>
      <c r="OW138" s="280">
        <f t="shared" si="168"/>
        <v>0</v>
      </c>
      <c r="OX138" s="281">
        <f t="shared" si="169"/>
        <v>0</v>
      </c>
      <c r="OY138" s="574"/>
      <c r="OZ138" s="1"/>
      <c r="PA138" s="1"/>
      <c r="PB138" s="274">
        <f t="shared" si="115"/>
        <v>0</v>
      </c>
      <c r="PC138" s="275">
        <f t="shared" si="116"/>
        <v>0</v>
      </c>
      <c r="PD138" s="280">
        <f t="shared" si="117"/>
        <v>0</v>
      </c>
      <c r="PE138" s="281">
        <f t="shared" si="118"/>
        <v>0</v>
      </c>
      <c r="PF138" s="276">
        <f t="shared" si="119"/>
        <v>0</v>
      </c>
      <c r="PG138" s="277">
        <f t="shared" si="120"/>
        <v>0</v>
      </c>
      <c r="PH138" s="280">
        <f t="shared" si="121"/>
        <v>0</v>
      </c>
      <c r="PI138" s="279">
        <f t="shared" si="122"/>
        <v>0</v>
      </c>
      <c r="PJ138" s="406">
        <f t="shared" si="111"/>
        <v>0</v>
      </c>
      <c r="PK138" s="368">
        <f t="shared" si="112"/>
        <v>0</v>
      </c>
      <c r="PL138" s="409" t="s">
        <v>338</v>
      </c>
      <c r="PM138" s="373" t="s">
        <v>338</v>
      </c>
      <c r="PN138" s="406">
        <f t="shared" si="113"/>
        <v>0</v>
      </c>
      <c r="PO138" s="368">
        <f t="shared" si="114"/>
        <v>0</v>
      </c>
      <c r="PR138" s="1"/>
    </row>
    <row r="139" spans="2:434" s="26" customFormat="1" ht="16.5" customHeight="1" x14ac:dyDescent="0.25">
      <c r="B139" s="118" t="s">
        <v>345</v>
      </c>
      <c r="C139" s="1094"/>
      <c r="D139" s="1095"/>
      <c r="E139" s="320"/>
      <c r="F139" s="656">
        <v>1</v>
      </c>
      <c r="G139" s="321"/>
      <c r="H139" s="122"/>
      <c r="I139" s="112">
        <f>INT(ROUND(F139,2)*(IF(RIGHT(G139,1)="*",data!$J$3*H139+(IF(H139&gt;0, data!$K$3,0)),(IF(G139&gt;0,data!$J$3*RIGHT(G139,5)+data!$K$3,0)))))</f>
        <v>0</v>
      </c>
      <c r="J139" s="112">
        <f t="shared" si="128"/>
        <v>0</v>
      </c>
      <c r="K139" s="112"/>
      <c r="L139" s="317"/>
      <c r="M139" s="316"/>
      <c r="N139" s="112">
        <f>INT(ROUND(F139,2)*(IF(J139&gt;0,(IF(L139="ano",data!$J$6,0)),0)))</f>
        <v>0</v>
      </c>
      <c r="O139" s="114">
        <f t="shared" si="125"/>
        <v>0</v>
      </c>
      <c r="P139" s="123">
        <f t="shared" si="126"/>
        <v>0</v>
      </c>
      <c r="R139" s="116" t="str">
        <f t="shared" si="123"/>
        <v/>
      </c>
      <c r="S139" s="688"/>
      <c r="T139" s="117" t="s">
        <v>338</v>
      </c>
      <c r="U139" s="377" t="str">
        <f t="shared" si="124"/>
        <v/>
      </c>
      <c r="V139" s="26">
        <f t="shared" si="127"/>
        <v>0</v>
      </c>
      <c r="W139" s="26">
        <f t="shared" si="129"/>
        <v>0</v>
      </c>
      <c r="X139" s="26">
        <f>IF(OR(G139=data!$I$18,G139=data!$I$19,G139=data!$I$20,G139=data!$I$21,G139=data!$I$22,G139=data!$I$23,G139=data!$I$24,G139=data!$I$25,G139=data!$I$26,G139=data!$I$27,G139=data!$I$28,G139=data!$I$29,G139=data!$I$30,G139=data!$I$31,G139=data!$I$32,G139=data!$I$33,G139=data!$I$34,G139=data!$I$35,G139=data!$I$36,G139=data!$I$37,G139=data!$I$38,G139=data!$I$39,G139=data!$I$40,G139=data!$I$41,G139=data!$I$42,G139=data!$I$43,G139=data!$I$44),1,0)</f>
        <v>0</v>
      </c>
      <c r="Z139" s="176" t="s">
        <v>297</v>
      </c>
      <c r="AA139" s="10"/>
      <c r="AB139" s="10"/>
      <c r="AC139" s="168">
        <v>160</v>
      </c>
      <c r="AD139" s="328"/>
      <c r="AE139" s="223"/>
      <c r="AF139" s="168">
        <v>160</v>
      </c>
      <c r="AG139" s="328"/>
      <c r="AH139" s="223"/>
      <c r="AI139" s="168">
        <v>160</v>
      </c>
      <c r="AJ139" s="328"/>
      <c r="AK139" s="223"/>
      <c r="AL139" s="168">
        <v>160</v>
      </c>
      <c r="AM139" s="328"/>
      <c r="AN139" s="223"/>
      <c r="AO139" s="168">
        <v>160</v>
      </c>
      <c r="AP139" s="328"/>
      <c r="AQ139" s="223"/>
      <c r="AR139" s="168">
        <v>160</v>
      </c>
      <c r="AS139" s="328"/>
      <c r="AT139" s="223"/>
      <c r="AU139" s="168">
        <v>160</v>
      </c>
      <c r="AV139" s="328"/>
      <c r="AW139" s="223"/>
      <c r="AX139" s="168">
        <v>160</v>
      </c>
      <c r="AY139" s="328"/>
      <c r="AZ139" s="223"/>
      <c r="BA139" s="168">
        <v>160</v>
      </c>
      <c r="BB139" s="328"/>
      <c r="BC139" s="223"/>
      <c r="BD139" s="168">
        <v>160</v>
      </c>
      <c r="BE139" s="328"/>
      <c r="BF139" s="223"/>
      <c r="BG139" s="168">
        <v>160</v>
      </c>
      <c r="BH139" s="328"/>
      <c r="BI139" s="223"/>
      <c r="BJ139" s="168">
        <v>160</v>
      </c>
      <c r="BK139" s="328"/>
      <c r="BL139" s="223"/>
      <c r="BM139" s="280">
        <f t="shared" si="130"/>
        <v>0</v>
      </c>
      <c r="BN139" s="279">
        <f t="shared" si="131"/>
        <v>0</v>
      </c>
      <c r="BO139" s="280">
        <f t="shared" si="132"/>
        <v>0</v>
      </c>
      <c r="BP139" s="281">
        <f t="shared" si="133"/>
        <v>0</v>
      </c>
      <c r="BQ139" s="1"/>
      <c r="BR139" s="1"/>
      <c r="BS139" s="164">
        <v>160</v>
      </c>
      <c r="BT139" s="327"/>
      <c r="BU139" s="177"/>
      <c r="BV139" s="164">
        <v>160</v>
      </c>
      <c r="BW139" s="327"/>
      <c r="BX139" s="177"/>
      <c r="BY139" s="164">
        <v>160</v>
      </c>
      <c r="BZ139" s="327"/>
      <c r="CA139" s="177"/>
      <c r="CB139" s="164">
        <v>160</v>
      </c>
      <c r="CC139" s="327"/>
      <c r="CD139" s="177"/>
      <c r="CE139" s="164">
        <v>160</v>
      </c>
      <c r="CF139" s="327"/>
      <c r="CG139" s="177"/>
      <c r="CH139" s="164">
        <v>160</v>
      </c>
      <c r="CI139" s="327"/>
      <c r="CJ139" s="177"/>
      <c r="CK139" s="164">
        <v>160</v>
      </c>
      <c r="CL139" s="327"/>
      <c r="CM139" s="177"/>
      <c r="CN139" s="164">
        <v>160</v>
      </c>
      <c r="CO139" s="327"/>
      <c r="CP139" s="177"/>
      <c r="CQ139" s="164">
        <v>160</v>
      </c>
      <c r="CR139" s="327"/>
      <c r="CS139" s="177"/>
      <c r="CT139" s="164">
        <v>160</v>
      </c>
      <c r="CU139" s="327"/>
      <c r="CV139" s="177"/>
      <c r="CW139" s="164">
        <v>160</v>
      </c>
      <c r="CX139" s="327"/>
      <c r="CY139" s="177"/>
      <c r="CZ139" s="164">
        <v>160</v>
      </c>
      <c r="DA139" s="327"/>
      <c r="DB139" s="177"/>
      <c r="DC139" s="278">
        <f t="shared" si="134"/>
        <v>0</v>
      </c>
      <c r="DD139" s="279">
        <f t="shared" si="135"/>
        <v>0</v>
      </c>
      <c r="DE139" s="280">
        <f t="shared" si="136"/>
        <v>0</v>
      </c>
      <c r="DF139" s="281">
        <f t="shared" si="137"/>
        <v>0</v>
      </c>
      <c r="DG139" s="1"/>
      <c r="DH139" s="1"/>
      <c r="DI139" s="164">
        <v>160</v>
      </c>
      <c r="DJ139" s="327"/>
      <c r="DK139" s="177"/>
      <c r="DL139" s="164">
        <v>160</v>
      </c>
      <c r="DM139" s="327"/>
      <c r="DN139" s="177"/>
      <c r="DO139" s="164">
        <v>160</v>
      </c>
      <c r="DP139" s="327"/>
      <c r="DQ139" s="177"/>
      <c r="DR139" s="164">
        <v>160</v>
      </c>
      <c r="DS139" s="327"/>
      <c r="DT139" s="177"/>
      <c r="DU139" s="164">
        <v>160</v>
      </c>
      <c r="DV139" s="327"/>
      <c r="DW139" s="177"/>
      <c r="DX139" s="164">
        <v>160</v>
      </c>
      <c r="DY139" s="327"/>
      <c r="DZ139" s="177"/>
      <c r="EA139" s="164">
        <v>160</v>
      </c>
      <c r="EB139" s="327"/>
      <c r="EC139" s="177"/>
      <c r="ED139" s="164">
        <v>160</v>
      </c>
      <c r="EE139" s="327"/>
      <c r="EF139" s="177"/>
      <c r="EG139" s="164">
        <v>160</v>
      </c>
      <c r="EH139" s="327"/>
      <c r="EI139" s="177"/>
      <c r="EJ139" s="164">
        <v>160</v>
      </c>
      <c r="EK139" s="327"/>
      <c r="EL139" s="177"/>
      <c r="EM139" s="164">
        <v>160</v>
      </c>
      <c r="EN139" s="327"/>
      <c r="EO139" s="177"/>
      <c r="EP139" s="164">
        <v>160</v>
      </c>
      <c r="EQ139" s="327"/>
      <c r="ER139" s="177"/>
      <c r="ES139" s="278">
        <f t="shared" si="138"/>
        <v>0</v>
      </c>
      <c r="ET139" s="279">
        <f t="shared" si="139"/>
        <v>0</v>
      </c>
      <c r="EU139" s="280">
        <f t="shared" si="140"/>
        <v>0</v>
      </c>
      <c r="EV139" s="281">
        <f t="shared" si="141"/>
        <v>0</v>
      </c>
      <c r="EW139" s="1"/>
      <c r="EX139" s="1"/>
      <c r="EY139" s="164">
        <v>160</v>
      </c>
      <c r="EZ139" s="327"/>
      <c r="FA139" s="177"/>
      <c r="FB139" s="164">
        <v>160</v>
      </c>
      <c r="FC139" s="327"/>
      <c r="FD139" s="177"/>
      <c r="FE139" s="164">
        <v>160</v>
      </c>
      <c r="FF139" s="327"/>
      <c r="FG139" s="177"/>
      <c r="FH139" s="164">
        <v>160</v>
      </c>
      <c r="FI139" s="327"/>
      <c r="FJ139" s="177"/>
      <c r="FK139" s="164">
        <v>160</v>
      </c>
      <c r="FL139" s="327"/>
      <c r="FM139" s="177"/>
      <c r="FN139" s="164">
        <v>160</v>
      </c>
      <c r="FO139" s="327"/>
      <c r="FP139" s="177"/>
      <c r="FQ139" s="164">
        <v>160</v>
      </c>
      <c r="FR139" s="327"/>
      <c r="FS139" s="177"/>
      <c r="FT139" s="164">
        <v>160</v>
      </c>
      <c r="FU139" s="327"/>
      <c r="FV139" s="177"/>
      <c r="FW139" s="164">
        <v>160</v>
      </c>
      <c r="FX139" s="327"/>
      <c r="FY139" s="177"/>
      <c r="FZ139" s="164">
        <v>160</v>
      </c>
      <c r="GA139" s="327"/>
      <c r="GB139" s="177"/>
      <c r="GC139" s="164">
        <v>160</v>
      </c>
      <c r="GD139" s="327"/>
      <c r="GE139" s="177"/>
      <c r="GF139" s="164">
        <v>160</v>
      </c>
      <c r="GG139" s="327"/>
      <c r="GH139" s="177"/>
      <c r="GI139" s="278">
        <f t="shared" si="142"/>
        <v>0</v>
      </c>
      <c r="GJ139" s="279">
        <f t="shared" si="143"/>
        <v>0</v>
      </c>
      <c r="GK139" s="280">
        <f t="shared" si="144"/>
        <v>0</v>
      </c>
      <c r="GL139" s="281">
        <f t="shared" si="145"/>
        <v>0</v>
      </c>
      <c r="GM139" s="1"/>
      <c r="GN139" s="1"/>
      <c r="GO139" s="164">
        <v>160</v>
      </c>
      <c r="GP139" s="327"/>
      <c r="GQ139" s="177"/>
      <c r="GR139" s="164">
        <v>160</v>
      </c>
      <c r="GS139" s="327"/>
      <c r="GT139" s="177"/>
      <c r="GU139" s="164">
        <v>160</v>
      </c>
      <c r="GV139" s="327"/>
      <c r="GW139" s="177"/>
      <c r="GX139" s="164">
        <v>160</v>
      </c>
      <c r="GY139" s="327"/>
      <c r="GZ139" s="177"/>
      <c r="HA139" s="164">
        <v>160</v>
      </c>
      <c r="HB139" s="327"/>
      <c r="HC139" s="177"/>
      <c r="HD139" s="164">
        <v>160</v>
      </c>
      <c r="HE139" s="327"/>
      <c r="HF139" s="177"/>
      <c r="HG139" s="164">
        <v>160</v>
      </c>
      <c r="HH139" s="327"/>
      <c r="HI139" s="177"/>
      <c r="HJ139" s="164">
        <v>160</v>
      </c>
      <c r="HK139" s="327"/>
      <c r="HL139" s="177"/>
      <c r="HM139" s="164">
        <v>160</v>
      </c>
      <c r="HN139" s="327"/>
      <c r="HO139" s="177"/>
      <c r="HP139" s="164">
        <v>160</v>
      </c>
      <c r="HQ139" s="327"/>
      <c r="HR139" s="177"/>
      <c r="HS139" s="164">
        <v>160</v>
      </c>
      <c r="HT139" s="327"/>
      <c r="HU139" s="177"/>
      <c r="HV139" s="164">
        <v>160</v>
      </c>
      <c r="HW139" s="327"/>
      <c r="HX139" s="177"/>
      <c r="HY139" s="278">
        <f t="shared" si="146"/>
        <v>0</v>
      </c>
      <c r="HZ139" s="279">
        <f t="shared" si="147"/>
        <v>0</v>
      </c>
      <c r="IA139" s="280">
        <f t="shared" si="148"/>
        <v>0</v>
      </c>
      <c r="IB139" s="281">
        <f t="shared" si="149"/>
        <v>0</v>
      </c>
      <c r="IC139" s="1"/>
      <c r="ID139" s="1"/>
      <c r="IE139" s="164">
        <v>160</v>
      </c>
      <c r="IF139" s="327"/>
      <c r="IG139" s="177"/>
      <c r="IH139" s="164">
        <v>160</v>
      </c>
      <c r="II139" s="327"/>
      <c r="IJ139" s="177"/>
      <c r="IK139" s="164">
        <v>160</v>
      </c>
      <c r="IL139" s="327"/>
      <c r="IM139" s="177"/>
      <c r="IN139" s="164">
        <v>160</v>
      </c>
      <c r="IO139" s="327"/>
      <c r="IP139" s="177"/>
      <c r="IQ139" s="164">
        <v>160</v>
      </c>
      <c r="IR139" s="327"/>
      <c r="IS139" s="177"/>
      <c r="IT139" s="164">
        <v>160</v>
      </c>
      <c r="IU139" s="327"/>
      <c r="IV139" s="177"/>
      <c r="IW139" s="164">
        <v>160</v>
      </c>
      <c r="IX139" s="327"/>
      <c r="IY139" s="177"/>
      <c r="IZ139" s="164">
        <v>160</v>
      </c>
      <c r="JA139" s="327"/>
      <c r="JB139" s="177"/>
      <c r="JC139" s="164">
        <v>160</v>
      </c>
      <c r="JD139" s="327"/>
      <c r="JE139" s="177"/>
      <c r="JF139" s="164">
        <v>160</v>
      </c>
      <c r="JG139" s="327"/>
      <c r="JH139" s="177"/>
      <c r="JI139" s="164">
        <v>160</v>
      </c>
      <c r="JJ139" s="327"/>
      <c r="JK139" s="177"/>
      <c r="JL139" s="164">
        <v>160</v>
      </c>
      <c r="JM139" s="327"/>
      <c r="JN139" s="177"/>
      <c r="JO139" s="278">
        <f t="shared" si="150"/>
        <v>0</v>
      </c>
      <c r="JP139" s="279">
        <f t="shared" si="151"/>
        <v>0</v>
      </c>
      <c r="JQ139" s="280">
        <f t="shared" si="152"/>
        <v>0</v>
      </c>
      <c r="JR139" s="281">
        <f t="shared" si="153"/>
        <v>0</v>
      </c>
      <c r="JS139" s="1"/>
      <c r="JT139" s="1"/>
      <c r="JU139" s="164">
        <v>160</v>
      </c>
      <c r="JV139" s="327"/>
      <c r="JW139" s="177"/>
      <c r="JX139" s="164">
        <v>160</v>
      </c>
      <c r="JY139" s="327"/>
      <c r="JZ139" s="177"/>
      <c r="KA139" s="164">
        <v>160</v>
      </c>
      <c r="KB139" s="327"/>
      <c r="KC139" s="177"/>
      <c r="KD139" s="164">
        <v>160</v>
      </c>
      <c r="KE139" s="327"/>
      <c r="KF139" s="177"/>
      <c r="KG139" s="164">
        <v>160</v>
      </c>
      <c r="KH139" s="327"/>
      <c r="KI139" s="177"/>
      <c r="KJ139" s="164">
        <v>160</v>
      </c>
      <c r="KK139" s="327"/>
      <c r="KL139" s="177"/>
      <c r="KM139" s="164">
        <v>160</v>
      </c>
      <c r="KN139" s="327"/>
      <c r="KO139" s="177"/>
      <c r="KP139" s="164">
        <v>160</v>
      </c>
      <c r="KQ139" s="327"/>
      <c r="KR139" s="177"/>
      <c r="KS139" s="164">
        <v>160</v>
      </c>
      <c r="KT139" s="327"/>
      <c r="KU139" s="177"/>
      <c r="KV139" s="164">
        <v>160</v>
      </c>
      <c r="KW139" s="327"/>
      <c r="KX139" s="177"/>
      <c r="KY139" s="164">
        <v>160</v>
      </c>
      <c r="KZ139" s="327"/>
      <c r="LA139" s="177"/>
      <c r="LB139" s="164">
        <v>160</v>
      </c>
      <c r="LC139" s="327"/>
      <c r="LD139" s="177"/>
      <c r="LE139" s="278">
        <f t="shared" si="154"/>
        <v>0</v>
      </c>
      <c r="LF139" s="279">
        <f t="shared" si="155"/>
        <v>0</v>
      </c>
      <c r="LG139" s="280">
        <f t="shared" si="156"/>
        <v>0</v>
      </c>
      <c r="LH139" s="281">
        <f t="shared" si="157"/>
        <v>0</v>
      </c>
      <c r="LI139" s="1"/>
      <c r="LJ139" s="1"/>
      <c r="LK139" s="164">
        <v>160</v>
      </c>
      <c r="LL139" s="327"/>
      <c r="LM139" s="177"/>
      <c r="LN139" s="164">
        <v>160</v>
      </c>
      <c r="LO139" s="327"/>
      <c r="LP139" s="177"/>
      <c r="LQ139" s="164">
        <v>160</v>
      </c>
      <c r="LR139" s="327"/>
      <c r="LS139" s="177"/>
      <c r="LT139" s="164">
        <v>160</v>
      </c>
      <c r="LU139" s="327"/>
      <c r="LV139" s="177"/>
      <c r="LW139" s="164">
        <v>160</v>
      </c>
      <c r="LX139" s="327"/>
      <c r="LY139" s="177"/>
      <c r="LZ139" s="164">
        <v>160</v>
      </c>
      <c r="MA139" s="327"/>
      <c r="MB139" s="177"/>
      <c r="MC139" s="164">
        <v>160</v>
      </c>
      <c r="MD139" s="327"/>
      <c r="ME139" s="177"/>
      <c r="MF139" s="164">
        <v>160</v>
      </c>
      <c r="MG139" s="327"/>
      <c r="MH139" s="177"/>
      <c r="MI139" s="164">
        <v>160</v>
      </c>
      <c r="MJ139" s="327"/>
      <c r="MK139" s="177"/>
      <c r="ML139" s="164">
        <v>160</v>
      </c>
      <c r="MM139" s="327"/>
      <c r="MN139" s="177"/>
      <c r="MO139" s="164">
        <v>160</v>
      </c>
      <c r="MP139" s="327"/>
      <c r="MQ139" s="177"/>
      <c r="MR139" s="164">
        <v>160</v>
      </c>
      <c r="MS139" s="327"/>
      <c r="MT139" s="177"/>
      <c r="MU139" s="278">
        <f t="shared" si="158"/>
        <v>0</v>
      </c>
      <c r="MV139" s="279">
        <f t="shared" si="159"/>
        <v>0</v>
      </c>
      <c r="MW139" s="280">
        <f t="shared" si="160"/>
        <v>0</v>
      </c>
      <c r="MX139" s="281">
        <f t="shared" si="161"/>
        <v>0</v>
      </c>
      <c r="MY139" s="1"/>
      <c r="MZ139" s="1"/>
      <c r="NA139" s="164">
        <v>160</v>
      </c>
      <c r="NB139" s="327"/>
      <c r="NC139" s="177"/>
      <c r="ND139" s="164">
        <v>160</v>
      </c>
      <c r="NE139" s="327"/>
      <c r="NF139" s="177"/>
      <c r="NG139" s="164">
        <v>160</v>
      </c>
      <c r="NH139" s="327"/>
      <c r="NI139" s="177"/>
      <c r="NJ139" s="164">
        <v>160</v>
      </c>
      <c r="NK139" s="327"/>
      <c r="NL139" s="177"/>
      <c r="NM139" s="164">
        <v>160</v>
      </c>
      <c r="NN139" s="327"/>
      <c r="NO139" s="177"/>
      <c r="NP139" s="164">
        <v>160</v>
      </c>
      <c r="NQ139" s="327"/>
      <c r="NR139" s="177"/>
      <c r="NS139" s="164">
        <v>160</v>
      </c>
      <c r="NT139" s="327"/>
      <c r="NU139" s="177"/>
      <c r="NV139" s="164">
        <v>160</v>
      </c>
      <c r="NW139" s="327"/>
      <c r="NX139" s="177"/>
      <c r="NY139" s="164">
        <v>160</v>
      </c>
      <c r="NZ139" s="327"/>
      <c r="OA139" s="177"/>
      <c r="OB139" s="164">
        <v>160</v>
      </c>
      <c r="OC139" s="327"/>
      <c r="OD139" s="177"/>
      <c r="OE139" s="164">
        <v>160</v>
      </c>
      <c r="OF139" s="327"/>
      <c r="OG139" s="177"/>
      <c r="OH139" s="164">
        <v>160</v>
      </c>
      <c r="OI139" s="327"/>
      <c r="OJ139" s="177"/>
      <c r="OK139" s="278">
        <f t="shared" si="162"/>
        <v>0</v>
      </c>
      <c r="OL139" s="279">
        <f t="shared" si="163"/>
        <v>0</v>
      </c>
      <c r="OM139" s="280">
        <f t="shared" si="164"/>
        <v>0</v>
      </c>
      <c r="ON139" s="281">
        <f t="shared" si="165"/>
        <v>0</v>
      </c>
      <c r="OO139" s="1"/>
      <c r="OP139" s="1"/>
      <c r="OQ139" s="283" t="s">
        <v>297</v>
      </c>
      <c r="OR139" s="354">
        <v>160</v>
      </c>
      <c r="OS139" s="327"/>
      <c r="OT139" s="177"/>
      <c r="OU139" s="278">
        <f t="shared" si="166"/>
        <v>0</v>
      </c>
      <c r="OV139" s="281">
        <f t="shared" si="167"/>
        <v>0</v>
      </c>
      <c r="OW139" s="280">
        <f t="shared" si="168"/>
        <v>0</v>
      </c>
      <c r="OX139" s="281">
        <f t="shared" si="169"/>
        <v>0</v>
      </c>
      <c r="OY139" s="293"/>
      <c r="OZ139" s="1"/>
      <c r="PA139" s="1"/>
      <c r="PB139" s="274">
        <f t="shared" si="115"/>
        <v>0</v>
      </c>
      <c r="PC139" s="275">
        <f t="shared" si="116"/>
        <v>0</v>
      </c>
      <c r="PD139" s="280">
        <f t="shared" si="117"/>
        <v>0</v>
      </c>
      <c r="PE139" s="281">
        <f t="shared" si="118"/>
        <v>0</v>
      </c>
      <c r="PF139" s="276">
        <f t="shared" si="119"/>
        <v>0</v>
      </c>
      <c r="PG139" s="277">
        <f t="shared" si="120"/>
        <v>0</v>
      </c>
      <c r="PH139" s="280">
        <f t="shared" si="121"/>
        <v>0</v>
      </c>
      <c r="PI139" s="279">
        <f t="shared" si="122"/>
        <v>0</v>
      </c>
      <c r="PJ139" s="406">
        <f t="shared" si="111"/>
        <v>0</v>
      </c>
      <c r="PK139" s="368">
        <f t="shared" si="112"/>
        <v>0</v>
      </c>
      <c r="PL139" s="409" t="s">
        <v>338</v>
      </c>
      <c r="PM139" s="373" t="s">
        <v>338</v>
      </c>
      <c r="PN139" s="406">
        <f t="shared" si="113"/>
        <v>0</v>
      </c>
      <c r="PO139" s="368">
        <f t="shared" si="114"/>
        <v>0</v>
      </c>
      <c r="PR139" s="1"/>
    </row>
    <row r="140" spans="2:434" s="26" customFormat="1" ht="15" hidden="1" customHeight="1" x14ac:dyDescent="0.25">
      <c r="B140" s="118"/>
      <c r="C140" s="1092"/>
      <c r="D140" s="1093"/>
      <c r="E140" s="590"/>
      <c r="F140" s="656"/>
      <c r="G140" s="591"/>
      <c r="H140" s="119"/>
      <c r="I140" s="112">
        <f>INT(ROUND(F140,2)*(IF(RIGHT(G140,1)="*",data!$J$3*H140+(IF(H140&gt;0, data!$K$3,0)),(IF(G140&gt;0,data!$J$3*RIGHT(G140,5)+data!$K$3,0)))))</f>
        <v>0</v>
      </c>
      <c r="J140" s="112">
        <f t="shared" si="128"/>
        <v>0</v>
      </c>
      <c r="K140" s="112"/>
      <c r="L140" s="537"/>
      <c r="M140" s="536"/>
      <c r="N140" s="112">
        <f>INT(ROUND(F140,2)*(IF(J140&gt;0,(IF(L140="ano",data!$J$6,0)),0)))</f>
        <v>0</v>
      </c>
      <c r="O140" s="114">
        <f t="shared" si="125"/>
        <v>0</v>
      </c>
      <c r="P140" s="123">
        <f t="shared" si="126"/>
        <v>0</v>
      </c>
      <c r="R140" s="116" t="str">
        <f t="shared" si="123"/>
        <v/>
      </c>
      <c r="S140" s="688"/>
      <c r="T140" s="117" t="s">
        <v>338</v>
      </c>
      <c r="U140" s="377" t="str">
        <f t="shared" si="124"/>
        <v/>
      </c>
      <c r="V140" s="26">
        <f t="shared" si="127"/>
        <v>0</v>
      </c>
      <c r="W140" s="26">
        <f t="shared" si="129"/>
        <v>0</v>
      </c>
      <c r="X140" s="26">
        <f>IF(OR(G140=data!$I$18,G140=data!$I$19,G140=data!$I$20,G140=data!$I$21,G140=data!$I$22,G140=data!$I$23,G140=data!$I$24,G140=data!$I$25,G140=data!$I$26,G140=data!$I$27,G140=data!$I$28,G140=data!$I$29,G140=data!$I$30,G140=data!$I$31,G140=data!$I$32,G140=data!$I$33,G140=data!$I$34,G140=data!$I$35,G140=data!$I$36,G140=data!$I$37,G140=data!$I$38,G140=data!$I$39,G140=data!$I$40,G140=data!$I$41,G140=data!$I$42,G140=data!$I$43,G140=data!$I$44),1,0)</f>
        <v>0</v>
      </c>
      <c r="Z140" s="173" t="s">
        <v>297</v>
      </c>
      <c r="AA140" s="10"/>
      <c r="AB140" s="10"/>
      <c r="AC140" s="560">
        <v>160</v>
      </c>
      <c r="AD140" s="561"/>
      <c r="AE140" s="562"/>
      <c r="AF140" s="560">
        <v>160</v>
      </c>
      <c r="AG140" s="561"/>
      <c r="AH140" s="562"/>
      <c r="AI140" s="560">
        <v>160</v>
      </c>
      <c r="AJ140" s="561"/>
      <c r="AK140" s="562"/>
      <c r="AL140" s="560">
        <v>160</v>
      </c>
      <c r="AM140" s="561"/>
      <c r="AN140" s="562"/>
      <c r="AO140" s="560">
        <v>160</v>
      </c>
      <c r="AP140" s="561"/>
      <c r="AQ140" s="562"/>
      <c r="AR140" s="560">
        <v>160</v>
      </c>
      <c r="AS140" s="561"/>
      <c r="AT140" s="562"/>
      <c r="AU140" s="560">
        <v>160</v>
      </c>
      <c r="AV140" s="561"/>
      <c r="AW140" s="562"/>
      <c r="AX140" s="560">
        <v>160</v>
      </c>
      <c r="AY140" s="561"/>
      <c r="AZ140" s="562"/>
      <c r="BA140" s="560">
        <v>160</v>
      </c>
      <c r="BB140" s="561"/>
      <c r="BC140" s="562"/>
      <c r="BD140" s="560">
        <v>160</v>
      </c>
      <c r="BE140" s="561"/>
      <c r="BF140" s="562"/>
      <c r="BG140" s="560">
        <v>160</v>
      </c>
      <c r="BH140" s="561"/>
      <c r="BI140" s="562"/>
      <c r="BJ140" s="560">
        <v>160</v>
      </c>
      <c r="BK140" s="561"/>
      <c r="BL140" s="562"/>
      <c r="BM140" s="280">
        <f t="shared" si="130"/>
        <v>0</v>
      </c>
      <c r="BN140" s="279">
        <f t="shared" si="131"/>
        <v>0</v>
      </c>
      <c r="BO140" s="280">
        <f t="shared" si="132"/>
        <v>0</v>
      </c>
      <c r="BP140" s="281">
        <f t="shared" si="133"/>
        <v>0</v>
      </c>
      <c r="BQ140" s="1"/>
      <c r="BR140" s="1"/>
      <c r="BS140" s="174">
        <v>160</v>
      </c>
      <c r="BT140" s="573"/>
      <c r="BU140" s="175"/>
      <c r="BV140" s="174">
        <v>160</v>
      </c>
      <c r="BW140" s="573"/>
      <c r="BX140" s="175"/>
      <c r="BY140" s="174">
        <v>160</v>
      </c>
      <c r="BZ140" s="573"/>
      <c r="CA140" s="175"/>
      <c r="CB140" s="174">
        <v>160</v>
      </c>
      <c r="CC140" s="573"/>
      <c r="CD140" s="175"/>
      <c r="CE140" s="174">
        <v>160</v>
      </c>
      <c r="CF140" s="573"/>
      <c r="CG140" s="175"/>
      <c r="CH140" s="174">
        <v>160</v>
      </c>
      <c r="CI140" s="573"/>
      <c r="CJ140" s="175"/>
      <c r="CK140" s="174">
        <v>160</v>
      </c>
      <c r="CL140" s="573"/>
      <c r="CM140" s="175"/>
      <c r="CN140" s="174">
        <v>160</v>
      </c>
      <c r="CO140" s="573"/>
      <c r="CP140" s="175"/>
      <c r="CQ140" s="174">
        <v>160</v>
      </c>
      <c r="CR140" s="573"/>
      <c r="CS140" s="175"/>
      <c r="CT140" s="174">
        <v>160</v>
      </c>
      <c r="CU140" s="573"/>
      <c r="CV140" s="175"/>
      <c r="CW140" s="174">
        <v>160</v>
      </c>
      <c r="CX140" s="573"/>
      <c r="CY140" s="175"/>
      <c r="CZ140" s="174">
        <v>160</v>
      </c>
      <c r="DA140" s="573"/>
      <c r="DB140" s="175"/>
      <c r="DC140" s="278">
        <f t="shared" si="134"/>
        <v>0</v>
      </c>
      <c r="DD140" s="279">
        <f t="shared" si="135"/>
        <v>0</v>
      </c>
      <c r="DE140" s="280">
        <f t="shared" si="136"/>
        <v>0</v>
      </c>
      <c r="DF140" s="281">
        <f t="shared" si="137"/>
        <v>0</v>
      </c>
      <c r="DG140" s="1"/>
      <c r="DH140" s="1"/>
      <c r="DI140" s="174">
        <v>160</v>
      </c>
      <c r="DJ140" s="573"/>
      <c r="DK140" s="175"/>
      <c r="DL140" s="174">
        <v>160</v>
      </c>
      <c r="DM140" s="573"/>
      <c r="DN140" s="175"/>
      <c r="DO140" s="174">
        <v>160</v>
      </c>
      <c r="DP140" s="573"/>
      <c r="DQ140" s="175"/>
      <c r="DR140" s="174">
        <v>160</v>
      </c>
      <c r="DS140" s="573"/>
      <c r="DT140" s="175"/>
      <c r="DU140" s="174">
        <v>160</v>
      </c>
      <c r="DV140" s="573"/>
      <c r="DW140" s="175"/>
      <c r="DX140" s="174">
        <v>160</v>
      </c>
      <c r="DY140" s="573"/>
      <c r="DZ140" s="175"/>
      <c r="EA140" s="174">
        <v>160</v>
      </c>
      <c r="EB140" s="573"/>
      <c r="EC140" s="175"/>
      <c r="ED140" s="174">
        <v>160</v>
      </c>
      <c r="EE140" s="573"/>
      <c r="EF140" s="175"/>
      <c r="EG140" s="174">
        <v>160</v>
      </c>
      <c r="EH140" s="573"/>
      <c r="EI140" s="175"/>
      <c r="EJ140" s="174">
        <v>160</v>
      </c>
      <c r="EK140" s="573"/>
      <c r="EL140" s="175"/>
      <c r="EM140" s="174">
        <v>160</v>
      </c>
      <c r="EN140" s="573"/>
      <c r="EO140" s="175"/>
      <c r="EP140" s="174">
        <v>160</v>
      </c>
      <c r="EQ140" s="573"/>
      <c r="ER140" s="175"/>
      <c r="ES140" s="278">
        <f t="shared" si="138"/>
        <v>0</v>
      </c>
      <c r="ET140" s="279">
        <f t="shared" si="139"/>
        <v>0</v>
      </c>
      <c r="EU140" s="280">
        <f t="shared" si="140"/>
        <v>0</v>
      </c>
      <c r="EV140" s="281">
        <f t="shared" si="141"/>
        <v>0</v>
      </c>
      <c r="EW140" s="1"/>
      <c r="EX140" s="1"/>
      <c r="EY140" s="174">
        <v>160</v>
      </c>
      <c r="EZ140" s="573"/>
      <c r="FA140" s="175"/>
      <c r="FB140" s="174">
        <v>160</v>
      </c>
      <c r="FC140" s="573"/>
      <c r="FD140" s="175"/>
      <c r="FE140" s="174">
        <v>160</v>
      </c>
      <c r="FF140" s="573"/>
      <c r="FG140" s="175"/>
      <c r="FH140" s="174">
        <v>160</v>
      </c>
      <c r="FI140" s="573"/>
      <c r="FJ140" s="175"/>
      <c r="FK140" s="174">
        <v>160</v>
      </c>
      <c r="FL140" s="573"/>
      <c r="FM140" s="175"/>
      <c r="FN140" s="174">
        <v>160</v>
      </c>
      <c r="FO140" s="573"/>
      <c r="FP140" s="175"/>
      <c r="FQ140" s="174">
        <v>160</v>
      </c>
      <c r="FR140" s="573"/>
      <c r="FS140" s="175"/>
      <c r="FT140" s="174">
        <v>160</v>
      </c>
      <c r="FU140" s="573"/>
      <c r="FV140" s="175"/>
      <c r="FW140" s="174">
        <v>160</v>
      </c>
      <c r="FX140" s="573"/>
      <c r="FY140" s="175"/>
      <c r="FZ140" s="174">
        <v>160</v>
      </c>
      <c r="GA140" s="573"/>
      <c r="GB140" s="175"/>
      <c r="GC140" s="174">
        <v>160</v>
      </c>
      <c r="GD140" s="573"/>
      <c r="GE140" s="175"/>
      <c r="GF140" s="174">
        <v>160</v>
      </c>
      <c r="GG140" s="573"/>
      <c r="GH140" s="175"/>
      <c r="GI140" s="278">
        <f t="shared" si="142"/>
        <v>0</v>
      </c>
      <c r="GJ140" s="279">
        <f t="shared" si="143"/>
        <v>0</v>
      </c>
      <c r="GK140" s="280">
        <f t="shared" si="144"/>
        <v>0</v>
      </c>
      <c r="GL140" s="281">
        <f t="shared" si="145"/>
        <v>0</v>
      </c>
      <c r="GM140" s="1"/>
      <c r="GN140" s="1"/>
      <c r="GO140" s="174">
        <v>160</v>
      </c>
      <c r="GP140" s="573"/>
      <c r="GQ140" s="175"/>
      <c r="GR140" s="174">
        <v>160</v>
      </c>
      <c r="GS140" s="573"/>
      <c r="GT140" s="175"/>
      <c r="GU140" s="174">
        <v>160</v>
      </c>
      <c r="GV140" s="573"/>
      <c r="GW140" s="175"/>
      <c r="GX140" s="174">
        <v>160</v>
      </c>
      <c r="GY140" s="573"/>
      <c r="GZ140" s="175"/>
      <c r="HA140" s="174">
        <v>160</v>
      </c>
      <c r="HB140" s="573"/>
      <c r="HC140" s="175"/>
      <c r="HD140" s="174">
        <v>160</v>
      </c>
      <c r="HE140" s="573"/>
      <c r="HF140" s="175"/>
      <c r="HG140" s="174">
        <v>160</v>
      </c>
      <c r="HH140" s="573"/>
      <c r="HI140" s="175"/>
      <c r="HJ140" s="174">
        <v>160</v>
      </c>
      <c r="HK140" s="573"/>
      <c r="HL140" s="175"/>
      <c r="HM140" s="174">
        <v>160</v>
      </c>
      <c r="HN140" s="573"/>
      <c r="HO140" s="175"/>
      <c r="HP140" s="174">
        <v>160</v>
      </c>
      <c r="HQ140" s="573"/>
      <c r="HR140" s="175"/>
      <c r="HS140" s="174">
        <v>160</v>
      </c>
      <c r="HT140" s="573"/>
      <c r="HU140" s="175"/>
      <c r="HV140" s="174">
        <v>160</v>
      </c>
      <c r="HW140" s="573"/>
      <c r="HX140" s="175"/>
      <c r="HY140" s="278">
        <f t="shared" si="146"/>
        <v>0</v>
      </c>
      <c r="HZ140" s="279">
        <f t="shared" si="147"/>
        <v>0</v>
      </c>
      <c r="IA140" s="280">
        <f t="shared" si="148"/>
        <v>0</v>
      </c>
      <c r="IB140" s="281">
        <f t="shared" si="149"/>
        <v>0</v>
      </c>
      <c r="IC140" s="1"/>
      <c r="ID140" s="1"/>
      <c r="IE140" s="174">
        <v>160</v>
      </c>
      <c r="IF140" s="573"/>
      <c r="IG140" s="175"/>
      <c r="IH140" s="174">
        <v>160</v>
      </c>
      <c r="II140" s="573"/>
      <c r="IJ140" s="175"/>
      <c r="IK140" s="174">
        <v>160</v>
      </c>
      <c r="IL140" s="573"/>
      <c r="IM140" s="175"/>
      <c r="IN140" s="174">
        <v>160</v>
      </c>
      <c r="IO140" s="573"/>
      <c r="IP140" s="175"/>
      <c r="IQ140" s="174">
        <v>160</v>
      </c>
      <c r="IR140" s="573"/>
      <c r="IS140" s="175"/>
      <c r="IT140" s="174">
        <v>160</v>
      </c>
      <c r="IU140" s="573"/>
      <c r="IV140" s="175"/>
      <c r="IW140" s="174">
        <v>160</v>
      </c>
      <c r="IX140" s="573"/>
      <c r="IY140" s="175"/>
      <c r="IZ140" s="174">
        <v>160</v>
      </c>
      <c r="JA140" s="573"/>
      <c r="JB140" s="175"/>
      <c r="JC140" s="174">
        <v>160</v>
      </c>
      <c r="JD140" s="573"/>
      <c r="JE140" s="175"/>
      <c r="JF140" s="174">
        <v>160</v>
      </c>
      <c r="JG140" s="573"/>
      <c r="JH140" s="175"/>
      <c r="JI140" s="174">
        <v>160</v>
      </c>
      <c r="JJ140" s="573"/>
      <c r="JK140" s="175"/>
      <c r="JL140" s="174">
        <v>160</v>
      </c>
      <c r="JM140" s="573"/>
      <c r="JN140" s="175"/>
      <c r="JO140" s="278">
        <f t="shared" si="150"/>
        <v>0</v>
      </c>
      <c r="JP140" s="279">
        <f t="shared" si="151"/>
        <v>0</v>
      </c>
      <c r="JQ140" s="280">
        <f t="shared" si="152"/>
        <v>0</v>
      </c>
      <c r="JR140" s="281">
        <f t="shared" si="153"/>
        <v>0</v>
      </c>
      <c r="JS140" s="1"/>
      <c r="JT140" s="1"/>
      <c r="JU140" s="174">
        <v>160</v>
      </c>
      <c r="JV140" s="573"/>
      <c r="JW140" s="175"/>
      <c r="JX140" s="174">
        <v>160</v>
      </c>
      <c r="JY140" s="573"/>
      <c r="JZ140" s="175"/>
      <c r="KA140" s="174">
        <v>160</v>
      </c>
      <c r="KB140" s="573"/>
      <c r="KC140" s="175"/>
      <c r="KD140" s="174">
        <v>160</v>
      </c>
      <c r="KE140" s="573"/>
      <c r="KF140" s="175"/>
      <c r="KG140" s="174">
        <v>160</v>
      </c>
      <c r="KH140" s="573"/>
      <c r="KI140" s="175"/>
      <c r="KJ140" s="174">
        <v>160</v>
      </c>
      <c r="KK140" s="573"/>
      <c r="KL140" s="175"/>
      <c r="KM140" s="174">
        <v>160</v>
      </c>
      <c r="KN140" s="573"/>
      <c r="KO140" s="175"/>
      <c r="KP140" s="174">
        <v>160</v>
      </c>
      <c r="KQ140" s="573"/>
      <c r="KR140" s="175"/>
      <c r="KS140" s="174">
        <v>160</v>
      </c>
      <c r="KT140" s="573"/>
      <c r="KU140" s="175"/>
      <c r="KV140" s="174">
        <v>160</v>
      </c>
      <c r="KW140" s="573"/>
      <c r="KX140" s="175"/>
      <c r="KY140" s="174">
        <v>160</v>
      </c>
      <c r="KZ140" s="573"/>
      <c r="LA140" s="175"/>
      <c r="LB140" s="174">
        <v>160</v>
      </c>
      <c r="LC140" s="573"/>
      <c r="LD140" s="175"/>
      <c r="LE140" s="278">
        <f t="shared" si="154"/>
        <v>0</v>
      </c>
      <c r="LF140" s="279">
        <f t="shared" si="155"/>
        <v>0</v>
      </c>
      <c r="LG140" s="280">
        <f t="shared" si="156"/>
        <v>0</v>
      </c>
      <c r="LH140" s="281">
        <f t="shared" si="157"/>
        <v>0</v>
      </c>
      <c r="LI140" s="1"/>
      <c r="LJ140" s="1"/>
      <c r="LK140" s="174">
        <v>160</v>
      </c>
      <c r="LL140" s="573"/>
      <c r="LM140" s="175"/>
      <c r="LN140" s="174">
        <v>160</v>
      </c>
      <c r="LO140" s="573"/>
      <c r="LP140" s="175"/>
      <c r="LQ140" s="174">
        <v>160</v>
      </c>
      <c r="LR140" s="573"/>
      <c r="LS140" s="175"/>
      <c r="LT140" s="174">
        <v>160</v>
      </c>
      <c r="LU140" s="573"/>
      <c r="LV140" s="175"/>
      <c r="LW140" s="174">
        <v>160</v>
      </c>
      <c r="LX140" s="573"/>
      <c r="LY140" s="175"/>
      <c r="LZ140" s="174">
        <v>160</v>
      </c>
      <c r="MA140" s="573"/>
      <c r="MB140" s="175"/>
      <c r="MC140" s="174">
        <v>160</v>
      </c>
      <c r="MD140" s="573"/>
      <c r="ME140" s="175"/>
      <c r="MF140" s="174">
        <v>160</v>
      </c>
      <c r="MG140" s="573"/>
      <c r="MH140" s="175"/>
      <c r="MI140" s="174">
        <v>160</v>
      </c>
      <c r="MJ140" s="573"/>
      <c r="MK140" s="175"/>
      <c r="ML140" s="174">
        <v>160</v>
      </c>
      <c r="MM140" s="573"/>
      <c r="MN140" s="175"/>
      <c r="MO140" s="174">
        <v>160</v>
      </c>
      <c r="MP140" s="573"/>
      <c r="MQ140" s="175"/>
      <c r="MR140" s="174">
        <v>160</v>
      </c>
      <c r="MS140" s="573"/>
      <c r="MT140" s="175"/>
      <c r="MU140" s="278">
        <f t="shared" si="158"/>
        <v>0</v>
      </c>
      <c r="MV140" s="279">
        <f t="shared" si="159"/>
        <v>0</v>
      </c>
      <c r="MW140" s="280">
        <f t="shared" si="160"/>
        <v>0</v>
      </c>
      <c r="MX140" s="281">
        <f t="shared" si="161"/>
        <v>0</v>
      </c>
      <c r="MY140" s="1"/>
      <c r="MZ140" s="1"/>
      <c r="NA140" s="174">
        <v>160</v>
      </c>
      <c r="NB140" s="573"/>
      <c r="NC140" s="175"/>
      <c r="ND140" s="174">
        <v>160</v>
      </c>
      <c r="NE140" s="573"/>
      <c r="NF140" s="175"/>
      <c r="NG140" s="174">
        <v>160</v>
      </c>
      <c r="NH140" s="573"/>
      <c r="NI140" s="175"/>
      <c r="NJ140" s="174">
        <v>160</v>
      </c>
      <c r="NK140" s="573"/>
      <c r="NL140" s="175"/>
      <c r="NM140" s="174">
        <v>160</v>
      </c>
      <c r="NN140" s="573"/>
      <c r="NO140" s="175"/>
      <c r="NP140" s="174">
        <v>160</v>
      </c>
      <c r="NQ140" s="573"/>
      <c r="NR140" s="175"/>
      <c r="NS140" s="174">
        <v>160</v>
      </c>
      <c r="NT140" s="573"/>
      <c r="NU140" s="175"/>
      <c r="NV140" s="174">
        <v>160</v>
      </c>
      <c r="NW140" s="573"/>
      <c r="NX140" s="175"/>
      <c r="NY140" s="174">
        <v>160</v>
      </c>
      <c r="NZ140" s="573"/>
      <c r="OA140" s="175"/>
      <c r="OB140" s="174">
        <v>160</v>
      </c>
      <c r="OC140" s="573"/>
      <c r="OD140" s="175"/>
      <c r="OE140" s="174">
        <v>160</v>
      </c>
      <c r="OF140" s="573"/>
      <c r="OG140" s="175"/>
      <c r="OH140" s="174">
        <v>160</v>
      </c>
      <c r="OI140" s="573"/>
      <c r="OJ140" s="175"/>
      <c r="OK140" s="278">
        <f t="shared" si="162"/>
        <v>0</v>
      </c>
      <c r="OL140" s="279">
        <f t="shared" si="163"/>
        <v>0</v>
      </c>
      <c r="OM140" s="280">
        <f t="shared" si="164"/>
        <v>0</v>
      </c>
      <c r="ON140" s="281">
        <f t="shared" si="165"/>
        <v>0</v>
      </c>
      <c r="OO140" s="1"/>
      <c r="OP140" s="1"/>
      <c r="OQ140" s="571" t="s">
        <v>297</v>
      </c>
      <c r="OR140" s="577">
        <v>160</v>
      </c>
      <c r="OS140" s="573"/>
      <c r="OT140" s="175"/>
      <c r="OU140" s="278">
        <f t="shared" si="166"/>
        <v>0</v>
      </c>
      <c r="OV140" s="281">
        <f t="shared" si="167"/>
        <v>0</v>
      </c>
      <c r="OW140" s="280">
        <f t="shared" si="168"/>
        <v>0</v>
      </c>
      <c r="OX140" s="281">
        <f t="shared" si="169"/>
        <v>0</v>
      </c>
      <c r="OY140" s="574"/>
      <c r="OZ140" s="1"/>
      <c r="PA140" s="1"/>
      <c r="PB140" s="274">
        <f t="shared" si="115"/>
        <v>0</v>
      </c>
      <c r="PC140" s="275">
        <f t="shared" si="116"/>
        <v>0</v>
      </c>
      <c r="PD140" s="280">
        <f t="shared" si="117"/>
        <v>0</v>
      </c>
      <c r="PE140" s="281">
        <f t="shared" si="118"/>
        <v>0</v>
      </c>
      <c r="PF140" s="276">
        <f t="shared" si="119"/>
        <v>0</v>
      </c>
      <c r="PG140" s="277">
        <f t="shared" si="120"/>
        <v>0</v>
      </c>
      <c r="PH140" s="280">
        <f t="shared" si="121"/>
        <v>0</v>
      </c>
      <c r="PI140" s="279">
        <f t="shared" si="122"/>
        <v>0</v>
      </c>
      <c r="PJ140" s="406">
        <f t="shared" si="111"/>
        <v>0</v>
      </c>
      <c r="PK140" s="368">
        <f t="shared" si="112"/>
        <v>0</v>
      </c>
      <c r="PL140" s="409" t="s">
        <v>338</v>
      </c>
      <c r="PM140" s="373" t="s">
        <v>338</v>
      </c>
      <c r="PN140" s="406">
        <f t="shared" si="113"/>
        <v>0</v>
      </c>
      <c r="PO140" s="368">
        <f t="shared" si="114"/>
        <v>0</v>
      </c>
      <c r="PR140" s="1"/>
    </row>
    <row r="141" spans="2:434" s="26" customFormat="1" ht="16.5" customHeight="1" x14ac:dyDescent="0.25">
      <c r="B141" s="118" t="s">
        <v>346</v>
      </c>
      <c r="C141" s="1094"/>
      <c r="D141" s="1095"/>
      <c r="E141" s="320"/>
      <c r="F141" s="656">
        <v>1</v>
      </c>
      <c r="G141" s="321"/>
      <c r="H141" s="122"/>
      <c r="I141" s="112">
        <f>INT(ROUND(F141,2)*(IF(RIGHT(G141,1)="*",data!$J$3*H141+(IF(H141&gt;0, data!$K$3,0)),(IF(G141&gt;0,data!$J$3*RIGHT(G141,5)+data!$K$3,0)))))</f>
        <v>0</v>
      </c>
      <c r="J141" s="112">
        <f t="shared" si="128"/>
        <v>0</v>
      </c>
      <c r="K141" s="112"/>
      <c r="L141" s="317"/>
      <c r="M141" s="316"/>
      <c r="N141" s="112">
        <f>INT(ROUND(F141,2)*(IF(J141&gt;0,(IF(L141="ano",data!$J$6,0)),0)))</f>
        <v>0</v>
      </c>
      <c r="O141" s="114">
        <f t="shared" si="125"/>
        <v>0</v>
      </c>
      <c r="P141" s="123">
        <f t="shared" si="126"/>
        <v>0</v>
      </c>
      <c r="R141" s="116" t="str">
        <f t="shared" si="123"/>
        <v/>
      </c>
      <c r="S141" s="688"/>
      <c r="T141" s="117" t="s">
        <v>338</v>
      </c>
      <c r="U141" s="377" t="str">
        <f t="shared" si="124"/>
        <v/>
      </c>
      <c r="V141" s="26">
        <f t="shared" si="127"/>
        <v>0</v>
      </c>
      <c r="W141" s="26">
        <f t="shared" si="129"/>
        <v>0</v>
      </c>
      <c r="X141" s="26">
        <f>IF(OR(G141=data!$I$18,G141=data!$I$19,G141=data!$I$20,G141=data!$I$21,G141=data!$I$22,G141=data!$I$23,G141=data!$I$24,G141=data!$I$25,G141=data!$I$26,G141=data!$I$27,G141=data!$I$28,G141=data!$I$29,G141=data!$I$30,G141=data!$I$31,G141=data!$I$32,G141=data!$I$33,G141=data!$I$34,G141=data!$I$35,G141=data!$I$36,G141=data!$I$37,G141=data!$I$38,G141=data!$I$39,G141=data!$I$40,G141=data!$I$41,G141=data!$I$42,G141=data!$I$43,G141=data!$I$44),1,0)</f>
        <v>0</v>
      </c>
      <c r="Z141" s="176" t="s">
        <v>297</v>
      </c>
      <c r="AA141" s="10"/>
      <c r="AB141" s="10"/>
      <c r="AC141" s="168">
        <v>160</v>
      </c>
      <c r="AD141" s="328"/>
      <c r="AE141" s="223"/>
      <c r="AF141" s="168">
        <v>160</v>
      </c>
      <c r="AG141" s="328"/>
      <c r="AH141" s="223"/>
      <c r="AI141" s="168">
        <v>160</v>
      </c>
      <c r="AJ141" s="328"/>
      <c r="AK141" s="223"/>
      <c r="AL141" s="168">
        <v>160</v>
      </c>
      <c r="AM141" s="328"/>
      <c r="AN141" s="223"/>
      <c r="AO141" s="168">
        <v>160</v>
      </c>
      <c r="AP141" s="328"/>
      <c r="AQ141" s="223"/>
      <c r="AR141" s="168">
        <v>160</v>
      </c>
      <c r="AS141" s="328"/>
      <c r="AT141" s="223"/>
      <c r="AU141" s="168">
        <v>160</v>
      </c>
      <c r="AV141" s="328"/>
      <c r="AW141" s="223"/>
      <c r="AX141" s="168">
        <v>160</v>
      </c>
      <c r="AY141" s="328"/>
      <c r="AZ141" s="223"/>
      <c r="BA141" s="168">
        <v>160</v>
      </c>
      <c r="BB141" s="328"/>
      <c r="BC141" s="223"/>
      <c r="BD141" s="168">
        <v>160</v>
      </c>
      <c r="BE141" s="328"/>
      <c r="BF141" s="223"/>
      <c r="BG141" s="168">
        <v>160</v>
      </c>
      <c r="BH141" s="328"/>
      <c r="BI141" s="223"/>
      <c r="BJ141" s="168">
        <v>160</v>
      </c>
      <c r="BK141" s="328"/>
      <c r="BL141" s="223"/>
      <c r="BM141" s="280">
        <f t="shared" si="130"/>
        <v>0</v>
      </c>
      <c r="BN141" s="279">
        <f t="shared" si="131"/>
        <v>0</v>
      </c>
      <c r="BO141" s="280">
        <f t="shared" si="132"/>
        <v>0</v>
      </c>
      <c r="BP141" s="281">
        <f t="shared" si="133"/>
        <v>0</v>
      </c>
      <c r="BQ141" s="1"/>
      <c r="BR141" s="1"/>
      <c r="BS141" s="164">
        <v>160</v>
      </c>
      <c r="BT141" s="327"/>
      <c r="BU141" s="177"/>
      <c r="BV141" s="164">
        <v>160</v>
      </c>
      <c r="BW141" s="327"/>
      <c r="BX141" s="177"/>
      <c r="BY141" s="164">
        <v>160</v>
      </c>
      <c r="BZ141" s="327"/>
      <c r="CA141" s="177"/>
      <c r="CB141" s="164">
        <v>160</v>
      </c>
      <c r="CC141" s="327"/>
      <c r="CD141" s="177"/>
      <c r="CE141" s="164">
        <v>160</v>
      </c>
      <c r="CF141" s="327"/>
      <c r="CG141" s="177"/>
      <c r="CH141" s="164">
        <v>160</v>
      </c>
      <c r="CI141" s="327"/>
      <c r="CJ141" s="177"/>
      <c r="CK141" s="164">
        <v>160</v>
      </c>
      <c r="CL141" s="327"/>
      <c r="CM141" s="177"/>
      <c r="CN141" s="164">
        <v>160</v>
      </c>
      <c r="CO141" s="327"/>
      <c r="CP141" s="177"/>
      <c r="CQ141" s="164">
        <v>160</v>
      </c>
      <c r="CR141" s="327"/>
      <c r="CS141" s="177"/>
      <c r="CT141" s="164">
        <v>160</v>
      </c>
      <c r="CU141" s="327"/>
      <c r="CV141" s="177"/>
      <c r="CW141" s="164">
        <v>160</v>
      </c>
      <c r="CX141" s="327"/>
      <c r="CY141" s="177"/>
      <c r="CZ141" s="164">
        <v>160</v>
      </c>
      <c r="DA141" s="327"/>
      <c r="DB141" s="177"/>
      <c r="DC141" s="278">
        <f t="shared" si="134"/>
        <v>0</v>
      </c>
      <c r="DD141" s="279">
        <f t="shared" si="135"/>
        <v>0</v>
      </c>
      <c r="DE141" s="280">
        <f t="shared" si="136"/>
        <v>0</v>
      </c>
      <c r="DF141" s="281">
        <f t="shared" si="137"/>
        <v>0</v>
      </c>
      <c r="DG141" s="1"/>
      <c r="DH141" s="1"/>
      <c r="DI141" s="164">
        <v>160</v>
      </c>
      <c r="DJ141" s="327"/>
      <c r="DK141" s="177"/>
      <c r="DL141" s="164">
        <v>160</v>
      </c>
      <c r="DM141" s="327"/>
      <c r="DN141" s="177"/>
      <c r="DO141" s="164">
        <v>160</v>
      </c>
      <c r="DP141" s="327"/>
      <c r="DQ141" s="177"/>
      <c r="DR141" s="164">
        <v>160</v>
      </c>
      <c r="DS141" s="327"/>
      <c r="DT141" s="177"/>
      <c r="DU141" s="164">
        <v>160</v>
      </c>
      <c r="DV141" s="327"/>
      <c r="DW141" s="177"/>
      <c r="DX141" s="164">
        <v>160</v>
      </c>
      <c r="DY141" s="327"/>
      <c r="DZ141" s="177"/>
      <c r="EA141" s="164">
        <v>160</v>
      </c>
      <c r="EB141" s="327"/>
      <c r="EC141" s="177"/>
      <c r="ED141" s="164">
        <v>160</v>
      </c>
      <c r="EE141" s="327"/>
      <c r="EF141" s="177"/>
      <c r="EG141" s="164">
        <v>160</v>
      </c>
      <c r="EH141" s="327"/>
      <c r="EI141" s="177"/>
      <c r="EJ141" s="164">
        <v>160</v>
      </c>
      <c r="EK141" s="327"/>
      <c r="EL141" s="177"/>
      <c r="EM141" s="164">
        <v>160</v>
      </c>
      <c r="EN141" s="327"/>
      <c r="EO141" s="177"/>
      <c r="EP141" s="164">
        <v>160</v>
      </c>
      <c r="EQ141" s="327"/>
      <c r="ER141" s="177"/>
      <c r="ES141" s="278">
        <f t="shared" si="138"/>
        <v>0</v>
      </c>
      <c r="ET141" s="279">
        <f t="shared" si="139"/>
        <v>0</v>
      </c>
      <c r="EU141" s="280">
        <f t="shared" si="140"/>
        <v>0</v>
      </c>
      <c r="EV141" s="281">
        <f t="shared" si="141"/>
        <v>0</v>
      </c>
      <c r="EW141" s="1"/>
      <c r="EX141" s="1"/>
      <c r="EY141" s="164">
        <v>160</v>
      </c>
      <c r="EZ141" s="327"/>
      <c r="FA141" s="177"/>
      <c r="FB141" s="164">
        <v>160</v>
      </c>
      <c r="FC141" s="327"/>
      <c r="FD141" s="177"/>
      <c r="FE141" s="164">
        <v>160</v>
      </c>
      <c r="FF141" s="327"/>
      <c r="FG141" s="177"/>
      <c r="FH141" s="164">
        <v>160</v>
      </c>
      <c r="FI141" s="327"/>
      <c r="FJ141" s="177"/>
      <c r="FK141" s="164">
        <v>160</v>
      </c>
      <c r="FL141" s="327"/>
      <c r="FM141" s="177"/>
      <c r="FN141" s="164">
        <v>160</v>
      </c>
      <c r="FO141" s="327"/>
      <c r="FP141" s="177"/>
      <c r="FQ141" s="164">
        <v>160</v>
      </c>
      <c r="FR141" s="327"/>
      <c r="FS141" s="177"/>
      <c r="FT141" s="164">
        <v>160</v>
      </c>
      <c r="FU141" s="327"/>
      <c r="FV141" s="177"/>
      <c r="FW141" s="164">
        <v>160</v>
      </c>
      <c r="FX141" s="327"/>
      <c r="FY141" s="177"/>
      <c r="FZ141" s="164">
        <v>160</v>
      </c>
      <c r="GA141" s="327"/>
      <c r="GB141" s="177"/>
      <c r="GC141" s="164">
        <v>160</v>
      </c>
      <c r="GD141" s="327"/>
      <c r="GE141" s="177"/>
      <c r="GF141" s="164">
        <v>160</v>
      </c>
      <c r="GG141" s="327"/>
      <c r="GH141" s="177"/>
      <c r="GI141" s="278">
        <f t="shared" si="142"/>
        <v>0</v>
      </c>
      <c r="GJ141" s="279">
        <f t="shared" si="143"/>
        <v>0</v>
      </c>
      <c r="GK141" s="280">
        <f t="shared" si="144"/>
        <v>0</v>
      </c>
      <c r="GL141" s="281">
        <f t="shared" si="145"/>
        <v>0</v>
      </c>
      <c r="GM141" s="1"/>
      <c r="GN141" s="1"/>
      <c r="GO141" s="164">
        <v>160</v>
      </c>
      <c r="GP141" s="327"/>
      <c r="GQ141" s="177"/>
      <c r="GR141" s="164">
        <v>160</v>
      </c>
      <c r="GS141" s="327"/>
      <c r="GT141" s="177"/>
      <c r="GU141" s="164">
        <v>160</v>
      </c>
      <c r="GV141" s="327"/>
      <c r="GW141" s="177"/>
      <c r="GX141" s="164">
        <v>160</v>
      </c>
      <c r="GY141" s="327"/>
      <c r="GZ141" s="177"/>
      <c r="HA141" s="164">
        <v>160</v>
      </c>
      <c r="HB141" s="327"/>
      <c r="HC141" s="177"/>
      <c r="HD141" s="164">
        <v>160</v>
      </c>
      <c r="HE141" s="327"/>
      <c r="HF141" s="177"/>
      <c r="HG141" s="164">
        <v>160</v>
      </c>
      <c r="HH141" s="327"/>
      <c r="HI141" s="177"/>
      <c r="HJ141" s="164">
        <v>160</v>
      </c>
      <c r="HK141" s="327"/>
      <c r="HL141" s="177"/>
      <c r="HM141" s="164">
        <v>160</v>
      </c>
      <c r="HN141" s="327"/>
      <c r="HO141" s="177"/>
      <c r="HP141" s="164">
        <v>160</v>
      </c>
      <c r="HQ141" s="327"/>
      <c r="HR141" s="177"/>
      <c r="HS141" s="164">
        <v>160</v>
      </c>
      <c r="HT141" s="327"/>
      <c r="HU141" s="177"/>
      <c r="HV141" s="164">
        <v>160</v>
      </c>
      <c r="HW141" s="327"/>
      <c r="HX141" s="177"/>
      <c r="HY141" s="278">
        <f t="shared" si="146"/>
        <v>0</v>
      </c>
      <c r="HZ141" s="279">
        <f t="shared" si="147"/>
        <v>0</v>
      </c>
      <c r="IA141" s="280">
        <f t="shared" si="148"/>
        <v>0</v>
      </c>
      <c r="IB141" s="281">
        <f t="shared" si="149"/>
        <v>0</v>
      </c>
      <c r="IC141" s="1"/>
      <c r="ID141" s="1"/>
      <c r="IE141" s="164">
        <v>160</v>
      </c>
      <c r="IF141" s="327"/>
      <c r="IG141" s="177"/>
      <c r="IH141" s="164">
        <v>160</v>
      </c>
      <c r="II141" s="327"/>
      <c r="IJ141" s="177"/>
      <c r="IK141" s="164">
        <v>160</v>
      </c>
      <c r="IL141" s="327"/>
      <c r="IM141" s="177"/>
      <c r="IN141" s="164">
        <v>160</v>
      </c>
      <c r="IO141" s="327"/>
      <c r="IP141" s="177"/>
      <c r="IQ141" s="164">
        <v>160</v>
      </c>
      <c r="IR141" s="327"/>
      <c r="IS141" s="177"/>
      <c r="IT141" s="164">
        <v>160</v>
      </c>
      <c r="IU141" s="327"/>
      <c r="IV141" s="177"/>
      <c r="IW141" s="164">
        <v>160</v>
      </c>
      <c r="IX141" s="327"/>
      <c r="IY141" s="177"/>
      <c r="IZ141" s="164">
        <v>160</v>
      </c>
      <c r="JA141" s="327"/>
      <c r="JB141" s="177"/>
      <c r="JC141" s="164">
        <v>160</v>
      </c>
      <c r="JD141" s="327"/>
      <c r="JE141" s="177"/>
      <c r="JF141" s="164">
        <v>160</v>
      </c>
      <c r="JG141" s="327"/>
      <c r="JH141" s="177"/>
      <c r="JI141" s="164">
        <v>160</v>
      </c>
      <c r="JJ141" s="327"/>
      <c r="JK141" s="177"/>
      <c r="JL141" s="164">
        <v>160</v>
      </c>
      <c r="JM141" s="327"/>
      <c r="JN141" s="177"/>
      <c r="JO141" s="278">
        <f t="shared" si="150"/>
        <v>0</v>
      </c>
      <c r="JP141" s="279">
        <f t="shared" si="151"/>
        <v>0</v>
      </c>
      <c r="JQ141" s="280">
        <f t="shared" si="152"/>
        <v>0</v>
      </c>
      <c r="JR141" s="281">
        <f t="shared" si="153"/>
        <v>0</v>
      </c>
      <c r="JS141" s="1"/>
      <c r="JT141" s="1"/>
      <c r="JU141" s="164">
        <v>160</v>
      </c>
      <c r="JV141" s="327"/>
      <c r="JW141" s="177"/>
      <c r="JX141" s="164">
        <v>160</v>
      </c>
      <c r="JY141" s="327"/>
      <c r="JZ141" s="177"/>
      <c r="KA141" s="164">
        <v>160</v>
      </c>
      <c r="KB141" s="327"/>
      <c r="KC141" s="177"/>
      <c r="KD141" s="164">
        <v>160</v>
      </c>
      <c r="KE141" s="327"/>
      <c r="KF141" s="177"/>
      <c r="KG141" s="164">
        <v>160</v>
      </c>
      <c r="KH141" s="327"/>
      <c r="KI141" s="177"/>
      <c r="KJ141" s="164">
        <v>160</v>
      </c>
      <c r="KK141" s="327"/>
      <c r="KL141" s="177"/>
      <c r="KM141" s="164">
        <v>160</v>
      </c>
      <c r="KN141" s="327"/>
      <c r="KO141" s="177"/>
      <c r="KP141" s="164">
        <v>160</v>
      </c>
      <c r="KQ141" s="327"/>
      <c r="KR141" s="177"/>
      <c r="KS141" s="164">
        <v>160</v>
      </c>
      <c r="KT141" s="327"/>
      <c r="KU141" s="177"/>
      <c r="KV141" s="164">
        <v>160</v>
      </c>
      <c r="KW141" s="327"/>
      <c r="KX141" s="177"/>
      <c r="KY141" s="164">
        <v>160</v>
      </c>
      <c r="KZ141" s="327"/>
      <c r="LA141" s="177"/>
      <c r="LB141" s="164">
        <v>160</v>
      </c>
      <c r="LC141" s="327"/>
      <c r="LD141" s="177"/>
      <c r="LE141" s="278">
        <f t="shared" si="154"/>
        <v>0</v>
      </c>
      <c r="LF141" s="279">
        <f t="shared" si="155"/>
        <v>0</v>
      </c>
      <c r="LG141" s="280">
        <f t="shared" si="156"/>
        <v>0</v>
      </c>
      <c r="LH141" s="281">
        <f t="shared" si="157"/>
        <v>0</v>
      </c>
      <c r="LI141" s="1"/>
      <c r="LJ141" s="1"/>
      <c r="LK141" s="164">
        <v>160</v>
      </c>
      <c r="LL141" s="327"/>
      <c r="LM141" s="177"/>
      <c r="LN141" s="164">
        <v>160</v>
      </c>
      <c r="LO141" s="327"/>
      <c r="LP141" s="177"/>
      <c r="LQ141" s="164">
        <v>160</v>
      </c>
      <c r="LR141" s="327"/>
      <c r="LS141" s="177"/>
      <c r="LT141" s="164">
        <v>160</v>
      </c>
      <c r="LU141" s="327"/>
      <c r="LV141" s="177"/>
      <c r="LW141" s="164">
        <v>160</v>
      </c>
      <c r="LX141" s="327"/>
      <c r="LY141" s="177"/>
      <c r="LZ141" s="164">
        <v>160</v>
      </c>
      <c r="MA141" s="327"/>
      <c r="MB141" s="177"/>
      <c r="MC141" s="164">
        <v>160</v>
      </c>
      <c r="MD141" s="327"/>
      <c r="ME141" s="177"/>
      <c r="MF141" s="164">
        <v>160</v>
      </c>
      <c r="MG141" s="327"/>
      <c r="MH141" s="177"/>
      <c r="MI141" s="164">
        <v>160</v>
      </c>
      <c r="MJ141" s="327"/>
      <c r="MK141" s="177"/>
      <c r="ML141" s="164">
        <v>160</v>
      </c>
      <c r="MM141" s="327"/>
      <c r="MN141" s="177"/>
      <c r="MO141" s="164">
        <v>160</v>
      </c>
      <c r="MP141" s="327"/>
      <c r="MQ141" s="177"/>
      <c r="MR141" s="164">
        <v>160</v>
      </c>
      <c r="MS141" s="327"/>
      <c r="MT141" s="177"/>
      <c r="MU141" s="278">
        <f t="shared" si="158"/>
        <v>0</v>
      </c>
      <c r="MV141" s="279">
        <f t="shared" si="159"/>
        <v>0</v>
      </c>
      <c r="MW141" s="280">
        <f t="shared" si="160"/>
        <v>0</v>
      </c>
      <c r="MX141" s="281">
        <f t="shared" si="161"/>
        <v>0</v>
      </c>
      <c r="MY141" s="1"/>
      <c r="MZ141" s="1"/>
      <c r="NA141" s="164">
        <v>160</v>
      </c>
      <c r="NB141" s="327"/>
      <c r="NC141" s="177"/>
      <c r="ND141" s="164">
        <v>160</v>
      </c>
      <c r="NE141" s="327"/>
      <c r="NF141" s="177"/>
      <c r="NG141" s="164">
        <v>160</v>
      </c>
      <c r="NH141" s="327"/>
      <c r="NI141" s="177"/>
      <c r="NJ141" s="164">
        <v>160</v>
      </c>
      <c r="NK141" s="327"/>
      <c r="NL141" s="177"/>
      <c r="NM141" s="164">
        <v>160</v>
      </c>
      <c r="NN141" s="327"/>
      <c r="NO141" s="177"/>
      <c r="NP141" s="164">
        <v>160</v>
      </c>
      <c r="NQ141" s="327"/>
      <c r="NR141" s="177"/>
      <c r="NS141" s="164">
        <v>160</v>
      </c>
      <c r="NT141" s="327"/>
      <c r="NU141" s="177"/>
      <c r="NV141" s="164">
        <v>160</v>
      </c>
      <c r="NW141" s="327"/>
      <c r="NX141" s="177"/>
      <c r="NY141" s="164">
        <v>160</v>
      </c>
      <c r="NZ141" s="327"/>
      <c r="OA141" s="177"/>
      <c r="OB141" s="164">
        <v>160</v>
      </c>
      <c r="OC141" s="327"/>
      <c r="OD141" s="177"/>
      <c r="OE141" s="164">
        <v>160</v>
      </c>
      <c r="OF141" s="327"/>
      <c r="OG141" s="177"/>
      <c r="OH141" s="164">
        <v>160</v>
      </c>
      <c r="OI141" s="327"/>
      <c r="OJ141" s="177"/>
      <c r="OK141" s="278">
        <f t="shared" si="162"/>
        <v>0</v>
      </c>
      <c r="OL141" s="279">
        <f t="shared" si="163"/>
        <v>0</v>
      </c>
      <c r="OM141" s="280">
        <f t="shared" si="164"/>
        <v>0</v>
      </c>
      <c r="ON141" s="281">
        <f t="shared" si="165"/>
        <v>0</v>
      </c>
      <c r="OO141" s="1"/>
      <c r="OP141" s="1"/>
      <c r="OQ141" s="283" t="s">
        <v>297</v>
      </c>
      <c r="OR141" s="354">
        <v>160</v>
      </c>
      <c r="OS141" s="327"/>
      <c r="OT141" s="177"/>
      <c r="OU141" s="278">
        <f t="shared" si="166"/>
        <v>0</v>
      </c>
      <c r="OV141" s="281">
        <f t="shared" si="167"/>
        <v>0</v>
      </c>
      <c r="OW141" s="280">
        <f t="shared" si="168"/>
        <v>0</v>
      </c>
      <c r="OX141" s="281">
        <f t="shared" si="169"/>
        <v>0</v>
      </c>
      <c r="OY141" s="293"/>
      <c r="OZ141" s="1"/>
      <c r="PA141" s="1"/>
      <c r="PB141" s="274">
        <f t="shared" si="115"/>
        <v>0</v>
      </c>
      <c r="PC141" s="275">
        <f t="shared" si="116"/>
        <v>0</v>
      </c>
      <c r="PD141" s="280">
        <f t="shared" si="117"/>
        <v>0</v>
      </c>
      <c r="PE141" s="281">
        <f t="shared" si="118"/>
        <v>0</v>
      </c>
      <c r="PF141" s="276">
        <f t="shared" si="119"/>
        <v>0</v>
      </c>
      <c r="PG141" s="277">
        <f t="shared" si="120"/>
        <v>0</v>
      </c>
      <c r="PH141" s="280">
        <f t="shared" si="121"/>
        <v>0</v>
      </c>
      <c r="PI141" s="279">
        <f t="shared" si="122"/>
        <v>0</v>
      </c>
      <c r="PJ141" s="406">
        <f t="shared" si="111"/>
        <v>0</v>
      </c>
      <c r="PK141" s="368">
        <f t="shared" si="112"/>
        <v>0</v>
      </c>
      <c r="PL141" s="409" t="s">
        <v>338</v>
      </c>
      <c r="PM141" s="373" t="s">
        <v>338</v>
      </c>
      <c r="PN141" s="406">
        <f t="shared" si="113"/>
        <v>0</v>
      </c>
      <c r="PO141" s="368">
        <f t="shared" si="114"/>
        <v>0</v>
      </c>
      <c r="PR141" s="1"/>
    </row>
    <row r="142" spans="2:434" s="26" customFormat="1" ht="15" hidden="1" customHeight="1" x14ac:dyDescent="0.25">
      <c r="B142" s="118"/>
      <c r="C142" s="1092"/>
      <c r="D142" s="1093"/>
      <c r="E142" s="590"/>
      <c r="F142" s="656"/>
      <c r="G142" s="591"/>
      <c r="H142" s="119"/>
      <c r="I142" s="112">
        <f>INT(ROUND(F142,2)*(IF(RIGHT(G142,1)="*",data!$J$3*H142+(IF(H142&gt;0, data!$K$3,0)),(IF(G142&gt;0,data!$J$3*RIGHT(G142,5)+data!$K$3,0)))))</f>
        <v>0</v>
      </c>
      <c r="J142" s="112">
        <f t="shared" si="128"/>
        <v>0</v>
      </c>
      <c r="K142" s="112"/>
      <c r="L142" s="537"/>
      <c r="M142" s="536"/>
      <c r="N142" s="112">
        <f>INT(ROUND(F142,2)*(IF(J142&gt;0,(IF(L142="ano",data!$J$6,0)),0)))</f>
        <v>0</v>
      </c>
      <c r="O142" s="114">
        <f t="shared" si="125"/>
        <v>0</v>
      </c>
      <c r="P142" s="123">
        <f t="shared" si="126"/>
        <v>0</v>
      </c>
      <c r="R142" s="116" t="str">
        <f t="shared" si="123"/>
        <v/>
      </c>
      <c r="S142" s="688"/>
      <c r="T142" s="117" t="s">
        <v>338</v>
      </c>
      <c r="U142" s="377" t="str">
        <f t="shared" si="124"/>
        <v/>
      </c>
      <c r="V142" s="26">
        <f t="shared" si="127"/>
        <v>0</v>
      </c>
      <c r="W142" s="26">
        <f t="shared" si="129"/>
        <v>0</v>
      </c>
      <c r="X142" s="26">
        <f>IF(OR(G142=data!$I$18,G142=data!$I$19,G142=data!$I$20,G142=data!$I$21,G142=data!$I$22,G142=data!$I$23,G142=data!$I$24,G142=data!$I$25,G142=data!$I$26,G142=data!$I$27,G142=data!$I$28,G142=data!$I$29,G142=data!$I$30,G142=data!$I$31,G142=data!$I$32,G142=data!$I$33,G142=data!$I$34,G142=data!$I$35,G142=data!$I$36,G142=data!$I$37,G142=data!$I$38,G142=data!$I$39,G142=data!$I$40,G142=data!$I$41,G142=data!$I$42,G142=data!$I$43,G142=data!$I$44),1,0)</f>
        <v>0</v>
      </c>
      <c r="Z142" s="173" t="s">
        <v>297</v>
      </c>
      <c r="AA142" s="10"/>
      <c r="AB142" s="10"/>
      <c r="AC142" s="560">
        <v>160</v>
      </c>
      <c r="AD142" s="561"/>
      <c r="AE142" s="562"/>
      <c r="AF142" s="560">
        <v>160</v>
      </c>
      <c r="AG142" s="561"/>
      <c r="AH142" s="562"/>
      <c r="AI142" s="560">
        <v>160</v>
      </c>
      <c r="AJ142" s="561"/>
      <c r="AK142" s="562"/>
      <c r="AL142" s="560">
        <v>160</v>
      </c>
      <c r="AM142" s="561"/>
      <c r="AN142" s="562"/>
      <c r="AO142" s="560">
        <v>160</v>
      </c>
      <c r="AP142" s="561"/>
      <c r="AQ142" s="562"/>
      <c r="AR142" s="560">
        <v>160</v>
      </c>
      <c r="AS142" s="561"/>
      <c r="AT142" s="562"/>
      <c r="AU142" s="560">
        <v>160</v>
      </c>
      <c r="AV142" s="561"/>
      <c r="AW142" s="562"/>
      <c r="AX142" s="560">
        <v>160</v>
      </c>
      <c r="AY142" s="561"/>
      <c r="AZ142" s="562"/>
      <c r="BA142" s="560">
        <v>160</v>
      </c>
      <c r="BB142" s="561"/>
      <c r="BC142" s="562"/>
      <c r="BD142" s="560">
        <v>160</v>
      </c>
      <c r="BE142" s="561"/>
      <c r="BF142" s="562"/>
      <c r="BG142" s="560">
        <v>160</v>
      </c>
      <c r="BH142" s="561"/>
      <c r="BI142" s="562"/>
      <c r="BJ142" s="560">
        <v>160</v>
      </c>
      <c r="BK142" s="561"/>
      <c r="BL142" s="562"/>
      <c r="BM142" s="280">
        <f t="shared" si="130"/>
        <v>0</v>
      </c>
      <c r="BN142" s="279">
        <f t="shared" si="131"/>
        <v>0</v>
      </c>
      <c r="BO142" s="280">
        <f t="shared" si="132"/>
        <v>0</v>
      </c>
      <c r="BP142" s="281">
        <f t="shared" si="133"/>
        <v>0</v>
      </c>
      <c r="BQ142" s="1"/>
      <c r="BR142" s="1"/>
      <c r="BS142" s="174">
        <v>160</v>
      </c>
      <c r="BT142" s="573"/>
      <c r="BU142" s="175"/>
      <c r="BV142" s="174">
        <v>160</v>
      </c>
      <c r="BW142" s="573"/>
      <c r="BX142" s="175"/>
      <c r="BY142" s="174">
        <v>160</v>
      </c>
      <c r="BZ142" s="573"/>
      <c r="CA142" s="175"/>
      <c r="CB142" s="174">
        <v>160</v>
      </c>
      <c r="CC142" s="573"/>
      <c r="CD142" s="175"/>
      <c r="CE142" s="174">
        <v>160</v>
      </c>
      <c r="CF142" s="573"/>
      <c r="CG142" s="175"/>
      <c r="CH142" s="174">
        <v>160</v>
      </c>
      <c r="CI142" s="573"/>
      <c r="CJ142" s="175"/>
      <c r="CK142" s="174">
        <v>160</v>
      </c>
      <c r="CL142" s="573"/>
      <c r="CM142" s="175"/>
      <c r="CN142" s="174">
        <v>160</v>
      </c>
      <c r="CO142" s="573"/>
      <c r="CP142" s="175"/>
      <c r="CQ142" s="174">
        <v>160</v>
      </c>
      <c r="CR142" s="573"/>
      <c r="CS142" s="175"/>
      <c r="CT142" s="174">
        <v>160</v>
      </c>
      <c r="CU142" s="573"/>
      <c r="CV142" s="175"/>
      <c r="CW142" s="174">
        <v>160</v>
      </c>
      <c r="CX142" s="573"/>
      <c r="CY142" s="175"/>
      <c r="CZ142" s="174">
        <v>160</v>
      </c>
      <c r="DA142" s="573"/>
      <c r="DB142" s="175"/>
      <c r="DC142" s="278">
        <f t="shared" si="134"/>
        <v>0</v>
      </c>
      <c r="DD142" s="279">
        <f t="shared" si="135"/>
        <v>0</v>
      </c>
      <c r="DE142" s="280">
        <f t="shared" si="136"/>
        <v>0</v>
      </c>
      <c r="DF142" s="281">
        <f t="shared" si="137"/>
        <v>0</v>
      </c>
      <c r="DG142" s="1"/>
      <c r="DH142" s="1"/>
      <c r="DI142" s="174">
        <v>160</v>
      </c>
      <c r="DJ142" s="573"/>
      <c r="DK142" s="175"/>
      <c r="DL142" s="174">
        <v>160</v>
      </c>
      <c r="DM142" s="573"/>
      <c r="DN142" s="175"/>
      <c r="DO142" s="174">
        <v>160</v>
      </c>
      <c r="DP142" s="573"/>
      <c r="DQ142" s="175"/>
      <c r="DR142" s="174">
        <v>160</v>
      </c>
      <c r="DS142" s="573"/>
      <c r="DT142" s="175"/>
      <c r="DU142" s="174">
        <v>160</v>
      </c>
      <c r="DV142" s="573"/>
      <c r="DW142" s="175"/>
      <c r="DX142" s="174">
        <v>160</v>
      </c>
      <c r="DY142" s="573"/>
      <c r="DZ142" s="175"/>
      <c r="EA142" s="174">
        <v>160</v>
      </c>
      <c r="EB142" s="573"/>
      <c r="EC142" s="175"/>
      <c r="ED142" s="174">
        <v>160</v>
      </c>
      <c r="EE142" s="573"/>
      <c r="EF142" s="175"/>
      <c r="EG142" s="174">
        <v>160</v>
      </c>
      <c r="EH142" s="573"/>
      <c r="EI142" s="175"/>
      <c r="EJ142" s="174">
        <v>160</v>
      </c>
      <c r="EK142" s="573"/>
      <c r="EL142" s="175"/>
      <c r="EM142" s="174">
        <v>160</v>
      </c>
      <c r="EN142" s="573"/>
      <c r="EO142" s="175"/>
      <c r="EP142" s="174">
        <v>160</v>
      </c>
      <c r="EQ142" s="573"/>
      <c r="ER142" s="175"/>
      <c r="ES142" s="278">
        <f t="shared" si="138"/>
        <v>0</v>
      </c>
      <c r="ET142" s="279">
        <f t="shared" si="139"/>
        <v>0</v>
      </c>
      <c r="EU142" s="280">
        <f t="shared" si="140"/>
        <v>0</v>
      </c>
      <c r="EV142" s="281">
        <f t="shared" si="141"/>
        <v>0</v>
      </c>
      <c r="EW142" s="1"/>
      <c r="EX142" s="1"/>
      <c r="EY142" s="174">
        <v>160</v>
      </c>
      <c r="EZ142" s="573"/>
      <c r="FA142" s="175"/>
      <c r="FB142" s="174">
        <v>160</v>
      </c>
      <c r="FC142" s="573"/>
      <c r="FD142" s="175"/>
      <c r="FE142" s="174">
        <v>160</v>
      </c>
      <c r="FF142" s="573"/>
      <c r="FG142" s="175"/>
      <c r="FH142" s="174">
        <v>160</v>
      </c>
      <c r="FI142" s="573"/>
      <c r="FJ142" s="175"/>
      <c r="FK142" s="174">
        <v>160</v>
      </c>
      <c r="FL142" s="573"/>
      <c r="FM142" s="175"/>
      <c r="FN142" s="174">
        <v>160</v>
      </c>
      <c r="FO142" s="573"/>
      <c r="FP142" s="175"/>
      <c r="FQ142" s="174">
        <v>160</v>
      </c>
      <c r="FR142" s="573"/>
      <c r="FS142" s="175"/>
      <c r="FT142" s="174">
        <v>160</v>
      </c>
      <c r="FU142" s="573"/>
      <c r="FV142" s="175"/>
      <c r="FW142" s="174">
        <v>160</v>
      </c>
      <c r="FX142" s="573"/>
      <c r="FY142" s="175"/>
      <c r="FZ142" s="174">
        <v>160</v>
      </c>
      <c r="GA142" s="573"/>
      <c r="GB142" s="175"/>
      <c r="GC142" s="174">
        <v>160</v>
      </c>
      <c r="GD142" s="573"/>
      <c r="GE142" s="175"/>
      <c r="GF142" s="174">
        <v>160</v>
      </c>
      <c r="GG142" s="573"/>
      <c r="GH142" s="175"/>
      <c r="GI142" s="278">
        <f t="shared" si="142"/>
        <v>0</v>
      </c>
      <c r="GJ142" s="279">
        <f t="shared" si="143"/>
        <v>0</v>
      </c>
      <c r="GK142" s="280">
        <f t="shared" si="144"/>
        <v>0</v>
      </c>
      <c r="GL142" s="281">
        <f t="shared" si="145"/>
        <v>0</v>
      </c>
      <c r="GM142" s="1"/>
      <c r="GN142" s="1"/>
      <c r="GO142" s="174">
        <v>160</v>
      </c>
      <c r="GP142" s="573"/>
      <c r="GQ142" s="175"/>
      <c r="GR142" s="174">
        <v>160</v>
      </c>
      <c r="GS142" s="573"/>
      <c r="GT142" s="175"/>
      <c r="GU142" s="174">
        <v>160</v>
      </c>
      <c r="GV142" s="573"/>
      <c r="GW142" s="175"/>
      <c r="GX142" s="174">
        <v>160</v>
      </c>
      <c r="GY142" s="573"/>
      <c r="GZ142" s="175"/>
      <c r="HA142" s="174">
        <v>160</v>
      </c>
      <c r="HB142" s="573"/>
      <c r="HC142" s="175"/>
      <c r="HD142" s="174">
        <v>160</v>
      </c>
      <c r="HE142" s="573"/>
      <c r="HF142" s="175"/>
      <c r="HG142" s="174">
        <v>160</v>
      </c>
      <c r="HH142" s="573"/>
      <c r="HI142" s="175"/>
      <c r="HJ142" s="174">
        <v>160</v>
      </c>
      <c r="HK142" s="573"/>
      <c r="HL142" s="175"/>
      <c r="HM142" s="174">
        <v>160</v>
      </c>
      <c r="HN142" s="573"/>
      <c r="HO142" s="175"/>
      <c r="HP142" s="174">
        <v>160</v>
      </c>
      <c r="HQ142" s="573"/>
      <c r="HR142" s="175"/>
      <c r="HS142" s="174">
        <v>160</v>
      </c>
      <c r="HT142" s="573"/>
      <c r="HU142" s="175"/>
      <c r="HV142" s="174">
        <v>160</v>
      </c>
      <c r="HW142" s="573"/>
      <c r="HX142" s="175"/>
      <c r="HY142" s="278">
        <f t="shared" si="146"/>
        <v>0</v>
      </c>
      <c r="HZ142" s="279">
        <f t="shared" si="147"/>
        <v>0</v>
      </c>
      <c r="IA142" s="280">
        <f t="shared" si="148"/>
        <v>0</v>
      </c>
      <c r="IB142" s="281">
        <f t="shared" si="149"/>
        <v>0</v>
      </c>
      <c r="IC142" s="1"/>
      <c r="ID142" s="1"/>
      <c r="IE142" s="174">
        <v>160</v>
      </c>
      <c r="IF142" s="573"/>
      <c r="IG142" s="175"/>
      <c r="IH142" s="174">
        <v>160</v>
      </c>
      <c r="II142" s="573"/>
      <c r="IJ142" s="175"/>
      <c r="IK142" s="174">
        <v>160</v>
      </c>
      <c r="IL142" s="573"/>
      <c r="IM142" s="175"/>
      <c r="IN142" s="174">
        <v>160</v>
      </c>
      <c r="IO142" s="573"/>
      <c r="IP142" s="175"/>
      <c r="IQ142" s="174">
        <v>160</v>
      </c>
      <c r="IR142" s="573"/>
      <c r="IS142" s="175"/>
      <c r="IT142" s="174">
        <v>160</v>
      </c>
      <c r="IU142" s="573"/>
      <c r="IV142" s="175"/>
      <c r="IW142" s="174">
        <v>160</v>
      </c>
      <c r="IX142" s="573"/>
      <c r="IY142" s="175"/>
      <c r="IZ142" s="174">
        <v>160</v>
      </c>
      <c r="JA142" s="573"/>
      <c r="JB142" s="175"/>
      <c r="JC142" s="174">
        <v>160</v>
      </c>
      <c r="JD142" s="573"/>
      <c r="JE142" s="175"/>
      <c r="JF142" s="174">
        <v>160</v>
      </c>
      <c r="JG142" s="573"/>
      <c r="JH142" s="175"/>
      <c r="JI142" s="174">
        <v>160</v>
      </c>
      <c r="JJ142" s="573"/>
      <c r="JK142" s="175"/>
      <c r="JL142" s="174">
        <v>160</v>
      </c>
      <c r="JM142" s="573"/>
      <c r="JN142" s="175"/>
      <c r="JO142" s="278">
        <f t="shared" si="150"/>
        <v>0</v>
      </c>
      <c r="JP142" s="279">
        <f t="shared" si="151"/>
        <v>0</v>
      </c>
      <c r="JQ142" s="280">
        <f t="shared" si="152"/>
        <v>0</v>
      </c>
      <c r="JR142" s="281">
        <f t="shared" si="153"/>
        <v>0</v>
      </c>
      <c r="JS142" s="1"/>
      <c r="JT142" s="1"/>
      <c r="JU142" s="174">
        <v>160</v>
      </c>
      <c r="JV142" s="573"/>
      <c r="JW142" s="175"/>
      <c r="JX142" s="174">
        <v>160</v>
      </c>
      <c r="JY142" s="573"/>
      <c r="JZ142" s="175"/>
      <c r="KA142" s="174">
        <v>160</v>
      </c>
      <c r="KB142" s="573"/>
      <c r="KC142" s="175"/>
      <c r="KD142" s="174">
        <v>160</v>
      </c>
      <c r="KE142" s="573"/>
      <c r="KF142" s="175"/>
      <c r="KG142" s="174">
        <v>160</v>
      </c>
      <c r="KH142" s="573"/>
      <c r="KI142" s="175"/>
      <c r="KJ142" s="174">
        <v>160</v>
      </c>
      <c r="KK142" s="573"/>
      <c r="KL142" s="175"/>
      <c r="KM142" s="174">
        <v>160</v>
      </c>
      <c r="KN142" s="573"/>
      <c r="KO142" s="175"/>
      <c r="KP142" s="174">
        <v>160</v>
      </c>
      <c r="KQ142" s="573"/>
      <c r="KR142" s="175"/>
      <c r="KS142" s="174">
        <v>160</v>
      </c>
      <c r="KT142" s="573"/>
      <c r="KU142" s="175"/>
      <c r="KV142" s="174">
        <v>160</v>
      </c>
      <c r="KW142" s="573"/>
      <c r="KX142" s="175"/>
      <c r="KY142" s="174">
        <v>160</v>
      </c>
      <c r="KZ142" s="573"/>
      <c r="LA142" s="175"/>
      <c r="LB142" s="174">
        <v>160</v>
      </c>
      <c r="LC142" s="573"/>
      <c r="LD142" s="175"/>
      <c r="LE142" s="278">
        <f t="shared" si="154"/>
        <v>0</v>
      </c>
      <c r="LF142" s="279">
        <f t="shared" si="155"/>
        <v>0</v>
      </c>
      <c r="LG142" s="280">
        <f t="shared" si="156"/>
        <v>0</v>
      </c>
      <c r="LH142" s="281">
        <f t="shared" si="157"/>
        <v>0</v>
      </c>
      <c r="LI142" s="1"/>
      <c r="LJ142" s="1"/>
      <c r="LK142" s="174">
        <v>160</v>
      </c>
      <c r="LL142" s="573"/>
      <c r="LM142" s="175"/>
      <c r="LN142" s="174">
        <v>160</v>
      </c>
      <c r="LO142" s="573"/>
      <c r="LP142" s="175"/>
      <c r="LQ142" s="174">
        <v>160</v>
      </c>
      <c r="LR142" s="573"/>
      <c r="LS142" s="175"/>
      <c r="LT142" s="174">
        <v>160</v>
      </c>
      <c r="LU142" s="573"/>
      <c r="LV142" s="175"/>
      <c r="LW142" s="174">
        <v>160</v>
      </c>
      <c r="LX142" s="573"/>
      <c r="LY142" s="175"/>
      <c r="LZ142" s="174">
        <v>160</v>
      </c>
      <c r="MA142" s="573"/>
      <c r="MB142" s="175"/>
      <c r="MC142" s="174">
        <v>160</v>
      </c>
      <c r="MD142" s="573"/>
      <c r="ME142" s="175"/>
      <c r="MF142" s="174">
        <v>160</v>
      </c>
      <c r="MG142" s="573"/>
      <c r="MH142" s="175"/>
      <c r="MI142" s="174">
        <v>160</v>
      </c>
      <c r="MJ142" s="573"/>
      <c r="MK142" s="175"/>
      <c r="ML142" s="174">
        <v>160</v>
      </c>
      <c r="MM142" s="573"/>
      <c r="MN142" s="175"/>
      <c r="MO142" s="174">
        <v>160</v>
      </c>
      <c r="MP142" s="573"/>
      <c r="MQ142" s="175"/>
      <c r="MR142" s="174">
        <v>160</v>
      </c>
      <c r="MS142" s="573"/>
      <c r="MT142" s="175"/>
      <c r="MU142" s="278">
        <f t="shared" si="158"/>
        <v>0</v>
      </c>
      <c r="MV142" s="279">
        <f t="shared" si="159"/>
        <v>0</v>
      </c>
      <c r="MW142" s="280">
        <f t="shared" si="160"/>
        <v>0</v>
      </c>
      <c r="MX142" s="281">
        <f t="shared" si="161"/>
        <v>0</v>
      </c>
      <c r="MY142" s="1"/>
      <c r="MZ142" s="1"/>
      <c r="NA142" s="174">
        <v>160</v>
      </c>
      <c r="NB142" s="573"/>
      <c r="NC142" s="175"/>
      <c r="ND142" s="174">
        <v>160</v>
      </c>
      <c r="NE142" s="573"/>
      <c r="NF142" s="175"/>
      <c r="NG142" s="174">
        <v>160</v>
      </c>
      <c r="NH142" s="573"/>
      <c r="NI142" s="175"/>
      <c r="NJ142" s="174">
        <v>160</v>
      </c>
      <c r="NK142" s="573"/>
      <c r="NL142" s="175"/>
      <c r="NM142" s="174">
        <v>160</v>
      </c>
      <c r="NN142" s="573"/>
      <c r="NO142" s="175"/>
      <c r="NP142" s="174">
        <v>160</v>
      </c>
      <c r="NQ142" s="573"/>
      <c r="NR142" s="175"/>
      <c r="NS142" s="174">
        <v>160</v>
      </c>
      <c r="NT142" s="573"/>
      <c r="NU142" s="175"/>
      <c r="NV142" s="174">
        <v>160</v>
      </c>
      <c r="NW142" s="573"/>
      <c r="NX142" s="175"/>
      <c r="NY142" s="174">
        <v>160</v>
      </c>
      <c r="NZ142" s="573"/>
      <c r="OA142" s="175"/>
      <c r="OB142" s="174">
        <v>160</v>
      </c>
      <c r="OC142" s="573"/>
      <c r="OD142" s="175"/>
      <c r="OE142" s="174">
        <v>160</v>
      </c>
      <c r="OF142" s="573"/>
      <c r="OG142" s="175"/>
      <c r="OH142" s="174">
        <v>160</v>
      </c>
      <c r="OI142" s="573"/>
      <c r="OJ142" s="175"/>
      <c r="OK142" s="278">
        <f t="shared" si="162"/>
        <v>0</v>
      </c>
      <c r="OL142" s="279">
        <f t="shared" si="163"/>
        <v>0</v>
      </c>
      <c r="OM142" s="280">
        <f t="shared" si="164"/>
        <v>0</v>
      </c>
      <c r="ON142" s="281">
        <f t="shared" si="165"/>
        <v>0</v>
      </c>
      <c r="OO142" s="1"/>
      <c r="OP142" s="1"/>
      <c r="OQ142" s="571" t="s">
        <v>297</v>
      </c>
      <c r="OR142" s="577">
        <v>160</v>
      </c>
      <c r="OS142" s="573"/>
      <c r="OT142" s="175"/>
      <c r="OU142" s="278">
        <f t="shared" si="166"/>
        <v>0</v>
      </c>
      <c r="OV142" s="281">
        <f t="shared" si="167"/>
        <v>0</v>
      </c>
      <c r="OW142" s="280">
        <f t="shared" si="168"/>
        <v>0</v>
      </c>
      <c r="OX142" s="281">
        <f t="shared" si="169"/>
        <v>0</v>
      </c>
      <c r="OY142" s="574"/>
      <c r="OZ142" s="1"/>
      <c r="PA142" s="1"/>
      <c r="PB142" s="274">
        <f t="shared" si="115"/>
        <v>0</v>
      </c>
      <c r="PC142" s="275">
        <f t="shared" si="116"/>
        <v>0</v>
      </c>
      <c r="PD142" s="280">
        <f t="shared" si="117"/>
        <v>0</v>
      </c>
      <c r="PE142" s="281">
        <f t="shared" si="118"/>
        <v>0</v>
      </c>
      <c r="PF142" s="276">
        <f t="shared" si="119"/>
        <v>0</v>
      </c>
      <c r="PG142" s="277">
        <f t="shared" si="120"/>
        <v>0</v>
      </c>
      <c r="PH142" s="280">
        <f t="shared" si="121"/>
        <v>0</v>
      </c>
      <c r="PI142" s="279">
        <f t="shared" si="122"/>
        <v>0</v>
      </c>
      <c r="PJ142" s="406">
        <f t="shared" si="111"/>
        <v>0</v>
      </c>
      <c r="PK142" s="368">
        <f t="shared" si="112"/>
        <v>0</v>
      </c>
      <c r="PL142" s="409" t="s">
        <v>338</v>
      </c>
      <c r="PM142" s="373" t="s">
        <v>338</v>
      </c>
      <c r="PN142" s="406">
        <f t="shared" si="113"/>
        <v>0</v>
      </c>
      <c r="PO142" s="368">
        <f t="shared" si="114"/>
        <v>0</v>
      </c>
      <c r="PR142" s="1"/>
    </row>
    <row r="143" spans="2:434" s="26" customFormat="1" ht="16.5" customHeight="1" x14ac:dyDescent="0.25">
      <c r="B143" s="118" t="s">
        <v>347</v>
      </c>
      <c r="C143" s="1094"/>
      <c r="D143" s="1095"/>
      <c r="E143" s="320"/>
      <c r="F143" s="656">
        <v>1</v>
      </c>
      <c r="G143" s="321"/>
      <c r="H143" s="122"/>
      <c r="I143" s="112">
        <f>INT(ROUND(F143,2)*(IF(RIGHT(G143,1)="*",data!$J$3*H143+(IF(H143&gt;0, data!$K$3,0)),(IF(G143&gt;0,data!$J$3*RIGHT(G143,5)+data!$K$3,0)))))</f>
        <v>0</v>
      </c>
      <c r="J143" s="112">
        <f t="shared" si="128"/>
        <v>0</v>
      </c>
      <c r="K143" s="112"/>
      <c r="L143" s="317"/>
      <c r="M143" s="316"/>
      <c r="N143" s="112">
        <f>INT(ROUND(F143,2)*(IF(J143&gt;0,(IF(L143="ano",data!$J$6,0)),0)))</f>
        <v>0</v>
      </c>
      <c r="O143" s="114">
        <f t="shared" si="125"/>
        <v>0</v>
      </c>
      <c r="P143" s="123">
        <f t="shared" si="126"/>
        <v>0</v>
      </c>
      <c r="R143" s="116" t="str">
        <f t="shared" si="123"/>
        <v/>
      </c>
      <c r="S143" s="688"/>
      <c r="T143" s="117" t="s">
        <v>338</v>
      </c>
      <c r="U143" s="377" t="str">
        <f t="shared" si="124"/>
        <v/>
      </c>
      <c r="V143" s="26">
        <f t="shared" si="127"/>
        <v>0</v>
      </c>
      <c r="W143" s="26">
        <f t="shared" si="129"/>
        <v>0</v>
      </c>
      <c r="X143" s="26">
        <f>IF(OR(G143=data!$I$18,G143=data!$I$19,G143=data!$I$20,G143=data!$I$21,G143=data!$I$22,G143=data!$I$23,G143=data!$I$24,G143=data!$I$25,G143=data!$I$26,G143=data!$I$27,G143=data!$I$28,G143=data!$I$29,G143=data!$I$30,G143=data!$I$31,G143=data!$I$32,G143=data!$I$33,G143=data!$I$34,G143=data!$I$35,G143=data!$I$36,G143=data!$I$37,G143=data!$I$38,G143=data!$I$39,G143=data!$I$40,G143=data!$I$41,G143=data!$I$42,G143=data!$I$43,G143=data!$I$44),1,0)</f>
        <v>0</v>
      </c>
      <c r="Z143" s="176" t="s">
        <v>297</v>
      </c>
      <c r="AA143" s="10"/>
      <c r="AB143" s="10"/>
      <c r="AC143" s="168">
        <v>160</v>
      </c>
      <c r="AD143" s="328"/>
      <c r="AE143" s="223"/>
      <c r="AF143" s="168">
        <v>160</v>
      </c>
      <c r="AG143" s="328"/>
      <c r="AH143" s="223"/>
      <c r="AI143" s="168">
        <v>160</v>
      </c>
      <c r="AJ143" s="328"/>
      <c r="AK143" s="223"/>
      <c r="AL143" s="168">
        <v>160</v>
      </c>
      <c r="AM143" s="328"/>
      <c r="AN143" s="223"/>
      <c r="AO143" s="168">
        <v>160</v>
      </c>
      <c r="AP143" s="328"/>
      <c r="AQ143" s="223"/>
      <c r="AR143" s="168">
        <v>160</v>
      </c>
      <c r="AS143" s="328"/>
      <c r="AT143" s="223"/>
      <c r="AU143" s="168">
        <v>160</v>
      </c>
      <c r="AV143" s="328"/>
      <c r="AW143" s="223"/>
      <c r="AX143" s="168">
        <v>160</v>
      </c>
      <c r="AY143" s="328"/>
      <c r="AZ143" s="223"/>
      <c r="BA143" s="168">
        <v>160</v>
      </c>
      <c r="BB143" s="328"/>
      <c r="BC143" s="223"/>
      <c r="BD143" s="168">
        <v>160</v>
      </c>
      <c r="BE143" s="328"/>
      <c r="BF143" s="223"/>
      <c r="BG143" s="168">
        <v>160</v>
      </c>
      <c r="BH143" s="328"/>
      <c r="BI143" s="223"/>
      <c r="BJ143" s="168">
        <v>160</v>
      </c>
      <c r="BK143" s="328"/>
      <c r="BL143" s="223"/>
      <c r="BM143" s="280">
        <f t="shared" si="130"/>
        <v>0</v>
      </c>
      <c r="BN143" s="279">
        <f t="shared" si="131"/>
        <v>0</v>
      </c>
      <c r="BO143" s="280">
        <f t="shared" si="132"/>
        <v>0</v>
      </c>
      <c r="BP143" s="281">
        <f t="shared" si="133"/>
        <v>0</v>
      </c>
      <c r="BQ143" s="1"/>
      <c r="BR143" s="1"/>
      <c r="BS143" s="164">
        <v>160</v>
      </c>
      <c r="BT143" s="327"/>
      <c r="BU143" s="177"/>
      <c r="BV143" s="164">
        <v>160</v>
      </c>
      <c r="BW143" s="327"/>
      <c r="BX143" s="177"/>
      <c r="BY143" s="164">
        <v>160</v>
      </c>
      <c r="BZ143" s="327"/>
      <c r="CA143" s="177"/>
      <c r="CB143" s="164">
        <v>160</v>
      </c>
      <c r="CC143" s="327"/>
      <c r="CD143" s="177"/>
      <c r="CE143" s="164">
        <v>160</v>
      </c>
      <c r="CF143" s="327"/>
      <c r="CG143" s="177"/>
      <c r="CH143" s="164">
        <v>160</v>
      </c>
      <c r="CI143" s="327"/>
      <c r="CJ143" s="177"/>
      <c r="CK143" s="164">
        <v>160</v>
      </c>
      <c r="CL143" s="327"/>
      <c r="CM143" s="177"/>
      <c r="CN143" s="164">
        <v>160</v>
      </c>
      <c r="CO143" s="327"/>
      <c r="CP143" s="177"/>
      <c r="CQ143" s="164">
        <v>160</v>
      </c>
      <c r="CR143" s="327"/>
      <c r="CS143" s="177"/>
      <c r="CT143" s="164">
        <v>160</v>
      </c>
      <c r="CU143" s="327"/>
      <c r="CV143" s="177"/>
      <c r="CW143" s="164">
        <v>160</v>
      </c>
      <c r="CX143" s="327"/>
      <c r="CY143" s="177"/>
      <c r="CZ143" s="164">
        <v>160</v>
      </c>
      <c r="DA143" s="327"/>
      <c r="DB143" s="177"/>
      <c r="DC143" s="278">
        <f t="shared" si="134"/>
        <v>0</v>
      </c>
      <c r="DD143" s="279">
        <f t="shared" si="135"/>
        <v>0</v>
      </c>
      <c r="DE143" s="280">
        <f t="shared" si="136"/>
        <v>0</v>
      </c>
      <c r="DF143" s="281">
        <f t="shared" si="137"/>
        <v>0</v>
      </c>
      <c r="DG143" s="1"/>
      <c r="DH143" s="1"/>
      <c r="DI143" s="164">
        <v>160</v>
      </c>
      <c r="DJ143" s="327"/>
      <c r="DK143" s="177"/>
      <c r="DL143" s="164">
        <v>160</v>
      </c>
      <c r="DM143" s="327"/>
      <c r="DN143" s="177"/>
      <c r="DO143" s="164">
        <v>160</v>
      </c>
      <c r="DP143" s="327"/>
      <c r="DQ143" s="177"/>
      <c r="DR143" s="164">
        <v>160</v>
      </c>
      <c r="DS143" s="327"/>
      <c r="DT143" s="177"/>
      <c r="DU143" s="164">
        <v>160</v>
      </c>
      <c r="DV143" s="327"/>
      <c r="DW143" s="177"/>
      <c r="DX143" s="164">
        <v>160</v>
      </c>
      <c r="DY143" s="327"/>
      <c r="DZ143" s="177"/>
      <c r="EA143" s="164">
        <v>160</v>
      </c>
      <c r="EB143" s="327"/>
      <c r="EC143" s="177"/>
      <c r="ED143" s="164">
        <v>160</v>
      </c>
      <c r="EE143" s="327"/>
      <c r="EF143" s="177"/>
      <c r="EG143" s="164">
        <v>160</v>
      </c>
      <c r="EH143" s="327"/>
      <c r="EI143" s="177"/>
      <c r="EJ143" s="164">
        <v>160</v>
      </c>
      <c r="EK143" s="327"/>
      <c r="EL143" s="177"/>
      <c r="EM143" s="164">
        <v>160</v>
      </c>
      <c r="EN143" s="327"/>
      <c r="EO143" s="177"/>
      <c r="EP143" s="164">
        <v>160</v>
      </c>
      <c r="EQ143" s="327"/>
      <c r="ER143" s="177"/>
      <c r="ES143" s="278">
        <f t="shared" si="138"/>
        <v>0</v>
      </c>
      <c r="ET143" s="279">
        <f t="shared" si="139"/>
        <v>0</v>
      </c>
      <c r="EU143" s="280">
        <f t="shared" si="140"/>
        <v>0</v>
      </c>
      <c r="EV143" s="281">
        <f t="shared" si="141"/>
        <v>0</v>
      </c>
      <c r="EW143" s="1"/>
      <c r="EX143" s="1"/>
      <c r="EY143" s="164">
        <v>160</v>
      </c>
      <c r="EZ143" s="327"/>
      <c r="FA143" s="177"/>
      <c r="FB143" s="164">
        <v>160</v>
      </c>
      <c r="FC143" s="327"/>
      <c r="FD143" s="177"/>
      <c r="FE143" s="164">
        <v>160</v>
      </c>
      <c r="FF143" s="327"/>
      <c r="FG143" s="177"/>
      <c r="FH143" s="164">
        <v>160</v>
      </c>
      <c r="FI143" s="327"/>
      <c r="FJ143" s="177"/>
      <c r="FK143" s="164">
        <v>160</v>
      </c>
      <c r="FL143" s="327"/>
      <c r="FM143" s="177"/>
      <c r="FN143" s="164">
        <v>160</v>
      </c>
      <c r="FO143" s="327"/>
      <c r="FP143" s="177"/>
      <c r="FQ143" s="164">
        <v>160</v>
      </c>
      <c r="FR143" s="327"/>
      <c r="FS143" s="177"/>
      <c r="FT143" s="164">
        <v>160</v>
      </c>
      <c r="FU143" s="327"/>
      <c r="FV143" s="177"/>
      <c r="FW143" s="164">
        <v>160</v>
      </c>
      <c r="FX143" s="327"/>
      <c r="FY143" s="177"/>
      <c r="FZ143" s="164">
        <v>160</v>
      </c>
      <c r="GA143" s="327"/>
      <c r="GB143" s="177"/>
      <c r="GC143" s="164">
        <v>160</v>
      </c>
      <c r="GD143" s="327"/>
      <c r="GE143" s="177"/>
      <c r="GF143" s="164">
        <v>160</v>
      </c>
      <c r="GG143" s="327"/>
      <c r="GH143" s="177"/>
      <c r="GI143" s="278">
        <f t="shared" si="142"/>
        <v>0</v>
      </c>
      <c r="GJ143" s="279">
        <f t="shared" si="143"/>
        <v>0</v>
      </c>
      <c r="GK143" s="280">
        <f t="shared" si="144"/>
        <v>0</v>
      </c>
      <c r="GL143" s="281">
        <f t="shared" si="145"/>
        <v>0</v>
      </c>
      <c r="GM143" s="1"/>
      <c r="GN143" s="1"/>
      <c r="GO143" s="164">
        <v>160</v>
      </c>
      <c r="GP143" s="327"/>
      <c r="GQ143" s="177"/>
      <c r="GR143" s="164">
        <v>160</v>
      </c>
      <c r="GS143" s="327"/>
      <c r="GT143" s="177"/>
      <c r="GU143" s="164">
        <v>160</v>
      </c>
      <c r="GV143" s="327"/>
      <c r="GW143" s="177"/>
      <c r="GX143" s="164">
        <v>160</v>
      </c>
      <c r="GY143" s="327"/>
      <c r="GZ143" s="177"/>
      <c r="HA143" s="164">
        <v>160</v>
      </c>
      <c r="HB143" s="327"/>
      <c r="HC143" s="177"/>
      <c r="HD143" s="164">
        <v>160</v>
      </c>
      <c r="HE143" s="327"/>
      <c r="HF143" s="177"/>
      <c r="HG143" s="164">
        <v>160</v>
      </c>
      <c r="HH143" s="327"/>
      <c r="HI143" s="177"/>
      <c r="HJ143" s="164">
        <v>160</v>
      </c>
      <c r="HK143" s="327"/>
      <c r="HL143" s="177"/>
      <c r="HM143" s="164">
        <v>160</v>
      </c>
      <c r="HN143" s="327"/>
      <c r="HO143" s="177"/>
      <c r="HP143" s="164">
        <v>160</v>
      </c>
      <c r="HQ143" s="327"/>
      <c r="HR143" s="177"/>
      <c r="HS143" s="164">
        <v>160</v>
      </c>
      <c r="HT143" s="327"/>
      <c r="HU143" s="177"/>
      <c r="HV143" s="164">
        <v>160</v>
      </c>
      <c r="HW143" s="327"/>
      <c r="HX143" s="177"/>
      <c r="HY143" s="278">
        <f t="shared" si="146"/>
        <v>0</v>
      </c>
      <c r="HZ143" s="279">
        <f t="shared" si="147"/>
        <v>0</v>
      </c>
      <c r="IA143" s="280">
        <f t="shared" si="148"/>
        <v>0</v>
      </c>
      <c r="IB143" s="281">
        <f t="shared" si="149"/>
        <v>0</v>
      </c>
      <c r="IC143" s="1"/>
      <c r="ID143" s="1"/>
      <c r="IE143" s="164">
        <v>160</v>
      </c>
      <c r="IF143" s="327"/>
      <c r="IG143" s="177"/>
      <c r="IH143" s="164">
        <v>160</v>
      </c>
      <c r="II143" s="327"/>
      <c r="IJ143" s="177"/>
      <c r="IK143" s="164">
        <v>160</v>
      </c>
      <c r="IL143" s="327"/>
      <c r="IM143" s="177"/>
      <c r="IN143" s="164">
        <v>160</v>
      </c>
      <c r="IO143" s="327"/>
      <c r="IP143" s="177"/>
      <c r="IQ143" s="164">
        <v>160</v>
      </c>
      <c r="IR143" s="327"/>
      <c r="IS143" s="177"/>
      <c r="IT143" s="164">
        <v>160</v>
      </c>
      <c r="IU143" s="327"/>
      <c r="IV143" s="177"/>
      <c r="IW143" s="164">
        <v>160</v>
      </c>
      <c r="IX143" s="327"/>
      <c r="IY143" s="177"/>
      <c r="IZ143" s="164">
        <v>160</v>
      </c>
      <c r="JA143" s="327"/>
      <c r="JB143" s="177"/>
      <c r="JC143" s="164">
        <v>160</v>
      </c>
      <c r="JD143" s="327"/>
      <c r="JE143" s="177"/>
      <c r="JF143" s="164">
        <v>160</v>
      </c>
      <c r="JG143" s="327"/>
      <c r="JH143" s="177"/>
      <c r="JI143" s="164">
        <v>160</v>
      </c>
      <c r="JJ143" s="327"/>
      <c r="JK143" s="177"/>
      <c r="JL143" s="164">
        <v>160</v>
      </c>
      <c r="JM143" s="327"/>
      <c r="JN143" s="177"/>
      <c r="JO143" s="278">
        <f t="shared" si="150"/>
        <v>0</v>
      </c>
      <c r="JP143" s="279">
        <f t="shared" si="151"/>
        <v>0</v>
      </c>
      <c r="JQ143" s="280">
        <f t="shared" si="152"/>
        <v>0</v>
      </c>
      <c r="JR143" s="281">
        <f t="shared" si="153"/>
        <v>0</v>
      </c>
      <c r="JS143" s="1"/>
      <c r="JT143" s="1"/>
      <c r="JU143" s="164">
        <v>160</v>
      </c>
      <c r="JV143" s="327"/>
      <c r="JW143" s="177"/>
      <c r="JX143" s="164">
        <v>160</v>
      </c>
      <c r="JY143" s="327"/>
      <c r="JZ143" s="177"/>
      <c r="KA143" s="164">
        <v>160</v>
      </c>
      <c r="KB143" s="327"/>
      <c r="KC143" s="177"/>
      <c r="KD143" s="164">
        <v>160</v>
      </c>
      <c r="KE143" s="327"/>
      <c r="KF143" s="177"/>
      <c r="KG143" s="164">
        <v>160</v>
      </c>
      <c r="KH143" s="327"/>
      <c r="KI143" s="177"/>
      <c r="KJ143" s="164">
        <v>160</v>
      </c>
      <c r="KK143" s="327"/>
      <c r="KL143" s="177"/>
      <c r="KM143" s="164">
        <v>160</v>
      </c>
      <c r="KN143" s="327"/>
      <c r="KO143" s="177"/>
      <c r="KP143" s="164">
        <v>160</v>
      </c>
      <c r="KQ143" s="327"/>
      <c r="KR143" s="177"/>
      <c r="KS143" s="164">
        <v>160</v>
      </c>
      <c r="KT143" s="327"/>
      <c r="KU143" s="177"/>
      <c r="KV143" s="164">
        <v>160</v>
      </c>
      <c r="KW143" s="327"/>
      <c r="KX143" s="177"/>
      <c r="KY143" s="164">
        <v>160</v>
      </c>
      <c r="KZ143" s="327"/>
      <c r="LA143" s="177"/>
      <c r="LB143" s="164">
        <v>160</v>
      </c>
      <c r="LC143" s="327"/>
      <c r="LD143" s="177"/>
      <c r="LE143" s="278">
        <f t="shared" si="154"/>
        <v>0</v>
      </c>
      <c r="LF143" s="279">
        <f t="shared" si="155"/>
        <v>0</v>
      </c>
      <c r="LG143" s="280">
        <f t="shared" si="156"/>
        <v>0</v>
      </c>
      <c r="LH143" s="281">
        <f t="shared" si="157"/>
        <v>0</v>
      </c>
      <c r="LI143" s="1"/>
      <c r="LJ143" s="1"/>
      <c r="LK143" s="164">
        <v>160</v>
      </c>
      <c r="LL143" s="327"/>
      <c r="LM143" s="177"/>
      <c r="LN143" s="164">
        <v>160</v>
      </c>
      <c r="LO143" s="327"/>
      <c r="LP143" s="177"/>
      <c r="LQ143" s="164">
        <v>160</v>
      </c>
      <c r="LR143" s="327"/>
      <c r="LS143" s="177"/>
      <c r="LT143" s="164">
        <v>160</v>
      </c>
      <c r="LU143" s="327"/>
      <c r="LV143" s="177"/>
      <c r="LW143" s="164">
        <v>160</v>
      </c>
      <c r="LX143" s="327"/>
      <c r="LY143" s="177"/>
      <c r="LZ143" s="164">
        <v>160</v>
      </c>
      <c r="MA143" s="327"/>
      <c r="MB143" s="177"/>
      <c r="MC143" s="164">
        <v>160</v>
      </c>
      <c r="MD143" s="327"/>
      <c r="ME143" s="177"/>
      <c r="MF143" s="164">
        <v>160</v>
      </c>
      <c r="MG143" s="327"/>
      <c r="MH143" s="177"/>
      <c r="MI143" s="164">
        <v>160</v>
      </c>
      <c r="MJ143" s="327"/>
      <c r="MK143" s="177"/>
      <c r="ML143" s="164">
        <v>160</v>
      </c>
      <c r="MM143" s="327"/>
      <c r="MN143" s="177"/>
      <c r="MO143" s="164">
        <v>160</v>
      </c>
      <c r="MP143" s="327"/>
      <c r="MQ143" s="177"/>
      <c r="MR143" s="164">
        <v>160</v>
      </c>
      <c r="MS143" s="327"/>
      <c r="MT143" s="177"/>
      <c r="MU143" s="278">
        <f t="shared" si="158"/>
        <v>0</v>
      </c>
      <c r="MV143" s="279">
        <f t="shared" si="159"/>
        <v>0</v>
      </c>
      <c r="MW143" s="280">
        <f t="shared" si="160"/>
        <v>0</v>
      </c>
      <c r="MX143" s="281">
        <f t="shared" si="161"/>
        <v>0</v>
      </c>
      <c r="MY143" s="1"/>
      <c r="MZ143" s="1"/>
      <c r="NA143" s="164">
        <v>160</v>
      </c>
      <c r="NB143" s="327"/>
      <c r="NC143" s="177"/>
      <c r="ND143" s="164">
        <v>160</v>
      </c>
      <c r="NE143" s="327"/>
      <c r="NF143" s="177"/>
      <c r="NG143" s="164">
        <v>160</v>
      </c>
      <c r="NH143" s="327"/>
      <c r="NI143" s="177"/>
      <c r="NJ143" s="164">
        <v>160</v>
      </c>
      <c r="NK143" s="327"/>
      <c r="NL143" s="177"/>
      <c r="NM143" s="164">
        <v>160</v>
      </c>
      <c r="NN143" s="327"/>
      <c r="NO143" s="177"/>
      <c r="NP143" s="164">
        <v>160</v>
      </c>
      <c r="NQ143" s="327"/>
      <c r="NR143" s="177"/>
      <c r="NS143" s="164">
        <v>160</v>
      </c>
      <c r="NT143" s="327"/>
      <c r="NU143" s="177"/>
      <c r="NV143" s="164">
        <v>160</v>
      </c>
      <c r="NW143" s="327"/>
      <c r="NX143" s="177"/>
      <c r="NY143" s="164">
        <v>160</v>
      </c>
      <c r="NZ143" s="327"/>
      <c r="OA143" s="177"/>
      <c r="OB143" s="164">
        <v>160</v>
      </c>
      <c r="OC143" s="327"/>
      <c r="OD143" s="177"/>
      <c r="OE143" s="164">
        <v>160</v>
      </c>
      <c r="OF143" s="327"/>
      <c r="OG143" s="177"/>
      <c r="OH143" s="164">
        <v>160</v>
      </c>
      <c r="OI143" s="327"/>
      <c r="OJ143" s="177"/>
      <c r="OK143" s="278">
        <f t="shared" si="162"/>
        <v>0</v>
      </c>
      <c r="OL143" s="279">
        <f t="shared" si="163"/>
        <v>0</v>
      </c>
      <c r="OM143" s="280">
        <f t="shared" si="164"/>
        <v>0</v>
      </c>
      <c r="ON143" s="281">
        <f t="shared" si="165"/>
        <v>0</v>
      </c>
      <c r="OO143" s="1"/>
      <c r="OP143" s="1"/>
      <c r="OQ143" s="283" t="s">
        <v>297</v>
      </c>
      <c r="OR143" s="354">
        <v>160</v>
      </c>
      <c r="OS143" s="327"/>
      <c r="OT143" s="177"/>
      <c r="OU143" s="278">
        <f t="shared" si="166"/>
        <v>0</v>
      </c>
      <c r="OV143" s="281">
        <f t="shared" si="167"/>
        <v>0</v>
      </c>
      <c r="OW143" s="280">
        <f t="shared" si="168"/>
        <v>0</v>
      </c>
      <c r="OX143" s="281">
        <f t="shared" si="169"/>
        <v>0</v>
      </c>
      <c r="OY143" s="293"/>
      <c r="OZ143" s="1"/>
      <c r="PA143" s="1"/>
      <c r="PB143" s="274">
        <f t="shared" si="115"/>
        <v>0</v>
      </c>
      <c r="PC143" s="275">
        <f t="shared" si="116"/>
        <v>0</v>
      </c>
      <c r="PD143" s="280">
        <f t="shared" si="117"/>
        <v>0</v>
      </c>
      <c r="PE143" s="281">
        <f t="shared" si="118"/>
        <v>0</v>
      </c>
      <c r="PF143" s="276">
        <f t="shared" si="119"/>
        <v>0</v>
      </c>
      <c r="PG143" s="277">
        <f t="shared" si="120"/>
        <v>0</v>
      </c>
      <c r="PH143" s="280">
        <f t="shared" si="121"/>
        <v>0</v>
      </c>
      <c r="PI143" s="279">
        <f t="shared" si="122"/>
        <v>0</v>
      </c>
      <c r="PJ143" s="406">
        <f t="shared" si="111"/>
        <v>0</v>
      </c>
      <c r="PK143" s="368">
        <f t="shared" si="112"/>
        <v>0</v>
      </c>
      <c r="PL143" s="409" t="s">
        <v>338</v>
      </c>
      <c r="PM143" s="373" t="s">
        <v>338</v>
      </c>
      <c r="PN143" s="406">
        <f t="shared" si="113"/>
        <v>0</v>
      </c>
      <c r="PO143" s="368">
        <f t="shared" si="114"/>
        <v>0</v>
      </c>
      <c r="PR143" s="1"/>
    </row>
    <row r="144" spans="2:434" s="26" customFormat="1" ht="15" hidden="1" customHeight="1" x14ac:dyDescent="0.25">
      <c r="B144" s="118"/>
      <c r="C144" s="1092"/>
      <c r="D144" s="1093"/>
      <c r="E144" s="590"/>
      <c r="F144" s="656"/>
      <c r="G144" s="591"/>
      <c r="H144" s="119"/>
      <c r="I144" s="112">
        <f>INT(ROUND(F144,2)*(IF(RIGHT(G144,1)="*",data!$J$3*H144+(IF(H144&gt;0, data!$K$3,0)),(IF(G144&gt;0,data!$J$3*RIGHT(G144,5)+data!$K$3,0)))))</f>
        <v>0</v>
      </c>
      <c r="J144" s="112">
        <f t="shared" si="128"/>
        <v>0</v>
      </c>
      <c r="K144" s="112"/>
      <c r="L144" s="537"/>
      <c r="M144" s="536"/>
      <c r="N144" s="112">
        <f>INT(ROUND(F144,2)*(IF(J144&gt;0,(IF(L144="ano",data!$J$6,0)),0)))</f>
        <v>0</v>
      </c>
      <c r="O144" s="114">
        <f t="shared" si="125"/>
        <v>0</v>
      </c>
      <c r="P144" s="123">
        <f t="shared" si="126"/>
        <v>0</v>
      </c>
      <c r="R144" s="116" t="str">
        <f t="shared" si="123"/>
        <v/>
      </c>
      <c r="S144" s="688"/>
      <c r="T144" s="117" t="s">
        <v>338</v>
      </c>
      <c r="U144" s="377" t="str">
        <f t="shared" si="124"/>
        <v/>
      </c>
      <c r="V144" s="26">
        <f t="shared" si="127"/>
        <v>0</v>
      </c>
      <c r="W144" s="26">
        <f t="shared" si="129"/>
        <v>0</v>
      </c>
      <c r="X144" s="26">
        <f>IF(OR(G144=data!$I$18,G144=data!$I$19,G144=data!$I$20,G144=data!$I$21,G144=data!$I$22,G144=data!$I$23,G144=data!$I$24,G144=data!$I$25,G144=data!$I$26,G144=data!$I$27,G144=data!$I$28,G144=data!$I$29,G144=data!$I$30,G144=data!$I$31,G144=data!$I$32,G144=data!$I$33,G144=data!$I$34,G144=data!$I$35,G144=data!$I$36,G144=data!$I$37,G144=data!$I$38,G144=data!$I$39,G144=data!$I$40,G144=data!$I$41,G144=data!$I$42,G144=data!$I$43,G144=data!$I$44),1,0)</f>
        <v>0</v>
      </c>
      <c r="Z144" s="173" t="s">
        <v>297</v>
      </c>
      <c r="AA144" s="10"/>
      <c r="AB144" s="10"/>
      <c r="AC144" s="560">
        <v>160</v>
      </c>
      <c r="AD144" s="561"/>
      <c r="AE144" s="562"/>
      <c r="AF144" s="560">
        <v>160</v>
      </c>
      <c r="AG144" s="561"/>
      <c r="AH144" s="562"/>
      <c r="AI144" s="560">
        <v>160</v>
      </c>
      <c r="AJ144" s="561"/>
      <c r="AK144" s="562"/>
      <c r="AL144" s="560">
        <v>160</v>
      </c>
      <c r="AM144" s="561"/>
      <c r="AN144" s="562"/>
      <c r="AO144" s="560">
        <v>160</v>
      </c>
      <c r="AP144" s="561"/>
      <c r="AQ144" s="562"/>
      <c r="AR144" s="560">
        <v>160</v>
      </c>
      <c r="AS144" s="561"/>
      <c r="AT144" s="562"/>
      <c r="AU144" s="560">
        <v>160</v>
      </c>
      <c r="AV144" s="561"/>
      <c r="AW144" s="562"/>
      <c r="AX144" s="560">
        <v>160</v>
      </c>
      <c r="AY144" s="561"/>
      <c r="AZ144" s="562"/>
      <c r="BA144" s="560">
        <v>160</v>
      </c>
      <c r="BB144" s="561"/>
      <c r="BC144" s="562"/>
      <c r="BD144" s="560">
        <v>160</v>
      </c>
      <c r="BE144" s="561"/>
      <c r="BF144" s="562"/>
      <c r="BG144" s="560">
        <v>160</v>
      </c>
      <c r="BH144" s="561"/>
      <c r="BI144" s="562"/>
      <c r="BJ144" s="560">
        <v>160</v>
      </c>
      <c r="BK144" s="561"/>
      <c r="BL144" s="562"/>
      <c r="BM144" s="280">
        <f t="shared" si="130"/>
        <v>0</v>
      </c>
      <c r="BN144" s="279">
        <f t="shared" si="131"/>
        <v>0</v>
      </c>
      <c r="BO144" s="280">
        <f t="shared" si="132"/>
        <v>0</v>
      </c>
      <c r="BP144" s="281">
        <f t="shared" si="133"/>
        <v>0</v>
      </c>
      <c r="BQ144" s="1"/>
      <c r="BR144" s="1"/>
      <c r="BS144" s="174">
        <v>160</v>
      </c>
      <c r="BT144" s="573"/>
      <c r="BU144" s="175"/>
      <c r="BV144" s="174">
        <v>160</v>
      </c>
      <c r="BW144" s="573"/>
      <c r="BX144" s="175"/>
      <c r="BY144" s="174">
        <v>160</v>
      </c>
      <c r="BZ144" s="573"/>
      <c r="CA144" s="175"/>
      <c r="CB144" s="174">
        <v>160</v>
      </c>
      <c r="CC144" s="573"/>
      <c r="CD144" s="175"/>
      <c r="CE144" s="174">
        <v>160</v>
      </c>
      <c r="CF144" s="573"/>
      <c r="CG144" s="175"/>
      <c r="CH144" s="174">
        <v>160</v>
      </c>
      <c r="CI144" s="573"/>
      <c r="CJ144" s="175"/>
      <c r="CK144" s="174">
        <v>160</v>
      </c>
      <c r="CL144" s="573"/>
      <c r="CM144" s="175"/>
      <c r="CN144" s="174">
        <v>160</v>
      </c>
      <c r="CO144" s="573"/>
      <c r="CP144" s="175"/>
      <c r="CQ144" s="174">
        <v>160</v>
      </c>
      <c r="CR144" s="573"/>
      <c r="CS144" s="175"/>
      <c r="CT144" s="174">
        <v>160</v>
      </c>
      <c r="CU144" s="573"/>
      <c r="CV144" s="175"/>
      <c r="CW144" s="174">
        <v>160</v>
      </c>
      <c r="CX144" s="573"/>
      <c r="CY144" s="175"/>
      <c r="CZ144" s="174">
        <v>160</v>
      </c>
      <c r="DA144" s="573"/>
      <c r="DB144" s="175"/>
      <c r="DC144" s="278">
        <f t="shared" si="134"/>
        <v>0</v>
      </c>
      <c r="DD144" s="279">
        <f t="shared" si="135"/>
        <v>0</v>
      </c>
      <c r="DE144" s="280">
        <f t="shared" si="136"/>
        <v>0</v>
      </c>
      <c r="DF144" s="281">
        <f t="shared" si="137"/>
        <v>0</v>
      </c>
      <c r="DG144" s="1"/>
      <c r="DH144" s="1"/>
      <c r="DI144" s="174">
        <v>160</v>
      </c>
      <c r="DJ144" s="573"/>
      <c r="DK144" s="175"/>
      <c r="DL144" s="174">
        <v>160</v>
      </c>
      <c r="DM144" s="573"/>
      <c r="DN144" s="175"/>
      <c r="DO144" s="174">
        <v>160</v>
      </c>
      <c r="DP144" s="573"/>
      <c r="DQ144" s="175"/>
      <c r="DR144" s="174">
        <v>160</v>
      </c>
      <c r="DS144" s="573"/>
      <c r="DT144" s="175"/>
      <c r="DU144" s="174">
        <v>160</v>
      </c>
      <c r="DV144" s="573"/>
      <c r="DW144" s="175"/>
      <c r="DX144" s="174">
        <v>160</v>
      </c>
      <c r="DY144" s="573"/>
      <c r="DZ144" s="175"/>
      <c r="EA144" s="174">
        <v>160</v>
      </c>
      <c r="EB144" s="573"/>
      <c r="EC144" s="175"/>
      <c r="ED144" s="174">
        <v>160</v>
      </c>
      <c r="EE144" s="573"/>
      <c r="EF144" s="175"/>
      <c r="EG144" s="174">
        <v>160</v>
      </c>
      <c r="EH144" s="573"/>
      <c r="EI144" s="175"/>
      <c r="EJ144" s="174">
        <v>160</v>
      </c>
      <c r="EK144" s="573"/>
      <c r="EL144" s="175"/>
      <c r="EM144" s="174">
        <v>160</v>
      </c>
      <c r="EN144" s="573"/>
      <c r="EO144" s="175"/>
      <c r="EP144" s="174">
        <v>160</v>
      </c>
      <c r="EQ144" s="573"/>
      <c r="ER144" s="175"/>
      <c r="ES144" s="278">
        <f t="shared" si="138"/>
        <v>0</v>
      </c>
      <c r="ET144" s="279">
        <f t="shared" si="139"/>
        <v>0</v>
      </c>
      <c r="EU144" s="280">
        <f t="shared" si="140"/>
        <v>0</v>
      </c>
      <c r="EV144" s="281">
        <f t="shared" si="141"/>
        <v>0</v>
      </c>
      <c r="EW144" s="1"/>
      <c r="EX144" s="1"/>
      <c r="EY144" s="174">
        <v>160</v>
      </c>
      <c r="EZ144" s="573"/>
      <c r="FA144" s="175"/>
      <c r="FB144" s="174">
        <v>160</v>
      </c>
      <c r="FC144" s="573"/>
      <c r="FD144" s="175"/>
      <c r="FE144" s="174">
        <v>160</v>
      </c>
      <c r="FF144" s="573"/>
      <c r="FG144" s="175"/>
      <c r="FH144" s="174">
        <v>160</v>
      </c>
      <c r="FI144" s="573"/>
      <c r="FJ144" s="175"/>
      <c r="FK144" s="174">
        <v>160</v>
      </c>
      <c r="FL144" s="573"/>
      <c r="FM144" s="175"/>
      <c r="FN144" s="174">
        <v>160</v>
      </c>
      <c r="FO144" s="573"/>
      <c r="FP144" s="175"/>
      <c r="FQ144" s="174">
        <v>160</v>
      </c>
      <c r="FR144" s="573"/>
      <c r="FS144" s="175"/>
      <c r="FT144" s="174">
        <v>160</v>
      </c>
      <c r="FU144" s="573"/>
      <c r="FV144" s="175"/>
      <c r="FW144" s="174">
        <v>160</v>
      </c>
      <c r="FX144" s="573"/>
      <c r="FY144" s="175"/>
      <c r="FZ144" s="174">
        <v>160</v>
      </c>
      <c r="GA144" s="573"/>
      <c r="GB144" s="175"/>
      <c r="GC144" s="174">
        <v>160</v>
      </c>
      <c r="GD144" s="573"/>
      <c r="GE144" s="175"/>
      <c r="GF144" s="174">
        <v>160</v>
      </c>
      <c r="GG144" s="573"/>
      <c r="GH144" s="175"/>
      <c r="GI144" s="278">
        <f t="shared" si="142"/>
        <v>0</v>
      </c>
      <c r="GJ144" s="279">
        <f t="shared" si="143"/>
        <v>0</v>
      </c>
      <c r="GK144" s="280">
        <f t="shared" si="144"/>
        <v>0</v>
      </c>
      <c r="GL144" s="281">
        <f t="shared" si="145"/>
        <v>0</v>
      </c>
      <c r="GM144" s="1"/>
      <c r="GN144" s="1"/>
      <c r="GO144" s="174">
        <v>160</v>
      </c>
      <c r="GP144" s="573"/>
      <c r="GQ144" s="175"/>
      <c r="GR144" s="174">
        <v>160</v>
      </c>
      <c r="GS144" s="573"/>
      <c r="GT144" s="175"/>
      <c r="GU144" s="174">
        <v>160</v>
      </c>
      <c r="GV144" s="573"/>
      <c r="GW144" s="175"/>
      <c r="GX144" s="174">
        <v>160</v>
      </c>
      <c r="GY144" s="573"/>
      <c r="GZ144" s="175"/>
      <c r="HA144" s="174">
        <v>160</v>
      </c>
      <c r="HB144" s="573"/>
      <c r="HC144" s="175"/>
      <c r="HD144" s="174">
        <v>160</v>
      </c>
      <c r="HE144" s="573"/>
      <c r="HF144" s="175"/>
      <c r="HG144" s="174">
        <v>160</v>
      </c>
      <c r="HH144" s="573"/>
      <c r="HI144" s="175"/>
      <c r="HJ144" s="174">
        <v>160</v>
      </c>
      <c r="HK144" s="573"/>
      <c r="HL144" s="175"/>
      <c r="HM144" s="174">
        <v>160</v>
      </c>
      <c r="HN144" s="573"/>
      <c r="HO144" s="175"/>
      <c r="HP144" s="174">
        <v>160</v>
      </c>
      <c r="HQ144" s="573"/>
      <c r="HR144" s="175"/>
      <c r="HS144" s="174">
        <v>160</v>
      </c>
      <c r="HT144" s="573"/>
      <c r="HU144" s="175"/>
      <c r="HV144" s="174">
        <v>160</v>
      </c>
      <c r="HW144" s="573"/>
      <c r="HX144" s="175"/>
      <c r="HY144" s="278">
        <f t="shared" si="146"/>
        <v>0</v>
      </c>
      <c r="HZ144" s="279">
        <f t="shared" si="147"/>
        <v>0</v>
      </c>
      <c r="IA144" s="280">
        <f t="shared" si="148"/>
        <v>0</v>
      </c>
      <c r="IB144" s="281">
        <f t="shared" si="149"/>
        <v>0</v>
      </c>
      <c r="IC144" s="1"/>
      <c r="ID144" s="1"/>
      <c r="IE144" s="174">
        <v>160</v>
      </c>
      <c r="IF144" s="573"/>
      <c r="IG144" s="175"/>
      <c r="IH144" s="174">
        <v>160</v>
      </c>
      <c r="II144" s="573"/>
      <c r="IJ144" s="175"/>
      <c r="IK144" s="174">
        <v>160</v>
      </c>
      <c r="IL144" s="573"/>
      <c r="IM144" s="175"/>
      <c r="IN144" s="174">
        <v>160</v>
      </c>
      <c r="IO144" s="573"/>
      <c r="IP144" s="175"/>
      <c r="IQ144" s="174">
        <v>160</v>
      </c>
      <c r="IR144" s="573"/>
      <c r="IS144" s="175"/>
      <c r="IT144" s="174">
        <v>160</v>
      </c>
      <c r="IU144" s="573"/>
      <c r="IV144" s="175"/>
      <c r="IW144" s="174">
        <v>160</v>
      </c>
      <c r="IX144" s="573"/>
      <c r="IY144" s="175"/>
      <c r="IZ144" s="174">
        <v>160</v>
      </c>
      <c r="JA144" s="573"/>
      <c r="JB144" s="175"/>
      <c r="JC144" s="174">
        <v>160</v>
      </c>
      <c r="JD144" s="573"/>
      <c r="JE144" s="175"/>
      <c r="JF144" s="174">
        <v>160</v>
      </c>
      <c r="JG144" s="573"/>
      <c r="JH144" s="175"/>
      <c r="JI144" s="174">
        <v>160</v>
      </c>
      <c r="JJ144" s="573"/>
      <c r="JK144" s="175"/>
      <c r="JL144" s="174">
        <v>160</v>
      </c>
      <c r="JM144" s="573"/>
      <c r="JN144" s="175"/>
      <c r="JO144" s="278">
        <f t="shared" si="150"/>
        <v>0</v>
      </c>
      <c r="JP144" s="279">
        <f t="shared" si="151"/>
        <v>0</v>
      </c>
      <c r="JQ144" s="280">
        <f t="shared" si="152"/>
        <v>0</v>
      </c>
      <c r="JR144" s="281">
        <f t="shared" si="153"/>
        <v>0</v>
      </c>
      <c r="JS144" s="1"/>
      <c r="JT144" s="1"/>
      <c r="JU144" s="174">
        <v>160</v>
      </c>
      <c r="JV144" s="573"/>
      <c r="JW144" s="175"/>
      <c r="JX144" s="174">
        <v>160</v>
      </c>
      <c r="JY144" s="573"/>
      <c r="JZ144" s="175"/>
      <c r="KA144" s="174">
        <v>160</v>
      </c>
      <c r="KB144" s="573"/>
      <c r="KC144" s="175"/>
      <c r="KD144" s="174">
        <v>160</v>
      </c>
      <c r="KE144" s="573"/>
      <c r="KF144" s="175"/>
      <c r="KG144" s="174">
        <v>160</v>
      </c>
      <c r="KH144" s="573"/>
      <c r="KI144" s="175"/>
      <c r="KJ144" s="174">
        <v>160</v>
      </c>
      <c r="KK144" s="573"/>
      <c r="KL144" s="175"/>
      <c r="KM144" s="174">
        <v>160</v>
      </c>
      <c r="KN144" s="573"/>
      <c r="KO144" s="175"/>
      <c r="KP144" s="174">
        <v>160</v>
      </c>
      <c r="KQ144" s="573"/>
      <c r="KR144" s="175"/>
      <c r="KS144" s="174">
        <v>160</v>
      </c>
      <c r="KT144" s="573"/>
      <c r="KU144" s="175"/>
      <c r="KV144" s="174">
        <v>160</v>
      </c>
      <c r="KW144" s="573"/>
      <c r="KX144" s="175"/>
      <c r="KY144" s="174">
        <v>160</v>
      </c>
      <c r="KZ144" s="573"/>
      <c r="LA144" s="175"/>
      <c r="LB144" s="174">
        <v>160</v>
      </c>
      <c r="LC144" s="573"/>
      <c r="LD144" s="175"/>
      <c r="LE144" s="278">
        <f t="shared" si="154"/>
        <v>0</v>
      </c>
      <c r="LF144" s="279">
        <f t="shared" si="155"/>
        <v>0</v>
      </c>
      <c r="LG144" s="280">
        <f t="shared" si="156"/>
        <v>0</v>
      </c>
      <c r="LH144" s="281">
        <f t="shared" si="157"/>
        <v>0</v>
      </c>
      <c r="LI144" s="1"/>
      <c r="LJ144" s="1"/>
      <c r="LK144" s="174">
        <v>160</v>
      </c>
      <c r="LL144" s="573"/>
      <c r="LM144" s="175"/>
      <c r="LN144" s="174">
        <v>160</v>
      </c>
      <c r="LO144" s="573"/>
      <c r="LP144" s="175"/>
      <c r="LQ144" s="174">
        <v>160</v>
      </c>
      <c r="LR144" s="573"/>
      <c r="LS144" s="175"/>
      <c r="LT144" s="174">
        <v>160</v>
      </c>
      <c r="LU144" s="573"/>
      <c r="LV144" s="175"/>
      <c r="LW144" s="174">
        <v>160</v>
      </c>
      <c r="LX144" s="573"/>
      <c r="LY144" s="175"/>
      <c r="LZ144" s="174">
        <v>160</v>
      </c>
      <c r="MA144" s="573"/>
      <c r="MB144" s="175"/>
      <c r="MC144" s="174">
        <v>160</v>
      </c>
      <c r="MD144" s="573"/>
      <c r="ME144" s="175"/>
      <c r="MF144" s="174">
        <v>160</v>
      </c>
      <c r="MG144" s="573"/>
      <c r="MH144" s="175"/>
      <c r="MI144" s="174">
        <v>160</v>
      </c>
      <c r="MJ144" s="573"/>
      <c r="MK144" s="175"/>
      <c r="ML144" s="174">
        <v>160</v>
      </c>
      <c r="MM144" s="573"/>
      <c r="MN144" s="175"/>
      <c r="MO144" s="174">
        <v>160</v>
      </c>
      <c r="MP144" s="573"/>
      <c r="MQ144" s="175"/>
      <c r="MR144" s="174">
        <v>160</v>
      </c>
      <c r="MS144" s="573"/>
      <c r="MT144" s="175"/>
      <c r="MU144" s="278">
        <f t="shared" si="158"/>
        <v>0</v>
      </c>
      <c r="MV144" s="279">
        <f t="shared" si="159"/>
        <v>0</v>
      </c>
      <c r="MW144" s="280">
        <f t="shared" si="160"/>
        <v>0</v>
      </c>
      <c r="MX144" s="281">
        <f t="shared" si="161"/>
        <v>0</v>
      </c>
      <c r="MY144" s="1"/>
      <c r="MZ144" s="1"/>
      <c r="NA144" s="174">
        <v>160</v>
      </c>
      <c r="NB144" s="573"/>
      <c r="NC144" s="175"/>
      <c r="ND144" s="174">
        <v>160</v>
      </c>
      <c r="NE144" s="573"/>
      <c r="NF144" s="175"/>
      <c r="NG144" s="174">
        <v>160</v>
      </c>
      <c r="NH144" s="573"/>
      <c r="NI144" s="175"/>
      <c r="NJ144" s="174">
        <v>160</v>
      </c>
      <c r="NK144" s="573"/>
      <c r="NL144" s="175"/>
      <c r="NM144" s="174">
        <v>160</v>
      </c>
      <c r="NN144" s="573"/>
      <c r="NO144" s="175"/>
      <c r="NP144" s="174">
        <v>160</v>
      </c>
      <c r="NQ144" s="573"/>
      <c r="NR144" s="175"/>
      <c r="NS144" s="174">
        <v>160</v>
      </c>
      <c r="NT144" s="573"/>
      <c r="NU144" s="175"/>
      <c r="NV144" s="174">
        <v>160</v>
      </c>
      <c r="NW144" s="573"/>
      <c r="NX144" s="175"/>
      <c r="NY144" s="174">
        <v>160</v>
      </c>
      <c r="NZ144" s="573"/>
      <c r="OA144" s="175"/>
      <c r="OB144" s="174">
        <v>160</v>
      </c>
      <c r="OC144" s="573"/>
      <c r="OD144" s="175"/>
      <c r="OE144" s="174">
        <v>160</v>
      </c>
      <c r="OF144" s="573"/>
      <c r="OG144" s="175"/>
      <c r="OH144" s="174">
        <v>160</v>
      </c>
      <c r="OI144" s="573"/>
      <c r="OJ144" s="175"/>
      <c r="OK144" s="278">
        <f t="shared" si="162"/>
        <v>0</v>
      </c>
      <c r="OL144" s="279">
        <f t="shared" si="163"/>
        <v>0</v>
      </c>
      <c r="OM144" s="280">
        <f t="shared" si="164"/>
        <v>0</v>
      </c>
      <c r="ON144" s="281">
        <f t="shared" si="165"/>
        <v>0</v>
      </c>
      <c r="OO144" s="1"/>
      <c r="OP144" s="1"/>
      <c r="OQ144" s="571" t="s">
        <v>297</v>
      </c>
      <c r="OR144" s="577">
        <v>160</v>
      </c>
      <c r="OS144" s="573"/>
      <c r="OT144" s="175"/>
      <c r="OU144" s="278">
        <f t="shared" si="166"/>
        <v>0</v>
      </c>
      <c r="OV144" s="281">
        <f t="shared" si="167"/>
        <v>0</v>
      </c>
      <c r="OW144" s="280">
        <f t="shared" si="168"/>
        <v>0</v>
      </c>
      <c r="OX144" s="281">
        <f t="shared" si="169"/>
        <v>0</v>
      </c>
      <c r="OY144" s="574"/>
      <c r="OZ144" s="1"/>
      <c r="PA144" s="1"/>
      <c r="PB144" s="274">
        <f t="shared" si="115"/>
        <v>0</v>
      </c>
      <c r="PC144" s="275">
        <f t="shared" si="116"/>
        <v>0</v>
      </c>
      <c r="PD144" s="280">
        <f t="shared" si="117"/>
        <v>0</v>
      </c>
      <c r="PE144" s="281">
        <f t="shared" si="118"/>
        <v>0</v>
      </c>
      <c r="PF144" s="276">
        <f t="shared" si="119"/>
        <v>0</v>
      </c>
      <c r="PG144" s="277">
        <f t="shared" si="120"/>
        <v>0</v>
      </c>
      <c r="PH144" s="280">
        <f t="shared" si="121"/>
        <v>0</v>
      </c>
      <c r="PI144" s="279">
        <f t="shared" si="122"/>
        <v>0</v>
      </c>
      <c r="PJ144" s="406">
        <f t="shared" si="111"/>
        <v>0</v>
      </c>
      <c r="PK144" s="368">
        <f t="shared" si="112"/>
        <v>0</v>
      </c>
      <c r="PL144" s="409" t="s">
        <v>338</v>
      </c>
      <c r="PM144" s="373" t="s">
        <v>338</v>
      </c>
      <c r="PN144" s="406">
        <f t="shared" si="113"/>
        <v>0</v>
      </c>
      <c r="PO144" s="368">
        <f t="shared" si="114"/>
        <v>0</v>
      </c>
      <c r="PR144" s="1"/>
    </row>
    <row r="145" spans="2:434" s="26" customFormat="1" ht="16.5" customHeight="1" x14ac:dyDescent="0.25">
      <c r="B145" s="118" t="s">
        <v>348</v>
      </c>
      <c r="C145" s="1094"/>
      <c r="D145" s="1095"/>
      <c r="E145" s="320"/>
      <c r="F145" s="656">
        <v>1</v>
      </c>
      <c r="G145" s="321"/>
      <c r="H145" s="122"/>
      <c r="I145" s="112">
        <f>INT(ROUND(F145,2)*(IF(RIGHT(G145,1)="*",data!$J$3*H145+(IF(H145&gt;0, data!$K$3,0)),(IF(G145&gt;0,data!$J$3*RIGHT(G145,5)+data!$K$3,0)))))</f>
        <v>0</v>
      </c>
      <c r="J145" s="112">
        <f t="shared" si="128"/>
        <v>0</v>
      </c>
      <c r="K145" s="112"/>
      <c r="L145" s="317"/>
      <c r="M145" s="316"/>
      <c r="N145" s="112">
        <f>INT(ROUND(F145,2)*(IF(J145&gt;0,(IF(L145="ano",data!$J$6,0)),0)))</f>
        <v>0</v>
      </c>
      <c r="O145" s="114">
        <f t="shared" si="125"/>
        <v>0</v>
      </c>
      <c r="P145" s="123">
        <f t="shared" si="126"/>
        <v>0</v>
      </c>
      <c r="R145" s="116" t="str">
        <f t="shared" si="123"/>
        <v/>
      </c>
      <c r="S145" s="688"/>
      <c r="T145" s="117" t="s">
        <v>338</v>
      </c>
      <c r="U145" s="377" t="str">
        <f t="shared" si="124"/>
        <v/>
      </c>
      <c r="V145" s="26">
        <f t="shared" si="127"/>
        <v>0</v>
      </c>
      <c r="W145" s="26">
        <f t="shared" si="129"/>
        <v>0</v>
      </c>
      <c r="X145" s="26">
        <f>IF(OR(G145=data!$I$18,G145=data!$I$19,G145=data!$I$20,G145=data!$I$21,G145=data!$I$22,G145=data!$I$23,G145=data!$I$24,G145=data!$I$25,G145=data!$I$26,G145=data!$I$27,G145=data!$I$28,G145=data!$I$29,G145=data!$I$30,G145=data!$I$31,G145=data!$I$32,G145=data!$I$33,G145=data!$I$34,G145=data!$I$35,G145=data!$I$36,G145=data!$I$37,G145=data!$I$38,G145=data!$I$39,G145=data!$I$40,G145=data!$I$41,G145=data!$I$42,G145=data!$I$43,G145=data!$I$44),1,0)</f>
        <v>0</v>
      </c>
      <c r="Z145" s="176" t="s">
        <v>297</v>
      </c>
      <c r="AA145" s="10"/>
      <c r="AB145" s="10"/>
      <c r="AC145" s="168">
        <v>160</v>
      </c>
      <c r="AD145" s="328"/>
      <c r="AE145" s="223"/>
      <c r="AF145" s="168">
        <v>160</v>
      </c>
      <c r="AG145" s="328"/>
      <c r="AH145" s="223"/>
      <c r="AI145" s="168">
        <v>160</v>
      </c>
      <c r="AJ145" s="328"/>
      <c r="AK145" s="223"/>
      <c r="AL145" s="168">
        <v>160</v>
      </c>
      <c r="AM145" s="328"/>
      <c r="AN145" s="223"/>
      <c r="AO145" s="168">
        <v>160</v>
      </c>
      <c r="AP145" s="328"/>
      <c r="AQ145" s="223"/>
      <c r="AR145" s="168">
        <v>160</v>
      </c>
      <c r="AS145" s="328"/>
      <c r="AT145" s="223"/>
      <c r="AU145" s="168">
        <v>160</v>
      </c>
      <c r="AV145" s="328"/>
      <c r="AW145" s="223"/>
      <c r="AX145" s="168">
        <v>160</v>
      </c>
      <c r="AY145" s="328"/>
      <c r="AZ145" s="223"/>
      <c r="BA145" s="168">
        <v>160</v>
      </c>
      <c r="BB145" s="328"/>
      <c r="BC145" s="223"/>
      <c r="BD145" s="168">
        <v>160</v>
      </c>
      <c r="BE145" s="328"/>
      <c r="BF145" s="223"/>
      <c r="BG145" s="168">
        <v>160</v>
      </c>
      <c r="BH145" s="328"/>
      <c r="BI145" s="223"/>
      <c r="BJ145" s="168">
        <v>160</v>
      </c>
      <c r="BK145" s="328"/>
      <c r="BL145" s="223"/>
      <c r="BM145" s="280">
        <f t="shared" si="130"/>
        <v>0</v>
      </c>
      <c r="BN145" s="279">
        <f t="shared" si="131"/>
        <v>0</v>
      </c>
      <c r="BO145" s="280">
        <f t="shared" si="132"/>
        <v>0</v>
      </c>
      <c r="BP145" s="281">
        <f t="shared" si="133"/>
        <v>0</v>
      </c>
      <c r="BQ145" s="1"/>
      <c r="BR145" s="1"/>
      <c r="BS145" s="164">
        <v>160</v>
      </c>
      <c r="BT145" s="327"/>
      <c r="BU145" s="177"/>
      <c r="BV145" s="164">
        <v>160</v>
      </c>
      <c r="BW145" s="327"/>
      <c r="BX145" s="177"/>
      <c r="BY145" s="164">
        <v>160</v>
      </c>
      <c r="BZ145" s="327"/>
      <c r="CA145" s="177"/>
      <c r="CB145" s="164">
        <v>160</v>
      </c>
      <c r="CC145" s="327"/>
      <c r="CD145" s="177"/>
      <c r="CE145" s="164">
        <v>160</v>
      </c>
      <c r="CF145" s="327"/>
      <c r="CG145" s="177"/>
      <c r="CH145" s="164">
        <v>160</v>
      </c>
      <c r="CI145" s="327"/>
      <c r="CJ145" s="177"/>
      <c r="CK145" s="164">
        <v>160</v>
      </c>
      <c r="CL145" s="327"/>
      <c r="CM145" s="177"/>
      <c r="CN145" s="164">
        <v>160</v>
      </c>
      <c r="CO145" s="327"/>
      <c r="CP145" s="177"/>
      <c r="CQ145" s="164">
        <v>160</v>
      </c>
      <c r="CR145" s="327"/>
      <c r="CS145" s="177"/>
      <c r="CT145" s="164">
        <v>160</v>
      </c>
      <c r="CU145" s="327"/>
      <c r="CV145" s="177"/>
      <c r="CW145" s="164">
        <v>160</v>
      </c>
      <c r="CX145" s="327"/>
      <c r="CY145" s="177"/>
      <c r="CZ145" s="164">
        <v>160</v>
      </c>
      <c r="DA145" s="327"/>
      <c r="DB145" s="177"/>
      <c r="DC145" s="278">
        <f t="shared" si="134"/>
        <v>0</v>
      </c>
      <c r="DD145" s="279">
        <f t="shared" si="135"/>
        <v>0</v>
      </c>
      <c r="DE145" s="280">
        <f t="shared" si="136"/>
        <v>0</v>
      </c>
      <c r="DF145" s="281">
        <f t="shared" si="137"/>
        <v>0</v>
      </c>
      <c r="DG145" s="1"/>
      <c r="DH145" s="1"/>
      <c r="DI145" s="164">
        <v>160</v>
      </c>
      <c r="DJ145" s="327"/>
      <c r="DK145" s="177"/>
      <c r="DL145" s="164">
        <v>160</v>
      </c>
      <c r="DM145" s="327"/>
      <c r="DN145" s="177"/>
      <c r="DO145" s="164">
        <v>160</v>
      </c>
      <c r="DP145" s="327"/>
      <c r="DQ145" s="177"/>
      <c r="DR145" s="164">
        <v>160</v>
      </c>
      <c r="DS145" s="327"/>
      <c r="DT145" s="177"/>
      <c r="DU145" s="164">
        <v>160</v>
      </c>
      <c r="DV145" s="327"/>
      <c r="DW145" s="177"/>
      <c r="DX145" s="164">
        <v>160</v>
      </c>
      <c r="DY145" s="327"/>
      <c r="DZ145" s="177"/>
      <c r="EA145" s="164">
        <v>160</v>
      </c>
      <c r="EB145" s="327"/>
      <c r="EC145" s="177"/>
      <c r="ED145" s="164">
        <v>160</v>
      </c>
      <c r="EE145" s="327"/>
      <c r="EF145" s="177"/>
      <c r="EG145" s="164">
        <v>160</v>
      </c>
      <c r="EH145" s="327"/>
      <c r="EI145" s="177"/>
      <c r="EJ145" s="164">
        <v>160</v>
      </c>
      <c r="EK145" s="327"/>
      <c r="EL145" s="177"/>
      <c r="EM145" s="164">
        <v>160</v>
      </c>
      <c r="EN145" s="327"/>
      <c r="EO145" s="177"/>
      <c r="EP145" s="164">
        <v>160</v>
      </c>
      <c r="EQ145" s="327"/>
      <c r="ER145" s="177"/>
      <c r="ES145" s="278">
        <f t="shared" si="138"/>
        <v>0</v>
      </c>
      <c r="ET145" s="279">
        <f t="shared" si="139"/>
        <v>0</v>
      </c>
      <c r="EU145" s="280">
        <f t="shared" si="140"/>
        <v>0</v>
      </c>
      <c r="EV145" s="281">
        <f t="shared" si="141"/>
        <v>0</v>
      </c>
      <c r="EW145" s="1"/>
      <c r="EX145" s="1"/>
      <c r="EY145" s="164">
        <v>160</v>
      </c>
      <c r="EZ145" s="327"/>
      <c r="FA145" s="177"/>
      <c r="FB145" s="164">
        <v>160</v>
      </c>
      <c r="FC145" s="327"/>
      <c r="FD145" s="177"/>
      <c r="FE145" s="164">
        <v>160</v>
      </c>
      <c r="FF145" s="327"/>
      <c r="FG145" s="177"/>
      <c r="FH145" s="164">
        <v>160</v>
      </c>
      <c r="FI145" s="327"/>
      <c r="FJ145" s="177"/>
      <c r="FK145" s="164">
        <v>160</v>
      </c>
      <c r="FL145" s="327"/>
      <c r="FM145" s="177"/>
      <c r="FN145" s="164">
        <v>160</v>
      </c>
      <c r="FO145" s="327"/>
      <c r="FP145" s="177"/>
      <c r="FQ145" s="164">
        <v>160</v>
      </c>
      <c r="FR145" s="327"/>
      <c r="FS145" s="177"/>
      <c r="FT145" s="164">
        <v>160</v>
      </c>
      <c r="FU145" s="327"/>
      <c r="FV145" s="177"/>
      <c r="FW145" s="164">
        <v>160</v>
      </c>
      <c r="FX145" s="327"/>
      <c r="FY145" s="177"/>
      <c r="FZ145" s="164">
        <v>160</v>
      </c>
      <c r="GA145" s="327"/>
      <c r="GB145" s="177"/>
      <c r="GC145" s="164">
        <v>160</v>
      </c>
      <c r="GD145" s="327"/>
      <c r="GE145" s="177"/>
      <c r="GF145" s="164">
        <v>160</v>
      </c>
      <c r="GG145" s="327"/>
      <c r="GH145" s="177"/>
      <c r="GI145" s="278">
        <f t="shared" si="142"/>
        <v>0</v>
      </c>
      <c r="GJ145" s="279">
        <f t="shared" si="143"/>
        <v>0</v>
      </c>
      <c r="GK145" s="280">
        <f t="shared" si="144"/>
        <v>0</v>
      </c>
      <c r="GL145" s="281">
        <f t="shared" si="145"/>
        <v>0</v>
      </c>
      <c r="GM145" s="1"/>
      <c r="GN145" s="1"/>
      <c r="GO145" s="164">
        <v>160</v>
      </c>
      <c r="GP145" s="327"/>
      <c r="GQ145" s="177"/>
      <c r="GR145" s="164">
        <v>160</v>
      </c>
      <c r="GS145" s="327"/>
      <c r="GT145" s="177"/>
      <c r="GU145" s="164">
        <v>160</v>
      </c>
      <c r="GV145" s="327"/>
      <c r="GW145" s="177"/>
      <c r="GX145" s="164">
        <v>160</v>
      </c>
      <c r="GY145" s="327"/>
      <c r="GZ145" s="177"/>
      <c r="HA145" s="164">
        <v>160</v>
      </c>
      <c r="HB145" s="327"/>
      <c r="HC145" s="177"/>
      <c r="HD145" s="164">
        <v>160</v>
      </c>
      <c r="HE145" s="327"/>
      <c r="HF145" s="177"/>
      <c r="HG145" s="164">
        <v>160</v>
      </c>
      <c r="HH145" s="327"/>
      <c r="HI145" s="177"/>
      <c r="HJ145" s="164">
        <v>160</v>
      </c>
      <c r="HK145" s="327"/>
      <c r="HL145" s="177"/>
      <c r="HM145" s="164">
        <v>160</v>
      </c>
      <c r="HN145" s="327"/>
      <c r="HO145" s="177"/>
      <c r="HP145" s="164">
        <v>160</v>
      </c>
      <c r="HQ145" s="327"/>
      <c r="HR145" s="177"/>
      <c r="HS145" s="164">
        <v>160</v>
      </c>
      <c r="HT145" s="327"/>
      <c r="HU145" s="177"/>
      <c r="HV145" s="164">
        <v>160</v>
      </c>
      <c r="HW145" s="327"/>
      <c r="HX145" s="177"/>
      <c r="HY145" s="278">
        <f t="shared" si="146"/>
        <v>0</v>
      </c>
      <c r="HZ145" s="279">
        <f t="shared" si="147"/>
        <v>0</v>
      </c>
      <c r="IA145" s="280">
        <f t="shared" si="148"/>
        <v>0</v>
      </c>
      <c r="IB145" s="281">
        <f t="shared" si="149"/>
        <v>0</v>
      </c>
      <c r="IC145" s="1"/>
      <c r="ID145" s="1"/>
      <c r="IE145" s="164">
        <v>160</v>
      </c>
      <c r="IF145" s="327"/>
      <c r="IG145" s="177"/>
      <c r="IH145" s="164">
        <v>160</v>
      </c>
      <c r="II145" s="327"/>
      <c r="IJ145" s="177"/>
      <c r="IK145" s="164">
        <v>160</v>
      </c>
      <c r="IL145" s="327"/>
      <c r="IM145" s="177"/>
      <c r="IN145" s="164">
        <v>160</v>
      </c>
      <c r="IO145" s="327"/>
      <c r="IP145" s="177"/>
      <c r="IQ145" s="164">
        <v>160</v>
      </c>
      <c r="IR145" s="327"/>
      <c r="IS145" s="177"/>
      <c r="IT145" s="164">
        <v>160</v>
      </c>
      <c r="IU145" s="327"/>
      <c r="IV145" s="177"/>
      <c r="IW145" s="164">
        <v>160</v>
      </c>
      <c r="IX145" s="327"/>
      <c r="IY145" s="177"/>
      <c r="IZ145" s="164">
        <v>160</v>
      </c>
      <c r="JA145" s="327"/>
      <c r="JB145" s="177"/>
      <c r="JC145" s="164">
        <v>160</v>
      </c>
      <c r="JD145" s="327"/>
      <c r="JE145" s="177"/>
      <c r="JF145" s="164">
        <v>160</v>
      </c>
      <c r="JG145" s="327"/>
      <c r="JH145" s="177"/>
      <c r="JI145" s="164">
        <v>160</v>
      </c>
      <c r="JJ145" s="327"/>
      <c r="JK145" s="177"/>
      <c r="JL145" s="164">
        <v>160</v>
      </c>
      <c r="JM145" s="327"/>
      <c r="JN145" s="177"/>
      <c r="JO145" s="278">
        <f t="shared" si="150"/>
        <v>0</v>
      </c>
      <c r="JP145" s="279">
        <f t="shared" si="151"/>
        <v>0</v>
      </c>
      <c r="JQ145" s="280">
        <f t="shared" si="152"/>
        <v>0</v>
      </c>
      <c r="JR145" s="281">
        <f t="shared" si="153"/>
        <v>0</v>
      </c>
      <c r="JS145" s="1"/>
      <c r="JT145" s="1"/>
      <c r="JU145" s="164">
        <v>160</v>
      </c>
      <c r="JV145" s="327"/>
      <c r="JW145" s="177"/>
      <c r="JX145" s="164">
        <v>160</v>
      </c>
      <c r="JY145" s="327"/>
      <c r="JZ145" s="177"/>
      <c r="KA145" s="164">
        <v>160</v>
      </c>
      <c r="KB145" s="327"/>
      <c r="KC145" s="177"/>
      <c r="KD145" s="164">
        <v>160</v>
      </c>
      <c r="KE145" s="327"/>
      <c r="KF145" s="177"/>
      <c r="KG145" s="164">
        <v>160</v>
      </c>
      <c r="KH145" s="327"/>
      <c r="KI145" s="177"/>
      <c r="KJ145" s="164">
        <v>160</v>
      </c>
      <c r="KK145" s="327"/>
      <c r="KL145" s="177"/>
      <c r="KM145" s="164">
        <v>160</v>
      </c>
      <c r="KN145" s="327"/>
      <c r="KO145" s="177"/>
      <c r="KP145" s="164">
        <v>160</v>
      </c>
      <c r="KQ145" s="327"/>
      <c r="KR145" s="177"/>
      <c r="KS145" s="164">
        <v>160</v>
      </c>
      <c r="KT145" s="327"/>
      <c r="KU145" s="177"/>
      <c r="KV145" s="164">
        <v>160</v>
      </c>
      <c r="KW145" s="327"/>
      <c r="KX145" s="177"/>
      <c r="KY145" s="164">
        <v>160</v>
      </c>
      <c r="KZ145" s="327"/>
      <c r="LA145" s="177"/>
      <c r="LB145" s="164">
        <v>160</v>
      </c>
      <c r="LC145" s="327"/>
      <c r="LD145" s="177"/>
      <c r="LE145" s="278">
        <f t="shared" si="154"/>
        <v>0</v>
      </c>
      <c r="LF145" s="279">
        <f t="shared" si="155"/>
        <v>0</v>
      </c>
      <c r="LG145" s="280">
        <f t="shared" si="156"/>
        <v>0</v>
      </c>
      <c r="LH145" s="281">
        <f t="shared" si="157"/>
        <v>0</v>
      </c>
      <c r="LI145" s="1"/>
      <c r="LJ145" s="1"/>
      <c r="LK145" s="164">
        <v>160</v>
      </c>
      <c r="LL145" s="327"/>
      <c r="LM145" s="177"/>
      <c r="LN145" s="164">
        <v>160</v>
      </c>
      <c r="LO145" s="327"/>
      <c r="LP145" s="177"/>
      <c r="LQ145" s="164">
        <v>160</v>
      </c>
      <c r="LR145" s="327"/>
      <c r="LS145" s="177"/>
      <c r="LT145" s="164">
        <v>160</v>
      </c>
      <c r="LU145" s="327"/>
      <c r="LV145" s="177"/>
      <c r="LW145" s="164">
        <v>160</v>
      </c>
      <c r="LX145" s="327"/>
      <c r="LY145" s="177"/>
      <c r="LZ145" s="164">
        <v>160</v>
      </c>
      <c r="MA145" s="327"/>
      <c r="MB145" s="177"/>
      <c r="MC145" s="164">
        <v>160</v>
      </c>
      <c r="MD145" s="327"/>
      <c r="ME145" s="177"/>
      <c r="MF145" s="164">
        <v>160</v>
      </c>
      <c r="MG145" s="327"/>
      <c r="MH145" s="177"/>
      <c r="MI145" s="164">
        <v>160</v>
      </c>
      <c r="MJ145" s="327"/>
      <c r="MK145" s="177"/>
      <c r="ML145" s="164">
        <v>160</v>
      </c>
      <c r="MM145" s="327"/>
      <c r="MN145" s="177"/>
      <c r="MO145" s="164">
        <v>160</v>
      </c>
      <c r="MP145" s="327"/>
      <c r="MQ145" s="177"/>
      <c r="MR145" s="164">
        <v>160</v>
      </c>
      <c r="MS145" s="327"/>
      <c r="MT145" s="177"/>
      <c r="MU145" s="278">
        <f t="shared" si="158"/>
        <v>0</v>
      </c>
      <c r="MV145" s="279">
        <f t="shared" si="159"/>
        <v>0</v>
      </c>
      <c r="MW145" s="280">
        <f t="shared" si="160"/>
        <v>0</v>
      </c>
      <c r="MX145" s="281">
        <f t="shared" si="161"/>
        <v>0</v>
      </c>
      <c r="MY145" s="1"/>
      <c r="MZ145" s="1"/>
      <c r="NA145" s="164">
        <v>160</v>
      </c>
      <c r="NB145" s="327"/>
      <c r="NC145" s="177"/>
      <c r="ND145" s="164">
        <v>160</v>
      </c>
      <c r="NE145" s="327"/>
      <c r="NF145" s="177"/>
      <c r="NG145" s="164">
        <v>160</v>
      </c>
      <c r="NH145" s="327"/>
      <c r="NI145" s="177"/>
      <c r="NJ145" s="164">
        <v>160</v>
      </c>
      <c r="NK145" s="327"/>
      <c r="NL145" s="177"/>
      <c r="NM145" s="164">
        <v>160</v>
      </c>
      <c r="NN145" s="327"/>
      <c r="NO145" s="177"/>
      <c r="NP145" s="164">
        <v>160</v>
      </c>
      <c r="NQ145" s="327"/>
      <c r="NR145" s="177"/>
      <c r="NS145" s="164">
        <v>160</v>
      </c>
      <c r="NT145" s="327"/>
      <c r="NU145" s="177"/>
      <c r="NV145" s="164">
        <v>160</v>
      </c>
      <c r="NW145" s="327"/>
      <c r="NX145" s="177"/>
      <c r="NY145" s="164">
        <v>160</v>
      </c>
      <c r="NZ145" s="327"/>
      <c r="OA145" s="177"/>
      <c r="OB145" s="164">
        <v>160</v>
      </c>
      <c r="OC145" s="327"/>
      <c r="OD145" s="177"/>
      <c r="OE145" s="164">
        <v>160</v>
      </c>
      <c r="OF145" s="327"/>
      <c r="OG145" s="177"/>
      <c r="OH145" s="164">
        <v>160</v>
      </c>
      <c r="OI145" s="327"/>
      <c r="OJ145" s="177"/>
      <c r="OK145" s="278">
        <f t="shared" si="162"/>
        <v>0</v>
      </c>
      <c r="OL145" s="279">
        <f t="shared" si="163"/>
        <v>0</v>
      </c>
      <c r="OM145" s="280">
        <f t="shared" si="164"/>
        <v>0</v>
      </c>
      <c r="ON145" s="281">
        <f t="shared" si="165"/>
        <v>0</v>
      </c>
      <c r="OO145" s="1"/>
      <c r="OP145" s="1"/>
      <c r="OQ145" s="283" t="s">
        <v>297</v>
      </c>
      <c r="OR145" s="354">
        <v>160</v>
      </c>
      <c r="OS145" s="327"/>
      <c r="OT145" s="177"/>
      <c r="OU145" s="278">
        <f t="shared" si="166"/>
        <v>0</v>
      </c>
      <c r="OV145" s="281">
        <f t="shared" si="167"/>
        <v>0</v>
      </c>
      <c r="OW145" s="280">
        <f t="shared" si="168"/>
        <v>0</v>
      </c>
      <c r="OX145" s="281">
        <f t="shared" si="169"/>
        <v>0</v>
      </c>
      <c r="OY145" s="293"/>
      <c r="OZ145" s="1"/>
      <c r="PA145" s="1"/>
      <c r="PB145" s="274">
        <f t="shared" si="115"/>
        <v>0</v>
      </c>
      <c r="PC145" s="275">
        <f t="shared" si="116"/>
        <v>0</v>
      </c>
      <c r="PD145" s="280">
        <f t="shared" si="117"/>
        <v>0</v>
      </c>
      <c r="PE145" s="281">
        <f t="shared" si="118"/>
        <v>0</v>
      </c>
      <c r="PF145" s="276">
        <f t="shared" si="119"/>
        <v>0</v>
      </c>
      <c r="PG145" s="277">
        <f t="shared" si="120"/>
        <v>0</v>
      </c>
      <c r="PH145" s="280">
        <f t="shared" si="121"/>
        <v>0</v>
      </c>
      <c r="PI145" s="279">
        <f t="shared" si="122"/>
        <v>0</v>
      </c>
      <c r="PJ145" s="406">
        <f t="shared" si="111"/>
        <v>0</v>
      </c>
      <c r="PK145" s="368">
        <f t="shared" si="112"/>
        <v>0</v>
      </c>
      <c r="PL145" s="409" t="s">
        <v>338</v>
      </c>
      <c r="PM145" s="373" t="s">
        <v>338</v>
      </c>
      <c r="PN145" s="406">
        <f t="shared" si="113"/>
        <v>0</v>
      </c>
      <c r="PO145" s="368">
        <f t="shared" si="114"/>
        <v>0</v>
      </c>
      <c r="PR145" s="1"/>
    </row>
    <row r="146" spans="2:434" s="26" customFormat="1" ht="15" hidden="1" customHeight="1" x14ac:dyDescent="0.25">
      <c r="B146" s="118"/>
      <c r="C146" s="1092"/>
      <c r="D146" s="1093"/>
      <c r="E146" s="590"/>
      <c r="F146" s="656"/>
      <c r="G146" s="591"/>
      <c r="H146" s="119"/>
      <c r="I146" s="112">
        <f>INT(ROUND(F146,2)*(IF(RIGHT(G146,1)="*",data!$J$3*H146+(IF(H146&gt;0, data!$K$3,0)),(IF(G146&gt;0,data!$J$3*RIGHT(G146,5)+data!$K$3,0)))))</f>
        <v>0</v>
      </c>
      <c r="J146" s="112">
        <f t="shared" si="128"/>
        <v>0</v>
      </c>
      <c r="K146" s="112"/>
      <c r="L146" s="537"/>
      <c r="M146" s="536"/>
      <c r="N146" s="112">
        <f>INT(ROUND(F146,2)*(IF(J146&gt;0,(IF(L146="ano",data!$J$6,0)),0)))</f>
        <v>0</v>
      </c>
      <c r="O146" s="114">
        <f t="shared" si="125"/>
        <v>0</v>
      </c>
      <c r="P146" s="123">
        <f t="shared" si="126"/>
        <v>0</v>
      </c>
      <c r="R146" s="116" t="str">
        <f t="shared" si="123"/>
        <v/>
      </c>
      <c r="S146" s="688"/>
      <c r="T146" s="117" t="s">
        <v>338</v>
      </c>
      <c r="U146" s="377" t="str">
        <f t="shared" si="124"/>
        <v/>
      </c>
      <c r="V146" s="26">
        <f t="shared" si="127"/>
        <v>0</v>
      </c>
      <c r="W146" s="26">
        <f t="shared" si="129"/>
        <v>0</v>
      </c>
      <c r="X146" s="26">
        <f>IF(OR(G146=data!$I$18,G146=data!$I$19,G146=data!$I$20,G146=data!$I$21,G146=data!$I$22,G146=data!$I$23,G146=data!$I$24,G146=data!$I$25,G146=data!$I$26,G146=data!$I$27,G146=data!$I$28,G146=data!$I$29,G146=data!$I$30,G146=data!$I$31,G146=data!$I$32,G146=data!$I$33,G146=data!$I$34,G146=data!$I$35,G146=data!$I$36,G146=data!$I$37,G146=data!$I$38,G146=data!$I$39,G146=data!$I$40,G146=data!$I$41,G146=data!$I$42,G146=data!$I$43,G146=data!$I$44),1,0)</f>
        <v>0</v>
      </c>
      <c r="Z146" s="173" t="s">
        <v>297</v>
      </c>
      <c r="AA146" s="10"/>
      <c r="AB146" s="10"/>
      <c r="AC146" s="560">
        <v>160</v>
      </c>
      <c r="AD146" s="561"/>
      <c r="AE146" s="562"/>
      <c r="AF146" s="560">
        <v>160</v>
      </c>
      <c r="AG146" s="561"/>
      <c r="AH146" s="562"/>
      <c r="AI146" s="560">
        <v>160</v>
      </c>
      <c r="AJ146" s="561"/>
      <c r="AK146" s="562"/>
      <c r="AL146" s="560">
        <v>160</v>
      </c>
      <c r="AM146" s="561"/>
      <c r="AN146" s="562"/>
      <c r="AO146" s="560">
        <v>160</v>
      </c>
      <c r="AP146" s="561"/>
      <c r="AQ146" s="562"/>
      <c r="AR146" s="560">
        <v>160</v>
      </c>
      <c r="AS146" s="561"/>
      <c r="AT146" s="562"/>
      <c r="AU146" s="560">
        <v>160</v>
      </c>
      <c r="AV146" s="561"/>
      <c r="AW146" s="562"/>
      <c r="AX146" s="560">
        <v>160</v>
      </c>
      <c r="AY146" s="561"/>
      <c r="AZ146" s="562"/>
      <c r="BA146" s="560">
        <v>160</v>
      </c>
      <c r="BB146" s="561"/>
      <c r="BC146" s="562"/>
      <c r="BD146" s="560">
        <v>160</v>
      </c>
      <c r="BE146" s="561"/>
      <c r="BF146" s="562"/>
      <c r="BG146" s="560">
        <v>160</v>
      </c>
      <c r="BH146" s="561"/>
      <c r="BI146" s="562"/>
      <c r="BJ146" s="560">
        <v>160</v>
      </c>
      <c r="BK146" s="561"/>
      <c r="BL146" s="562"/>
      <c r="BM146" s="280">
        <f t="shared" si="130"/>
        <v>0</v>
      </c>
      <c r="BN146" s="279">
        <f t="shared" si="131"/>
        <v>0</v>
      </c>
      <c r="BO146" s="280">
        <f t="shared" si="132"/>
        <v>0</v>
      </c>
      <c r="BP146" s="281">
        <f t="shared" si="133"/>
        <v>0</v>
      </c>
      <c r="BQ146" s="1"/>
      <c r="BR146" s="1"/>
      <c r="BS146" s="174">
        <v>160</v>
      </c>
      <c r="BT146" s="573"/>
      <c r="BU146" s="175"/>
      <c r="BV146" s="174">
        <v>160</v>
      </c>
      <c r="BW146" s="573"/>
      <c r="BX146" s="175"/>
      <c r="BY146" s="174">
        <v>160</v>
      </c>
      <c r="BZ146" s="573"/>
      <c r="CA146" s="175"/>
      <c r="CB146" s="174">
        <v>160</v>
      </c>
      <c r="CC146" s="573"/>
      <c r="CD146" s="175"/>
      <c r="CE146" s="174">
        <v>160</v>
      </c>
      <c r="CF146" s="573"/>
      <c r="CG146" s="175"/>
      <c r="CH146" s="174">
        <v>160</v>
      </c>
      <c r="CI146" s="573"/>
      <c r="CJ146" s="175"/>
      <c r="CK146" s="174">
        <v>160</v>
      </c>
      <c r="CL146" s="573"/>
      <c r="CM146" s="175"/>
      <c r="CN146" s="174">
        <v>160</v>
      </c>
      <c r="CO146" s="573"/>
      <c r="CP146" s="175"/>
      <c r="CQ146" s="174">
        <v>160</v>
      </c>
      <c r="CR146" s="573"/>
      <c r="CS146" s="175"/>
      <c r="CT146" s="174">
        <v>160</v>
      </c>
      <c r="CU146" s="573"/>
      <c r="CV146" s="175"/>
      <c r="CW146" s="174">
        <v>160</v>
      </c>
      <c r="CX146" s="573"/>
      <c r="CY146" s="175"/>
      <c r="CZ146" s="174">
        <v>160</v>
      </c>
      <c r="DA146" s="573"/>
      <c r="DB146" s="175"/>
      <c r="DC146" s="278">
        <f t="shared" si="134"/>
        <v>0</v>
      </c>
      <c r="DD146" s="279">
        <f t="shared" si="135"/>
        <v>0</v>
      </c>
      <c r="DE146" s="280">
        <f t="shared" si="136"/>
        <v>0</v>
      </c>
      <c r="DF146" s="281">
        <f t="shared" si="137"/>
        <v>0</v>
      </c>
      <c r="DG146" s="1"/>
      <c r="DH146" s="1"/>
      <c r="DI146" s="174">
        <v>160</v>
      </c>
      <c r="DJ146" s="573"/>
      <c r="DK146" s="175"/>
      <c r="DL146" s="174">
        <v>160</v>
      </c>
      <c r="DM146" s="573"/>
      <c r="DN146" s="175"/>
      <c r="DO146" s="174">
        <v>160</v>
      </c>
      <c r="DP146" s="573"/>
      <c r="DQ146" s="175"/>
      <c r="DR146" s="174">
        <v>160</v>
      </c>
      <c r="DS146" s="573"/>
      <c r="DT146" s="175"/>
      <c r="DU146" s="174">
        <v>160</v>
      </c>
      <c r="DV146" s="573"/>
      <c r="DW146" s="175"/>
      <c r="DX146" s="174">
        <v>160</v>
      </c>
      <c r="DY146" s="573"/>
      <c r="DZ146" s="175"/>
      <c r="EA146" s="174">
        <v>160</v>
      </c>
      <c r="EB146" s="573"/>
      <c r="EC146" s="175"/>
      <c r="ED146" s="174">
        <v>160</v>
      </c>
      <c r="EE146" s="573"/>
      <c r="EF146" s="175"/>
      <c r="EG146" s="174">
        <v>160</v>
      </c>
      <c r="EH146" s="573"/>
      <c r="EI146" s="175"/>
      <c r="EJ146" s="174">
        <v>160</v>
      </c>
      <c r="EK146" s="573"/>
      <c r="EL146" s="175"/>
      <c r="EM146" s="174">
        <v>160</v>
      </c>
      <c r="EN146" s="573"/>
      <c r="EO146" s="175"/>
      <c r="EP146" s="174">
        <v>160</v>
      </c>
      <c r="EQ146" s="573"/>
      <c r="ER146" s="175"/>
      <c r="ES146" s="278">
        <f t="shared" si="138"/>
        <v>0</v>
      </c>
      <c r="ET146" s="279">
        <f t="shared" si="139"/>
        <v>0</v>
      </c>
      <c r="EU146" s="280">
        <f t="shared" si="140"/>
        <v>0</v>
      </c>
      <c r="EV146" s="281">
        <f t="shared" si="141"/>
        <v>0</v>
      </c>
      <c r="EW146" s="1"/>
      <c r="EX146" s="1"/>
      <c r="EY146" s="174">
        <v>160</v>
      </c>
      <c r="EZ146" s="573"/>
      <c r="FA146" s="175"/>
      <c r="FB146" s="174">
        <v>160</v>
      </c>
      <c r="FC146" s="573"/>
      <c r="FD146" s="175"/>
      <c r="FE146" s="174">
        <v>160</v>
      </c>
      <c r="FF146" s="573"/>
      <c r="FG146" s="175"/>
      <c r="FH146" s="174">
        <v>160</v>
      </c>
      <c r="FI146" s="573"/>
      <c r="FJ146" s="175"/>
      <c r="FK146" s="174">
        <v>160</v>
      </c>
      <c r="FL146" s="573"/>
      <c r="FM146" s="175"/>
      <c r="FN146" s="174">
        <v>160</v>
      </c>
      <c r="FO146" s="573"/>
      <c r="FP146" s="175"/>
      <c r="FQ146" s="174">
        <v>160</v>
      </c>
      <c r="FR146" s="573"/>
      <c r="FS146" s="175"/>
      <c r="FT146" s="174">
        <v>160</v>
      </c>
      <c r="FU146" s="573"/>
      <c r="FV146" s="175"/>
      <c r="FW146" s="174">
        <v>160</v>
      </c>
      <c r="FX146" s="573"/>
      <c r="FY146" s="175"/>
      <c r="FZ146" s="174">
        <v>160</v>
      </c>
      <c r="GA146" s="573"/>
      <c r="GB146" s="175"/>
      <c r="GC146" s="174">
        <v>160</v>
      </c>
      <c r="GD146" s="573"/>
      <c r="GE146" s="175"/>
      <c r="GF146" s="174">
        <v>160</v>
      </c>
      <c r="GG146" s="573"/>
      <c r="GH146" s="175"/>
      <c r="GI146" s="278">
        <f t="shared" si="142"/>
        <v>0</v>
      </c>
      <c r="GJ146" s="279">
        <f t="shared" si="143"/>
        <v>0</v>
      </c>
      <c r="GK146" s="280">
        <f t="shared" si="144"/>
        <v>0</v>
      </c>
      <c r="GL146" s="281">
        <f t="shared" si="145"/>
        <v>0</v>
      </c>
      <c r="GM146" s="1"/>
      <c r="GN146" s="1"/>
      <c r="GO146" s="174">
        <v>160</v>
      </c>
      <c r="GP146" s="573"/>
      <c r="GQ146" s="175"/>
      <c r="GR146" s="174">
        <v>160</v>
      </c>
      <c r="GS146" s="573"/>
      <c r="GT146" s="175"/>
      <c r="GU146" s="174">
        <v>160</v>
      </c>
      <c r="GV146" s="573"/>
      <c r="GW146" s="175"/>
      <c r="GX146" s="174">
        <v>160</v>
      </c>
      <c r="GY146" s="573"/>
      <c r="GZ146" s="175"/>
      <c r="HA146" s="174">
        <v>160</v>
      </c>
      <c r="HB146" s="573"/>
      <c r="HC146" s="175"/>
      <c r="HD146" s="174">
        <v>160</v>
      </c>
      <c r="HE146" s="573"/>
      <c r="HF146" s="175"/>
      <c r="HG146" s="174">
        <v>160</v>
      </c>
      <c r="HH146" s="573"/>
      <c r="HI146" s="175"/>
      <c r="HJ146" s="174">
        <v>160</v>
      </c>
      <c r="HK146" s="573"/>
      <c r="HL146" s="175"/>
      <c r="HM146" s="174">
        <v>160</v>
      </c>
      <c r="HN146" s="573"/>
      <c r="HO146" s="175"/>
      <c r="HP146" s="174">
        <v>160</v>
      </c>
      <c r="HQ146" s="573"/>
      <c r="HR146" s="175"/>
      <c r="HS146" s="174">
        <v>160</v>
      </c>
      <c r="HT146" s="573"/>
      <c r="HU146" s="175"/>
      <c r="HV146" s="174">
        <v>160</v>
      </c>
      <c r="HW146" s="573"/>
      <c r="HX146" s="175"/>
      <c r="HY146" s="278">
        <f t="shared" si="146"/>
        <v>0</v>
      </c>
      <c r="HZ146" s="279">
        <f t="shared" si="147"/>
        <v>0</v>
      </c>
      <c r="IA146" s="280">
        <f t="shared" si="148"/>
        <v>0</v>
      </c>
      <c r="IB146" s="281">
        <f t="shared" si="149"/>
        <v>0</v>
      </c>
      <c r="IC146" s="1"/>
      <c r="ID146" s="1"/>
      <c r="IE146" s="174">
        <v>160</v>
      </c>
      <c r="IF146" s="573"/>
      <c r="IG146" s="175"/>
      <c r="IH146" s="174">
        <v>160</v>
      </c>
      <c r="II146" s="573"/>
      <c r="IJ146" s="175"/>
      <c r="IK146" s="174">
        <v>160</v>
      </c>
      <c r="IL146" s="573"/>
      <c r="IM146" s="175"/>
      <c r="IN146" s="174">
        <v>160</v>
      </c>
      <c r="IO146" s="573"/>
      <c r="IP146" s="175"/>
      <c r="IQ146" s="174">
        <v>160</v>
      </c>
      <c r="IR146" s="573"/>
      <c r="IS146" s="175"/>
      <c r="IT146" s="174">
        <v>160</v>
      </c>
      <c r="IU146" s="573"/>
      <c r="IV146" s="175"/>
      <c r="IW146" s="174">
        <v>160</v>
      </c>
      <c r="IX146" s="573"/>
      <c r="IY146" s="175"/>
      <c r="IZ146" s="174">
        <v>160</v>
      </c>
      <c r="JA146" s="573"/>
      <c r="JB146" s="175"/>
      <c r="JC146" s="174">
        <v>160</v>
      </c>
      <c r="JD146" s="573"/>
      <c r="JE146" s="175"/>
      <c r="JF146" s="174">
        <v>160</v>
      </c>
      <c r="JG146" s="573"/>
      <c r="JH146" s="175"/>
      <c r="JI146" s="174">
        <v>160</v>
      </c>
      <c r="JJ146" s="573"/>
      <c r="JK146" s="175"/>
      <c r="JL146" s="174">
        <v>160</v>
      </c>
      <c r="JM146" s="573"/>
      <c r="JN146" s="175"/>
      <c r="JO146" s="278">
        <f t="shared" si="150"/>
        <v>0</v>
      </c>
      <c r="JP146" s="279">
        <f t="shared" si="151"/>
        <v>0</v>
      </c>
      <c r="JQ146" s="280">
        <f t="shared" si="152"/>
        <v>0</v>
      </c>
      <c r="JR146" s="281">
        <f t="shared" si="153"/>
        <v>0</v>
      </c>
      <c r="JS146" s="1"/>
      <c r="JT146" s="1"/>
      <c r="JU146" s="174">
        <v>160</v>
      </c>
      <c r="JV146" s="573"/>
      <c r="JW146" s="175"/>
      <c r="JX146" s="174">
        <v>160</v>
      </c>
      <c r="JY146" s="573"/>
      <c r="JZ146" s="175"/>
      <c r="KA146" s="174">
        <v>160</v>
      </c>
      <c r="KB146" s="573"/>
      <c r="KC146" s="175"/>
      <c r="KD146" s="174">
        <v>160</v>
      </c>
      <c r="KE146" s="573"/>
      <c r="KF146" s="175"/>
      <c r="KG146" s="174">
        <v>160</v>
      </c>
      <c r="KH146" s="573"/>
      <c r="KI146" s="175"/>
      <c r="KJ146" s="174">
        <v>160</v>
      </c>
      <c r="KK146" s="573"/>
      <c r="KL146" s="175"/>
      <c r="KM146" s="174">
        <v>160</v>
      </c>
      <c r="KN146" s="573"/>
      <c r="KO146" s="175"/>
      <c r="KP146" s="174">
        <v>160</v>
      </c>
      <c r="KQ146" s="573"/>
      <c r="KR146" s="175"/>
      <c r="KS146" s="174">
        <v>160</v>
      </c>
      <c r="KT146" s="573"/>
      <c r="KU146" s="175"/>
      <c r="KV146" s="174">
        <v>160</v>
      </c>
      <c r="KW146" s="573"/>
      <c r="KX146" s="175"/>
      <c r="KY146" s="174">
        <v>160</v>
      </c>
      <c r="KZ146" s="573"/>
      <c r="LA146" s="175"/>
      <c r="LB146" s="174">
        <v>160</v>
      </c>
      <c r="LC146" s="573"/>
      <c r="LD146" s="175"/>
      <c r="LE146" s="278">
        <f t="shared" si="154"/>
        <v>0</v>
      </c>
      <c r="LF146" s="279">
        <f t="shared" si="155"/>
        <v>0</v>
      </c>
      <c r="LG146" s="280">
        <f t="shared" si="156"/>
        <v>0</v>
      </c>
      <c r="LH146" s="281">
        <f t="shared" si="157"/>
        <v>0</v>
      </c>
      <c r="LI146" s="1"/>
      <c r="LJ146" s="1"/>
      <c r="LK146" s="174">
        <v>160</v>
      </c>
      <c r="LL146" s="573"/>
      <c r="LM146" s="175"/>
      <c r="LN146" s="174">
        <v>160</v>
      </c>
      <c r="LO146" s="573"/>
      <c r="LP146" s="175"/>
      <c r="LQ146" s="174">
        <v>160</v>
      </c>
      <c r="LR146" s="573"/>
      <c r="LS146" s="175"/>
      <c r="LT146" s="174">
        <v>160</v>
      </c>
      <c r="LU146" s="573"/>
      <c r="LV146" s="175"/>
      <c r="LW146" s="174">
        <v>160</v>
      </c>
      <c r="LX146" s="573"/>
      <c r="LY146" s="175"/>
      <c r="LZ146" s="174">
        <v>160</v>
      </c>
      <c r="MA146" s="573"/>
      <c r="MB146" s="175"/>
      <c r="MC146" s="174">
        <v>160</v>
      </c>
      <c r="MD146" s="573"/>
      <c r="ME146" s="175"/>
      <c r="MF146" s="174">
        <v>160</v>
      </c>
      <c r="MG146" s="573"/>
      <c r="MH146" s="175"/>
      <c r="MI146" s="174">
        <v>160</v>
      </c>
      <c r="MJ146" s="573"/>
      <c r="MK146" s="175"/>
      <c r="ML146" s="174">
        <v>160</v>
      </c>
      <c r="MM146" s="573"/>
      <c r="MN146" s="175"/>
      <c r="MO146" s="174">
        <v>160</v>
      </c>
      <c r="MP146" s="573"/>
      <c r="MQ146" s="175"/>
      <c r="MR146" s="174">
        <v>160</v>
      </c>
      <c r="MS146" s="573"/>
      <c r="MT146" s="175"/>
      <c r="MU146" s="278">
        <f t="shared" si="158"/>
        <v>0</v>
      </c>
      <c r="MV146" s="279">
        <f t="shared" si="159"/>
        <v>0</v>
      </c>
      <c r="MW146" s="280">
        <f t="shared" si="160"/>
        <v>0</v>
      </c>
      <c r="MX146" s="281">
        <f t="shared" si="161"/>
        <v>0</v>
      </c>
      <c r="MY146" s="1"/>
      <c r="MZ146" s="1"/>
      <c r="NA146" s="174">
        <v>160</v>
      </c>
      <c r="NB146" s="573"/>
      <c r="NC146" s="175"/>
      <c r="ND146" s="174">
        <v>160</v>
      </c>
      <c r="NE146" s="573"/>
      <c r="NF146" s="175"/>
      <c r="NG146" s="174">
        <v>160</v>
      </c>
      <c r="NH146" s="573"/>
      <c r="NI146" s="175"/>
      <c r="NJ146" s="174">
        <v>160</v>
      </c>
      <c r="NK146" s="573"/>
      <c r="NL146" s="175"/>
      <c r="NM146" s="174">
        <v>160</v>
      </c>
      <c r="NN146" s="573"/>
      <c r="NO146" s="175"/>
      <c r="NP146" s="174">
        <v>160</v>
      </c>
      <c r="NQ146" s="573"/>
      <c r="NR146" s="175"/>
      <c r="NS146" s="174">
        <v>160</v>
      </c>
      <c r="NT146" s="573"/>
      <c r="NU146" s="175"/>
      <c r="NV146" s="174">
        <v>160</v>
      </c>
      <c r="NW146" s="573"/>
      <c r="NX146" s="175"/>
      <c r="NY146" s="174">
        <v>160</v>
      </c>
      <c r="NZ146" s="573"/>
      <c r="OA146" s="175"/>
      <c r="OB146" s="174">
        <v>160</v>
      </c>
      <c r="OC146" s="573"/>
      <c r="OD146" s="175"/>
      <c r="OE146" s="174">
        <v>160</v>
      </c>
      <c r="OF146" s="573"/>
      <c r="OG146" s="175"/>
      <c r="OH146" s="174">
        <v>160</v>
      </c>
      <c r="OI146" s="573"/>
      <c r="OJ146" s="175"/>
      <c r="OK146" s="278">
        <f t="shared" si="162"/>
        <v>0</v>
      </c>
      <c r="OL146" s="279">
        <f t="shared" si="163"/>
        <v>0</v>
      </c>
      <c r="OM146" s="280">
        <f t="shared" si="164"/>
        <v>0</v>
      </c>
      <c r="ON146" s="281">
        <f t="shared" si="165"/>
        <v>0</v>
      </c>
      <c r="OO146" s="1"/>
      <c r="OP146" s="1"/>
      <c r="OQ146" s="571" t="s">
        <v>297</v>
      </c>
      <c r="OR146" s="577">
        <v>160</v>
      </c>
      <c r="OS146" s="573"/>
      <c r="OT146" s="175"/>
      <c r="OU146" s="278">
        <f t="shared" si="166"/>
        <v>0</v>
      </c>
      <c r="OV146" s="281">
        <f t="shared" si="167"/>
        <v>0</v>
      </c>
      <c r="OW146" s="280">
        <f t="shared" si="168"/>
        <v>0</v>
      </c>
      <c r="OX146" s="281">
        <f t="shared" si="169"/>
        <v>0</v>
      </c>
      <c r="OY146" s="574"/>
      <c r="OZ146" s="1"/>
      <c r="PA146" s="1"/>
      <c r="PB146" s="274">
        <f t="shared" si="115"/>
        <v>0</v>
      </c>
      <c r="PC146" s="275">
        <f t="shared" si="116"/>
        <v>0</v>
      </c>
      <c r="PD146" s="280">
        <f t="shared" si="117"/>
        <v>0</v>
      </c>
      <c r="PE146" s="281">
        <f t="shared" si="118"/>
        <v>0</v>
      </c>
      <c r="PF146" s="276">
        <f t="shared" si="119"/>
        <v>0</v>
      </c>
      <c r="PG146" s="277">
        <f t="shared" si="120"/>
        <v>0</v>
      </c>
      <c r="PH146" s="280">
        <f t="shared" si="121"/>
        <v>0</v>
      </c>
      <c r="PI146" s="279">
        <f t="shared" si="122"/>
        <v>0</v>
      </c>
      <c r="PJ146" s="406">
        <f t="shared" si="111"/>
        <v>0</v>
      </c>
      <c r="PK146" s="368">
        <f t="shared" si="112"/>
        <v>0</v>
      </c>
      <c r="PL146" s="409" t="s">
        <v>338</v>
      </c>
      <c r="PM146" s="373" t="s">
        <v>338</v>
      </c>
      <c r="PN146" s="406">
        <f t="shared" si="113"/>
        <v>0</v>
      </c>
      <c r="PO146" s="368">
        <f t="shared" si="114"/>
        <v>0</v>
      </c>
      <c r="PR146" s="1"/>
    </row>
    <row r="147" spans="2:434" s="26" customFormat="1" ht="16.5" customHeight="1" x14ac:dyDescent="0.25">
      <c r="B147" s="118" t="s">
        <v>349</v>
      </c>
      <c r="C147" s="1094"/>
      <c r="D147" s="1095"/>
      <c r="E147" s="320"/>
      <c r="F147" s="656">
        <v>1</v>
      </c>
      <c r="G147" s="321"/>
      <c r="H147" s="122"/>
      <c r="I147" s="112">
        <f>INT(ROUND(F147,2)*(IF(RIGHT(G147,1)="*",data!$J$3*H147+(IF(H147&gt;0, data!$K$3,0)),(IF(G147&gt;0,data!$J$3*RIGHT(G147,5)+data!$K$3,0)))))</f>
        <v>0</v>
      </c>
      <c r="J147" s="112">
        <f t="shared" si="128"/>
        <v>0</v>
      </c>
      <c r="K147" s="112"/>
      <c r="L147" s="317"/>
      <c r="M147" s="316"/>
      <c r="N147" s="112">
        <f>INT(ROUND(F147,2)*(IF(J147&gt;0,(IF(L147="ano",data!$J$6,0)),0)))</f>
        <v>0</v>
      </c>
      <c r="O147" s="114">
        <f t="shared" si="125"/>
        <v>0</v>
      </c>
      <c r="P147" s="123">
        <f t="shared" si="126"/>
        <v>0</v>
      </c>
      <c r="R147" s="116" t="str">
        <f t="shared" si="123"/>
        <v/>
      </c>
      <c r="S147" s="688"/>
      <c r="T147" s="117" t="s">
        <v>338</v>
      </c>
      <c r="U147" s="377" t="str">
        <f t="shared" si="124"/>
        <v/>
      </c>
      <c r="V147" s="26">
        <f t="shared" si="127"/>
        <v>0</v>
      </c>
      <c r="W147" s="26">
        <f t="shared" si="129"/>
        <v>0</v>
      </c>
      <c r="X147" s="26">
        <f>IF(OR(G147=data!$I$18,G147=data!$I$19,G147=data!$I$20,G147=data!$I$21,G147=data!$I$22,G147=data!$I$23,G147=data!$I$24,G147=data!$I$25,G147=data!$I$26,G147=data!$I$27,G147=data!$I$28,G147=data!$I$29,G147=data!$I$30,G147=data!$I$31,G147=data!$I$32,G147=data!$I$33,G147=data!$I$34,G147=data!$I$35,G147=data!$I$36,G147=data!$I$37,G147=data!$I$38,G147=data!$I$39,G147=data!$I$40,G147=data!$I$41,G147=data!$I$42,G147=data!$I$43,G147=data!$I$44),1,0)</f>
        <v>0</v>
      </c>
      <c r="Z147" s="176" t="s">
        <v>297</v>
      </c>
      <c r="AA147" s="10"/>
      <c r="AB147" s="10"/>
      <c r="AC147" s="168">
        <v>160</v>
      </c>
      <c r="AD147" s="328"/>
      <c r="AE147" s="223"/>
      <c r="AF147" s="168">
        <v>160</v>
      </c>
      <c r="AG147" s="328"/>
      <c r="AH147" s="223"/>
      <c r="AI147" s="168">
        <v>160</v>
      </c>
      <c r="AJ147" s="328"/>
      <c r="AK147" s="223"/>
      <c r="AL147" s="168">
        <v>160</v>
      </c>
      <c r="AM147" s="328"/>
      <c r="AN147" s="223"/>
      <c r="AO147" s="168">
        <v>160</v>
      </c>
      <c r="AP147" s="328"/>
      <c r="AQ147" s="223"/>
      <c r="AR147" s="168">
        <v>160</v>
      </c>
      <c r="AS147" s="328"/>
      <c r="AT147" s="223"/>
      <c r="AU147" s="168">
        <v>160</v>
      </c>
      <c r="AV147" s="328"/>
      <c r="AW147" s="223"/>
      <c r="AX147" s="168">
        <v>160</v>
      </c>
      <c r="AY147" s="328"/>
      <c r="AZ147" s="223"/>
      <c r="BA147" s="168">
        <v>160</v>
      </c>
      <c r="BB147" s="328"/>
      <c r="BC147" s="223"/>
      <c r="BD147" s="168">
        <v>160</v>
      </c>
      <c r="BE147" s="328"/>
      <c r="BF147" s="223"/>
      <c r="BG147" s="168">
        <v>160</v>
      </c>
      <c r="BH147" s="328"/>
      <c r="BI147" s="223"/>
      <c r="BJ147" s="168">
        <v>160</v>
      </c>
      <c r="BK147" s="328"/>
      <c r="BL147" s="223"/>
      <c r="BM147" s="280">
        <f t="shared" si="130"/>
        <v>0</v>
      </c>
      <c r="BN147" s="279">
        <f t="shared" si="131"/>
        <v>0</v>
      </c>
      <c r="BO147" s="280">
        <f t="shared" si="132"/>
        <v>0</v>
      </c>
      <c r="BP147" s="281">
        <f t="shared" si="133"/>
        <v>0</v>
      </c>
      <c r="BQ147" s="1"/>
      <c r="BR147" s="1"/>
      <c r="BS147" s="164">
        <v>160</v>
      </c>
      <c r="BT147" s="327"/>
      <c r="BU147" s="177"/>
      <c r="BV147" s="164">
        <v>160</v>
      </c>
      <c r="BW147" s="327"/>
      <c r="BX147" s="177"/>
      <c r="BY147" s="164">
        <v>160</v>
      </c>
      <c r="BZ147" s="327"/>
      <c r="CA147" s="177"/>
      <c r="CB147" s="164">
        <v>160</v>
      </c>
      <c r="CC147" s="327"/>
      <c r="CD147" s="177"/>
      <c r="CE147" s="164">
        <v>160</v>
      </c>
      <c r="CF147" s="327"/>
      <c r="CG147" s="177"/>
      <c r="CH147" s="164">
        <v>160</v>
      </c>
      <c r="CI147" s="327"/>
      <c r="CJ147" s="177"/>
      <c r="CK147" s="164">
        <v>160</v>
      </c>
      <c r="CL147" s="327"/>
      <c r="CM147" s="177"/>
      <c r="CN147" s="164">
        <v>160</v>
      </c>
      <c r="CO147" s="327"/>
      <c r="CP147" s="177"/>
      <c r="CQ147" s="164">
        <v>160</v>
      </c>
      <c r="CR147" s="327"/>
      <c r="CS147" s="177"/>
      <c r="CT147" s="164">
        <v>160</v>
      </c>
      <c r="CU147" s="327"/>
      <c r="CV147" s="177"/>
      <c r="CW147" s="164">
        <v>160</v>
      </c>
      <c r="CX147" s="327"/>
      <c r="CY147" s="177"/>
      <c r="CZ147" s="164">
        <v>160</v>
      </c>
      <c r="DA147" s="327"/>
      <c r="DB147" s="177"/>
      <c r="DC147" s="278">
        <f t="shared" si="134"/>
        <v>0</v>
      </c>
      <c r="DD147" s="279">
        <f t="shared" si="135"/>
        <v>0</v>
      </c>
      <c r="DE147" s="280">
        <f t="shared" si="136"/>
        <v>0</v>
      </c>
      <c r="DF147" s="281">
        <f t="shared" si="137"/>
        <v>0</v>
      </c>
      <c r="DG147" s="1"/>
      <c r="DH147" s="1"/>
      <c r="DI147" s="164">
        <v>160</v>
      </c>
      <c r="DJ147" s="327"/>
      <c r="DK147" s="177"/>
      <c r="DL147" s="164">
        <v>160</v>
      </c>
      <c r="DM147" s="327"/>
      <c r="DN147" s="177"/>
      <c r="DO147" s="164">
        <v>160</v>
      </c>
      <c r="DP147" s="327"/>
      <c r="DQ147" s="177"/>
      <c r="DR147" s="164">
        <v>160</v>
      </c>
      <c r="DS147" s="327"/>
      <c r="DT147" s="177"/>
      <c r="DU147" s="164">
        <v>160</v>
      </c>
      <c r="DV147" s="327"/>
      <c r="DW147" s="177"/>
      <c r="DX147" s="164">
        <v>160</v>
      </c>
      <c r="DY147" s="327"/>
      <c r="DZ147" s="177"/>
      <c r="EA147" s="164">
        <v>160</v>
      </c>
      <c r="EB147" s="327"/>
      <c r="EC147" s="177"/>
      <c r="ED147" s="164">
        <v>160</v>
      </c>
      <c r="EE147" s="327"/>
      <c r="EF147" s="177"/>
      <c r="EG147" s="164">
        <v>160</v>
      </c>
      <c r="EH147" s="327"/>
      <c r="EI147" s="177"/>
      <c r="EJ147" s="164">
        <v>160</v>
      </c>
      <c r="EK147" s="327"/>
      <c r="EL147" s="177"/>
      <c r="EM147" s="164">
        <v>160</v>
      </c>
      <c r="EN147" s="327"/>
      <c r="EO147" s="177"/>
      <c r="EP147" s="164">
        <v>160</v>
      </c>
      <c r="EQ147" s="327"/>
      <c r="ER147" s="177"/>
      <c r="ES147" s="278">
        <f t="shared" si="138"/>
        <v>0</v>
      </c>
      <c r="ET147" s="279">
        <f t="shared" si="139"/>
        <v>0</v>
      </c>
      <c r="EU147" s="280">
        <f t="shared" si="140"/>
        <v>0</v>
      </c>
      <c r="EV147" s="281">
        <f t="shared" si="141"/>
        <v>0</v>
      </c>
      <c r="EW147" s="1"/>
      <c r="EX147" s="1"/>
      <c r="EY147" s="164">
        <v>160</v>
      </c>
      <c r="EZ147" s="327"/>
      <c r="FA147" s="177"/>
      <c r="FB147" s="164">
        <v>160</v>
      </c>
      <c r="FC147" s="327"/>
      <c r="FD147" s="177"/>
      <c r="FE147" s="164">
        <v>160</v>
      </c>
      <c r="FF147" s="327"/>
      <c r="FG147" s="177"/>
      <c r="FH147" s="164">
        <v>160</v>
      </c>
      <c r="FI147" s="327"/>
      <c r="FJ147" s="177"/>
      <c r="FK147" s="164">
        <v>160</v>
      </c>
      <c r="FL147" s="327"/>
      <c r="FM147" s="177"/>
      <c r="FN147" s="164">
        <v>160</v>
      </c>
      <c r="FO147" s="327"/>
      <c r="FP147" s="177"/>
      <c r="FQ147" s="164">
        <v>160</v>
      </c>
      <c r="FR147" s="327"/>
      <c r="FS147" s="177"/>
      <c r="FT147" s="164">
        <v>160</v>
      </c>
      <c r="FU147" s="327"/>
      <c r="FV147" s="177"/>
      <c r="FW147" s="164">
        <v>160</v>
      </c>
      <c r="FX147" s="327"/>
      <c r="FY147" s="177"/>
      <c r="FZ147" s="164">
        <v>160</v>
      </c>
      <c r="GA147" s="327"/>
      <c r="GB147" s="177"/>
      <c r="GC147" s="164">
        <v>160</v>
      </c>
      <c r="GD147" s="327"/>
      <c r="GE147" s="177"/>
      <c r="GF147" s="164">
        <v>160</v>
      </c>
      <c r="GG147" s="327"/>
      <c r="GH147" s="177"/>
      <c r="GI147" s="278">
        <f t="shared" si="142"/>
        <v>0</v>
      </c>
      <c r="GJ147" s="279">
        <f t="shared" si="143"/>
        <v>0</v>
      </c>
      <c r="GK147" s="280">
        <f t="shared" si="144"/>
        <v>0</v>
      </c>
      <c r="GL147" s="281">
        <f t="shared" si="145"/>
        <v>0</v>
      </c>
      <c r="GM147" s="1"/>
      <c r="GN147" s="1"/>
      <c r="GO147" s="164">
        <v>160</v>
      </c>
      <c r="GP147" s="327"/>
      <c r="GQ147" s="177"/>
      <c r="GR147" s="164">
        <v>160</v>
      </c>
      <c r="GS147" s="327"/>
      <c r="GT147" s="177"/>
      <c r="GU147" s="164">
        <v>160</v>
      </c>
      <c r="GV147" s="327"/>
      <c r="GW147" s="177"/>
      <c r="GX147" s="164">
        <v>160</v>
      </c>
      <c r="GY147" s="327"/>
      <c r="GZ147" s="177"/>
      <c r="HA147" s="164">
        <v>160</v>
      </c>
      <c r="HB147" s="327"/>
      <c r="HC147" s="177"/>
      <c r="HD147" s="164">
        <v>160</v>
      </c>
      <c r="HE147" s="327"/>
      <c r="HF147" s="177"/>
      <c r="HG147" s="164">
        <v>160</v>
      </c>
      <c r="HH147" s="327"/>
      <c r="HI147" s="177"/>
      <c r="HJ147" s="164">
        <v>160</v>
      </c>
      <c r="HK147" s="327"/>
      <c r="HL147" s="177"/>
      <c r="HM147" s="164">
        <v>160</v>
      </c>
      <c r="HN147" s="327"/>
      <c r="HO147" s="177"/>
      <c r="HP147" s="164">
        <v>160</v>
      </c>
      <c r="HQ147" s="327"/>
      <c r="HR147" s="177"/>
      <c r="HS147" s="164">
        <v>160</v>
      </c>
      <c r="HT147" s="327"/>
      <c r="HU147" s="177"/>
      <c r="HV147" s="164">
        <v>160</v>
      </c>
      <c r="HW147" s="327"/>
      <c r="HX147" s="177"/>
      <c r="HY147" s="278">
        <f t="shared" si="146"/>
        <v>0</v>
      </c>
      <c r="HZ147" s="279">
        <f t="shared" si="147"/>
        <v>0</v>
      </c>
      <c r="IA147" s="280">
        <f t="shared" si="148"/>
        <v>0</v>
      </c>
      <c r="IB147" s="281">
        <f t="shared" si="149"/>
        <v>0</v>
      </c>
      <c r="IC147" s="1"/>
      <c r="ID147" s="1"/>
      <c r="IE147" s="164">
        <v>160</v>
      </c>
      <c r="IF147" s="327"/>
      <c r="IG147" s="177"/>
      <c r="IH147" s="164">
        <v>160</v>
      </c>
      <c r="II147" s="327"/>
      <c r="IJ147" s="177"/>
      <c r="IK147" s="164">
        <v>160</v>
      </c>
      <c r="IL147" s="327"/>
      <c r="IM147" s="177"/>
      <c r="IN147" s="164">
        <v>160</v>
      </c>
      <c r="IO147" s="327"/>
      <c r="IP147" s="177"/>
      <c r="IQ147" s="164">
        <v>160</v>
      </c>
      <c r="IR147" s="327"/>
      <c r="IS147" s="177"/>
      <c r="IT147" s="164">
        <v>160</v>
      </c>
      <c r="IU147" s="327"/>
      <c r="IV147" s="177"/>
      <c r="IW147" s="164">
        <v>160</v>
      </c>
      <c r="IX147" s="327"/>
      <c r="IY147" s="177"/>
      <c r="IZ147" s="164">
        <v>160</v>
      </c>
      <c r="JA147" s="327"/>
      <c r="JB147" s="177"/>
      <c r="JC147" s="164">
        <v>160</v>
      </c>
      <c r="JD147" s="327"/>
      <c r="JE147" s="177"/>
      <c r="JF147" s="164">
        <v>160</v>
      </c>
      <c r="JG147" s="327"/>
      <c r="JH147" s="177"/>
      <c r="JI147" s="164">
        <v>160</v>
      </c>
      <c r="JJ147" s="327"/>
      <c r="JK147" s="177"/>
      <c r="JL147" s="164">
        <v>160</v>
      </c>
      <c r="JM147" s="327"/>
      <c r="JN147" s="177"/>
      <c r="JO147" s="278">
        <f t="shared" si="150"/>
        <v>0</v>
      </c>
      <c r="JP147" s="279">
        <f t="shared" si="151"/>
        <v>0</v>
      </c>
      <c r="JQ147" s="280">
        <f t="shared" si="152"/>
        <v>0</v>
      </c>
      <c r="JR147" s="281">
        <f t="shared" si="153"/>
        <v>0</v>
      </c>
      <c r="JS147" s="1"/>
      <c r="JT147" s="1"/>
      <c r="JU147" s="164">
        <v>160</v>
      </c>
      <c r="JV147" s="327"/>
      <c r="JW147" s="177"/>
      <c r="JX147" s="164">
        <v>160</v>
      </c>
      <c r="JY147" s="327"/>
      <c r="JZ147" s="177"/>
      <c r="KA147" s="164">
        <v>160</v>
      </c>
      <c r="KB147" s="327"/>
      <c r="KC147" s="177"/>
      <c r="KD147" s="164">
        <v>160</v>
      </c>
      <c r="KE147" s="327"/>
      <c r="KF147" s="177"/>
      <c r="KG147" s="164">
        <v>160</v>
      </c>
      <c r="KH147" s="327"/>
      <c r="KI147" s="177"/>
      <c r="KJ147" s="164">
        <v>160</v>
      </c>
      <c r="KK147" s="327"/>
      <c r="KL147" s="177"/>
      <c r="KM147" s="164">
        <v>160</v>
      </c>
      <c r="KN147" s="327"/>
      <c r="KO147" s="177"/>
      <c r="KP147" s="164">
        <v>160</v>
      </c>
      <c r="KQ147" s="327"/>
      <c r="KR147" s="177"/>
      <c r="KS147" s="164">
        <v>160</v>
      </c>
      <c r="KT147" s="327"/>
      <c r="KU147" s="177"/>
      <c r="KV147" s="164">
        <v>160</v>
      </c>
      <c r="KW147" s="327"/>
      <c r="KX147" s="177"/>
      <c r="KY147" s="164">
        <v>160</v>
      </c>
      <c r="KZ147" s="327"/>
      <c r="LA147" s="177"/>
      <c r="LB147" s="164">
        <v>160</v>
      </c>
      <c r="LC147" s="327"/>
      <c r="LD147" s="177"/>
      <c r="LE147" s="278">
        <f t="shared" si="154"/>
        <v>0</v>
      </c>
      <c r="LF147" s="279">
        <f t="shared" si="155"/>
        <v>0</v>
      </c>
      <c r="LG147" s="280">
        <f t="shared" si="156"/>
        <v>0</v>
      </c>
      <c r="LH147" s="281">
        <f t="shared" si="157"/>
        <v>0</v>
      </c>
      <c r="LI147" s="1"/>
      <c r="LJ147" s="1"/>
      <c r="LK147" s="164">
        <v>160</v>
      </c>
      <c r="LL147" s="327"/>
      <c r="LM147" s="177"/>
      <c r="LN147" s="164">
        <v>160</v>
      </c>
      <c r="LO147" s="327"/>
      <c r="LP147" s="177"/>
      <c r="LQ147" s="164">
        <v>160</v>
      </c>
      <c r="LR147" s="327"/>
      <c r="LS147" s="177"/>
      <c r="LT147" s="164">
        <v>160</v>
      </c>
      <c r="LU147" s="327"/>
      <c r="LV147" s="177"/>
      <c r="LW147" s="164">
        <v>160</v>
      </c>
      <c r="LX147" s="327"/>
      <c r="LY147" s="177"/>
      <c r="LZ147" s="164">
        <v>160</v>
      </c>
      <c r="MA147" s="327"/>
      <c r="MB147" s="177"/>
      <c r="MC147" s="164">
        <v>160</v>
      </c>
      <c r="MD147" s="327"/>
      <c r="ME147" s="177"/>
      <c r="MF147" s="164">
        <v>160</v>
      </c>
      <c r="MG147" s="327"/>
      <c r="MH147" s="177"/>
      <c r="MI147" s="164">
        <v>160</v>
      </c>
      <c r="MJ147" s="327"/>
      <c r="MK147" s="177"/>
      <c r="ML147" s="164">
        <v>160</v>
      </c>
      <c r="MM147" s="327"/>
      <c r="MN147" s="177"/>
      <c r="MO147" s="164">
        <v>160</v>
      </c>
      <c r="MP147" s="327"/>
      <c r="MQ147" s="177"/>
      <c r="MR147" s="164">
        <v>160</v>
      </c>
      <c r="MS147" s="327"/>
      <c r="MT147" s="177"/>
      <c r="MU147" s="278">
        <f t="shared" si="158"/>
        <v>0</v>
      </c>
      <c r="MV147" s="279">
        <f t="shared" si="159"/>
        <v>0</v>
      </c>
      <c r="MW147" s="280">
        <f t="shared" si="160"/>
        <v>0</v>
      </c>
      <c r="MX147" s="281">
        <f t="shared" si="161"/>
        <v>0</v>
      </c>
      <c r="MY147" s="1"/>
      <c r="MZ147" s="1"/>
      <c r="NA147" s="164">
        <v>160</v>
      </c>
      <c r="NB147" s="327"/>
      <c r="NC147" s="177"/>
      <c r="ND147" s="164">
        <v>160</v>
      </c>
      <c r="NE147" s="327"/>
      <c r="NF147" s="177"/>
      <c r="NG147" s="164">
        <v>160</v>
      </c>
      <c r="NH147" s="327"/>
      <c r="NI147" s="177"/>
      <c r="NJ147" s="164">
        <v>160</v>
      </c>
      <c r="NK147" s="327"/>
      <c r="NL147" s="177"/>
      <c r="NM147" s="164">
        <v>160</v>
      </c>
      <c r="NN147" s="327"/>
      <c r="NO147" s="177"/>
      <c r="NP147" s="164">
        <v>160</v>
      </c>
      <c r="NQ147" s="327"/>
      <c r="NR147" s="177"/>
      <c r="NS147" s="164">
        <v>160</v>
      </c>
      <c r="NT147" s="327"/>
      <c r="NU147" s="177"/>
      <c r="NV147" s="164">
        <v>160</v>
      </c>
      <c r="NW147" s="327"/>
      <c r="NX147" s="177"/>
      <c r="NY147" s="164">
        <v>160</v>
      </c>
      <c r="NZ147" s="327"/>
      <c r="OA147" s="177"/>
      <c r="OB147" s="164">
        <v>160</v>
      </c>
      <c r="OC147" s="327"/>
      <c r="OD147" s="177"/>
      <c r="OE147" s="164">
        <v>160</v>
      </c>
      <c r="OF147" s="327"/>
      <c r="OG147" s="177"/>
      <c r="OH147" s="164">
        <v>160</v>
      </c>
      <c r="OI147" s="327"/>
      <c r="OJ147" s="177"/>
      <c r="OK147" s="278">
        <f t="shared" si="162"/>
        <v>0</v>
      </c>
      <c r="OL147" s="279">
        <f t="shared" si="163"/>
        <v>0</v>
      </c>
      <c r="OM147" s="280">
        <f t="shared" si="164"/>
        <v>0</v>
      </c>
      <c r="ON147" s="281">
        <f t="shared" si="165"/>
        <v>0</v>
      </c>
      <c r="OO147" s="1"/>
      <c r="OP147" s="1"/>
      <c r="OQ147" s="283" t="s">
        <v>297</v>
      </c>
      <c r="OR147" s="354">
        <v>160</v>
      </c>
      <c r="OS147" s="327"/>
      <c r="OT147" s="177"/>
      <c r="OU147" s="278">
        <f t="shared" si="166"/>
        <v>0</v>
      </c>
      <c r="OV147" s="281">
        <f t="shared" si="167"/>
        <v>0</v>
      </c>
      <c r="OW147" s="280">
        <f t="shared" si="168"/>
        <v>0</v>
      </c>
      <c r="OX147" s="281">
        <f t="shared" si="169"/>
        <v>0</v>
      </c>
      <c r="OY147" s="293"/>
      <c r="OZ147" s="1"/>
      <c r="PA147" s="1"/>
      <c r="PB147" s="274">
        <f t="shared" ref="PB147:PB194" si="170">BM147+DC147+ES147+GI147+HY147+JO147+LE147+MU147+OK147+OU147</f>
        <v>0</v>
      </c>
      <c r="PC147" s="275">
        <f t="shared" ref="PC147:PC194" si="171">BN147+DD147+ET147+GJ147+HZ147+JP147+LF147+MV147+OL147+OV147</f>
        <v>0</v>
      </c>
      <c r="PD147" s="280">
        <f t="shared" ref="PD147:PD194" si="172">E147-PB147</f>
        <v>0</v>
      </c>
      <c r="PE147" s="281">
        <f t="shared" ref="PE147:PE194" si="173">J147-PC147</f>
        <v>0</v>
      </c>
      <c r="PF147" s="276">
        <f t="shared" ref="PF147:PF194" si="174">BO147+DE147+EU147+GK147+IA147+JQ147+LG147+MW147+OM147+OW147</f>
        <v>0</v>
      </c>
      <c r="PG147" s="277">
        <f t="shared" ref="PG147:PG194" si="175">BP147+DF147+EV147+GL147+IB147+JR147+LH147+MX147+ON147+OX147</f>
        <v>0</v>
      </c>
      <c r="PH147" s="280">
        <f t="shared" ref="PH147:PH194" si="176">M147-PF147</f>
        <v>0</v>
      </c>
      <c r="PI147" s="279">
        <f t="shared" ref="PI147:PI194" si="177">O147-PG147</f>
        <v>0</v>
      </c>
      <c r="PJ147" s="406">
        <f t="shared" ref="PJ147:PJ194" si="178">IF(R147=1,IF(E147=PB147,1,0),0)</f>
        <v>0</v>
      </c>
      <c r="PK147" s="368">
        <f t="shared" ref="PK147:PK194" si="179">IF(R147=1,R147-PJ147,0)</f>
        <v>0</v>
      </c>
      <c r="PL147" s="409" t="s">
        <v>338</v>
      </c>
      <c r="PM147" s="373" t="s">
        <v>338</v>
      </c>
      <c r="PN147" s="406">
        <f t="shared" ref="PN147:PN194" si="180">IF(U147=1,IF(Z147="Ano",1,0),0)</f>
        <v>0</v>
      </c>
      <c r="PO147" s="368">
        <f t="shared" ref="PO147:PO194" si="181">IF(U147=1,U147-PN147,0)</f>
        <v>0</v>
      </c>
      <c r="PR147" s="1"/>
    </row>
    <row r="148" spans="2:434" s="26" customFormat="1" ht="15" hidden="1" customHeight="1" x14ac:dyDescent="0.25">
      <c r="B148" s="118"/>
      <c r="C148" s="1092"/>
      <c r="D148" s="1093"/>
      <c r="E148" s="590"/>
      <c r="F148" s="656"/>
      <c r="G148" s="591"/>
      <c r="H148" s="119"/>
      <c r="I148" s="112">
        <f>INT(ROUND(F148,2)*(IF(RIGHT(G148,1)="*",data!$J$3*H148+(IF(H148&gt;0, data!$K$3,0)),(IF(G148&gt;0,data!$J$3*RIGHT(G148,5)+data!$K$3,0)))))</f>
        <v>0</v>
      </c>
      <c r="J148" s="112">
        <f t="shared" si="128"/>
        <v>0</v>
      </c>
      <c r="K148" s="112"/>
      <c r="L148" s="537"/>
      <c r="M148" s="536"/>
      <c r="N148" s="112">
        <f>INT(ROUND(F148,2)*(IF(J148&gt;0,(IF(L148="ano",data!$J$6,0)),0)))</f>
        <v>0</v>
      </c>
      <c r="O148" s="114">
        <f t="shared" si="125"/>
        <v>0</v>
      </c>
      <c r="P148" s="123">
        <f t="shared" si="126"/>
        <v>0</v>
      </c>
      <c r="R148" s="116" t="str">
        <f t="shared" si="123"/>
        <v/>
      </c>
      <c r="S148" s="688"/>
      <c r="T148" s="117" t="s">
        <v>338</v>
      </c>
      <c r="U148" s="377" t="str">
        <f t="shared" si="124"/>
        <v/>
      </c>
      <c r="V148" s="26">
        <f t="shared" si="127"/>
        <v>0</v>
      </c>
      <c r="W148" s="26">
        <f t="shared" si="129"/>
        <v>0</v>
      </c>
      <c r="X148" s="26">
        <f>IF(OR(G148=data!$I$18,G148=data!$I$19,G148=data!$I$20,G148=data!$I$21,G148=data!$I$22,G148=data!$I$23,G148=data!$I$24,G148=data!$I$25,G148=data!$I$26,G148=data!$I$27,G148=data!$I$28,G148=data!$I$29,G148=data!$I$30,G148=data!$I$31,G148=data!$I$32,G148=data!$I$33,G148=data!$I$34,G148=data!$I$35,G148=data!$I$36,G148=data!$I$37,G148=data!$I$38,G148=data!$I$39,G148=data!$I$40,G148=data!$I$41,G148=data!$I$42,G148=data!$I$43,G148=data!$I$44),1,0)</f>
        <v>0</v>
      </c>
      <c r="Z148" s="173" t="s">
        <v>297</v>
      </c>
      <c r="AA148" s="10"/>
      <c r="AB148" s="10"/>
      <c r="AC148" s="560">
        <v>160</v>
      </c>
      <c r="AD148" s="561"/>
      <c r="AE148" s="562"/>
      <c r="AF148" s="560">
        <v>160</v>
      </c>
      <c r="AG148" s="561"/>
      <c r="AH148" s="562"/>
      <c r="AI148" s="560">
        <v>160</v>
      </c>
      <c r="AJ148" s="561"/>
      <c r="AK148" s="562"/>
      <c r="AL148" s="560">
        <v>160</v>
      </c>
      <c r="AM148" s="561"/>
      <c r="AN148" s="562"/>
      <c r="AO148" s="560">
        <v>160</v>
      </c>
      <c r="AP148" s="561"/>
      <c r="AQ148" s="562"/>
      <c r="AR148" s="560">
        <v>160</v>
      </c>
      <c r="AS148" s="561"/>
      <c r="AT148" s="562"/>
      <c r="AU148" s="560">
        <v>160</v>
      </c>
      <c r="AV148" s="561"/>
      <c r="AW148" s="562"/>
      <c r="AX148" s="560">
        <v>160</v>
      </c>
      <c r="AY148" s="561"/>
      <c r="AZ148" s="562"/>
      <c r="BA148" s="560">
        <v>160</v>
      </c>
      <c r="BB148" s="561"/>
      <c r="BC148" s="562"/>
      <c r="BD148" s="560">
        <v>160</v>
      </c>
      <c r="BE148" s="561"/>
      <c r="BF148" s="562"/>
      <c r="BG148" s="560">
        <v>160</v>
      </c>
      <c r="BH148" s="561"/>
      <c r="BI148" s="562"/>
      <c r="BJ148" s="560">
        <v>160</v>
      </c>
      <c r="BK148" s="561"/>
      <c r="BL148" s="562"/>
      <c r="BM148" s="280">
        <f t="shared" si="130"/>
        <v>0</v>
      </c>
      <c r="BN148" s="279">
        <f t="shared" si="131"/>
        <v>0</v>
      </c>
      <c r="BO148" s="280">
        <f t="shared" si="132"/>
        <v>0</v>
      </c>
      <c r="BP148" s="281">
        <f t="shared" si="133"/>
        <v>0</v>
      </c>
      <c r="BQ148" s="1"/>
      <c r="BR148" s="1"/>
      <c r="BS148" s="174">
        <v>160</v>
      </c>
      <c r="BT148" s="573"/>
      <c r="BU148" s="175"/>
      <c r="BV148" s="174">
        <v>160</v>
      </c>
      <c r="BW148" s="573"/>
      <c r="BX148" s="175"/>
      <c r="BY148" s="174">
        <v>160</v>
      </c>
      <c r="BZ148" s="573"/>
      <c r="CA148" s="175"/>
      <c r="CB148" s="174">
        <v>160</v>
      </c>
      <c r="CC148" s="573"/>
      <c r="CD148" s="175"/>
      <c r="CE148" s="174">
        <v>160</v>
      </c>
      <c r="CF148" s="573"/>
      <c r="CG148" s="175"/>
      <c r="CH148" s="174">
        <v>160</v>
      </c>
      <c r="CI148" s="573"/>
      <c r="CJ148" s="175"/>
      <c r="CK148" s="174">
        <v>160</v>
      </c>
      <c r="CL148" s="573"/>
      <c r="CM148" s="175"/>
      <c r="CN148" s="174">
        <v>160</v>
      </c>
      <c r="CO148" s="573"/>
      <c r="CP148" s="175"/>
      <c r="CQ148" s="174">
        <v>160</v>
      </c>
      <c r="CR148" s="573"/>
      <c r="CS148" s="175"/>
      <c r="CT148" s="174">
        <v>160</v>
      </c>
      <c r="CU148" s="573"/>
      <c r="CV148" s="175"/>
      <c r="CW148" s="174">
        <v>160</v>
      </c>
      <c r="CX148" s="573"/>
      <c r="CY148" s="175"/>
      <c r="CZ148" s="174">
        <v>160</v>
      </c>
      <c r="DA148" s="573"/>
      <c r="DB148" s="175"/>
      <c r="DC148" s="278">
        <f t="shared" si="134"/>
        <v>0</v>
      </c>
      <c r="DD148" s="279">
        <f t="shared" si="135"/>
        <v>0</v>
      </c>
      <c r="DE148" s="280">
        <f t="shared" si="136"/>
        <v>0</v>
      </c>
      <c r="DF148" s="281">
        <f t="shared" si="137"/>
        <v>0</v>
      </c>
      <c r="DG148" s="1"/>
      <c r="DH148" s="1"/>
      <c r="DI148" s="174">
        <v>160</v>
      </c>
      <c r="DJ148" s="573"/>
      <c r="DK148" s="175"/>
      <c r="DL148" s="174">
        <v>160</v>
      </c>
      <c r="DM148" s="573"/>
      <c r="DN148" s="175"/>
      <c r="DO148" s="174">
        <v>160</v>
      </c>
      <c r="DP148" s="573"/>
      <c r="DQ148" s="175"/>
      <c r="DR148" s="174">
        <v>160</v>
      </c>
      <c r="DS148" s="573"/>
      <c r="DT148" s="175"/>
      <c r="DU148" s="174">
        <v>160</v>
      </c>
      <c r="DV148" s="573"/>
      <c r="DW148" s="175"/>
      <c r="DX148" s="174">
        <v>160</v>
      </c>
      <c r="DY148" s="573"/>
      <c r="DZ148" s="175"/>
      <c r="EA148" s="174">
        <v>160</v>
      </c>
      <c r="EB148" s="573"/>
      <c r="EC148" s="175"/>
      <c r="ED148" s="174">
        <v>160</v>
      </c>
      <c r="EE148" s="573"/>
      <c r="EF148" s="175"/>
      <c r="EG148" s="174">
        <v>160</v>
      </c>
      <c r="EH148" s="573"/>
      <c r="EI148" s="175"/>
      <c r="EJ148" s="174">
        <v>160</v>
      </c>
      <c r="EK148" s="573"/>
      <c r="EL148" s="175"/>
      <c r="EM148" s="174">
        <v>160</v>
      </c>
      <c r="EN148" s="573"/>
      <c r="EO148" s="175"/>
      <c r="EP148" s="174">
        <v>160</v>
      </c>
      <c r="EQ148" s="573"/>
      <c r="ER148" s="175"/>
      <c r="ES148" s="278">
        <f t="shared" si="138"/>
        <v>0</v>
      </c>
      <c r="ET148" s="279">
        <f t="shared" si="139"/>
        <v>0</v>
      </c>
      <c r="EU148" s="280">
        <f t="shared" si="140"/>
        <v>0</v>
      </c>
      <c r="EV148" s="281">
        <f t="shared" si="141"/>
        <v>0</v>
      </c>
      <c r="EW148" s="1"/>
      <c r="EX148" s="1"/>
      <c r="EY148" s="174">
        <v>160</v>
      </c>
      <c r="EZ148" s="573"/>
      <c r="FA148" s="175"/>
      <c r="FB148" s="174">
        <v>160</v>
      </c>
      <c r="FC148" s="573"/>
      <c r="FD148" s="175"/>
      <c r="FE148" s="174">
        <v>160</v>
      </c>
      <c r="FF148" s="573"/>
      <c r="FG148" s="175"/>
      <c r="FH148" s="174">
        <v>160</v>
      </c>
      <c r="FI148" s="573"/>
      <c r="FJ148" s="175"/>
      <c r="FK148" s="174">
        <v>160</v>
      </c>
      <c r="FL148" s="573"/>
      <c r="FM148" s="175"/>
      <c r="FN148" s="174">
        <v>160</v>
      </c>
      <c r="FO148" s="573"/>
      <c r="FP148" s="175"/>
      <c r="FQ148" s="174">
        <v>160</v>
      </c>
      <c r="FR148" s="573"/>
      <c r="FS148" s="175"/>
      <c r="FT148" s="174">
        <v>160</v>
      </c>
      <c r="FU148" s="573"/>
      <c r="FV148" s="175"/>
      <c r="FW148" s="174">
        <v>160</v>
      </c>
      <c r="FX148" s="573"/>
      <c r="FY148" s="175"/>
      <c r="FZ148" s="174">
        <v>160</v>
      </c>
      <c r="GA148" s="573"/>
      <c r="GB148" s="175"/>
      <c r="GC148" s="174">
        <v>160</v>
      </c>
      <c r="GD148" s="573"/>
      <c r="GE148" s="175"/>
      <c r="GF148" s="174">
        <v>160</v>
      </c>
      <c r="GG148" s="573"/>
      <c r="GH148" s="175"/>
      <c r="GI148" s="278">
        <f t="shared" si="142"/>
        <v>0</v>
      </c>
      <c r="GJ148" s="279">
        <f t="shared" si="143"/>
        <v>0</v>
      </c>
      <c r="GK148" s="280">
        <f t="shared" si="144"/>
        <v>0</v>
      </c>
      <c r="GL148" s="281">
        <f t="shared" si="145"/>
        <v>0</v>
      </c>
      <c r="GM148" s="1"/>
      <c r="GN148" s="1"/>
      <c r="GO148" s="174">
        <v>160</v>
      </c>
      <c r="GP148" s="573"/>
      <c r="GQ148" s="175"/>
      <c r="GR148" s="174">
        <v>160</v>
      </c>
      <c r="GS148" s="573"/>
      <c r="GT148" s="175"/>
      <c r="GU148" s="174">
        <v>160</v>
      </c>
      <c r="GV148" s="573"/>
      <c r="GW148" s="175"/>
      <c r="GX148" s="174">
        <v>160</v>
      </c>
      <c r="GY148" s="573"/>
      <c r="GZ148" s="175"/>
      <c r="HA148" s="174">
        <v>160</v>
      </c>
      <c r="HB148" s="573"/>
      <c r="HC148" s="175"/>
      <c r="HD148" s="174">
        <v>160</v>
      </c>
      <c r="HE148" s="573"/>
      <c r="HF148" s="175"/>
      <c r="HG148" s="174">
        <v>160</v>
      </c>
      <c r="HH148" s="573"/>
      <c r="HI148" s="175"/>
      <c r="HJ148" s="174">
        <v>160</v>
      </c>
      <c r="HK148" s="573"/>
      <c r="HL148" s="175"/>
      <c r="HM148" s="174">
        <v>160</v>
      </c>
      <c r="HN148" s="573"/>
      <c r="HO148" s="175"/>
      <c r="HP148" s="174">
        <v>160</v>
      </c>
      <c r="HQ148" s="573"/>
      <c r="HR148" s="175"/>
      <c r="HS148" s="174">
        <v>160</v>
      </c>
      <c r="HT148" s="573"/>
      <c r="HU148" s="175"/>
      <c r="HV148" s="174">
        <v>160</v>
      </c>
      <c r="HW148" s="573"/>
      <c r="HX148" s="175"/>
      <c r="HY148" s="278">
        <f t="shared" si="146"/>
        <v>0</v>
      </c>
      <c r="HZ148" s="279">
        <f t="shared" si="147"/>
        <v>0</v>
      </c>
      <c r="IA148" s="280">
        <f t="shared" si="148"/>
        <v>0</v>
      </c>
      <c r="IB148" s="281">
        <f t="shared" si="149"/>
        <v>0</v>
      </c>
      <c r="IC148" s="1"/>
      <c r="ID148" s="1"/>
      <c r="IE148" s="174">
        <v>160</v>
      </c>
      <c r="IF148" s="573"/>
      <c r="IG148" s="175"/>
      <c r="IH148" s="174">
        <v>160</v>
      </c>
      <c r="II148" s="573"/>
      <c r="IJ148" s="175"/>
      <c r="IK148" s="174">
        <v>160</v>
      </c>
      <c r="IL148" s="573"/>
      <c r="IM148" s="175"/>
      <c r="IN148" s="174">
        <v>160</v>
      </c>
      <c r="IO148" s="573"/>
      <c r="IP148" s="175"/>
      <c r="IQ148" s="174">
        <v>160</v>
      </c>
      <c r="IR148" s="573"/>
      <c r="IS148" s="175"/>
      <c r="IT148" s="174">
        <v>160</v>
      </c>
      <c r="IU148" s="573"/>
      <c r="IV148" s="175"/>
      <c r="IW148" s="174">
        <v>160</v>
      </c>
      <c r="IX148" s="573"/>
      <c r="IY148" s="175"/>
      <c r="IZ148" s="174">
        <v>160</v>
      </c>
      <c r="JA148" s="573"/>
      <c r="JB148" s="175"/>
      <c r="JC148" s="174">
        <v>160</v>
      </c>
      <c r="JD148" s="573"/>
      <c r="JE148" s="175"/>
      <c r="JF148" s="174">
        <v>160</v>
      </c>
      <c r="JG148" s="573"/>
      <c r="JH148" s="175"/>
      <c r="JI148" s="174">
        <v>160</v>
      </c>
      <c r="JJ148" s="573"/>
      <c r="JK148" s="175"/>
      <c r="JL148" s="174">
        <v>160</v>
      </c>
      <c r="JM148" s="573"/>
      <c r="JN148" s="175"/>
      <c r="JO148" s="278">
        <f t="shared" si="150"/>
        <v>0</v>
      </c>
      <c r="JP148" s="279">
        <f t="shared" si="151"/>
        <v>0</v>
      </c>
      <c r="JQ148" s="280">
        <f t="shared" si="152"/>
        <v>0</v>
      </c>
      <c r="JR148" s="281">
        <f t="shared" si="153"/>
        <v>0</v>
      </c>
      <c r="JS148" s="1"/>
      <c r="JT148" s="1"/>
      <c r="JU148" s="174">
        <v>160</v>
      </c>
      <c r="JV148" s="573"/>
      <c r="JW148" s="175"/>
      <c r="JX148" s="174">
        <v>160</v>
      </c>
      <c r="JY148" s="573"/>
      <c r="JZ148" s="175"/>
      <c r="KA148" s="174">
        <v>160</v>
      </c>
      <c r="KB148" s="573"/>
      <c r="KC148" s="175"/>
      <c r="KD148" s="174">
        <v>160</v>
      </c>
      <c r="KE148" s="573"/>
      <c r="KF148" s="175"/>
      <c r="KG148" s="174">
        <v>160</v>
      </c>
      <c r="KH148" s="573"/>
      <c r="KI148" s="175"/>
      <c r="KJ148" s="174">
        <v>160</v>
      </c>
      <c r="KK148" s="573"/>
      <c r="KL148" s="175"/>
      <c r="KM148" s="174">
        <v>160</v>
      </c>
      <c r="KN148" s="573"/>
      <c r="KO148" s="175"/>
      <c r="KP148" s="174">
        <v>160</v>
      </c>
      <c r="KQ148" s="573"/>
      <c r="KR148" s="175"/>
      <c r="KS148" s="174">
        <v>160</v>
      </c>
      <c r="KT148" s="573"/>
      <c r="KU148" s="175"/>
      <c r="KV148" s="174">
        <v>160</v>
      </c>
      <c r="KW148" s="573"/>
      <c r="KX148" s="175"/>
      <c r="KY148" s="174">
        <v>160</v>
      </c>
      <c r="KZ148" s="573"/>
      <c r="LA148" s="175"/>
      <c r="LB148" s="174">
        <v>160</v>
      </c>
      <c r="LC148" s="573"/>
      <c r="LD148" s="175"/>
      <c r="LE148" s="278">
        <f t="shared" si="154"/>
        <v>0</v>
      </c>
      <c r="LF148" s="279">
        <f t="shared" si="155"/>
        <v>0</v>
      </c>
      <c r="LG148" s="280">
        <f t="shared" si="156"/>
        <v>0</v>
      </c>
      <c r="LH148" s="281">
        <f t="shared" si="157"/>
        <v>0</v>
      </c>
      <c r="LI148" s="1"/>
      <c r="LJ148" s="1"/>
      <c r="LK148" s="174">
        <v>160</v>
      </c>
      <c r="LL148" s="573"/>
      <c r="LM148" s="175"/>
      <c r="LN148" s="174">
        <v>160</v>
      </c>
      <c r="LO148" s="573"/>
      <c r="LP148" s="175"/>
      <c r="LQ148" s="174">
        <v>160</v>
      </c>
      <c r="LR148" s="573"/>
      <c r="LS148" s="175"/>
      <c r="LT148" s="174">
        <v>160</v>
      </c>
      <c r="LU148" s="573"/>
      <c r="LV148" s="175"/>
      <c r="LW148" s="174">
        <v>160</v>
      </c>
      <c r="LX148" s="573"/>
      <c r="LY148" s="175"/>
      <c r="LZ148" s="174">
        <v>160</v>
      </c>
      <c r="MA148" s="573"/>
      <c r="MB148" s="175"/>
      <c r="MC148" s="174">
        <v>160</v>
      </c>
      <c r="MD148" s="573"/>
      <c r="ME148" s="175"/>
      <c r="MF148" s="174">
        <v>160</v>
      </c>
      <c r="MG148" s="573"/>
      <c r="MH148" s="175"/>
      <c r="MI148" s="174">
        <v>160</v>
      </c>
      <c r="MJ148" s="573"/>
      <c r="MK148" s="175"/>
      <c r="ML148" s="174">
        <v>160</v>
      </c>
      <c r="MM148" s="573"/>
      <c r="MN148" s="175"/>
      <c r="MO148" s="174">
        <v>160</v>
      </c>
      <c r="MP148" s="573"/>
      <c r="MQ148" s="175"/>
      <c r="MR148" s="174">
        <v>160</v>
      </c>
      <c r="MS148" s="573"/>
      <c r="MT148" s="175"/>
      <c r="MU148" s="278">
        <f t="shared" si="158"/>
        <v>0</v>
      </c>
      <c r="MV148" s="279">
        <f t="shared" si="159"/>
        <v>0</v>
      </c>
      <c r="MW148" s="280">
        <f t="shared" si="160"/>
        <v>0</v>
      </c>
      <c r="MX148" s="281">
        <f t="shared" si="161"/>
        <v>0</v>
      </c>
      <c r="MY148" s="1"/>
      <c r="MZ148" s="1"/>
      <c r="NA148" s="174">
        <v>160</v>
      </c>
      <c r="NB148" s="573"/>
      <c r="NC148" s="175"/>
      <c r="ND148" s="174">
        <v>160</v>
      </c>
      <c r="NE148" s="573"/>
      <c r="NF148" s="175"/>
      <c r="NG148" s="174">
        <v>160</v>
      </c>
      <c r="NH148" s="573"/>
      <c r="NI148" s="175"/>
      <c r="NJ148" s="174">
        <v>160</v>
      </c>
      <c r="NK148" s="573"/>
      <c r="NL148" s="175"/>
      <c r="NM148" s="174">
        <v>160</v>
      </c>
      <c r="NN148" s="573"/>
      <c r="NO148" s="175"/>
      <c r="NP148" s="174">
        <v>160</v>
      </c>
      <c r="NQ148" s="573"/>
      <c r="NR148" s="175"/>
      <c r="NS148" s="174">
        <v>160</v>
      </c>
      <c r="NT148" s="573"/>
      <c r="NU148" s="175"/>
      <c r="NV148" s="174">
        <v>160</v>
      </c>
      <c r="NW148" s="573"/>
      <c r="NX148" s="175"/>
      <c r="NY148" s="174">
        <v>160</v>
      </c>
      <c r="NZ148" s="573"/>
      <c r="OA148" s="175"/>
      <c r="OB148" s="174">
        <v>160</v>
      </c>
      <c r="OC148" s="573"/>
      <c r="OD148" s="175"/>
      <c r="OE148" s="174">
        <v>160</v>
      </c>
      <c r="OF148" s="573"/>
      <c r="OG148" s="175"/>
      <c r="OH148" s="174">
        <v>160</v>
      </c>
      <c r="OI148" s="573"/>
      <c r="OJ148" s="175"/>
      <c r="OK148" s="278">
        <f t="shared" si="162"/>
        <v>0</v>
      </c>
      <c r="OL148" s="279">
        <f t="shared" si="163"/>
        <v>0</v>
      </c>
      <c r="OM148" s="280">
        <f t="shared" si="164"/>
        <v>0</v>
      </c>
      <c r="ON148" s="281">
        <f t="shared" si="165"/>
        <v>0</v>
      </c>
      <c r="OO148" s="1"/>
      <c r="OP148" s="1"/>
      <c r="OQ148" s="571" t="s">
        <v>297</v>
      </c>
      <c r="OR148" s="577">
        <v>160</v>
      </c>
      <c r="OS148" s="573"/>
      <c r="OT148" s="175"/>
      <c r="OU148" s="278">
        <f t="shared" si="166"/>
        <v>0</v>
      </c>
      <c r="OV148" s="281">
        <f t="shared" si="167"/>
        <v>0</v>
      </c>
      <c r="OW148" s="280">
        <f t="shared" si="168"/>
        <v>0</v>
      </c>
      <c r="OX148" s="281">
        <f t="shared" si="169"/>
        <v>0</v>
      </c>
      <c r="OY148" s="574"/>
      <c r="OZ148" s="1"/>
      <c r="PA148" s="1"/>
      <c r="PB148" s="274">
        <f t="shared" si="170"/>
        <v>0</v>
      </c>
      <c r="PC148" s="275">
        <f t="shared" si="171"/>
        <v>0</v>
      </c>
      <c r="PD148" s="280">
        <f t="shared" si="172"/>
        <v>0</v>
      </c>
      <c r="PE148" s="281">
        <f t="shared" si="173"/>
        <v>0</v>
      </c>
      <c r="PF148" s="276">
        <f t="shared" si="174"/>
        <v>0</v>
      </c>
      <c r="PG148" s="277">
        <f t="shared" si="175"/>
        <v>0</v>
      </c>
      <c r="PH148" s="280">
        <f t="shared" si="176"/>
        <v>0</v>
      </c>
      <c r="PI148" s="279">
        <f t="shared" si="177"/>
        <v>0</v>
      </c>
      <c r="PJ148" s="406">
        <f t="shared" si="178"/>
        <v>0</v>
      </c>
      <c r="PK148" s="368">
        <f t="shared" si="179"/>
        <v>0</v>
      </c>
      <c r="PL148" s="409" t="s">
        <v>338</v>
      </c>
      <c r="PM148" s="373" t="s">
        <v>338</v>
      </c>
      <c r="PN148" s="406">
        <f t="shared" si="180"/>
        <v>0</v>
      </c>
      <c r="PO148" s="368">
        <f t="shared" si="181"/>
        <v>0</v>
      </c>
      <c r="PR148" s="1"/>
    </row>
    <row r="149" spans="2:434" s="26" customFormat="1" ht="16.5" customHeight="1" x14ac:dyDescent="0.25">
      <c r="B149" s="118" t="s">
        <v>350</v>
      </c>
      <c r="C149" s="1094"/>
      <c r="D149" s="1095"/>
      <c r="E149" s="320"/>
      <c r="F149" s="656">
        <v>1</v>
      </c>
      <c r="G149" s="321"/>
      <c r="H149" s="122"/>
      <c r="I149" s="112">
        <f>INT(ROUND(F149,2)*(IF(RIGHT(G149,1)="*",data!$J$3*H149+(IF(H149&gt;0, data!$K$3,0)),(IF(G149&gt;0,data!$J$3*RIGHT(G149,5)+data!$K$3,0)))))</f>
        <v>0</v>
      </c>
      <c r="J149" s="112">
        <f t="shared" si="128"/>
        <v>0</v>
      </c>
      <c r="K149" s="112"/>
      <c r="L149" s="317"/>
      <c r="M149" s="316"/>
      <c r="N149" s="112">
        <f>INT(ROUND(F149,2)*(IF(J149&gt;0,(IF(L149="ano",data!$J$6,0)),0)))</f>
        <v>0</v>
      </c>
      <c r="O149" s="114">
        <f t="shared" si="125"/>
        <v>0</v>
      </c>
      <c r="P149" s="123">
        <f t="shared" si="126"/>
        <v>0</v>
      </c>
      <c r="R149" s="116" t="str">
        <f t="shared" si="123"/>
        <v/>
      </c>
      <c r="S149" s="688"/>
      <c r="T149" s="117" t="s">
        <v>338</v>
      </c>
      <c r="U149" s="377" t="str">
        <f t="shared" si="124"/>
        <v/>
      </c>
      <c r="V149" s="26">
        <f t="shared" si="127"/>
        <v>0</v>
      </c>
      <c r="W149" s="26">
        <f t="shared" si="129"/>
        <v>0</v>
      </c>
      <c r="X149" s="26">
        <f>IF(OR(G149=data!$I$18,G149=data!$I$19,G149=data!$I$20,G149=data!$I$21,G149=data!$I$22,G149=data!$I$23,G149=data!$I$24,G149=data!$I$25,G149=data!$I$26,G149=data!$I$27,G149=data!$I$28,G149=data!$I$29,G149=data!$I$30,G149=data!$I$31,G149=data!$I$32,G149=data!$I$33,G149=data!$I$34,G149=data!$I$35,G149=data!$I$36,G149=data!$I$37,G149=data!$I$38,G149=data!$I$39,G149=data!$I$40,G149=data!$I$41,G149=data!$I$42,G149=data!$I$43,G149=data!$I$44),1,0)</f>
        <v>0</v>
      </c>
      <c r="Z149" s="176" t="s">
        <v>297</v>
      </c>
      <c r="AA149" s="10"/>
      <c r="AB149" s="10"/>
      <c r="AC149" s="168">
        <v>160</v>
      </c>
      <c r="AD149" s="328"/>
      <c r="AE149" s="223"/>
      <c r="AF149" s="168">
        <v>160</v>
      </c>
      <c r="AG149" s="328"/>
      <c r="AH149" s="223"/>
      <c r="AI149" s="168">
        <v>160</v>
      </c>
      <c r="AJ149" s="328"/>
      <c r="AK149" s="223"/>
      <c r="AL149" s="168">
        <v>160</v>
      </c>
      <c r="AM149" s="328"/>
      <c r="AN149" s="223"/>
      <c r="AO149" s="168">
        <v>160</v>
      </c>
      <c r="AP149" s="328"/>
      <c r="AQ149" s="223"/>
      <c r="AR149" s="168">
        <v>160</v>
      </c>
      <c r="AS149" s="328"/>
      <c r="AT149" s="223"/>
      <c r="AU149" s="168">
        <v>160</v>
      </c>
      <c r="AV149" s="328"/>
      <c r="AW149" s="223"/>
      <c r="AX149" s="168">
        <v>160</v>
      </c>
      <c r="AY149" s="328"/>
      <c r="AZ149" s="223"/>
      <c r="BA149" s="168">
        <v>160</v>
      </c>
      <c r="BB149" s="328"/>
      <c r="BC149" s="223"/>
      <c r="BD149" s="168">
        <v>160</v>
      </c>
      <c r="BE149" s="328"/>
      <c r="BF149" s="223"/>
      <c r="BG149" s="168">
        <v>160</v>
      </c>
      <c r="BH149" s="328"/>
      <c r="BI149" s="223"/>
      <c r="BJ149" s="168">
        <v>160</v>
      </c>
      <c r="BK149" s="328"/>
      <c r="BL149" s="223"/>
      <c r="BM149" s="280">
        <f t="shared" si="130"/>
        <v>0</v>
      </c>
      <c r="BN149" s="279">
        <f t="shared" si="131"/>
        <v>0</v>
      </c>
      <c r="BO149" s="280">
        <f t="shared" si="132"/>
        <v>0</v>
      </c>
      <c r="BP149" s="281">
        <f t="shared" si="133"/>
        <v>0</v>
      </c>
      <c r="BQ149" s="1"/>
      <c r="BR149" s="1"/>
      <c r="BS149" s="164">
        <v>160</v>
      </c>
      <c r="BT149" s="327"/>
      <c r="BU149" s="177"/>
      <c r="BV149" s="164">
        <v>160</v>
      </c>
      <c r="BW149" s="327"/>
      <c r="BX149" s="177"/>
      <c r="BY149" s="164">
        <v>160</v>
      </c>
      <c r="BZ149" s="327"/>
      <c r="CA149" s="177"/>
      <c r="CB149" s="164">
        <v>160</v>
      </c>
      <c r="CC149" s="327"/>
      <c r="CD149" s="177"/>
      <c r="CE149" s="164">
        <v>160</v>
      </c>
      <c r="CF149" s="327"/>
      <c r="CG149" s="177"/>
      <c r="CH149" s="164">
        <v>160</v>
      </c>
      <c r="CI149" s="327"/>
      <c r="CJ149" s="177"/>
      <c r="CK149" s="164">
        <v>160</v>
      </c>
      <c r="CL149" s="327"/>
      <c r="CM149" s="177"/>
      <c r="CN149" s="164">
        <v>160</v>
      </c>
      <c r="CO149" s="327"/>
      <c r="CP149" s="177"/>
      <c r="CQ149" s="164">
        <v>160</v>
      </c>
      <c r="CR149" s="327"/>
      <c r="CS149" s="177"/>
      <c r="CT149" s="164">
        <v>160</v>
      </c>
      <c r="CU149" s="327"/>
      <c r="CV149" s="177"/>
      <c r="CW149" s="164">
        <v>160</v>
      </c>
      <c r="CX149" s="327"/>
      <c r="CY149" s="177"/>
      <c r="CZ149" s="164">
        <v>160</v>
      </c>
      <c r="DA149" s="327"/>
      <c r="DB149" s="177"/>
      <c r="DC149" s="278">
        <f t="shared" si="134"/>
        <v>0</v>
      </c>
      <c r="DD149" s="279">
        <f t="shared" si="135"/>
        <v>0</v>
      </c>
      <c r="DE149" s="280">
        <f t="shared" si="136"/>
        <v>0</v>
      </c>
      <c r="DF149" s="281">
        <f t="shared" si="137"/>
        <v>0</v>
      </c>
      <c r="DG149" s="1"/>
      <c r="DH149" s="1"/>
      <c r="DI149" s="164">
        <v>160</v>
      </c>
      <c r="DJ149" s="327"/>
      <c r="DK149" s="177"/>
      <c r="DL149" s="164">
        <v>160</v>
      </c>
      <c r="DM149" s="327"/>
      <c r="DN149" s="177"/>
      <c r="DO149" s="164">
        <v>160</v>
      </c>
      <c r="DP149" s="327"/>
      <c r="DQ149" s="177"/>
      <c r="DR149" s="164">
        <v>160</v>
      </c>
      <c r="DS149" s="327"/>
      <c r="DT149" s="177"/>
      <c r="DU149" s="164">
        <v>160</v>
      </c>
      <c r="DV149" s="327"/>
      <c r="DW149" s="177"/>
      <c r="DX149" s="164">
        <v>160</v>
      </c>
      <c r="DY149" s="327"/>
      <c r="DZ149" s="177"/>
      <c r="EA149" s="164">
        <v>160</v>
      </c>
      <c r="EB149" s="327"/>
      <c r="EC149" s="177"/>
      <c r="ED149" s="164">
        <v>160</v>
      </c>
      <c r="EE149" s="327"/>
      <c r="EF149" s="177"/>
      <c r="EG149" s="164">
        <v>160</v>
      </c>
      <c r="EH149" s="327"/>
      <c r="EI149" s="177"/>
      <c r="EJ149" s="164">
        <v>160</v>
      </c>
      <c r="EK149" s="327"/>
      <c r="EL149" s="177"/>
      <c r="EM149" s="164">
        <v>160</v>
      </c>
      <c r="EN149" s="327"/>
      <c r="EO149" s="177"/>
      <c r="EP149" s="164">
        <v>160</v>
      </c>
      <c r="EQ149" s="327"/>
      <c r="ER149" s="177"/>
      <c r="ES149" s="278">
        <f t="shared" si="138"/>
        <v>0</v>
      </c>
      <c r="ET149" s="279">
        <f t="shared" si="139"/>
        <v>0</v>
      </c>
      <c r="EU149" s="280">
        <f t="shared" si="140"/>
        <v>0</v>
      </c>
      <c r="EV149" s="281">
        <f t="shared" si="141"/>
        <v>0</v>
      </c>
      <c r="EW149" s="1"/>
      <c r="EX149" s="1"/>
      <c r="EY149" s="164">
        <v>160</v>
      </c>
      <c r="EZ149" s="327"/>
      <c r="FA149" s="177"/>
      <c r="FB149" s="164">
        <v>160</v>
      </c>
      <c r="FC149" s="327"/>
      <c r="FD149" s="177"/>
      <c r="FE149" s="164">
        <v>160</v>
      </c>
      <c r="FF149" s="327"/>
      <c r="FG149" s="177"/>
      <c r="FH149" s="164">
        <v>160</v>
      </c>
      <c r="FI149" s="327"/>
      <c r="FJ149" s="177"/>
      <c r="FK149" s="164">
        <v>160</v>
      </c>
      <c r="FL149" s="327"/>
      <c r="FM149" s="177"/>
      <c r="FN149" s="164">
        <v>160</v>
      </c>
      <c r="FO149" s="327"/>
      <c r="FP149" s="177"/>
      <c r="FQ149" s="164">
        <v>160</v>
      </c>
      <c r="FR149" s="327"/>
      <c r="FS149" s="177"/>
      <c r="FT149" s="164">
        <v>160</v>
      </c>
      <c r="FU149" s="327"/>
      <c r="FV149" s="177"/>
      <c r="FW149" s="164">
        <v>160</v>
      </c>
      <c r="FX149" s="327"/>
      <c r="FY149" s="177"/>
      <c r="FZ149" s="164">
        <v>160</v>
      </c>
      <c r="GA149" s="327"/>
      <c r="GB149" s="177"/>
      <c r="GC149" s="164">
        <v>160</v>
      </c>
      <c r="GD149" s="327"/>
      <c r="GE149" s="177"/>
      <c r="GF149" s="164">
        <v>160</v>
      </c>
      <c r="GG149" s="327"/>
      <c r="GH149" s="177"/>
      <c r="GI149" s="278">
        <f t="shared" si="142"/>
        <v>0</v>
      </c>
      <c r="GJ149" s="279">
        <f t="shared" si="143"/>
        <v>0</v>
      </c>
      <c r="GK149" s="280">
        <f t="shared" si="144"/>
        <v>0</v>
      </c>
      <c r="GL149" s="281">
        <f t="shared" si="145"/>
        <v>0</v>
      </c>
      <c r="GM149" s="1"/>
      <c r="GN149" s="1"/>
      <c r="GO149" s="164">
        <v>160</v>
      </c>
      <c r="GP149" s="327"/>
      <c r="GQ149" s="177"/>
      <c r="GR149" s="164">
        <v>160</v>
      </c>
      <c r="GS149" s="327"/>
      <c r="GT149" s="177"/>
      <c r="GU149" s="164">
        <v>160</v>
      </c>
      <c r="GV149" s="327"/>
      <c r="GW149" s="177"/>
      <c r="GX149" s="164">
        <v>160</v>
      </c>
      <c r="GY149" s="327"/>
      <c r="GZ149" s="177"/>
      <c r="HA149" s="164">
        <v>160</v>
      </c>
      <c r="HB149" s="327"/>
      <c r="HC149" s="177"/>
      <c r="HD149" s="164">
        <v>160</v>
      </c>
      <c r="HE149" s="327"/>
      <c r="HF149" s="177"/>
      <c r="HG149" s="164">
        <v>160</v>
      </c>
      <c r="HH149" s="327"/>
      <c r="HI149" s="177"/>
      <c r="HJ149" s="164">
        <v>160</v>
      </c>
      <c r="HK149" s="327"/>
      <c r="HL149" s="177"/>
      <c r="HM149" s="164">
        <v>160</v>
      </c>
      <c r="HN149" s="327"/>
      <c r="HO149" s="177"/>
      <c r="HP149" s="164">
        <v>160</v>
      </c>
      <c r="HQ149" s="327"/>
      <c r="HR149" s="177"/>
      <c r="HS149" s="164">
        <v>160</v>
      </c>
      <c r="HT149" s="327"/>
      <c r="HU149" s="177"/>
      <c r="HV149" s="164">
        <v>160</v>
      </c>
      <c r="HW149" s="327"/>
      <c r="HX149" s="177"/>
      <c r="HY149" s="278">
        <f t="shared" si="146"/>
        <v>0</v>
      </c>
      <c r="HZ149" s="279">
        <f t="shared" si="147"/>
        <v>0</v>
      </c>
      <c r="IA149" s="280">
        <f t="shared" si="148"/>
        <v>0</v>
      </c>
      <c r="IB149" s="281">
        <f t="shared" si="149"/>
        <v>0</v>
      </c>
      <c r="IC149" s="1"/>
      <c r="ID149" s="1"/>
      <c r="IE149" s="164">
        <v>160</v>
      </c>
      <c r="IF149" s="327"/>
      <c r="IG149" s="177"/>
      <c r="IH149" s="164">
        <v>160</v>
      </c>
      <c r="II149" s="327"/>
      <c r="IJ149" s="177"/>
      <c r="IK149" s="164">
        <v>160</v>
      </c>
      <c r="IL149" s="327"/>
      <c r="IM149" s="177"/>
      <c r="IN149" s="164">
        <v>160</v>
      </c>
      <c r="IO149" s="327"/>
      <c r="IP149" s="177"/>
      <c r="IQ149" s="164">
        <v>160</v>
      </c>
      <c r="IR149" s="327"/>
      <c r="IS149" s="177"/>
      <c r="IT149" s="164">
        <v>160</v>
      </c>
      <c r="IU149" s="327"/>
      <c r="IV149" s="177"/>
      <c r="IW149" s="164">
        <v>160</v>
      </c>
      <c r="IX149" s="327"/>
      <c r="IY149" s="177"/>
      <c r="IZ149" s="164">
        <v>160</v>
      </c>
      <c r="JA149" s="327"/>
      <c r="JB149" s="177"/>
      <c r="JC149" s="164">
        <v>160</v>
      </c>
      <c r="JD149" s="327"/>
      <c r="JE149" s="177"/>
      <c r="JF149" s="164">
        <v>160</v>
      </c>
      <c r="JG149" s="327"/>
      <c r="JH149" s="177"/>
      <c r="JI149" s="164">
        <v>160</v>
      </c>
      <c r="JJ149" s="327"/>
      <c r="JK149" s="177"/>
      <c r="JL149" s="164">
        <v>160</v>
      </c>
      <c r="JM149" s="327"/>
      <c r="JN149" s="177"/>
      <c r="JO149" s="278">
        <f t="shared" si="150"/>
        <v>0</v>
      </c>
      <c r="JP149" s="279">
        <f t="shared" si="151"/>
        <v>0</v>
      </c>
      <c r="JQ149" s="280">
        <f t="shared" si="152"/>
        <v>0</v>
      </c>
      <c r="JR149" s="281">
        <f t="shared" si="153"/>
        <v>0</v>
      </c>
      <c r="JS149" s="1"/>
      <c r="JT149" s="1"/>
      <c r="JU149" s="164">
        <v>160</v>
      </c>
      <c r="JV149" s="327"/>
      <c r="JW149" s="177"/>
      <c r="JX149" s="164">
        <v>160</v>
      </c>
      <c r="JY149" s="327"/>
      <c r="JZ149" s="177"/>
      <c r="KA149" s="164">
        <v>160</v>
      </c>
      <c r="KB149" s="327"/>
      <c r="KC149" s="177"/>
      <c r="KD149" s="164">
        <v>160</v>
      </c>
      <c r="KE149" s="327"/>
      <c r="KF149" s="177"/>
      <c r="KG149" s="164">
        <v>160</v>
      </c>
      <c r="KH149" s="327"/>
      <c r="KI149" s="177"/>
      <c r="KJ149" s="164">
        <v>160</v>
      </c>
      <c r="KK149" s="327"/>
      <c r="KL149" s="177"/>
      <c r="KM149" s="164">
        <v>160</v>
      </c>
      <c r="KN149" s="327"/>
      <c r="KO149" s="177"/>
      <c r="KP149" s="164">
        <v>160</v>
      </c>
      <c r="KQ149" s="327"/>
      <c r="KR149" s="177"/>
      <c r="KS149" s="164">
        <v>160</v>
      </c>
      <c r="KT149" s="327"/>
      <c r="KU149" s="177"/>
      <c r="KV149" s="164">
        <v>160</v>
      </c>
      <c r="KW149" s="327"/>
      <c r="KX149" s="177"/>
      <c r="KY149" s="164">
        <v>160</v>
      </c>
      <c r="KZ149" s="327"/>
      <c r="LA149" s="177"/>
      <c r="LB149" s="164">
        <v>160</v>
      </c>
      <c r="LC149" s="327"/>
      <c r="LD149" s="177"/>
      <c r="LE149" s="278">
        <f t="shared" si="154"/>
        <v>0</v>
      </c>
      <c r="LF149" s="279">
        <f t="shared" si="155"/>
        <v>0</v>
      </c>
      <c r="LG149" s="280">
        <f t="shared" si="156"/>
        <v>0</v>
      </c>
      <c r="LH149" s="281">
        <f t="shared" si="157"/>
        <v>0</v>
      </c>
      <c r="LI149" s="1"/>
      <c r="LJ149" s="1"/>
      <c r="LK149" s="164">
        <v>160</v>
      </c>
      <c r="LL149" s="327"/>
      <c r="LM149" s="177"/>
      <c r="LN149" s="164">
        <v>160</v>
      </c>
      <c r="LO149" s="327"/>
      <c r="LP149" s="177"/>
      <c r="LQ149" s="164">
        <v>160</v>
      </c>
      <c r="LR149" s="327"/>
      <c r="LS149" s="177"/>
      <c r="LT149" s="164">
        <v>160</v>
      </c>
      <c r="LU149" s="327"/>
      <c r="LV149" s="177"/>
      <c r="LW149" s="164">
        <v>160</v>
      </c>
      <c r="LX149" s="327"/>
      <c r="LY149" s="177"/>
      <c r="LZ149" s="164">
        <v>160</v>
      </c>
      <c r="MA149" s="327"/>
      <c r="MB149" s="177"/>
      <c r="MC149" s="164">
        <v>160</v>
      </c>
      <c r="MD149" s="327"/>
      <c r="ME149" s="177"/>
      <c r="MF149" s="164">
        <v>160</v>
      </c>
      <c r="MG149" s="327"/>
      <c r="MH149" s="177"/>
      <c r="MI149" s="164">
        <v>160</v>
      </c>
      <c r="MJ149" s="327"/>
      <c r="MK149" s="177"/>
      <c r="ML149" s="164">
        <v>160</v>
      </c>
      <c r="MM149" s="327"/>
      <c r="MN149" s="177"/>
      <c r="MO149" s="164">
        <v>160</v>
      </c>
      <c r="MP149" s="327"/>
      <c r="MQ149" s="177"/>
      <c r="MR149" s="164">
        <v>160</v>
      </c>
      <c r="MS149" s="327"/>
      <c r="MT149" s="177"/>
      <c r="MU149" s="278">
        <f t="shared" si="158"/>
        <v>0</v>
      </c>
      <c r="MV149" s="279">
        <f t="shared" si="159"/>
        <v>0</v>
      </c>
      <c r="MW149" s="280">
        <f t="shared" si="160"/>
        <v>0</v>
      </c>
      <c r="MX149" s="281">
        <f t="shared" si="161"/>
        <v>0</v>
      </c>
      <c r="MY149" s="1"/>
      <c r="MZ149" s="1"/>
      <c r="NA149" s="164">
        <v>160</v>
      </c>
      <c r="NB149" s="327"/>
      <c r="NC149" s="177"/>
      <c r="ND149" s="164">
        <v>160</v>
      </c>
      <c r="NE149" s="327"/>
      <c r="NF149" s="177"/>
      <c r="NG149" s="164">
        <v>160</v>
      </c>
      <c r="NH149" s="327"/>
      <c r="NI149" s="177"/>
      <c r="NJ149" s="164">
        <v>160</v>
      </c>
      <c r="NK149" s="327"/>
      <c r="NL149" s="177"/>
      <c r="NM149" s="164">
        <v>160</v>
      </c>
      <c r="NN149" s="327"/>
      <c r="NO149" s="177"/>
      <c r="NP149" s="164">
        <v>160</v>
      </c>
      <c r="NQ149" s="327"/>
      <c r="NR149" s="177"/>
      <c r="NS149" s="164">
        <v>160</v>
      </c>
      <c r="NT149" s="327"/>
      <c r="NU149" s="177"/>
      <c r="NV149" s="164">
        <v>160</v>
      </c>
      <c r="NW149" s="327"/>
      <c r="NX149" s="177"/>
      <c r="NY149" s="164">
        <v>160</v>
      </c>
      <c r="NZ149" s="327"/>
      <c r="OA149" s="177"/>
      <c r="OB149" s="164">
        <v>160</v>
      </c>
      <c r="OC149" s="327"/>
      <c r="OD149" s="177"/>
      <c r="OE149" s="164">
        <v>160</v>
      </c>
      <c r="OF149" s="327"/>
      <c r="OG149" s="177"/>
      <c r="OH149" s="164">
        <v>160</v>
      </c>
      <c r="OI149" s="327"/>
      <c r="OJ149" s="177"/>
      <c r="OK149" s="278">
        <f t="shared" si="162"/>
        <v>0</v>
      </c>
      <c r="OL149" s="279">
        <f t="shared" si="163"/>
        <v>0</v>
      </c>
      <c r="OM149" s="280">
        <f t="shared" si="164"/>
        <v>0</v>
      </c>
      <c r="ON149" s="281">
        <f t="shared" si="165"/>
        <v>0</v>
      </c>
      <c r="OO149" s="1"/>
      <c r="OP149" s="1"/>
      <c r="OQ149" s="283" t="s">
        <v>297</v>
      </c>
      <c r="OR149" s="354">
        <v>160</v>
      </c>
      <c r="OS149" s="327"/>
      <c r="OT149" s="177"/>
      <c r="OU149" s="278">
        <f t="shared" si="166"/>
        <v>0</v>
      </c>
      <c r="OV149" s="281">
        <f t="shared" si="167"/>
        <v>0</v>
      </c>
      <c r="OW149" s="280">
        <f t="shared" si="168"/>
        <v>0</v>
      </c>
      <c r="OX149" s="281">
        <f t="shared" si="169"/>
        <v>0</v>
      </c>
      <c r="OY149" s="293"/>
      <c r="OZ149" s="1"/>
      <c r="PA149" s="1"/>
      <c r="PB149" s="274">
        <f t="shared" si="170"/>
        <v>0</v>
      </c>
      <c r="PC149" s="275">
        <f t="shared" si="171"/>
        <v>0</v>
      </c>
      <c r="PD149" s="280">
        <f t="shared" si="172"/>
        <v>0</v>
      </c>
      <c r="PE149" s="281">
        <f t="shared" si="173"/>
        <v>0</v>
      </c>
      <c r="PF149" s="276">
        <f t="shared" si="174"/>
        <v>0</v>
      </c>
      <c r="PG149" s="277">
        <f t="shared" si="175"/>
        <v>0</v>
      </c>
      <c r="PH149" s="280">
        <f t="shared" si="176"/>
        <v>0</v>
      </c>
      <c r="PI149" s="279">
        <f t="shared" si="177"/>
        <v>0</v>
      </c>
      <c r="PJ149" s="406">
        <f t="shared" si="178"/>
        <v>0</v>
      </c>
      <c r="PK149" s="368">
        <f t="shared" si="179"/>
        <v>0</v>
      </c>
      <c r="PL149" s="409" t="s">
        <v>338</v>
      </c>
      <c r="PM149" s="373" t="s">
        <v>338</v>
      </c>
      <c r="PN149" s="406">
        <f t="shared" si="180"/>
        <v>0</v>
      </c>
      <c r="PO149" s="368">
        <f t="shared" si="181"/>
        <v>0</v>
      </c>
      <c r="PR149" s="1"/>
    </row>
    <row r="150" spans="2:434" s="26" customFormat="1" ht="15" hidden="1" customHeight="1" x14ac:dyDescent="0.25">
      <c r="B150" s="118"/>
      <c r="C150" s="1092"/>
      <c r="D150" s="1093"/>
      <c r="E150" s="590"/>
      <c r="F150" s="656"/>
      <c r="G150" s="591"/>
      <c r="H150" s="119"/>
      <c r="I150" s="112">
        <f>INT(ROUND(F150,2)*(IF(RIGHT(G150,1)="*",data!$J$3*H150+(IF(H150&gt;0, data!$K$3,0)),(IF(G150&gt;0,data!$J$3*RIGHT(G150,5)+data!$K$3,0)))))</f>
        <v>0</v>
      </c>
      <c r="J150" s="112">
        <f t="shared" si="128"/>
        <v>0</v>
      </c>
      <c r="K150" s="112"/>
      <c r="L150" s="537"/>
      <c r="M150" s="536"/>
      <c r="N150" s="112">
        <f>INT(ROUND(F150,2)*(IF(J150&gt;0,(IF(L150="ano",data!$J$6,0)),0)))</f>
        <v>0</v>
      </c>
      <c r="O150" s="114">
        <f t="shared" si="125"/>
        <v>0</v>
      </c>
      <c r="P150" s="123">
        <f t="shared" si="126"/>
        <v>0</v>
      </c>
      <c r="R150" s="116" t="str">
        <f t="shared" si="123"/>
        <v/>
      </c>
      <c r="S150" s="688"/>
      <c r="T150" s="117" t="s">
        <v>338</v>
      </c>
      <c r="U150" s="377" t="str">
        <f t="shared" si="124"/>
        <v/>
      </c>
      <c r="V150" s="26">
        <f t="shared" si="127"/>
        <v>0</v>
      </c>
      <c r="W150" s="26">
        <f t="shared" si="129"/>
        <v>0</v>
      </c>
      <c r="X150" s="26">
        <f>IF(OR(G150=data!$I$18,G150=data!$I$19,G150=data!$I$20,G150=data!$I$21,G150=data!$I$22,G150=data!$I$23,G150=data!$I$24,G150=data!$I$25,G150=data!$I$26,G150=data!$I$27,G150=data!$I$28,G150=data!$I$29,G150=data!$I$30,G150=data!$I$31,G150=data!$I$32,G150=data!$I$33,G150=data!$I$34,G150=data!$I$35,G150=data!$I$36,G150=data!$I$37,G150=data!$I$38,G150=data!$I$39,G150=data!$I$40,G150=data!$I$41,G150=data!$I$42,G150=data!$I$43,G150=data!$I$44),1,0)</f>
        <v>0</v>
      </c>
      <c r="Z150" s="173" t="s">
        <v>297</v>
      </c>
      <c r="AA150" s="10"/>
      <c r="AB150" s="10"/>
      <c r="AC150" s="560">
        <v>160</v>
      </c>
      <c r="AD150" s="561"/>
      <c r="AE150" s="562"/>
      <c r="AF150" s="560">
        <v>160</v>
      </c>
      <c r="AG150" s="561"/>
      <c r="AH150" s="562"/>
      <c r="AI150" s="560">
        <v>160</v>
      </c>
      <c r="AJ150" s="561"/>
      <c r="AK150" s="562"/>
      <c r="AL150" s="560">
        <v>160</v>
      </c>
      <c r="AM150" s="561"/>
      <c r="AN150" s="562"/>
      <c r="AO150" s="560">
        <v>160</v>
      </c>
      <c r="AP150" s="561"/>
      <c r="AQ150" s="562"/>
      <c r="AR150" s="560">
        <v>160</v>
      </c>
      <c r="AS150" s="561"/>
      <c r="AT150" s="562"/>
      <c r="AU150" s="560">
        <v>160</v>
      </c>
      <c r="AV150" s="561"/>
      <c r="AW150" s="562"/>
      <c r="AX150" s="560">
        <v>160</v>
      </c>
      <c r="AY150" s="561"/>
      <c r="AZ150" s="562"/>
      <c r="BA150" s="560">
        <v>160</v>
      </c>
      <c r="BB150" s="561"/>
      <c r="BC150" s="562"/>
      <c r="BD150" s="560">
        <v>160</v>
      </c>
      <c r="BE150" s="561"/>
      <c r="BF150" s="562"/>
      <c r="BG150" s="560">
        <v>160</v>
      </c>
      <c r="BH150" s="561"/>
      <c r="BI150" s="562"/>
      <c r="BJ150" s="560">
        <v>160</v>
      </c>
      <c r="BK150" s="561"/>
      <c r="BL150" s="562"/>
      <c r="BM150" s="280">
        <f t="shared" si="130"/>
        <v>0</v>
      </c>
      <c r="BN150" s="279">
        <f t="shared" si="131"/>
        <v>0</v>
      </c>
      <c r="BO150" s="280">
        <f t="shared" si="132"/>
        <v>0</v>
      </c>
      <c r="BP150" s="281">
        <f t="shared" si="133"/>
        <v>0</v>
      </c>
      <c r="BQ150" s="1"/>
      <c r="BR150" s="1"/>
      <c r="BS150" s="174">
        <v>160</v>
      </c>
      <c r="BT150" s="573"/>
      <c r="BU150" s="175"/>
      <c r="BV150" s="174">
        <v>160</v>
      </c>
      <c r="BW150" s="573"/>
      <c r="BX150" s="175"/>
      <c r="BY150" s="174">
        <v>160</v>
      </c>
      <c r="BZ150" s="573"/>
      <c r="CA150" s="175"/>
      <c r="CB150" s="174">
        <v>160</v>
      </c>
      <c r="CC150" s="573"/>
      <c r="CD150" s="175"/>
      <c r="CE150" s="174">
        <v>160</v>
      </c>
      <c r="CF150" s="573"/>
      <c r="CG150" s="175"/>
      <c r="CH150" s="174">
        <v>160</v>
      </c>
      <c r="CI150" s="573"/>
      <c r="CJ150" s="175"/>
      <c r="CK150" s="174">
        <v>160</v>
      </c>
      <c r="CL150" s="573"/>
      <c r="CM150" s="175"/>
      <c r="CN150" s="174">
        <v>160</v>
      </c>
      <c r="CO150" s="573"/>
      <c r="CP150" s="175"/>
      <c r="CQ150" s="174">
        <v>160</v>
      </c>
      <c r="CR150" s="573"/>
      <c r="CS150" s="175"/>
      <c r="CT150" s="174">
        <v>160</v>
      </c>
      <c r="CU150" s="573"/>
      <c r="CV150" s="175"/>
      <c r="CW150" s="174">
        <v>160</v>
      </c>
      <c r="CX150" s="573"/>
      <c r="CY150" s="175"/>
      <c r="CZ150" s="174">
        <v>160</v>
      </c>
      <c r="DA150" s="573"/>
      <c r="DB150" s="175"/>
      <c r="DC150" s="278">
        <f t="shared" si="134"/>
        <v>0</v>
      </c>
      <c r="DD150" s="279">
        <f t="shared" si="135"/>
        <v>0</v>
      </c>
      <c r="DE150" s="280">
        <f t="shared" si="136"/>
        <v>0</v>
      </c>
      <c r="DF150" s="281">
        <f t="shared" si="137"/>
        <v>0</v>
      </c>
      <c r="DG150" s="1"/>
      <c r="DH150" s="1"/>
      <c r="DI150" s="174">
        <v>160</v>
      </c>
      <c r="DJ150" s="573"/>
      <c r="DK150" s="175"/>
      <c r="DL150" s="174">
        <v>160</v>
      </c>
      <c r="DM150" s="573"/>
      <c r="DN150" s="175"/>
      <c r="DO150" s="174">
        <v>160</v>
      </c>
      <c r="DP150" s="573"/>
      <c r="DQ150" s="175"/>
      <c r="DR150" s="174">
        <v>160</v>
      </c>
      <c r="DS150" s="573"/>
      <c r="DT150" s="175"/>
      <c r="DU150" s="174">
        <v>160</v>
      </c>
      <c r="DV150" s="573"/>
      <c r="DW150" s="175"/>
      <c r="DX150" s="174">
        <v>160</v>
      </c>
      <c r="DY150" s="573"/>
      <c r="DZ150" s="175"/>
      <c r="EA150" s="174">
        <v>160</v>
      </c>
      <c r="EB150" s="573"/>
      <c r="EC150" s="175"/>
      <c r="ED150" s="174">
        <v>160</v>
      </c>
      <c r="EE150" s="573"/>
      <c r="EF150" s="175"/>
      <c r="EG150" s="174">
        <v>160</v>
      </c>
      <c r="EH150" s="573"/>
      <c r="EI150" s="175"/>
      <c r="EJ150" s="174">
        <v>160</v>
      </c>
      <c r="EK150" s="573"/>
      <c r="EL150" s="175"/>
      <c r="EM150" s="174">
        <v>160</v>
      </c>
      <c r="EN150" s="573"/>
      <c r="EO150" s="175"/>
      <c r="EP150" s="174">
        <v>160</v>
      </c>
      <c r="EQ150" s="573"/>
      <c r="ER150" s="175"/>
      <c r="ES150" s="278">
        <f t="shared" si="138"/>
        <v>0</v>
      </c>
      <c r="ET150" s="279">
        <f t="shared" si="139"/>
        <v>0</v>
      </c>
      <c r="EU150" s="280">
        <f t="shared" si="140"/>
        <v>0</v>
      </c>
      <c r="EV150" s="281">
        <f t="shared" si="141"/>
        <v>0</v>
      </c>
      <c r="EW150" s="1"/>
      <c r="EX150" s="1"/>
      <c r="EY150" s="174">
        <v>160</v>
      </c>
      <c r="EZ150" s="573"/>
      <c r="FA150" s="175"/>
      <c r="FB150" s="174">
        <v>160</v>
      </c>
      <c r="FC150" s="573"/>
      <c r="FD150" s="175"/>
      <c r="FE150" s="174">
        <v>160</v>
      </c>
      <c r="FF150" s="573"/>
      <c r="FG150" s="175"/>
      <c r="FH150" s="174">
        <v>160</v>
      </c>
      <c r="FI150" s="573"/>
      <c r="FJ150" s="175"/>
      <c r="FK150" s="174">
        <v>160</v>
      </c>
      <c r="FL150" s="573"/>
      <c r="FM150" s="175"/>
      <c r="FN150" s="174">
        <v>160</v>
      </c>
      <c r="FO150" s="573"/>
      <c r="FP150" s="175"/>
      <c r="FQ150" s="174">
        <v>160</v>
      </c>
      <c r="FR150" s="573"/>
      <c r="FS150" s="175"/>
      <c r="FT150" s="174">
        <v>160</v>
      </c>
      <c r="FU150" s="573"/>
      <c r="FV150" s="175"/>
      <c r="FW150" s="174">
        <v>160</v>
      </c>
      <c r="FX150" s="573"/>
      <c r="FY150" s="175"/>
      <c r="FZ150" s="174">
        <v>160</v>
      </c>
      <c r="GA150" s="573"/>
      <c r="GB150" s="175"/>
      <c r="GC150" s="174">
        <v>160</v>
      </c>
      <c r="GD150" s="573"/>
      <c r="GE150" s="175"/>
      <c r="GF150" s="174">
        <v>160</v>
      </c>
      <c r="GG150" s="573"/>
      <c r="GH150" s="175"/>
      <c r="GI150" s="278">
        <f t="shared" si="142"/>
        <v>0</v>
      </c>
      <c r="GJ150" s="279">
        <f t="shared" si="143"/>
        <v>0</v>
      </c>
      <c r="GK150" s="280">
        <f t="shared" si="144"/>
        <v>0</v>
      </c>
      <c r="GL150" s="281">
        <f t="shared" si="145"/>
        <v>0</v>
      </c>
      <c r="GM150" s="1"/>
      <c r="GN150" s="1"/>
      <c r="GO150" s="174">
        <v>160</v>
      </c>
      <c r="GP150" s="573"/>
      <c r="GQ150" s="175"/>
      <c r="GR150" s="174">
        <v>160</v>
      </c>
      <c r="GS150" s="573"/>
      <c r="GT150" s="175"/>
      <c r="GU150" s="174">
        <v>160</v>
      </c>
      <c r="GV150" s="573"/>
      <c r="GW150" s="175"/>
      <c r="GX150" s="174">
        <v>160</v>
      </c>
      <c r="GY150" s="573"/>
      <c r="GZ150" s="175"/>
      <c r="HA150" s="174">
        <v>160</v>
      </c>
      <c r="HB150" s="573"/>
      <c r="HC150" s="175"/>
      <c r="HD150" s="174">
        <v>160</v>
      </c>
      <c r="HE150" s="573"/>
      <c r="HF150" s="175"/>
      <c r="HG150" s="174">
        <v>160</v>
      </c>
      <c r="HH150" s="573"/>
      <c r="HI150" s="175"/>
      <c r="HJ150" s="174">
        <v>160</v>
      </c>
      <c r="HK150" s="573"/>
      <c r="HL150" s="175"/>
      <c r="HM150" s="174">
        <v>160</v>
      </c>
      <c r="HN150" s="573"/>
      <c r="HO150" s="175"/>
      <c r="HP150" s="174">
        <v>160</v>
      </c>
      <c r="HQ150" s="573"/>
      <c r="HR150" s="175"/>
      <c r="HS150" s="174">
        <v>160</v>
      </c>
      <c r="HT150" s="573"/>
      <c r="HU150" s="175"/>
      <c r="HV150" s="174">
        <v>160</v>
      </c>
      <c r="HW150" s="573"/>
      <c r="HX150" s="175"/>
      <c r="HY150" s="278">
        <f t="shared" si="146"/>
        <v>0</v>
      </c>
      <c r="HZ150" s="279">
        <f t="shared" si="147"/>
        <v>0</v>
      </c>
      <c r="IA150" s="280">
        <f t="shared" si="148"/>
        <v>0</v>
      </c>
      <c r="IB150" s="281">
        <f t="shared" si="149"/>
        <v>0</v>
      </c>
      <c r="IC150" s="1"/>
      <c r="ID150" s="1"/>
      <c r="IE150" s="174">
        <v>160</v>
      </c>
      <c r="IF150" s="573"/>
      <c r="IG150" s="175"/>
      <c r="IH150" s="174">
        <v>160</v>
      </c>
      <c r="II150" s="573"/>
      <c r="IJ150" s="175"/>
      <c r="IK150" s="174">
        <v>160</v>
      </c>
      <c r="IL150" s="573"/>
      <c r="IM150" s="175"/>
      <c r="IN150" s="174">
        <v>160</v>
      </c>
      <c r="IO150" s="573"/>
      <c r="IP150" s="175"/>
      <c r="IQ150" s="174">
        <v>160</v>
      </c>
      <c r="IR150" s="573"/>
      <c r="IS150" s="175"/>
      <c r="IT150" s="174">
        <v>160</v>
      </c>
      <c r="IU150" s="573"/>
      <c r="IV150" s="175"/>
      <c r="IW150" s="174">
        <v>160</v>
      </c>
      <c r="IX150" s="573"/>
      <c r="IY150" s="175"/>
      <c r="IZ150" s="174">
        <v>160</v>
      </c>
      <c r="JA150" s="573"/>
      <c r="JB150" s="175"/>
      <c r="JC150" s="174">
        <v>160</v>
      </c>
      <c r="JD150" s="573"/>
      <c r="JE150" s="175"/>
      <c r="JF150" s="174">
        <v>160</v>
      </c>
      <c r="JG150" s="573"/>
      <c r="JH150" s="175"/>
      <c r="JI150" s="174">
        <v>160</v>
      </c>
      <c r="JJ150" s="573"/>
      <c r="JK150" s="175"/>
      <c r="JL150" s="174">
        <v>160</v>
      </c>
      <c r="JM150" s="573"/>
      <c r="JN150" s="175"/>
      <c r="JO150" s="278">
        <f t="shared" si="150"/>
        <v>0</v>
      </c>
      <c r="JP150" s="279">
        <f t="shared" si="151"/>
        <v>0</v>
      </c>
      <c r="JQ150" s="280">
        <f t="shared" si="152"/>
        <v>0</v>
      </c>
      <c r="JR150" s="281">
        <f t="shared" si="153"/>
        <v>0</v>
      </c>
      <c r="JS150" s="1"/>
      <c r="JT150" s="1"/>
      <c r="JU150" s="174">
        <v>160</v>
      </c>
      <c r="JV150" s="573"/>
      <c r="JW150" s="175"/>
      <c r="JX150" s="174">
        <v>160</v>
      </c>
      <c r="JY150" s="573"/>
      <c r="JZ150" s="175"/>
      <c r="KA150" s="174">
        <v>160</v>
      </c>
      <c r="KB150" s="573"/>
      <c r="KC150" s="175"/>
      <c r="KD150" s="174">
        <v>160</v>
      </c>
      <c r="KE150" s="573"/>
      <c r="KF150" s="175"/>
      <c r="KG150" s="174">
        <v>160</v>
      </c>
      <c r="KH150" s="573"/>
      <c r="KI150" s="175"/>
      <c r="KJ150" s="174">
        <v>160</v>
      </c>
      <c r="KK150" s="573"/>
      <c r="KL150" s="175"/>
      <c r="KM150" s="174">
        <v>160</v>
      </c>
      <c r="KN150" s="573"/>
      <c r="KO150" s="175"/>
      <c r="KP150" s="174">
        <v>160</v>
      </c>
      <c r="KQ150" s="573"/>
      <c r="KR150" s="175"/>
      <c r="KS150" s="174">
        <v>160</v>
      </c>
      <c r="KT150" s="573"/>
      <c r="KU150" s="175"/>
      <c r="KV150" s="174">
        <v>160</v>
      </c>
      <c r="KW150" s="573"/>
      <c r="KX150" s="175"/>
      <c r="KY150" s="174">
        <v>160</v>
      </c>
      <c r="KZ150" s="573"/>
      <c r="LA150" s="175"/>
      <c r="LB150" s="174">
        <v>160</v>
      </c>
      <c r="LC150" s="573"/>
      <c r="LD150" s="175"/>
      <c r="LE150" s="278">
        <f t="shared" si="154"/>
        <v>0</v>
      </c>
      <c r="LF150" s="279">
        <f t="shared" si="155"/>
        <v>0</v>
      </c>
      <c r="LG150" s="280">
        <f t="shared" si="156"/>
        <v>0</v>
      </c>
      <c r="LH150" s="281">
        <f t="shared" si="157"/>
        <v>0</v>
      </c>
      <c r="LI150" s="1"/>
      <c r="LJ150" s="1"/>
      <c r="LK150" s="174">
        <v>160</v>
      </c>
      <c r="LL150" s="573"/>
      <c r="LM150" s="175"/>
      <c r="LN150" s="174">
        <v>160</v>
      </c>
      <c r="LO150" s="573"/>
      <c r="LP150" s="175"/>
      <c r="LQ150" s="174">
        <v>160</v>
      </c>
      <c r="LR150" s="573"/>
      <c r="LS150" s="175"/>
      <c r="LT150" s="174">
        <v>160</v>
      </c>
      <c r="LU150" s="573"/>
      <c r="LV150" s="175"/>
      <c r="LW150" s="174">
        <v>160</v>
      </c>
      <c r="LX150" s="573"/>
      <c r="LY150" s="175"/>
      <c r="LZ150" s="174">
        <v>160</v>
      </c>
      <c r="MA150" s="573"/>
      <c r="MB150" s="175"/>
      <c r="MC150" s="174">
        <v>160</v>
      </c>
      <c r="MD150" s="573"/>
      <c r="ME150" s="175"/>
      <c r="MF150" s="174">
        <v>160</v>
      </c>
      <c r="MG150" s="573"/>
      <c r="MH150" s="175"/>
      <c r="MI150" s="174">
        <v>160</v>
      </c>
      <c r="MJ150" s="573"/>
      <c r="MK150" s="175"/>
      <c r="ML150" s="174">
        <v>160</v>
      </c>
      <c r="MM150" s="573"/>
      <c r="MN150" s="175"/>
      <c r="MO150" s="174">
        <v>160</v>
      </c>
      <c r="MP150" s="573"/>
      <c r="MQ150" s="175"/>
      <c r="MR150" s="174">
        <v>160</v>
      </c>
      <c r="MS150" s="573"/>
      <c r="MT150" s="175"/>
      <c r="MU150" s="278">
        <f t="shared" si="158"/>
        <v>0</v>
      </c>
      <c r="MV150" s="279">
        <f t="shared" si="159"/>
        <v>0</v>
      </c>
      <c r="MW150" s="280">
        <f t="shared" si="160"/>
        <v>0</v>
      </c>
      <c r="MX150" s="281">
        <f t="shared" si="161"/>
        <v>0</v>
      </c>
      <c r="MY150" s="1"/>
      <c r="MZ150" s="1"/>
      <c r="NA150" s="174">
        <v>160</v>
      </c>
      <c r="NB150" s="573"/>
      <c r="NC150" s="175"/>
      <c r="ND150" s="174">
        <v>160</v>
      </c>
      <c r="NE150" s="573"/>
      <c r="NF150" s="175"/>
      <c r="NG150" s="174">
        <v>160</v>
      </c>
      <c r="NH150" s="573"/>
      <c r="NI150" s="175"/>
      <c r="NJ150" s="174">
        <v>160</v>
      </c>
      <c r="NK150" s="573"/>
      <c r="NL150" s="175"/>
      <c r="NM150" s="174">
        <v>160</v>
      </c>
      <c r="NN150" s="573"/>
      <c r="NO150" s="175"/>
      <c r="NP150" s="174">
        <v>160</v>
      </c>
      <c r="NQ150" s="573"/>
      <c r="NR150" s="175"/>
      <c r="NS150" s="174">
        <v>160</v>
      </c>
      <c r="NT150" s="573"/>
      <c r="NU150" s="175"/>
      <c r="NV150" s="174">
        <v>160</v>
      </c>
      <c r="NW150" s="573"/>
      <c r="NX150" s="175"/>
      <c r="NY150" s="174">
        <v>160</v>
      </c>
      <c r="NZ150" s="573"/>
      <c r="OA150" s="175"/>
      <c r="OB150" s="174">
        <v>160</v>
      </c>
      <c r="OC150" s="573"/>
      <c r="OD150" s="175"/>
      <c r="OE150" s="174">
        <v>160</v>
      </c>
      <c r="OF150" s="573"/>
      <c r="OG150" s="175"/>
      <c r="OH150" s="174">
        <v>160</v>
      </c>
      <c r="OI150" s="573"/>
      <c r="OJ150" s="175"/>
      <c r="OK150" s="278">
        <f t="shared" si="162"/>
        <v>0</v>
      </c>
      <c r="OL150" s="279">
        <f t="shared" si="163"/>
        <v>0</v>
      </c>
      <c r="OM150" s="280">
        <f t="shared" si="164"/>
        <v>0</v>
      </c>
      <c r="ON150" s="281">
        <f t="shared" si="165"/>
        <v>0</v>
      </c>
      <c r="OO150" s="1"/>
      <c r="OP150" s="1"/>
      <c r="OQ150" s="571" t="s">
        <v>297</v>
      </c>
      <c r="OR150" s="577">
        <v>160</v>
      </c>
      <c r="OS150" s="573"/>
      <c r="OT150" s="175"/>
      <c r="OU150" s="278">
        <f t="shared" si="166"/>
        <v>0</v>
      </c>
      <c r="OV150" s="281">
        <f t="shared" si="167"/>
        <v>0</v>
      </c>
      <c r="OW150" s="280">
        <f t="shared" si="168"/>
        <v>0</v>
      </c>
      <c r="OX150" s="281">
        <f t="shared" si="169"/>
        <v>0</v>
      </c>
      <c r="OY150" s="574"/>
      <c r="OZ150" s="1"/>
      <c r="PA150" s="1"/>
      <c r="PB150" s="274">
        <f t="shared" si="170"/>
        <v>0</v>
      </c>
      <c r="PC150" s="275">
        <f t="shared" si="171"/>
        <v>0</v>
      </c>
      <c r="PD150" s="280">
        <f t="shared" si="172"/>
        <v>0</v>
      </c>
      <c r="PE150" s="281">
        <f t="shared" si="173"/>
        <v>0</v>
      </c>
      <c r="PF150" s="276">
        <f t="shared" si="174"/>
        <v>0</v>
      </c>
      <c r="PG150" s="277">
        <f t="shared" si="175"/>
        <v>0</v>
      </c>
      <c r="PH150" s="280">
        <f t="shared" si="176"/>
        <v>0</v>
      </c>
      <c r="PI150" s="279">
        <f t="shared" si="177"/>
        <v>0</v>
      </c>
      <c r="PJ150" s="406">
        <f t="shared" si="178"/>
        <v>0</v>
      </c>
      <c r="PK150" s="368">
        <f t="shared" si="179"/>
        <v>0</v>
      </c>
      <c r="PL150" s="409" t="s">
        <v>338</v>
      </c>
      <c r="PM150" s="373" t="s">
        <v>338</v>
      </c>
      <c r="PN150" s="406">
        <f t="shared" si="180"/>
        <v>0</v>
      </c>
      <c r="PO150" s="368">
        <f t="shared" si="181"/>
        <v>0</v>
      </c>
      <c r="PR150" s="1"/>
    </row>
    <row r="151" spans="2:434" s="26" customFormat="1" ht="16.5" customHeight="1" x14ac:dyDescent="0.25">
      <c r="B151" s="118" t="s">
        <v>351</v>
      </c>
      <c r="C151" s="1094"/>
      <c r="D151" s="1095"/>
      <c r="E151" s="320"/>
      <c r="F151" s="656">
        <v>1</v>
      </c>
      <c r="G151" s="321"/>
      <c r="H151" s="122"/>
      <c r="I151" s="112">
        <f>INT(ROUND(F151,2)*(IF(RIGHT(G151,1)="*",data!$J$3*H151+(IF(H151&gt;0, data!$K$3,0)),(IF(G151&gt;0,data!$J$3*RIGHT(G151,5)+data!$K$3,0)))))</f>
        <v>0</v>
      </c>
      <c r="J151" s="112">
        <f t="shared" si="128"/>
        <v>0</v>
      </c>
      <c r="K151" s="112"/>
      <c r="L151" s="317"/>
      <c r="M151" s="316"/>
      <c r="N151" s="112">
        <f>INT(ROUND(F151,2)*(IF(J151&gt;0,(IF(L151="ano",data!$J$6,0)),0)))</f>
        <v>0</v>
      </c>
      <c r="O151" s="114">
        <f t="shared" si="125"/>
        <v>0</v>
      </c>
      <c r="P151" s="123">
        <f t="shared" si="126"/>
        <v>0</v>
      </c>
      <c r="R151" s="116" t="str">
        <f t="shared" si="123"/>
        <v/>
      </c>
      <c r="S151" s="688"/>
      <c r="T151" s="117" t="s">
        <v>338</v>
      </c>
      <c r="U151" s="377" t="str">
        <f t="shared" si="124"/>
        <v/>
      </c>
      <c r="V151" s="26">
        <f t="shared" si="127"/>
        <v>0</v>
      </c>
      <c r="W151" s="26">
        <f t="shared" si="129"/>
        <v>0</v>
      </c>
      <c r="X151" s="26">
        <f>IF(OR(G151=data!$I$18,G151=data!$I$19,G151=data!$I$20,G151=data!$I$21,G151=data!$I$22,G151=data!$I$23,G151=data!$I$24,G151=data!$I$25,G151=data!$I$26,G151=data!$I$27,G151=data!$I$28,G151=data!$I$29,G151=data!$I$30,G151=data!$I$31,G151=data!$I$32,G151=data!$I$33,G151=data!$I$34,G151=data!$I$35,G151=data!$I$36,G151=data!$I$37,G151=data!$I$38,G151=data!$I$39,G151=data!$I$40,G151=data!$I$41,G151=data!$I$42,G151=data!$I$43,G151=data!$I$44),1,0)</f>
        <v>0</v>
      </c>
      <c r="Z151" s="176" t="s">
        <v>297</v>
      </c>
      <c r="AA151" s="10"/>
      <c r="AB151" s="10"/>
      <c r="AC151" s="168">
        <v>160</v>
      </c>
      <c r="AD151" s="328"/>
      <c r="AE151" s="223"/>
      <c r="AF151" s="168">
        <v>160</v>
      </c>
      <c r="AG151" s="328"/>
      <c r="AH151" s="223"/>
      <c r="AI151" s="168">
        <v>160</v>
      </c>
      <c r="AJ151" s="328"/>
      <c r="AK151" s="223"/>
      <c r="AL151" s="168">
        <v>160</v>
      </c>
      <c r="AM151" s="328"/>
      <c r="AN151" s="223"/>
      <c r="AO151" s="168">
        <v>160</v>
      </c>
      <c r="AP151" s="328"/>
      <c r="AQ151" s="223"/>
      <c r="AR151" s="168">
        <v>160</v>
      </c>
      <c r="AS151" s="328"/>
      <c r="AT151" s="223"/>
      <c r="AU151" s="168">
        <v>160</v>
      </c>
      <c r="AV151" s="328"/>
      <c r="AW151" s="223"/>
      <c r="AX151" s="168">
        <v>160</v>
      </c>
      <c r="AY151" s="328"/>
      <c r="AZ151" s="223"/>
      <c r="BA151" s="168">
        <v>160</v>
      </c>
      <c r="BB151" s="328"/>
      <c r="BC151" s="223"/>
      <c r="BD151" s="168">
        <v>160</v>
      </c>
      <c r="BE151" s="328"/>
      <c r="BF151" s="223"/>
      <c r="BG151" s="168">
        <v>160</v>
      </c>
      <c r="BH151" s="328"/>
      <c r="BI151" s="223"/>
      <c r="BJ151" s="168">
        <v>160</v>
      </c>
      <c r="BK151" s="328"/>
      <c r="BL151" s="223"/>
      <c r="BM151" s="280">
        <f t="shared" si="130"/>
        <v>0</v>
      </c>
      <c r="BN151" s="279">
        <f t="shared" si="131"/>
        <v>0</v>
      </c>
      <c r="BO151" s="280">
        <f t="shared" si="132"/>
        <v>0</v>
      </c>
      <c r="BP151" s="281">
        <f t="shared" si="133"/>
        <v>0</v>
      </c>
      <c r="BQ151" s="1"/>
      <c r="BR151" s="1"/>
      <c r="BS151" s="164">
        <v>160</v>
      </c>
      <c r="BT151" s="327"/>
      <c r="BU151" s="177"/>
      <c r="BV151" s="164">
        <v>160</v>
      </c>
      <c r="BW151" s="327"/>
      <c r="BX151" s="177"/>
      <c r="BY151" s="164">
        <v>160</v>
      </c>
      <c r="BZ151" s="327"/>
      <c r="CA151" s="177"/>
      <c r="CB151" s="164">
        <v>160</v>
      </c>
      <c r="CC151" s="327"/>
      <c r="CD151" s="177"/>
      <c r="CE151" s="164">
        <v>160</v>
      </c>
      <c r="CF151" s="327"/>
      <c r="CG151" s="177"/>
      <c r="CH151" s="164">
        <v>160</v>
      </c>
      <c r="CI151" s="327"/>
      <c r="CJ151" s="177"/>
      <c r="CK151" s="164">
        <v>160</v>
      </c>
      <c r="CL151" s="327"/>
      <c r="CM151" s="177"/>
      <c r="CN151" s="164">
        <v>160</v>
      </c>
      <c r="CO151" s="327"/>
      <c r="CP151" s="177"/>
      <c r="CQ151" s="164">
        <v>160</v>
      </c>
      <c r="CR151" s="327"/>
      <c r="CS151" s="177"/>
      <c r="CT151" s="164">
        <v>160</v>
      </c>
      <c r="CU151" s="327"/>
      <c r="CV151" s="177"/>
      <c r="CW151" s="164">
        <v>160</v>
      </c>
      <c r="CX151" s="327"/>
      <c r="CY151" s="177"/>
      <c r="CZ151" s="164">
        <v>160</v>
      </c>
      <c r="DA151" s="327"/>
      <c r="DB151" s="177"/>
      <c r="DC151" s="278">
        <f t="shared" si="134"/>
        <v>0</v>
      </c>
      <c r="DD151" s="279">
        <f t="shared" si="135"/>
        <v>0</v>
      </c>
      <c r="DE151" s="280">
        <f t="shared" si="136"/>
        <v>0</v>
      </c>
      <c r="DF151" s="281">
        <f t="shared" si="137"/>
        <v>0</v>
      </c>
      <c r="DG151" s="1"/>
      <c r="DH151" s="1"/>
      <c r="DI151" s="164">
        <v>160</v>
      </c>
      <c r="DJ151" s="327"/>
      <c r="DK151" s="177"/>
      <c r="DL151" s="164">
        <v>160</v>
      </c>
      <c r="DM151" s="327"/>
      <c r="DN151" s="177"/>
      <c r="DO151" s="164">
        <v>160</v>
      </c>
      <c r="DP151" s="327"/>
      <c r="DQ151" s="177"/>
      <c r="DR151" s="164">
        <v>160</v>
      </c>
      <c r="DS151" s="327"/>
      <c r="DT151" s="177"/>
      <c r="DU151" s="164">
        <v>160</v>
      </c>
      <c r="DV151" s="327"/>
      <c r="DW151" s="177"/>
      <c r="DX151" s="164">
        <v>160</v>
      </c>
      <c r="DY151" s="327"/>
      <c r="DZ151" s="177"/>
      <c r="EA151" s="164">
        <v>160</v>
      </c>
      <c r="EB151" s="327"/>
      <c r="EC151" s="177"/>
      <c r="ED151" s="164">
        <v>160</v>
      </c>
      <c r="EE151" s="327"/>
      <c r="EF151" s="177"/>
      <c r="EG151" s="164">
        <v>160</v>
      </c>
      <c r="EH151" s="327"/>
      <c r="EI151" s="177"/>
      <c r="EJ151" s="164">
        <v>160</v>
      </c>
      <c r="EK151" s="327"/>
      <c r="EL151" s="177"/>
      <c r="EM151" s="164">
        <v>160</v>
      </c>
      <c r="EN151" s="327"/>
      <c r="EO151" s="177"/>
      <c r="EP151" s="164">
        <v>160</v>
      </c>
      <c r="EQ151" s="327"/>
      <c r="ER151" s="177"/>
      <c r="ES151" s="278">
        <f t="shared" si="138"/>
        <v>0</v>
      </c>
      <c r="ET151" s="279">
        <f t="shared" si="139"/>
        <v>0</v>
      </c>
      <c r="EU151" s="280">
        <f t="shared" si="140"/>
        <v>0</v>
      </c>
      <c r="EV151" s="281">
        <f t="shared" si="141"/>
        <v>0</v>
      </c>
      <c r="EW151" s="1"/>
      <c r="EX151" s="1"/>
      <c r="EY151" s="164">
        <v>160</v>
      </c>
      <c r="EZ151" s="327"/>
      <c r="FA151" s="177"/>
      <c r="FB151" s="164">
        <v>160</v>
      </c>
      <c r="FC151" s="327"/>
      <c r="FD151" s="177"/>
      <c r="FE151" s="164">
        <v>160</v>
      </c>
      <c r="FF151" s="327"/>
      <c r="FG151" s="177"/>
      <c r="FH151" s="164">
        <v>160</v>
      </c>
      <c r="FI151" s="327"/>
      <c r="FJ151" s="177"/>
      <c r="FK151" s="164">
        <v>160</v>
      </c>
      <c r="FL151" s="327"/>
      <c r="FM151" s="177"/>
      <c r="FN151" s="164">
        <v>160</v>
      </c>
      <c r="FO151" s="327"/>
      <c r="FP151" s="177"/>
      <c r="FQ151" s="164">
        <v>160</v>
      </c>
      <c r="FR151" s="327"/>
      <c r="FS151" s="177"/>
      <c r="FT151" s="164">
        <v>160</v>
      </c>
      <c r="FU151" s="327"/>
      <c r="FV151" s="177"/>
      <c r="FW151" s="164">
        <v>160</v>
      </c>
      <c r="FX151" s="327"/>
      <c r="FY151" s="177"/>
      <c r="FZ151" s="164">
        <v>160</v>
      </c>
      <c r="GA151" s="327"/>
      <c r="GB151" s="177"/>
      <c r="GC151" s="164">
        <v>160</v>
      </c>
      <c r="GD151" s="327"/>
      <c r="GE151" s="177"/>
      <c r="GF151" s="164">
        <v>160</v>
      </c>
      <c r="GG151" s="327"/>
      <c r="GH151" s="177"/>
      <c r="GI151" s="278">
        <f t="shared" si="142"/>
        <v>0</v>
      </c>
      <c r="GJ151" s="279">
        <f t="shared" si="143"/>
        <v>0</v>
      </c>
      <c r="GK151" s="280">
        <f t="shared" si="144"/>
        <v>0</v>
      </c>
      <c r="GL151" s="281">
        <f t="shared" si="145"/>
        <v>0</v>
      </c>
      <c r="GM151" s="1"/>
      <c r="GN151" s="1"/>
      <c r="GO151" s="164">
        <v>160</v>
      </c>
      <c r="GP151" s="327"/>
      <c r="GQ151" s="177"/>
      <c r="GR151" s="164">
        <v>160</v>
      </c>
      <c r="GS151" s="327"/>
      <c r="GT151" s="177"/>
      <c r="GU151" s="164">
        <v>160</v>
      </c>
      <c r="GV151" s="327"/>
      <c r="GW151" s="177"/>
      <c r="GX151" s="164">
        <v>160</v>
      </c>
      <c r="GY151" s="327"/>
      <c r="GZ151" s="177"/>
      <c r="HA151" s="164">
        <v>160</v>
      </c>
      <c r="HB151" s="327"/>
      <c r="HC151" s="177"/>
      <c r="HD151" s="164">
        <v>160</v>
      </c>
      <c r="HE151" s="327"/>
      <c r="HF151" s="177"/>
      <c r="HG151" s="164">
        <v>160</v>
      </c>
      <c r="HH151" s="327"/>
      <c r="HI151" s="177"/>
      <c r="HJ151" s="164">
        <v>160</v>
      </c>
      <c r="HK151" s="327"/>
      <c r="HL151" s="177"/>
      <c r="HM151" s="164">
        <v>160</v>
      </c>
      <c r="HN151" s="327"/>
      <c r="HO151" s="177"/>
      <c r="HP151" s="164">
        <v>160</v>
      </c>
      <c r="HQ151" s="327"/>
      <c r="HR151" s="177"/>
      <c r="HS151" s="164">
        <v>160</v>
      </c>
      <c r="HT151" s="327"/>
      <c r="HU151" s="177"/>
      <c r="HV151" s="164">
        <v>160</v>
      </c>
      <c r="HW151" s="327"/>
      <c r="HX151" s="177"/>
      <c r="HY151" s="278">
        <f t="shared" si="146"/>
        <v>0</v>
      </c>
      <c r="HZ151" s="279">
        <f t="shared" si="147"/>
        <v>0</v>
      </c>
      <c r="IA151" s="280">
        <f t="shared" si="148"/>
        <v>0</v>
      </c>
      <c r="IB151" s="281">
        <f t="shared" si="149"/>
        <v>0</v>
      </c>
      <c r="IC151" s="1"/>
      <c r="ID151" s="1"/>
      <c r="IE151" s="164">
        <v>160</v>
      </c>
      <c r="IF151" s="327"/>
      <c r="IG151" s="177"/>
      <c r="IH151" s="164">
        <v>160</v>
      </c>
      <c r="II151" s="327"/>
      <c r="IJ151" s="177"/>
      <c r="IK151" s="164">
        <v>160</v>
      </c>
      <c r="IL151" s="327"/>
      <c r="IM151" s="177"/>
      <c r="IN151" s="164">
        <v>160</v>
      </c>
      <c r="IO151" s="327"/>
      <c r="IP151" s="177"/>
      <c r="IQ151" s="164">
        <v>160</v>
      </c>
      <c r="IR151" s="327"/>
      <c r="IS151" s="177"/>
      <c r="IT151" s="164">
        <v>160</v>
      </c>
      <c r="IU151" s="327"/>
      <c r="IV151" s="177"/>
      <c r="IW151" s="164">
        <v>160</v>
      </c>
      <c r="IX151" s="327"/>
      <c r="IY151" s="177"/>
      <c r="IZ151" s="164">
        <v>160</v>
      </c>
      <c r="JA151" s="327"/>
      <c r="JB151" s="177"/>
      <c r="JC151" s="164">
        <v>160</v>
      </c>
      <c r="JD151" s="327"/>
      <c r="JE151" s="177"/>
      <c r="JF151" s="164">
        <v>160</v>
      </c>
      <c r="JG151" s="327"/>
      <c r="JH151" s="177"/>
      <c r="JI151" s="164">
        <v>160</v>
      </c>
      <c r="JJ151" s="327"/>
      <c r="JK151" s="177"/>
      <c r="JL151" s="164">
        <v>160</v>
      </c>
      <c r="JM151" s="327"/>
      <c r="JN151" s="177"/>
      <c r="JO151" s="278">
        <f t="shared" si="150"/>
        <v>0</v>
      </c>
      <c r="JP151" s="279">
        <f t="shared" si="151"/>
        <v>0</v>
      </c>
      <c r="JQ151" s="280">
        <f t="shared" si="152"/>
        <v>0</v>
      </c>
      <c r="JR151" s="281">
        <f t="shared" si="153"/>
        <v>0</v>
      </c>
      <c r="JS151" s="1"/>
      <c r="JT151" s="1"/>
      <c r="JU151" s="164">
        <v>160</v>
      </c>
      <c r="JV151" s="327"/>
      <c r="JW151" s="177"/>
      <c r="JX151" s="164">
        <v>160</v>
      </c>
      <c r="JY151" s="327"/>
      <c r="JZ151" s="177"/>
      <c r="KA151" s="164">
        <v>160</v>
      </c>
      <c r="KB151" s="327"/>
      <c r="KC151" s="177"/>
      <c r="KD151" s="164">
        <v>160</v>
      </c>
      <c r="KE151" s="327"/>
      <c r="KF151" s="177"/>
      <c r="KG151" s="164">
        <v>160</v>
      </c>
      <c r="KH151" s="327"/>
      <c r="KI151" s="177"/>
      <c r="KJ151" s="164">
        <v>160</v>
      </c>
      <c r="KK151" s="327"/>
      <c r="KL151" s="177"/>
      <c r="KM151" s="164">
        <v>160</v>
      </c>
      <c r="KN151" s="327"/>
      <c r="KO151" s="177"/>
      <c r="KP151" s="164">
        <v>160</v>
      </c>
      <c r="KQ151" s="327"/>
      <c r="KR151" s="177"/>
      <c r="KS151" s="164">
        <v>160</v>
      </c>
      <c r="KT151" s="327"/>
      <c r="KU151" s="177"/>
      <c r="KV151" s="164">
        <v>160</v>
      </c>
      <c r="KW151" s="327"/>
      <c r="KX151" s="177"/>
      <c r="KY151" s="164">
        <v>160</v>
      </c>
      <c r="KZ151" s="327"/>
      <c r="LA151" s="177"/>
      <c r="LB151" s="164">
        <v>160</v>
      </c>
      <c r="LC151" s="327"/>
      <c r="LD151" s="177"/>
      <c r="LE151" s="278">
        <f t="shared" si="154"/>
        <v>0</v>
      </c>
      <c r="LF151" s="279">
        <f t="shared" si="155"/>
        <v>0</v>
      </c>
      <c r="LG151" s="280">
        <f t="shared" si="156"/>
        <v>0</v>
      </c>
      <c r="LH151" s="281">
        <f t="shared" si="157"/>
        <v>0</v>
      </c>
      <c r="LI151" s="1"/>
      <c r="LJ151" s="1"/>
      <c r="LK151" s="164">
        <v>160</v>
      </c>
      <c r="LL151" s="327"/>
      <c r="LM151" s="177"/>
      <c r="LN151" s="164">
        <v>160</v>
      </c>
      <c r="LO151" s="327"/>
      <c r="LP151" s="177"/>
      <c r="LQ151" s="164">
        <v>160</v>
      </c>
      <c r="LR151" s="327"/>
      <c r="LS151" s="177"/>
      <c r="LT151" s="164">
        <v>160</v>
      </c>
      <c r="LU151" s="327"/>
      <c r="LV151" s="177"/>
      <c r="LW151" s="164">
        <v>160</v>
      </c>
      <c r="LX151" s="327"/>
      <c r="LY151" s="177"/>
      <c r="LZ151" s="164">
        <v>160</v>
      </c>
      <c r="MA151" s="327"/>
      <c r="MB151" s="177"/>
      <c r="MC151" s="164">
        <v>160</v>
      </c>
      <c r="MD151" s="327"/>
      <c r="ME151" s="177"/>
      <c r="MF151" s="164">
        <v>160</v>
      </c>
      <c r="MG151" s="327"/>
      <c r="MH151" s="177"/>
      <c r="MI151" s="164">
        <v>160</v>
      </c>
      <c r="MJ151" s="327"/>
      <c r="MK151" s="177"/>
      <c r="ML151" s="164">
        <v>160</v>
      </c>
      <c r="MM151" s="327"/>
      <c r="MN151" s="177"/>
      <c r="MO151" s="164">
        <v>160</v>
      </c>
      <c r="MP151" s="327"/>
      <c r="MQ151" s="177"/>
      <c r="MR151" s="164">
        <v>160</v>
      </c>
      <c r="MS151" s="327"/>
      <c r="MT151" s="177"/>
      <c r="MU151" s="278">
        <f t="shared" si="158"/>
        <v>0</v>
      </c>
      <c r="MV151" s="279">
        <f t="shared" si="159"/>
        <v>0</v>
      </c>
      <c r="MW151" s="280">
        <f t="shared" si="160"/>
        <v>0</v>
      </c>
      <c r="MX151" s="281">
        <f t="shared" si="161"/>
        <v>0</v>
      </c>
      <c r="MY151" s="1"/>
      <c r="MZ151" s="1"/>
      <c r="NA151" s="164">
        <v>160</v>
      </c>
      <c r="NB151" s="327"/>
      <c r="NC151" s="177"/>
      <c r="ND151" s="164">
        <v>160</v>
      </c>
      <c r="NE151" s="327"/>
      <c r="NF151" s="177"/>
      <c r="NG151" s="164">
        <v>160</v>
      </c>
      <c r="NH151" s="327"/>
      <c r="NI151" s="177"/>
      <c r="NJ151" s="164">
        <v>160</v>
      </c>
      <c r="NK151" s="327"/>
      <c r="NL151" s="177"/>
      <c r="NM151" s="164">
        <v>160</v>
      </c>
      <c r="NN151" s="327"/>
      <c r="NO151" s="177"/>
      <c r="NP151" s="164">
        <v>160</v>
      </c>
      <c r="NQ151" s="327"/>
      <c r="NR151" s="177"/>
      <c r="NS151" s="164">
        <v>160</v>
      </c>
      <c r="NT151" s="327"/>
      <c r="NU151" s="177"/>
      <c r="NV151" s="164">
        <v>160</v>
      </c>
      <c r="NW151" s="327"/>
      <c r="NX151" s="177"/>
      <c r="NY151" s="164">
        <v>160</v>
      </c>
      <c r="NZ151" s="327"/>
      <c r="OA151" s="177"/>
      <c r="OB151" s="164">
        <v>160</v>
      </c>
      <c r="OC151" s="327"/>
      <c r="OD151" s="177"/>
      <c r="OE151" s="164">
        <v>160</v>
      </c>
      <c r="OF151" s="327"/>
      <c r="OG151" s="177"/>
      <c r="OH151" s="164">
        <v>160</v>
      </c>
      <c r="OI151" s="327"/>
      <c r="OJ151" s="177"/>
      <c r="OK151" s="278">
        <f t="shared" si="162"/>
        <v>0</v>
      </c>
      <c r="OL151" s="279">
        <f t="shared" si="163"/>
        <v>0</v>
      </c>
      <c r="OM151" s="280">
        <f t="shared" si="164"/>
        <v>0</v>
      </c>
      <c r="ON151" s="281">
        <f t="shared" si="165"/>
        <v>0</v>
      </c>
      <c r="OO151" s="1"/>
      <c r="OP151" s="1"/>
      <c r="OQ151" s="283" t="s">
        <v>297</v>
      </c>
      <c r="OR151" s="354">
        <v>160</v>
      </c>
      <c r="OS151" s="327"/>
      <c r="OT151" s="177"/>
      <c r="OU151" s="278">
        <f t="shared" si="166"/>
        <v>0</v>
      </c>
      <c r="OV151" s="281">
        <f t="shared" si="167"/>
        <v>0</v>
      </c>
      <c r="OW151" s="280">
        <f t="shared" si="168"/>
        <v>0</v>
      </c>
      <c r="OX151" s="281">
        <f t="shared" si="169"/>
        <v>0</v>
      </c>
      <c r="OY151" s="293"/>
      <c r="OZ151" s="1"/>
      <c r="PA151" s="1"/>
      <c r="PB151" s="274">
        <f t="shared" si="170"/>
        <v>0</v>
      </c>
      <c r="PC151" s="275">
        <f t="shared" si="171"/>
        <v>0</v>
      </c>
      <c r="PD151" s="280">
        <f t="shared" si="172"/>
        <v>0</v>
      </c>
      <c r="PE151" s="281">
        <f t="shared" si="173"/>
        <v>0</v>
      </c>
      <c r="PF151" s="276">
        <f t="shared" si="174"/>
        <v>0</v>
      </c>
      <c r="PG151" s="277">
        <f t="shared" si="175"/>
        <v>0</v>
      </c>
      <c r="PH151" s="280">
        <f t="shared" si="176"/>
        <v>0</v>
      </c>
      <c r="PI151" s="279">
        <f t="shared" si="177"/>
        <v>0</v>
      </c>
      <c r="PJ151" s="406">
        <f t="shared" si="178"/>
        <v>0</v>
      </c>
      <c r="PK151" s="368">
        <f t="shared" si="179"/>
        <v>0</v>
      </c>
      <c r="PL151" s="409" t="s">
        <v>338</v>
      </c>
      <c r="PM151" s="373" t="s">
        <v>338</v>
      </c>
      <c r="PN151" s="406">
        <f t="shared" si="180"/>
        <v>0</v>
      </c>
      <c r="PO151" s="368">
        <f t="shared" si="181"/>
        <v>0</v>
      </c>
      <c r="PR151" s="1"/>
    </row>
    <row r="152" spans="2:434" s="26" customFormat="1" ht="15" hidden="1" customHeight="1" x14ac:dyDescent="0.25">
      <c r="B152" s="118"/>
      <c r="C152" s="1092"/>
      <c r="D152" s="1093"/>
      <c r="E152" s="590"/>
      <c r="F152" s="656"/>
      <c r="G152" s="591"/>
      <c r="H152" s="119"/>
      <c r="I152" s="112">
        <f>INT(ROUND(F152,2)*(IF(RIGHT(G152,1)="*",data!$J$3*H152+(IF(H152&gt;0, data!$K$3,0)),(IF(G152&gt;0,data!$J$3*RIGHT(G152,5)+data!$K$3,0)))))</f>
        <v>0</v>
      </c>
      <c r="J152" s="112">
        <f t="shared" si="128"/>
        <v>0</v>
      </c>
      <c r="K152" s="112"/>
      <c r="L152" s="537"/>
      <c r="M152" s="536"/>
      <c r="N152" s="112">
        <f>INT(ROUND(F152,2)*(IF(J152&gt;0,(IF(L152="ano",data!$J$6,0)),0)))</f>
        <v>0</v>
      </c>
      <c r="O152" s="114">
        <f t="shared" si="125"/>
        <v>0</v>
      </c>
      <c r="P152" s="123">
        <f t="shared" si="126"/>
        <v>0</v>
      </c>
      <c r="R152" s="116" t="str">
        <f t="shared" si="123"/>
        <v/>
      </c>
      <c r="S152" s="688"/>
      <c r="T152" s="117" t="s">
        <v>338</v>
      </c>
      <c r="U152" s="377" t="str">
        <f t="shared" si="124"/>
        <v/>
      </c>
      <c r="V152" s="26">
        <f t="shared" si="127"/>
        <v>0</v>
      </c>
      <c r="W152" s="26">
        <f t="shared" si="129"/>
        <v>0</v>
      </c>
      <c r="X152" s="26">
        <f>IF(OR(G152=data!$I$18,G152=data!$I$19,G152=data!$I$20,G152=data!$I$21,G152=data!$I$22,G152=data!$I$23,G152=data!$I$24,G152=data!$I$25,G152=data!$I$26,G152=data!$I$27,G152=data!$I$28,G152=data!$I$29,G152=data!$I$30,G152=data!$I$31,G152=data!$I$32,G152=data!$I$33,G152=data!$I$34,G152=data!$I$35,G152=data!$I$36,G152=data!$I$37,G152=data!$I$38,G152=data!$I$39,G152=data!$I$40,G152=data!$I$41,G152=data!$I$42,G152=data!$I$43,G152=data!$I$44),1,0)</f>
        <v>0</v>
      </c>
      <c r="Z152" s="173" t="s">
        <v>297</v>
      </c>
      <c r="AA152" s="10"/>
      <c r="AB152" s="10"/>
      <c r="AC152" s="560">
        <v>160</v>
      </c>
      <c r="AD152" s="561"/>
      <c r="AE152" s="562"/>
      <c r="AF152" s="560">
        <v>160</v>
      </c>
      <c r="AG152" s="561"/>
      <c r="AH152" s="562"/>
      <c r="AI152" s="560">
        <v>160</v>
      </c>
      <c r="AJ152" s="561"/>
      <c r="AK152" s="562"/>
      <c r="AL152" s="560">
        <v>160</v>
      </c>
      <c r="AM152" s="561"/>
      <c r="AN152" s="562"/>
      <c r="AO152" s="560">
        <v>160</v>
      </c>
      <c r="AP152" s="561"/>
      <c r="AQ152" s="562"/>
      <c r="AR152" s="560">
        <v>160</v>
      </c>
      <c r="AS152" s="561"/>
      <c r="AT152" s="562"/>
      <c r="AU152" s="560">
        <v>160</v>
      </c>
      <c r="AV152" s="561"/>
      <c r="AW152" s="562"/>
      <c r="AX152" s="560">
        <v>160</v>
      </c>
      <c r="AY152" s="561"/>
      <c r="AZ152" s="562"/>
      <c r="BA152" s="560">
        <v>160</v>
      </c>
      <c r="BB152" s="561"/>
      <c r="BC152" s="562"/>
      <c r="BD152" s="560">
        <v>160</v>
      </c>
      <c r="BE152" s="561"/>
      <c r="BF152" s="562"/>
      <c r="BG152" s="560">
        <v>160</v>
      </c>
      <c r="BH152" s="561"/>
      <c r="BI152" s="562"/>
      <c r="BJ152" s="560">
        <v>160</v>
      </c>
      <c r="BK152" s="561"/>
      <c r="BL152" s="562"/>
      <c r="BM152" s="280">
        <f t="shared" si="130"/>
        <v>0</v>
      </c>
      <c r="BN152" s="279">
        <f t="shared" si="131"/>
        <v>0</v>
      </c>
      <c r="BO152" s="280">
        <f t="shared" si="132"/>
        <v>0</v>
      </c>
      <c r="BP152" s="281">
        <f t="shared" si="133"/>
        <v>0</v>
      </c>
      <c r="BQ152" s="1"/>
      <c r="BR152" s="1"/>
      <c r="BS152" s="174">
        <v>160</v>
      </c>
      <c r="BT152" s="573"/>
      <c r="BU152" s="175"/>
      <c r="BV152" s="174">
        <v>160</v>
      </c>
      <c r="BW152" s="573"/>
      <c r="BX152" s="175"/>
      <c r="BY152" s="174">
        <v>160</v>
      </c>
      <c r="BZ152" s="573"/>
      <c r="CA152" s="175"/>
      <c r="CB152" s="174">
        <v>160</v>
      </c>
      <c r="CC152" s="573"/>
      <c r="CD152" s="175"/>
      <c r="CE152" s="174">
        <v>160</v>
      </c>
      <c r="CF152" s="573"/>
      <c r="CG152" s="175"/>
      <c r="CH152" s="174">
        <v>160</v>
      </c>
      <c r="CI152" s="573"/>
      <c r="CJ152" s="175"/>
      <c r="CK152" s="174">
        <v>160</v>
      </c>
      <c r="CL152" s="573"/>
      <c r="CM152" s="175"/>
      <c r="CN152" s="174">
        <v>160</v>
      </c>
      <c r="CO152" s="573"/>
      <c r="CP152" s="175"/>
      <c r="CQ152" s="174">
        <v>160</v>
      </c>
      <c r="CR152" s="573"/>
      <c r="CS152" s="175"/>
      <c r="CT152" s="174">
        <v>160</v>
      </c>
      <c r="CU152" s="573"/>
      <c r="CV152" s="175"/>
      <c r="CW152" s="174">
        <v>160</v>
      </c>
      <c r="CX152" s="573"/>
      <c r="CY152" s="175"/>
      <c r="CZ152" s="174">
        <v>160</v>
      </c>
      <c r="DA152" s="573"/>
      <c r="DB152" s="175"/>
      <c r="DC152" s="278">
        <f t="shared" si="134"/>
        <v>0</v>
      </c>
      <c r="DD152" s="279">
        <f t="shared" si="135"/>
        <v>0</v>
      </c>
      <c r="DE152" s="280">
        <f t="shared" si="136"/>
        <v>0</v>
      </c>
      <c r="DF152" s="281">
        <f t="shared" si="137"/>
        <v>0</v>
      </c>
      <c r="DG152" s="1"/>
      <c r="DH152" s="1"/>
      <c r="DI152" s="174">
        <v>160</v>
      </c>
      <c r="DJ152" s="573"/>
      <c r="DK152" s="175"/>
      <c r="DL152" s="174">
        <v>160</v>
      </c>
      <c r="DM152" s="573"/>
      <c r="DN152" s="175"/>
      <c r="DO152" s="174">
        <v>160</v>
      </c>
      <c r="DP152" s="573"/>
      <c r="DQ152" s="175"/>
      <c r="DR152" s="174">
        <v>160</v>
      </c>
      <c r="DS152" s="573"/>
      <c r="DT152" s="175"/>
      <c r="DU152" s="174">
        <v>160</v>
      </c>
      <c r="DV152" s="573"/>
      <c r="DW152" s="175"/>
      <c r="DX152" s="174">
        <v>160</v>
      </c>
      <c r="DY152" s="573"/>
      <c r="DZ152" s="175"/>
      <c r="EA152" s="174">
        <v>160</v>
      </c>
      <c r="EB152" s="573"/>
      <c r="EC152" s="175"/>
      <c r="ED152" s="174">
        <v>160</v>
      </c>
      <c r="EE152" s="573"/>
      <c r="EF152" s="175"/>
      <c r="EG152" s="174">
        <v>160</v>
      </c>
      <c r="EH152" s="573"/>
      <c r="EI152" s="175"/>
      <c r="EJ152" s="174">
        <v>160</v>
      </c>
      <c r="EK152" s="573"/>
      <c r="EL152" s="175"/>
      <c r="EM152" s="174">
        <v>160</v>
      </c>
      <c r="EN152" s="573"/>
      <c r="EO152" s="175"/>
      <c r="EP152" s="174">
        <v>160</v>
      </c>
      <c r="EQ152" s="573"/>
      <c r="ER152" s="175"/>
      <c r="ES152" s="278">
        <f t="shared" si="138"/>
        <v>0</v>
      </c>
      <c r="ET152" s="279">
        <f t="shared" si="139"/>
        <v>0</v>
      </c>
      <c r="EU152" s="280">
        <f t="shared" si="140"/>
        <v>0</v>
      </c>
      <c r="EV152" s="281">
        <f t="shared" si="141"/>
        <v>0</v>
      </c>
      <c r="EW152" s="1"/>
      <c r="EX152" s="1"/>
      <c r="EY152" s="174">
        <v>160</v>
      </c>
      <c r="EZ152" s="573"/>
      <c r="FA152" s="175"/>
      <c r="FB152" s="174">
        <v>160</v>
      </c>
      <c r="FC152" s="573"/>
      <c r="FD152" s="175"/>
      <c r="FE152" s="174">
        <v>160</v>
      </c>
      <c r="FF152" s="573"/>
      <c r="FG152" s="175"/>
      <c r="FH152" s="174">
        <v>160</v>
      </c>
      <c r="FI152" s="573"/>
      <c r="FJ152" s="175"/>
      <c r="FK152" s="174">
        <v>160</v>
      </c>
      <c r="FL152" s="573"/>
      <c r="FM152" s="175"/>
      <c r="FN152" s="174">
        <v>160</v>
      </c>
      <c r="FO152" s="573"/>
      <c r="FP152" s="175"/>
      <c r="FQ152" s="174">
        <v>160</v>
      </c>
      <c r="FR152" s="573"/>
      <c r="FS152" s="175"/>
      <c r="FT152" s="174">
        <v>160</v>
      </c>
      <c r="FU152" s="573"/>
      <c r="FV152" s="175"/>
      <c r="FW152" s="174">
        <v>160</v>
      </c>
      <c r="FX152" s="573"/>
      <c r="FY152" s="175"/>
      <c r="FZ152" s="174">
        <v>160</v>
      </c>
      <c r="GA152" s="573"/>
      <c r="GB152" s="175"/>
      <c r="GC152" s="174">
        <v>160</v>
      </c>
      <c r="GD152" s="573"/>
      <c r="GE152" s="175"/>
      <c r="GF152" s="174">
        <v>160</v>
      </c>
      <c r="GG152" s="573"/>
      <c r="GH152" s="175"/>
      <c r="GI152" s="278">
        <f t="shared" si="142"/>
        <v>0</v>
      </c>
      <c r="GJ152" s="279">
        <f t="shared" si="143"/>
        <v>0</v>
      </c>
      <c r="GK152" s="280">
        <f t="shared" si="144"/>
        <v>0</v>
      </c>
      <c r="GL152" s="281">
        <f t="shared" si="145"/>
        <v>0</v>
      </c>
      <c r="GM152" s="1"/>
      <c r="GN152" s="1"/>
      <c r="GO152" s="174">
        <v>160</v>
      </c>
      <c r="GP152" s="573"/>
      <c r="GQ152" s="175"/>
      <c r="GR152" s="174">
        <v>160</v>
      </c>
      <c r="GS152" s="573"/>
      <c r="GT152" s="175"/>
      <c r="GU152" s="174">
        <v>160</v>
      </c>
      <c r="GV152" s="573"/>
      <c r="GW152" s="175"/>
      <c r="GX152" s="174">
        <v>160</v>
      </c>
      <c r="GY152" s="573"/>
      <c r="GZ152" s="175"/>
      <c r="HA152" s="174">
        <v>160</v>
      </c>
      <c r="HB152" s="573"/>
      <c r="HC152" s="175"/>
      <c r="HD152" s="174">
        <v>160</v>
      </c>
      <c r="HE152" s="573"/>
      <c r="HF152" s="175"/>
      <c r="HG152" s="174">
        <v>160</v>
      </c>
      <c r="HH152" s="573"/>
      <c r="HI152" s="175"/>
      <c r="HJ152" s="174">
        <v>160</v>
      </c>
      <c r="HK152" s="573"/>
      <c r="HL152" s="175"/>
      <c r="HM152" s="174">
        <v>160</v>
      </c>
      <c r="HN152" s="573"/>
      <c r="HO152" s="175"/>
      <c r="HP152" s="174">
        <v>160</v>
      </c>
      <c r="HQ152" s="573"/>
      <c r="HR152" s="175"/>
      <c r="HS152" s="174">
        <v>160</v>
      </c>
      <c r="HT152" s="573"/>
      <c r="HU152" s="175"/>
      <c r="HV152" s="174">
        <v>160</v>
      </c>
      <c r="HW152" s="573"/>
      <c r="HX152" s="175"/>
      <c r="HY152" s="278">
        <f t="shared" si="146"/>
        <v>0</v>
      </c>
      <c r="HZ152" s="279">
        <f t="shared" si="147"/>
        <v>0</v>
      </c>
      <c r="IA152" s="280">
        <f t="shared" si="148"/>
        <v>0</v>
      </c>
      <c r="IB152" s="281">
        <f t="shared" si="149"/>
        <v>0</v>
      </c>
      <c r="IC152" s="1"/>
      <c r="ID152" s="1"/>
      <c r="IE152" s="174">
        <v>160</v>
      </c>
      <c r="IF152" s="573"/>
      <c r="IG152" s="175"/>
      <c r="IH152" s="174">
        <v>160</v>
      </c>
      <c r="II152" s="573"/>
      <c r="IJ152" s="175"/>
      <c r="IK152" s="174">
        <v>160</v>
      </c>
      <c r="IL152" s="573"/>
      <c r="IM152" s="175"/>
      <c r="IN152" s="174">
        <v>160</v>
      </c>
      <c r="IO152" s="573"/>
      <c r="IP152" s="175"/>
      <c r="IQ152" s="174">
        <v>160</v>
      </c>
      <c r="IR152" s="573"/>
      <c r="IS152" s="175"/>
      <c r="IT152" s="174">
        <v>160</v>
      </c>
      <c r="IU152" s="573"/>
      <c r="IV152" s="175"/>
      <c r="IW152" s="174">
        <v>160</v>
      </c>
      <c r="IX152" s="573"/>
      <c r="IY152" s="175"/>
      <c r="IZ152" s="174">
        <v>160</v>
      </c>
      <c r="JA152" s="573"/>
      <c r="JB152" s="175"/>
      <c r="JC152" s="174">
        <v>160</v>
      </c>
      <c r="JD152" s="573"/>
      <c r="JE152" s="175"/>
      <c r="JF152" s="174">
        <v>160</v>
      </c>
      <c r="JG152" s="573"/>
      <c r="JH152" s="175"/>
      <c r="JI152" s="174">
        <v>160</v>
      </c>
      <c r="JJ152" s="573"/>
      <c r="JK152" s="175"/>
      <c r="JL152" s="174">
        <v>160</v>
      </c>
      <c r="JM152" s="573"/>
      <c r="JN152" s="175"/>
      <c r="JO152" s="278">
        <f t="shared" si="150"/>
        <v>0</v>
      </c>
      <c r="JP152" s="279">
        <f t="shared" si="151"/>
        <v>0</v>
      </c>
      <c r="JQ152" s="280">
        <f t="shared" si="152"/>
        <v>0</v>
      </c>
      <c r="JR152" s="281">
        <f t="shared" si="153"/>
        <v>0</v>
      </c>
      <c r="JS152" s="1"/>
      <c r="JT152" s="1"/>
      <c r="JU152" s="174">
        <v>160</v>
      </c>
      <c r="JV152" s="573"/>
      <c r="JW152" s="175"/>
      <c r="JX152" s="174">
        <v>160</v>
      </c>
      <c r="JY152" s="573"/>
      <c r="JZ152" s="175"/>
      <c r="KA152" s="174">
        <v>160</v>
      </c>
      <c r="KB152" s="573"/>
      <c r="KC152" s="175"/>
      <c r="KD152" s="174">
        <v>160</v>
      </c>
      <c r="KE152" s="573"/>
      <c r="KF152" s="175"/>
      <c r="KG152" s="174">
        <v>160</v>
      </c>
      <c r="KH152" s="573"/>
      <c r="KI152" s="175"/>
      <c r="KJ152" s="174">
        <v>160</v>
      </c>
      <c r="KK152" s="573"/>
      <c r="KL152" s="175"/>
      <c r="KM152" s="174">
        <v>160</v>
      </c>
      <c r="KN152" s="573"/>
      <c r="KO152" s="175"/>
      <c r="KP152" s="174">
        <v>160</v>
      </c>
      <c r="KQ152" s="573"/>
      <c r="KR152" s="175"/>
      <c r="KS152" s="174">
        <v>160</v>
      </c>
      <c r="KT152" s="573"/>
      <c r="KU152" s="175"/>
      <c r="KV152" s="174">
        <v>160</v>
      </c>
      <c r="KW152" s="573"/>
      <c r="KX152" s="175"/>
      <c r="KY152" s="174">
        <v>160</v>
      </c>
      <c r="KZ152" s="573"/>
      <c r="LA152" s="175"/>
      <c r="LB152" s="174">
        <v>160</v>
      </c>
      <c r="LC152" s="573"/>
      <c r="LD152" s="175"/>
      <c r="LE152" s="278">
        <f t="shared" si="154"/>
        <v>0</v>
      </c>
      <c r="LF152" s="279">
        <f t="shared" si="155"/>
        <v>0</v>
      </c>
      <c r="LG152" s="280">
        <f t="shared" si="156"/>
        <v>0</v>
      </c>
      <c r="LH152" s="281">
        <f t="shared" si="157"/>
        <v>0</v>
      </c>
      <c r="LI152" s="1"/>
      <c r="LJ152" s="1"/>
      <c r="LK152" s="174">
        <v>160</v>
      </c>
      <c r="LL152" s="573"/>
      <c r="LM152" s="175"/>
      <c r="LN152" s="174">
        <v>160</v>
      </c>
      <c r="LO152" s="573"/>
      <c r="LP152" s="175"/>
      <c r="LQ152" s="174">
        <v>160</v>
      </c>
      <c r="LR152" s="573"/>
      <c r="LS152" s="175"/>
      <c r="LT152" s="174">
        <v>160</v>
      </c>
      <c r="LU152" s="573"/>
      <c r="LV152" s="175"/>
      <c r="LW152" s="174">
        <v>160</v>
      </c>
      <c r="LX152" s="573"/>
      <c r="LY152" s="175"/>
      <c r="LZ152" s="174">
        <v>160</v>
      </c>
      <c r="MA152" s="573"/>
      <c r="MB152" s="175"/>
      <c r="MC152" s="174">
        <v>160</v>
      </c>
      <c r="MD152" s="573"/>
      <c r="ME152" s="175"/>
      <c r="MF152" s="174">
        <v>160</v>
      </c>
      <c r="MG152" s="573"/>
      <c r="MH152" s="175"/>
      <c r="MI152" s="174">
        <v>160</v>
      </c>
      <c r="MJ152" s="573"/>
      <c r="MK152" s="175"/>
      <c r="ML152" s="174">
        <v>160</v>
      </c>
      <c r="MM152" s="573"/>
      <c r="MN152" s="175"/>
      <c r="MO152" s="174">
        <v>160</v>
      </c>
      <c r="MP152" s="573"/>
      <c r="MQ152" s="175"/>
      <c r="MR152" s="174">
        <v>160</v>
      </c>
      <c r="MS152" s="573"/>
      <c r="MT152" s="175"/>
      <c r="MU152" s="278">
        <f t="shared" si="158"/>
        <v>0</v>
      </c>
      <c r="MV152" s="279">
        <f t="shared" si="159"/>
        <v>0</v>
      </c>
      <c r="MW152" s="280">
        <f t="shared" si="160"/>
        <v>0</v>
      </c>
      <c r="MX152" s="281">
        <f t="shared" si="161"/>
        <v>0</v>
      </c>
      <c r="MY152" s="1"/>
      <c r="MZ152" s="1"/>
      <c r="NA152" s="174">
        <v>160</v>
      </c>
      <c r="NB152" s="573"/>
      <c r="NC152" s="175"/>
      <c r="ND152" s="174">
        <v>160</v>
      </c>
      <c r="NE152" s="573"/>
      <c r="NF152" s="175"/>
      <c r="NG152" s="174">
        <v>160</v>
      </c>
      <c r="NH152" s="573"/>
      <c r="NI152" s="175"/>
      <c r="NJ152" s="174">
        <v>160</v>
      </c>
      <c r="NK152" s="573"/>
      <c r="NL152" s="175"/>
      <c r="NM152" s="174">
        <v>160</v>
      </c>
      <c r="NN152" s="573"/>
      <c r="NO152" s="175"/>
      <c r="NP152" s="174">
        <v>160</v>
      </c>
      <c r="NQ152" s="573"/>
      <c r="NR152" s="175"/>
      <c r="NS152" s="174">
        <v>160</v>
      </c>
      <c r="NT152" s="573"/>
      <c r="NU152" s="175"/>
      <c r="NV152" s="174">
        <v>160</v>
      </c>
      <c r="NW152" s="573"/>
      <c r="NX152" s="175"/>
      <c r="NY152" s="174">
        <v>160</v>
      </c>
      <c r="NZ152" s="573"/>
      <c r="OA152" s="175"/>
      <c r="OB152" s="174">
        <v>160</v>
      </c>
      <c r="OC152" s="573"/>
      <c r="OD152" s="175"/>
      <c r="OE152" s="174">
        <v>160</v>
      </c>
      <c r="OF152" s="573"/>
      <c r="OG152" s="175"/>
      <c r="OH152" s="174">
        <v>160</v>
      </c>
      <c r="OI152" s="573"/>
      <c r="OJ152" s="175"/>
      <c r="OK152" s="278">
        <f t="shared" si="162"/>
        <v>0</v>
      </c>
      <c r="OL152" s="279">
        <f t="shared" si="163"/>
        <v>0</v>
      </c>
      <c r="OM152" s="280">
        <f t="shared" si="164"/>
        <v>0</v>
      </c>
      <c r="ON152" s="281">
        <f t="shared" si="165"/>
        <v>0</v>
      </c>
      <c r="OO152" s="1"/>
      <c r="OP152" s="1"/>
      <c r="OQ152" s="571" t="s">
        <v>297</v>
      </c>
      <c r="OR152" s="577">
        <v>160</v>
      </c>
      <c r="OS152" s="573"/>
      <c r="OT152" s="175"/>
      <c r="OU152" s="278">
        <f t="shared" si="166"/>
        <v>0</v>
      </c>
      <c r="OV152" s="281">
        <f t="shared" si="167"/>
        <v>0</v>
      </c>
      <c r="OW152" s="280">
        <f t="shared" si="168"/>
        <v>0</v>
      </c>
      <c r="OX152" s="281">
        <f t="shared" si="169"/>
        <v>0</v>
      </c>
      <c r="OY152" s="574"/>
      <c r="OZ152" s="1"/>
      <c r="PA152" s="1"/>
      <c r="PB152" s="274">
        <f t="shared" si="170"/>
        <v>0</v>
      </c>
      <c r="PC152" s="275">
        <f t="shared" si="171"/>
        <v>0</v>
      </c>
      <c r="PD152" s="280">
        <f t="shared" si="172"/>
        <v>0</v>
      </c>
      <c r="PE152" s="281">
        <f t="shared" si="173"/>
        <v>0</v>
      </c>
      <c r="PF152" s="276">
        <f t="shared" si="174"/>
        <v>0</v>
      </c>
      <c r="PG152" s="277">
        <f t="shared" si="175"/>
        <v>0</v>
      </c>
      <c r="PH152" s="280">
        <f t="shared" si="176"/>
        <v>0</v>
      </c>
      <c r="PI152" s="279">
        <f t="shared" si="177"/>
        <v>0</v>
      </c>
      <c r="PJ152" s="406">
        <f t="shared" si="178"/>
        <v>0</v>
      </c>
      <c r="PK152" s="368">
        <f t="shared" si="179"/>
        <v>0</v>
      </c>
      <c r="PL152" s="409" t="s">
        <v>338</v>
      </c>
      <c r="PM152" s="373" t="s">
        <v>338</v>
      </c>
      <c r="PN152" s="406">
        <f t="shared" si="180"/>
        <v>0</v>
      </c>
      <c r="PO152" s="368">
        <f t="shared" si="181"/>
        <v>0</v>
      </c>
      <c r="PR152" s="1"/>
    </row>
    <row r="153" spans="2:434" s="26" customFormat="1" ht="16.5" customHeight="1" x14ac:dyDescent="0.25">
      <c r="B153" s="118" t="s">
        <v>352</v>
      </c>
      <c r="C153" s="1094"/>
      <c r="D153" s="1095"/>
      <c r="E153" s="320"/>
      <c r="F153" s="656">
        <v>1</v>
      </c>
      <c r="G153" s="321"/>
      <c r="H153" s="122"/>
      <c r="I153" s="112">
        <f>INT(ROUND(F153,2)*(IF(RIGHT(G153,1)="*",data!$J$3*H153+(IF(H153&gt;0, data!$K$3,0)),(IF(G153&gt;0,data!$J$3*RIGHT(G153,5)+data!$K$3,0)))))</f>
        <v>0</v>
      </c>
      <c r="J153" s="112">
        <f t="shared" si="128"/>
        <v>0</v>
      </c>
      <c r="K153" s="112"/>
      <c r="L153" s="317"/>
      <c r="M153" s="316"/>
      <c r="N153" s="112">
        <f>INT(ROUND(F153,2)*(IF(J153&gt;0,(IF(L153="ano",data!$J$6,0)),0)))</f>
        <v>0</v>
      </c>
      <c r="O153" s="114">
        <f t="shared" si="125"/>
        <v>0</v>
      </c>
      <c r="P153" s="123">
        <f t="shared" si="126"/>
        <v>0</v>
      </c>
      <c r="R153" s="116" t="str">
        <f t="shared" si="123"/>
        <v/>
      </c>
      <c r="S153" s="688"/>
      <c r="T153" s="117" t="s">
        <v>338</v>
      </c>
      <c r="U153" s="377" t="str">
        <f t="shared" si="124"/>
        <v/>
      </c>
      <c r="V153" s="26">
        <f t="shared" si="127"/>
        <v>0</v>
      </c>
      <c r="W153" s="26">
        <f t="shared" si="129"/>
        <v>0</v>
      </c>
      <c r="X153" s="26">
        <f>IF(OR(G153=data!$I$18,G153=data!$I$19,G153=data!$I$20,G153=data!$I$21,G153=data!$I$22,G153=data!$I$23,G153=data!$I$24,G153=data!$I$25,G153=data!$I$26,G153=data!$I$27,G153=data!$I$28,G153=data!$I$29,G153=data!$I$30,G153=data!$I$31,G153=data!$I$32,G153=data!$I$33,G153=data!$I$34,G153=data!$I$35,G153=data!$I$36,G153=data!$I$37,G153=data!$I$38,G153=data!$I$39,G153=data!$I$40,G153=data!$I$41,G153=data!$I$42,G153=data!$I$43,G153=data!$I$44),1,0)</f>
        <v>0</v>
      </c>
      <c r="Z153" s="176" t="s">
        <v>297</v>
      </c>
      <c r="AA153" s="10"/>
      <c r="AB153" s="10"/>
      <c r="AC153" s="168">
        <v>160</v>
      </c>
      <c r="AD153" s="328"/>
      <c r="AE153" s="223"/>
      <c r="AF153" s="168">
        <v>160</v>
      </c>
      <c r="AG153" s="328"/>
      <c r="AH153" s="223"/>
      <c r="AI153" s="168">
        <v>160</v>
      </c>
      <c r="AJ153" s="328"/>
      <c r="AK153" s="223"/>
      <c r="AL153" s="168">
        <v>160</v>
      </c>
      <c r="AM153" s="328"/>
      <c r="AN153" s="223"/>
      <c r="AO153" s="168">
        <v>160</v>
      </c>
      <c r="AP153" s="328"/>
      <c r="AQ153" s="223"/>
      <c r="AR153" s="168">
        <v>160</v>
      </c>
      <c r="AS153" s="328"/>
      <c r="AT153" s="223"/>
      <c r="AU153" s="168">
        <v>160</v>
      </c>
      <c r="AV153" s="328"/>
      <c r="AW153" s="223"/>
      <c r="AX153" s="168">
        <v>160</v>
      </c>
      <c r="AY153" s="328"/>
      <c r="AZ153" s="223"/>
      <c r="BA153" s="168">
        <v>160</v>
      </c>
      <c r="BB153" s="328"/>
      <c r="BC153" s="223"/>
      <c r="BD153" s="168">
        <v>160</v>
      </c>
      <c r="BE153" s="328"/>
      <c r="BF153" s="223"/>
      <c r="BG153" s="168">
        <v>160</v>
      </c>
      <c r="BH153" s="328"/>
      <c r="BI153" s="223"/>
      <c r="BJ153" s="168">
        <v>160</v>
      </c>
      <c r="BK153" s="328"/>
      <c r="BL153" s="223"/>
      <c r="BM153" s="280">
        <f t="shared" si="130"/>
        <v>0</v>
      </c>
      <c r="BN153" s="279">
        <f t="shared" si="131"/>
        <v>0</v>
      </c>
      <c r="BO153" s="280">
        <f t="shared" si="132"/>
        <v>0</v>
      </c>
      <c r="BP153" s="281">
        <f t="shared" si="133"/>
        <v>0</v>
      </c>
      <c r="BQ153" s="1"/>
      <c r="BR153" s="1"/>
      <c r="BS153" s="164">
        <v>160</v>
      </c>
      <c r="BT153" s="327"/>
      <c r="BU153" s="177"/>
      <c r="BV153" s="164">
        <v>160</v>
      </c>
      <c r="BW153" s="327"/>
      <c r="BX153" s="177"/>
      <c r="BY153" s="164">
        <v>160</v>
      </c>
      <c r="BZ153" s="327"/>
      <c r="CA153" s="177"/>
      <c r="CB153" s="164">
        <v>160</v>
      </c>
      <c r="CC153" s="327"/>
      <c r="CD153" s="177"/>
      <c r="CE153" s="164">
        <v>160</v>
      </c>
      <c r="CF153" s="327"/>
      <c r="CG153" s="177"/>
      <c r="CH153" s="164">
        <v>160</v>
      </c>
      <c r="CI153" s="327"/>
      <c r="CJ153" s="177"/>
      <c r="CK153" s="164">
        <v>160</v>
      </c>
      <c r="CL153" s="327"/>
      <c r="CM153" s="177"/>
      <c r="CN153" s="164">
        <v>160</v>
      </c>
      <c r="CO153" s="327"/>
      <c r="CP153" s="177"/>
      <c r="CQ153" s="164">
        <v>160</v>
      </c>
      <c r="CR153" s="327"/>
      <c r="CS153" s="177"/>
      <c r="CT153" s="164">
        <v>160</v>
      </c>
      <c r="CU153" s="327"/>
      <c r="CV153" s="177"/>
      <c r="CW153" s="164">
        <v>160</v>
      </c>
      <c r="CX153" s="327"/>
      <c r="CY153" s="177"/>
      <c r="CZ153" s="164">
        <v>160</v>
      </c>
      <c r="DA153" s="327"/>
      <c r="DB153" s="177"/>
      <c r="DC153" s="278">
        <f t="shared" si="134"/>
        <v>0</v>
      </c>
      <c r="DD153" s="279">
        <f t="shared" si="135"/>
        <v>0</v>
      </c>
      <c r="DE153" s="280">
        <f t="shared" si="136"/>
        <v>0</v>
      </c>
      <c r="DF153" s="281">
        <f t="shared" si="137"/>
        <v>0</v>
      </c>
      <c r="DG153" s="1"/>
      <c r="DH153" s="1"/>
      <c r="DI153" s="164">
        <v>160</v>
      </c>
      <c r="DJ153" s="327"/>
      <c r="DK153" s="177"/>
      <c r="DL153" s="164">
        <v>160</v>
      </c>
      <c r="DM153" s="327"/>
      <c r="DN153" s="177"/>
      <c r="DO153" s="164">
        <v>160</v>
      </c>
      <c r="DP153" s="327"/>
      <c r="DQ153" s="177"/>
      <c r="DR153" s="164">
        <v>160</v>
      </c>
      <c r="DS153" s="327"/>
      <c r="DT153" s="177"/>
      <c r="DU153" s="164">
        <v>160</v>
      </c>
      <c r="DV153" s="327"/>
      <c r="DW153" s="177"/>
      <c r="DX153" s="164">
        <v>160</v>
      </c>
      <c r="DY153" s="327"/>
      <c r="DZ153" s="177"/>
      <c r="EA153" s="164">
        <v>160</v>
      </c>
      <c r="EB153" s="327"/>
      <c r="EC153" s="177"/>
      <c r="ED153" s="164">
        <v>160</v>
      </c>
      <c r="EE153" s="327"/>
      <c r="EF153" s="177"/>
      <c r="EG153" s="164">
        <v>160</v>
      </c>
      <c r="EH153" s="327"/>
      <c r="EI153" s="177"/>
      <c r="EJ153" s="164">
        <v>160</v>
      </c>
      <c r="EK153" s="327"/>
      <c r="EL153" s="177"/>
      <c r="EM153" s="164">
        <v>160</v>
      </c>
      <c r="EN153" s="327"/>
      <c r="EO153" s="177"/>
      <c r="EP153" s="164">
        <v>160</v>
      </c>
      <c r="EQ153" s="327"/>
      <c r="ER153" s="177"/>
      <c r="ES153" s="278">
        <f t="shared" si="138"/>
        <v>0</v>
      </c>
      <c r="ET153" s="279">
        <f t="shared" si="139"/>
        <v>0</v>
      </c>
      <c r="EU153" s="280">
        <f t="shared" si="140"/>
        <v>0</v>
      </c>
      <c r="EV153" s="281">
        <f t="shared" si="141"/>
        <v>0</v>
      </c>
      <c r="EW153" s="1"/>
      <c r="EX153" s="1"/>
      <c r="EY153" s="164">
        <v>160</v>
      </c>
      <c r="EZ153" s="327"/>
      <c r="FA153" s="177"/>
      <c r="FB153" s="164">
        <v>160</v>
      </c>
      <c r="FC153" s="327"/>
      <c r="FD153" s="177"/>
      <c r="FE153" s="164">
        <v>160</v>
      </c>
      <c r="FF153" s="327"/>
      <c r="FG153" s="177"/>
      <c r="FH153" s="164">
        <v>160</v>
      </c>
      <c r="FI153" s="327"/>
      <c r="FJ153" s="177"/>
      <c r="FK153" s="164">
        <v>160</v>
      </c>
      <c r="FL153" s="327"/>
      <c r="FM153" s="177"/>
      <c r="FN153" s="164">
        <v>160</v>
      </c>
      <c r="FO153" s="327"/>
      <c r="FP153" s="177"/>
      <c r="FQ153" s="164">
        <v>160</v>
      </c>
      <c r="FR153" s="327"/>
      <c r="FS153" s="177"/>
      <c r="FT153" s="164">
        <v>160</v>
      </c>
      <c r="FU153" s="327"/>
      <c r="FV153" s="177"/>
      <c r="FW153" s="164">
        <v>160</v>
      </c>
      <c r="FX153" s="327"/>
      <c r="FY153" s="177"/>
      <c r="FZ153" s="164">
        <v>160</v>
      </c>
      <c r="GA153" s="327"/>
      <c r="GB153" s="177"/>
      <c r="GC153" s="164">
        <v>160</v>
      </c>
      <c r="GD153" s="327"/>
      <c r="GE153" s="177"/>
      <c r="GF153" s="164">
        <v>160</v>
      </c>
      <c r="GG153" s="327"/>
      <c r="GH153" s="177"/>
      <c r="GI153" s="278">
        <f t="shared" si="142"/>
        <v>0</v>
      </c>
      <c r="GJ153" s="279">
        <f t="shared" si="143"/>
        <v>0</v>
      </c>
      <c r="GK153" s="280">
        <f t="shared" si="144"/>
        <v>0</v>
      </c>
      <c r="GL153" s="281">
        <f t="shared" si="145"/>
        <v>0</v>
      </c>
      <c r="GM153" s="1"/>
      <c r="GN153" s="1"/>
      <c r="GO153" s="164">
        <v>160</v>
      </c>
      <c r="GP153" s="327"/>
      <c r="GQ153" s="177"/>
      <c r="GR153" s="164">
        <v>160</v>
      </c>
      <c r="GS153" s="327"/>
      <c r="GT153" s="177"/>
      <c r="GU153" s="164">
        <v>160</v>
      </c>
      <c r="GV153" s="327"/>
      <c r="GW153" s="177"/>
      <c r="GX153" s="164">
        <v>160</v>
      </c>
      <c r="GY153" s="327"/>
      <c r="GZ153" s="177"/>
      <c r="HA153" s="164">
        <v>160</v>
      </c>
      <c r="HB153" s="327"/>
      <c r="HC153" s="177"/>
      <c r="HD153" s="164">
        <v>160</v>
      </c>
      <c r="HE153" s="327"/>
      <c r="HF153" s="177"/>
      <c r="HG153" s="164">
        <v>160</v>
      </c>
      <c r="HH153" s="327"/>
      <c r="HI153" s="177"/>
      <c r="HJ153" s="164">
        <v>160</v>
      </c>
      <c r="HK153" s="327"/>
      <c r="HL153" s="177"/>
      <c r="HM153" s="164">
        <v>160</v>
      </c>
      <c r="HN153" s="327"/>
      <c r="HO153" s="177"/>
      <c r="HP153" s="164">
        <v>160</v>
      </c>
      <c r="HQ153" s="327"/>
      <c r="HR153" s="177"/>
      <c r="HS153" s="164">
        <v>160</v>
      </c>
      <c r="HT153" s="327"/>
      <c r="HU153" s="177"/>
      <c r="HV153" s="164">
        <v>160</v>
      </c>
      <c r="HW153" s="327"/>
      <c r="HX153" s="177"/>
      <c r="HY153" s="278">
        <f t="shared" si="146"/>
        <v>0</v>
      </c>
      <c r="HZ153" s="279">
        <f t="shared" si="147"/>
        <v>0</v>
      </c>
      <c r="IA153" s="280">
        <f t="shared" si="148"/>
        <v>0</v>
      </c>
      <c r="IB153" s="281">
        <f t="shared" si="149"/>
        <v>0</v>
      </c>
      <c r="IC153" s="1"/>
      <c r="ID153" s="1"/>
      <c r="IE153" s="164">
        <v>160</v>
      </c>
      <c r="IF153" s="327"/>
      <c r="IG153" s="177"/>
      <c r="IH153" s="164">
        <v>160</v>
      </c>
      <c r="II153" s="327"/>
      <c r="IJ153" s="177"/>
      <c r="IK153" s="164">
        <v>160</v>
      </c>
      <c r="IL153" s="327"/>
      <c r="IM153" s="177"/>
      <c r="IN153" s="164">
        <v>160</v>
      </c>
      <c r="IO153" s="327"/>
      <c r="IP153" s="177"/>
      <c r="IQ153" s="164">
        <v>160</v>
      </c>
      <c r="IR153" s="327"/>
      <c r="IS153" s="177"/>
      <c r="IT153" s="164">
        <v>160</v>
      </c>
      <c r="IU153" s="327"/>
      <c r="IV153" s="177"/>
      <c r="IW153" s="164">
        <v>160</v>
      </c>
      <c r="IX153" s="327"/>
      <c r="IY153" s="177"/>
      <c r="IZ153" s="164">
        <v>160</v>
      </c>
      <c r="JA153" s="327"/>
      <c r="JB153" s="177"/>
      <c r="JC153" s="164">
        <v>160</v>
      </c>
      <c r="JD153" s="327"/>
      <c r="JE153" s="177"/>
      <c r="JF153" s="164">
        <v>160</v>
      </c>
      <c r="JG153" s="327"/>
      <c r="JH153" s="177"/>
      <c r="JI153" s="164">
        <v>160</v>
      </c>
      <c r="JJ153" s="327"/>
      <c r="JK153" s="177"/>
      <c r="JL153" s="164">
        <v>160</v>
      </c>
      <c r="JM153" s="327"/>
      <c r="JN153" s="177"/>
      <c r="JO153" s="278">
        <f t="shared" si="150"/>
        <v>0</v>
      </c>
      <c r="JP153" s="279">
        <f t="shared" si="151"/>
        <v>0</v>
      </c>
      <c r="JQ153" s="280">
        <f t="shared" si="152"/>
        <v>0</v>
      </c>
      <c r="JR153" s="281">
        <f t="shared" si="153"/>
        <v>0</v>
      </c>
      <c r="JS153" s="1"/>
      <c r="JT153" s="1"/>
      <c r="JU153" s="164">
        <v>160</v>
      </c>
      <c r="JV153" s="327"/>
      <c r="JW153" s="177"/>
      <c r="JX153" s="164">
        <v>160</v>
      </c>
      <c r="JY153" s="327"/>
      <c r="JZ153" s="177"/>
      <c r="KA153" s="164">
        <v>160</v>
      </c>
      <c r="KB153" s="327"/>
      <c r="KC153" s="177"/>
      <c r="KD153" s="164">
        <v>160</v>
      </c>
      <c r="KE153" s="327"/>
      <c r="KF153" s="177"/>
      <c r="KG153" s="164">
        <v>160</v>
      </c>
      <c r="KH153" s="327"/>
      <c r="KI153" s="177"/>
      <c r="KJ153" s="164">
        <v>160</v>
      </c>
      <c r="KK153" s="327"/>
      <c r="KL153" s="177"/>
      <c r="KM153" s="164">
        <v>160</v>
      </c>
      <c r="KN153" s="327"/>
      <c r="KO153" s="177"/>
      <c r="KP153" s="164">
        <v>160</v>
      </c>
      <c r="KQ153" s="327"/>
      <c r="KR153" s="177"/>
      <c r="KS153" s="164">
        <v>160</v>
      </c>
      <c r="KT153" s="327"/>
      <c r="KU153" s="177"/>
      <c r="KV153" s="164">
        <v>160</v>
      </c>
      <c r="KW153" s="327"/>
      <c r="KX153" s="177"/>
      <c r="KY153" s="164">
        <v>160</v>
      </c>
      <c r="KZ153" s="327"/>
      <c r="LA153" s="177"/>
      <c r="LB153" s="164">
        <v>160</v>
      </c>
      <c r="LC153" s="327"/>
      <c r="LD153" s="177"/>
      <c r="LE153" s="278">
        <f t="shared" si="154"/>
        <v>0</v>
      </c>
      <c r="LF153" s="279">
        <f t="shared" si="155"/>
        <v>0</v>
      </c>
      <c r="LG153" s="280">
        <f t="shared" si="156"/>
        <v>0</v>
      </c>
      <c r="LH153" s="281">
        <f t="shared" si="157"/>
        <v>0</v>
      </c>
      <c r="LI153" s="1"/>
      <c r="LJ153" s="1"/>
      <c r="LK153" s="164">
        <v>160</v>
      </c>
      <c r="LL153" s="327"/>
      <c r="LM153" s="177"/>
      <c r="LN153" s="164">
        <v>160</v>
      </c>
      <c r="LO153" s="327"/>
      <c r="LP153" s="177"/>
      <c r="LQ153" s="164">
        <v>160</v>
      </c>
      <c r="LR153" s="327"/>
      <c r="LS153" s="177"/>
      <c r="LT153" s="164">
        <v>160</v>
      </c>
      <c r="LU153" s="327"/>
      <c r="LV153" s="177"/>
      <c r="LW153" s="164">
        <v>160</v>
      </c>
      <c r="LX153" s="327"/>
      <c r="LY153" s="177"/>
      <c r="LZ153" s="164">
        <v>160</v>
      </c>
      <c r="MA153" s="327"/>
      <c r="MB153" s="177"/>
      <c r="MC153" s="164">
        <v>160</v>
      </c>
      <c r="MD153" s="327"/>
      <c r="ME153" s="177"/>
      <c r="MF153" s="164">
        <v>160</v>
      </c>
      <c r="MG153" s="327"/>
      <c r="MH153" s="177"/>
      <c r="MI153" s="164">
        <v>160</v>
      </c>
      <c r="MJ153" s="327"/>
      <c r="MK153" s="177"/>
      <c r="ML153" s="164">
        <v>160</v>
      </c>
      <c r="MM153" s="327"/>
      <c r="MN153" s="177"/>
      <c r="MO153" s="164">
        <v>160</v>
      </c>
      <c r="MP153" s="327"/>
      <c r="MQ153" s="177"/>
      <c r="MR153" s="164">
        <v>160</v>
      </c>
      <c r="MS153" s="327"/>
      <c r="MT153" s="177"/>
      <c r="MU153" s="278">
        <f t="shared" si="158"/>
        <v>0</v>
      </c>
      <c r="MV153" s="279">
        <f t="shared" si="159"/>
        <v>0</v>
      </c>
      <c r="MW153" s="280">
        <f t="shared" si="160"/>
        <v>0</v>
      </c>
      <c r="MX153" s="281">
        <f t="shared" si="161"/>
        <v>0</v>
      </c>
      <c r="MY153" s="1"/>
      <c r="MZ153" s="1"/>
      <c r="NA153" s="164">
        <v>160</v>
      </c>
      <c r="NB153" s="327"/>
      <c r="NC153" s="177"/>
      <c r="ND153" s="164">
        <v>160</v>
      </c>
      <c r="NE153" s="327"/>
      <c r="NF153" s="177"/>
      <c r="NG153" s="164">
        <v>160</v>
      </c>
      <c r="NH153" s="327"/>
      <c r="NI153" s="177"/>
      <c r="NJ153" s="164">
        <v>160</v>
      </c>
      <c r="NK153" s="327"/>
      <c r="NL153" s="177"/>
      <c r="NM153" s="164">
        <v>160</v>
      </c>
      <c r="NN153" s="327"/>
      <c r="NO153" s="177"/>
      <c r="NP153" s="164">
        <v>160</v>
      </c>
      <c r="NQ153" s="327"/>
      <c r="NR153" s="177"/>
      <c r="NS153" s="164">
        <v>160</v>
      </c>
      <c r="NT153" s="327"/>
      <c r="NU153" s="177"/>
      <c r="NV153" s="164">
        <v>160</v>
      </c>
      <c r="NW153" s="327"/>
      <c r="NX153" s="177"/>
      <c r="NY153" s="164">
        <v>160</v>
      </c>
      <c r="NZ153" s="327"/>
      <c r="OA153" s="177"/>
      <c r="OB153" s="164">
        <v>160</v>
      </c>
      <c r="OC153" s="327"/>
      <c r="OD153" s="177"/>
      <c r="OE153" s="164">
        <v>160</v>
      </c>
      <c r="OF153" s="327"/>
      <c r="OG153" s="177"/>
      <c r="OH153" s="164">
        <v>160</v>
      </c>
      <c r="OI153" s="327"/>
      <c r="OJ153" s="177"/>
      <c r="OK153" s="278">
        <f t="shared" si="162"/>
        <v>0</v>
      </c>
      <c r="OL153" s="279">
        <f t="shared" si="163"/>
        <v>0</v>
      </c>
      <c r="OM153" s="280">
        <f t="shared" si="164"/>
        <v>0</v>
      </c>
      <c r="ON153" s="281">
        <f t="shared" si="165"/>
        <v>0</v>
      </c>
      <c r="OO153" s="1"/>
      <c r="OP153" s="1"/>
      <c r="OQ153" s="283" t="s">
        <v>297</v>
      </c>
      <c r="OR153" s="354">
        <v>160</v>
      </c>
      <c r="OS153" s="327"/>
      <c r="OT153" s="177"/>
      <c r="OU153" s="278">
        <f t="shared" si="166"/>
        <v>0</v>
      </c>
      <c r="OV153" s="281">
        <f t="shared" si="167"/>
        <v>0</v>
      </c>
      <c r="OW153" s="280">
        <f t="shared" si="168"/>
        <v>0</v>
      </c>
      <c r="OX153" s="281">
        <f t="shared" si="169"/>
        <v>0</v>
      </c>
      <c r="OY153" s="293"/>
      <c r="OZ153" s="1"/>
      <c r="PA153" s="1"/>
      <c r="PB153" s="274">
        <f t="shared" si="170"/>
        <v>0</v>
      </c>
      <c r="PC153" s="275">
        <f t="shared" si="171"/>
        <v>0</v>
      </c>
      <c r="PD153" s="280">
        <f t="shared" si="172"/>
        <v>0</v>
      </c>
      <c r="PE153" s="281">
        <f t="shared" si="173"/>
        <v>0</v>
      </c>
      <c r="PF153" s="276">
        <f t="shared" si="174"/>
        <v>0</v>
      </c>
      <c r="PG153" s="277">
        <f t="shared" si="175"/>
        <v>0</v>
      </c>
      <c r="PH153" s="280">
        <f t="shared" si="176"/>
        <v>0</v>
      </c>
      <c r="PI153" s="279">
        <f t="shared" si="177"/>
        <v>0</v>
      </c>
      <c r="PJ153" s="406">
        <f t="shared" si="178"/>
        <v>0</v>
      </c>
      <c r="PK153" s="368">
        <f t="shared" si="179"/>
        <v>0</v>
      </c>
      <c r="PL153" s="409" t="s">
        <v>338</v>
      </c>
      <c r="PM153" s="373" t="s">
        <v>338</v>
      </c>
      <c r="PN153" s="406">
        <f t="shared" si="180"/>
        <v>0</v>
      </c>
      <c r="PO153" s="368">
        <f t="shared" si="181"/>
        <v>0</v>
      </c>
      <c r="PR153" s="1"/>
    </row>
    <row r="154" spans="2:434" s="26" customFormat="1" ht="15" hidden="1" customHeight="1" x14ac:dyDescent="0.25">
      <c r="B154" s="118"/>
      <c r="C154" s="1092"/>
      <c r="D154" s="1093"/>
      <c r="E154" s="590"/>
      <c r="F154" s="656"/>
      <c r="G154" s="591"/>
      <c r="H154" s="119"/>
      <c r="I154" s="112">
        <f>INT(ROUND(F154,2)*(IF(RIGHT(G154,1)="*",data!$J$3*H154+(IF(H154&gt;0, data!$K$3,0)),(IF(G154&gt;0,data!$J$3*RIGHT(G154,5)+data!$K$3,0)))))</f>
        <v>0</v>
      </c>
      <c r="J154" s="112">
        <f t="shared" si="128"/>
        <v>0</v>
      </c>
      <c r="K154" s="112"/>
      <c r="L154" s="537"/>
      <c r="M154" s="536"/>
      <c r="N154" s="112">
        <f>INT(ROUND(F154,2)*(IF(J154&gt;0,(IF(L154="ano",data!$J$6,0)),0)))</f>
        <v>0</v>
      </c>
      <c r="O154" s="114">
        <f t="shared" si="125"/>
        <v>0</v>
      </c>
      <c r="P154" s="123">
        <f t="shared" si="126"/>
        <v>0</v>
      </c>
      <c r="R154" s="116" t="str">
        <f t="shared" si="123"/>
        <v/>
      </c>
      <c r="S154" s="688"/>
      <c r="T154" s="117" t="s">
        <v>338</v>
      </c>
      <c r="U154" s="377" t="str">
        <f t="shared" si="124"/>
        <v/>
      </c>
      <c r="V154" s="26">
        <f t="shared" si="127"/>
        <v>0</v>
      </c>
      <c r="W154" s="26">
        <f t="shared" si="129"/>
        <v>0</v>
      </c>
      <c r="X154" s="26">
        <f>IF(OR(G154=data!$I$18,G154=data!$I$19,G154=data!$I$20,G154=data!$I$21,G154=data!$I$22,G154=data!$I$23,G154=data!$I$24,G154=data!$I$25,G154=data!$I$26,G154=data!$I$27,G154=data!$I$28,G154=data!$I$29,G154=data!$I$30,G154=data!$I$31,G154=data!$I$32,G154=data!$I$33,G154=data!$I$34,G154=data!$I$35,G154=data!$I$36,G154=data!$I$37,G154=data!$I$38,G154=data!$I$39,G154=data!$I$40,G154=data!$I$41,G154=data!$I$42,G154=data!$I$43,G154=data!$I$44),1,0)</f>
        <v>0</v>
      </c>
      <c r="Z154" s="173" t="s">
        <v>297</v>
      </c>
      <c r="AA154" s="10"/>
      <c r="AB154" s="10"/>
      <c r="AC154" s="560">
        <v>160</v>
      </c>
      <c r="AD154" s="561"/>
      <c r="AE154" s="562"/>
      <c r="AF154" s="560">
        <v>160</v>
      </c>
      <c r="AG154" s="561"/>
      <c r="AH154" s="562"/>
      <c r="AI154" s="560">
        <v>160</v>
      </c>
      <c r="AJ154" s="561"/>
      <c r="AK154" s="562"/>
      <c r="AL154" s="560">
        <v>160</v>
      </c>
      <c r="AM154" s="561"/>
      <c r="AN154" s="562"/>
      <c r="AO154" s="560">
        <v>160</v>
      </c>
      <c r="AP154" s="561"/>
      <c r="AQ154" s="562"/>
      <c r="AR154" s="560">
        <v>160</v>
      </c>
      <c r="AS154" s="561"/>
      <c r="AT154" s="562"/>
      <c r="AU154" s="560">
        <v>160</v>
      </c>
      <c r="AV154" s="561"/>
      <c r="AW154" s="562"/>
      <c r="AX154" s="560">
        <v>160</v>
      </c>
      <c r="AY154" s="561"/>
      <c r="AZ154" s="562"/>
      <c r="BA154" s="560">
        <v>160</v>
      </c>
      <c r="BB154" s="561"/>
      <c r="BC154" s="562"/>
      <c r="BD154" s="560">
        <v>160</v>
      </c>
      <c r="BE154" s="561"/>
      <c r="BF154" s="562"/>
      <c r="BG154" s="560">
        <v>160</v>
      </c>
      <c r="BH154" s="561"/>
      <c r="BI154" s="562"/>
      <c r="BJ154" s="560">
        <v>160</v>
      </c>
      <c r="BK154" s="561"/>
      <c r="BL154" s="562"/>
      <c r="BM154" s="280">
        <f t="shared" si="130"/>
        <v>0</v>
      </c>
      <c r="BN154" s="279">
        <f t="shared" si="131"/>
        <v>0</v>
      </c>
      <c r="BO154" s="280">
        <f t="shared" si="132"/>
        <v>0</v>
      </c>
      <c r="BP154" s="281">
        <f t="shared" si="133"/>
        <v>0</v>
      </c>
      <c r="BQ154" s="1"/>
      <c r="BR154" s="1"/>
      <c r="BS154" s="174">
        <v>160</v>
      </c>
      <c r="BT154" s="573"/>
      <c r="BU154" s="175"/>
      <c r="BV154" s="174">
        <v>160</v>
      </c>
      <c r="BW154" s="573"/>
      <c r="BX154" s="175"/>
      <c r="BY154" s="174">
        <v>160</v>
      </c>
      <c r="BZ154" s="573"/>
      <c r="CA154" s="175"/>
      <c r="CB154" s="174">
        <v>160</v>
      </c>
      <c r="CC154" s="573"/>
      <c r="CD154" s="175"/>
      <c r="CE154" s="174">
        <v>160</v>
      </c>
      <c r="CF154" s="573"/>
      <c r="CG154" s="175"/>
      <c r="CH154" s="174">
        <v>160</v>
      </c>
      <c r="CI154" s="573"/>
      <c r="CJ154" s="175"/>
      <c r="CK154" s="174">
        <v>160</v>
      </c>
      <c r="CL154" s="573"/>
      <c r="CM154" s="175"/>
      <c r="CN154" s="174">
        <v>160</v>
      </c>
      <c r="CO154" s="573"/>
      <c r="CP154" s="175"/>
      <c r="CQ154" s="174">
        <v>160</v>
      </c>
      <c r="CR154" s="573"/>
      <c r="CS154" s="175"/>
      <c r="CT154" s="174">
        <v>160</v>
      </c>
      <c r="CU154" s="573"/>
      <c r="CV154" s="175"/>
      <c r="CW154" s="174">
        <v>160</v>
      </c>
      <c r="CX154" s="573"/>
      <c r="CY154" s="175"/>
      <c r="CZ154" s="174">
        <v>160</v>
      </c>
      <c r="DA154" s="573"/>
      <c r="DB154" s="175"/>
      <c r="DC154" s="278">
        <f t="shared" si="134"/>
        <v>0</v>
      </c>
      <c r="DD154" s="279">
        <f t="shared" si="135"/>
        <v>0</v>
      </c>
      <c r="DE154" s="280">
        <f t="shared" si="136"/>
        <v>0</v>
      </c>
      <c r="DF154" s="281">
        <f t="shared" si="137"/>
        <v>0</v>
      </c>
      <c r="DG154" s="1"/>
      <c r="DH154" s="1"/>
      <c r="DI154" s="174">
        <v>160</v>
      </c>
      <c r="DJ154" s="573"/>
      <c r="DK154" s="175"/>
      <c r="DL154" s="174">
        <v>160</v>
      </c>
      <c r="DM154" s="573"/>
      <c r="DN154" s="175"/>
      <c r="DO154" s="174">
        <v>160</v>
      </c>
      <c r="DP154" s="573"/>
      <c r="DQ154" s="175"/>
      <c r="DR154" s="174">
        <v>160</v>
      </c>
      <c r="DS154" s="573"/>
      <c r="DT154" s="175"/>
      <c r="DU154" s="174">
        <v>160</v>
      </c>
      <c r="DV154" s="573"/>
      <c r="DW154" s="175"/>
      <c r="DX154" s="174">
        <v>160</v>
      </c>
      <c r="DY154" s="573"/>
      <c r="DZ154" s="175"/>
      <c r="EA154" s="174">
        <v>160</v>
      </c>
      <c r="EB154" s="573"/>
      <c r="EC154" s="175"/>
      <c r="ED154" s="174">
        <v>160</v>
      </c>
      <c r="EE154" s="573"/>
      <c r="EF154" s="175"/>
      <c r="EG154" s="174">
        <v>160</v>
      </c>
      <c r="EH154" s="573"/>
      <c r="EI154" s="175"/>
      <c r="EJ154" s="174">
        <v>160</v>
      </c>
      <c r="EK154" s="573"/>
      <c r="EL154" s="175"/>
      <c r="EM154" s="174">
        <v>160</v>
      </c>
      <c r="EN154" s="573"/>
      <c r="EO154" s="175"/>
      <c r="EP154" s="174">
        <v>160</v>
      </c>
      <c r="EQ154" s="573"/>
      <c r="ER154" s="175"/>
      <c r="ES154" s="278">
        <f t="shared" si="138"/>
        <v>0</v>
      </c>
      <c r="ET154" s="279">
        <f t="shared" si="139"/>
        <v>0</v>
      </c>
      <c r="EU154" s="280">
        <f t="shared" si="140"/>
        <v>0</v>
      </c>
      <c r="EV154" s="281">
        <f t="shared" si="141"/>
        <v>0</v>
      </c>
      <c r="EW154" s="1"/>
      <c r="EX154" s="1"/>
      <c r="EY154" s="174">
        <v>160</v>
      </c>
      <c r="EZ154" s="573"/>
      <c r="FA154" s="175"/>
      <c r="FB154" s="174">
        <v>160</v>
      </c>
      <c r="FC154" s="573"/>
      <c r="FD154" s="175"/>
      <c r="FE154" s="174">
        <v>160</v>
      </c>
      <c r="FF154" s="573"/>
      <c r="FG154" s="175"/>
      <c r="FH154" s="174">
        <v>160</v>
      </c>
      <c r="FI154" s="573"/>
      <c r="FJ154" s="175"/>
      <c r="FK154" s="174">
        <v>160</v>
      </c>
      <c r="FL154" s="573"/>
      <c r="FM154" s="175"/>
      <c r="FN154" s="174">
        <v>160</v>
      </c>
      <c r="FO154" s="573"/>
      <c r="FP154" s="175"/>
      <c r="FQ154" s="174">
        <v>160</v>
      </c>
      <c r="FR154" s="573"/>
      <c r="FS154" s="175"/>
      <c r="FT154" s="174">
        <v>160</v>
      </c>
      <c r="FU154" s="573"/>
      <c r="FV154" s="175"/>
      <c r="FW154" s="174">
        <v>160</v>
      </c>
      <c r="FX154" s="573"/>
      <c r="FY154" s="175"/>
      <c r="FZ154" s="174">
        <v>160</v>
      </c>
      <c r="GA154" s="573"/>
      <c r="GB154" s="175"/>
      <c r="GC154" s="174">
        <v>160</v>
      </c>
      <c r="GD154" s="573"/>
      <c r="GE154" s="175"/>
      <c r="GF154" s="174">
        <v>160</v>
      </c>
      <c r="GG154" s="573"/>
      <c r="GH154" s="175"/>
      <c r="GI154" s="278">
        <f t="shared" si="142"/>
        <v>0</v>
      </c>
      <c r="GJ154" s="279">
        <f t="shared" si="143"/>
        <v>0</v>
      </c>
      <c r="GK154" s="280">
        <f t="shared" si="144"/>
        <v>0</v>
      </c>
      <c r="GL154" s="281">
        <f t="shared" si="145"/>
        <v>0</v>
      </c>
      <c r="GM154" s="1"/>
      <c r="GN154" s="1"/>
      <c r="GO154" s="174">
        <v>160</v>
      </c>
      <c r="GP154" s="573"/>
      <c r="GQ154" s="175"/>
      <c r="GR154" s="174">
        <v>160</v>
      </c>
      <c r="GS154" s="573"/>
      <c r="GT154" s="175"/>
      <c r="GU154" s="174">
        <v>160</v>
      </c>
      <c r="GV154" s="573"/>
      <c r="GW154" s="175"/>
      <c r="GX154" s="174">
        <v>160</v>
      </c>
      <c r="GY154" s="573"/>
      <c r="GZ154" s="175"/>
      <c r="HA154" s="174">
        <v>160</v>
      </c>
      <c r="HB154" s="573"/>
      <c r="HC154" s="175"/>
      <c r="HD154" s="174">
        <v>160</v>
      </c>
      <c r="HE154" s="573"/>
      <c r="HF154" s="175"/>
      <c r="HG154" s="174">
        <v>160</v>
      </c>
      <c r="HH154" s="573"/>
      <c r="HI154" s="175"/>
      <c r="HJ154" s="174">
        <v>160</v>
      </c>
      <c r="HK154" s="573"/>
      <c r="HL154" s="175"/>
      <c r="HM154" s="174">
        <v>160</v>
      </c>
      <c r="HN154" s="573"/>
      <c r="HO154" s="175"/>
      <c r="HP154" s="174">
        <v>160</v>
      </c>
      <c r="HQ154" s="573"/>
      <c r="HR154" s="175"/>
      <c r="HS154" s="174">
        <v>160</v>
      </c>
      <c r="HT154" s="573"/>
      <c r="HU154" s="175"/>
      <c r="HV154" s="174">
        <v>160</v>
      </c>
      <c r="HW154" s="573"/>
      <c r="HX154" s="175"/>
      <c r="HY154" s="278">
        <f t="shared" si="146"/>
        <v>0</v>
      </c>
      <c r="HZ154" s="279">
        <f t="shared" si="147"/>
        <v>0</v>
      </c>
      <c r="IA154" s="280">
        <f t="shared" si="148"/>
        <v>0</v>
      </c>
      <c r="IB154" s="281">
        <f t="shared" si="149"/>
        <v>0</v>
      </c>
      <c r="IC154" s="1"/>
      <c r="ID154" s="1"/>
      <c r="IE154" s="174">
        <v>160</v>
      </c>
      <c r="IF154" s="573"/>
      <c r="IG154" s="175"/>
      <c r="IH154" s="174">
        <v>160</v>
      </c>
      <c r="II154" s="573"/>
      <c r="IJ154" s="175"/>
      <c r="IK154" s="174">
        <v>160</v>
      </c>
      <c r="IL154" s="573"/>
      <c r="IM154" s="175"/>
      <c r="IN154" s="174">
        <v>160</v>
      </c>
      <c r="IO154" s="573"/>
      <c r="IP154" s="175"/>
      <c r="IQ154" s="174">
        <v>160</v>
      </c>
      <c r="IR154" s="573"/>
      <c r="IS154" s="175"/>
      <c r="IT154" s="174">
        <v>160</v>
      </c>
      <c r="IU154" s="573"/>
      <c r="IV154" s="175"/>
      <c r="IW154" s="174">
        <v>160</v>
      </c>
      <c r="IX154" s="573"/>
      <c r="IY154" s="175"/>
      <c r="IZ154" s="174">
        <v>160</v>
      </c>
      <c r="JA154" s="573"/>
      <c r="JB154" s="175"/>
      <c r="JC154" s="174">
        <v>160</v>
      </c>
      <c r="JD154" s="573"/>
      <c r="JE154" s="175"/>
      <c r="JF154" s="174">
        <v>160</v>
      </c>
      <c r="JG154" s="573"/>
      <c r="JH154" s="175"/>
      <c r="JI154" s="174">
        <v>160</v>
      </c>
      <c r="JJ154" s="573"/>
      <c r="JK154" s="175"/>
      <c r="JL154" s="174">
        <v>160</v>
      </c>
      <c r="JM154" s="573"/>
      <c r="JN154" s="175"/>
      <c r="JO154" s="278">
        <f t="shared" si="150"/>
        <v>0</v>
      </c>
      <c r="JP154" s="279">
        <f t="shared" si="151"/>
        <v>0</v>
      </c>
      <c r="JQ154" s="280">
        <f t="shared" si="152"/>
        <v>0</v>
      </c>
      <c r="JR154" s="281">
        <f t="shared" si="153"/>
        <v>0</v>
      </c>
      <c r="JS154" s="1"/>
      <c r="JT154" s="1"/>
      <c r="JU154" s="174">
        <v>160</v>
      </c>
      <c r="JV154" s="573"/>
      <c r="JW154" s="175"/>
      <c r="JX154" s="174">
        <v>160</v>
      </c>
      <c r="JY154" s="573"/>
      <c r="JZ154" s="175"/>
      <c r="KA154" s="174">
        <v>160</v>
      </c>
      <c r="KB154" s="573"/>
      <c r="KC154" s="175"/>
      <c r="KD154" s="174">
        <v>160</v>
      </c>
      <c r="KE154" s="573"/>
      <c r="KF154" s="175"/>
      <c r="KG154" s="174">
        <v>160</v>
      </c>
      <c r="KH154" s="573"/>
      <c r="KI154" s="175"/>
      <c r="KJ154" s="174">
        <v>160</v>
      </c>
      <c r="KK154" s="573"/>
      <c r="KL154" s="175"/>
      <c r="KM154" s="174">
        <v>160</v>
      </c>
      <c r="KN154" s="573"/>
      <c r="KO154" s="175"/>
      <c r="KP154" s="174">
        <v>160</v>
      </c>
      <c r="KQ154" s="573"/>
      <c r="KR154" s="175"/>
      <c r="KS154" s="174">
        <v>160</v>
      </c>
      <c r="KT154" s="573"/>
      <c r="KU154" s="175"/>
      <c r="KV154" s="174">
        <v>160</v>
      </c>
      <c r="KW154" s="573"/>
      <c r="KX154" s="175"/>
      <c r="KY154" s="174">
        <v>160</v>
      </c>
      <c r="KZ154" s="573"/>
      <c r="LA154" s="175"/>
      <c r="LB154" s="174">
        <v>160</v>
      </c>
      <c r="LC154" s="573"/>
      <c r="LD154" s="175"/>
      <c r="LE154" s="278">
        <f t="shared" si="154"/>
        <v>0</v>
      </c>
      <c r="LF154" s="279">
        <f t="shared" si="155"/>
        <v>0</v>
      </c>
      <c r="LG154" s="280">
        <f t="shared" si="156"/>
        <v>0</v>
      </c>
      <c r="LH154" s="281">
        <f t="shared" si="157"/>
        <v>0</v>
      </c>
      <c r="LI154" s="1"/>
      <c r="LJ154" s="1"/>
      <c r="LK154" s="174">
        <v>160</v>
      </c>
      <c r="LL154" s="573"/>
      <c r="LM154" s="175"/>
      <c r="LN154" s="174">
        <v>160</v>
      </c>
      <c r="LO154" s="573"/>
      <c r="LP154" s="175"/>
      <c r="LQ154" s="174">
        <v>160</v>
      </c>
      <c r="LR154" s="573"/>
      <c r="LS154" s="175"/>
      <c r="LT154" s="174">
        <v>160</v>
      </c>
      <c r="LU154" s="573"/>
      <c r="LV154" s="175"/>
      <c r="LW154" s="174">
        <v>160</v>
      </c>
      <c r="LX154" s="573"/>
      <c r="LY154" s="175"/>
      <c r="LZ154" s="174">
        <v>160</v>
      </c>
      <c r="MA154" s="573"/>
      <c r="MB154" s="175"/>
      <c r="MC154" s="174">
        <v>160</v>
      </c>
      <c r="MD154" s="573"/>
      <c r="ME154" s="175"/>
      <c r="MF154" s="174">
        <v>160</v>
      </c>
      <c r="MG154" s="573"/>
      <c r="MH154" s="175"/>
      <c r="MI154" s="174">
        <v>160</v>
      </c>
      <c r="MJ154" s="573"/>
      <c r="MK154" s="175"/>
      <c r="ML154" s="174">
        <v>160</v>
      </c>
      <c r="MM154" s="573"/>
      <c r="MN154" s="175"/>
      <c r="MO154" s="174">
        <v>160</v>
      </c>
      <c r="MP154" s="573"/>
      <c r="MQ154" s="175"/>
      <c r="MR154" s="174">
        <v>160</v>
      </c>
      <c r="MS154" s="573"/>
      <c r="MT154" s="175"/>
      <c r="MU154" s="278">
        <f t="shared" si="158"/>
        <v>0</v>
      </c>
      <c r="MV154" s="279">
        <f t="shared" si="159"/>
        <v>0</v>
      </c>
      <c r="MW154" s="280">
        <f t="shared" si="160"/>
        <v>0</v>
      </c>
      <c r="MX154" s="281">
        <f t="shared" si="161"/>
        <v>0</v>
      </c>
      <c r="MY154" s="1"/>
      <c r="MZ154" s="1"/>
      <c r="NA154" s="174">
        <v>160</v>
      </c>
      <c r="NB154" s="573"/>
      <c r="NC154" s="175"/>
      <c r="ND154" s="174">
        <v>160</v>
      </c>
      <c r="NE154" s="573"/>
      <c r="NF154" s="175"/>
      <c r="NG154" s="174">
        <v>160</v>
      </c>
      <c r="NH154" s="573"/>
      <c r="NI154" s="175"/>
      <c r="NJ154" s="174">
        <v>160</v>
      </c>
      <c r="NK154" s="573"/>
      <c r="NL154" s="175"/>
      <c r="NM154" s="174">
        <v>160</v>
      </c>
      <c r="NN154" s="573"/>
      <c r="NO154" s="175"/>
      <c r="NP154" s="174">
        <v>160</v>
      </c>
      <c r="NQ154" s="573"/>
      <c r="NR154" s="175"/>
      <c r="NS154" s="174">
        <v>160</v>
      </c>
      <c r="NT154" s="573"/>
      <c r="NU154" s="175"/>
      <c r="NV154" s="174">
        <v>160</v>
      </c>
      <c r="NW154" s="573"/>
      <c r="NX154" s="175"/>
      <c r="NY154" s="174">
        <v>160</v>
      </c>
      <c r="NZ154" s="573"/>
      <c r="OA154" s="175"/>
      <c r="OB154" s="174">
        <v>160</v>
      </c>
      <c r="OC154" s="573"/>
      <c r="OD154" s="175"/>
      <c r="OE154" s="174">
        <v>160</v>
      </c>
      <c r="OF154" s="573"/>
      <c r="OG154" s="175"/>
      <c r="OH154" s="174">
        <v>160</v>
      </c>
      <c r="OI154" s="573"/>
      <c r="OJ154" s="175"/>
      <c r="OK154" s="278">
        <f t="shared" si="162"/>
        <v>0</v>
      </c>
      <c r="OL154" s="279">
        <f t="shared" si="163"/>
        <v>0</v>
      </c>
      <c r="OM154" s="280">
        <f t="shared" si="164"/>
        <v>0</v>
      </c>
      <c r="ON154" s="281">
        <f t="shared" si="165"/>
        <v>0</v>
      </c>
      <c r="OO154" s="1"/>
      <c r="OP154" s="1"/>
      <c r="OQ154" s="571" t="s">
        <v>297</v>
      </c>
      <c r="OR154" s="577">
        <v>160</v>
      </c>
      <c r="OS154" s="573"/>
      <c r="OT154" s="175"/>
      <c r="OU154" s="278">
        <f t="shared" si="166"/>
        <v>0</v>
      </c>
      <c r="OV154" s="281">
        <f t="shared" si="167"/>
        <v>0</v>
      </c>
      <c r="OW154" s="280">
        <f t="shared" si="168"/>
        <v>0</v>
      </c>
      <c r="OX154" s="281">
        <f t="shared" si="169"/>
        <v>0</v>
      </c>
      <c r="OY154" s="574"/>
      <c r="OZ154" s="1"/>
      <c r="PA154" s="1"/>
      <c r="PB154" s="274">
        <f t="shared" si="170"/>
        <v>0</v>
      </c>
      <c r="PC154" s="275">
        <f t="shared" si="171"/>
        <v>0</v>
      </c>
      <c r="PD154" s="280">
        <f t="shared" si="172"/>
        <v>0</v>
      </c>
      <c r="PE154" s="281">
        <f t="shared" si="173"/>
        <v>0</v>
      </c>
      <c r="PF154" s="276">
        <f t="shared" si="174"/>
        <v>0</v>
      </c>
      <c r="PG154" s="277">
        <f t="shared" si="175"/>
        <v>0</v>
      </c>
      <c r="PH154" s="280">
        <f t="shared" si="176"/>
        <v>0</v>
      </c>
      <c r="PI154" s="279">
        <f t="shared" si="177"/>
        <v>0</v>
      </c>
      <c r="PJ154" s="406">
        <f t="shared" si="178"/>
        <v>0</v>
      </c>
      <c r="PK154" s="368">
        <f t="shared" si="179"/>
        <v>0</v>
      </c>
      <c r="PL154" s="409" t="s">
        <v>338</v>
      </c>
      <c r="PM154" s="373" t="s">
        <v>338</v>
      </c>
      <c r="PN154" s="406">
        <f t="shared" si="180"/>
        <v>0</v>
      </c>
      <c r="PO154" s="368">
        <f t="shared" si="181"/>
        <v>0</v>
      </c>
      <c r="PR154" s="1"/>
    </row>
    <row r="155" spans="2:434" s="26" customFormat="1" ht="16.5" customHeight="1" x14ac:dyDescent="0.25">
      <c r="B155" s="118" t="s">
        <v>353</v>
      </c>
      <c r="C155" s="1094"/>
      <c r="D155" s="1095"/>
      <c r="E155" s="320"/>
      <c r="F155" s="656">
        <v>1</v>
      </c>
      <c r="G155" s="321"/>
      <c r="H155" s="122"/>
      <c r="I155" s="112">
        <f>INT(ROUND(F155,2)*(IF(RIGHT(G155,1)="*",data!$J$3*H155+(IF(H155&gt;0, data!$K$3,0)),(IF(G155&gt;0,data!$J$3*RIGHT(G155,5)+data!$K$3,0)))))</f>
        <v>0</v>
      </c>
      <c r="J155" s="112">
        <f t="shared" si="128"/>
        <v>0</v>
      </c>
      <c r="K155" s="112"/>
      <c r="L155" s="317"/>
      <c r="M155" s="316"/>
      <c r="N155" s="112">
        <f>INT(ROUND(F155,2)*(IF(J155&gt;0,(IF(L155="ano",data!$J$6,0)),0)))</f>
        <v>0</v>
      </c>
      <c r="O155" s="114">
        <f t="shared" si="125"/>
        <v>0</v>
      </c>
      <c r="P155" s="123">
        <f t="shared" si="126"/>
        <v>0</v>
      </c>
      <c r="R155" s="116" t="str">
        <f t="shared" si="123"/>
        <v/>
      </c>
      <c r="S155" s="688"/>
      <c r="T155" s="117" t="s">
        <v>338</v>
      </c>
      <c r="U155" s="377" t="str">
        <f t="shared" si="124"/>
        <v/>
      </c>
      <c r="V155" s="26">
        <f t="shared" si="127"/>
        <v>0</v>
      </c>
      <c r="W155" s="26">
        <f t="shared" si="129"/>
        <v>0</v>
      </c>
      <c r="X155" s="26">
        <f>IF(OR(G155=data!$I$18,G155=data!$I$19,G155=data!$I$20,G155=data!$I$21,G155=data!$I$22,G155=data!$I$23,G155=data!$I$24,G155=data!$I$25,G155=data!$I$26,G155=data!$I$27,G155=data!$I$28,G155=data!$I$29,G155=data!$I$30,G155=data!$I$31,G155=data!$I$32,G155=data!$I$33,G155=data!$I$34,G155=data!$I$35,G155=data!$I$36,G155=data!$I$37,G155=data!$I$38,G155=data!$I$39,G155=data!$I$40,G155=data!$I$41,G155=data!$I$42,G155=data!$I$43,G155=data!$I$44),1,0)</f>
        <v>0</v>
      </c>
      <c r="Z155" s="176" t="s">
        <v>297</v>
      </c>
      <c r="AA155" s="10"/>
      <c r="AB155" s="10"/>
      <c r="AC155" s="168">
        <v>160</v>
      </c>
      <c r="AD155" s="328"/>
      <c r="AE155" s="223"/>
      <c r="AF155" s="168">
        <v>160</v>
      </c>
      <c r="AG155" s="328"/>
      <c r="AH155" s="223"/>
      <c r="AI155" s="168">
        <v>160</v>
      </c>
      <c r="AJ155" s="328"/>
      <c r="AK155" s="223"/>
      <c r="AL155" s="168">
        <v>160</v>
      </c>
      <c r="AM155" s="328"/>
      <c r="AN155" s="223"/>
      <c r="AO155" s="168">
        <v>160</v>
      </c>
      <c r="AP155" s="328"/>
      <c r="AQ155" s="223"/>
      <c r="AR155" s="168">
        <v>160</v>
      </c>
      <c r="AS155" s="328"/>
      <c r="AT155" s="223"/>
      <c r="AU155" s="168">
        <v>160</v>
      </c>
      <c r="AV155" s="328"/>
      <c r="AW155" s="223"/>
      <c r="AX155" s="168">
        <v>160</v>
      </c>
      <c r="AY155" s="328"/>
      <c r="AZ155" s="223"/>
      <c r="BA155" s="168">
        <v>160</v>
      </c>
      <c r="BB155" s="328"/>
      <c r="BC155" s="223"/>
      <c r="BD155" s="168">
        <v>160</v>
      </c>
      <c r="BE155" s="328"/>
      <c r="BF155" s="223"/>
      <c r="BG155" s="168">
        <v>160</v>
      </c>
      <c r="BH155" s="328"/>
      <c r="BI155" s="223"/>
      <c r="BJ155" s="168">
        <v>160</v>
      </c>
      <c r="BK155" s="328"/>
      <c r="BL155" s="223"/>
      <c r="BM155" s="280">
        <f t="shared" si="130"/>
        <v>0</v>
      </c>
      <c r="BN155" s="279">
        <f t="shared" si="131"/>
        <v>0</v>
      </c>
      <c r="BO155" s="280">
        <f t="shared" si="132"/>
        <v>0</v>
      </c>
      <c r="BP155" s="281">
        <f t="shared" si="133"/>
        <v>0</v>
      </c>
      <c r="BQ155" s="1"/>
      <c r="BR155" s="1"/>
      <c r="BS155" s="164">
        <v>160</v>
      </c>
      <c r="BT155" s="327"/>
      <c r="BU155" s="177"/>
      <c r="BV155" s="164">
        <v>160</v>
      </c>
      <c r="BW155" s="327"/>
      <c r="BX155" s="177"/>
      <c r="BY155" s="164">
        <v>160</v>
      </c>
      <c r="BZ155" s="327"/>
      <c r="CA155" s="177"/>
      <c r="CB155" s="164">
        <v>160</v>
      </c>
      <c r="CC155" s="327"/>
      <c r="CD155" s="177"/>
      <c r="CE155" s="164">
        <v>160</v>
      </c>
      <c r="CF155" s="327"/>
      <c r="CG155" s="177"/>
      <c r="CH155" s="164">
        <v>160</v>
      </c>
      <c r="CI155" s="327"/>
      <c r="CJ155" s="177"/>
      <c r="CK155" s="164">
        <v>160</v>
      </c>
      <c r="CL155" s="327"/>
      <c r="CM155" s="177"/>
      <c r="CN155" s="164">
        <v>160</v>
      </c>
      <c r="CO155" s="327"/>
      <c r="CP155" s="177"/>
      <c r="CQ155" s="164">
        <v>160</v>
      </c>
      <c r="CR155" s="327"/>
      <c r="CS155" s="177"/>
      <c r="CT155" s="164">
        <v>160</v>
      </c>
      <c r="CU155" s="327"/>
      <c r="CV155" s="177"/>
      <c r="CW155" s="164">
        <v>160</v>
      </c>
      <c r="CX155" s="327"/>
      <c r="CY155" s="177"/>
      <c r="CZ155" s="164">
        <v>160</v>
      </c>
      <c r="DA155" s="327"/>
      <c r="DB155" s="177"/>
      <c r="DC155" s="278">
        <f t="shared" si="134"/>
        <v>0</v>
      </c>
      <c r="DD155" s="279">
        <f t="shared" si="135"/>
        <v>0</v>
      </c>
      <c r="DE155" s="280">
        <f t="shared" si="136"/>
        <v>0</v>
      </c>
      <c r="DF155" s="281">
        <f t="shared" si="137"/>
        <v>0</v>
      </c>
      <c r="DG155" s="1"/>
      <c r="DH155" s="1"/>
      <c r="DI155" s="164">
        <v>160</v>
      </c>
      <c r="DJ155" s="327"/>
      <c r="DK155" s="177"/>
      <c r="DL155" s="164">
        <v>160</v>
      </c>
      <c r="DM155" s="327"/>
      <c r="DN155" s="177"/>
      <c r="DO155" s="164">
        <v>160</v>
      </c>
      <c r="DP155" s="327"/>
      <c r="DQ155" s="177"/>
      <c r="DR155" s="164">
        <v>160</v>
      </c>
      <c r="DS155" s="327"/>
      <c r="DT155" s="177"/>
      <c r="DU155" s="164">
        <v>160</v>
      </c>
      <c r="DV155" s="327"/>
      <c r="DW155" s="177"/>
      <c r="DX155" s="164">
        <v>160</v>
      </c>
      <c r="DY155" s="327"/>
      <c r="DZ155" s="177"/>
      <c r="EA155" s="164">
        <v>160</v>
      </c>
      <c r="EB155" s="327"/>
      <c r="EC155" s="177"/>
      <c r="ED155" s="164">
        <v>160</v>
      </c>
      <c r="EE155" s="327"/>
      <c r="EF155" s="177"/>
      <c r="EG155" s="164">
        <v>160</v>
      </c>
      <c r="EH155" s="327"/>
      <c r="EI155" s="177"/>
      <c r="EJ155" s="164">
        <v>160</v>
      </c>
      <c r="EK155" s="327"/>
      <c r="EL155" s="177"/>
      <c r="EM155" s="164">
        <v>160</v>
      </c>
      <c r="EN155" s="327"/>
      <c r="EO155" s="177"/>
      <c r="EP155" s="164">
        <v>160</v>
      </c>
      <c r="EQ155" s="327"/>
      <c r="ER155" s="177"/>
      <c r="ES155" s="278">
        <f t="shared" si="138"/>
        <v>0</v>
      </c>
      <c r="ET155" s="279">
        <f t="shared" si="139"/>
        <v>0</v>
      </c>
      <c r="EU155" s="280">
        <f t="shared" si="140"/>
        <v>0</v>
      </c>
      <c r="EV155" s="281">
        <f t="shared" si="141"/>
        <v>0</v>
      </c>
      <c r="EW155" s="1"/>
      <c r="EX155" s="1"/>
      <c r="EY155" s="164">
        <v>160</v>
      </c>
      <c r="EZ155" s="327"/>
      <c r="FA155" s="177"/>
      <c r="FB155" s="164">
        <v>160</v>
      </c>
      <c r="FC155" s="327"/>
      <c r="FD155" s="177"/>
      <c r="FE155" s="164">
        <v>160</v>
      </c>
      <c r="FF155" s="327"/>
      <c r="FG155" s="177"/>
      <c r="FH155" s="164">
        <v>160</v>
      </c>
      <c r="FI155" s="327"/>
      <c r="FJ155" s="177"/>
      <c r="FK155" s="164">
        <v>160</v>
      </c>
      <c r="FL155" s="327"/>
      <c r="FM155" s="177"/>
      <c r="FN155" s="164">
        <v>160</v>
      </c>
      <c r="FO155" s="327"/>
      <c r="FP155" s="177"/>
      <c r="FQ155" s="164">
        <v>160</v>
      </c>
      <c r="FR155" s="327"/>
      <c r="FS155" s="177"/>
      <c r="FT155" s="164">
        <v>160</v>
      </c>
      <c r="FU155" s="327"/>
      <c r="FV155" s="177"/>
      <c r="FW155" s="164">
        <v>160</v>
      </c>
      <c r="FX155" s="327"/>
      <c r="FY155" s="177"/>
      <c r="FZ155" s="164">
        <v>160</v>
      </c>
      <c r="GA155" s="327"/>
      <c r="GB155" s="177"/>
      <c r="GC155" s="164">
        <v>160</v>
      </c>
      <c r="GD155" s="327"/>
      <c r="GE155" s="177"/>
      <c r="GF155" s="164">
        <v>160</v>
      </c>
      <c r="GG155" s="327"/>
      <c r="GH155" s="177"/>
      <c r="GI155" s="278">
        <f t="shared" si="142"/>
        <v>0</v>
      </c>
      <c r="GJ155" s="279">
        <f t="shared" si="143"/>
        <v>0</v>
      </c>
      <c r="GK155" s="280">
        <f t="shared" si="144"/>
        <v>0</v>
      </c>
      <c r="GL155" s="281">
        <f t="shared" si="145"/>
        <v>0</v>
      </c>
      <c r="GM155" s="1"/>
      <c r="GN155" s="1"/>
      <c r="GO155" s="164">
        <v>160</v>
      </c>
      <c r="GP155" s="327"/>
      <c r="GQ155" s="177"/>
      <c r="GR155" s="164">
        <v>160</v>
      </c>
      <c r="GS155" s="327"/>
      <c r="GT155" s="177"/>
      <c r="GU155" s="164">
        <v>160</v>
      </c>
      <c r="GV155" s="327"/>
      <c r="GW155" s="177"/>
      <c r="GX155" s="164">
        <v>160</v>
      </c>
      <c r="GY155" s="327"/>
      <c r="GZ155" s="177"/>
      <c r="HA155" s="164">
        <v>160</v>
      </c>
      <c r="HB155" s="327"/>
      <c r="HC155" s="177"/>
      <c r="HD155" s="164">
        <v>160</v>
      </c>
      <c r="HE155" s="327"/>
      <c r="HF155" s="177"/>
      <c r="HG155" s="164">
        <v>160</v>
      </c>
      <c r="HH155" s="327"/>
      <c r="HI155" s="177"/>
      <c r="HJ155" s="164">
        <v>160</v>
      </c>
      <c r="HK155" s="327"/>
      <c r="HL155" s="177"/>
      <c r="HM155" s="164">
        <v>160</v>
      </c>
      <c r="HN155" s="327"/>
      <c r="HO155" s="177"/>
      <c r="HP155" s="164">
        <v>160</v>
      </c>
      <c r="HQ155" s="327"/>
      <c r="HR155" s="177"/>
      <c r="HS155" s="164">
        <v>160</v>
      </c>
      <c r="HT155" s="327"/>
      <c r="HU155" s="177"/>
      <c r="HV155" s="164">
        <v>160</v>
      </c>
      <c r="HW155" s="327"/>
      <c r="HX155" s="177"/>
      <c r="HY155" s="278">
        <f t="shared" si="146"/>
        <v>0</v>
      </c>
      <c r="HZ155" s="279">
        <f t="shared" si="147"/>
        <v>0</v>
      </c>
      <c r="IA155" s="280">
        <f t="shared" si="148"/>
        <v>0</v>
      </c>
      <c r="IB155" s="281">
        <f t="shared" si="149"/>
        <v>0</v>
      </c>
      <c r="IC155" s="1"/>
      <c r="ID155" s="1"/>
      <c r="IE155" s="164">
        <v>160</v>
      </c>
      <c r="IF155" s="327"/>
      <c r="IG155" s="177"/>
      <c r="IH155" s="164">
        <v>160</v>
      </c>
      <c r="II155" s="327"/>
      <c r="IJ155" s="177"/>
      <c r="IK155" s="164">
        <v>160</v>
      </c>
      <c r="IL155" s="327"/>
      <c r="IM155" s="177"/>
      <c r="IN155" s="164">
        <v>160</v>
      </c>
      <c r="IO155" s="327"/>
      <c r="IP155" s="177"/>
      <c r="IQ155" s="164">
        <v>160</v>
      </c>
      <c r="IR155" s="327"/>
      <c r="IS155" s="177"/>
      <c r="IT155" s="164">
        <v>160</v>
      </c>
      <c r="IU155" s="327"/>
      <c r="IV155" s="177"/>
      <c r="IW155" s="164">
        <v>160</v>
      </c>
      <c r="IX155" s="327"/>
      <c r="IY155" s="177"/>
      <c r="IZ155" s="164">
        <v>160</v>
      </c>
      <c r="JA155" s="327"/>
      <c r="JB155" s="177"/>
      <c r="JC155" s="164">
        <v>160</v>
      </c>
      <c r="JD155" s="327"/>
      <c r="JE155" s="177"/>
      <c r="JF155" s="164">
        <v>160</v>
      </c>
      <c r="JG155" s="327"/>
      <c r="JH155" s="177"/>
      <c r="JI155" s="164">
        <v>160</v>
      </c>
      <c r="JJ155" s="327"/>
      <c r="JK155" s="177"/>
      <c r="JL155" s="164">
        <v>160</v>
      </c>
      <c r="JM155" s="327"/>
      <c r="JN155" s="177"/>
      <c r="JO155" s="278">
        <f t="shared" si="150"/>
        <v>0</v>
      </c>
      <c r="JP155" s="279">
        <f t="shared" si="151"/>
        <v>0</v>
      </c>
      <c r="JQ155" s="280">
        <f t="shared" si="152"/>
        <v>0</v>
      </c>
      <c r="JR155" s="281">
        <f t="shared" si="153"/>
        <v>0</v>
      </c>
      <c r="JS155" s="1"/>
      <c r="JT155" s="1"/>
      <c r="JU155" s="164">
        <v>160</v>
      </c>
      <c r="JV155" s="327"/>
      <c r="JW155" s="177"/>
      <c r="JX155" s="164">
        <v>160</v>
      </c>
      <c r="JY155" s="327"/>
      <c r="JZ155" s="177"/>
      <c r="KA155" s="164">
        <v>160</v>
      </c>
      <c r="KB155" s="327"/>
      <c r="KC155" s="177"/>
      <c r="KD155" s="164">
        <v>160</v>
      </c>
      <c r="KE155" s="327"/>
      <c r="KF155" s="177"/>
      <c r="KG155" s="164">
        <v>160</v>
      </c>
      <c r="KH155" s="327"/>
      <c r="KI155" s="177"/>
      <c r="KJ155" s="164">
        <v>160</v>
      </c>
      <c r="KK155" s="327"/>
      <c r="KL155" s="177"/>
      <c r="KM155" s="164">
        <v>160</v>
      </c>
      <c r="KN155" s="327"/>
      <c r="KO155" s="177"/>
      <c r="KP155" s="164">
        <v>160</v>
      </c>
      <c r="KQ155" s="327"/>
      <c r="KR155" s="177"/>
      <c r="KS155" s="164">
        <v>160</v>
      </c>
      <c r="KT155" s="327"/>
      <c r="KU155" s="177"/>
      <c r="KV155" s="164">
        <v>160</v>
      </c>
      <c r="KW155" s="327"/>
      <c r="KX155" s="177"/>
      <c r="KY155" s="164">
        <v>160</v>
      </c>
      <c r="KZ155" s="327"/>
      <c r="LA155" s="177"/>
      <c r="LB155" s="164">
        <v>160</v>
      </c>
      <c r="LC155" s="327"/>
      <c r="LD155" s="177"/>
      <c r="LE155" s="278">
        <f t="shared" si="154"/>
        <v>0</v>
      </c>
      <c r="LF155" s="279">
        <f t="shared" si="155"/>
        <v>0</v>
      </c>
      <c r="LG155" s="280">
        <f t="shared" si="156"/>
        <v>0</v>
      </c>
      <c r="LH155" s="281">
        <f t="shared" si="157"/>
        <v>0</v>
      </c>
      <c r="LI155" s="1"/>
      <c r="LJ155" s="1"/>
      <c r="LK155" s="164">
        <v>160</v>
      </c>
      <c r="LL155" s="327"/>
      <c r="LM155" s="177"/>
      <c r="LN155" s="164">
        <v>160</v>
      </c>
      <c r="LO155" s="327"/>
      <c r="LP155" s="177"/>
      <c r="LQ155" s="164">
        <v>160</v>
      </c>
      <c r="LR155" s="327"/>
      <c r="LS155" s="177"/>
      <c r="LT155" s="164">
        <v>160</v>
      </c>
      <c r="LU155" s="327"/>
      <c r="LV155" s="177"/>
      <c r="LW155" s="164">
        <v>160</v>
      </c>
      <c r="LX155" s="327"/>
      <c r="LY155" s="177"/>
      <c r="LZ155" s="164">
        <v>160</v>
      </c>
      <c r="MA155" s="327"/>
      <c r="MB155" s="177"/>
      <c r="MC155" s="164">
        <v>160</v>
      </c>
      <c r="MD155" s="327"/>
      <c r="ME155" s="177"/>
      <c r="MF155" s="164">
        <v>160</v>
      </c>
      <c r="MG155" s="327"/>
      <c r="MH155" s="177"/>
      <c r="MI155" s="164">
        <v>160</v>
      </c>
      <c r="MJ155" s="327"/>
      <c r="MK155" s="177"/>
      <c r="ML155" s="164">
        <v>160</v>
      </c>
      <c r="MM155" s="327"/>
      <c r="MN155" s="177"/>
      <c r="MO155" s="164">
        <v>160</v>
      </c>
      <c r="MP155" s="327"/>
      <c r="MQ155" s="177"/>
      <c r="MR155" s="164">
        <v>160</v>
      </c>
      <c r="MS155" s="327"/>
      <c r="MT155" s="177"/>
      <c r="MU155" s="278">
        <f t="shared" si="158"/>
        <v>0</v>
      </c>
      <c r="MV155" s="279">
        <f t="shared" si="159"/>
        <v>0</v>
      </c>
      <c r="MW155" s="280">
        <f t="shared" si="160"/>
        <v>0</v>
      </c>
      <c r="MX155" s="281">
        <f t="shared" si="161"/>
        <v>0</v>
      </c>
      <c r="MY155" s="1"/>
      <c r="MZ155" s="1"/>
      <c r="NA155" s="164">
        <v>160</v>
      </c>
      <c r="NB155" s="327"/>
      <c r="NC155" s="177"/>
      <c r="ND155" s="164">
        <v>160</v>
      </c>
      <c r="NE155" s="327"/>
      <c r="NF155" s="177"/>
      <c r="NG155" s="164">
        <v>160</v>
      </c>
      <c r="NH155" s="327"/>
      <c r="NI155" s="177"/>
      <c r="NJ155" s="164">
        <v>160</v>
      </c>
      <c r="NK155" s="327"/>
      <c r="NL155" s="177"/>
      <c r="NM155" s="164">
        <v>160</v>
      </c>
      <c r="NN155" s="327"/>
      <c r="NO155" s="177"/>
      <c r="NP155" s="164">
        <v>160</v>
      </c>
      <c r="NQ155" s="327"/>
      <c r="NR155" s="177"/>
      <c r="NS155" s="164">
        <v>160</v>
      </c>
      <c r="NT155" s="327"/>
      <c r="NU155" s="177"/>
      <c r="NV155" s="164">
        <v>160</v>
      </c>
      <c r="NW155" s="327"/>
      <c r="NX155" s="177"/>
      <c r="NY155" s="164">
        <v>160</v>
      </c>
      <c r="NZ155" s="327"/>
      <c r="OA155" s="177"/>
      <c r="OB155" s="164">
        <v>160</v>
      </c>
      <c r="OC155" s="327"/>
      <c r="OD155" s="177"/>
      <c r="OE155" s="164">
        <v>160</v>
      </c>
      <c r="OF155" s="327"/>
      <c r="OG155" s="177"/>
      <c r="OH155" s="164">
        <v>160</v>
      </c>
      <c r="OI155" s="327"/>
      <c r="OJ155" s="177"/>
      <c r="OK155" s="278">
        <f t="shared" si="162"/>
        <v>0</v>
      </c>
      <c r="OL155" s="279">
        <f t="shared" si="163"/>
        <v>0</v>
      </c>
      <c r="OM155" s="280">
        <f t="shared" si="164"/>
        <v>0</v>
      </c>
      <c r="ON155" s="281">
        <f t="shared" si="165"/>
        <v>0</v>
      </c>
      <c r="OO155" s="1"/>
      <c r="OP155" s="1"/>
      <c r="OQ155" s="283" t="s">
        <v>297</v>
      </c>
      <c r="OR155" s="354">
        <v>160</v>
      </c>
      <c r="OS155" s="327"/>
      <c r="OT155" s="177"/>
      <c r="OU155" s="278">
        <f t="shared" si="166"/>
        <v>0</v>
      </c>
      <c r="OV155" s="281">
        <f t="shared" si="167"/>
        <v>0</v>
      </c>
      <c r="OW155" s="280">
        <f t="shared" si="168"/>
        <v>0</v>
      </c>
      <c r="OX155" s="281">
        <f t="shared" si="169"/>
        <v>0</v>
      </c>
      <c r="OY155" s="293"/>
      <c r="OZ155" s="1"/>
      <c r="PA155" s="1"/>
      <c r="PB155" s="274">
        <f t="shared" si="170"/>
        <v>0</v>
      </c>
      <c r="PC155" s="275">
        <f t="shared" si="171"/>
        <v>0</v>
      </c>
      <c r="PD155" s="280">
        <f t="shared" si="172"/>
        <v>0</v>
      </c>
      <c r="PE155" s="281">
        <f t="shared" si="173"/>
        <v>0</v>
      </c>
      <c r="PF155" s="276">
        <f t="shared" si="174"/>
        <v>0</v>
      </c>
      <c r="PG155" s="277">
        <f t="shared" si="175"/>
        <v>0</v>
      </c>
      <c r="PH155" s="280">
        <f t="shared" si="176"/>
        <v>0</v>
      </c>
      <c r="PI155" s="279">
        <f t="shared" si="177"/>
        <v>0</v>
      </c>
      <c r="PJ155" s="406">
        <f t="shared" si="178"/>
        <v>0</v>
      </c>
      <c r="PK155" s="368">
        <f t="shared" si="179"/>
        <v>0</v>
      </c>
      <c r="PL155" s="409" t="s">
        <v>338</v>
      </c>
      <c r="PM155" s="373" t="s">
        <v>338</v>
      </c>
      <c r="PN155" s="406">
        <f t="shared" si="180"/>
        <v>0</v>
      </c>
      <c r="PO155" s="368">
        <f t="shared" si="181"/>
        <v>0</v>
      </c>
      <c r="PR155" s="1"/>
    </row>
    <row r="156" spans="2:434" s="26" customFormat="1" ht="15" hidden="1" customHeight="1" x14ac:dyDescent="0.25">
      <c r="B156" s="118"/>
      <c r="C156" s="1092"/>
      <c r="D156" s="1093"/>
      <c r="E156" s="590"/>
      <c r="F156" s="656"/>
      <c r="G156" s="591"/>
      <c r="H156" s="119"/>
      <c r="I156" s="112">
        <f>INT(ROUND(F156,2)*(IF(RIGHT(G156,1)="*",data!$J$3*H156+(IF(H156&gt;0, data!$K$3,0)),(IF(G156&gt;0,data!$J$3*RIGHT(G156,5)+data!$K$3,0)))))</f>
        <v>0</v>
      </c>
      <c r="J156" s="112">
        <f t="shared" si="128"/>
        <v>0</v>
      </c>
      <c r="K156" s="112"/>
      <c r="L156" s="537"/>
      <c r="M156" s="536"/>
      <c r="N156" s="112">
        <f>INT(ROUND(F156,2)*(IF(J156&gt;0,(IF(L156="ano",data!$J$6,0)),0)))</f>
        <v>0</v>
      </c>
      <c r="O156" s="114">
        <f t="shared" si="125"/>
        <v>0</v>
      </c>
      <c r="P156" s="123">
        <f t="shared" si="126"/>
        <v>0</v>
      </c>
      <c r="R156" s="116" t="str">
        <f t="shared" si="123"/>
        <v/>
      </c>
      <c r="S156" s="688"/>
      <c r="T156" s="117" t="s">
        <v>338</v>
      </c>
      <c r="U156" s="377" t="str">
        <f t="shared" si="124"/>
        <v/>
      </c>
      <c r="V156" s="26">
        <f t="shared" si="127"/>
        <v>0</v>
      </c>
      <c r="W156" s="26">
        <f t="shared" si="129"/>
        <v>0</v>
      </c>
      <c r="X156" s="26">
        <f>IF(OR(G156=data!$I$18,G156=data!$I$19,G156=data!$I$20,G156=data!$I$21,G156=data!$I$22,G156=data!$I$23,G156=data!$I$24,G156=data!$I$25,G156=data!$I$26,G156=data!$I$27,G156=data!$I$28,G156=data!$I$29,G156=data!$I$30,G156=data!$I$31,G156=data!$I$32,G156=data!$I$33,G156=data!$I$34,G156=data!$I$35,G156=data!$I$36,G156=data!$I$37,G156=data!$I$38,G156=data!$I$39,G156=data!$I$40,G156=data!$I$41,G156=data!$I$42,G156=data!$I$43,G156=data!$I$44),1,0)</f>
        <v>0</v>
      </c>
      <c r="Z156" s="173" t="s">
        <v>297</v>
      </c>
      <c r="AA156" s="10"/>
      <c r="AB156" s="10"/>
      <c r="AC156" s="560">
        <v>160</v>
      </c>
      <c r="AD156" s="561"/>
      <c r="AE156" s="562"/>
      <c r="AF156" s="560">
        <v>160</v>
      </c>
      <c r="AG156" s="561"/>
      <c r="AH156" s="562"/>
      <c r="AI156" s="560">
        <v>160</v>
      </c>
      <c r="AJ156" s="561"/>
      <c r="AK156" s="562"/>
      <c r="AL156" s="560">
        <v>160</v>
      </c>
      <c r="AM156" s="561"/>
      <c r="AN156" s="562"/>
      <c r="AO156" s="560">
        <v>160</v>
      </c>
      <c r="AP156" s="561"/>
      <c r="AQ156" s="562"/>
      <c r="AR156" s="560">
        <v>160</v>
      </c>
      <c r="AS156" s="561"/>
      <c r="AT156" s="562"/>
      <c r="AU156" s="560">
        <v>160</v>
      </c>
      <c r="AV156" s="561"/>
      <c r="AW156" s="562"/>
      <c r="AX156" s="560">
        <v>160</v>
      </c>
      <c r="AY156" s="561"/>
      <c r="AZ156" s="562"/>
      <c r="BA156" s="560">
        <v>160</v>
      </c>
      <c r="BB156" s="561"/>
      <c r="BC156" s="562"/>
      <c r="BD156" s="560">
        <v>160</v>
      </c>
      <c r="BE156" s="561"/>
      <c r="BF156" s="562"/>
      <c r="BG156" s="560">
        <v>160</v>
      </c>
      <c r="BH156" s="561"/>
      <c r="BI156" s="562"/>
      <c r="BJ156" s="560">
        <v>160</v>
      </c>
      <c r="BK156" s="561"/>
      <c r="BL156" s="562"/>
      <c r="BM156" s="280">
        <f t="shared" si="130"/>
        <v>0</v>
      </c>
      <c r="BN156" s="279">
        <f t="shared" si="131"/>
        <v>0</v>
      </c>
      <c r="BO156" s="280">
        <f t="shared" si="132"/>
        <v>0</v>
      </c>
      <c r="BP156" s="281">
        <f t="shared" si="133"/>
        <v>0</v>
      </c>
      <c r="BQ156" s="1"/>
      <c r="BR156" s="1"/>
      <c r="BS156" s="174">
        <v>160</v>
      </c>
      <c r="BT156" s="573"/>
      <c r="BU156" s="175"/>
      <c r="BV156" s="174">
        <v>160</v>
      </c>
      <c r="BW156" s="573"/>
      <c r="BX156" s="175"/>
      <c r="BY156" s="174">
        <v>160</v>
      </c>
      <c r="BZ156" s="573"/>
      <c r="CA156" s="175"/>
      <c r="CB156" s="174">
        <v>160</v>
      </c>
      <c r="CC156" s="573"/>
      <c r="CD156" s="175"/>
      <c r="CE156" s="174">
        <v>160</v>
      </c>
      <c r="CF156" s="573"/>
      <c r="CG156" s="175"/>
      <c r="CH156" s="174">
        <v>160</v>
      </c>
      <c r="CI156" s="573"/>
      <c r="CJ156" s="175"/>
      <c r="CK156" s="174">
        <v>160</v>
      </c>
      <c r="CL156" s="573"/>
      <c r="CM156" s="175"/>
      <c r="CN156" s="174">
        <v>160</v>
      </c>
      <c r="CO156" s="573"/>
      <c r="CP156" s="175"/>
      <c r="CQ156" s="174">
        <v>160</v>
      </c>
      <c r="CR156" s="573"/>
      <c r="CS156" s="175"/>
      <c r="CT156" s="174">
        <v>160</v>
      </c>
      <c r="CU156" s="573"/>
      <c r="CV156" s="175"/>
      <c r="CW156" s="174">
        <v>160</v>
      </c>
      <c r="CX156" s="573"/>
      <c r="CY156" s="175"/>
      <c r="CZ156" s="174">
        <v>160</v>
      </c>
      <c r="DA156" s="573"/>
      <c r="DB156" s="175"/>
      <c r="DC156" s="278">
        <f t="shared" si="134"/>
        <v>0</v>
      </c>
      <c r="DD156" s="279">
        <f t="shared" si="135"/>
        <v>0</v>
      </c>
      <c r="DE156" s="280">
        <f t="shared" si="136"/>
        <v>0</v>
      </c>
      <c r="DF156" s="281">
        <f t="shared" si="137"/>
        <v>0</v>
      </c>
      <c r="DG156" s="1"/>
      <c r="DH156" s="1"/>
      <c r="DI156" s="174">
        <v>160</v>
      </c>
      <c r="DJ156" s="573"/>
      <c r="DK156" s="175"/>
      <c r="DL156" s="174">
        <v>160</v>
      </c>
      <c r="DM156" s="573"/>
      <c r="DN156" s="175"/>
      <c r="DO156" s="174">
        <v>160</v>
      </c>
      <c r="DP156" s="573"/>
      <c r="DQ156" s="175"/>
      <c r="DR156" s="174">
        <v>160</v>
      </c>
      <c r="DS156" s="573"/>
      <c r="DT156" s="175"/>
      <c r="DU156" s="174">
        <v>160</v>
      </c>
      <c r="DV156" s="573"/>
      <c r="DW156" s="175"/>
      <c r="DX156" s="174">
        <v>160</v>
      </c>
      <c r="DY156" s="573"/>
      <c r="DZ156" s="175"/>
      <c r="EA156" s="174">
        <v>160</v>
      </c>
      <c r="EB156" s="573"/>
      <c r="EC156" s="175"/>
      <c r="ED156" s="174">
        <v>160</v>
      </c>
      <c r="EE156" s="573"/>
      <c r="EF156" s="175"/>
      <c r="EG156" s="174">
        <v>160</v>
      </c>
      <c r="EH156" s="573"/>
      <c r="EI156" s="175"/>
      <c r="EJ156" s="174">
        <v>160</v>
      </c>
      <c r="EK156" s="573"/>
      <c r="EL156" s="175"/>
      <c r="EM156" s="174">
        <v>160</v>
      </c>
      <c r="EN156" s="573"/>
      <c r="EO156" s="175"/>
      <c r="EP156" s="174">
        <v>160</v>
      </c>
      <c r="EQ156" s="573"/>
      <c r="ER156" s="175"/>
      <c r="ES156" s="278">
        <f t="shared" si="138"/>
        <v>0</v>
      </c>
      <c r="ET156" s="279">
        <f t="shared" si="139"/>
        <v>0</v>
      </c>
      <c r="EU156" s="280">
        <f t="shared" si="140"/>
        <v>0</v>
      </c>
      <c r="EV156" s="281">
        <f t="shared" si="141"/>
        <v>0</v>
      </c>
      <c r="EW156" s="1"/>
      <c r="EX156" s="1"/>
      <c r="EY156" s="174">
        <v>160</v>
      </c>
      <c r="EZ156" s="573"/>
      <c r="FA156" s="175"/>
      <c r="FB156" s="174">
        <v>160</v>
      </c>
      <c r="FC156" s="573"/>
      <c r="FD156" s="175"/>
      <c r="FE156" s="174">
        <v>160</v>
      </c>
      <c r="FF156" s="573"/>
      <c r="FG156" s="175"/>
      <c r="FH156" s="174">
        <v>160</v>
      </c>
      <c r="FI156" s="573"/>
      <c r="FJ156" s="175"/>
      <c r="FK156" s="174">
        <v>160</v>
      </c>
      <c r="FL156" s="573"/>
      <c r="FM156" s="175"/>
      <c r="FN156" s="174">
        <v>160</v>
      </c>
      <c r="FO156" s="573"/>
      <c r="FP156" s="175"/>
      <c r="FQ156" s="174">
        <v>160</v>
      </c>
      <c r="FR156" s="573"/>
      <c r="FS156" s="175"/>
      <c r="FT156" s="174">
        <v>160</v>
      </c>
      <c r="FU156" s="573"/>
      <c r="FV156" s="175"/>
      <c r="FW156" s="174">
        <v>160</v>
      </c>
      <c r="FX156" s="573"/>
      <c r="FY156" s="175"/>
      <c r="FZ156" s="174">
        <v>160</v>
      </c>
      <c r="GA156" s="573"/>
      <c r="GB156" s="175"/>
      <c r="GC156" s="174">
        <v>160</v>
      </c>
      <c r="GD156" s="573"/>
      <c r="GE156" s="175"/>
      <c r="GF156" s="174">
        <v>160</v>
      </c>
      <c r="GG156" s="573"/>
      <c r="GH156" s="175"/>
      <c r="GI156" s="278">
        <f t="shared" si="142"/>
        <v>0</v>
      </c>
      <c r="GJ156" s="279">
        <f t="shared" si="143"/>
        <v>0</v>
      </c>
      <c r="GK156" s="280">
        <f t="shared" si="144"/>
        <v>0</v>
      </c>
      <c r="GL156" s="281">
        <f t="shared" si="145"/>
        <v>0</v>
      </c>
      <c r="GM156" s="1"/>
      <c r="GN156" s="1"/>
      <c r="GO156" s="174">
        <v>160</v>
      </c>
      <c r="GP156" s="573"/>
      <c r="GQ156" s="175"/>
      <c r="GR156" s="174">
        <v>160</v>
      </c>
      <c r="GS156" s="573"/>
      <c r="GT156" s="175"/>
      <c r="GU156" s="174">
        <v>160</v>
      </c>
      <c r="GV156" s="573"/>
      <c r="GW156" s="175"/>
      <c r="GX156" s="174">
        <v>160</v>
      </c>
      <c r="GY156" s="573"/>
      <c r="GZ156" s="175"/>
      <c r="HA156" s="174">
        <v>160</v>
      </c>
      <c r="HB156" s="573"/>
      <c r="HC156" s="175"/>
      <c r="HD156" s="174">
        <v>160</v>
      </c>
      <c r="HE156" s="573"/>
      <c r="HF156" s="175"/>
      <c r="HG156" s="174">
        <v>160</v>
      </c>
      <c r="HH156" s="573"/>
      <c r="HI156" s="175"/>
      <c r="HJ156" s="174">
        <v>160</v>
      </c>
      <c r="HK156" s="573"/>
      <c r="HL156" s="175"/>
      <c r="HM156" s="174">
        <v>160</v>
      </c>
      <c r="HN156" s="573"/>
      <c r="HO156" s="175"/>
      <c r="HP156" s="174">
        <v>160</v>
      </c>
      <c r="HQ156" s="573"/>
      <c r="HR156" s="175"/>
      <c r="HS156" s="174">
        <v>160</v>
      </c>
      <c r="HT156" s="573"/>
      <c r="HU156" s="175"/>
      <c r="HV156" s="174">
        <v>160</v>
      </c>
      <c r="HW156" s="573"/>
      <c r="HX156" s="175"/>
      <c r="HY156" s="278">
        <f t="shared" si="146"/>
        <v>0</v>
      </c>
      <c r="HZ156" s="279">
        <f t="shared" si="147"/>
        <v>0</v>
      </c>
      <c r="IA156" s="280">
        <f t="shared" si="148"/>
        <v>0</v>
      </c>
      <c r="IB156" s="281">
        <f t="shared" si="149"/>
        <v>0</v>
      </c>
      <c r="IC156" s="1"/>
      <c r="ID156" s="1"/>
      <c r="IE156" s="174">
        <v>160</v>
      </c>
      <c r="IF156" s="573"/>
      <c r="IG156" s="175"/>
      <c r="IH156" s="174">
        <v>160</v>
      </c>
      <c r="II156" s="573"/>
      <c r="IJ156" s="175"/>
      <c r="IK156" s="174">
        <v>160</v>
      </c>
      <c r="IL156" s="573"/>
      <c r="IM156" s="175"/>
      <c r="IN156" s="174">
        <v>160</v>
      </c>
      <c r="IO156" s="573"/>
      <c r="IP156" s="175"/>
      <c r="IQ156" s="174">
        <v>160</v>
      </c>
      <c r="IR156" s="573"/>
      <c r="IS156" s="175"/>
      <c r="IT156" s="174">
        <v>160</v>
      </c>
      <c r="IU156" s="573"/>
      <c r="IV156" s="175"/>
      <c r="IW156" s="174">
        <v>160</v>
      </c>
      <c r="IX156" s="573"/>
      <c r="IY156" s="175"/>
      <c r="IZ156" s="174">
        <v>160</v>
      </c>
      <c r="JA156" s="573"/>
      <c r="JB156" s="175"/>
      <c r="JC156" s="174">
        <v>160</v>
      </c>
      <c r="JD156" s="573"/>
      <c r="JE156" s="175"/>
      <c r="JF156" s="174">
        <v>160</v>
      </c>
      <c r="JG156" s="573"/>
      <c r="JH156" s="175"/>
      <c r="JI156" s="174">
        <v>160</v>
      </c>
      <c r="JJ156" s="573"/>
      <c r="JK156" s="175"/>
      <c r="JL156" s="174">
        <v>160</v>
      </c>
      <c r="JM156" s="573"/>
      <c r="JN156" s="175"/>
      <c r="JO156" s="278">
        <f t="shared" si="150"/>
        <v>0</v>
      </c>
      <c r="JP156" s="279">
        <f t="shared" si="151"/>
        <v>0</v>
      </c>
      <c r="JQ156" s="280">
        <f t="shared" si="152"/>
        <v>0</v>
      </c>
      <c r="JR156" s="281">
        <f t="shared" si="153"/>
        <v>0</v>
      </c>
      <c r="JS156" s="1"/>
      <c r="JT156" s="1"/>
      <c r="JU156" s="174">
        <v>160</v>
      </c>
      <c r="JV156" s="573"/>
      <c r="JW156" s="175"/>
      <c r="JX156" s="174">
        <v>160</v>
      </c>
      <c r="JY156" s="573"/>
      <c r="JZ156" s="175"/>
      <c r="KA156" s="174">
        <v>160</v>
      </c>
      <c r="KB156" s="573"/>
      <c r="KC156" s="175"/>
      <c r="KD156" s="174">
        <v>160</v>
      </c>
      <c r="KE156" s="573"/>
      <c r="KF156" s="175"/>
      <c r="KG156" s="174">
        <v>160</v>
      </c>
      <c r="KH156" s="573"/>
      <c r="KI156" s="175"/>
      <c r="KJ156" s="174">
        <v>160</v>
      </c>
      <c r="KK156" s="573"/>
      <c r="KL156" s="175"/>
      <c r="KM156" s="174">
        <v>160</v>
      </c>
      <c r="KN156" s="573"/>
      <c r="KO156" s="175"/>
      <c r="KP156" s="174">
        <v>160</v>
      </c>
      <c r="KQ156" s="573"/>
      <c r="KR156" s="175"/>
      <c r="KS156" s="174">
        <v>160</v>
      </c>
      <c r="KT156" s="573"/>
      <c r="KU156" s="175"/>
      <c r="KV156" s="174">
        <v>160</v>
      </c>
      <c r="KW156" s="573"/>
      <c r="KX156" s="175"/>
      <c r="KY156" s="174">
        <v>160</v>
      </c>
      <c r="KZ156" s="573"/>
      <c r="LA156" s="175"/>
      <c r="LB156" s="174">
        <v>160</v>
      </c>
      <c r="LC156" s="573"/>
      <c r="LD156" s="175"/>
      <c r="LE156" s="278">
        <f t="shared" si="154"/>
        <v>0</v>
      </c>
      <c r="LF156" s="279">
        <f t="shared" si="155"/>
        <v>0</v>
      </c>
      <c r="LG156" s="280">
        <f t="shared" si="156"/>
        <v>0</v>
      </c>
      <c r="LH156" s="281">
        <f t="shared" si="157"/>
        <v>0</v>
      </c>
      <c r="LI156" s="1"/>
      <c r="LJ156" s="1"/>
      <c r="LK156" s="174">
        <v>160</v>
      </c>
      <c r="LL156" s="573"/>
      <c r="LM156" s="175"/>
      <c r="LN156" s="174">
        <v>160</v>
      </c>
      <c r="LO156" s="573"/>
      <c r="LP156" s="175"/>
      <c r="LQ156" s="174">
        <v>160</v>
      </c>
      <c r="LR156" s="573"/>
      <c r="LS156" s="175"/>
      <c r="LT156" s="174">
        <v>160</v>
      </c>
      <c r="LU156" s="573"/>
      <c r="LV156" s="175"/>
      <c r="LW156" s="174">
        <v>160</v>
      </c>
      <c r="LX156" s="573"/>
      <c r="LY156" s="175"/>
      <c r="LZ156" s="174">
        <v>160</v>
      </c>
      <c r="MA156" s="573"/>
      <c r="MB156" s="175"/>
      <c r="MC156" s="174">
        <v>160</v>
      </c>
      <c r="MD156" s="573"/>
      <c r="ME156" s="175"/>
      <c r="MF156" s="174">
        <v>160</v>
      </c>
      <c r="MG156" s="573"/>
      <c r="MH156" s="175"/>
      <c r="MI156" s="174">
        <v>160</v>
      </c>
      <c r="MJ156" s="573"/>
      <c r="MK156" s="175"/>
      <c r="ML156" s="174">
        <v>160</v>
      </c>
      <c r="MM156" s="573"/>
      <c r="MN156" s="175"/>
      <c r="MO156" s="174">
        <v>160</v>
      </c>
      <c r="MP156" s="573"/>
      <c r="MQ156" s="175"/>
      <c r="MR156" s="174">
        <v>160</v>
      </c>
      <c r="MS156" s="573"/>
      <c r="MT156" s="175"/>
      <c r="MU156" s="278">
        <f t="shared" si="158"/>
        <v>0</v>
      </c>
      <c r="MV156" s="279">
        <f t="shared" si="159"/>
        <v>0</v>
      </c>
      <c r="MW156" s="280">
        <f t="shared" si="160"/>
        <v>0</v>
      </c>
      <c r="MX156" s="281">
        <f t="shared" si="161"/>
        <v>0</v>
      </c>
      <c r="MY156" s="1"/>
      <c r="MZ156" s="1"/>
      <c r="NA156" s="174">
        <v>160</v>
      </c>
      <c r="NB156" s="573"/>
      <c r="NC156" s="175"/>
      <c r="ND156" s="174">
        <v>160</v>
      </c>
      <c r="NE156" s="573"/>
      <c r="NF156" s="175"/>
      <c r="NG156" s="174">
        <v>160</v>
      </c>
      <c r="NH156" s="573"/>
      <c r="NI156" s="175"/>
      <c r="NJ156" s="174">
        <v>160</v>
      </c>
      <c r="NK156" s="573"/>
      <c r="NL156" s="175"/>
      <c r="NM156" s="174">
        <v>160</v>
      </c>
      <c r="NN156" s="573"/>
      <c r="NO156" s="175"/>
      <c r="NP156" s="174">
        <v>160</v>
      </c>
      <c r="NQ156" s="573"/>
      <c r="NR156" s="175"/>
      <c r="NS156" s="174">
        <v>160</v>
      </c>
      <c r="NT156" s="573"/>
      <c r="NU156" s="175"/>
      <c r="NV156" s="174">
        <v>160</v>
      </c>
      <c r="NW156" s="573"/>
      <c r="NX156" s="175"/>
      <c r="NY156" s="174">
        <v>160</v>
      </c>
      <c r="NZ156" s="573"/>
      <c r="OA156" s="175"/>
      <c r="OB156" s="174">
        <v>160</v>
      </c>
      <c r="OC156" s="573"/>
      <c r="OD156" s="175"/>
      <c r="OE156" s="174">
        <v>160</v>
      </c>
      <c r="OF156" s="573"/>
      <c r="OG156" s="175"/>
      <c r="OH156" s="174">
        <v>160</v>
      </c>
      <c r="OI156" s="573"/>
      <c r="OJ156" s="175"/>
      <c r="OK156" s="278">
        <f t="shared" si="162"/>
        <v>0</v>
      </c>
      <c r="OL156" s="279">
        <f t="shared" si="163"/>
        <v>0</v>
      </c>
      <c r="OM156" s="280">
        <f t="shared" si="164"/>
        <v>0</v>
      </c>
      <c r="ON156" s="281">
        <f t="shared" si="165"/>
        <v>0</v>
      </c>
      <c r="OO156" s="1"/>
      <c r="OP156" s="1"/>
      <c r="OQ156" s="571" t="s">
        <v>297</v>
      </c>
      <c r="OR156" s="577">
        <v>160</v>
      </c>
      <c r="OS156" s="573"/>
      <c r="OT156" s="175"/>
      <c r="OU156" s="278">
        <f t="shared" si="166"/>
        <v>0</v>
      </c>
      <c r="OV156" s="281">
        <f t="shared" si="167"/>
        <v>0</v>
      </c>
      <c r="OW156" s="280">
        <f t="shared" si="168"/>
        <v>0</v>
      </c>
      <c r="OX156" s="281">
        <f t="shared" si="169"/>
        <v>0</v>
      </c>
      <c r="OY156" s="574"/>
      <c r="OZ156" s="1"/>
      <c r="PA156" s="1"/>
      <c r="PB156" s="274">
        <f t="shared" si="170"/>
        <v>0</v>
      </c>
      <c r="PC156" s="275">
        <f t="shared" si="171"/>
        <v>0</v>
      </c>
      <c r="PD156" s="280">
        <f t="shared" si="172"/>
        <v>0</v>
      </c>
      <c r="PE156" s="281">
        <f t="shared" si="173"/>
        <v>0</v>
      </c>
      <c r="PF156" s="276">
        <f t="shared" si="174"/>
        <v>0</v>
      </c>
      <c r="PG156" s="277">
        <f t="shared" si="175"/>
        <v>0</v>
      </c>
      <c r="PH156" s="280">
        <f t="shared" si="176"/>
        <v>0</v>
      </c>
      <c r="PI156" s="279">
        <f t="shared" si="177"/>
        <v>0</v>
      </c>
      <c r="PJ156" s="406">
        <f t="shared" si="178"/>
        <v>0</v>
      </c>
      <c r="PK156" s="368">
        <f t="shared" si="179"/>
        <v>0</v>
      </c>
      <c r="PL156" s="409" t="s">
        <v>338</v>
      </c>
      <c r="PM156" s="373" t="s">
        <v>338</v>
      </c>
      <c r="PN156" s="406">
        <f t="shared" si="180"/>
        <v>0</v>
      </c>
      <c r="PO156" s="368">
        <f t="shared" si="181"/>
        <v>0</v>
      </c>
      <c r="PR156" s="1"/>
    </row>
    <row r="157" spans="2:434" s="26" customFormat="1" ht="16.5" customHeight="1" x14ac:dyDescent="0.25">
      <c r="B157" s="118" t="s">
        <v>354</v>
      </c>
      <c r="C157" s="1094"/>
      <c r="D157" s="1095"/>
      <c r="E157" s="320"/>
      <c r="F157" s="656">
        <v>1</v>
      </c>
      <c r="G157" s="321"/>
      <c r="H157" s="122"/>
      <c r="I157" s="112">
        <f>INT(ROUND(F157,2)*(IF(RIGHT(G157,1)="*",data!$J$3*H157+(IF(H157&gt;0, data!$K$3,0)),(IF(G157&gt;0,data!$J$3*RIGHT(G157,5)+data!$K$3,0)))))</f>
        <v>0</v>
      </c>
      <c r="J157" s="112">
        <f t="shared" si="128"/>
        <v>0</v>
      </c>
      <c r="K157" s="112"/>
      <c r="L157" s="317"/>
      <c r="M157" s="316"/>
      <c r="N157" s="112">
        <f>INT(ROUND(F157,2)*(IF(J157&gt;0,(IF(L157="ano",data!$J$6,0)),0)))</f>
        <v>0</v>
      </c>
      <c r="O157" s="114">
        <f t="shared" si="125"/>
        <v>0</v>
      </c>
      <c r="P157" s="123">
        <f t="shared" si="126"/>
        <v>0</v>
      </c>
      <c r="R157" s="116" t="str">
        <f t="shared" si="123"/>
        <v/>
      </c>
      <c r="S157" s="688"/>
      <c r="T157" s="117" t="s">
        <v>338</v>
      </c>
      <c r="U157" s="377" t="str">
        <f t="shared" si="124"/>
        <v/>
      </c>
      <c r="V157" s="26">
        <f t="shared" si="127"/>
        <v>0</v>
      </c>
      <c r="W157" s="26">
        <f t="shared" si="129"/>
        <v>0</v>
      </c>
      <c r="X157" s="26">
        <f>IF(OR(G157=data!$I$18,G157=data!$I$19,G157=data!$I$20,G157=data!$I$21,G157=data!$I$22,G157=data!$I$23,G157=data!$I$24,G157=data!$I$25,G157=data!$I$26,G157=data!$I$27,G157=data!$I$28,G157=data!$I$29,G157=data!$I$30,G157=data!$I$31,G157=data!$I$32,G157=data!$I$33,G157=data!$I$34,G157=data!$I$35,G157=data!$I$36,G157=data!$I$37,G157=data!$I$38,G157=data!$I$39,G157=data!$I$40,G157=data!$I$41,G157=data!$I$42,G157=data!$I$43,G157=data!$I$44),1,0)</f>
        <v>0</v>
      </c>
      <c r="Z157" s="176" t="s">
        <v>297</v>
      </c>
      <c r="AA157" s="10"/>
      <c r="AB157" s="10"/>
      <c r="AC157" s="168">
        <v>160</v>
      </c>
      <c r="AD157" s="328"/>
      <c r="AE157" s="223"/>
      <c r="AF157" s="168">
        <v>160</v>
      </c>
      <c r="AG157" s="328"/>
      <c r="AH157" s="223"/>
      <c r="AI157" s="168">
        <v>160</v>
      </c>
      <c r="AJ157" s="328"/>
      <c r="AK157" s="223"/>
      <c r="AL157" s="168">
        <v>160</v>
      </c>
      <c r="AM157" s="328"/>
      <c r="AN157" s="223"/>
      <c r="AO157" s="168">
        <v>160</v>
      </c>
      <c r="AP157" s="328"/>
      <c r="AQ157" s="223"/>
      <c r="AR157" s="168">
        <v>160</v>
      </c>
      <c r="AS157" s="328"/>
      <c r="AT157" s="223"/>
      <c r="AU157" s="168">
        <v>160</v>
      </c>
      <c r="AV157" s="328"/>
      <c r="AW157" s="223"/>
      <c r="AX157" s="168">
        <v>160</v>
      </c>
      <c r="AY157" s="328"/>
      <c r="AZ157" s="223"/>
      <c r="BA157" s="168">
        <v>160</v>
      </c>
      <c r="BB157" s="328"/>
      <c r="BC157" s="223"/>
      <c r="BD157" s="168">
        <v>160</v>
      </c>
      <c r="BE157" s="328"/>
      <c r="BF157" s="223"/>
      <c r="BG157" s="168">
        <v>160</v>
      </c>
      <c r="BH157" s="328"/>
      <c r="BI157" s="223"/>
      <c r="BJ157" s="168">
        <v>160</v>
      </c>
      <c r="BK157" s="328"/>
      <c r="BL157" s="223"/>
      <c r="BM157" s="280">
        <f t="shared" si="130"/>
        <v>0</v>
      </c>
      <c r="BN157" s="279">
        <f t="shared" si="131"/>
        <v>0</v>
      </c>
      <c r="BO157" s="280">
        <f t="shared" si="132"/>
        <v>0</v>
      </c>
      <c r="BP157" s="281">
        <f t="shared" si="133"/>
        <v>0</v>
      </c>
      <c r="BQ157" s="1"/>
      <c r="BR157" s="1"/>
      <c r="BS157" s="164">
        <v>160</v>
      </c>
      <c r="BT157" s="327"/>
      <c r="BU157" s="177"/>
      <c r="BV157" s="164">
        <v>160</v>
      </c>
      <c r="BW157" s="327"/>
      <c r="BX157" s="177"/>
      <c r="BY157" s="164">
        <v>160</v>
      </c>
      <c r="BZ157" s="327"/>
      <c r="CA157" s="177"/>
      <c r="CB157" s="164">
        <v>160</v>
      </c>
      <c r="CC157" s="327"/>
      <c r="CD157" s="177"/>
      <c r="CE157" s="164">
        <v>160</v>
      </c>
      <c r="CF157" s="327"/>
      <c r="CG157" s="177"/>
      <c r="CH157" s="164">
        <v>160</v>
      </c>
      <c r="CI157" s="327"/>
      <c r="CJ157" s="177"/>
      <c r="CK157" s="164">
        <v>160</v>
      </c>
      <c r="CL157" s="327"/>
      <c r="CM157" s="177"/>
      <c r="CN157" s="164">
        <v>160</v>
      </c>
      <c r="CO157" s="327"/>
      <c r="CP157" s="177"/>
      <c r="CQ157" s="164">
        <v>160</v>
      </c>
      <c r="CR157" s="327"/>
      <c r="CS157" s="177"/>
      <c r="CT157" s="164">
        <v>160</v>
      </c>
      <c r="CU157" s="327"/>
      <c r="CV157" s="177"/>
      <c r="CW157" s="164">
        <v>160</v>
      </c>
      <c r="CX157" s="327"/>
      <c r="CY157" s="177"/>
      <c r="CZ157" s="164">
        <v>160</v>
      </c>
      <c r="DA157" s="327"/>
      <c r="DB157" s="177"/>
      <c r="DC157" s="278">
        <f t="shared" si="134"/>
        <v>0</v>
      </c>
      <c r="DD157" s="279">
        <f t="shared" si="135"/>
        <v>0</v>
      </c>
      <c r="DE157" s="280">
        <f t="shared" si="136"/>
        <v>0</v>
      </c>
      <c r="DF157" s="281">
        <f t="shared" si="137"/>
        <v>0</v>
      </c>
      <c r="DG157" s="1"/>
      <c r="DH157" s="1"/>
      <c r="DI157" s="164">
        <v>160</v>
      </c>
      <c r="DJ157" s="327"/>
      <c r="DK157" s="177"/>
      <c r="DL157" s="164">
        <v>160</v>
      </c>
      <c r="DM157" s="327"/>
      <c r="DN157" s="177"/>
      <c r="DO157" s="164">
        <v>160</v>
      </c>
      <c r="DP157" s="327"/>
      <c r="DQ157" s="177"/>
      <c r="DR157" s="164">
        <v>160</v>
      </c>
      <c r="DS157" s="327"/>
      <c r="DT157" s="177"/>
      <c r="DU157" s="164">
        <v>160</v>
      </c>
      <c r="DV157" s="327"/>
      <c r="DW157" s="177"/>
      <c r="DX157" s="164">
        <v>160</v>
      </c>
      <c r="DY157" s="327"/>
      <c r="DZ157" s="177"/>
      <c r="EA157" s="164">
        <v>160</v>
      </c>
      <c r="EB157" s="327"/>
      <c r="EC157" s="177"/>
      <c r="ED157" s="164">
        <v>160</v>
      </c>
      <c r="EE157" s="327"/>
      <c r="EF157" s="177"/>
      <c r="EG157" s="164">
        <v>160</v>
      </c>
      <c r="EH157" s="327"/>
      <c r="EI157" s="177"/>
      <c r="EJ157" s="164">
        <v>160</v>
      </c>
      <c r="EK157" s="327"/>
      <c r="EL157" s="177"/>
      <c r="EM157" s="164">
        <v>160</v>
      </c>
      <c r="EN157" s="327"/>
      <c r="EO157" s="177"/>
      <c r="EP157" s="164">
        <v>160</v>
      </c>
      <c r="EQ157" s="327"/>
      <c r="ER157" s="177"/>
      <c r="ES157" s="278">
        <f t="shared" si="138"/>
        <v>0</v>
      </c>
      <c r="ET157" s="279">
        <f t="shared" si="139"/>
        <v>0</v>
      </c>
      <c r="EU157" s="280">
        <f t="shared" si="140"/>
        <v>0</v>
      </c>
      <c r="EV157" s="281">
        <f t="shared" si="141"/>
        <v>0</v>
      </c>
      <c r="EW157" s="1"/>
      <c r="EX157" s="1"/>
      <c r="EY157" s="164">
        <v>160</v>
      </c>
      <c r="EZ157" s="327"/>
      <c r="FA157" s="177"/>
      <c r="FB157" s="164">
        <v>160</v>
      </c>
      <c r="FC157" s="327"/>
      <c r="FD157" s="177"/>
      <c r="FE157" s="164">
        <v>160</v>
      </c>
      <c r="FF157" s="327"/>
      <c r="FG157" s="177"/>
      <c r="FH157" s="164">
        <v>160</v>
      </c>
      <c r="FI157" s="327"/>
      <c r="FJ157" s="177"/>
      <c r="FK157" s="164">
        <v>160</v>
      </c>
      <c r="FL157" s="327"/>
      <c r="FM157" s="177"/>
      <c r="FN157" s="164">
        <v>160</v>
      </c>
      <c r="FO157" s="327"/>
      <c r="FP157" s="177"/>
      <c r="FQ157" s="164">
        <v>160</v>
      </c>
      <c r="FR157" s="327"/>
      <c r="FS157" s="177"/>
      <c r="FT157" s="164">
        <v>160</v>
      </c>
      <c r="FU157" s="327"/>
      <c r="FV157" s="177"/>
      <c r="FW157" s="164">
        <v>160</v>
      </c>
      <c r="FX157" s="327"/>
      <c r="FY157" s="177"/>
      <c r="FZ157" s="164">
        <v>160</v>
      </c>
      <c r="GA157" s="327"/>
      <c r="GB157" s="177"/>
      <c r="GC157" s="164">
        <v>160</v>
      </c>
      <c r="GD157" s="327"/>
      <c r="GE157" s="177"/>
      <c r="GF157" s="164">
        <v>160</v>
      </c>
      <c r="GG157" s="327"/>
      <c r="GH157" s="177"/>
      <c r="GI157" s="278">
        <f t="shared" si="142"/>
        <v>0</v>
      </c>
      <c r="GJ157" s="279">
        <f t="shared" si="143"/>
        <v>0</v>
      </c>
      <c r="GK157" s="280">
        <f t="shared" si="144"/>
        <v>0</v>
      </c>
      <c r="GL157" s="281">
        <f t="shared" si="145"/>
        <v>0</v>
      </c>
      <c r="GM157" s="1"/>
      <c r="GN157" s="1"/>
      <c r="GO157" s="164">
        <v>160</v>
      </c>
      <c r="GP157" s="327"/>
      <c r="GQ157" s="177"/>
      <c r="GR157" s="164">
        <v>160</v>
      </c>
      <c r="GS157" s="327"/>
      <c r="GT157" s="177"/>
      <c r="GU157" s="164">
        <v>160</v>
      </c>
      <c r="GV157" s="327"/>
      <c r="GW157" s="177"/>
      <c r="GX157" s="164">
        <v>160</v>
      </c>
      <c r="GY157" s="327"/>
      <c r="GZ157" s="177"/>
      <c r="HA157" s="164">
        <v>160</v>
      </c>
      <c r="HB157" s="327"/>
      <c r="HC157" s="177"/>
      <c r="HD157" s="164">
        <v>160</v>
      </c>
      <c r="HE157" s="327"/>
      <c r="HF157" s="177"/>
      <c r="HG157" s="164">
        <v>160</v>
      </c>
      <c r="HH157" s="327"/>
      <c r="HI157" s="177"/>
      <c r="HJ157" s="164">
        <v>160</v>
      </c>
      <c r="HK157" s="327"/>
      <c r="HL157" s="177"/>
      <c r="HM157" s="164">
        <v>160</v>
      </c>
      <c r="HN157" s="327"/>
      <c r="HO157" s="177"/>
      <c r="HP157" s="164">
        <v>160</v>
      </c>
      <c r="HQ157" s="327"/>
      <c r="HR157" s="177"/>
      <c r="HS157" s="164">
        <v>160</v>
      </c>
      <c r="HT157" s="327"/>
      <c r="HU157" s="177"/>
      <c r="HV157" s="164">
        <v>160</v>
      </c>
      <c r="HW157" s="327"/>
      <c r="HX157" s="177"/>
      <c r="HY157" s="278">
        <f t="shared" si="146"/>
        <v>0</v>
      </c>
      <c r="HZ157" s="279">
        <f t="shared" si="147"/>
        <v>0</v>
      </c>
      <c r="IA157" s="280">
        <f t="shared" si="148"/>
        <v>0</v>
      </c>
      <c r="IB157" s="281">
        <f t="shared" si="149"/>
        <v>0</v>
      </c>
      <c r="IC157" s="1"/>
      <c r="ID157" s="1"/>
      <c r="IE157" s="164">
        <v>160</v>
      </c>
      <c r="IF157" s="327"/>
      <c r="IG157" s="177"/>
      <c r="IH157" s="164">
        <v>160</v>
      </c>
      <c r="II157" s="327"/>
      <c r="IJ157" s="177"/>
      <c r="IK157" s="164">
        <v>160</v>
      </c>
      <c r="IL157" s="327"/>
      <c r="IM157" s="177"/>
      <c r="IN157" s="164">
        <v>160</v>
      </c>
      <c r="IO157" s="327"/>
      <c r="IP157" s="177"/>
      <c r="IQ157" s="164">
        <v>160</v>
      </c>
      <c r="IR157" s="327"/>
      <c r="IS157" s="177"/>
      <c r="IT157" s="164">
        <v>160</v>
      </c>
      <c r="IU157" s="327"/>
      <c r="IV157" s="177"/>
      <c r="IW157" s="164">
        <v>160</v>
      </c>
      <c r="IX157" s="327"/>
      <c r="IY157" s="177"/>
      <c r="IZ157" s="164">
        <v>160</v>
      </c>
      <c r="JA157" s="327"/>
      <c r="JB157" s="177"/>
      <c r="JC157" s="164">
        <v>160</v>
      </c>
      <c r="JD157" s="327"/>
      <c r="JE157" s="177"/>
      <c r="JF157" s="164">
        <v>160</v>
      </c>
      <c r="JG157" s="327"/>
      <c r="JH157" s="177"/>
      <c r="JI157" s="164">
        <v>160</v>
      </c>
      <c r="JJ157" s="327"/>
      <c r="JK157" s="177"/>
      <c r="JL157" s="164">
        <v>160</v>
      </c>
      <c r="JM157" s="327"/>
      <c r="JN157" s="177"/>
      <c r="JO157" s="278">
        <f t="shared" si="150"/>
        <v>0</v>
      </c>
      <c r="JP157" s="279">
        <f t="shared" si="151"/>
        <v>0</v>
      </c>
      <c r="JQ157" s="280">
        <f t="shared" si="152"/>
        <v>0</v>
      </c>
      <c r="JR157" s="281">
        <f t="shared" si="153"/>
        <v>0</v>
      </c>
      <c r="JS157" s="1"/>
      <c r="JT157" s="1"/>
      <c r="JU157" s="164">
        <v>160</v>
      </c>
      <c r="JV157" s="327"/>
      <c r="JW157" s="177"/>
      <c r="JX157" s="164">
        <v>160</v>
      </c>
      <c r="JY157" s="327"/>
      <c r="JZ157" s="177"/>
      <c r="KA157" s="164">
        <v>160</v>
      </c>
      <c r="KB157" s="327"/>
      <c r="KC157" s="177"/>
      <c r="KD157" s="164">
        <v>160</v>
      </c>
      <c r="KE157" s="327"/>
      <c r="KF157" s="177"/>
      <c r="KG157" s="164">
        <v>160</v>
      </c>
      <c r="KH157" s="327"/>
      <c r="KI157" s="177"/>
      <c r="KJ157" s="164">
        <v>160</v>
      </c>
      <c r="KK157" s="327"/>
      <c r="KL157" s="177"/>
      <c r="KM157" s="164">
        <v>160</v>
      </c>
      <c r="KN157" s="327"/>
      <c r="KO157" s="177"/>
      <c r="KP157" s="164">
        <v>160</v>
      </c>
      <c r="KQ157" s="327"/>
      <c r="KR157" s="177"/>
      <c r="KS157" s="164">
        <v>160</v>
      </c>
      <c r="KT157" s="327"/>
      <c r="KU157" s="177"/>
      <c r="KV157" s="164">
        <v>160</v>
      </c>
      <c r="KW157" s="327"/>
      <c r="KX157" s="177"/>
      <c r="KY157" s="164">
        <v>160</v>
      </c>
      <c r="KZ157" s="327"/>
      <c r="LA157" s="177"/>
      <c r="LB157" s="164">
        <v>160</v>
      </c>
      <c r="LC157" s="327"/>
      <c r="LD157" s="177"/>
      <c r="LE157" s="278">
        <f t="shared" si="154"/>
        <v>0</v>
      </c>
      <c r="LF157" s="279">
        <f t="shared" si="155"/>
        <v>0</v>
      </c>
      <c r="LG157" s="280">
        <f t="shared" si="156"/>
        <v>0</v>
      </c>
      <c r="LH157" s="281">
        <f t="shared" si="157"/>
        <v>0</v>
      </c>
      <c r="LI157" s="1"/>
      <c r="LJ157" s="1"/>
      <c r="LK157" s="164">
        <v>160</v>
      </c>
      <c r="LL157" s="327"/>
      <c r="LM157" s="177"/>
      <c r="LN157" s="164">
        <v>160</v>
      </c>
      <c r="LO157" s="327"/>
      <c r="LP157" s="177"/>
      <c r="LQ157" s="164">
        <v>160</v>
      </c>
      <c r="LR157" s="327"/>
      <c r="LS157" s="177"/>
      <c r="LT157" s="164">
        <v>160</v>
      </c>
      <c r="LU157" s="327"/>
      <c r="LV157" s="177"/>
      <c r="LW157" s="164">
        <v>160</v>
      </c>
      <c r="LX157" s="327"/>
      <c r="LY157" s="177"/>
      <c r="LZ157" s="164">
        <v>160</v>
      </c>
      <c r="MA157" s="327"/>
      <c r="MB157" s="177"/>
      <c r="MC157" s="164">
        <v>160</v>
      </c>
      <c r="MD157" s="327"/>
      <c r="ME157" s="177"/>
      <c r="MF157" s="164">
        <v>160</v>
      </c>
      <c r="MG157" s="327"/>
      <c r="MH157" s="177"/>
      <c r="MI157" s="164">
        <v>160</v>
      </c>
      <c r="MJ157" s="327"/>
      <c r="MK157" s="177"/>
      <c r="ML157" s="164">
        <v>160</v>
      </c>
      <c r="MM157" s="327"/>
      <c r="MN157" s="177"/>
      <c r="MO157" s="164">
        <v>160</v>
      </c>
      <c r="MP157" s="327"/>
      <c r="MQ157" s="177"/>
      <c r="MR157" s="164">
        <v>160</v>
      </c>
      <c r="MS157" s="327"/>
      <c r="MT157" s="177"/>
      <c r="MU157" s="278">
        <f t="shared" si="158"/>
        <v>0</v>
      </c>
      <c r="MV157" s="279">
        <f t="shared" si="159"/>
        <v>0</v>
      </c>
      <c r="MW157" s="280">
        <f t="shared" si="160"/>
        <v>0</v>
      </c>
      <c r="MX157" s="281">
        <f t="shared" si="161"/>
        <v>0</v>
      </c>
      <c r="MY157" s="1"/>
      <c r="MZ157" s="1"/>
      <c r="NA157" s="164">
        <v>160</v>
      </c>
      <c r="NB157" s="327"/>
      <c r="NC157" s="177"/>
      <c r="ND157" s="164">
        <v>160</v>
      </c>
      <c r="NE157" s="327"/>
      <c r="NF157" s="177"/>
      <c r="NG157" s="164">
        <v>160</v>
      </c>
      <c r="NH157" s="327"/>
      <c r="NI157" s="177"/>
      <c r="NJ157" s="164">
        <v>160</v>
      </c>
      <c r="NK157" s="327"/>
      <c r="NL157" s="177"/>
      <c r="NM157" s="164">
        <v>160</v>
      </c>
      <c r="NN157" s="327"/>
      <c r="NO157" s="177"/>
      <c r="NP157" s="164">
        <v>160</v>
      </c>
      <c r="NQ157" s="327"/>
      <c r="NR157" s="177"/>
      <c r="NS157" s="164">
        <v>160</v>
      </c>
      <c r="NT157" s="327"/>
      <c r="NU157" s="177"/>
      <c r="NV157" s="164">
        <v>160</v>
      </c>
      <c r="NW157" s="327"/>
      <c r="NX157" s="177"/>
      <c r="NY157" s="164">
        <v>160</v>
      </c>
      <c r="NZ157" s="327"/>
      <c r="OA157" s="177"/>
      <c r="OB157" s="164">
        <v>160</v>
      </c>
      <c r="OC157" s="327"/>
      <c r="OD157" s="177"/>
      <c r="OE157" s="164">
        <v>160</v>
      </c>
      <c r="OF157" s="327"/>
      <c r="OG157" s="177"/>
      <c r="OH157" s="164">
        <v>160</v>
      </c>
      <c r="OI157" s="327"/>
      <c r="OJ157" s="177"/>
      <c r="OK157" s="278">
        <f t="shared" si="162"/>
        <v>0</v>
      </c>
      <c r="OL157" s="279">
        <f t="shared" si="163"/>
        <v>0</v>
      </c>
      <c r="OM157" s="280">
        <f t="shared" si="164"/>
        <v>0</v>
      </c>
      <c r="ON157" s="281">
        <f t="shared" si="165"/>
        <v>0</v>
      </c>
      <c r="OO157" s="1"/>
      <c r="OP157" s="1"/>
      <c r="OQ157" s="283" t="s">
        <v>297</v>
      </c>
      <c r="OR157" s="354">
        <v>160</v>
      </c>
      <c r="OS157" s="327"/>
      <c r="OT157" s="177"/>
      <c r="OU157" s="278">
        <f t="shared" si="166"/>
        <v>0</v>
      </c>
      <c r="OV157" s="281">
        <f t="shared" si="167"/>
        <v>0</v>
      </c>
      <c r="OW157" s="280">
        <f t="shared" si="168"/>
        <v>0</v>
      </c>
      <c r="OX157" s="281">
        <f t="shared" si="169"/>
        <v>0</v>
      </c>
      <c r="OY157" s="293"/>
      <c r="OZ157" s="1"/>
      <c r="PA157" s="1"/>
      <c r="PB157" s="274">
        <f t="shared" si="170"/>
        <v>0</v>
      </c>
      <c r="PC157" s="275">
        <f t="shared" si="171"/>
        <v>0</v>
      </c>
      <c r="PD157" s="280">
        <f t="shared" si="172"/>
        <v>0</v>
      </c>
      <c r="PE157" s="281">
        <f t="shared" si="173"/>
        <v>0</v>
      </c>
      <c r="PF157" s="276">
        <f t="shared" si="174"/>
        <v>0</v>
      </c>
      <c r="PG157" s="277">
        <f t="shared" si="175"/>
        <v>0</v>
      </c>
      <c r="PH157" s="280">
        <f t="shared" si="176"/>
        <v>0</v>
      </c>
      <c r="PI157" s="279">
        <f t="shared" si="177"/>
        <v>0</v>
      </c>
      <c r="PJ157" s="406">
        <f t="shared" si="178"/>
        <v>0</v>
      </c>
      <c r="PK157" s="368">
        <f t="shared" si="179"/>
        <v>0</v>
      </c>
      <c r="PL157" s="409" t="s">
        <v>338</v>
      </c>
      <c r="PM157" s="373" t="s">
        <v>338</v>
      </c>
      <c r="PN157" s="406">
        <f t="shared" si="180"/>
        <v>0</v>
      </c>
      <c r="PO157" s="368">
        <f t="shared" si="181"/>
        <v>0</v>
      </c>
      <c r="PR157" s="1"/>
    </row>
    <row r="158" spans="2:434" s="26" customFormat="1" ht="15" hidden="1" customHeight="1" x14ac:dyDescent="0.25">
      <c r="B158" s="118"/>
      <c r="C158" s="1092"/>
      <c r="D158" s="1093"/>
      <c r="E158" s="590"/>
      <c r="F158" s="656"/>
      <c r="G158" s="591"/>
      <c r="H158" s="119"/>
      <c r="I158" s="112">
        <f>INT(ROUND(F158,2)*(IF(RIGHT(G158,1)="*",data!$J$3*H158+(IF(H158&gt;0, data!$K$3,0)),(IF(G158&gt;0,data!$J$3*RIGHT(G158,5)+data!$K$3,0)))))</f>
        <v>0</v>
      </c>
      <c r="J158" s="112">
        <f t="shared" si="128"/>
        <v>0</v>
      </c>
      <c r="K158" s="112"/>
      <c r="L158" s="537"/>
      <c r="M158" s="536"/>
      <c r="N158" s="112">
        <f>INT(ROUND(F158,2)*(IF(J158&gt;0,(IF(L158="ano",data!$J$6,0)),0)))</f>
        <v>0</v>
      </c>
      <c r="O158" s="114">
        <f t="shared" si="125"/>
        <v>0</v>
      </c>
      <c r="P158" s="123">
        <f t="shared" si="126"/>
        <v>0</v>
      </c>
      <c r="R158" s="116" t="str">
        <f t="shared" si="123"/>
        <v/>
      </c>
      <c r="S158" s="688"/>
      <c r="T158" s="117" t="s">
        <v>338</v>
      </c>
      <c r="U158" s="377" t="str">
        <f t="shared" si="124"/>
        <v/>
      </c>
      <c r="V158" s="26">
        <f t="shared" si="127"/>
        <v>0</v>
      </c>
      <c r="W158" s="26">
        <f t="shared" si="129"/>
        <v>0</v>
      </c>
      <c r="X158" s="26">
        <f>IF(OR(G158=data!$I$18,G158=data!$I$19,G158=data!$I$20,G158=data!$I$21,G158=data!$I$22,G158=data!$I$23,G158=data!$I$24,G158=data!$I$25,G158=data!$I$26,G158=data!$I$27,G158=data!$I$28,G158=data!$I$29,G158=data!$I$30,G158=data!$I$31,G158=data!$I$32,G158=data!$I$33,G158=data!$I$34,G158=data!$I$35,G158=data!$I$36,G158=data!$I$37,G158=data!$I$38,G158=data!$I$39,G158=data!$I$40,G158=data!$I$41,G158=data!$I$42,G158=data!$I$43,G158=data!$I$44),1,0)</f>
        <v>0</v>
      </c>
      <c r="Z158" s="173" t="s">
        <v>297</v>
      </c>
      <c r="AA158" s="10"/>
      <c r="AB158" s="10"/>
      <c r="AC158" s="560">
        <v>160</v>
      </c>
      <c r="AD158" s="561"/>
      <c r="AE158" s="562"/>
      <c r="AF158" s="560">
        <v>160</v>
      </c>
      <c r="AG158" s="561"/>
      <c r="AH158" s="562"/>
      <c r="AI158" s="560">
        <v>160</v>
      </c>
      <c r="AJ158" s="561"/>
      <c r="AK158" s="562"/>
      <c r="AL158" s="560">
        <v>160</v>
      </c>
      <c r="AM158" s="561"/>
      <c r="AN158" s="562"/>
      <c r="AO158" s="560">
        <v>160</v>
      </c>
      <c r="AP158" s="561"/>
      <c r="AQ158" s="562"/>
      <c r="AR158" s="560">
        <v>160</v>
      </c>
      <c r="AS158" s="561"/>
      <c r="AT158" s="562"/>
      <c r="AU158" s="560">
        <v>160</v>
      </c>
      <c r="AV158" s="561"/>
      <c r="AW158" s="562"/>
      <c r="AX158" s="560">
        <v>160</v>
      </c>
      <c r="AY158" s="561"/>
      <c r="AZ158" s="562"/>
      <c r="BA158" s="560">
        <v>160</v>
      </c>
      <c r="BB158" s="561"/>
      <c r="BC158" s="562"/>
      <c r="BD158" s="560">
        <v>160</v>
      </c>
      <c r="BE158" s="561"/>
      <c r="BF158" s="562"/>
      <c r="BG158" s="560">
        <v>160</v>
      </c>
      <c r="BH158" s="561"/>
      <c r="BI158" s="562"/>
      <c r="BJ158" s="560">
        <v>160</v>
      </c>
      <c r="BK158" s="561"/>
      <c r="BL158" s="562"/>
      <c r="BM158" s="280">
        <f t="shared" si="130"/>
        <v>0</v>
      </c>
      <c r="BN158" s="279">
        <f t="shared" si="131"/>
        <v>0</v>
      </c>
      <c r="BO158" s="280">
        <f t="shared" si="132"/>
        <v>0</v>
      </c>
      <c r="BP158" s="281">
        <f t="shared" si="133"/>
        <v>0</v>
      </c>
      <c r="BQ158" s="1"/>
      <c r="BR158" s="1"/>
      <c r="BS158" s="174">
        <v>160</v>
      </c>
      <c r="BT158" s="573"/>
      <c r="BU158" s="175"/>
      <c r="BV158" s="174">
        <v>160</v>
      </c>
      <c r="BW158" s="573"/>
      <c r="BX158" s="175"/>
      <c r="BY158" s="174">
        <v>160</v>
      </c>
      <c r="BZ158" s="573"/>
      <c r="CA158" s="175"/>
      <c r="CB158" s="174">
        <v>160</v>
      </c>
      <c r="CC158" s="573"/>
      <c r="CD158" s="175"/>
      <c r="CE158" s="174">
        <v>160</v>
      </c>
      <c r="CF158" s="573"/>
      <c r="CG158" s="175"/>
      <c r="CH158" s="174">
        <v>160</v>
      </c>
      <c r="CI158" s="573"/>
      <c r="CJ158" s="175"/>
      <c r="CK158" s="174">
        <v>160</v>
      </c>
      <c r="CL158" s="573"/>
      <c r="CM158" s="175"/>
      <c r="CN158" s="174">
        <v>160</v>
      </c>
      <c r="CO158" s="573"/>
      <c r="CP158" s="175"/>
      <c r="CQ158" s="174">
        <v>160</v>
      </c>
      <c r="CR158" s="573"/>
      <c r="CS158" s="175"/>
      <c r="CT158" s="174">
        <v>160</v>
      </c>
      <c r="CU158" s="573"/>
      <c r="CV158" s="175"/>
      <c r="CW158" s="174">
        <v>160</v>
      </c>
      <c r="CX158" s="573"/>
      <c r="CY158" s="175"/>
      <c r="CZ158" s="174">
        <v>160</v>
      </c>
      <c r="DA158" s="573"/>
      <c r="DB158" s="175"/>
      <c r="DC158" s="278">
        <f t="shared" si="134"/>
        <v>0</v>
      </c>
      <c r="DD158" s="279">
        <f t="shared" si="135"/>
        <v>0</v>
      </c>
      <c r="DE158" s="280">
        <f t="shared" si="136"/>
        <v>0</v>
      </c>
      <c r="DF158" s="281">
        <f t="shared" si="137"/>
        <v>0</v>
      </c>
      <c r="DG158" s="1"/>
      <c r="DH158" s="1"/>
      <c r="DI158" s="174">
        <v>160</v>
      </c>
      <c r="DJ158" s="573"/>
      <c r="DK158" s="175"/>
      <c r="DL158" s="174">
        <v>160</v>
      </c>
      <c r="DM158" s="573"/>
      <c r="DN158" s="175"/>
      <c r="DO158" s="174">
        <v>160</v>
      </c>
      <c r="DP158" s="573"/>
      <c r="DQ158" s="175"/>
      <c r="DR158" s="174">
        <v>160</v>
      </c>
      <c r="DS158" s="573"/>
      <c r="DT158" s="175"/>
      <c r="DU158" s="174">
        <v>160</v>
      </c>
      <c r="DV158" s="573"/>
      <c r="DW158" s="175"/>
      <c r="DX158" s="174">
        <v>160</v>
      </c>
      <c r="DY158" s="573"/>
      <c r="DZ158" s="175"/>
      <c r="EA158" s="174">
        <v>160</v>
      </c>
      <c r="EB158" s="573"/>
      <c r="EC158" s="175"/>
      <c r="ED158" s="174">
        <v>160</v>
      </c>
      <c r="EE158" s="573"/>
      <c r="EF158" s="175"/>
      <c r="EG158" s="174">
        <v>160</v>
      </c>
      <c r="EH158" s="573"/>
      <c r="EI158" s="175"/>
      <c r="EJ158" s="174">
        <v>160</v>
      </c>
      <c r="EK158" s="573"/>
      <c r="EL158" s="175"/>
      <c r="EM158" s="174">
        <v>160</v>
      </c>
      <c r="EN158" s="573"/>
      <c r="EO158" s="175"/>
      <c r="EP158" s="174">
        <v>160</v>
      </c>
      <c r="EQ158" s="573"/>
      <c r="ER158" s="175"/>
      <c r="ES158" s="278">
        <f t="shared" si="138"/>
        <v>0</v>
      </c>
      <c r="ET158" s="279">
        <f t="shared" si="139"/>
        <v>0</v>
      </c>
      <c r="EU158" s="280">
        <f t="shared" si="140"/>
        <v>0</v>
      </c>
      <c r="EV158" s="281">
        <f t="shared" si="141"/>
        <v>0</v>
      </c>
      <c r="EW158" s="1"/>
      <c r="EX158" s="1"/>
      <c r="EY158" s="174">
        <v>160</v>
      </c>
      <c r="EZ158" s="573"/>
      <c r="FA158" s="175"/>
      <c r="FB158" s="174">
        <v>160</v>
      </c>
      <c r="FC158" s="573"/>
      <c r="FD158" s="175"/>
      <c r="FE158" s="174">
        <v>160</v>
      </c>
      <c r="FF158" s="573"/>
      <c r="FG158" s="175"/>
      <c r="FH158" s="174">
        <v>160</v>
      </c>
      <c r="FI158" s="573"/>
      <c r="FJ158" s="175"/>
      <c r="FK158" s="174">
        <v>160</v>
      </c>
      <c r="FL158" s="573"/>
      <c r="FM158" s="175"/>
      <c r="FN158" s="174">
        <v>160</v>
      </c>
      <c r="FO158" s="573"/>
      <c r="FP158" s="175"/>
      <c r="FQ158" s="174">
        <v>160</v>
      </c>
      <c r="FR158" s="573"/>
      <c r="FS158" s="175"/>
      <c r="FT158" s="174">
        <v>160</v>
      </c>
      <c r="FU158" s="573"/>
      <c r="FV158" s="175"/>
      <c r="FW158" s="174">
        <v>160</v>
      </c>
      <c r="FX158" s="573"/>
      <c r="FY158" s="175"/>
      <c r="FZ158" s="174">
        <v>160</v>
      </c>
      <c r="GA158" s="573"/>
      <c r="GB158" s="175"/>
      <c r="GC158" s="174">
        <v>160</v>
      </c>
      <c r="GD158" s="573"/>
      <c r="GE158" s="175"/>
      <c r="GF158" s="174">
        <v>160</v>
      </c>
      <c r="GG158" s="573"/>
      <c r="GH158" s="175"/>
      <c r="GI158" s="278">
        <f t="shared" si="142"/>
        <v>0</v>
      </c>
      <c r="GJ158" s="279">
        <f t="shared" si="143"/>
        <v>0</v>
      </c>
      <c r="GK158" s="280">
        <f t="shared" si="144"/>
        <v>0</v>
      </c>
      <c r="GL158" s="281">
        <f t="shared" si="145"/>
        <v>0</v>
      </c>
      <c r="GM158" s="1"/>
      <c r="GN158" s="1"/>
      <c r="GO158" s="174">
        <v>160</v>
      </c>
      <c r="GP158" s="573"/>
      <c r="GQ158" s="175"/>
      <c r="GR158" s="174">
        <v>160</v>
      </c>
      <c r="GS158" s="573"/>
      <c r="GT158" s="175"/>
      <c r="GU158" s="174">
        <v>160</v>
      </c>
      <c r="GV158" s="573"/>
      <c r="GW158" s="175"/>
      <c r="GX158" s="174">
        <v>160</v>
      </c>
      <c r="GY158" s="573"/>
      <c r="GZ158" s="175"/>
      <c r="HA158" s="174">
        <v>160</v>
      </c>
      <c r="HB158" s="573"/>
      <c r="HC158" s="175"/>
      <c r="HD158" s="174">
        <v>160</v>
      </c>
      <c r="HE158" s="573"/>
      <c r="HF158" s="175"/>
      <c r="HG158" s="174">
        <v>160</v>
      </c>
      <c r="HH158" s="573"/>
      <c r="HI158" s="175"/>
      <c r="HJ158" s="174">
        <v>160</v>
      </c>
      <c r="HK158" s="573"/>
      <c r="HL158" s="175"/>
      <c r="HM158" s="174">
        <v>160</v>
      </c>
      <c r="HN158" s="573"/>
      <c r="HO158" s="175"/>
      <c r="HP158" s="174">
        <v>160</v>
      </c>
      <c r="HQ158" s="573"/>
      <c r="HR158" s="175"/>
      <c r="HS158" s="174">
        <v>160</v>
      </c>
      <c r="HT158" s="573"/>
      <c r="HU158" s="175"/>
      <c r="HV158" s="174">
        <v>160</v>
      </c>
      <c r="HW158" s="573"/>
      <c r="HX158" s="175"/>
      <c r="HY158" s="278">
        <f t="shared" si="146"/>
        <v>0</v>
      </c>
      <c r="HZ158" s="279">
        <f t="shared" si="147"/>
        <v>0</v>
      </c>
      <c r="IA158" s="280">
        <f t="shared" si="148"/>
        <v>0</v>
      </c>
      <c r="IB158" s="281">
        <f t="shared" si="149"/>
        <v>0</v>
      </c>
      <c r="IC158" s="1"/>
      <c r="ID158" s="1"/>
      <c r="IE158" s="174">
        <v>160</v>
      </c>
      <c r="IF158" s="573"/>
      <c r="IG158" s="175"/>
      <c r="IH158" s="174">
        <v>160</v>
      </c>
      <c r="II158" s="573"/>
      <c r="IJ158" s="175"/>
      <c r="IK158" s="174">
        <v>160</v>
      </c>
      <c r="IL158" s="573"/>
      <c r="IM158" s="175"/>
      <c r="IN158" s="174">
        <v>160</v>
      </c>
      <c r="IO158" s="573"/>
      <c r="IP158" s="175"/>
      <c r="IQ158" s="174">
        <v>160</v>
      </c>
      <c r="IR158" s="573"/>
      <c r="IS158" s="175"/>
      <c r="IT158" s="174">
        <v>160</v>
      </c>
      <c r="IU158" s="573"/>
      <c r="IV158" s="175"/>
      <c r="IW158" s="174">
        <v>160</v>
      </c>
      <c r="IX158" s="573"/>
      <c r="IY158" s="175"/>
      <c r="IZ158" s="174">
        <v>160</v>
      </c>
      <c r="JA158" s="573"/>
      <c r="JB158" s="175"/>
      <c r="JC158" s="174">
        <v>160</v>
      </c>
      <c r="JD158" s="573"/>
      <c r="JE158" s="175"/>
      <c r="JF158" s="174">
        <v>160</v>
      </c>
      <c r="JG158" s="573"/>
      <c r="JH158" s="175"/>
      <c r="JI158" s="174">
        <v>160</v>
      </c>
      <c r="JJ158" s="573"/>
      <c r="JK158" s="175"/>
      <c r="JL158" s="174">
        <v>160</v>
      </c>
      <c r="JM158" s="573"/>
      <c r="JN158" s="175"/>
      <c r="JO158" s="278">
        <f t="shared" si="150"/>
        <v>0</v>
      </c>
      <c r="JP158" s="279">
        <f t="shared" si="151"/>
        <v>0</v>
      </c>
      <c r="JQ158" s="280">
        <f t="shared" si="152"/>
        <v>0</v>
      </c>
      <c r="JR158" s="281">
        <f t="shared" si="153"/>
        <v>0</v>
      </c>
      <c r="JS158" s="1"/>
      <c r="JT158" s="1"/>
      <c r="JU158" s="174">
        <v>160</v>
      </c>
      <c r="JV158" s="573"/>
      <c r="JW158" s="175"/>
      <c r="JX158" s="174">
        <v>160</v>
      </c>
      <c r="JY158" s="573"/>
      <c r="JZ158" s="175"/>
      <c r="KA158" s="174">
        <v>160</v>
      </c>
      <c r="KB158" s="573"/>
      <c r="KC158" s="175"/>
      <c r="KD158" s="174">
        <v>160</v>
      </c>
      <c r="KE158" s="573"/>
      <c r="KF158" s="175"/>
      <c r="KG158" s="174">
        <v>160</v>
      </c>
      <c r="KH158" s="573"/>
      <c r="KI158" s="175"/>
      <c r="KJ158" s="174">
        <v>160</v>
      </c>
      <c r="KK158" s="573"/>
      <c r="KL158" s="175"/>
      <c r="KM158" s="174">
        <v>160</v>
      </c>
      <c r="KN158" s="573"/>
      <c r="KO158" s="175"/>
      <c r="KP158" s="174">
        <v>160</v>
      </c>
      <c r="KQ158" s="573"/>
      <c r="KR158" s="175"/>
      <c r="KS158" s="174">
        <v>160</v>
      </c>
      <c r="KT158" s="573"/>
      <c r="KU158" s="175"/>
      <c r="KV158" s="174">
        <v>160</v>
      </c>
      <c r="KW158" s="573"/>
      <c r="KX158" s="175"/>
      <c r="KY158" s="174">
        <v>160</v>
      </c>
      <c r="KZ158" s="573"/>
      <c r="LA158" s="175"/>
      <c r="LB158" s="174">
        <v>160</v>
      </c>
      <c r="LC158" s="573"/>
      <c r="LD158" s="175"/>
      <c r="LE158" s="278">
        <f t="shared" si="154"/>
        <v>0</v>
      </c>
      <c r="LF158" s="279">
        <f t="shared" si="155"/>
        <v>0</v>
      </c>
      <c r="LG158" s="280">
        <f t="shared" si="156"/>
        <v>0</v>
      </c>
      <c r="LH158" s="281">
        <f t="shared" si="157"/>
        <v>0</v>
      </c>
      <c r="LI158" s="1"/>
      <c r="LJ158" s="1"/>
      <c r="LK158" s="174">
        <v>160</v>
      </c>
      <c r="LL158" s="573"/>
      <c r="LM158" s="175"/>
      <c r="LN158" s="174">
        <v>160</v>
      </c>
      <c r="LO158" s="573"/>
      <c r="LP158" s="175"/>
      <c r="LQ158" s="174">
        <v>160</v>
      </c>
      <c r="LR158" s="573"/>
      <c r="LS158" s="175"/>
      <c r="LT158" s="174">
        <v>160</v>
      </c>
      <c r="LU158" s="573"/>
      <c r="LV158" s="175"/>
      <c r="LW158" s="174">
        <v>160</v>
      </c>
      <c r="LX158" s="573"/>
      <c r="LY158" s="175"/>
      <c r="LZ158" s="174">
        <v>160</v>
      </c>
      <c r="MA158" s="573"/>
      <c r="MB158" s="175"/>
      <c r="MC158" s="174">
        <v>160</v>
      </c>
      <c r="MD158" s="573"/>
      <c r="ME158" s="175"/>
      <c r="MF158" s="174">
        <v>160</v>
      </c>
      <c r="MG158" s="573"/>
      <c r="MH158" s="175"/>
      <c r="MI158" s="174">
        <v>160</v>
      </c>
      <c r="MJ158" s="573"/>
      <c r="MK158" s="175"/>
      <c r="ML158" s="174">
        <v>160</v>
      </c>
      <c r="MM158" s="573"/>
      <c r="MN158" s="175"/>
      <c r="MO158" s="174">
        <v>160</v>
      </c>
      <c r="MP158" s="573"/>
      <c r="MQ158" s="175"/>
      <c r="MR158" s="174">
        <v>160</v>
      </c>
      <c r="MS158" s="573"/>
      <c r="MT158" s="175"/>
      <c r="MU158" s="278">
        <f t="shared" si="158"/>
        <v>0</v>
      </c>
      <c r="MV158" s="279">
        <f t="shared" si="159"/>
        <v>0</v>
      </c>
      <c r="MW158" s="280">
        <f t="shared" si="160"/>
        <v>0</v>
      </c>
      <c r="MX158" s="281">
        <f t="shared" si="161"/>
        <v>0</v>
      </c>
      <c r="MY158" s="1"/>
      <c r="MZ158" s="1"/>
      <c r="NA158" s="174">
        <v>160</v>
      </c>
      <c r="NB158" s="573"/>
      <c r="NC158" s="175"/>
      <c r="ND158" s="174">
        <v>160</v>
      </c>
      <c r="NE158" s="573"/>
      <c r="NF158" s="175"/>
      <c r="NG158" s="174">
        <v>160</v>
      </c>
      <c r="NH158" s="573"/>
      <c r="NI158" s="175"/>
      <c r="NJ158" s="174">
        <v>160</v>
      </c>
      <c r="NK158" s="573"/>
      <c r="NL158" s="175"/>
      <c r="NM158" s="174">
        <v>160</v>
      </c>
      <c r="NN158" s="573"/>
      <c r="NO158" s="175"/>
      <c r="NP158" s="174">
        <v>160</v>
      </c>
      <c r="NQ158" s="573"/>
      <c r="NR158" s="175"/>
      <c r="NS158" s="174">
        <v>160</v>
      </c>
      <c r="NT158" s="573"/>
      <c r="NU158" s="175"/>
      <c r="NV158" s="174">
        <v>160</v>
      </c>
      <c r="NW158" s="573"/>
      <c r="NX158" s="175"/>
      <c r="NY158" s="174">
        <v>160</v>
      </c>
      <c r="NZ158" s="573"/>
      <c r="OA158" s="175"/>
      <c r="OB158" s="174">
        <v>160</v>
      </c>
      <c r="OC158" s="573"/>
      <c r="OD158" s="175"/>
      <c r="OE158" s="174">
        <v>160</v>
      </c>
      <c r="OF158" s="573"/>
      <c r="OG158" s="175"/>
      <c r="OH158" s="174">
        <v>160</v>
      </c>
      <c r="OI158" s="573"/>
      <c r="OJ158" s="175"/>
      <c r="OK158" s="278">
        <f t="shared" si="162"/>
        <v>0</v>
      </c>
      <c r="OL158" s="279">
        <f t="shared" si="163"/>
        <v>0</v>
      </c>
      <c r="OM158" s="280">
        <f t="shared" si="164"/>
        <v>0</v>
      </c>
      <c r="ON158" s="281">
        <f t="shared" si="165"/>
        <v>0</v>
      </c>
      <c r="OO158" s="1"/>
      <c r="OP158" s="1"/>
      <c r="OQ158" s="571" t="s">
        <v>297</v>
      </c>
      <c r="OR158" s="577">
        <v>160</v>
      </c>
      <c r="OS158" s="573"/>
      <c r="OT158" s="175"/>
      <c r="OU158" s="278">
        <f t="shared" si="166"/>
        <v>0</v>
      </c>
      <c r="OV158" s="281">
        <f t="shared" si="167"/>
        <v>0</v>
      </c>
      <c r="OW158" s="280">
        <f t="shared" si="168"/>
        <v>0</v>
      </c>
      <c r="OX158" s="281">
        <f t="shared" si="169"/>
        <v>0</v>
      </c>
      <c r="OY158" s="574"/>
      <c r="OZ158" s="1"/>
      <c r="PA158" s="1"/>
      <c r="PB158" s="274">
        <f t="shared" si="170"/>
        <v>0</v>
      </c>
      <c r="PC158" s="275">
        <f t="shared" si="171"/>
        <v>0</v>
      </c>
      <c r="PD158" s="280">
        <f t="shared" si="172"/>
        <v>0</v>
      </c>
      <c r="PE158" s="281">
        <f t="shared" si="173"/>
        <v>0</v>
      </c>
      <c r="PF158" s="276">
        <f t="shared" si="174"/>
        <v>0</v>
      </c>
      <c r="PG158" s="277">
        <f t="shared" si="175"/>
        <v>0</v>
      </c>
      <c r="PH158" s="280">
        <f t="shared" si="176"/>
        <v>0</v>
      </c>
      <c r="PI158" s="279">
        <f t="shared" si="177"/>
        <v>0</v>
      </c>
      <c r="PJ158" s="406">
        <f t="shared" si="178"/>
        <v>0</v>
      </c>
      <c r="PK158" s="368">
        <f t="shared" si="179"/>
        <v>0</v>
      </c>
      <c r="PL158" s="409" t="s">
        <v>338</v>
      </c>
      <c r="PM158" s="373" t="s">
        <v>338</v>
      </c>
      <c r="PN158" s="406">
        <f t="shared" si="180"/>
        <v>0</v>
      </c>
      <c r="PO158" s="368">
        <f t="shared" si="181"/>
        <v>0</v>
      </c>
      <c r="PR158" s="1"/>
    </row>
    <row r="159" spans="2:434" s="26" customFormat="1" ht="16.5" customHeight="1" x14ac:dyDescent="0.25">
      <c r="B159" s="118" t="s">
        <v>355</v>
      </c>
      <c r="C159" s="1094"/>
      <c r="D159" s="1095"/>
      <c r="E159" s="320"/>
      <c r="F159" s="656">
        <v>1</v>
      </c>
      <c r="G159" s="321"/>
      <c r="H159" s="122"/>
      <c r="I159" s="112">
        <f>INT(ROUND(F159,2)*(IF(RIGHT(G159,1)="*",data!$J$3*H159+(IF(H159&gt;0, data!$K$3,0)),(IF(G159&gt;0,data!$J$3*RIGHT(G159,5)+data!$K$3,0)))))</f>
        <v>0</v>
      </c>
      <c r="J159" s="112">
        <f t="shared" si="128"/>
        <v>0</v>
      </c>
      <c r="K159" s="112"/>
      <c r="L159" s="317"/>
      <c r="M159" s="316"/>
      <c r="N159" s="112">
        <f>INT(ROUND(F159,2)*(IF(J159&gt;0,(IF(L159="ano",data!$J$6,0)),0)))</f>
        <v>0</v>
      </c>
      <c r="O159" s="114">
        <f t="shared" si="125"/>
        <v>0</v>
      </c>
      <c r="P159" s="123">
        <f t="shared" si="126"/>
        <v>0</v>
      </c>
      <c r="R159" s="116" t="str">
        <f t="shared" si="123"/>
        <v/>
      </c>
      <c r="S159" s="688"/>
      <c r="T159" s="117" t="s">
        <v>338</v>
      </c>
      <c r="U159" s="377" t="str">
        <f t="shared" si="124"/>
        <v/>
      </c>
      <c r="V159" s="26">
        <f t="shared" si="127"/>
        <v>0</v>
      </c>
      <c r="W159" s="26">
        <f t="shared" si="129"/>
        <v>0</v>
      </c>
      <c r="X159" s="26">
        <f>IF(OR(G159=data!$I$18,G159=data!$I$19,G159=data!$I$20,G159=data!$I$21,G159=data!$I$22,G159=data!$I$23,G159=data!$I$24,G159=data!$I$25,G159=data!$I$26,G159=data!$I$27,G159=data!$I$28,G159=data!$I$29,G159=data!$I$30,G159=data!$I$31,G159=data!$I$32,G159=data!$I$33,G159=data!$I$34,G159=data!$I$35,G159=data!$I$36,G159=data!$I$37,G159=data!$I$38,G159=data!$I$39,G159=data!$I$40,G159=data!$I$41,G159=data!$I$42,G159=data!$I$43,G159=data!$I$44),1,0)</f>
        <v>0</v>
      </c>
      <c r="Z159" s="176" t="s">
        <v>297</v>
      </c>
      <c r="AA159" s="10"/>
      <c r="AB159" s="10"/>
      <c r="AC159" s="168">
        <v>160</v>
      </c>
      <c r="AD159" s="328"/>
      <c r="AE159" s="223"/>
      <c r="AF159" s="168">
        <v>160</v>
      </c>
      <c r="AG159" s="328"/>
      <c r="AH159" s="223"/>
      <c r="AI159" s="168">
        <v>160</v>
      </c>
      <c r="AJ159" s="328"/>
      <c r="AK159" s="223"/>
      <c r="AL159" s="168">
        <v>160</v>
      </c>
      <c r="AM159" s="328"/>
      <c r="AN159" s="223"/>
      <c r="AO159" s="168">
        <v>160</v>
      </c>
      <c r="AP159" s="328"/>
      <c r="AQ159" s="223"/>
      <c r="AR159" s="168">
        <v>160</v>
      </c>
      <c r="AS159" s="328"/>
      <c r="AT159" s="223"/>
      <c r="AU159" s="168">
        <v>160</v>
      </c>
      <c r="AV159" s="328"/>
      <c r="AW159" s="223"/>
      <c r="AX159" s="168">
        <v>160</v>
      </c>
      <c r="AY159" s="328"/>
      <c r="AZ159" s="223"/>
      <c r="BA159" s="168">
        <v>160</v>
      </c>
      <c r="BB159" s="328"/>
      <c r="BC159" s="223"/>
      <c r="BD159" s="168">
        <v>160</v>
      </c>
      <c r="BE159" s="328"/>
      <c r="BF159" s="223"/>
      <c r="BG159" s="168">
        <v>160</v>
      </c>
      <c r="BH159" s="328"/>
      <c r="BI159" s="223"/>
      <c r="BJ159" s="168">
        <v>160</v>
      </c>
      <c r="BK159" s="328"/>
      <c r="BL159" s="223"/>
      <c r="BM159" s="280">
        <f t="shared" si="130"/>
        <v>0</v>
      </c>
      <c r="BN159" s="279">
        <f t="shared" si="131"/>
        <v>0</v>
      </c>
      <c r="BO159" s="280">
        <f t="shared" si="132"/>
        <v>0</v>
      </c>
      <c r="BP159" s="281">
        <f t="shared" si="133"/>
        <v>0</v>
      </c>
      <c r="BQ159" s="1"/>
      <c r="BR159" s="1"/>
      <c r="BS159" s="164">
        <v>160</v>
      </c>
      <c r="BT159" s="327"/>
      <c r="BU159" s="177"/>
      <c r="BV159" s="164">
        <v>160</v>
      </c>
      <c r="BW159" s="327"/>
      <c r="BX159" s="177"/>
      <c r="BY159" s="164">
        <v>160</v>
      </c>
      <c r="BZ159" s="327"/>
      <c r="CA159" s="177"/>
      <c r="CB159" s="164">
        <v>160</v>
      </c>
      <c r="CC159" s="327"/>
      <c r="CD159" s="177"/>
      <c r="CE159" s="164">
        <v>160</v>
      </c>
      <c r="CF159" s="327"/>
      <c r="CG159" s="177"/>
      <c r="CH159" s="164">
        <v>160</v>
      </c>
      <c r="CI159" s="327"/>
      <c r="CJ159" s="177"/>
      <c r="CK159" s="164">
        <v>160</v>
      </c>
      <c r="CL159" s="327"/>
      <c r="CM159" s="177"/>
      <c r="CN159" s="164">
        <v>160</v>
      </c>
      <c r="CO159" s="327"/>
      <c r="CP159" s="177"/>
      <c r="CQ159" s="164">
        <v>160</v>
      </c>
      <c r="CR159" s="327"/>
      <c r="CS159" s="177"/>
      <c r="CT159" s="164">
        <v>160</v>
      </c>
      <c r="CU159" s="327"/>
      <c r="CV159" s="177"/>
      <c r="CW159" s="164">
        <v>160</v>
      </c>
      <c r="CX159" s="327"/>
      <c r="CY159" s="177"/>
      <c r="CZ159" s="164">
        <v>160</v>
      </c>
      <c r="DA159" s="327"/>
      <c r="DB159" s="177"/>
      <c r="DC159" s="278">
        <f t="shared" si="134"/>
        <v>0</v>
      </c>
      <c r="DD159" s="279">
        <f t="shared" si="135"/>
        <v>0</v>
      </c>
      <c r="DE159" s="280">
        <f t="shared" si="136"/>
        <v>0</v>
      </c>
      <c r="DF159" s="281">
        <f t="shared" si="137"/>
        <v>0</v>
      </c>
      <c r="DG159" s="1"/>
      <c r="DH159" s="1"/>
      <c r="DI159" s="164">
        <v>160</v>
      </c>
      <c r="DJ159" s="327"/>
      <c r="DK159" s="177"/>
      <c r="DL159" s="164">
        <v>160</v>
      </c>
      <c r="DM159" s="327"/>
      <c r="DN159" s="177"/>
      <c r="DO159" s="164">
        <v>160</v>
      </c>
      <c r="DP159" s="327"/>
      <c r="DQ159" s="177"/>
      <c r="DR159" s="164">
        <v>160</v>
      </c>
      <c r="DS159" s="327"/>
      <c r="DT159" s="177"/>
      <c r="DU159" s="164">
        <v>160</v>
      </c>
      <c r="DV159" s="327"/>
      <c r="DW159" s="177"/>
      <c r="DX159" s="164">
        <v>160</v>
      </c>
      <c r="DY159" s="327"/>
      <c r="DZ159" s="177"/>
      <c r="EA159" s="164">
        <v>160</v>
      </c>
      <c r="EB159" s="327"/>
      <c r="EC159" s="177"/>
      <c r="ED159" s="164">
        <v>160</v>
      </c>
      <c r="EE159" s="327"/>
      <c r="EF159" s="177"/>
      <c r="EG159" s="164">
        <v>160</v>
      </c>
      <c r="EH159" s="327"/>
      <c r="EI159" s="177"/>
      <c r="EJ159" s="164">
        <v>160</v>
      </c>
      <c r="EK159" s="327"/>
      <c r="EL159" s="177"/>
      <c r="EM159" s="164">
        <v>160</v>
      </c>
      <c r="EN159" s="327"/>
      <c r="EO159" s="177"/>
      <c r="EP159" s="164">
        <v>160</v>
      </c>
      <c r="EQ159" s="327"/>
      <c r="ER159" s="177"/>
      <c r="ES159" s="278">
        <f t="shared" si="138"/>
        <v>0</v>
      </c>
      <c r="ET159" s="279">
        <f t="shared" si="139"/>
        <v>0</v>
      </c>
      <c r="EU159" s="280">
        <f t="shared" si="140"/>
        <v>0</v>
      </c>
      <c r="EV159" s="281">
        <f t="shared" si="141"/>
        <v>0</v>
      </c>
      <c r="EW159" s="1"/>
      <c r="EX159" s="1"/>
      <c r="EY159" s="164">
        <v>160</v>
      </c>
      <c r="EZ159" s="327"/>
      <c r="FA159" s="177"/>
      <c r="FB159" s="164">
        <v>160</v>
      </c>
      <c r="FC159" s="327"/>
      <c r="FD159" s="177"/>
      <c r="FE159" s="164">
        <v>160</v>
      </c>
      <c r="FF159" s="327"/>
      <c r="FG159" s="177"/>
      <c r="FH159" s="164">
        <v>160</v>
      </c>
      <c r="FI159" s="327"/>
      <c r="FJ159" s="177"/>
      <c r="FK159" s="164">
        <v>160</v>
      </c>
      <c r="FL159" s="327"/>
      <c r="FM159" s="177"/>
      <c r="FN159" s="164">
        <v>160</v>
      </c>
      <c r="FO159" s="327"/>
      <c r="FP159" s="177"/>
      <c r="FQ159" s="164">
        <v>160</v>
      </c>
      <c r="FR159" s="327"/>
      <c r="FS159" s="177"/>
      <c r="FT159" s="164">
        <v>160</v>
      </c>
      <c r="FU159" s="327"/>
      <c r="FV159" s="177"/>
      <c r="FW159" s="164">
        <v>160</v>
      </c>
      <c r="FX159" s="327"/>
      <c r="FY159" s="177"/>
      <c r="FZ159" s="164">
        <v>160</v>
      </c>
      <c r="GA159" s="327"/>
      <c r="GB159" s="177"/>
      <c r="GC159" s="164">
        <v>160</v>
      </c>
      <c r="GD159" s="327"/>
      <c r="GE159" s="177"/>
      <c r="GF159" s="164">
        <v>160</v>
      </c>
      <c r="GG159" s="327"/>
      <c r="GH159" s="177"/>
      <c r="GI159" s="278">
        <f t="shared" si="142"/>
        <v>0</v>
      </c>
      <c r="GJ159" s="279">
        <f t="shared" si="143"/>
        <v>0</v>
      </c>
      <c r="GK159" s="280">
        <f t="shared" si="144"/>
        <v>0</v>
      </c>
      <c r="GL159" s="281">
        <f t="shared" si="145"/>
        <v>0</v>
      </c>
      <c r="GM159" s="1"/>
      <c r="GN159" s="1"/>
      <c r="GO159" s="164">
        <v>160</v>
      </c>
      <c r="GP159" s="327"/>
      <c r="GQ159" s="177"/>
      <c r="GR159" s="164">
        <v>160</v>
      </c>
      <c r="GS159" s="327"/>
      <c r="GT159" s="177"/>
      <c r="GU159" s="164">
        <v>160</v>
      </c>
      <c r="GV159" s="327"/>
      <c r="GW159" s="177"/>
      <c r="GX159" s="164">
        <v>160</v>
      </c>
      <c r="GY159" s="327"/>
      <c r="GZ159" s="177"/>
      <c r="HA159" s="164">
        <v>160</v>
      </c>
      <c r="HB159" s="327"/>
      <c r="HC159" s="177"/>
      <c r="HD159" s="164">
        <v>160</v>
      </c>
      <c r="HE159" s="327"/>
      <c r="HF159" s="177"/>
      <c r="HG159" s="164">
        <v>160</v>
      </c>
      <c r="HH159" s="327"/>
      <c r="HI159" s="177"/>
      <c r="HJ159" s="164">
        <v>160</v>
      </c>
      <c r="HK159" s="327"/>
      <c r="HL159" s="177"/>
      <c r="HM159" s="164">
        <v>160</v>
      </c>
      <c r="HN159" s="327"/>
      <c r="HO159" s="177"/>
      <c r="HP159" s="164">
        <v>160</v>
      </c>
      <c r="HQ159" s="327"/>
      <c r="HR159" s="177"/>
      <c r="HS159" s="164">
        <v>160</v>
      </c>
      <c r="HT159" s="327"/>
      <c r="HU159" s="177"/>
      <c r="HV159" s="164">
        <v>160</v>
      </c>
      <c r="HW159" s="327"/>
      <c r="HX159" s="177"/>
      <c r="HY159" s="278">
        <f t="shared" si="146"/>
        <v>0</v>
      </c>
      <c r="HZ159" s="279">
        <f t="shared" si="147"/>
        <v>0</v>
      </c>
      <c r="IA159" s="280">
        <f t="shared" si="148"/>
        <v>0</v>
      </c>
      <c r="IB159" s="281">
        <f t="shared" si="149"/>
        <v>0</v>
      </c>
      <c r="IC159" s="1"/>
      <c r="ID159" s="1"/>
      <c r="IE159" s="164">
        <v>160</v>
      </c>
      <c r="IF159" s="327"/>
      <c r="IG159" s="177"/>
      <c r="IH159" s="164">
        <v>160</v>
      </c>
      <c r="II159" s="327"/>
      <c r="IJ159" s="177"/>
      <c r="IK159" s="164">
        <v>160</v>
      </c>
      <c r="IL159" s="327"/>
      <c r="IM159" s="177"/>
      <c r="IN159" s="164">
        <v>160</v>
      </c>
      <c r="IO159" s="327"/>
      <c r="IP159" s="177"/>
      <c r="IQ159" s="164">
        <v>160</v>
      </c>
      <c r="IR159" s="327"/>
      <c r="IS159" s="177"/>
      <c r="IT159" s="164">
        <v>160</v>
      </c>
      <c r="IU159" s="327"/>
      <c r="IV159" s="177"/>
      <c r="IW159" s="164">
        <v>160</v>
      </c>
      <c r="IX159" s="327"/>
      <c r="IY159" s="177"/>
      <c r="IZ159" s="164">
        <v>160</v>
      </c>
      <c r="JA159" s="327"/>
      <c r="JB159" s="177"/>
      <c r="JC159" s="164">
        <v>160</v>
      </c>
      <c r="JD159" s="327"/>
      <c r="JE159" s="177"/>
      <c r="JF159" s="164">
        <v>160</v>
      </c>
      <c r="JG159" s="327"/>
      <c r="JH159" s="177"/>
      <c r="JI159" s="164">
        <v>160</v>
      </c>
      <c r="JJ159" s="327"/>
      <c r="JK159" s="177"/>
      <c r="JL159" s="164">
        <v>160</v>
      </c>
      <c r="JM159" s="327"/>
      <c r="JN159" s="177"/>
      <c r="JO159" s="278">
        <f t="shared" si="150"/>
        <v>0</v>
      </c>
      <c r="JP159" s="279">
        <f t="shared" si="151"/>
        <v>0</v>
      </c>
      <c r="JQ159" s="280">
        <f t="shared" si="152"/>
        <v>0</v>
      </c>
      <c r="JR159" s="281">
        <f t="shared" si="153"/>
        <v>0</v>
      </c>
      <c r="JS159" s="1"/>
      <c r="JT159" s="1"/>
      <c r="JU159" s="164">
        <v>160</v>
      </c>
      <c r="JV159" s="327"/>
      <c r="JW159" s="177"/>
      <c r="JX159" s="164">
        <v>160</v>
      </c>
      <c r="JY159" s="327"/>
      <c r="JZ159" s="177"/>
      <c r="KA159" s="164">
        <v>160</v>
      </c>
      <c r="KB159" s="327"/>
      <c r="KC159" s="177"/>
      <c r="KD159" s="164">
        <v>160</v>
      </c>
      <c r="KE159" s="327"/>
      <c r="KF159" s="177"/>
      <c r="KG159" s="164">
        <v>160</v>
      </c>
      <c r="KH159" s="327"/>
      <c r="KI159" s="177"/>
      <c r="KJ159" s="164">
        <v>160</v>
      </c>
      <c r="KK159" s="327"/>
      <c r="KL159" s="177"/>
      <c r="KM159" s="164">
        <v>160</v>
      </c>
      <c r="KN159" s="327"/>
      <c r="KO159" s="177"/>
      <c r="KP159" s="164">
        <v>160</v>
      </c>
      <c r="KQ159" s="327"/>
      <c r="KR159" s="177"/>
      <c r="KS159" s="164">
        <v>160</v>
      </c>
      <c r="KT159" s="327"/>
      <c r="KU159" s="177"/>
      <c r="KV159" s="164">
        <v>160</v>
      </c>
      <c r="KW159" s="327"/>
      <c r="KX159" s="177"/>
      <c r="KY159" s="164">
        <v>160</v>
      </c>
      <c r="KZ159" s="327"/>
      <c r="LA159" s="177"/>
      <c r="LB159" s="164">
        <v>160</v>
      </c>
      <c r="LC159" s="327"/>
      <c r="LD159" s="177"/>
      <c r="LE159" s="278">
        <f t="shared" si="154"/>
        <v>0</v>
      </c>
      <c r="LF159" s="279">
        <f t="shared" si="155"/>
        <v>0</v>
      </c>
      <c r="LG159" s="280">
        <f t="shared" si="156"/>
        <v>0</v>
      </c>
      <c r="LH159" s="281">
        <f t="shared" si="157"/>
        <v>0</v>
      </c>
      <c r="LI159" s="1"/>
      <c r="LJ159" s="1"/>
      <c r="LK159" s="164">
        <v>160</v>
      </c>
      <c r="LL159" s="327"/>
      <c r="LM159" s="177"/>
      <c r="LN159" s="164">
        <v>160</v>
      </c>
      <c r="LO159" s="327"/>
      <c r="LP159" s="177"/>
      <c r="LQ159" s="164">
        <v>160</v>
      </c>
      <c r="LR159" s="327"/>
      <c r="LS159" s="177"/>
      <c r="LT159" s="164">
        <v>160</v>
      </c>
      <c r="LU159" s="327"/>
      <c r="LV159" s="177"/>
      <c r="LW159" s="164">
        <v>160</v>
      </c>
      <c r="LX159" s="327"/>
      <c r="LY159" s="177"/>
      <c r="LZ159" s="164">
        <v>160</v>
      </c>
      <c r="MA159" s="327"/>
      <c r="MB159" s="177"/>
      <c r="MC159" s="164">
        <v>160</v>
      </c>
      <c r="MD159" s="327"/>
      <c r="ME159" s="177"/>
      <c r="MF159" s="164">
        <v>160</v>
      </c>
      <c r="MG159" s="327"/>
      <c r="MH159" s="177"/>
      <c r="MI159" s="164">
        <v>160</v>
      </c>
      <c r="MJ159" s="327"/>
      <c r="MK159" s="177"/>
      <c r="ML159" s="164">
        <v>160</v>
      </c>
      <c r="MM159" s="327"/>
      <c r="MN159" s="177"/>
      <c r="MO159" s="164">
        <v>160</v>
      </c>
      <c r="MP159" s="327"/>
      <c r="MQ159" s="177"/>
      <c r="MR159" s="164">
        <v>160</v>
      </c>
      <c r="MS159" s="327"/>
      <c r="MT159" s="177"/>
      <c r="MU159" s="278">
        <f t="shared" si="158"/>
        <v>0</v>
      </c>
      <c r="MV159" s="279">
        <f t="shared" si="159"/>
        <v>0</v>
      </c>
      <c r="MW159" s="280">
        <f t="shared" si="160"/>
        <v>0</v>
      </c>
      <c r="MX159" s="281">
        <f t="shared" si="161"/>
        <v>0</v>
      </c>
      <c r="MY159" s="1"/>
      <c r="MZ159" s="1"/>
      <c r="NA159" s="164">
        <v>160</v>
      </c>
      <c r="NB159" s="327"/>
      <c r="NC159" s="177"/>
      <c r="ND159" s="164">
        <v>160</v>
      </c>
      <c r="NE159" s="327"/>
      <c r="NF159" s="177"/>
      <c r="NG159" s="164">
        <v>160</v>
      </c>
      <c r="NH159" s="327"/>
      <c r="NI159" s="177"/>
      <c r="NJ159" s="164">
        <v>160</v>
      </c>
      <c r="NK159" s="327"/>
      <c r="NL159" s="177"/>
      <c r="NM159" s="164">
        <v>160</v>
      </c>
      <c r="NN159" s="327"/>
      <c r="NO159" s="177"/>
      <c r="NP159" s="164">
        <v>160</v>
      </c>
      <c r="NQ159" s="327"/>
      <c r="NR159" s="177"/>
      <c r="NS159" s="164">
        <v>160</v>
      </c>
      <c r="NT159" s="327"/>
      <c r="NU159" s="177"/>
      <c r="NV159" s="164">
        <v>160</v>
      </c>
      <c r="NW159" s="327"/>
      <c r="NX159" s="177"/>
      <c r="NY159" s="164">
        <v>160</v>
      </c>
      <c r="NZ159" s="327"/>
      <c r="OA159" s="177"/>
      <c r="OB159" s="164">
        <v>160</v>
      </c>
      <c r="OC159" s="327"/>
      <c r="OD159" s="177"/>
      <c r="OE159" s="164">
        <v>160</v>
      </c>
      <c r="OF159" s="327"/>
      <c r="OG159" s="177"/>
      <c r="OH159" s="164">
        <v>160</v>
      </c>
      <c r="OI159" s="327"/>
      <c r="OJ159" s="177"/>
      <c r="OK159" s="278">
        <f t="shared" si="162"/>
        <v>0</v>
      </c>
      <c r="OL159" s="279">
        <f t="shared" si="163"/>
        <v>0</v>
      </c>
      <c r="OM159" s="280">
        <f t="shared" si="164"/>
        <v>0</v>
      </c>
      <c r="ON159" s="281">
        <f t="shared" si="165"/>
        <v>0</v>
      </c>
      <c r="OO159" s="1"/>
      <c r="OP159" s="1"/>
      <c r="OQ159" s="283" t="s">
        <v>297</v>
      </c>
      <c r="OR159" s="354">
        <v>160</v>
      </c>
      <c r="OS159" s="327"/>
      <c r="OT159" s="177"/>
      <c r="OU159" s="278">
        <f t="shared" si="166"/>
        <v>0</v>
      </c>
      <c r="OV159" s="281">
        <f t="shared" si="167"/>
        <v>0</v>
      </c>
      <c r="OW159" s="280">
        <f t="shared" si="168"/>
        <v>0</v>
      </c>
      <c r="OX159" s="281">
        <f t="shared" si="169"/>
        <v>0</v>
      </c>
      <c r="OY159" s="293"/>
      <c r="OZ159" s="1"/>
      <c r="PA159" s="1"/>
      <c r="PB159" s="274">
        <f t="shared" si="170"/>
        <v>0</v>
      </c>
      <c r="PC159" s="275">
        <f t="shared" si="171"/>
        <v>0</v>
      </c>
      <c r="PD159" s="280">
        <f t="shared" si="172"/>
        <v>0</v>
      </c>
      <c r="PE159" s="281">
        <f t="shared" si="173"/>
        <v>0</v>
      </c>
      <c r="PF159" s="276">
        <f t="shared" si="174"/>
        <v>0</v>
      </c>
      <c r="PG159" s="277">
        <f t="shared" si="175"/>
        <v>0</v>
      </c>
      <c r="PH159" s="280">
        <f t="shared" si="176"/>
        <v>0</v>
      </c>
      <c r="PI159" s="279">
        <f t="shared" si="177"/>
        <v>0</v>
      </c>
      <c r="PJ159" s="406">
        <f t="shared" si="178"/>
        <v>0</v>
      </c>
      <c r="PK159" s="368">
        <f t="shared" si="179"/>
        <v>0</v>
      </c>
      <c r="PL159" s="409" t="s">
        <v>338</v>
      </c>
      <c r="PM159" s="373" t="s">
        <v>338</v>
      </c>
      <c r="PN159" s="406">
        <f t="shared" si="180"/>
        <v>0</v>
      </c>
      <c r="PO159" s="368">
        <f t="shared" si="181"/>
        <v>0</v>
      </c>
      <c r="PR159" s="1"/>
    </row>
    <row r="160" spans="2:434" s="26" customFormat="1" ht="15" hidden="1" customHeight="1" x14ac:dyDescent="0.25">
      <c r="B160" s="118"/>
      <c r="C160" s="1092"/>
      <c r="D160" s="1093"/>
      <c r="E160" s="590"/>
      <c r="F160" s="656"/>
      <c r="G160" s="591"/>
      <c r="H160" s="119"/>
      <c r="I160" s="112">
        <f>INT(ROUND(F160,2)*(IF(RIGHT(G160,1)="*",data!$J$3*H160+(IF(H160&gt;0, data!$K$3,0)),(IF(G160&gt;0,data!$J$3*RIGHT(G160,5)+data!$K$3,0)))))</f>
        <v>0</v>
      </c>
      <c r="J160" s="112">
        <f t="shared" si="128"/>
        <v>0</v>
      </c>
      <c r="K160" s="112"/>
      <c r="L160" s="537"/>
      <c r="M160" s="536"/>
      <c r="N160" s="112">
        <f>INT(ROUND(F160,2)*(IF(J160&gt;0,(IF(L160="ano",data!$J$6,0)),0)))</f>
        <v>0</v>
      </c>
      <c r="O160" s="114">
        <f t="shared" si="125"/>
        <v>0</v>
      </c>
      <c r="P160" s="123">
        <f t="shared" si="126"/>
        <v>0</v>
      </c>
      <c r="R160" s="116" t="str">
        <f t="shared" si="123"/>
        <v/>
      </c>
      <c r="S160" s="688"/>
      <c r="T160" s="117" t="s">
        <v>338</v>
      </c>
      <c r="U160" s="377" t="str">
        <f t="shared" si="124"/>
        <v/>
      </c>
      <c r="V160" s="26">
        <f t="shared" si="127"/>
        <v>0</v>
      </c>
      <c r="W160" s="26">
        <f t="shared" si="129"/>
        <v>0</v>
      </c>
      <c r="X160" s="26">
        <f>IF(OR(G160=data!$I$18,G160=data!$I$19,G160=data!$I$20,G160=data!$I$21,G160=data!$I$22,G160=data!$I$23,G160=data!$I$24,G160=data!$I$25,G160=data!$I$26,G160=data!$I$27,G160=data!$I$28,G160=data!$I$29,G160=data!$I$30,G160=data!$I$31,G160=data!$I$32,G160=data!$I$33,G160=data!$I$34,G160=data!$I$35,G160=data!$I$36,G160=data!$I$37,G160=data!$I$38,G160=data!$I$39,G160=data!$I$40,G160=data!$I$41,G160=data!$I$42,G160=data!$I$43,G160=data!$I$44),1,0)</f>
        <v>0</v>
      </c>
      <c r="Z160" s="173" t="s">
        <v>297</v>
      </c>
      <c r="AA160" s="10"/>
      <c r="AB160" s="10"/>
      <c r="AC160" s="560">
        <v>160</v>
      </c>
      <c r="AD160" s="561"/>
      <c r="AE160" s="562"/>
      <c r="AF160" s="560">
        <v>160</v>
      </c>
      <c r="AG160" s="561"/>
      <c r="AH160" s="562"/>
      <c r="AI160" s="560">
        <v>160</v>
      </c>
      <c r="AJ160" s="561"/>
      <c r="AK160" s="562"/>
      <c r="AL160" s="560">
        <v>160</v>
      </c>
      <c r="AM160" s="561"/>
      <c r="AN160" s="562"/>
      <c r="AO160" s="560">
        <v>160</v>
      </c>
      <c r="AP160" s="561"/>
      <c r="AQ160" s="562"/>
      <c r="AR160" s="560">
        <v>160</v>
      </c>
      <c r="AS160" s="561"/>
      <c r="AT160" s="562"/>
      <c r="AU160" s="560">
        <v>160</v>
      </c>
      <c r="AV160" s="561"/>
      <c r="AW160" s="562"/>
      <c r="AX160" s="560">
        <v>160</v>
      </c>
      <c r="AY160" s="561"/>
      <c r="AZ160" s="562"/>
      <c r="BA160" s="560">
        <v>160</v>
      </c>
      <c r="BB160" s="561"/>
      <c r="BC160" s="562"/>
      <c r="BD160" s="560">
        <v>160</v>
      </c>
      <c r="BE160" s="561"/>
      <c r="BF160" s="562"/>
      <c r="BG160" s="560">
        <v>160</v>
      </c>
      <c r="BH160" s="561"/>
      <c r="BI160" s="562"/>
      <c r="BJ160" s="560">
        <v>160</v>
      </c>
      <c r="BK160" s="561"/>
      <c r="BL160" s="562"/>
      <c r="BM160" s="280">
        <f t="shared" si="130"/>
        <v>0</v>
      </c>
      <c r="BN160" s="279">
        <f t="shared" si="131"/>
        <v>0</v>
      </c>
      <c r="BO160" s="280">
        <f t="shared" si="132"/>
        <v>0</v>
      </c>
      <c r="BP160" s="281">
        <f t="shared" si="133"/>
        <v>0</v>
      </c>
      <c r="BQ160" s="1"/>
      <c r="BR160" s="1"/>
      <c r="BS160" s="174">
        <v>160</v>
      </c>
      <c r="BT160" s="573"/>
      <c r="BU160" s="175"/>
      <c r="BV160" s="174">
        <v>160</v>
      </c>
      <c r="BW160" s="573"/>
      <c r="BX160" s="175"/>
      <c r="BY160" s="174">
        <v>160</v>
      </c>
      <c r="BZ160" s="573"/>
      <c r="CA160" s="175"/>
      <c r="CB160" s="174">
        <v>160</v>
      </c>
      <c r="CC160" s="573"/>
      <c r="CD160" s="175"/>
      <c r="CE160" s="174">
        <v>160</v>
      </c>
      <c r="CF160" s="573"/>
      <c r="CG160" s="175"/>
      <c r="CH160" s="174">
        <v>160</v>
      </c>
      <c r="CI160" s="573"/>
      <c r="CJ160" s="175"/>
      <c r="CK160" s="174">
        <v>160</v>
      </c>
      <c r="CL160" s="573"/>
      <c r="CM160" s="175"/>
      <c r="CN160" s="174">
        <v>160</v>
      </c>
      <c r="CO160" s="573"/>
      <c r="CP160" s="175"/>
      <c r="CQ160" s="174">
        <v>160</v>
      </c>
      <c r="CR160" s="573"/>
      <c r="CS160" s="175"/>
      <c r="CT160" s="174">
        <v>160</v>
      </c>
      <c r="CU160" s="573"/>
      <c r="CV160" s="175"/>
      <c r="CW160" s="174">
        <v>160</v>
      </c>
      <c r="CX160" s="573"/>
      <c r="CY160" s="175"/>
      <c r="CZ160" s="174">
        <v>160</v>
      </c>
      <c r="DA160" s="573"/>
      <c r="DB160" s="175"/>
      <c r="DC160" s="278">
        <f t="shared" si="134"/>
        <v>0</v>
      </c>
      <c r="DD160" s="279">
        <f t="shared" si="135"/>
        <v>0</v>
      </c>
      <c r="DE160" s="280">
        <f t="shared" si="136"/>
        <v>0</v>
      </c>
      <c r="DF160" s="281">
        <f t="shared" si="137"/>
        <v>0</v>
      </c>
      <c r="DG160" s="1"/>
      <c r="DH160" s="1"/>
      <c r="DI160" s="174">
        <v>160</v>
      </c>
      <c r="DJ160" s="573"/>
      <c r="DK160" s="175"/>
      <c r="DL160" s="174">
        <v>160</v>
      </c>
      <c r="DM160" s="573"/>
      <c r="DN160" s="175"/>
      <c r="DO160" s="174">
        <v>160</v>
      </c>
      <c r="DP160" s="573"/>
      <c r="DQ160" s="175"/>
      <c r="DR160" s="174">
        <v>160</v>
      </c>
      <c r="DS160" s="573"/>
      <c r="DT160" s="175"/>
      <c r="DU160" s="174">
        <v>160</v>
      </c>
      <c r="DV160" s="573"/>
      <c r="DW160" s="175"/>
      <c r="DX160" s="174">
        <v>160</v>
      </c>
      <c r="DY160" s="573"/>
      <c r="DZ160" s="175"/>
      <c r="EA160" s="174">
        <v>160</v>
      </c>
      <c r="EB160" s="573"/>
      <c r="EC160" s="175"/>
      <c r="ED160" s="174">
        <v>160</v>
      </c>
      <c r="EE160" s="573"/>
      <c r="EF160" s="175"/>
      <c r="EG160" s="174">
        <v>160</v>
      </c>
      <c r="EH160" s="573"/>
      <c r="EI160" s="175"/>
      <c r="EJ160" s="174">
        <v>160</v>
      </c>
      <c r="EK160" s="573"/>
      <c r="EL160" s="175"/>
      <c r="EM160" s="174">
        <v>160</v>
      </c>
      <c r="EN160" s="573"/>
      <c r="EO160" s="175"/>
      <c r="EP160" s="174">
        <v>160</v>
      </c>
      <c r="EQ160" s="573"/>
      <c r="ER160" s="175"/>
      <c r="ES160" s="278">
        <f t="shared" si="138"/>
        <v>0</v>
      </c>
      <c r="ET160" s="279">
        <f t="shared" si="139"/>
        <v>0</v>
      </c>
      <c r="EU160" s="280">
        <f t="shared" si="140"/>
        <v>0</v>
      </c>
      <c r="EV160" s="281">
        <f t="shared" si="141"/>
        <v>0</v>
      </c>
      <c r="EW160" s="1"/>
      <c r="EX160" s="1"/>
      <c r="EY160" s="174">
        <v>160</v>
      </c>
      <c r="EZ160" s="573"/>
      <c r="FA160" s="175"/>
      <c r="FB160" s="174">
        <v>160</v>
      </c>
      <c r="FC160" s="573"/>
      <c r="FD160" s="175"/>
      <c r="FE160" s="174">
        <v>160</v>
      </c>
      <c r="FF160" s="573"/>
      <c r="FG160" s="175"/>
      <c r="FH160" s="174">
        <v>160</v>
      </c>
      <c r="FI160" s="573"/>
      <c r="FJ160" s="175"/>
      <c r="FK160" s="174">
        <v>160</v>
      </c>
      <c r="FL160" s="573"/>
      <c r="FM160" s="175"/>
      <c r="FN160" s="174">
        <v>160</v>
      </c>
      <c r="FO160" s="573"/>
      <c r="FP160" s="175"/>
      <c r="FQ160" s="174">
        <v>160</v>
      </c>
      <c r="FR160" s="573"/>
      <c r="FS160" s="175"/>
      <c r="FT160" s="174">
        <v>160</v>
      </c>
      <c r="FU160" s="573"/>
      <c r="FV160" s="175"/>
      <c r="FW160" s="174">
        <v>160</v>
      </c>
      <c r="FX160" s="573"/>
      <c r="FY160" s="175"/>
      <c r="FZ160" s="174">
        <v>160</v>
      </c>
      <c r="GA160" s="573"/>
      <c r="GB160" s="175"/>
      <c r="GC160" s="174">
        <v>160</v>
      </c>
      <c r="GD160" s="573"/>
      <c r="GE160" s="175"/>
      <c r="GF160" s="174">
        <v>160</v>
      </c>
      <c r="GG160" s="573"/>
      <c r="GH160" s="175"/>
      <c r="GI160" s="278">
        <f t="shared" si="142"/>
        <v>0</v>
      </c>
      <c r="GJ160" s="279">
        <f t="shared" si="143"/>
        <v>0</v>
      </c>
      <c r="GK160" s="280">
        <f t="shared" si="144"/>
        <v>0</v>
      </c>
      <c r="GL160" s="281">
        <f t="shared" si="145"/>
        <v>0</v>
      </c>
      <c r="GM160" s="1"/>
      <c r="GN160" s="1"/>
      <c r="GO160" s="174">
        <v>160</v>
      </c>
      <c r="GP160" s="573"/>
      <c r="GQ160" s="175"/>
      <c r="GR160" s="174">
        <v>160</v>
      </c>
      <c r="GS160" s="573"/>
      <c r="GT160" s="175"/>
      <c r="GU160" s="174">
        <v>160</v>
      </c>
      <c r="GV160" s="573"/>
      <c r="GW160" s="175"/>
      <c r="GX160" s="174">
        <v>160</v>
      </c>
      <c r="GY160" s="573"/>
      <c r="GZ160" s="175"/>
      <c r="HA160" s="174">
        <v>160</v>
      </c>
      <c r="HB160" s="573"/>
      <c r="HC160" s="175"/>
      <c r="HD160" s="174">
        <v>160</v>
      </c>
      <c r="HE160" s="573"/>
      <c r="HF160" s="175"/>
      <c r="HG160" s="174">
        <v>160</v>
      </c>
      <c r="HH160" s="573"/>
      <c r="HI160" s="175"/>
      <c r="HJ160" s="174">
        <v>160</v>
      </c>
      <c r="HK160" s="573"/>
      <c r="HL160" s="175"/>
      <c r="HM160" s="174">
        <v>160</v>
      </c>
      <c r="HN160" s="573"/>
      <c r="HO160" s="175"/>
      <c r="HP160" s="174">
        <v>160</v>
      </c>
      <c r="HQ160" s="573"/>
      <c r="HR160" s="175"/>
      <c r="HS160" s="174">
        <v>160</v>
      </c>
      <c r="HT160" s="573"/>
      <c r="HU160" s="175"/>
      <c r="HV160" s="174">
        <v>160</v>
      </c>
      <c r="HW160" s="573"/>
      <c r="HX160" s="175"/>
      <c r="HY160" s="278">
        <f t="shared" si="146"/>
        <v>0</v>
      </c>
      <c r="HZ160" s="279">
        <f t="shared" si="147"/>
        <v>0</v>
      </c>
      <c r="IA160" s="280">
        <f t="shared" si="148"/>
        <v>0</v>
      </c>
      <c r="IB160" s="281">
        <f t="shared" si="149"/>
        <v>0</v>
      </c>
      <c r="IC160" s="1"/>
      <c r="ID160" s="1"/>
      <c r="IE160" s="174">
        <v>160</v>
      </c>
      <c r="IF160" s="573"/>
      <c r="IG160" s="175"/>
      <c r="IH160" s="174">
        <v>160</v>
      </c>
      <c r="II160" s="573"/>
      <c r="IJ160" s="175"/>
      <c r="IK160" s="174">
        <v>160</v>
      </c>
      <c r="IL160" s="573"/>
      <c r="IM160" s="175"/>
      <c r="IN160" s="174">
        <v>160</v>
      </c>
      <c r="IO160" s="573"/>
      <c r="IP160" s="175"/>
      <c r="IQ160" s="174">
        <v>160</v>
      </c>
      <c r="IR160" s="573"/>
      <c r="IS160" s="175"/>
      <c r="IT160" s="174">
        <v>160</v>
      </c>
      <c r="IU160" s="573"/>
      <c r="IV160" s="175"/>
      <c r="IW160" s="174">
        <v>160</v>
      </c>
      <c r="IX160" s="573"/>
      <c r="IY160" s="175"/>
      <c r="IZ160" s="174">
        <v>160</v>
      </c>
      <c r="JA160" s="573"/>
      <c r="JB160" s="175"/>
      <c r="JC160" s="174">
        <v>160</v>
      </c>
      <c r="JD160" s="573"/>
      <c r="JE160" s="175"/>
      <c r="JF160" s="174">
        <v>160</v>
      </c>
      <c r="JG160" s="573"/>
      <c r="JH160" s="175"/>
      <c r="JI160" s="174">
        <v>160</v>
      </c>
      <c r="JJ160" s="573"/>
      <c r="JK160" s="175"/>
      <c r="JL160" s="174">
        <v>160</v>
      </c>
      <c r="JM160" s="573"/>
      <c r="JN160" s="175"/>
      <c r="JO160" s="278">
        <f t="shared" si="150"/>
        <v>0</v>
      </c>
      <c r="JP160" s="279">
        <f t="shared" si="151"/>
        <v>0</v>
      </c>
      <c r="JQ160" s="280">
        <f t="shared" si="152"/>
        <v>0</v>
      </c>
      <c r="JR160" s="281">
        <f t="shared" si="153"/>
        <v>0</v>
      </c>
      <c r="JS160" s="1"/>
      <c r="JT160" s="1"/>
      <c r="JU160" s="174">
        <v>160</v>
      </c>
      <c r="JV160" s="573"/>
      <c r="JW160" s="175"/>
      <c r="JX160" s="174">
        <v>160</v>
      </c>
      <c r="JY160" s="573"/>
      <c r="JZ160" s="175"/>
      <c r="KA160" s="174">
        <v>160</v>
      </c>
      <c r="KB160" s="573"/>
      <c r="KC160" s="175"/>
      <c r="KD160" s="174">
        <v>160</v>
      </c>
      <c r="KE160" s="573"/>
      <c r="KF160" s="175"/>
      <c r="KG160" s="174">
        <v>160</v>
      </c>
      <c r="KH160" s="573"/>
      <c r="KI160" s="175"/>
      <c r="KJ160" s="174">
        <v>160</v>
      </c>
      <c r="KK160" s="573"/>
      <c r="KL160" s="175"/>
      <c r="KM160" s="174">
        <v>160</v>
      </c>
      <c r="KN160" s="573"/>
      <c r="KO160" s="175"/>
      <c r="KP160" s="174">
        <v>160</v>
      </c>
      <c r="KQ160" s="573"/>
      <c r="KR160" s="175"/>
      <c r="KS160" s="174">
        <v>160</v>
      </c>
      <c r="KT160" s="573"/>
      <c r="KU160" s="175"/>
      <c r="KV160" s="174">
        <v>160</v>
      </c>
      <c r="KW160" s="573"/>
      <c r="KX160" s="175"/>
      <c r="KY160" s="174">
        <v>160</v>
      </c>
      <c r="KZ160" s="573"/>
      <c r="LA160" s="175"/>
      <c r="LB160" s="174">
        <v>160</v>
      </c>
      <c r="LC160" s="573"/>
      <c r="LD160" s="175"/>
      <c r="LE160" s="278">
        <f t="shared" si="154"/>
        <v>0</v>
      </c>
      <c r="LF160" s="279">
        <f t="shared" si="155"/>
        <v>0</v>
      </c>
      <c r="LG160" s="280">
        <f t="shared" si="156"/>
        <v>0</v>
      </c>
      <c r="LH160" s="281">
        <f t="shared" si="157"/>
        <v>0</v>
      </c>
      <c r="LI160" s="1"/>
      <c r="LJ160" s="1"/>
      <c r="LK160" s="174">
        <v>160</v>
      </c>
      <c r="LL160" s="573"/>
      <c r="LM160" s="175"/>
      <c r="LN160" s="174">
        <v>160</v>
      </c>
      <c r="LO160" s="573"/>
      <c r="LP160" s="175"/>
      <c r="LQ160" s="174">
        <v>160</v>
      </c>
      <c r="LR160" s="573"/>
      <c r="LS160" s="175"/>
      <c r="LT160" s="174">
        <v>160</v>
      </c>
      <c r="LU160" s="573"/>
      <c r="LV160" s="175"/>
      <c r="LW160" s="174">
        <v>160</v>
      </c>
      <c r="LX160" s="573"/>
      <c r="LY160" s="175"/>
      <c r="LZ160" s="174">
        <v>160</v>
      </c>
      <c r="MA160" s="573"/>
      <c r="MB160" s="175"/>
      <c r="MC160" s="174">
        <v>160</v>
      </c>
      <c r="MD160" s="573"/>
      <c r="ME160" s="175"/>
      <c r="MF160" s="174">
        <v>160</v>
      </c>
      <c r="MG160" s="573"/>
      <c r="MH160" s="175"/>
      <c r="MI160" s="174">
        <v>160</v>
      </c>
      <c r="MJ160" s="573"/>
      <c r="MK160" s="175"/>
      <c r="ML160" s="174">
        <v>160</v>
      </c>
      <c r="MM160" s="573"/>
      <c r="MN160" s="175"/>
      <c r="MO160" s="174">
        <v>160</v>
      </c>
      <c r="MP160" s="573"/>
      <c r="MQ160" s="175"/>
      <c r="MR160" s="174">
        <v>160</v>
      </c>
      <c r="MS160" s="573"/>
      <c r="MT160" s="175"/>
      <c r="MU160" s="278">
        <f t="shared" si="158"/>
        <v>0</v>
      </c>
      <c r="MV160" s="279">
        <f t="shared" si="159"/>
        <v>0</v>
      </c>
      <c r="MW160" s="280">
        <f t="shared" si="160"/>
        <v>0</v>
      </c>
      <c r="MX160" s="281">
        <f t="shared" si="161"/>
        <v>0</v>
      </c>
      <c r="MY160" s="1"/>
      <c r="MZ160" s="1"/>
      <c r="NA160" s="174">
        <v>160</v>
      </c>
      <c r="NB160" s="573"/>
      <c r="NC160" s="175"/>
      <c r="ND160" s="174">
        <v>160</v>
      </c>
      <c r="NE160" s="573"/>
      <c r="NF160" s="175"/>
      <c r="NG160" s="174">
        <v>160</v>
      </c>
      <c r="NH160" s="573"/>
      <c r="NI160" s="175"/>
      <c r="NJ160" s="174">
        <v>160</v>
      </c>
      <c r="NK160" s="573"/>
      <c r="NL160" s="175"/>
      <c r="NM160" s="174">
        <v>160</v>
      </c>
      <c r="NN160" s="573"/>
      <c r="NO160" s="175"/>
      <c r="NP160" s="174">
        <v>160</v>
      </c>
      <c r="NQ160" s="573"/>
      <c r="NR160" s="175"/>
      <c r="NS160" s="174">
        <v>160</v>
      </c>
      <c r="NT160" s="573"/>
      <c r="NU160" s="175"/>
      <c r="NV160" s="174">
        <v>160</v>
      </c>
      <c r="NW160" s="573"/>
      <c r="NX160" s="175"/>
      <c r="NY160" s="174">
        <v>160</v>
      </c>
      <c r="NZ160" s="573"/>
      <c r="OA160" s="175"/>
      <c r="OB160" s="174">
        <v>160</v>
      </c>
      <c r="OC160" s="573"/>
      <c r="OD160" s="175"/>
      <c r="OE160" s="174">
        <v>160</v>
      </c>
      <c r="OF160" s="573"/>
      <c r="OG160" s="175"/>
      <c r="OH160" s="174">
        <v>160</v>
      </c>
      <c r="OI160" s="573"/>
      <c r="OJ160" s="175"/>
      <c r="OK160" s="278">
        <f t="shared" si="162"/>
        <v>0</v>
      </c>
      <c r="OL160" s="279">
        <f t="shared" si="163"/>
        <v>0</v>
      </c>
      <c r="OM160" s="280">
        <f t="shared" si="164"/>
        <v>0</v>
      </c>
      <c r="ON160" s="281">
        <f t="shared" si="165"/>
        <v>0</v>
      </c>
      <c r="OO160" s="1"/>
      <c r="OP160" s="1"/>
      <c r="OQ160" s="571" t="s">
        <v>297</v>
      </c>
      <c r="OR160" s="577">
        <v>160</v>
      </c>
      <c r="OS160" s="573"/>
      <c r="OT160" s="175"/>
      <c r="OU160" s="278">
        <f t="shared" si="166"/>
        <v>0</v>
      </c>
      <c r="OV160" s="281">
        <f t="shared" si="167"/>
        <v>0</v>
      </c>
      <c r="OW160" s="280">
        <f t="shared" si="168"/>
        <v>0</v>
      </c>
      <c r="OX160" s="281">
        <f t="shared" si="169"/>
        <v>0</v>
      </c>
      <c r="OY160" s="574"/>
      <c r="OZ160" s="1"/>
      <c r="PA160" s="1"/>
      <c r="PB160" s="274">
        <f t="shared" si="170"/>
        <v>0</v>
      </c>
      <c r="PC160" s="275">
        <f t="shared" si="171"/>
        <v>0</v>
      </c>
      <c r="PD160" s="280">
        <f t="shared" si="172"/>
        <v>0</v>
      </c>
      <c r="PE160" s="281">
        <f t="shared" si="173"/>
        <v>0</v>
      </c>
      <c r="PF160" s="276">
        <f t="shared" si="174"/>
        <v>0</v>
      </c>
      <c r="PG160" s="277">
        <f t="shared" si="175"/>
        <v>0</v>
      </c>
      <c r="PH160" s="280">
        <f t="shared" si="176"/>
        <v>0</v>
      </c>
      <c r="PI160" s="279">
        <f t="shared" si="177"/>
        <v>0</v>
      </c>
      <c r="PJ160" s="406">
        <f t="shared" si="178"/>
        <v>0</v>
      </c>
      <c r="PK160" s="368">
        <f t="shared" si="179"/>
        <v>0</v>
      </c>
      <c r="PL160" s="409" t="s">
        <v>338</v>
      </c>
      <c r="PM160" s="373" t="s">
        <v>338</v>
      </c>
      <c r="PN160" s="406">
        <f t="shared" si="180"/>
        <v>0</v>
      </c>
      <c r="PO160" s="368">
        <f t="shared" si="181"/>
        <v>0</v>
      </c>
      <c r="PR160" s="1"/>
    </row>
    <row r="161" spans="2:434" s="26" customFormat="1" ht="16.5" customHeight="1" x14ac:dyDescent="0.25">
      <c r="B161" s="118" t="s">
        <v>356</v>
      </c>
      <c r="C161" s="1094"/>
      <c r="D161" s="1095"/>
      <c r="E161" s="320"/>
      <c r="F161" s="656">
        <v>1</v>
      </c>
      <c r="G161" s="321"/>
      <c r="H161" s="122"/>
      <c r="I161" s="112">
        <f>INT(ROUND(F161,2)*(IF(RIGHT(G161,1)="*",data!$J$3*H161+(IF(H161&gt;0, data!$K$3,0)),(IF(G161&gt;0,data!$J$3*RIGHT(G161,5)+data!$K$3,0)))))</f>
        <v>0</v>
      </c>
      <c r="J161" s="112">
        <f t="shared" si="128"/>
        <v>0</v>
      </c>
      <c r="K161" s="112"/>
      <c r="L161" s="317"/>
      <c r="M161" s="316"/>
      <c r="N161" s="112">
        <f>INT(ROUND(F161,2)*(IF(J161&gt;0,(IF(L161="ano",data!$J$6,0)),0)))</f>
        <v>0</v>
      </c>
      <c r="O161" s="114">
        <f t="shared" si="125"/>
        <v>0</v>
      </c>
      <c r="P161" s="123">
        <f t="shared" si="126"/>
        <v>0</v>
      </c>
      <c r="R161" s="116" t="str">
        <f t="shared" si="123"/>
        <v/>
      </c>
      <c r="S161" s="688"/>
      <c r="T161" s="117" t="s">
        <v>338</v>
      </c>
      <c r="U161" s="377" t="str">
        <f t="shared" si="124"/>
        <v/>
      </c>
      <c r="V161" s="26">
        <f t="shared" si="127"/>
        <v>0</v>
      </c>
      <c r="W161" s="26">
        <f t="shared" si="129"/>
        <v>0</v>
      </c>
      <c r="X161" s="26">
        <f>IF(OR(G161=data!$I$18,G161=data!$I$19,G161=data!$I$20,G161=data!$I$21,G161=data!$I$22,G161=data!$I$23,G161=data!$I$24,G161=data!$I$25,G161=data!$I$26,G161=data!$I$27,G161=data!$I$28,G161=data!$I$29,G161=data!$I$30,G161=data!$I$31,G161=data!$I$32,G161=data!$I$33,G161=data!$I$34,G161=data!$I$35,G161=data!$I$36,G161=data!$I$37,G161=data!$I$38,G161=data!$I$39,G161=data!$I$40,G161=data!$I$41,G161=data!$I$42,G161=data!$I$43,G161=data!$I$44),1,0)</f>
        <v>0</v>
      </c>
      <c r="Z161" s="176" t="s">
        <v>297</v>
      </c>
      <c r="AA161" s="10"/>
      <c r="AB161" s="10"/>
      <c r="AC161" s="168">
        <v>160</v>
      </c>
      <c r="AD161" s="328"/>
      <c r="AE161" s="223"/>
      <c r="AF161" s="168">
        <v>160</v>
      </c>
      <c r="AG161" s="328"/>
      <c r="AH161" s="223"/>
      <c r="AI161" s="168">
        <v>160</v>
      </c>
      <c r="AJ161" s="328"/>
      <c r="AK161" s="223"/>
      <c r="AL161" s="168">
        <v>160</v>
      </c>
      <c r="AM161" s="328"/>
      <c r="AN161" s="223"/>
      <c r="AO161" s="168">
        <v>160</v>
      </c>
      <c r="AP161" s="328"/>
      <c r="AQ161" s="223"/>
      <c r="AR161" s="168">
        <v>160</v>
      </c>
      <c r="AS161" s="328"/>
      <c r="AT161" s="223"/>
      <c r="AU161" s="168">
        <v>160</v>
      </c>
      <c r="AV161" s="328"/>
      <c r="AW161" s="223"/>
      <c r="AX161" s="168">
        <v>160</v>
      </c>
      <c r="AY161" s="328"/>
      <c r="AZ161" s="223"/>
      <c r="BA161" s="168">
        <v>160</v>
      </c>
      <c r="BB161" s="328"/>
      <c r="BC161" s="223"/>
      <c r="BD161" s="168">
        <v>160</v>
      </c>
      <c r="BE161" s="328"/>
      <c r="BF161" s="223"/>
      <c r="BG161" s="168">
        <v>160</v>
      </c>
      <c r="BH161" s="328"/>
      <c r="BI161" s="223"/>
      <c r="BJ161" s="168">
        <v>160</v>
      </c>
      <c r="BK161" s="328"/>
      <c r="BL161" s="223"/>
      <c r="BM161" s="280">
        <f t="shared" si="130"/>
        <v>0</v>
      </c>
      <c r="BN161" s="279">
        <f t="shared" si="131"/>
        <v>0</v>
      </c>
      <c r="BO161" s="280">
        <f t="shared" si="132"/>
        <v>0</v>
      </c>
      <c r="BP161" s="281">
        <f t="shared" si="133"/>
        <v>0</v>
      </c>
      <c r="BQ161" s="1"/>
      <c r="BR161" s="1"/>
      <c r="BS161" s="164">
        <v>160</v>
      </c>
      <c r="BT161" s="327"/>
      <c r="BU161" s="177"/>
      <c r="BV161" s="164">
        <v>160</v>
      </c>
      <c r="BW161" s="327"/>
      <c r="BX161" s="177"/>
      <c r="BY161" s="164">
        <v>160</v>
      </c>
      <c r="BZ161" s="327"/>
      <c r="CA161" s="177"/>
      <c r="CB161" s="164">
        <v>160</v>
      </c>
      <c r="CC161" s="327"/>
      <c r="CD161" s="177"/>
      <c r="CE161" s="164">
        <v>160</v>
      </c>
      <c r="CF161" s="327"/>
      <c r="CG161" s="177"/>
      <c r="CH161" s="164">
        <v>160</v>
      </c>
      <c r="CI161" s="327"/>
      <c r="CJ161" s="177"/>
      <c r="CK161" s="164">
        <v>160</v>
      </c>
      <c r="CL161" s="327"/>
      <c r="CM161" s="177"/>
      <c r="CN161" s="164">
        <v>160</v>
      </c>
      <c r="CO161" s="327"/>
      <c r="CP161" s="177"/>
      <c r="CQ161" s="164">
        <v>160</v>
      </c>
      <c r="CR161" s="327"/>
      <c r="CS161" s="177"/>
      <c r="CT161" s="164">
        <v>160</v>
      </c>
      <c r="CU161" s="327"/>
      <c r="CV161" s="177"/>
      <c r="CW161" s="164">
        <v>160</v>
      </c>
      <c r="CX161" s="327"/>
      <c r="CY161" s="177"/>
      <c r="CZ161" s="164">
        <v>160</v>
      </c>
      <c r="DA161" s="327"/>
      <c r="DB161" s="177"/>
      <c r="DC161" s="278">
        <f t="shared" si="134"/>
        <v>0</v>
      </c>
      <c r="DD161" s="279">
        <f t="shared" si="135"/>
        <v>0</v>
      </c>
      <c r="DE161" s="280">
        <f t="shared" si="136"/>
        <v>0</v>
      </c>
      <c r="DF161" s="281">
        <f t="shared" si="137"/>
        <v>0</v>
      </c>
      <c r="DG161" s="1"/>
      <c r="DH161" s="1"/>
      <c r="DI161" s="164">
        <v>160</v>
      </c>
      <c r="DJ161" s="327"/>
      <c r="DK161" s="177"/>
      <c r="DL161" s="164">
        <v>160</v>
      </c>
      <c r="DM161" s="327"/>
      <c r="DN161" s="177"/>
      <c r="DO161" s="164">
        <v>160</v>
      </c>
      <c r="DP161" s="327"/>
      <c r="DQ161" s="177"/>
      <c r="DR161" s="164">
        <v>160</v>
      </c>
      <c r="DS161" s="327"/>
      <c r="DT161" s="177"/>
      <c r="DU161" s="164">
        <v>160</v>
      </c>
      <c r="DV161" s="327"/>
      <c r="DW161" s="177"/>
      <c r="DX161" s="164">
        <v>160</v>
      </c>
      <c r="DY161" s="327"/>
      <c r="DZ161" s="177"/>
      <c r="EA161" s="164">
        <v>160</v>
      </c>
      <c r="EB161" s="327"/>
      <c r="EC161" s="177"/>
      <c r="ED161" s="164">
        <v>160</v>
      </c>
      <c r="EE161" s="327"/>
      <c r="EF161" s="177"/>
      <c r="EG161" s="164">
        <v>160</v>
      </c>
      <c r="EH161" s="327"/>
      <c r="EI161" s="177"/>
      <c r="EJ161" s="164">
        <v>160</v>
      </c>
      <c r="EK161" s="327"/>
      <c r="EL161" s="177"/>
      <c r="EM161" s="164">
        <v>160</v>
      </c>
      <c r="EN161" s="327"/>
      <c r="EO161" s="177"/>
      <c r="EP161" s="164">
        <v>160</v>
      </c>
      <c r="EQ161" s="327"/>
      <c r="ER161" s="177"/>
      <c r="ES161" s="278">
        <f t="shared" si="138"/>
        <v>0</v>
      </c>
      <c r="ET161" s="279">
        <f t="shared" si="139"/>
        <v>0</v>
      </c>
      <c r="EU161" s="280">
        <f t="shared" si="140"/>
        <v>0</v>
      </c>
      <c r="EV161" s="281">
        <f t="shared" si="141"/>
        <v>0</v>
      </c>
      <c r="EW161" s="1"/>
      <c r="EX161" s="1"/>
      <c r="EY161" s="164">
        <v>160</v>
      </c>
      <c r="EZ161" s="327"/>
      <c r="FA161" s="177"/>
      <c r="FB161" s="164">
        <v>160</v>
      </c>
      <c r="FC161" s="327"/>
      <c r="FD161" s="177"/>
      <c r="FE161" s="164">
        <v>160</v>
      </c>
      <c r="FF161" s="327"/>
      <c r="FG161" s="177"/>
      <c r="FH161" s="164">
        <v>160</v>
      </c>
      <c r="FI161" s="327"/>
      <c r="FJ161" s="177"/>
      <c r="FK161" s="164">
        <v>160</v>
      </c>
      <c r="FL161" s="327"/>
      <c r="FM161" s="177"/>
      <c r="FN161" s="164">
        <v>160</v>
      </c>
      <c r="FO161" s="327"/>
      <c r="FP161" s="177"/>
      <c r="FQ161" s="164">
        <v>160</v>
      </c>
      <c r="FR161" s="327"/>
      <c r="FS161" s="177"/>
      <c r="FT161" s="164">
        <v>160</v>
      </c>
      <c r="FU161" s="327"/>
      <c r="FV161" s="177"/>
      <c r="FW161" s="164">
        <v>160</v>
      </c>
      <c r="FX161" s="327"/>
      <c r="FY161" s="177"/>
      <c r="FZ161" s="164">
        <v>160</v>
      </c>
      <c r="GA161" s="327"/>
      <c r="GB161" s="177"/>
      <c r="GC161" s="164">
        <v>160</v>
      </c>
      <c r="GD161" s="327"/>
      <c r="GE161" s="177"/>
      <c r="GF161" s="164">
        <v>160</v>
      </c>
      <c r="GG161" s="327"/>
      <c r="GH161" s="177"/>
      <c r="GI161" s="278">
        <f t="shared" si="142"/>
        <v>0</v>
      </c>
      <c r="GJ161" s="279">
        <f t="shared" si="143"/>
        <v>0</v>
      </c>
      <c r="GK161" s="280">
        <f t="shared" si="144"/>
        <v>0</v>
      </c>
      <c r="GL161" s="281">
        <f t="shared" si="145"/>
        <v>0</v>
      </c>
      <c r="GM161" s="1"/>
      <c r="GN161" s="1"/>
      <c r="GO161" s="164">
        <v>160</v>
      </c>
      <c r="GP161" s="327"/>
      <c r="GQ161" s="177"/>
      <c r="GR161" s="164">
        <v>160</v>
      </c>
      <c r="GS161" s="327"/>
      <c r="GT161" s="177"/>
      <c r="GU161" s="164">
        <v>160</v>
      </c>
      <c r="GV161" s="327"/>
      <c r="GW161" s="177"/>
      <c r="GX161" s="164">
        <v>160</v>
      </c>
      <c r="GY161" s="327"/>
      <c r="GZ161" s="177"/>
      <c r="HA161" s="164">
        <v>160</v>
      </c>
      <c r="HB161" s="327"/>
      <c r="HC161" s="177"/>
      <c r="HD161" s="164">
        <v>160</v>
      </c>
      <c r="HE161" s="327"/>
      <c r="HF161" s="177"/>
      <c r="HG161" s="164">
        <v>160</v>
      </c>
      <c r="HH161" s="327"/>
      <c r="HI161" s="177"/>
      <c r="HJ161" s="164">
        <v>160</v>
      </c>
      <c r="HK161" s="327"/>
      <c r="HL161" s="177"/>
      <c r="HM161" s="164">
        <v>160</v>
      </c>
      <c r="HN161" s="327"/>
      <c r="HO161" s="177"/>
      <c r="HP161" s="164">
        <v>160</v>
      </c>
      <c r="HQ161" s="327"/>
      <c r="HR161" s="177"/>
      <c r="HS161" s="164">
        <v>160</v>
      </c>
      <c r="HT161" s="327"/>
      <c r="HU161" s="177"/>
      <c r="HV161" s="164">
        <v>160</v>
      </c>
      <c r="HW161" s="327"/>
      <c r="HX161" s="177"/>
      <c r="HY161" s="278">
        <f t="shared" si="146"/>
        <v>0</v>
      </c>
      <c r="HZ161" s="279">
        <f t="shared" si="147"/>
        <v>0</v>
      </c>
      <c r="IA161" s="280">
        <f t="shared" si="148"/>
        <v>0</v>
      </c>
      <c r="IB161" s="281">
        <f t="shared" si="149"/>
        <v>0</v>
      </c>
      <c r="IC161" s="1"/>
      <c r="ID161" s="1"/>
      <c r="IE161" s="164">
        <v>160</v>
      </c>
      <c r="IF161" s="327"/>
      <c r="IG161" s="177"/>
      <c r="IH161" s="164">
        <v>160</v>
      </c>
      <c r="II161" s="327"/>
      <c r="IJ161" s="177"/>
      <c r="IK161" s="164">
        <v>160</v>
      </c>
      <c r="IL161" s="327"/>
      <c r="IM161" s="177"/>
      <c r="IN161" s="164">
        <v>160</v>
      </c>
      <c r="IO161" s="327"/>
      <c r="IP161" s="177"/>
      <c r="IQ161" s="164">
        <v>160</v>
      </c>
      <c r="IR161" s="327"/>
      <c r="IS161" s="177"/>
      <c r="IT161" s="164">
        <v>160</v>
      </c>
      <c r="IU161" s="327"/>
      <c r="IV161" s="177"/>
      <c r="IW161" s="164">
        <v>160</v>
      </c>
      <c r="IX161" s="327"/>
      <c r="IY161" s="177"/>
      <c r="IZ161" s="164">
        <v>160</v>
      </c>
      <c r="JA161" s="327"/>
      <c r="JB161" s="177"/>
      <c r="JC161" s="164">
        <v>160</v>
      </c>
      <c r="JD161" s="327"/>
      <c r="JE161" s="177"/>
      <c r="JF161" s="164">
        <v>160</v>
      </c>
      <c r="JG161" s="327"/>
      <c r="JH161" s="177"/>
      <c r="JI161" s="164">
        <v>160</v>
      </c>
      <c r="JJ161" s="327"/>
      <c r="JK161" s="177"/>
      <c r="JL161" s="164">
        <v>160</v>
      </c>
      <c r="JM161" s="327"/>
      <c r="JN161" s="177"/>
      <c r="JO161" s="278">
        <f t="shared" si="150"/>
        <v>0</v>
      </c>
      <c r="JP161" s="279">
        <f t="shared" si="151"/>
        <v>0</v>
      </c>
      <c r="JQ161" s="280">
        <f t="shared" si="152"/>
        <v>0</v>
      </c>
      <c r="JR161" s="281">
        <f t="shared" si="153"/>
        <v>0</v>
      </c>
      <c r="JS161" s="1"/>
      <c r="JT161" s="1"/>
      <c r="JU161" s="164">
        <v>160</v>
      </c>
      <c r="JV161" s="327"/>
      <c r="JW161" s="177"/>
      <c r="JX161" s="164">
        <v>160</v>
      </c>
      <c r="JY161" s="327"/>
      <c r="JZ161" s="177"/>
      <c r="KA161" s="164">
        <v>160</v>
      </c>
      <c r="KB161" s="327"/>
      <c r="KC161" s="177"/>
      <c r="KD161" s="164">
        <v>160</v>
      </c>
      <c r="KE161" s="327"/>
      <c r="KF161" s="177"/>
      <c r="KG161" s="164">
        <v>160</v>
      </c>
      <c r="KH161" s="327"/>
      <c r="KI161" s="177"/>
      <c r="KJ161" s="164">
        <v>160</v>
      </c>
      <c r="KK161" s="327"/>
      <c r="KL161" s="177"/>
      <c r="KM161" s="164">
        <v>160</v>
      </c>
      <c r="KN161" s="327"/>
      <c r="KO161" s="177"/>
      <c r="KP161" s="164">
        <v>160</v>
      </c>
      <c r="KQ161" s="327"/>
      <c r="KR161" s="177"/>
      <c r="KS161" s="164">
        <v>160</v>
      </c>
      <c r="KT161" s="327"/>
      <c r="KU161" s="177"/>
      <c r="KV161" s="164">
        <v>160</v>
      </c>
      <c r="KW161" s="327"/>
      <c r="KX161" s="177"/>
      <c r="KY161" s="164">
        <v>160</v>
      </c>
      <c r="KZ161" s="327"/>
      <c r="LA161" s="177"/>
      <c r="LB161" s="164">
        <v>160</v>
      </c>
      <c r="LC161" s="327"/>
      <c r="LD161" s="177"/>
      <c r="LE161" s="278">
        <f t="shared" si="154"/>
        <v>0</v>
      </c>
      <c r="LF161" s="279">
        <f t="shared" si="155"/>
        <v>0</v>
      </c>
      <c r="LG161" s="280">
        <f t="shared" si="156"/>
        <v>0</v>
      </c>
      <c r="LH161" s="281">
        <f t="shared" si="157"/>
        <v>0</v>
      </c>
      <c r="LI161" s="1"/>
      <c r="LJ161" s="1"/>
      <c r="LK161" s="164">
        <v>160</v>
      </c>
      <c r="LL161" s="327"/>
      <c r="LM161" s="177"/>
      <c r="LN161" s="164">
        <v>160</v>
      </c>
      <c r="LO161" s="327"/>
      <c r="LP161" s="177"/>
      <c r="LQ161" s="164">
        <v>160</v>
      </c>
      <c r="LR161" s="327"/>
      <c r="LS161" s="177"/>
      <c r="LT161" s="164">
        <v>160</v>
      </c>
      <c r="LU161" s="327"/>
      <c r="LV161" s="177"/>
      <c r="LW161" s="164">
        <v>160</v>
      </c>
      <c r="LX161" s="327"/>
      <c r="LY161" s="177"/>
      <c r="LZ161" s="164">
        <v>160</v>
      </c>
      <c r="MA161" s="327"/>
      <c r="MB161" s="177"/>
      <c r="MC161" s="164">
        <v>160</v>
      </c>
      <c r="MD161" s="327"/>
      <c r="ME161" s="177"/>
      <c r="MF161" s="164">
        <v>160</v>
      </c>
      <c r="MG161" s="327"/>
      <c r="MH161" s="177"/>
      <c r="MI161" s="164">
        <v>160</v>
      </c>
      <c r="MJ161" s="327"/>
      <c r="MK161" s="177"/>
      <c r="ML161" s="164">
        <v>160</v>
      </c>
      <c r="MM161" s="327"/>
      <c r="MN161" s="177"/>
      <c r="MO161" s="164">
        <v>160</v>
      </c>
      <c r="MP161" s="327"/>
      <c r="MQ161" s="177"/>
      <c r="MR161" s="164">
        <v>160</v>
      </c>
      <c r="MS161" s="327"/>
      <c r="MT161" s="177"/>
      <c r="MU161" s="278">
        <f t="shared" si="158"/>
        <v>0</v>
      </c>
      <c r="MV161" s="279">
        <f t="shared" si="159"/>
        <v>0</v>
      </c>
      <c r="MW161" s="280">
        <f t="shared" si="160"/>
        <v>0</v>
      </c>
      <c r="MX161" s="281">
        <f t="shared" si="161"/>
        <v>0</v>
      </c>
      <c r="MY161" s="1"/>
      <c r="MZ161" s="1"/>
      <c r="NA161" s="164">
        <v>160</v>
      </c>
      <c r="NB161" s="327"/>
      <c r="NC161" s="177"/>
      <c r="ND161" s="164">
        <v>160</v>
      </c>
      <c r="NE161" s="327"/>
      <c r="NF161" s="177"/>
      <c r="NG161" s="164">
        <v>160</v>
      </c>
      <c r="NH161" s="327"/>
      <c r="NI161" s="177"/>
      <c r="NJ161" s="164">
        <v>160</v>
      </c>
      <c r="NK161" s="327"/>
      <c r="NL161" s="177"/>
      <c r="NM161" s="164">
        <v>160</v>
      </c>
      <c r="NN161" s="327"/>
      <c r="NO161" s="177"/>
      <c r="NP161" s="164">
        <v>160</v>
      </c>
      <c r="NQ161" s="327"/>
      <c r="NR161" s="177"/>
      <c r="NS161" s="164">
        <v>160</v>
      </c>
      <c r="NT161" s="327"/>
      <c r="NU161" s="177"/>
      <c r="NV161" s="164">
        <v>160</v>
      </c>
      <c r="NW161" s="327"/>
      <c r="NX161" s="177"/>
      <c r="NY161" s="164">
        <v>160</v>
      </c>
      <c r="NZ161" s="327"/>
      <c r="OA161" s="177"/>
      <c r="OB161" s="164">
        <v>160</v>
      </c>
      <c r="OC161" s="327"/>
      <c r="OD161" s="177"/>
      <c r="OE161" s="164">
        <v>160</v>
      </c>
      <c r="OF161" s="327"/>
      <c r="OG161" s="177"/>
      <c r="OH161" s="164">
        <v>160</v>
      </c>
      <c r="OI161" s="327"/>
      <c r="OJ161" s="177"/>
      <c r="OK161" s="278">
        <f t="shared" si="162"/>
        <v>0</v>
      </c>
      <c r="OL161" s="279">
        <f t="shared" si="163"/>
        <v>0</v>
      </c>
      <c r="OM161" s="280">
        <f t="shared" si="164"/>
        <v>0</v>
      </c>
      <c r="ON161" s="281">
        <f t="shared" si="165"/>
        <v>0</v>
      </c>
      <c r="OO161" s="1"/>
      <c r="OP161" s="1"/>
      <c r="OQ161" s="283" t="s">
        <v>297</v>
      </c>
      <c r="OR161" s="354">
        <v>160</v>
      </c>
      <c r="OS161" s="327"/>
      <c r="OT161" s="177"/>
      <c r="OU161" s="278">
        <f t="shared" si="166"/>
        <v>0</v>
      </c>
      <c r="OV161" s="281">
        <f t="shared" si="167"/>
        <v>0</v>
      </c>
      <c r="OW161" s="280">
        <f t="shared" si="168"/>
        <v>0</v>
      </c>
      <c r="OX161" s="281">
        <f t="shared" si="169"/>
        <v>0</v>
      </c>
      <c r="OY161" s="293"/>
      <c r="OZ161" s="1"/>
      <c r="PA161" s="1"/>
      <c r="PB161" s="274">
        <f t="shared" si="170"/>
        <v>0</v>
      </c>
      <c r="PC161" s="275">
        <f t="shared" si="171"/>
        <v>0</v>
      </c>
      <c r="PD161" s="280">
        <f t="shared" si="172"/>
        <v>0</v>
      </c>
      <c r="PE161" s="281">
        <f t="shared" si="173"/>
        <v>0</v>
      </c>
      <c r="PF161" s="276">
        <f t="shared" si="174"/>
        <v>0</v>
      </c>
      <c r="PG161" s="277">
        <f t="shared" si="175"/>
        <v>0</v>
      </c>
      <c r="PH161" s="280">
        <f t="shared" si="176"/>
        <v>0</v>
      </c>
      <c r="PI161" s="279">
        <f t="shared" si="177"/>
        <v>0</v>
      </c>
      <c r="PJ161" s="406">
        <f t="shared" si="178"/>
        <v>0</v>
      </c>
      <c r="PK161" s="368">
        <f t="shared" si="179"/>
        <v>0</v>
      </c>
      <c r="PL161" s="409" t="s">
        <v>338</v>
      </c>
      <c r="PM161" s="373" t="s">
        <v>338</v>
      </c>
      <c r="PN161" s="406">
        <f t="shared" si="180"/>
        <v>0</v>
      </c>
      <c r="PO161" s="368">
        <f t="shared" si="181"/>
        <v>0</v>
      </c>
      <c r="PR161" s="1"/>
    </row>
    <row r="162" spans="2:434" s="26" customFormat="1" ht="15" hidden="1" customHeight="1" x14ac:dyDescent="0.25">
      <c r="B162" s="118"/>
      <c r="C162" s="1092"/>
      <c r="D162" s="1093"/>
      <c r="E162" s="590"/>
      <c r="F162" s="656"/>
      <c r="G162" s="591"/>
      <c r="H162" s="119"/>
      <c r="I162" s="112">
        <f>INT(ROUND(F162,2)*(IF(RIGHT(G162,1)="*",data!$J$3*H162+(IF(H162&gt;0, data!$K$3,0)),(IF(G162&gt;0,data!$J$3*RIGHT(G162,5)+data!$K$3,0)))))</f>
        <v>0</v>
      </c>
      <c r="J162" s="112">
        <f t="shared" si="128"/>
        <v>0</v>
      </c>
      <c r="K162" s="112"/>
      <c r="L162" s="537"/>
      <c r="M162" s="536"/>
      <c r="N162" s="112">
        <f>INT(ROUND(F162,2)*(IF(J162&gt;0,(IF(L162="ano",data!$J$6,0)),0)))</f>
        <v>0</v>
      </c>
      <c r="O162" s="114">
        <f t="shared" si="125"/>
        <v>0</v>
      </c>
      <c r="P162" s="123">
        <f t="shared" si="126"/>
        <v>0</v>
      </c>
      <c r="R162" s="116" t="str">
        <f t="shared" si="123"/>
        <v/>
      </c>
      <c r="S162" s="688"/>
      <c r="T162" s="117" t="s">
        <v>338</v>
      </c>
      <c r="U162" s="377" t="str">
        <f t="shared" si="124"/>
        <v/>
      </c>
      <c r="V162" s="26">
        <f t="shared" si="127"/>
        <v>0</v>
      </c>
      <c r="W162" s="26">
        <f t="shared" si="129"/>
        <v>0</v>
      </c>
      <c r="X162" s="26">
        <f>IF(OR(G162=data!$I$18,G162=data!$I$19,G162=data!$I$20,G162=data!$I$21,G162=data!$I$22,G162=data!$I$23,G162=data!$I$24,G162=data!$I$25,G162=data!$I$26,G162=data!$I$27,G162=data!$I$28,G162=data!$I$29,G162=data!$I$30,G162=data!$I$31,G162=data!$I$32,G162=data!$I$33,G162=data!$I$34,G162=data!$I$35,G162=data!$I$36,G162=data!$I$37,G162=data!$I$38,G162=data!$I$39,G162=data!$I$40,G162=data!$I$41,G162=data!$I$42,G162=data!$I$43,G162=data!$I$44),1,0)</f>
        <v>0</v>
      </c>
      <c r="Z162" s="173" t="s">
        <v>297</v>
      </c>
      <c r="AA162" s="10"/>
      <c r="AB162" s="10"/>
      <c r="AC162" s="560">
        <v>160</v>
      </c>
      <c r="AD162" s="561"/>
      <c r="AE162" s="562"/>
      <c r="AF162" s="560">
        <v>160</v>
      </c>
      <c r="AG162" s="561"/>
      <c r="AH162" s="562"/>
      <c r="AI162" s="560">
        <v>160</v>
      </c>
      <c r="AJ162" s="561"/>
      <c r="AK162" s="562"/>
      <c r="AL162" s="560">
        <v>160</v>
      </c>
      <c r="AM162" s="561"/>
      <c r="AN162" s="562"/>
      <c r="AO162" s="560">
        <v>160</v>
      </c>
      <c r="AP162" s="561"/>
      <c r="AQ162" s="562"/>
      <c r="AR162" s="560">
        <v>160</v>
      </c>
      <c r="AS162" s="561"/>
      <c r="AT162" s="562"/>
      <c r="AU162" s="560">
        <v>160</v>
      </c>
      <c r="AV162" s="561"/>
      <c r="AW162" s="562"/>
      <c r="AX162" s="560">
        <v>160</v>
      </c>
      <c r="AY162" s="561"/>
      <c r="AZ162" s="562"/>
      <c r="BA162" s="560">
        <v>160</v>
      </c>
      <c r="BB162" s="561"/>
      <c r="BC162" s="562"/>
      <c r="BD162" s="560">
        <v>160</v>
      </c>
      <c r="BE162" s="561"/>
      <c r="BF162" s="562"/>
      <c r="BG162" s="560">
        <v>160</v>
      </c>
      <c r="BH162" s="561"/>
      <c r="BI162" s="562"/>
      <c r="BJ162" s="560">
        <v>160</v>
      </c>
      <c r="BK162" s="561"/>
      <c r="BL162" s="562"/>
      <c r="BM162" s="280">
        <f t="shared" si="130"/>
        <v>0</v>
      </c>
      <c r="BN162" s="279">
        <f t="shared" si="131"/>
        <v>0</v>
      </c>
      <c r="BO162" s="280">
        <f t="shared" si="132"/>
        <v>0</v>
      </c>
      <c r="BP162" s="281">
        <f t="shared" si="133"/>
        <v>0</v>
      </c>
      <c r="BQ162" s="1"/>
      <c r="BR162" s="1"/>
      <c r="BS162" s="174">
        <v>160</v>
      </c>
      <c r="BT162" s="573"/>
      <c r="BU162" s="175"/>
      <c r="BV162" s="174">
        <v>160</v>
      </c>
      <c r="BW162" s="573"/>
      <c r="BX162" s="175"/>
      <c r="BY162" s="174">
        <v>160</v>
      </c>
      <c r="BZ162" s="573"/>
      <c r="CA162" s="175"/>
      <c r="CB162" s="174">
        <v>160</v>
      </c>
      <c r="CC162" s="573"/>
      <c r="CD162" s="175"/>
      <c r="CE162" s="174">
        <v>160</v>
      </c>
      <c r="CF162" s="573"/>
      <c r="CG162" s="175"/>
      <c r="CH162" s="174">
        <v>160</v>
      </c>
      <c r="CI162" s="573"/>
      <c r="CJ162" s="175"/>
      <c r="CK162" s="174">
        <v>160</v>
      </c>
      <c r="CL162" s="573"/>
      <c r="CM162" s="175"/>
      <c r="CN162" s="174">
        <v>160</v>
      </c>
      <c r="CO162" s="573"/>
      <c r="CP162" s="175"/>
      <c r="CQ162" s="174">
        <v>160</v>
      </c>
      <c r="CR162" s="573"/>
      <c r="CS162" s="175"/>
      <c r="CT162" s="174">
        <v>160</v>
      </c>
      <c r="CU162" s="573"/>
      <c r="CV162" s="175"/>
      <c r="CW162" s="174">
        <v>160</v>
      </c>
      <c r="CX162" s="573"/>
      <c r="CY162" s="175"/>
      <c r="CZ162" s="174">
        <v>160</v>
      </c>
      <c r="DA162" s="573"/>
      <c r="DB162" s="175"/>
      <c r="DC162" s="278">
        <f t="shared" si="134"/>
        <v>0</v>
      </c>
      <c r="DD162" s="279">
        <f t="shared" si="135"/>
        <v>0</v>
      </c>
      <c r="DE162" s="280">
        <f t="shared" si="136"/>
        <v>0</v>
      </c>
      <c r="DF162" s="281">
        <f t="shared" si="137"/>
        <v>0</v>
      </c>
      <c r="DG162" s="1"/>
      <c r="DH162" s="1"/>
      <c r="DI162" s="174">
        <v>160</v>
      </c>
      <c r="DJ162" s="573"/>
      <c r="DK162" s="175"/>
      <c r="DL162" s="174">
        <v>160</v>
      </c>
      <c r="DM162" s="573"/>
      <c r="DN162" s="175"/>
      <c r="DO162" s="174">
        <v>160</v>
      </c>
      <c r="DP162" s="573"/>
      <c r="DQ162" s="175"/>
      <c r="DR162" s="174">
        <v>160</v>
      </c>
      <c r="DS162" s="573"/>
      <c r="DT162" s="175"/>
      <c r="DU162" s="174">
        <v>160</v>
      </c>
      <c r="DV162" s="573"/>
      <c r="DW162" s="175"/>
      <c r="DX162" s="174">
        <v>160</v>
      </c>
      <c r="DY162" s="573"/>
      <c r="DZ162" s="175"/>
      <c r="EA162" s="174">
        <v>160</v>
      </c>
      <c r="EB162" s="573"/>
      <c r="EC162" s="175"/>
      <c r="ED162" s="174">
        <v>160</v>
      </c>
      <c r="EE162" s="573"/>
      <c r="EF162" s="175"/>
      <c r="EG162" s="174">
        <v>160</v>
      </c>
      <c r="EH162" s="573"/>
      <c r="EI162" s="175"/>
      <c r="EJ162" s="174">
        <v>160</v>
      </c>
      <c r="EK162" s="573"/>
      <c r="EL162" s="175"/>
      <c r="EM162" s="174">
        <v>160</v>
      </c>
      <c r="EN162" s="573"/>
      <c r="EO162" s="175"/>
      <c r="EP162" s="174">
        <v>160</v>
      </c>
      <c r="EQ162" s="573"/>
      <c r="ER162" s="175"/>
      <c r="ES162" s="278">
        <f t="shared" si="138"/>
        <v>0</v>
      </c>
      <c r="ET162" s="279">
        <f t="shared" si="139"/>
        <v>0</v>
      </c>
      <c r="EU162" s="280">
        <f t="shared" si="140"/>
        <v>0</v>
      </c>
      <c r="EV162" s="281">
        <f t="shared" si="141"/>
        <v>0</v>
      </c>
      <c r="EW162" s="1"/>
      <c r="EX162" s="1"/>
      <c r="EY162" s="174">
        <v>160</v>
      </c>
      <c r="EZ162" s="573"/>
      <c r="FA162" s="175"/>
      <c r="FB162" s="174">
        <v>160</v>
      </c>
      <c r="FC162" s="573"/>
      <c r="FD162" s="175"/>
      <c r="FE162" s="174">
        <v>160</v>
      </c>
      <c r="FF162" s="573"/>
      <c r="FG162" s="175"/>
      <c r="FH162" s="174">
        <v>160</v>
      </c>
      <c r="FI162" s="573"/>
      <c r="FJ162" s="175"/>
      <c r="FK162" s="174">
        <v>160</v>
      </c>
      <c r="FL162" s="573"/>
      <c r="FM162" s="175"/>
      <c r="FN162" s="174">
        <v>160</v>
      </c>
      <c r="FO162" s="573"/>
      <c r="FP162" s="175"/>
      <c r="FQ162" s="174">
        <v>160</v>
      </c>
      <c r="FR162" s="573"/>
      <c r="FS162" s="175"/>
      <c r="FT162" s="174">
        <v>160</v>
      </c>
      <c r="FU162" s="573"/>
      <c r="FV162" s="175"/>
      <c r="FW162" s="174">
        <v>160</v>
      </c>
      <c r="FX162" s="573"/>
      <c r="FY162" s="175"/>
      <c r="FZ162" s="174">
        <v>160</v>
      </c>
      <c r="GA162" s="573"/>
      <c r="GB162" s="175"/>
      <c r="GC162" s="174">
        <v>160</v>
      </c>
      <c r="GD162" s="573"/>
      <c r="GE162" s="175"/>
      <c r="GF162" s="174">
        <v>160</v>
      </c>
      <c r="GG162" s="573"/>
      <c r="GH162" s="175"/>
      <c r="GI162" s="278">
        <f t="shared" si="142"/>
        <v>0</v>
      </c>
      <c r="GJ162" s="279">
        <f t="shared" si="143"/>
        <v>0</v>
      </c>
      <c r="GK162" s="280">
        <f t="shared" si="144"/>
        <v>0</v>
      </c>
      <c r="GL162" s="281">
        <f t="shared" si="145"/>
        <v>0</v>
      </c>
      <c r="GM162" s="1"/>
      <c r="GN162" s="1"/>
      <c r="GO162" s="174">
        <v>160</v>
      </c>
      <c r="GP162" s="573"/>
      <c r="GQ162" s="175"/>
      <c r="GR162" s="174">
        <v>160</v>
      </c>
      <c r="GS162" s="573"/>
      <c r="GT162" s="175"/>
      <c r="GU162" s="174">
        <v>160</v>
      </c>
      <c r="GV162" s="573"/>
      <c r="GW162" s="175"/>
      <c r="GX162" s="174">
        <v>160</v>
      </c>
      <c r="GY162" s="573"/>
      <c r="GZ162" s="175"/>
      <c r="HA162" s="174">
        <v>160</v>
      </c>
      <c r="HB162" s="573"/>
      <c r="HC162" s="175"/>
      <c r="HD162" s="174">
        <v>160</v>
      </c>
      <c r="HE162" s="573"/>
      <c r="HF162" s="175"/>
      <c r="HG162" s="174">
        <v>160</v>
      </c>
      <c r="HH162" s="573"/>
      <c r="HI162" s="175"/>
      <c r="HJ162" s="174">
        <v>160</v>
      </c>
      <c r="HK162" s="573"/>
      <c r="HL162" s="175"/>
      <c r="HM162" s="174">
        <v>160</v>
      </c>
      <c r="HN162" s="573"/>
      <c r="HO162" s="175"/>
      <c r="HP162" s="174">
        <v>160</v>
      </c>
      <c r="HQ162" s="573"/>
      <c r="HR162" s="175"/>
      <c r="HS162" s="174">
        <v>160</v>
      </c>
      <c r="HT162" s="573"/>
      <c r="HU162" s="175"/>
      <c r="HV162" s="174">
        <v>160</v>
      </c>
      <c r="HW162" s="573"/>
      <c r="HX162" s="175"/>
      <c r="HY162" s="278">
        <f t="shared" si="146"/>
        <v>0</v>
      </c>
      <c r="HZ162" s="279">
        <f t="shared" si="147"/>
        <v>0</v>
      </c>
      <c r="IA162" s="280">
        <f t="shared" si="148"/>
        <v>0</v>
      </c>
      <c r="IB162" s="281">
        <f t="shared" si="149"/>
        <v>0</v>
      </c>
      <c r="IC162" s="1"/>
      <c r="ID162" s="1"/>
      <c r="IE162" s="174">
        <v>160</v>
      </c>
      <c r="IF162" s="573"/>
      <c r="IG162" s="175"/>
      <c r="IH162" s="174">
        <v>160</v>
      </c>
      <c r="II162" s="573"/>
      <c r="IJ162" s="175"/>
      <c r="IK162" s="174">
        <v>160</v>
      </c>
      <c r="IL162" s="573"/>
      <c r="IM162" s="175"/>
      <c r="IN162" s="174">
        <v>160</v>
      </c>
      <c r="IO162" s="573"/>
      <c r="IP162" s="175"/>
      <c r="IQ162" s="174">
        <v>160</v>
      </c>
      <c r="IR162" s="573"/>
      <c r="IS162" s="175"/>
      <c r="IT162" s="174">
        <v>160</v>
      </c>
      <c r="IU162" s="573"/>
      <c r="IV162" s="175"/>
      <c r="IW162" s="174">
        <v>160</v>
      </c>
      <c r="IX162" s="573"/>
      <c r="IY162" s="175"/>
      <c r="IZ162" s="174">
        <v>160</v>
      </c>
      <c r="JA162" s="573"/>
      <c r="JB162" s="175"/>
      <c r="JC162" s="174">
        <v>160</v>
      </c>
      <c r="JD162" s="573"/>
      <c r="JE162" s="175"/>
      <c r="JF162" s="174">
        <v>160</v>
      </c>
      <c r="JG162" s="573"/>
      <c r="JH162" s="175"/>
      <c r="JI162" s="174">
        <v>160</v>
      </c>
      <c r="JJ162" s="573"/>
      <c r="JK162" s="175"/>
      <c r="JL162" s="174">
        <v>160</v>
      </c>
      <c r="JM162" s="573"/>
      <c r="JN162" s="175"/>
      <c r="JO162" s="278">
        <f t="shared" si="150"/>
        <v>0</v>
      </c>
      <c r="JP162" s="279">
        <f t="shared" si="151"/>
        <v>0</v>
      </c>
      <c r="JQ162" s="280">
        <f t="shared" si="152"/>
        <v>0</v>
      </c>
      <c r="JR162" s="281">
        <f t="shared" si="153"/>
        <v>0</v>
      </c>
      <c r="JS162" s="1"/>
      <c r="JT162" s="1"/>
      <c r="JU162" s="174">
        <v>160</v>
      </c>
      <c r="JV162" s="573"/>
      <c r="JW162" s="175"/>
      <c r="JX162" s="174">
        <v>160</v>
      </c>
      <c r="JY162" s="573"/>
      <c r="JZ162" s="175"/>
      <c r="KA162" s="174">
        <v>160</v>
      </c>
      <c r="KB162" s="573"/>
      <c r="KC162" s="175"/>
      <c r="KD162" s="174">
        <v>160</v>
      </c>
      <c r="KE162" s="573"/>
      <c r="KF162" s="175"/>
      <c r="KG162" s="174">
        <v>160</v>
      </c>
      <c r="KH162" s="573"/>
      <c r="KI162" s="175"/>
      <c r="KJ162" s="174">
        <v>160</v>
      </c>
      <c r="KK162" s="573"/>
      <c r="KL162" s="175"/>
      <c r="KM162" s="174">
        <v>160</v>
      </c>
      <c r="KN162" s="573"/>
      <c r="KO162" s="175"/>
      <c r="KP162" s="174">
        <v>160</v>
      </c>
      <c r="KQ162" s="573"/>
      <c r="KR162" s="175"/>
      <c r="KS162" s="174">
        <v>160</v>
      </c>
      <c r="KT162" s="573"/>
      <c r="KU162" s="175"/>
      <c r="KV162" s="174">
        <v>160</v>
      </c>
      <c r="KW162" s="573"/>
      <c r="KX162" s="175"/>
      <c r="KY162" s="174">
        <v>160</v>
      </c>
      <c r="KZ162" s="573"/>
      <c r="LA162" s="175"/>
      <c r="LB162" s="174">
        <v>160</v>
      </c>
      <c r="LC162" s="573"/>
      <c r="LD162" s="175"/>
      <c r="LE162" s="278">
        <f t="shared" si="154"/>
        <v>0</v>
      </c>
      <c r="LF162" s="279">
        <f t="shared" si="155"/>
        <v>0</v>
      </c>
      <c r="LG162" s="280">
        <f t="shared" si="156"/>
        <v>0</v>
      </c>
      <c r="LH162" s="281">
        <f t="shared" si="157"/>
        <v>0</v>
      </c>
      <c r="LI162" s="1"/>
      <c r="LJ162" s="1"/>
      <c r="LK162" s="174">
        <v>160</v>
      </c>
      <c r="LL162" s="573"/>
      <c r="LM162" s="175"/>
      <c r="LN162" s="174">
        <v>160</v>
      </c>
      <c r="LO162" s="573"/>
      <c r="LP162" s="175"/>
      <c r="LQ162" s="174">
        <v>160</v>
      </c>
      <c r="LR162" s="573"/>
      <c r="LS162" s="175"/>
      <c r="LT162" s="174">
        <v>160</v>
      </c>
      <c r="LU162" s="573"/>
      <c r="LV162" s="175"/>
      <c r="LW162" s="174">
        <v>160</v>
      </c>
      <c r="LX162" s="573"/>
      <c r="LY162" s="175"/>
      <c r="LZ162" s="174">
        <v>160</v>
      </c>
      <c r="MA162" s="573"/>
      <c r="MB162" s="175"/>
      <c r="MC162" s="174">
        <v>160</v>
      </c>
      <c r="MD162" s="573"/>
      <c r="ME162" s="175"/>
      <c r="MF162" s="174">
        <v>160</v>
      </c>
      <c r="MG162" s="573"/>
      <c r="MH162" s="175"/>
      <c r="MI162" s="174">
        <v>160</v>
      </c>
      <c r="MJ162" s="573"/>
      <c r="MK162" s="175"/>
      <c r="ML162" s="174">
        <v>160</v>
      </c>
      <c r="MM162" s="573"/>
      <c r="MN162" s="175"/>
      <c r="MO162" s="174">
        <v>160</v>
      </c>
      <c r="MP162" s="573"/>
      <c r="MQ162" s="175"/>
      <c r="MR162" s="174">
        <v>160</v>
      </c>
      <c r="MS162" s="573"/>
      <c r="MT162" s="175"/>
      <c r="MU162" s="278">
        <f t="shared" si="158"/>
        <v>0</v>
      </c>
      <c r="MV162" s="279">
        <f t="shared" si="159"/>
        <v>0</v>
      </c>
      <c r="MW162" s="280">
        <f t="shared" si="160"/>
        <v>0</v>
      </c>
      <c r="MX162" s="281">
        <f t="shared" si="161"/>
        <v>0</v>
      </c>
      <c r="MY162" s="1"/>
      <c r="MZ162" s="1"/>
      <c r="NA162" s="174">
        <v>160</v>
      </c>
      <c r="NB162" s="573"/>
      <c r="NC162" s="175"/>
      <c r="ND162" s="174">
        <v>160</v>
      </c>
      <c r="NE162" s="573"/>
      <c r="NF162" s="175"/>
      <c r="NG162" s="174">
        <v>160</v>
      </c>
      <c r="NH162" s="573"/>
      <c r="NI162" s="175"/>
      <c r="NJ162" s="174">
        <v>160</v>
      </c>
      <c r="NK162" s="573"/>
      <c r="NL162" s="175"/>
      <c r="NM162" s="174">
        <v>160</v>
      </c>
      <c r="NN162" s="573"/>
      <c r="NO162" s="175"/>
      <c r="NP162" s="174">
        <v>160</v>
      </c>
      <c r="NQ162" s="573"/>
      <c r="NR162" s="175"/>
      <c r="NS162" s="174">
        <v>160</v>
      </c>
      <c r="NT162" s="573"/>
      <c r="NU162" s="175"/>
      <c r="NV162" s="174">
        <v>160</v>
      </c>
      <c r="NW162" s="573"/>
      <c r="NX162" s="175"/>
      <c r="NY162" s="174">
        <v>160</v>
      </c>
      <c r="NZ162" s="573"/>
      <c r="OA162" s="175"/>
      <c r="OB162" s="174">
        <v>160</v>
      </c>
      <c r="OC162" s="573"/>
      <c r="OD162" s="175"/>
      <c r="OE162" s="174">
        <v>160</v>
      </c>
      <c r="OF162" s="573"/>
      <c r="OG162" s="175"/>
      <c r="OH162" s="174">
        <v>160</v>
      </c>
      <c r="OI162" s="573"/>
      <c r="OJ162" s="175"/>
      <c r="OK162" s="278">
        <f t="shared" si="162"/>
        <v>0</v>
      </c>
      <c r="OL162" s="279">
        <f t="shared" si="163"/>
        <v>0</v>
      </c>
      <c r="OM162" s="280">
        <f t="shared" si="164"/>
        <v>0</v>
      </c>
      <c r="ON162" s="281">
        <f t="shared" si="165"/>
        <v>0</v>
      </c>
      <c r="OO162" s="1"/>
      <c r="OP162" s="1"/>
      <c r="OQ162" s="571" t="s">
        <v>297</v>
      </c>
      <c r="OR162" s="577">
        <v>160</v>
      </c>
      <c r="OS162" s="573"/>
      <c r="OT162" s="175"/>
      <c r="OU162" s="278">
        <f t="shared" si="166"/>
        <v>0</v>
      </c>
      <c r="OV162" s="281">
        <f t="shared" si="167"/>
        <v>0</v>
      </c>
      <c r="OW162" s="280">
        <f t="shared" si="168"/>
        <v>0</v>
      </c>
      <c r="OX162" s="281">
        <f t="shared" si="169"/>
        <v>0</v>
      </c>
      <c r="OY162" s="574"/>
      <c r="OZ162" s="1"/>
      <c r="PA162" s="1"/>
      <c r="PB162" s="274">
        <f t="shared" si="170"/>
        <v>0</v>
      </c>
      <c r="PC162" s="275">
        <f t="shared" si="171"/>
        <v>0</v>
      </c>
      <c r="PD162" s="280">
        <f t="shared" si="172"/>
        <v>0</v>
      </c>
      <c r="PE162" s="281">
        <f t="shared" si="173"/>
        <v>0</v>
      </c>
      <c r="PF162" s="276">
        <f t="shared" si="174"/>
        <v>0</v>
      </c>
      <c r="PG162" s="277">
        <f t="shared" si="175"/>
        <v>0</v>
      </c>
      <c r="PH162" s="280">
        <f t="shared" si="176"/>
        <v>0</v>
      </c>
      <c r="PI162" s="279">
        <f t="shared" si="177"/>
        <v>0</v>
      </c>
      <c r="PJ162" s="406">
        <f t="shared" si="178"/>
        <v>0</v>
      </c>
      <c r="PK162" s="368">
        <f t="shared" si="179"/>
        <v>0</v>
      </c>
      <c r="PL162" s="409" t="s">
        <v>338</v>
      </c>
      <c r="PM162" s="373" t="s">
        <v>338</v>
      </c>
      <c r="PN162" s="406">
        <f t="shared" si="180"/>
        <v>0</v>
      </c>
      <c r="PO162" s="368">
        <f t="shared" si="181"/>
        <v>0</v>
      </c>
      <c r="PR162" s="1"/>
    </row>
    <row r="163" spans="2:434" s="26" customFormat="1" ht="16.5" customHeight="1" x14ac:dyDescent="0.25">
      <c r="B163" s="118" t="s">
        <v>357</v>
      </c>
      <c r="C163" s="1094"/>
      <c r="D163" s="1095"/>
      <c r="E163" s="320"/>
      <c r="F163" s="656">
        <v>1</v>
      </c>
      <c r="G163" s="321"/>
      <c r="H163" s="122"/>
      <c r="I163" s="112">
        <f>INT(ROUND(F163,2)*(IF(RIGHT(G163,1)="*",data!$J$3*H163+(IF(H163&gt;0, data!$K$3,0)),(IF(G163&gt;0,data!$J$3*RIGHT(G163,5)+data!$K$3,0)))))</f>
        <v>0</v>
      </c>
      <c r="J163" s="112">
        <f t="shared" si="128"/>
        <v>0</v>
      </c>
      <c r="K163" s="112"/>
      <c r="L163" s="317"/>
      <c r="M163" s="316"/>
      <c r="N163" s="112">
        <f>INT(ROUND(F163,2)*(IF(J163&gt;0,(IF(L163="ano",data!$J$6,0)),0)))</f>
        <v>0</v>
      </c>
      <c r="O163" s="114">
        <f t="shared" si="125"/>
        <v>0</v>
      </c>
      <c r="P163" s="123">
        <f t="shared" si="126"/>
        <v>0</v>
      </c>
      <c r="R163" s="116" t="str">
        <f t="shared" si="123"/>
        <v/>
      </c>
      <c r="S163" s="688"/>
      <c r="T163" s="117" t="s">
        <v>338</v>
      </c>
      <c r="U163" s="377" t="str">
        <f t="shared" si="124"/>
        <v/>
      </c>
      <c r="V163" s="26">
        <f t="shared" si="127"/>
        <v>0</v>
      </c>
      <c r="W163" s="26">
        <f t="shared" si="129"/>
        <v>0</v>
      </c>
      <c r="X163" s="26">
        <f>IF(OR(G163=data!$I$18,G163=data!$I$19,G163=data!$I$20,G163=data!$I$21,G163=data!$I$22,G163=data!$I$23,G163=data!$I$24,G163=data!$I$25,G163=data!$I$26,G163=data!$I$27,G163=data!$I$28,G163=data!$I$29,G163=data!$I$30,G163=data!$I$31,G163=data!$I$32,G163=data!$I$33,G163=data!$I$34,G163=data!$I$35,G163=data!$I$36,G163=data!$I$37,G163=data!$I$38,G163=data!$I$39,G163=data!$I$40,G163=data!$I$41,G163=data!$I$42,G163=data!$I$43,G163=data!$I$44),1,0)</f>
        <v>0</v>
      </c>
      <c r="Z163" s="176" t="s">
        <v>297</v>
      </c>
      <c r="AA163" s="10"/>
      <c r="AB163" s="10"/>
      <c r="AC163" s="168">
        <v>160</v>
      </c>
      <c r="AD163" s="328"/>
      <c r="AE163" s="223"/>
      <c r="AF163" s="168">
        <v>160</v>
      </c>
      <c r="AG163" s="328"/>
      <c r="AH163" s="223"/>
      <c r="AI163" s="168">
        <v>160</v>
      </c>
      <c r="AJ163" s="328"/>
      <c r="AK163" s="223"/>
      <c r="AL163" s="168">
        <v>160</v>
      </c>
      <c r="AM163" s="328"/>
      <c r="AN163" s="223"/>
      <c r="AO163" s="168">
        <v>160</v>
      </c>
      <c r="AP163" s="328"/>
      <c r="AQ163" s="223"/>
      <c r="AR163" s="168">
        <v>160</v>
      </c>
      <c r="AS163" s="328"/>
      <c r="AT163" s="223"/>
      <c r="AU163" s="168">
        <v>160</v>
      </c>
      <c r="AV163" s="328"/>
      <c r="AW163" s="223"/>
      <c r="AX163" s="168">
        <v>160</v>
      </c>
      <c r="AY163" s="328"/>
      <c r="AZ163" s="223"/>
      <c r="BA163" s="168">
        <v>160</v>
      </c>
      <c r="BB163" s="328"/>
      <c r="BC163" s="223"/>
      <c r="BD163" s="168">
        <v>160</v>
      </c>
      <c r="BE163" s="328"/>
      <c r="BF163" s="223"/>
      <c r="BG163" s="168">
        <v>160</v>
      </c>
      <c r="BH163" s="328"/>
      <c r="BI163" s="223"/>
      <c r="BJ163" s="168">
        <v>160</v>
      </c>
      <c r="BK163" s="328"/>
      <c r="BL163" s="223"/>
      <c r="BM163" s="280">
        <f t="shared" si="130"/>
        <v>0</v>
      </c>
      <c r="BN163" s="279">
        <f t="shared" si="131"/>
        <v>0</v>
      </c>
      <c r="BO163" s="280">
        <f t="shared" si="132"/>
        <v>0</v>
      </c>
      <c r="BP163" s="281">
        <f t="shared" si="133"/>
        <v>0</v>
      </c>
      <c r="BQ163" s="1"/>
      <c r="BR163" s="1"/>
      <c r="BS163" s="164">
        <v>160</v>
      </c>
      <c r="BT163" s="327"/>
      <c r="BU163" s="177"/>
      <c r="BV163" s="164">
        <v>160</v>
      </c>
      <c r="BW163" s="327"/>
      <c r="BX163" s="177"/>
      <c r="BY163" s="164">
        <v>160</v>
      </c>
      <c r="BZ163" s="327"/>
      <c r="CA163" s="177"/>
      <c r="CB163" s="164">
        <v>160</v>
      </c>
      <c r="CC163" s="327"/>
      <c r="CD163" s="177"/>
      <c r="CE163" s="164">
        <v>160</v>
      </c>
      <c r="CF163" s="327"/>
      <c r="CG163" s="177"/>
      <c r="CH163" s="164">
        <v>160</v>
      </c>
      <c r="CI163" s="327"/>
      <c r="CJ163" s="177"/>
      <c r="CK163" s="164">
        <v>160</v>
      </c>
      <c r="CL163" s="327"/>
      <c r="CM163" s="177"/>
      <c r="CN163" s="164">
        <v>160</v>
      </c>
      <c r="CO163" s="327"/>
      <c r="CP163" s="177"/>
      <c r="CQ163" s="164">
        <v>160</v>
      </c>
      <c r="CR163" s="327"/>
      <c r="CS163" s="177"/>
      <c r="CT163" s="164">
        <v>160</v>
      </c>
      <c r="CU163" s="327"/>
      <c r="CV163" s="177"/>
      <c r="CW163" s="164">
        <v>160</v>
      </c>
      <c r="CX163" s="327"/>
      <c r="CY163" s="177"/>
      <c r="CZ163" s="164">
        <v>160</v>
      </c>
      <c r="DA163" s="327"/>
      <c r="DB163" s="177"/>
      <c r="DC163" s="278">
        <f t="shared" si="134"/>
        <v>0</v>
      </c>
      <c r="DD163" s="279">
        <f t="shared" si="135"/>
        <v>0</v>
      </c>
      <c r="DE163" s="280">
        <f t="shared" si="136"/>
        <v>0</v>
      </c>
      <c r="DF163" s="281">
        <f t="shared" si="137"/>
        <v>0</v>
      </c>
      <c r="DG163" s="1"/>
      <c r="DH163" s="1"/>
      <c r="DI163" s="164">
        <v>160</v>
      </c>
      <c r="DJ163" s="327"/>
      <c r="DK163" s="177"/>
      <c r="DL163" s="164">
        <v>160</v>
      </c>
      <c r="DM163" s="327"/>
      <c r="DN163" s="177"/>
      <c r="DO163" s="164">
        <v>160</v>
      </c>
      <c r="DP163" s="327"/>
      <c r="DQ163" s="177"/>
      <c r="DR163" s="164">
        <v>160</v>
      </c>
      <c r="DS163" s="327"/>
      <c r="DT163" s="177"/>
      <c r="DU163" s="164">
        <v>160</v>
      </c>
      <c r="DV163" s="327"/>
      <c r="DW163" s="177"/>
      <c r="DX163" s="164">
        <v>160</v>
      </c>
      <c r="DY163" s="327"/>
      <c r="DZ163" s="177"/>
      <c r="EA163" s="164">
        <v>160</v>
      </c>
      <c r="EB163" s="327"/>
      <c r="EC163" s="177"/>
      <c r="ED163" s="164">
        <v>160</v>
      </c>
      <c r="EE163" s="327"/>
      <c r="EF163" s="177"/>
      <c r="EG163" s="164">
        <v>160</v>
      </c>
      <c r="EH163" s="327"/>
      <c r="EI163" s="177"/>
      <c r="EJ163" s="164">
        <v>160</v>
      </c>
      <c r="EK163" s="327"/>
      <c r="EL163" s="177"/>
      <c r="EM163" s="164">
        <v>160</v>
      </c>
      <c r="EN163" s="327"/>
      <c r="EO163" s="177"/>
      <c r="EP163" s="164">
        <v>160</v>
      </c>
      <c r="EQ163" s="327"/>
      <c r="ER163" s="177"/>
      <c r="ES163" s="278">
        <f t="shared" si="138"/>
        <v>0</v>
      </c>
      <c r="ET163" s="279">
        <f t="shared" si="139"/>
        <v>0</v>
      </c>
      <c r="EU163" s="280">
        <f t="shared" si="140"/>
        <v>0</v>
      </c>
      <c r="EV163" s="281">
        <f t="shared" si="141"/>
        <v>0</v>
      </c>
      <c r="EW163" s="1"/>
      <c r="EX163" s="1"/>
      <c r="EY163" s="164">
        <v>160</v>
      </c>
      <c r="EZ163" s="327"/>
      <c r="FA163" s="177"/>
      <c r="FB163" s="164">
        <v>160</v>
      </c>
      <c r="FC163" s="327"/>
      <c r="FD163" s="177"/>
      <c r="FE163" s="164">
        <v>160</v>
      </c>
      <c r="FF163" s="327"/>
      <c r="FG163" s="177"/>
      <c r="FH163" s="164">
        <v>160</v>
      </c>
      <c r="FI163" s="327"/>
      <c r="FJ163" s="177"/>
      <c r="FK163" s="164">
        <v>160</v>
      </c>
      <c r="FL163" s="327"/>
      <c r="FM163" s="177"/>
      <c r="FN163" s="164">
        <v>160</v>
      </c>
      <c r="FO163" s="327"/>
      <c r="FP163" s="177"/>
      <c r="FQ163" s="164">
        <v>160</v>
      </c>
      <c r="FR163" s="327"/>
      <c r="FS163" s="177"/>
      <c r="FT163" s="164">
        <v>160</v>
      </c>
      <c r="FU163" s="327"/>
      <c r="FV163" s="177"/>
      <c r="FW163" s="164">
        <v>160</v>
      </c>
      <c r="FX163" s="327"/>
      <c r="FY163" s="177"/>
      <c r="FZ163" s="164">
        <v>160</v>
      </c>
      <c r="GA163" s="327"/>
      <c r="GB163" s="177"/>
      <c r="GC163" s="164">
        <v>160</v>
      </c>
      <c r="GD163" s="327"/>
      <c r="GE163" s="177"/>
      <c r="GF163" s="164">
        <v>160</v>
      </c>
      <c r="GG163" s="327"/>
      <c r="GH163" s="177"/>
      <c r="GI163" s="278">
        <f t="shared" si="142"/>
        <v>0</v>
      </c>
      <c r="GJ163" s="279">
        <f t="shared" si="143"/>
        <v>0</v>
      </c>
      <c r="GK163" s="280">
        <f t="shared" si="144"/>
        <v>0</v>
      </c>
      <c r="GL163" s="281">
        <f t="shared" si="145"/>
        <v>0</v>
      </c>
      <c r="GM163" s="1"/>
      <c r="GN163" s="1"/>
      <c r="GO163" s="164">
        <v>160</v>
      </c>
      <c r="GP163" s="327"/>
      <c r="GQ163" s="177"/>
      <c r="GR163" s="164">
        <v>160</v>
      </c>
      <c r="GS163" s="327"/>
      <c r="GT163" s="177"/>
      <c r="GU163" s="164">
        <v>160</v>
      </c>
      <c r="GV163" s="327"/>
      <c r="GW163" s="177"/>
      <c r="GX163" s="164">
        <v>160</v>
      </c>
      <c r="GY163" s="327"/>
      <c r="GZ163" s="177"/>
      <c r="HA163" s="164">
        <v>160</v>
      </c>
      <c r="HB163" s="327"/>
      <c r="HC163" s="177"/>
      <c r="HD163" s="164">
        <v>160</v>
      </c>
      <c r="HE163" s="327"/>
      <c r="HF163" s="177"/>
      <c r="HG163" s="164">
        <v>160</v>
      </c>
      <c r="HH163" s="327"/>
      <c r="HI163" s="177"/>
      <c r="HJ163" s="164">
        <v>160</v>
      </c>
      <c r="HK163" s="327"/>
      <c r="HL163" s="177"/>
      <c r="HM163" s="164">
        <v>160</v>
      </c>
      <c r="HN163" s="327"/>
      <c r="HO163" s="177"/>
      <c r="HP163" s="164">
        <v>160</v>
      </c>
      <c r="HQ163" s="327"/>
      <c r="HR163" s="177"/>
      <c r="HS163" s="164">
        <v>160</v>
      </c>
      <c r="HT163" s="327"/>
      <c r="HU163" s="177"/>
      <c r="HV163" s="164">
        <v>160</v>
      </c>
      <c r="HW163" s="327"/>
      <c r="HX163" s="177"/>
      <c r="HY163" s="278">
        <f t="shared" si="146"/>
        <v>0</v>
      </c>
      <c r="HZ163" s="279">
        <f t="shared" si="147"/>
        <v>0</v>
      </c>
      <c r="IA163" s="280">
        <f t="shared" si="148"/>
        <v>0</v>
      </c>
      <c r="IB163" s="281">
        <f t="shared" si="149"/>
        <v>0</v>
      </c>
      <c r="IC163" s="1"/>
      <c r="ID163" s="1"/>
      <c r="IE163" s="164">
        <v>160</v>
      </c>
      <c r="IF163" s="327"/>
      <c r="IG163" s="177"/>
      <c r="IH163" s="164">
        <v>160</v>
      </c>
      <c r="II163" s="327"/>
      <c r="IJ163" s="177"/>
      <c r="IK163" s="164">
        <v>160</v>
      </c>
      <c r="IL163" s="327"/>
      <c r="IM163" s="177"/>
      <c r="IN163" s="164">
        <v>160</v>
      </c>
      <c r="IO163" s="327"/>
      <c r="IP163" s="177"/>
      <c r="IQ163" s="164">
        <v>160</v>
      </c>
      <c r="IR163" s="327"/>
      <c r="IS163" s="177"/>
      <c r="IT163" s="164">
        <v>160</v>
      </c>
      <c r="IU163" s="327"/>
      <c r="IV163" s="177"/>
      <c r="IW163" s="164">
        <v>160</v>
      </c>
      <c r="IX163" s="327"/>
      <c r="IY163" s="177"/>
      <c r="IZ163" s="164">
        <v>160</v>
      </c>
      <c r="JA163" s="327"/>
      <c r="JB163" s="177"/>
      <c r="JC163" s="164">
        <v>160</v>
      </c>
      <c r="JD163" s="327"/>
      <c r="JE163" s="177"/>
      <c r="JF163" s="164">
        <v>160</v>
      </c>
      <c r="JG163" s="327"/>
      <c r="JH163" s="177"/>
      <c r="JI163" s="164">
        <v>160</v>
      </c>
      <c r="JJ163" s="327"/>
      <c r="JK163" s="177"/>
      <c r="JL163" s="164">
        <v>160</v>
      </c>
      <c r="JM163" s="327"/>
      <c r="JN163" s="177"/>
      <c r="JO163" s="278">
        <f t="shared" si="150"/>
        <v>0</v>
      </c>
      <c r="JP163" s="279">
        <f t="shared" si="151"/>
        <v>0</v>
      </c>
      <c r="JQ163" s="280">
        <f t="shared" si="152"/>
        <v>0</v>
      </c>
      <c r="JR163" s="281">
        <f t="shared" si="153"/>
        <v>0</v>
      </c>
      <c r="JS163" s="1"/>
      <c r="JT163" s="1"/>
      <c r="JU163" s="164">
        <v>160</v>
      </c>
      <c r="JV163" s="327"/>
      <c r="JW163" s="177"/>
      <c r="JX163" s="164">
        <v>160</v>
      </c>
      <c r="JY163" s="327"/>
      <c r="JZ163" s="177"/>
      <c r="KA163" s="164">
        <v>160</v>
      </c>
      <c r="KB163" s="327"/>
      <c r="KC163" s="177"/>
      <c r="KD163" s="164">
        <v>160</v>
      </c>
      <c r="KE163" s="327"/>
      <c r="KF163" s="177"/>
      <c r="KG163" s="164">
        <v>160</v>
      </c>
      <c r="KH163" s="327"/>
      <c r="KI163" s="177"/>
      <c r="KJ163" s="164">
        <v>160</v>
      </c>
      <c r="KK163" s="327"/>
      <c r="KL163" s="177"/>
      <c r="KM163" s="164">
        <v>160</v>
      </c>
      <c r="KN163" s="327"/>
      <c r="KO163" s="177"/>
      <c r="KP163" s="164">
        <v>160</v>
      </c>
      <c r="KQ163" s="327"/>
      <c r="KR163" s="177"/>
      <c r="KS163" s="164">
        <v>160</v>
      </c>
      <c r="KT163" s="327"/>
      <c r="KU163" s="177"/>
      <c r="KV163" s="164">
        <v>160</v>
      </c>
      <c r="KW163" s="327"/>
      <c r="KX163" s="177"/>
      <c r="KY163" s="164">
        <v>160</v>
      </c>
      <c r="KZ163" s="327"/>
      <c r="LA163" s="177"/>
      <c r="LB163" s="164">
        <v>160</v>
      </c>
      <c r="LC163" s="327"/>
      <c r="LD163" s="177"/>
      <c r="LE163" s="278">
        <f t="shared" si="154"/>
        <v>0</v>
      </c>
      <c r="LF163" s="279">
        <f t="shared" si="155"/>
        <v>0</v>
      </c>
      <c r="LG163" s="280">
        <f t="shared" si="156"/>
        <v>0</v>
      </c>
      <c r="LH163" s="281">
        <f t="shared" si="157"/>
        <v>0</v>
      </c>
      <c r="LI163" s="1"/>
      <c r="LJ163" s="1"/>
      <c r="LK163" s="164">
        <v>160</v>
      </c>
      <c r="LL163" s="327"/>
      <c r="LM163" s="177"/>
      <c r="LN163" s="164">
        <v>160</v>
      </c>
      <c r="LO163" s="327"/>
      <c r="LP163" s="177"/>
      <c r="LQ163" s="164">
        <v>160</v>
      </c>
      <c r="LR163" s="327"/>
      <c r="LS163" s="177"/>
      <c r="LT163" s="164">
        <v>160</v>
      </c>
      <c r="LU163" s="327"/>
      <c r="LV163" s="177"/>
      <c r="LW163" s="164">
        <v>160</v>
      </c>
      <c r="LX163" s="327"/>
      <c r="LY163" s="177"/>
      <c r="LZ163" s="164">
        <v>160</v>
      </c>
      <c r="MA163" s="327"/>
      <c r="MB163" s="177"/>
      <c r="MC163" s="164">
        <v>160</v>
      </c>
      <c r="MD163" s="327"/>
      <c r="ME163" s="177"/>
      <c r="MF163" s="164">
        <v>160</v>
      </c>
      <c r="MG163" s="327"/>
      <c r="MH163" s="177"/>
      <c r="MI163" s="164">
        <v>160</v>
      </c>
      <c r="MJ163" s="327"/>
      <c r="MK163" s="177"/>
      <c r="ML163" s="164">
        <v>160</v>
      </c>
      <c r="MM163" s="327"/>
      <c r="MN163" s="177"/>
      <c r="MO163" s="164">
        <v>160</v>
      </c>
      <c r="MP163" s="327"/>
      <c r="MQ163" s="177"/>
      <c r="MR163" s="164">
        <v>160</v>
      </c>
      <c r="MS163" s="327"/>
      <c r="MT163" s="177"/>
      <c r="MU163" s="278">
        <f t="shared" si="158"/>
        <v>0</v>
      </c>
      <c r="MV163" s="279">
        <f t="shared" si="159"/>
        <v>0</v>
      </c>
      <c r="MW163" s="280">
        <f t="shared" si="160"/>
        <v>0</v>
      </c>
      <c r="MX163" s="281">
        <f t="shared" si="161"/>
        <v>0</v>
      </c>
      <c r="MY163" s="1"/>
      <c r="MZ163" s="1"/>
      <c r="NA163" s="164">
        <v>160</v>
      </c>
      <c r="NB163" s="327"/>
      <c r="NC163" s="177"/>
      <c r="ND163" s="164">
        <v>160</v>
      </c>
      <c r="NE163" s="327"/>
      <c r="NF163" s="177"/>
      <c r="NG163" s="164">
        <v>160</v>
      </c>
      <c r="NH163" s="327"/>
      <c r="NI163" s="177"/>
      <c r="NJ163" s="164">
        <v>160</v>
      </c>
      <c r="NK163" s="327"/>
      <c r="NL163" s="177"/>
      <c r="NM163" s="164">
        <v>160</v>
      </c>
      <c r="NN163" s="327"/>
      <c r="NO163" s="177"/>
      <c r="NP163" s="164">
        <v>160</v>
      </c>
      <c r="NQ163" s="327"/>
      <c r="NR163" s="177"/>
      <c r="NS163" s="164">
        <v>160</v>
      </c>
      <c r="NT163" s="327"/>
      <c r="NU163" s="177"/>
      <c r="NV163" s="164">
        <v>160</v>
      </c>
      <c r="NW163" s="327"/>
      <c r="NX163" s="177"/>
      <c r="NY163" s="164">
        <v>160</v>
      </c>
      <c r="NZ163" s="327"/>
      <c r="OA163" s="177"/>
      <c r="OB163" s="164">
        <v>160</v>
      </c>
      <c r="OC163" s="327"/>
      <c r="OD163" s="177"/>
      <c r="OE163" s="164">
        <v>160</v>
      </c>
      <c r="OF163" s="327"/>
      <c r="OG163" s="177"/>
      <c r="OH163" s="164">
        <v>160</v>
      </c>
      <c r="OI163" s="327"/>
      <c r="OJ163" s="177"/>
      <c r="OK163" s="278">
        <f t="shared" si="162"/>
        <v>0</v>
      </c>
      <c r="OL163" s="279">
        <f t="shared" si="163"/>
        <v>0</v>
      </c>
      <c r="OM163" s="280">
        <f t="shared" si="164"/>
        <v>0</v>
      </c>
      <c r="ON163" s="281">
        <f t="shared" si="165"/>
        <v>0</v>
      </c>
      <c r="OO163" s="1"/>
      <c r="OP163" s="1"/>
      <c r="OQ163" s="283" t="s">
        <v>297</v>
      </c>
      <c r="OR163" s="354">
        <v>160</v>
      </c>
      <c r="OS163" s="327"/>
      <c r="OT163" s="177"/>
      <c r="OU163" s="278">
        <f t="shared" si="166"/>
        <v>0</v>
      </c>
      <c r="OV163" s="281">
        <f t="shared" si="167"/>
        <v>0</v>
      </c>
      <c r="OW163" s="280">
        <f t="shared" si="168"/>
        <v>0</v>
      </c>
      <c r="OX163" s="281">
        <f t="shared" si="169"/>
        <v>0</v>
      </c>
      <c r="OY163" s="293"/>
      <c r="OZ163" s="1"/>
      <c r="PA163" s="1"/>
      <c r="PB163" s="274">
        <f t="shared" si="170"/>
        <v>0</v>
      </c>
      <c r="PC163" s="275">
        <f t="shared" si="171"/>
        <v>0</v>
      </c>
      <c r="PD163" s="280">
        <f t="shared" si="172"/>
        <v>0</v>
      </c>
      <c r="PE163" s="281">
        <f t="shared" si="173"/>
        <v>0</v>
      </c>
      <c r="PF163" s="276">
        <f t="shared" si="174"/>
        <v>0</v>
      </c>
      <c r="PG163" s="277">
        <f t="shared" si="175"/>
        <v>0</v>
      </c>
      <c r="PH163" s="280">
        <f t="shared" si="176"/>
        <v>0</v>
      </c>
      <c r="PI163" s="279">
        <f t="shared" si="177"/>
        <v>0</v>
      </c>
      <c r="PJ163" s="406">
        <f t="shared" si="178"/>
        <v>0</v>
      </c>
      <c r="PK163" s="368">
        <f t="shared" si="179"/>
        <v>0</v>
      </c>
      <c r="PL163" s="409" t="s">
        <v>338</v>
      </c>
      <c r="PM163" s="373" t="s">
        <v>338</v>
      </c>
      <c r="PN163" s="406">
        <f t="shared" si="180"/>
        <v>0</v>
      </c>
      <c r="PO163" s="368">
        <f t="shared" si="181"/>
        <v>0</v>
      </c>
      <c r="PR163" s="1"/>
    </row>
    <row r="164" spans="2:434" s="26" customFormat="1" ht="15" hidden="1" customHeight="1" x14ac:dyDescent="0.25">
      <c r="B164" s="118"/>
      <c r="C164" s="1092"/>
      <c r="D164" s="1093"/>
      <c r="E164" s="590"/>
      <c r="F164" s="656"/>
      <c r="G164" s="591"/>
      <c r="H164" s="119"/>
      <c r="I164" s="112">
        <f>INT(ROUND(F164,2)*(IF(RIGHT(G164,1)="*",data!$J$3*H164+(IF(H164&gt;0, data!$K$3,0)),(IF(G164&gt;0,data!$J$3*RIGHT(G164,5)+data!$K$3,0)))))</f>
        <v>0</v>
      </c>
      <c r="J164" s="112">
        <f t="shared" si="128"/>
        <v>0</v>
      </c>
      <c r="K164" s="112"/>
      <c r="L164" s="537"/>
      <c r="M164" s="536"/>
      <c r="N164" s="112">
        <f>INT(ROUND(F164,2)*(IF(J164&gt;0,(IF(L164="ano",data!$J$6,0)),0)))</f>
        <v>0</v>
      </c>
      <c r="O164" s="114">
        <f t="shared" si="125"/>
        <v>0</v>
      </c>
      <c r="P164" s="123">
        <f t="shared" si="126"/>
        <v>0</v>
      </c>
      <c r="R164" s="116" t="str">
        <f t="shared" si="123"/>
        <v/>
      </c>
      <c r="S164" s="688"/>
      <c r="T164" s="117" t="s">
        <v>338</v>
      </c>
      <c r="U164" s="377" t="str">
        <f t="shared" si="124"/>
        <v/>
      </c>
      <c r="V164" s="26">
        <f t="shared" si="127"/>
        <v>0</v>
      </c>
      <c r="W164" s="26">
        <f t="shared" si="129"/>
        <v>0</v>
      </c>
      <c r="X164" s="26">
        <f>IF(OR(G164=data!$I$18,G164=data!$I$19,G164=data!$I$20,G164=data!$I$21,G164=data!$I$22,G164=data!$I$23,G164=data!$I$24,G164=data!$I$25,G164=data!$I$26,G164=data!$I$27,G164=data!$I$28,G164=data!$I$29,G164=data!$I$30,G164=data!$I$31,G164=data!$I$32,G164=data!$I$33,G164=data!$I$34,G164=data!$I$35,G164=data!$I$36,G164=data!$I$37,G164=data!$I$38,G164=data!$I$39,G164=data!$I$40,G164=data!$I$41,G164=data!$I$42,G164=data!$I$43,G164=data!$I$44),1,0)</f>
        <v>0</v>
      </c>
      <c r="Z164" s="173" t="s">
        <v>297</v>
      </c>
      <c r="AA164" s="10"/>
      <c r="AB164" s="10"/>
      <c r="AC164" s="560">
        <v>160</v>
      </c>
      <c r="AD164" s="561"/>
      <c r="AE164" s="562"/>
      <c r="AF164" s="560">
        <v>160</v>
      </c>
      <c r="AG164" s="561"/>
      <c r="AH164" s="562"/>
      <c r="AI164" s="560">
        <v>160</v>
      </c>
      <c r="AJ164" s="561"/>
      <c r="AK164" s="562"/>
      <c r="AL164" s="560">
        <v>160</v>
      </c>
      <c r="AM164" s="561"/>
      <c r="AN164" s="562"/>
      <c r="AO164" s="560">
        <v>160</v>
      </c>
      <c r="AP164" s="561"/>
      <c r="AQ164" s="562"/>
      <c r="AR164" s="560">
        <v>160</v>
      </c>
      <c r="AS164" s="561"/>
      <c r="AT164" s="562"/>
      <c r="AU164" s="560">
        <v>160</v>
      </c>
      <c r="AV164" s="561"/>
      <c r="AW164" s="562"/>
      <c r="AX164" s="560">
        <v>160</v>
      </c>
      <c r="AY164" s="561"/>
      <c r="AZ164" s="562"/>
      <c r="BA164" s="560">
        <v>160</v>
      </c>
      <c r="BB164" s="561"/>
      <c r="BC164" s="562"/>
      <c r="BD164" s="560">
        <v>160</v>
      </c>
      <c r="BE164" s="561"/>
      <c r="BF164" s="562"/>
      <c r="BG164" s="560">
        <v>160</v>
      </c>
      <c r="BH164" s="561"/>
      <c r="BI164" s="562"/>
      <c r="BJ164" s="560">
        <v>160</v>
      </c>
      <c r="BK164" s="561"/>
      <c r="BL164" s="562"/>
      <c r="BM164" s="280">
        <f t="shared" si="130"/>
        <v>0</v>
      </c>
      <c r="BN164" s="279">
        <f t="shared" si="131"/>
        <v>0</v>
      </c>
      <c r="BO164" s="280">
        <f t="shared" si="132"/>
        <v>0</v>
      </c>
      <c r="BP164" s="281">
        <f t="shared" si="133"/>
        <v>0</v>
      </c>
      <c r="BQ164" s="1"/>
      <c r="BR164" s="1"/>
      <c r="BS164" s="174">
        <v>160</v>
      </c>
      <c r="BT164" s="573"/>
      <c r="BU164" s="175"/>
      <c r="BV164" s="174">
        <v>160</v>
      </c>
      <c r="BW164" s="573"/>
      <c r="BX164" s="175"/>
      <c r="BY164" s="174">
        <v>160</v>
      </c>
      <c r="BZ164" s="573"/>
      <c r="CA164" s="175"/>
      <c r="CB164" s="174">
        <v>160</v>
      </c>
      <c r="CC164" s="573"/>
      <c r="CD164" s="175"/>
      <c r="CE164" s="174">
        <v>160</v>
      </c>
      <c r="CF164" s="573"/>
      <c r="CG164" s="175"/>
      <c r="CH164" s="174">
        <v>160</v>
      </c>
      <c r="CI164" s="573"/>
      <c r="CJ164" s="175"/>
      <c r="CK164" s="174">
        <v>160</v>
      </c>
      <c r="CL164" s="573"/>
      <c r="CM164" s="175"/>
      <c r="CN164" s="174">
        <v>160</v>
      </c>
      <c r="CO164" s="573"/>
      <c r="CP164" s="175"/>
      <c r="CQ164" s="174">
        <v>160</v>
      </c>
      <c r="CR164" s="573"/>
      <c r="CS164" s="175"/>
      <c r="CT164" s="174">
        <v>160</v>
      </c>
      <c r="CU164" s="573"/>
      <c r="CV164" s="175"/>
      <c r="CW164" s="174">
        <v>160</v>
      </c>
      <c r="CX164" s="573"/>
      <c r="CY164" s="175"/>
      <c r="CZ164" s="174">
        <v>160</v>
      </c>
      <c r="DA164" s="573"/>
      <c r="DB164" s="175"/>
      <c r="DC164" s="278">
        <f t="shared" si="134"/>
        <v>0</v>
      </c>
      <c r="DD164" s="279">
        <f t="shared" si="135"/>
        <v>0</v>
      </c>
      <c r="DE164" s="280">
        <f t="shared" si="136"/>
        <v>0</v>
      </c>
      <c r="DF164" s="281">
        <f t="shared" si="137"/>
        <v>0</v>
      </c>
      <c r="DG164" s="1"/>
      <c r="DH164" s="1"/>
      <c r="DI164" s="174">
        <v>160</v>
      </c>
      <c r="DJ164" s="573"/>
      <c r="DK164" s="175"/>
      <c r="DL164" s="174">
        <v>160</v>
      </c>
      <c r="DM164" s="573"/>
      <c r="DN164" s="175"/>
      <c r="DO164" s="174">
        <v>160</v>
      </c>
      <c r="DP164" s="573"/>
      <c r="DQ164" s="175"/>
      <c r="DR164" s="174">
        <v>160</v>
      </c>
      <c r="DS164" s="573"/>
      <c r="DT164" s="175"/>
      <c r="DU164" s="174">
        <v>160</v>
      </c>
      <c r="DV164" s="573"/>
      <c r="DW164" s="175"/>
      <c r="DX164" s="174">
        <v>160</v>
      </c>
      <c r="DY164" s="573"/>
      <c r="DZ164" s="175"/>
      <c r="EA164" s="174">
        <v>160</v>
      </c>
      <c r="EB164" s="573"/>
      <c r="EC164" s="175"/>
      <c r="ED164" s="174">
        <v>160</v>
      </c>
      <c r="EE164" s="573"/>
      <c r="EF164" s="175"/>
      <c r="EG164" s="174">
        <v>160</v>
      </c>
      <c r="EH164" s="573"/>
      <c r="EI164" s="175"/>
      <c r="EJ164" s="174">
        <v>160</v>
      </c>
      <c r="EK164" s="573"/>
      <c r="EL164" s="175"/>
      <c r="EM164" s="174">
        <v>160</v>
      </c>
      <c r="EN164" s="573"/>
      <c r="EO164" s="175"/>
      <c r="EP164" s="174">
        <v>160</v>
      </c>
      <c r="EQ164" s="573"/>
      <c r="ER164" s="175"/>
      <c r="ES164" s="278">
        <f t="shared" si="138"/>
        <v>0</v>
      </c>
      <c r="ET164" s="279">
        <f t="shared" si="139"/>
        <v>0</v>
      </c>
      <c r="EU164" s="280">
        <f t="shared" si="140"/>
        <v>0</v>
      </c>
      <c r="EV164" s="281">
        <f t="shared" si="141"/>
        <v>0</v>
      </c>
      <c r="EW164" s="1"/>
      <c r="EX164" s="1"/>
      <c r="EY164" s="174">
        <v>160</v>
      </c>
      <c r="EZ164" s="573"/>
      <c r="FA164" s="175"/>
      <c r="FB164" s="174">
        <v>160</v>
      </c>
      <c r="FC164" s="573"/>
      <c r="FD164" s="175"/>
      <c r="FE164" s="174">
        <v>160</v>
      </c>
      <c r="FF164" s="573"/>
      <c r="FG164" s="175"/>
      <c r="FH164" s="174">
        <v>160</v>
      </c>
      <c r="FI164" s="573"/>
      <c r="FJ164" s="175"/>
      <c r="FK164" s="174">
        <v>160</v>
      </c>
      <c r="FL164" s="573"/>
      <c r="FM164" s="175"/>
      <c r="FN164" s="174">
        <v>160</v>
      </c>
      <c r="FO164" s="573"/>
      <c r="FP164" s="175"/>
      <c r="FQ164" s="174">
        <v>160</v>
      </c>
      <c r="FR164" s="573"/>
      <c r="FS164" s="175"/>
      <c r="FT164" s="174">
        <v>160</v>
      </c>
      <c r="FU164" s="573"/>
      <c r="FV164" s="175"/>
      <c r="FW164" s="174">
        <v>160</v>
      </c>
      <c r="FX164" s="573"/>
      <c r="FY164" s="175"/>
      <c r="FZ164" s="174">
        <v>160</v>
      </c>
      <c r="GA164" s="573"/>
      <c r="GB164" s="175"/>
      <c r="GC164" s="174">
        <v>160</v>
      </c>
      <c r="GD164" s="573"/>
      <c r="GE164" s="175"/>
      <c r="GF164" s="174">
        <v>160</v>
      </c>
      <c r="GG164" s="573"/>
      <c r="GH164" s="175"/>
      <c r="GI164" s="278">
        <f t="shared" si="142"/>
        <v>0</v>
      </c>
      <c r="GJ164" s="279">
        <f t="shared" si="143"/>
        <v>0</v>
      </c>
      <c r="GK164" s="280">
        <f t="shared" si="144"/>
        <v>0</v>
      </c>
      <c r="GL164" s="281">
        <f t="shared" si="145"/>
        <v>0</v>
      </c>
      <c r="GM164" s="1"/>
      <c r="GN164" s="1"/>
      <c r="GO164" s="174">
        <v>160</v>
      </c>
      <c r="GP164" s="573"/>
      <c r="GQ164" s="175"/>
      <c r="GR164" s="174">
        <v>160</v>
      </c>
      <c r="GS164" s="573"/>
      <c r="GT164" s="175"/>
      <c r="GU164" s="174">
        <v>160</v>
      </c>
      <c r="GV164" s="573"/>
      <c r="GW164" s="175"/>
      <c r="GX164" s="174">
        <v>160</v>
      </c>
      <c r="GY164" s="573"/>
      <c r="GZ164" s="175"/>
      <c r="HA164" s="174">
        <v>160</v>
      </c>
      <c r="HB164" s="573"/>
      <c r="HC164" s="175"/>
      <c r="HD164" s="174">
        <v>160</v>
      </c>
      <c r="HE164" s="573"/>
      <c r="HF164" s="175"/>
      <c r="HG164" s="174">
        <v>160</v>
      </c>
      <c r="HH164" s="573"/>
      <c r="HI164" s="175"/>
      <c r="HJ164" s="174">
        <v>160</v>
      </c>
      <c r="HK164" s="573"/>
      <c r="HL164" s="175"/>
      <c r="HM164" s="174">
        <v>160</v>
      </c>
      <c r="HN164" s="573"/>
      <c r="HO164" s="175"/>
      <c r="HP164" s="174">
        <v>160</v>
      </c>
      <c r="HQ164" s="573"/>
      <c r="HR164" s="175"/>
      <c r="HS164" s="174">
        <v>160</v>
      </c>
      <c r="HT164" s="573"/>
      <c r="HU164" s="175"/>
      <c r="HV164" s="174">
        <v>160</v>
      </c>
      <c r="HW164" s="573"/>
      <c r="HX164" s="175"/>
      <c r="HY164" s="278">
        <f t="shared" si="146"/>
        <v>0</v>
      </c>
      <c r="HZ164" s="279">
        <f t="shared" si="147"/>
        <v>0</v>
      </c>
      <c r="IA164" s="280">
        <f t="shared" si="148"/>
        <v>0</v>
      </c>
      <c r="IB164" s="281">
        <f t="shared" si="149"/>
        <v>0</v>
      </c>
      <c r="IC164" s="1"/>
      <c r="ID164" s="1"/>
      <c r="IE164" s="174">
        <v>160</v>
      </c>
      <c r="IF164" s="573"/>
      <c r="IG164" s="175"/>
      <c r="IH164" s="174">
        <v>160</v>
      </c>
      <c r="II164" s="573"/>
      <c r="IJ164" s="175"/>
      <c r="IK164" s="174">
        <v>160</v>
      </c>
      <c r="IL164" s="573"/>
      <c r="IM164" s="175"/>
      <c r="IN164" s="174">
        <v>160</v>
      </c>
      <c r="IO164" s="573"/>
      <c r="IP164" s="175"/>
      <c r="IQ164" s="174">
        <v>160</v>
      </c>
      <c r="IR164" s="573"/>
      <c r="IS164" s="175"/>
      <c r="IT164" s="174">
        <v>160</v>
      </c>
      <c r="IU164" s="573"/>
      <c r="IV164" s="175"/>
      <c r="IW164" s="174">
        <v>160</v>
      </c>
      <c r="IX164" s="573"/>
      <c r="IY164" s="175"/>
      <c r="IZ164" s="174">
        <v>160</v>
      </c>
      <c r="JA164" s="573"/>
      <c r="JB164" s="175"/>
      <c r="JC164" s="174">
        <v>160</v>
      </c>
      <c r="JD164" s="573"/>
      <c r="JE164" s="175"/>
      <c r="JF164" s="174">
        <v>160</v>
      </c>
      <c r="JG164" s="573"/>
      <c r="JH164" s="175"/>
      <c r="JI164" s="174">
        <v>160</v>
      </c>
      <c r="JJ164" s="573"/>
      <c r="JK164" s="175"/>
      <c r="JL164" s="174">
        <v>160</v>
      </c>
      <c r="JM164" s="573"/>
      <c r="JN164" s="175"/>
      <c r="JO164" s="278">
        <f t="shared" si="150"/>
        <v>0</v>
      </c>
      <c r="JP164" s="279">
        <f t="shared" si="151"/>
        <v>0</v>
      </c>
      <c r="JQ164" s="280">
        <f t="shared" si="152"/>
        <v>0</v>
      </c>
      <c r="JR164" s="281">
        <f t="shared" si="153"/>
        <v>0</v>
      </c>
      <c r="JS164" s="1"/>
      <c r="JT164" s="1"/>
      <c r="JU164" s="174">
        <v>160</v>
      </c>
      <c r="JV164" s="573"/>
      <c r="JW164" s="175"/>
      <c r="JX164" s="174">
        <v>160</v>
      </c>
      <c r="JY164" s="573"/>
      <c r="JZ164" s="175"/>
      <c r="KA164" s="174">
        <v>160</v>
      </c>
      <c r="KB164" s="573"/>
      <c r="KC164" s="175"/>
      <c r="KD164" s="174">
        <v>160</v>
      </c>
      <c r="KE164" s="573"/>
      <c r="KF164" s="175"/>
      <c r="KG164" s="174">
        <v>160</v>
      </c>
      <c r="KH164" s="573"/>
      <c r="KI164" s="175"/>
      <c r="KJ164" s="174">
        <v>160</v>
      </c>
      <c r="KK164" s="573"/>
      <c r="KL164" s="175"/>
      <c r="KM164" s="174">
        <v>160</v>
      </c>
      <c r="KN164" s="573"/>
      <c r="KO164" s="175"/>
      <c r="KP164" s="174">
        <v>160</v>
      </c>
      <c r="KQ164" s="573"/>
      <c r="KR164" s="175"/>
      <c r="KS164" s="174">
        <v>160</v>
      </c>
      <c r="KT164" s="573"/>
      <c r="KU164" s="175"/>
      <c r="KV164" s="174">
        <v>160</v>
      </c>
      <c r="KW164" s="573"/>
      <c r="KX164" s="175"/>
      <c r="KY164" s="174">
        <v>160</v>
      </c>
      <c r="KZ164" s="573"/>
      <c r="LA164" s="175"/>
      <c r="LB164" s="174">
        <v>160</v>
      </c>
      <c r="LC164" s="573"/>
      <c r="LD164" s="175"/>
      <c r="LE164" s="278">
        <f t="shared" si="154"/>
        <v>0</v>
      </c>
      <c r="LF164" s="279">
        <f t="shared" si="155"/>
        <v>0</v>
      </c>
      <c r="LG164" s="280">
        <f t="shared" si="156"/>
        <v>0</v>
      </c>
      <c r="LH164" s="281">
        <f t="shared" si="157"/>
        <v>0</v>
      </c>
      <c r="LI164" s="1"/>
      <c r="LJ164" s="1"/>
      <c r="LK164" s="174">
        <v>160</v>
      </c>
      <c r="LL164" s="573"/>
      <c r="LM164" s="175"/>
      <c r="LN164" s="174">
        <v>160</v>
      </c>
      <c r="LO164" s="573"/>
      <c r="LP164" s="175"/>
      <c r="LQ164" s="174">
        <v>160</v>
      </c>
      <c r="LR164" s="573"/>
      <c r="LS164" s="175"/>
      <c r="LT164" s="174">
        <v>160</v>
      </c>
      <c r="LU164" s="573"/>
      <c r="LV164" s="175"/>
      <c r="LW164" s="174">
        <v>160</v>
      </c>
      <c r="LX164" s="573"/>
      <c r="LY164" s="175"/>
      <c r="LZ164" s="174">
        <v>160</v>
      </c>
      <c r="MA164" s="573"/>
      <c r="MB164" s="175"/>
      <c r="MC164" s="174">
        <v>160</v>
      </c>
      <c r="MD164" s="573"/>
      <c r="ME164" s="175"/>
      <c r="MF164" s="174">
        <v>160</v>
      </c>
      <c r="MG164" s="573"/>
      <c r="MH164" s="175"/>
      <c r="MI164" s="174">
        <v>160</v>
      </c>
      <c r="MJ164" s="573"/>
      <c r="MK164" s="175"/>
      <c r="ML164" s="174">
        <v>160</v>
      </c>
      <c r="MM164" s="573"/>
      <c r="MN164" s="175"/>
      <c r="MO164" s="174">
        <v>160</v>
      </c>
      <c r="MP164" s="573"/>
      <c r="MQ164" s="175"/>
      <c r="MR164" s="174">
        <v>160</v>
      </c>
      <c r="MS164" s="573"/>
      <c r="MT164" s="175"/>
      <c r="MU164" s="278">
        <f t="shared" si="158"/>
        <v>0</v>
      </c>
      <c r="MV164" s="279">
        <f t="shared" si="159"/>
        <v>0</v>
      </c>
      <c r="MW164" s="280">
        <f t="shared" si="160"/>
        <v>0</v>
      </c>
      <c r="MX164" s="281">
        <f t="shared" si="161"/>
        <v>0</v>
      </c>
      <c r="MY164" s="1"/>
      <c r="MZ164" s="1"/>
      <c r="NA164" s="174">
        <v>160</v>
      </c>
      <c r="NB164" s="573"/>
      <c r="NC164" s="175"/>
      <c r="ND164" s="174">
        <v>160</v>
      </c>
      <c r="NE164" s="573"/>
      <c r="NF164" s="175"/>
      <c r="NG164" s="174">
        <v>160</v>
      </c>
      <c r="NH164" s="573"/>
      <c r="NI164" s="175"/>
      <c r="NJ164" s="174">
        <v>160</v>
      </c>
      <c r="NK164" s="573"/>
      <c r="NL164" s="175"/>
      <c r="NM164" s="174">
        <v>160</v>
      </c>
      <c r="NN164" s="573"/>
      <c r="NO164" s="175"/>
      <c r="NP164" s="174">
        <v>160</v>
      </c>
      <c r="NQ164" s="573"/>
      <c r="NR164" s="175"/>
      <c r="NS164" s="174">
        <v>160</v>
      </c>
      <c r="NT164" s="573"/>
      <c r="NU164" s="175"/>
      <c r="NV164" s="174">
        <v>160</v>
      </c>
      <c r="NW164" s="573"/>
      <c r="NX164" s="175"/>
      <c r="NY164" s="174">
        <v>160</v>
      </c>
      <c r="NZ164" s="573"/>
      <c r="OA164" s="175"/>
      <c r="OB164" s="174">
        <v>160</v>
      </c>
      <c r="OC164" s="573"/>
      <c r="OD164" s="175"/>
      <c r="OE164" s="174">
        <v>160</v>
      </c>
      <c r="OF164" s="573"/>
      <c r="OG164" s="175"/>
      <c r="OH164" s="174">
        <v>160</v>
      </c>
      <c r="OI164" s="573"/>
      <c r="OJ164" s="175"/>
      <c r="OK164" s="278">
        <f t="shared" si="162"/>
        <v>0</v>
      </c>
      <c r="OL164" s="279">
        <f t="shared" si="163"/>
        <v>0</v>
      </c>
      <c r="OM164" s="280">
        <f t="shared" si="164"/>
        <v>0</v>
      </c>
      <c r="ON164" s="281">
        <f t="shared" si="165"/>
        <v>0</v>
      </c>
      <c r="OO164" s="1"/>
      <c r="OP164" s="1"/>
      <c r="OQ164" s="571" t="s">
        <v>297</v>
      </c>
      <c r="OR164" s="577">
        <v>160</v>
      </c>
      <c r="OS164" s="573"/>
      <c r="OT164" s="175"/>
      <c r="OU164" s="278">
        <f t="shared" si="166"/>
        <v>0</v>
      </c>
      <c r="OV164" s="281">
        <f t="shared" si="167"/>
        <v>0</v>
      </c>
      <c r="OW164" s="280">
        <f t="shared" si="168"/>
        <v>0</v>
      </c>
      <c r="OX164" s="281">
        <f t="shared" si="169"/>
        <v>0</v>
      </c>
      <c r="OY164" s="574"/>
      <c r="OZ164" s="1"/>
      <c r="PA164" s="1"/>
      <c r="PB164" s="274">
        <f t="shared" si="170"/>
        <v>0</v>
      </c>
      <c r="PC164" s="275">
        <f t="shared" si="171"/>
        <v>0</v>
      </c>
      <c r="PD164" s="280">
        <f t="shared" si="172"/>
        <v>0</v>
      </c>
      <c r="PE164" s="281">
        <f t="shared" si="173"/>
        <v>0</v>
      </c>
      <c r="PF164" s="276">
        <f t="shared" si="174"/>
        <v>0</v>
      </c>
      <c r="PG164" s="277">
        <f t="shared" si="175"/>
        <v>0</v>
      </c>
      <c r="PH164" s="280">
        <f t="shared" si="176"/>
        <v>0</v>
      </c>
      <c r="PI164" s="279">
        <f t="shared" si="177"/>
        <v>0</v>
      </c>
      <c r="PJ164" s="406">
        <f t="shared" si="178"/>
        <v>0</v>
      </c>
      <c r="PK164" s="368">
        <f t="shared" si="179"/>
        <v>0</v>
      </c>
      <c r="PL164" s="409" t="s">
        <v>338</v>
      </c>
      <c r="PM164" s="373" t="s">
        <v>338</v>
      </c>
      <c r="PN164" s="406">
        <f t="shared" si="180"/>
        <v>0</v>
      </c>
      <c r="PO164" s="368">
        <f t="shared" si="181"/>
        <v>0</v>
      </c>
      <c r="PR164" s="1"/>
    </row>
    <row r="165" spans="2:434" s="26" customFormat="1" ht="16.5" customHeight="1" x14ac:dyDescent="0.25">
      <c r="B165" s="118" t="s">
        <v>358</v>
      </c>
      <c r="C165" s="1094"/>
      <c r="D165" s="1095"/>
      <c r="E165" s="320"/>
      <c r="F165" s="656">
        <v>1</v>
      </c>
      <c r="G165" s="321"/>
      <c r="H165" s="122"/>
      <c r="I165" s="112">
        <f>INT(ROUND(F165,2)*(IF(RIGHT(G165,1)="*",data!$J$3*H165+(IF(H165&gt;0, data!$K$3,0)),(IF(G165&gt;0,data!$J$3*RIGHT(G165,5)+data!$K$3,0)))))</f>
        <v>0</v>
      </c>
      <c r="J165" s="112">
        <f t="shared" si="128"/>
        <v>0</v>
      </c>
      <c r="K165" s="112"/>
      <c r="L165" s="317"/>
      <c r="M165" s="316"/>
      <c r="N165" s="112">
        <f>INT(ROUND(F165,2)*(IF(J165&gt;0,(IF(L165="ano",data!$J$6,0)),0)))</f>
        <v>0</v>
      </c>
      <c r="O165" s="114">
        <f t="shared" si="125"/>
        <v>0</v>
      </c>
      <c r="P165" s="123">
        <f t="shared" si="126"/>
        <v>0</v>
      </c>
      <c r="R165" s="116" t="str">
        <f t="shared" si="123"/>
        <v/>
      </c>
      <c r="S165" s="688"/>
      <c r="T165" s="117" t="s">
        <v>338</v>
      </c>
      <c r="U165" s="377" t="str">
        <f t="shared" si="124"/>
        <v/>
      </c>
      <c r="V165" s="26">
        <f t="shared" si="127"/>
        <v>0</v>
      </c>
      <c r="W165" s="26">
        <f t="shared" si="129"/>
        <v>0</v>
      </c>
      <c r="X165" s="26">
        <f>IF(OR(G165=data!$I$18,G165=data!$I$19,G165=data!$I$20,G165=data!$I$21,G165=data!$I$22,G165=data!$I$23,G165=data!$I$24,G165=data!$I$25,G165=data!$I$26,G165=data!$I$27,G165=data!$I$28,G165=data!$I$29,G165=data!$I$30,G165=data!$I$31,G165=data!$I$32,G165=data!$I$33,G165=data!$I$34,G165=data!$I$35,G165=data!$I$36,G165=data!$I$37,G165=data!$I$38,G165=data!$I$39,G165=data!$I$40,G165=data!$I$41,G165=data!$I$42,G165=data!$I$43,G165=data!$I$44),1,0)</f>
        <v>0</v>
      </c>
      <c r="Z165" s="176" t="s">
        <v>297</v>
      </c>
      <c r="AA165" s="10"/>
      <c r="AB165" s="10"/>
      <c r="AC165" s="168">
        <v>160</v>
      </c>
      <c r="AD165" s="328"/>
      <c r="AE165" s="223"/>
      <c r="AF165" s="168">
        <v>160</v>
      </c>
      <c r="AG165" s="328"/>
      <c r="AH165" s="223"/>
      <c r="AI165" s="168">
        <v>160</v>
      </c>
      <c r="AJ165" s="328"/>
      <c r="AK165" s="223"/>
      <c r="AL165" s="168">
        <v>160</v>
      </c>
      <c r="AM165" s="328"/>
      <c r="AN165" s="223"/>
      <c r="AO165" s="168">
        <v>160</v>
      </c>
      <c r="AP165" s="328"/>
      <c r="AQ165" s="223"/>
      <c r="AR165" s="168">
        <v>160</v>
      </c>
      <c r="AS165" s="328"/>
      <c r="AT165" s="223"/>
      <c r="AU165" s="168">
        <v>160</v>
      </c>
      <c r="AV165" s="328"/>
      <c r="AW165" s="223"/>
      <c r="AX165" s="168">
        <v>160</v>
      </c>
      <c r="AY165" s="328"/>
      <c r="AZ165" s="223"/>
      <c r="BA165" s="168">
        <v>160</v>
      </c>
      <c r="BB165" s="328"/>
      <c r="BC165" s="223"/>
      <c r="BD165" s="168">
        <v>160</v>
      </c>
      <c r="BE165" s="328"/>
      <c r="BF165" s="223"/>
      <c r="BG165" s="168">
        <v>160</v>
      </c>
      <c r="BH165" s="328"/>
      <c r="BI165" s="223"/>
      <c r="BJ165" s="168">
        <v>160</v>
      </c>
      <c r="BK165" s="328"/>
      <c r="BL165" s="223"/>
      <c r="BM165" s="280">
        <f t="shared" si="130"/>
        <v>0</v>
      </c>
      <c r="BN165" s="279">
        <f t="shared" si="131"/>
        <v>0</v>
      </c>
      <c r="BO165" s="280">
        <f t="shared" si="132"/>
        <v>0</v>
      </c>
      <c r="BP165" s="281">
        <f t="shared" si="133"/>
        <v>0</v>
      </c>
      <c r="BQ165" s="1"/>
      <c r="BR165" s="1"/>
      <c r="BS165" s="164">
        <v>160</v>
      </c>
      <c r="BT165" s="327"/>
      <c r="BU165" s="177"/>
      <c r="BV165" s="164">
        <v>160</v>
      </c>
      <c r="BW165" s="327"/>
      <c r="BX165" s="177"/>
      <c r="BY165" s="164">
        <v>160</v>
      </c>
      <c r="BZ165" s="327"/>
      <c r="CA165" s="177"/>
      <c r="CB165" s="164">
        <v>160</v>
      </c>
      <c r="CC165" s="327"/>
      <c r="CD165" s="177"/>
      <c r="CE165" s="164">
        <v>160</v>
      </c>
      <c r="CF165" s="327"/>
      <c r="CG165" s="177"/>
      <c r="CH165" s="164">
        <v>160</v>
      </c>
      <c r="CI165" s="327"/>
      <c r="CJ165" s="177"/>
      <c r="CK165" s="164">
        <v>160</v>
      </c>
      <c r="CL165" s="327"/>
      <c r="CM165" s="177"/>
      <c r="CN165" s="164">
        <v>160</v>
      </c>
      <c r="CO165" s="327"/>
      <c r="CP165" s="177"/>
      <c r="CQ165" s="164">
        <v>160</v>
      </c>
      <c r="CR165" s="327"/>
      <c r="CS165" s="177"/>
      <c r="CT165" s="164">
        <v>160</v>
      </c>
      <c r="CU165" s="327"/>
      <c r="CV165" s="177"/>
      <c r="CW165" s="164">
        <v>160</v>
      </c>
      <c r="CX165" s="327"/>
      <c r="CY165" s="177"/>
      <c r="CZ165" s="164">
        <v>160</v>
      </c>
      <c r="DA165" s="327"/>
      <c r="DB165" s="177"/>
      <c r="DC165" s="278">
        <f t="shared" si="134"/>
        <v>0</v>
      </c>
      <c r="DD165" s="279">
        <f t="shared" si="135"/>
        <v>0</v>
      </c>
      <c r="DE165" s="280">
        <f t="shared" si="136"/>
        <v>0</v>
      </c>
      <c r="DF165" s="281">
        <f t="shared" si="137"/>
        <v>0</v>
      </c>
      <c r="DG165" s="1"/>
      <c r="DH165" s="1"/>
      <c r="DI165" s="164">
        <v>160</v>
      </c>
      <c r="DJ165" s="327"/>
      <c r="DK165" s="177"/>
      <c r="DL165" s="164">
        <v>160</v>
      </c>
      <c r="DM165" s="327"/>
      <c r="DN165" s="177"/>
      <c r="DO165" s="164">
        <v>160</v>
      </c>
      <c r="DP165" s="327"/>
      <c r="DQ165" s="177"/>
      <c r="DR165" s="164">
        <v>160</v>
      </c>
      <c r="DS165" s="327"/>
      <c r="DT165" s="177"/>
      <c r="DU165" s="164">
        <v>160</v>
      </c>
      <c r="DV165" s="327"/>
      <c r="DW165" s="177"/>
      <c r="DX165" s="164">
        <v>160</v>
      </c>
      <c r="DY165" s="327"/>
      <c r="DZ165" s="177"/>
      <c r="EA165" s="164">
        <v>160</v>
      </c>
      <c r="EB165" s="327"/>
      <c r="EC165" s="177"/>
      <c r="ED165" s="164">
        <v>160</v>
      </c>
      <c r="EE165" s="327"/>
      <c r="EF165" s="177"/>
      <c r="EG165" s="164">
        <v>160</v>
      </c>
      <c r="EH165" s="327"/>
      <c r="EI165" s="177"/>
      <c r="EJ165" s="164">
        <v>160</v>
      </c>
      <c r="EK165" s="327"/>
      <c r="EL165" s="177"/>
      <c r="EM165" s="164">
        <v>160</v>
      </c>
      <c r="EN165" s="327"/>
      <c r="EO165" s="177"/>
      <c r="EP165" s="164">
        <v>160</v>
      </c>
      <c r="EQ165" s="327"/>
      <c r="ER165" s="177"/>
      <c r="ES165" s="278">
        <f t="shared" si="138"/>
        <v>0</v>
      </c>
      <c r="ET165" s="279">
        <f t="shared" si="139"/>
        <v>0</v>
      </c>
      <c r="EU165" s="280">
        <f t="shared" si="140"/>
        <v>0</v>
      </c>
      <c r="EV165" s="281">
        <f t="shared" si="141"/>
        <v>0</v>
      </c>
      <c r="EW165" s="1"/>
      <c r="EX165" s="1"/>
      <c r="EY165" s="164">
        <v>160</v>
      </c>
      <c r="EZ165" s="327"/>
      <c r="FA165" s="177"/>
      <c r="FB165" s="164">
        <v>160</v>
      </c>
      <c r="FC165" s="327"/>
      <c r="FD165" s="177"/>
      <c r="FE165" s="164">
        <v>160</v>
      </c>
      <c r="FF165" s="327"/>
      <c r="FG165" s="177"/>
      <c r="FH165" s="164">
        <v>160</v>
      </c>
      <c r="FI165" s="327"/>
      <c r="FJ165" s="177"/>
      <c r="FK165" s="164">
        <v>160</v>
      </c>
      <c r="FL165" s="327"/>
      <c r="FM165" s="177"/>
      <c r="FN165" s="164">
        <v>160</v>
      </c>
      <c r="FO165" s="327"/>
      <c r="FP165" s="177"/>
      <c r="FQ165" s="164">
        <v>160</v>
      </c>
      <c r="FR165" s="327"/>
      <c r="FS165" s="177"/>
      <c r="FT165" s="164">
        <v>160</v>
      </c>
      <c r="FU165" s="327"/>
      <c r="FV165" s="177"/>
      <c r="FW165" s="164">
        <v>160</v>
      </c>
      <c r="FX165" s="327"/>
      <c r="FY165" s="177"/>
      <c r="FZ165" s="164">
        <v>160</v>
      </c>
      <c r="GA165" s="327"/>
      <c r="GB165" s="177"/>
      <c r="GC165" s="164">
        <v>160</v>
      </c>
      <c r="GD165" s="327"/>
      <c r="GE165" s="177"/>
      <c r="GF165" s="164">
        <v>160</v>
      </c>
      <c r="GG165" s="327"/>
      <c r="GH165" s="177"/>
      <c r="GI165" s="278">
        <f t="shared" si="142"/>
        <v>0</v>
      </c>
      <c r="GJ165" s="279">
        <f t="shared" si="143"/>
        <v>0</v>
      </c>
      <c r="GK165" s="280">
        <f t="shared" si="144"/>
        <v>0</v>
      </c>
      <c r="GL165" s="281">
        <f t="shared" si="145"/>
        <v>0</v>
      </c>
      <c r="GM165" s="1"/>
      <c r="GN165" s="1"/>
      <c r="GO165" s="164">
        <v>160</v>
      </c>
      <c r="GP165" s="327"/>
      <c r="GQ165" s="177"/>
      <c r="GR165" s="164">
        <v>160</v>
      </c>
      <c r="GS165" s="327"/>
      <c r="GT165" s="177"/>
      <c r="GU165" s="164">
        <v>160</v>
      </c>
      <c r="GV165" s="327"/>
      <c r="GW165" s="177"/>
      <c r="GX165" s="164">
        <v>160</v>
      </c>
      <c r="GY165" s="327"/>
      <c r="GZ165" s="177"/>
      <c r="HA165" s="164">
        <v>160</v>
      </c>
      <c r="HB165" s="327"/>
      <c r="HC165" s="177"/>
      <c r="HD165" s="164">
        <v>160</v>
      </c>
      <c r="HE165" s="327"/>
      <c r="HF165" s="177"/>
      <c r="HG165" s="164">
        <v>160</v>
      </c>
      <c r="HH165" s="327"/>
      <c r="HI165" s="177"/>
      <c r="HJ165" s="164">
        <v>160</v>
      </c>
      <c r="HK165" s="327"/>
      <c r="HL165" s="177"/>
      <c r="HM165" s="164">
        <v>160</v>
      </c>
      <c r="HN165" s="327"/>
      <c r="HO165" s="177"/>
      <c r="HP165" s="164">
        <v>160</v>
      </c>
      <c r="HQ165" s="327"/>
      <c r="HR165" s="177"/>
      <c r="HS165" s="164">
        <v>160</v>
      </c>
      <c r="HT165" s="327"/>
      <c r="HU165" s="177"/>
      <c r="HV165" s="164">
        <v>160</v>
      </c>
      <c r="HW165" s="327"/>
      <c r="HX165" s="177"/>
      <c r="HY165" s="278">
        <f t="shared" si="146"/>
        <v>0</v>
      </c>
      <c r="HZ165" s="279">
        <f t="shared" si="147"/>
        <v>0</v>
      </c>
      <c r="IA165" s="280">
        <f t="shared" si="148"/>
        <v>0</v>
      </c>
      <c r="IB165" s="281">
        <f t="shared" si="149"/>
        <v>0</v>
      </c>
      <c r="IC165" s="1"/>
      <c r="ID165" s="1"/>
      <c r="IE165" s="164">
        <v>160</v>
      </c>
      <c r="IF165" s="327"/>
      <c r="IG165" s="177"/>
      <c r="IH165" s="164">
        <v>160</v>
      </c>
      <c r="II165" s="327"/>
      <c r="IJ165" s="177"/>
      <c r="IK165" s="164">
        <v>160</v>
      </c>
      <c r="IL165" s="327"/>
      <c r="IM165" s="177"/>
      <c r="IN165" s="164">
        <v>160</v>
      </c>
      <c r="IO165" s="327"/>
      <c r="IP165" s="177"/>
      <c r="IQ165" s="164">
        <v>160</v>
      </c>
      <c r="IR165" s="327"/>
      <c r="IS165" s="177"/>
      <c r="IT165" s="164">
        <v>160</v>
      </c>
      <c r="IU165" s="327"/>
      <c r="IV165" s="177"/>
      <c r="IW165" s="164">
        <v>160</v>
      </c>
      <c r="IX165" s="327"/>
      <c r="IY165" s="177"/>
      <c r="IZ165" s="164">
        <v>160</v>
      </c>
      <c r="JA165" s="327"/>
      <c r="JB165" s="177"/>
      <c r="JC165" s="164">
        <v>160</v>
      </c>
      <c r="JD165" s="327"/>
      <c r="JE165" s="177"/>
      <c r="JF165" s="164">
        <v>160</v>
      </c>
      <c r="JG165" s="327"/>
      <c r="JH165" s="177"/>
      <c r="JI165" s="164">
        <v>160</v>
      </c>
      <c r="JJ165" s="327"/>
      <c r="JK165" s="177"/>
      <c r="JL165" s="164">
        <v>160</v>
      </c>
      <c r="JM165" s="327"/>
      <c r="JN165" s="177"/>
      <c r="JO165" s="278">
        <f t="shared" si="150"/>
        <v>0</v>
      </c>
      <c r="JP165" s="279">
        <f t="shared" si="151"/>
        <v>0</v>
      </c>
      <c r="JQ165" s="280">
        <f t="shared" si="152"/>
        <v>0</v>
      </c>
      <c r="JR165" s="281">
        <f t="shared" si="153"/>
        <v>0</v>
      </c>
      <c r="JS165" s="1"/>
      <c r="JT165" s="1"/>
      <c r="JU165" s="164">
        <v>160</v>
      </c>
      <c r="JV165" s="327"/>
      <c r="JW165" s="177"/>
      <c r="JX165" s="164">
        <v>160</v>
      </c>
      <c r="JY165" s="327"/>
      <c r="JZ165" s="177"/>
      <c r="KA165" s="164">
        <v>160</v>
      </c>
      <c r="KB165" s="327"/>
      <c r="KC165" s="177"/>
      <c r="KD165" s="164">
        <v>160</v>
      </c>
      <c r="KE165" s="327"/>
      <c r="KF165" s="177"/>
      <c r="KG165" s="164">
        <v>160</v>
      </c>
      <c r="KH165" s="327"/>
      <c r="KI165" s="177"/>
      <c r="KJ165" s="164">
        <v>160</v>
      </c>
      <c r="KK165" s="327"/>
      <c r="KL165" s="177"/>
      <c r="KM165" s="164">
        <v>160</v>
      </c>
      <c r="KN165" s="327"/>
      <c r="KO165" s="177"/>
      <c r="KP165" s="164">
        <v>160</v>
      </c>
      <c r="KQ165" s="327"/>
      <c r="KR165" s="177"/>
      <c r="KS165" s="164">
        <v>160</v>
      </c>
      <c r="KT165" s="327"/>
      <c r="KU165" s="177"/>
      <c r="KV165" s="164">
        <v>160</v>
      </c>
      <c r="KW165" s="327"/>
      <c r="KX165" s="177"/>
      <c r="KY165" s="164">
        <v>160</v>
      </c>
      <c r="KZ165" s="327"/>
      <c r="LA165" s="177"/>
      <c r="LB165" s="164">
        <v>160</v>
      </c>
      <c r="LC165" s="327"/>
      <c r="LD165" s="177"/>
      <c r="LE165" s="278">
        <f t="shared" si="154"/>
        <v>0</v>
      </c>
      <c r="LF165" s="279">
        <f t="shared" si="155"/>
        <v>0</v>
      </c>
      <c r="LG165" s="280">
        <f t="shared" si="156"/>
        <v>0</v>
      </c>
      <c r="LH165" s="281">
        <f t="shared" si="157"/>
        <v>0</v>
      </c>
      <c r="LI165" s="1"/>
      <c r="LJ165" s="1"/>
      <c r="LK165" s="164">
        <v>160</v>
      </c>
      <c r="LL165" s="327"/>
      <c r="LM165" s="177"/>
      <c r="LN165" s="164">
        <v>160</v>
      </c>
      <c r="LO165" s="327"/>
      <c r="LP165" s="177"/>
      <c r="LQ165" s="164">
        <v>160</v>
      </c>
      <c r="LR165" s="327"/>
      <c r="LS165" s="177"/>
      <c r="LT165" s="164">
        <v>160</v>
      </c>
      <c r="LU165" s="327"/>
      <c r="LV165" s="177"/>
      <c r="LW165" s="164">
        <v>160</v>
      </c>
      <c r="LX165" s="327"/>
      <c r="LY165" s="177"/>
      <c r="LZ165" s="164">
        <v>160</v>
      </c>
      <c r="MA165" s="327"/>
      <c r="MB165" s="177"/>
      <c r="MC165" s="164">
        <v>160</v>
      </c>
      <c r="MD165" s="327"/>
      <c r="ME165" s="177"/>
      <c r="MF165" s="164">
        <v>160</v>
      </c>
      <c r="MG165" s="327"/>
      <c r="MH165" s="177"/>
      <c r="MI165" s="164">
        <v>160</v>
      </c>
      <c r="MJ165" s="327"/>
      <c r="MK165" s="177"/>
      <c r="ML165" s="164">
        <v>160</v>
      </c>
      <c r="MM165" s="327"/>
      <c r="MN165" s="177"/>
      <c r="MO165" s="164">
        <v>160</v>
      </c>
      <c r="MP165" s="327"/>
      <c r="MQ165" s="177"/>
      <c r="MR165" s="164">
        <v>160</v>
      </c>
      <c r="MS165" s="327"/>
      <c r="MT165" s="177"/>
      <c r="MU165" s="278">
        <f t="shared" si="158"/>
        <v>0</v>
      </c>
      <c r="MV165" s="279">
        <f t="shared" si="159"/>
        <v>0</v>
      </c>
      <c r="MW165" s="280">
        <f t="shared" si="160"/>
        <v>0</v>
      </c>
      <c r="MX165" s="281">
        <f t="shared" si="161"/>
        <v>0</v>
      </c>
      <c r="MY165" s="1"/>
      <c r="MZ165" s="1"/>
      <c r="NA165" s="164">
        <v>160</v>
      </c>
      <c r="NB165" s="327"/>
      <c r="NC165" s="177"/>
      <c r="ND165" s="164">
        <v>160</v>
      </c>
      <c r="NE165" s="327"/>
      <c r="NF165" s="177"/>
      <c r="NG165" s="164">
        <v>160</v>
      </c>
      <c r="NH165" s="327"/>
      <c r="NI165" s="177"/>
      <c r="NJ165" s="164">
        <v>160</v>
      </c>
      <c r="NK165" s="327"/>
      <c r="NL165" s="177"/>
      <c r="NM165" s="164">
        <v>160</v>
      </c>
      <c r="NN165" s="327"/>
      <c r="NO165" s="177"/>
      <c r="NP165" s="164">
        <v>160</v>
      </c>
      <c r="NQ165" s="327"/>
      <c r="NR165" s="177"/>
      <c r="NS165" s="164">
        <v>160</v>
      </c>
      <c r="NT165" s="327"/>
      <c r="NU165" s="177"/>
      <c r="NV165" s="164">
        <v>160</v>
      </c>
      <c r="NW165" s="327"/>
      <c r="NX165" s="177"/>
      <c r="NY165" s="164">
        <v>160</v>
      </c>
      <c r="NZ165" s="327"/>
      <c r="OA165" s="177"/>
      <c r="OB165" s="164">
        <v>160</v>
      </c>
      <c r="OC165" s="327"/>
      <c r="OD165" s="177"/>
      <c r="OE165" s="164">
        <v>160</v>
      </c>
      <c r="OF165" s="327"/>
      <c r="OG165" s="177"/>
      <c r="OH165" s="164">
        <v>160</v>
      </c>
      <c r="OI165" s="327"/>
      <c r="OJ165" s="177"/>
      <c r="OK165" s="278">
        <f t="shared" si="162"/>
        <v>0</v>
      </c>
      <c r="OL165" s="279">
        <f t="shared" si="163"/>
        <v>0</v>
      </c>
      <c r="OM165" s="280">
        <f t="shared" si="164"/>
        <v>0</v>
      </c>
      <c r="ON165" s="281">
        <f t="shared" si="165"/>
        <v>0</v>
      </c>
      <c r="OO165" s="1"/>
      <c r="OP165" s="1"/>
      <c r="OQ165" s="283" t="s">
        <v>297</v>
      </c>
      <c r="OR165" s="354">
        <v>160</v>
      </c>
      <c r="OS165" s="327"/>
      <c r="OT165" s="177"/>
      <c r="OU165" s="278">
        <f t="shared" si="166"/>
        <v>0</v>
      </c>
      <c r="OV165" s="281">
        <f t="shared" si="167"/>
        <v>0</v>
      </c>
      <c r="OW165" s="280">
        <f t="shared" si="168"/>
        <v>0</v>
      </c>
      <c r="OX165" s="281">
        <f t="shared" si="169"/>
        <v>0</v>
      </c>
      <c r="OY165" s="293"/>
      <c r="OZ165" s="1"/>
      <c r="PA165" s="1"/>
      <c r="PB165" s="274">
        <f t="shared" si="170"/>
        <v>0</v>
      </c>
      <c r="PC165" s="275">
        <f t="shared" si="171"/>
        <v>0</v>
      </c>
      <c r="PD165" s="280">
        <f t="shared" si="172"/>
        <v>0</v>
      </c>
      <c r="PE165" s="281">
        <f t="shared" si="173"/>
        <v>0</v>
      </c>
      <c r="PF165" s="276">
        <f t="shared" si="174"/>
        <v>0</v>
      </c>
      <c r="PG165" s="277">
        <f t="shared" si="175"/>
        <v>0</v>
      </c>
      <c r="PH165" s="280">
        <f t="shared" si="176"/>
        <v>0</v>
      </c>
      <c r="PI165" s="279">
        <f t="shared" si="177"/>
        <v>0</v>
      </c>
      <c r="PJ165" s="406">
        <f t="shared" si="178"/>
        <v>0</v>
      </c>
      <c r="PK165" s="368">
        <f t="shared" si="179"/>
        <v>0</v>
      </c>
      <c r="PL165" s="409" t="s">
        <v>338</v>
      </c>
      <c r="PM165" s="373" t="s">
        <v>338</v>
      </c>
      <c r="PN165" s="406">
        <f t="shared" si="180"/>
        <v>0</v>
      </c>
      <c r="PO165" s="368">
        <f t="shared" si="181"/>
        <v>0</v>
      </c>
      <c r="PR165" s="1"/>
    </row>
    <row r="166" spans="2:434" s="26" customFormat="1" ht="15" hidden="1" customHeight="1" x14ac:dyDescent="0.25">
      <c r="B166" s="118"/>
      <c r="C166" s="1092"/>
      <c r="D166" s="1093"/>
      <c r="E166" s="590"/>
      <c r="F166" s="656"/>
      <c r="G166" s="591"/>
      <c r="H166" s="119"/>
      <c r="I166" s="112">
        <f>INT(ROUND(F166,2)*(IF(RIGHT(G166,1)="*",data!$J$3*H166+(IF(H166&gt;0, data!$K$3,0)),(IF(G166&gt;0,data!$J$3*RIGHT(G166,5)+data!$K$3,0)))))</f>
        <v>0</v>
      </c>
      <c r="J166" s="112">
        <f t="shared" si="128"/>
        <v>0</v>
      </c>
      <c r="K166" s="112"/>
      <c r="L166" s="537"/>
      <c r="M166" s="536"/>
      <c r="N166" s="112">
        <f>INT(ROUND(F166,2)*(IF(J166&gt;0,(IF(L166="ano",data!$J$6,0)),0)))</f>
        <v>0</v>
      </c>
      <c r="O166" s="114">
        <f t="shared" si="125"/>
        <v>0</v>
      </c>
      <c r="P166" s="123">
        <f t="shared" si="126"/>
        <v>0</v>
      </c>
      <c r="R166" s="116" t="str">
        <f t="shared" si="123"/>
        <v/>
      </c>
      <c r="S166" s="688"/>
      <c r="T166" s="117" t="s">
        <v>338</v>
      </c>
      <c r="U166" s="377" t="str">
        <f t="shared" si="124"/>
        <v/>
      </c>
      <c r="V166" s="26">
        <f t="shared" si="127"/>
        <v>0</v>
      </c>
      <c r="W166" s="26">
        <f t="shared" si="129"/>
        <v>0</v>
      </c>
      <c r="X166" s="26">
        <f>IF(OR(G166=data!$I$18,G166=data!$I$19,G166=data!$I$20,G166=data!$I$21,G166=data!$I$22,G166=data!$I$23,G166=data!$I$24,G166=data!$I$25,G166=data!$I$26,G166=data!$I$27,G166=data!$I$28,G166=data!$I$29,G166=data!$I$30,G166=data!$I$31,G166=data!$I$32,G166=data!$I$33,G166=data!$I$34,G166=data!$I$35,G166=data!$I$36,G166=data!$I$37,G166=data!$I$38,G166=data!$I$39,G166=data!$I$40,G166=data!$I$41,G166=data!$I$42,G166=data!$I$43,G166=data!$I$44),1,0)</f>
        <v>0</v>
      </c>
      <c r="Z166" s="173" t="s">
        <v>297</v>
      </c>
      <c r="AA166" s="10"/>
      <c r="AB166" s="10"/>
      <c r="AC166" s="560">
        <v>160</v>
      </c>
      <c r="AD166" s="561"/>
      <c r="AE166" s="562"/>
      <c r="AF166" s="560">
        <v>160</v>
      </c>
      <c r="AG166" s="561"/>
      <c r="AH166" s="562"/>
      <c r="AI166" s="560">
        <v>160</v>
      </c>
      <c r="AJ166" s="561"/>
      <c r="AK166" s="562"/>
      <c r="AL166" s="560">
        <v>160</v>
      </c>
      <c r="AM166" s="561"/>
      <c r="AN166" s="562"/>
      <c r="AO166" s="560">
        <v>160</v>
      </c>
      <c r="AP166" s="561"/>
      <c r="AQ166" s="562"/>
      <c r="AR166" s="560">
        <v>160</v>
      </c>
      <c r="AS166" s="561"/>
      <c r="AT166" s="562"/>
      <c r="AU166" s="560">
        <v>160</v>
      </c>
      <c r="AV166" s="561"/>
      <c r="AW166" s="562"/>
      <c r="AX166" s="560">
        <v>160</v>
      </c>
      <c r="AY166" s="561"/>
      <c r="AZ166" s="562"/>
      <c r="BA166" s="560">
        <v>160</v>
      </c>
      <c r="BB166" s="561"/>
      <c r="BC166" s="562"/>
      <c r="BD166" s="560">
        <v>160</v>
      </c>
      <c r="BE166" s="561"/>
      <c r="BF166" s="562"/>
      <c r="BG166" s="560">
        <v>160</v>
      </c>
      <c r="BH166" s="561"/>
      <c r="BI166" s="562"/>
      <c r="BJ166" s="560">
        <v>160</v>
      </c>
      <c r="BK166" s="561"/>
      <c r="BL166" s="562"/>
      <c r="BM166" s="280">
        <f t="shared" si="130"/>
        <v>0</v>
      </c>
      <c r="BN166" s="279">
        <f t="shared" si="131"/>
        <v>0</v>
      </c>
      <c r="BO166" s="280">
        <f t="shared" si="132"/>
        <v>0</v>
      </c>
      <c r="BP166" s="281">
        <f t="shared" si="133"/>
        <v>0</v>
      </c>
      <c r="BQ166" s="1"/>
      <c r="BR166" s="1"/>
      <c r="BS166" s="174">
        <v>160</v>
      </c>
      <c r="BT166" s="573"/>
      <c r="BU166" s="175"/>
      <c r="BV166" s="174">
        <v>160</v>
      </c>
      <c r="BW166" s="573"/>
      <c r="BX166" s="175"/>
      <c r="BY166" s="174">
        <v>160</v>
      </c>
      <c r="BZ166" s="573"/>
      <c r="CA166" s="175"/>
      <c r="CB166" s="174">
        <v>160</v>
      </c>
      <c r="CC166" s="573"/>
      <c r="CD166" s="175"/>
      <c r="CE166" s="174">
        <v>160</v>
      </c>
      <c r="CF166" s="573"/>
      <c r="CG166" s="175"/>
      <c r="CH166" s="174">
        <v>160</v>
      </c>
      <c r="CI166" s="573"/>
      <c r="CJ166" s="175"/>
      <c r="CK166" s="174">
        <v>160</v>
      </c>
      <c r="CL166" s="573"/>
      <c r="CM166" s="175"/>
      <c r="CN166" s="174">
        <v>160</v>
      </c>
      <c r="CO166" s="573"/>
      <c r="CP166" s="175"/>
      <c r="CQ166" s="174">
        <v>160</v>
      </c>
      <c r="CR166" s="573"/>
      <c r="CS166" s="175"/>
      <c r="CT166" s="174">
        <v>160</v>
      </c>
      <c r="CU166" s="573"/>
      <c r="CV166" s="175"/>
      <c r="CW166" s="174">
        <v>160</v>
      </c>
      <c r="CX166" s="573"/>
      <c r="CY166" s="175"/>
      <c r="CZ166" s="174">
        <v>160</v>
      </c>
      <c r="DA166" s="573"/>
      <c r="DB166" s="175"/>
      <c r="DC166" s="278">
        <f t="shared" si="134"/>
        <v>0</v>
      </c>
      <c r="DD166" s="279">
        <f t="shared" si="135"/>
        <v>0</v>
      </c>
      <c r="DE166" s="280">
        <f t="shared" si="136"/>
        <v>0</v>
      </c>
      <c r="DF166" s="281">
        <f t="shared" si="137"/>
        <v>0</v>
      </c>
      <c r="DG166" s="1"/>
      <c r="DH166" s="1"/>
      <c r="DI166" s="174">
        <v>160</v>
      </c>
      <c r="DJ166" s="573"/>
      <c r="DK166" s="175"/>
      <c r="DL166" s="174">
        <v>160</v>
      </c>
      <c r="DM166" s="573"/>
      <c r="DN166" s="175"/>
      <c r="DO166" s="174">
        <v>160</v>
      </c>
      <c r="DP166" s="573"/>
      <c r="DQ166" s="175"/>
      <c r="DR166" s="174">
        <v>160</v>
      </c>
      <c r="DS166" s="573"/>
      <c r="DT166" s="175"/>
      <c r="DU166" s="174">
        <v>160</v>
      </c>
      <c r="DV166" s="573"/>
      <c r="DW166" s="175"/>
      <c r="DX166" s="174">
        <v>160</v>
      </c>
      <c r="DY166" s="573"/>
      <c r="DZ166" s="175"/>
      <c r="EA166" s="174">
        <v>160</v>
      </c>
      <c r="EB166" s="573"/>
      <c r="EC166" s="175"/>
      <c r="ED166" s="174">
        <v>160</v>
      </c>
      <c r="EE166" s="573"/>
      <c r="EF166" s="175"/>
      <c r="EG166" s="174">
        <v>160</v>
      </c>
      <c r="EH166" s="573"/>
      <c r="EI166" s="175"/>
      <c r="EJ166" s="174">
        <v>160</v>
      </c>
      <c r="EK166" s="573"/>
      <c r="EL166" s="175"/>
      <c r="EM166" s="174">
        <v>160</v>
      </c>
      <c r="EN166" s="573"/>
      <c r="EO166" s="175"/>
      <c r="EP166" s="174">
        <v>160</v>
      </c>
      <c r="EQ166" s="573"/>
      <c r="ER166" s="175"/>
      <c r="ES166" s="278">
        <f t="shared" si="138"/>
        <v>0</v>
      </c>
      <c r="ET166" s="279">
        <f t="shared" si="139"/>
        <v>0</v>
      </c>
      <c r="EU166" s="280">
        <f t="shared" si="140"/>
        <v>0</v>
      </c>
      <c r="EV166" s="281">
        <f t="shared" si="141"/>
        <v>0</v>
      </c>
      <c r="EW166" s="1"/>
      <c r="EX166" s="1"/>
      <c r="EY166" s="174">
        <v>160</v>
      </c>
      <c r="EZ166" s="573"/>
      <c r="FA166" s="175"/>
      <c r="FB166" s="174">
        <v>160</v>
      </c>
      <c r="FC166" s="573"/>
      <c r="FD166" s="175"/>
      <c r="FE166" s="174">
        <v>160</v>
      </c>
      <c r="FF166" s="573"/>
      <c r="FG166" s="175"/>
      <c r="FH166" s="174">
        <v>160</v>
      </c>
      <c r="FI166" s="573"/>
      <c r="FJ166" s="175"/>
      <c r="FK166" s="174">
        <v>160</v>
      </c>
      <c r="FL166" s="573"/>
      <c r="FM166" s="175"/>
      <c r="FN166" s="174">
        <v>160</v>
      </c>
      <c r="FO166" s="573"/>
      <c r="FP166" s="175"/>
      <c r="FQ166" s="174">
        <v>160</v>
      </c>
      <c r="FR166" s="573"/>
      <c r="FS166" s="175"/>
      <c r="FT166" s="174">
        <v>160</v>
      </c>
      <c r="FU166" s="573"/>
      <c r="FV166" s="175"/>
      <c r="FW166" s="174">
        <v>160</v>
      </c>
      <c r="FX166" s="573"/>
      <c r="FY166" s="175"/>
      <c r="FZ166" s="174">
        <v>160</v>
      </c>
      <c r="GA166" s="573"/>
      <c r="GB166" s="175"/>
      <c r="GC166" s="174">
        <v>160</v>
      </c>
      <c r="GD166" s="573"/>
      <c r="GE166" s="175"/>
      <c r="GF166" s="174">
        <v>160</v>
      </c>
      <c r="GG166" s="573"/>
      <c r="GH166" s="175"/>
      <c r="GI166" s="278">
        <f t="shared" si="142"/>
        <v>0</v>
      </c>
      <c r="GJ166" s="279">
        <f t="shared" si="143"/>
        <v>0</v>
      </c>
      <c r="GK166" s="280">
        <f t="shared" si="144"/>
        <v>0</v>
      </c>
      <c r="GL166" s="281">
        <f t="shared" si="145"/>
        <v>0</v>
      </c>
      <c r="GM166" s="1"/>
      <c r="GN166" s="1"/>
      <c r="GO166" s="174">
        <v>160</v>
      </c>
      <c r="GP166" s="573"/>
      <c r="GQ166" s="175"/>
      <c r="GR166" s="174">
        <v>160</v>
      </c>
      <c r="GS166" s="573"/>
      <c r="GT166" s="175"/>
      <c r="GU166" s="174">
        <v>160</v>
      </c>
      <c r="GV166" s="573"/>
      <c r="GW166" s="175"/>
      <c r="GX166" s="174">
        <v>160</v>
      </c>
      <c r="GY166" s="573"/>
      <c r="GZ166" s="175"/>
      <c r="HA166" s="174">
        <v>160</v>
      </c>
      <c r="HB166" s="573"/>
      <c r="HC166" s="175"/>
      <c r="HD166" s="174">
        <v>160</v>
      </c>
      <c r="HE166" s="573"/>
      <c r="HF166" s="175"/>
      <c r="HG166" s="174">
        <v>160</v>
      </c>
      <c r="HH166" s="573"/>
      <c r="HI166" s="175"/>
      <c r="HJ166" s="174">
        <v>160</v>
      </c>
      <c r="HK166" s="573"/>
      <c r="HL166" s="175"/>
      <c r="HM166" s="174">
        <v>160</v>
      </c>
      <c r="HN166" s="573"/>
      <c r="HO166" s="175"/>
      <c r="HP166" s="174">
        <v>160</v>
      </c>
      <c r="HQ166" s="573"/>
      <c r="HR166" s="175"/>
      <c r="HS166" s="174">
        <v>160</v>
      </c>
      <c r="HT166" s="573"/>
      <c r="HU166" s="175"/>
      <c r="HV166" s="174">
        <v>160</v>
      </c>
      <c r="HW166" s="573"/>
      <c r="HX166" s="175"/>
      <c r="HY166" s="278">
        <f t="shared" si="146"/>
        <v>0</v>
      </c>
      <c r="HZ166" s="279">
        <f t="shared" si="147"/>
        <v>0</v>
      </c>
      <c r="IA166" s="280">
        <f t="shared" si="148"/>
        <v>0</v>
      </c>
      <c r="IB166" s="281">
        <f t="shared" si="149"/>
        <v>0</v>
      </c>
      <c r="IC166" s="1"/>
      <c r="ID166" s="1"/>
      <c r="IE166" s="174">
        <v>160</v>
      </c>
      <c r="IF166" s="573"/>
      <c r="IG166" s="175"/>
      <c r="IH166" s="174">
        <v>160</v>
      </c>
      <c r="II166" s="573"/>
      <c r="IJ166" s="175"/>
      <c r="IK166" s="174">
        <v>160</v>
      </c>
      <c r="IL166" s="573"/>
      <c r="IM166" s="175"/>
      <c r="IN166" s="174">
        <v>160</v>
      </c>
      <c r="IO166" s="573"/>
      <c r="IP166" s="175"/>
      <c r="IQ166" s="174">
        <v>160</v>
      </c>
      <c r="IR166" s="573"/>
      <c r="IS166" s="175"/>
      <c r="IT166" s="174">
        <v>160</v>
      </c>
      <c r="IU166" s="573"/>
      <c r="IV166" s="175"/>
      <c r="IW166" s="174">
        <v>160</v>
      </c>
      <c r="IX166" s="573"/>
      <c r="IY166" s="175"/>
      <c r="IZ166" s="174">
        <v>160</v>
      </c>
      <c r="JA166" s="573"/>
      <c r="JB166" s="175"/>
      <c r="JC166" s="174">
        <v>160</v>
      </c>
      <c r="JD166" s="573"/>
      <c r="JE166" s="175"/>
      <c r="JF166" s="174">
        <v>160</v>
      </c>
      <c r="JG166" s="573"/>
      <c r="JH166" s="175"/>
      <c r="JI166" s="174">
        <v>160</v>
      </c>
      <c r="JJ166" s="573"/>
      <c r="JK166" s="175"/>
      <c r="JL166" s="174">
        <v>160</v>
      </c>
      <c r="JM166" s="573"/>
      <c r="JN166" s="175"/>
      <c r="JO166" s="278">
        <f t="shared" si="150"/>
        <v>0</v>
      </c>
      <c r="JP166" s="279">
        <f t="shared" si="151"/>
        <v>0</v>
      </c>
      <c r="JQ166" s="280">
        <f t="shared" si="152"/>
        <v>0</v>
      </c>
      <c r="JR166" s="281">
        <f t="shared" si="153"/>
        <v>0</v>
      </c>
      <c r="JS166" s="1"/>
      <c r="JT166" s="1"/>
      <c r="JU166" s="174">
        <v>160</v>
      </c>
      <c r="JV166" s="573"/>
      <c r="JW166" s="175"/>
      <c r="JX166" s="174">
        <v>160</v>
      </c>
      <c r="JY166" s="573"/>
      <c r="JZ166" s="175"/>
      <c r="KA166" s="174">
        <v>160</v>
      </c>
      <c r="KB166" s="573"/>
      <c r="KC166" s="175"/>
      <c r="KD166" s="174">
        <v>160</v>
      </c>
      <c r="KE166" s="573"/>
      <c r="KF166" s="175"/>
      <c r="KG166" s="174">
        <v>160</v>
      </c>
      <c r="KH166" s="573"/>
      <c r="KI166" s="175"/>
      <c r="KJ166" s="174">
        <v>160</v>
      </c>
      <c r="KK166" s="573"/>
      <c r="KL166" s="175"/>
      <c r="KM166" s="174">
        <v>160</v>
      </c>
      <c r="KN166" s="573"/>
      <c r="KO166" s="175"/>
      <c r="KP166" s="174">
        <v>160</v>
      </c>
      <c r="KQ166" s="573"/>
      <c r="KR166" s="175"/>
      <c r="KS166" s="174">
        <v>160</v>
      </c>
      <c r="KT166" s="573"/>
      <c r="KU166" s="175"/>
      <c r="KV166" s="174">
        <v>160</v>
      </c>
      <c r="KW166" s="573"/>
      <c r="KX166" s="175"/>
      <c r="KY166" s="174">
        <v>160</v>
      </c>
      <c r="KZ166" s="573"/>
      <c r="LA166" s="175"/>
      <c r="LB166" s="174">
        <v>160</v>
      </c>
      <c r="LC166" s="573"/>
      <c r="LD166" s="175"/>
      <c r="LE166" s="278">
        <f t="shared" si="154"/>
        <v>0</v>
      </c>
      <c r="LF166" s="279">
        <f t="shared" si="155"/>
        <v>0</v>
      </c>
      <c r="LG166" s="280">
        <f t="shared" si="156"/>
        <v>0</v>
      </c>
      <c r="LH166" s="281">
        <f t="shared" si="157"/>
        <v>0</v>
      </c>
      <c r="LI166" s="1"/>
      <c r="LJ166" s="1"/>
      <c r="LK166" s="174">
        <v>160</v>
      </c>
      <c r="LL166" s="573"/>
      <c r="LM166" s="175"/>
      <c r="LN166" s="174">
        <v>160</v>
      </c>
      <c r="LO166" s="573"/>
      <c r="LP166" s="175"/>
      <c r="LQ166" s="174">
        <v>160</v>
      </c>
      <c r="LR166" s="573"/>
      <c r="LS166" s="175"/>
      <c r="LT166" s="174">
        <v>160</v>
      </c>
      <c r="LU166" s="573"/>
      <c r="LV166" s="175"/>
      <c r="LW166" s="174">
        <v>160</v>
      </c>
      <c r="LX166" s="573"/>
      <c r="LY166" s="175"/>
      <c r="LZ166" s="174">
        <v>160</v>
      </c>
      <c r="MA166" s="573"/>
      <c r="MB166" s="175"/>
      <c r="MC166" s="174">
        <v>160</v>
      </c>
      <c r="MD166" s="573"/>
      <c r="ME166" s="175"/>
      <c r="MF166" s="174">
        <v>160</v>
      </c>
      <c r="MG166" s="573"/>
      <c r="MH166" s="175"/>
      <c r="MI166" s="174">
        <v>160</v>
      </c>
      <c r="MJ166" s="573"/>
      <c r="MK166" s="175"/>
      <c r="ML166" s="174">
        <v>160</v>
      </c>
      <c r="MM166" s="573"/>
      <c r="MN166" s="175"/>
      <c r="MO166" s="174">
        <v>160</v>
      </c>
      <c r="MP166" s="573"/>
      <c r="MQ166" s="175"/>
      <c r="MR166" s="174">
        <v>160</v>
      </c>
      <c r="MS166" s="573"/>
      <c r="MT166" s="175"/>
      <c r="MU166" s="278">
        <f t="shared" si="158"/>
        <v>0</v>
      </c>
      <c r="MV166" s="279">
        <f t="shared" si="159"/>
        <v>0</v>
      </c>
      <c r="MW166" s="280">
        <f t="shared" si="160"/>
        <v>0</v>
      </c>
      <c r="MX166" s="281">
        <f t="shared" si="161"/>
        <v>0</v>
      </c>
      <c r="MY166" s="1"/>
      <c r="MZ166" s="1"/>
      <c r="NA166" s="174">
        <v>160</v>
      </c>
      <c r="NB166" s="573"/>
      <c r="NC166" s="175"/>
      <c r="ND166" s="174">
        <v>160</v>
      </c>
      <c r="NE166" s="573"/>
      <c r="NF166" s="175"/>
      <c r="NG166" s="174">
        <v>160</v>
      </c>
      <c r="NH166" s="573"/>
      <c r="NI166" s="175"/>
      <c r="NJ166" s="174">
        <v>160</v>
      </c>
      <c r="NK166" s="573"/>
      <c r="NL166" s="175"/>
      <c r="NM166" s="174">
        <v>160</v>
      </c>
      <c r="NN166" s="573"/>
      <c r="NO166" s="175"/>
      <c r="NP166" s="174">
        <v>160</v>
      </c>
      <c r="NQ166" s="573"/>
      <c r="NR166" s="175"/>
      <c r="NS166" s="174">
        <v>160</v>
      </c>
      <c r="NT166" s="573"/>
      <c r="NU166" s="175"/>
      <c r="NV166" s="174">
        <v>160</v>
      </c>
      <c r="NW166" s="573"/>
      <c r="NX166" s="175"/>
      <c r="NY166" s="174">
        <v>160</v>
      </c>
      <c r="NZ166" s="573"/>
      <c r="OA166" s="175"/>
      <c r="OB166" s="174">
        <v>160</v>
      </c>
      <c r="OC166" s="573"/>
      <c r="OD166" s="175"/>
      <c r="OE166" s="174">
        <v>160</v>
      </c>
      <c r="OF166" s="573"/>
      <c r="OG166" s="175"/>
      <c r="OH166" s="174">
        <v>160</v>
      </c>
      <c r="OI166" s="573"/>
      <c r="OJ166" s="175"/>
      <c r="OK166" s="278">
        <f t="shared" si="162"/>
        <v>0</v>
      </c>
      <c r="OL166" s="279">
        <f t="shared" si="163"/>
        <v>0</v>
      </c>
      <c r="OM166" s="280">
        <f t="shared" si="164"/>
        <v>0</v>
      </c>
      <c r="ON166" s="281">
        <f t="shared" si="165"/>
        <v>0</v>
      </c>
      <c r="OO166" s="1"/>
      <c r="OP166" s="1"/>
      <c r="OQ166" s="571" t="s">
        <v>297</v>
      </c>
      <c r="OR166" s="577">
        <v>160</v>
      </c>
      <c r="OS166" s="573"/>
      <c r="OT166" s="175"/>
      <c r="OU166" s="278">
        <f t="shared" si="166"/>
        <v>0</v>
      </c>
      <c r="OV166" s="281">
        <f t="shared" si="167"/>
        <v>0</v>
      </c>
      <c r="OW166" s="280">
        <f t="shared" si="168"/>
        <v>0</v>
      </c>
      <c r="OX166" s="281">
        <f t="shared" si="169"/>
        <v>0</v>
      </c>
      <c r="OY166" s="574"/>
      <c r="OZ166" s="1"/>
      <c r="PA166" s="1"/>
      <c r="PB166" s="274">
        <f t="shared" si="170"/>
        <v>0</v>
      </c>
      <c r="PC166" s="275">
        <f t="shared" si="171"/>
        <v>0</v>
      </c>
      <c r="PD166" s="280">
        <f t="shared" si="172"/>
        <v>0</v>
      </c>
      <c r="PE166" s="281">
        <f t="shared" si="173"/>
        <v>0</v>
      </c>
      <c r="PF166" s="276">
        <f t="shared" si="174"/>
        <v>0</v>
      </c>
      <c r="PG166" s="277">
        <f t="shared" si="175"/>
        <v>0</v>
      </c>
      <c r="PH166" s="280">
        <f t="shared" si="176"/>
        <v>0</v>
      </c>
      <c r="PI166" s="279">
        <f t="shared" si="177"/>
        <v>0</v>
      </c>
      <c r="PJ166" s="406">
        <f t="shared" si="178"/>
        <v>0</v>
      </c>
      <c r="PK166" s="368">
        <f t="shared" si="179"/>
        <v>0</v>
      </c>
      <c r="PL166" s="409" t="s">
        <v>338</v>
      </c>
      <c r="PM166" s="373" t="s">
        <v>338</v>
      </c>
      <c r="PN166" s="406">
        <f t="shared" si="180"/>
        <v>0</v>
      </c>
      <c r="PO166" s="368">
        <f t="shared" si="181"/>
        <v>0</v>
      </c>
      <c r="PR166" s="1"/>
    </row>
    <row r="167" spans="2:434" s="26" customFormat="1" ht="16.5" customHeight="1" x14ac:dyDescent="0.25">
      <c r="B167" s="118" t="s">
        <v>359</v>
      </c>
      <c r="C167" s="1094"/>
      <c r="D167" s="1095"/>
      <c r="E167" s="320"/>
      <c r="F167" s="656">
        <v>1</v>
      </c>
      <c r="G167" s="321"/>
      <c r="H167" s="122"/>
      <c r="I167" s="112">
        <f>INT(ROUND(F167,2)*(IF(RIGHT(G167,1)="*",data!$J$3*H167+(IF(H167&gt;0, data!$K$3,0)),(IF(G167&gt;0,data!$J$3*RIGHT(G167,5)+data!$K$3,0)))))</f>
        <v>0</v>
      </c>
      <c r="J167" s="112">
        <f t="shared" si="128"/>
        <v>0</v>
      </c>
      <c r="K167" s="112"/>
      <c r="L167" s="317"/>
      <c r="M167" s="316"/>
      <c r="N167" s="112">
        <f>INT(ROUND(F167,2)*(IF(J167&gt;0,(IF(L167="ano",data!$J$6,0)),0)))</f>
        <v>0</v>
      </c>
      <c r="O167" s="114">
        <f t="shared" si="125"/>
        <v>0</v>
      </c>
      <c r="P167" s="123">
        <f t="shared" si="126"/>
        <v>0</v>
      </c>
      <c r="R167" s="116" t="str">
        <f t="shared" si="123"/>
        <v/>
      </c>
      <c r="S167" s="688"/>
      <c r="T167" s="117" t="s">
        <v>338</v>
      </c>
      <c r="U167" s="377" t="str">
        <f t="shared" si="124"/>
        <v/>
      </c>
      <c r="V167" s="26">
        <f t="shared" si="127"/>
        <v>0</v>
      </c>
      <c r="W167" s="26">
        <f t="shared" si="129"/>
        <v>0</v>
      </c>
      <c r="X167" s="26">
        <f>IF(OR(G167=data!$I$18,G167=data!$I$19,G167=data!$I$20,G167=data!$I$21,G167=data!$I$22,G167=data!$I$23,G167=data!$I$24,G167=data!$I$25,G167=data!$I$26,G167=data!$I$27,G167=data!$I$28,G167=data!$I$29,G167=data!$I$30,G167=data!$I$31,G167=data!$I$32,G167=data!$I$33,G167=data!$I$34,G167=data!$I$35,G167=data!$I$36,G167=data!$I$37,G167=data!$I$38,G167=data!$I$39,G167=data!$I$40,G167=data!$I$41,G167=data!$I$42,G167=data!$I$43,G167=data!$I$44),1,0)</f>
        <v>0</v>
      </c>
      <c r="Z167" s="176" t="s">
        <v>297</v>
      </c>
      <c r="AA167" s="10"/>
      <c r="AB167" s="10"/>
      <c r="AC167" s="168">
        <v>160</v>
      </c>
      <c r="AD167" s="328"/>
      <c r="AE167" s="223"/>
      <c r="AF167" s="168">
        <v>160</v>
      </c>
      <c r="AG167" s="328"/>
      <c r="AH167" s="223"/>
      <c r="AI167" s="168">
        <v>160</v>
      </c>
      <c r="AJ167" s="328"/>
      <c r="AK167" s="223"/>
      <c r="AL167" s="168">
        <v>160</v>
      </c>
      <c r="AM167" s="328"/>
      <c r="AN167" s="223"/>
      <c r="AO167" s="168">
        <v>160</v>
      </c>
      <c r="AP167" s="328"/>
      <c r="AQ167" s="223"/>
      <c r="AR167" s="168">
        <v>160</v>
      </c>
      <c r="AS167" s="328"/>
      <c r="AT167" s="223"/>
      <c r="AU167" s="168">
        <v>160</v>
      </c>
      <c r="AV167" s="328"/>
      <c r="AW167" s="223"/>
      <c r="AX167" s="168">
        <v>160</v>
      </c>
      <c r="AY167" s="328"/>
      <c r="AZ167" s="223"/>
      <c r="BA167" s="168">
        <v>160</v>
      </c>
      <c r="BB167" s="328"/>
      <c r="BC167" s="223"/>
      <c r="BD167" s="168">
        <v>160</v>
      </c>
      <c r="BE167" s="328"/>
      <c r="BF167" s="223"/>
      <c r="BG167" s="168">
        <v>160</v>
      </c>
      <c r="BH167" s="328"/>
      <c r="BI167" s="223"/>
      <c r="BJ167" s="168">
        <v>160</v>
      </c>
      <c r="BK167" s="328"/>
      <c r="BL167" s="223"/>
      <c r="BM167" s="280">
        <f t="shared" si="130"/>
        <v>0</v>
      </c>
      <c r="BN167" s="279">
        <f t="shared" si="131"/>
        <v>0</v>
      </c>
      <c r="BO167" s="280">
        <f t="shared" si="132"/>
        <v>0</v>
      </c>
      <c r="BP167" s="281">
        <f t="shared" si="133"/>
        <v>0</v>
      </c>
      <c r="BQ167" s="1"/>
      <c r="BR167" s="1"/>
      <c r="BS167" s="164">
        <v>160</v>
      </c>
      <c r="BT167" s="327"/>
      <c r="BU167" s="177"/>
      <c r="BV167" s="164">
        <v>160</v>
      </c>
      <c r="BW167" s="327"/>
      <c r="BX167" s="177"/>
      <c r="BY167" s="164">
        <v>160</v>
      </c>
      <c r="BZ167" s="327"/>
      <c r="CA167" s="177"/>
      <c r="CB167" s="164">
        <v>160</v>
      </c>
      <c r="CC167" s="327"/>
      <c r="CD167" s="177"/>
      <c r="CE167" s="164">
        <v>160</v>
      </c>
      <c r="CF167" s="327"/>
      <c r="CG167" s="177"/>
      <c r="CH167" s="164">
        <v>160</v>
      </c>
      <c r="CI167" s="327"/>
      <c r="CJ167" s="177"/>
      <c r="CK167" s="164">
        <v>160</v>
      </c>
      <c r="CL167" s="327"/>
      <c r="CM167" s="177"/>
      <c r="CN167" s="164">
        <v>160</v>
      </c>
      <c r="CO167" s="327"/>
      <c r="CP167" s="177"/>
      <c r="CQ167" s="164">
        <v>160</v>
      </c>
      <c r="CR167" s="327"/>
      <c r="CS167" s="177"/>
      <c r="CT167" s="164">
        <v>160</v>
      </c>
      <c r="CU167" s="327"/>
      <c r="CV167" s="177"/>
      <c r="CW167" s="164">
        <v>160</v>
      </c>
      <c r="CX167" s="327"/>
      <c r="CY167" s="177"/>
      <c r="CZ167" s="164">
        <v>160</v>
      </c>
      <c r="DA167" s="327"/>
      <c r="DB167" s="177"/>
      <c r="DC167" s="278">
        <f t="shared" si="134"/>
        <v>0</v>
      </c>
      <c r="DD167" s="279">
        <f t="shared" si="135"/>
        <v>0</v>
      </c>
      <c r="DE167" s="280">
        <f t="shared" si="136"/>
        <v>0</v>
      </c>
      <c r="DF167" s="281">
        <f t="shared" si="137"/>
        <v>0</v>
      </c>
      <c r="DG167" s="1"/>
      <c r="DH167" s="1"/>
      <c r="DI167" s="164">
        <v>160</v>
      </c>
      <c r="DJ167" s="327"/>
      <c r="DK167" s="177"/>
      <c r="DL167" s="164">
        <v>160</v>
      </c>
      <c r="DM167" s="327"/>
      <c r="DN167" s="177"/>
      <c r="DO167" s="164">
        <v>160</v>
      </c>
      <c r="DP167" s="327"/>
      <c r="DQ167" s="177"/>
      <c r="DR167" s="164">
        <v>160</v>
      </c>
      <c r="DS167" s="327"/>
      <c r="DT167" s="177"/>
      <c r="DU167" s="164">
        <v>160</v>
      </c>
      <c r="DV167" s="327"/>
      <c r="DW167" s="177"/>
      <c r="DX167" s="164">
        <v>160</v>
      </c>
      <c r="DY167" s="327"/>
      <c r="DZ167" s="177"/>
      <c r="EA167" s="164">
        <v>160</v>
      </c>
      <c r="EB167" s="327"/>
      <c r="EC167" s="177"/>
      <c r="ED167" s="164">
        <v>160</v>
      </c>
      <c r="EE167" s="327"/>
      <c r="EF167" s="177"/>
      <c r="EG167" s="164">
        <v>160</v>
      </c>
      <c r="EH167" s="327"/>
      <c r="EI167" s="177"/>
      <c r="EJ167" s="164">
        <v>160</v>
      </c>
      <c r="EK167" s="327"/>
      <c r="EL167" s="177"/>
      <c r="EM167" s="164">
        <v>160</v>
      </c>
      <c r="EN167" s="327"/>
      <c r="EO167" s="177"/>
      <c r="EP167" s="164">
        <v>160</v>
      </c>
      <c r="EQ167" s="327"/>
      <c r="ER167" s="177"/>
      <c r="ES167" s="278">
        <f t="shared" si="138"/>
        <v>0</v>
      </c>
      <c r="ET167" s="279">
        <f t="shared" si="139"/>
        <v>0</v>
      </c>
      <c r="EU167" s="280">
        <f t="shared" si="140"/>
        <v>0</v>
      </c>
      <c r="EV167" s="281">
        <f t="shared" si="141"/>
        <v>0</v>
      </c>
      <c r="EW167" s="1"/>
      <c r="EX167" s="1"/>
      <c r="EY167" s="164">
        <v>160</v>
      </c>
      <c r="EZ167" s="327"/>
      <c r="FA167" s="177"/>
      <c r="FB167" s="164">
        <v>160</v>
      </c>
      <c r="FC167" s="327"/>
      <c r="FD167" s="177"/>
      <c r="FE167" s="164">
        <v>160</v>
      </c>
      <c r="FF167" s="327"/>
      <c r="FG167" s="177"/>
      <c r="FH167" s="164">
        <v>160</v>
      </c>
      <c r="FI167" s="327"/>
      <c r="FJ167" s="177"/>
      <c r="FK167" s="164">
        <v>160</v>
      </c>
      <c r="FL167" s="327"/>
      <c r="FM167" s="177"/>
      <c r="FN167" s="164">
        <v>160</v>
      </c>
      <c r="FO167" s="327"/>
      <c r="FP167" s="177"/>
      <c r="FQ167" s="164">
        <v>160</v>
      </c>
      <c r="FR167" s="327"/>
      <c r="FS167" s="177"/>
      <c r="FT167" s="164">
        <v>160</v>
      </c>
      <c r="FU167" s="327"/>
      <c r="FV167" s="177"/>
      <c r="FW167" s="164">
        <v>160</v>
      </c>
      <c r="FX167" s="327"/>
      <c r="FY167" s="177"/>
      <c r="FZ167" s="164">
        <v>160</v>
      </c>
      <c r="GA167" s="327"/>
      <c r="GB167" s="177"/>
      <c r="GC167" s="164">
        <v>160</v>
      </c>
      <c r="GD167" s="327"/>
      <c r="GE167" s="177"/>
      <c r="GF167" s="164">
        <v>160</v>
      </c>
      <c r="GG167" s="327"/>
      <c r="GH167" s="177"/>
      <c r="GI167" s="278">
        <f t="shared" si="142"/>
        <v>0</v>
      </c>
      <c r="GJ167" s="279">
        <f t="shared" si="143"/>
        <v>0</v>
      </c>
      <c r="GK167" s="280">
        <f t="shared" si="144"/>
        <v>0</v>
      </c>
      <c r="GL167" s="281">
        <f t="shared" si="145"/>
        <v>0</v>
      </c>
      <c r="GM167" s="1"/>
      <c r="GN167" s="1"/>
      <c r="GO167" s="164">
        <v>160</v>
      </c>
      <c r="GP167" s="327"/>
      <c r="GQ167" s="177"/>
      <c r="GR167" s="164">
        <v>160</v>
      </c>
      <c r="GS167" s="327"/>
      <c r="GT167" s="177"/>
      <c r="GU167" s="164">
        <v>160</v>
      </c>
      <c r="GV167" s="327"/>
      <c r="GW167" s="177"/>
      <c r="GX167" s="164">
        <v>160</v>
      </c>
      <c r="GY167" s="327"/>
      <c r="GZ167" s="177"/>
      <c r="HA167" s="164">
        <v>160</v>
      </c>
      <c r="HB167" s="327"/>
      <c r="HC167" s="177"/>
      <c r="HD167" s="164">
        <v>160</v>
      </c>
      <c r="HE167" s="327"/>
      <c r="HF167" s="177"/>
      <c r="HG167" s="164">
        <v>160</v>
      </c>
      <c r="HH167" s="327"/>
      <c r="HI167" s="177"/>
      <c r="HJ167" s="164">
        <v>160</v>
      </c>
      <c r="HK167" s="327"/>
      <c r="HL167" s="177"/>
      <c r="HM167" s="164">
        <v>160</v>
      </c>
      <c r="HN167" s="327"/>
      <c r="HO167" s="177"/>
      <c r="HP167" s="164">
        <v>160</v>
      </c>
      <c r="HQ167" s="327"/>
      <c r="HR167" s="177"/>
      <c r="HS167" s="164">
        <v>160</v>
      </c>
      <c r="HT167" s="327"/>
      <c r="HU167" s="177"/>
      <c r="HV167" s="164">
        <v>160</v>
      </c>
      <c r="HW167" s="327"/>
      <c r="HX167" s="177"/>
      <c r="HY167" s="278">
        <f t="shared" si="146"/>
        <v>0</v>
      </c>
      <c r="HZ167" s="279">
        <f t="shared" si="147"/>
        <v>0</v>
      </c>
      <c r="IA167" s="280">
        <f t="shared" si="148"/>
        <v>0</v>
      </c>
      <c r="IB167" s="281">
        <f t="shared" si="149"/>
        <v>0</v>
      </c>
      <c r="IC167" s="1"/>
      <c r="ID167" s="1"/>
      <c r="IE167" s="164">
        <v>160</v>
      </c>
      <c r="IF167" s="327"/>
      <c r="IG167" s="177"/>
      <c r="IH167" s="164">
        <v>160</v>
      </c>
      <c r="II167" s="327"/>
      <c r="IJ167" s="177"/>
      <c r="IK167" s="164">
        <v>160</v>
      </c>
      <c r="IL167" s="327"/>
      <c r="IM167" s="177"/>
      <c r="IN167" s="164">
        <v>160</v>
      </c>
      <c r="IO167" s="327"/>
      <c r="IP167" s="177"/>
      <c r="IQ167" s="164">
        <v>160</v>
      </c>
      <c r="IR167" s="327"/>
      <c r="IS167" s="177"/>
      <c r="IT167" s="164">
        <v>160</v>
      </c>
      <c r="IU167" s="327"/>
      <c r="IV167" s="177"/>
      <c r="IW167" s="164">
        <v>160</v>
      </c>
      <c r="IX167" s="327"/>
      <c r="IY167" s="177"/>
      <c r="IZ167" s="164">
        <v>160</v>
      </c>
      <c r="JA167" s="327"/>
      <c r="JB167" s="177"/>
      <c r="JC167" s="164">
        <v>160</v>
      </c>
      <c r="JD167" s="327"/>
      <c r="JE167" s="177"/>
      <c r="JF167" s="164">
        <v>160</v>
      </c>
      <c r="JG167" s="327"/>
      <c r="JH167" s="177"/>
      <c r="JI167" s="164">
        <v>160</v>
      </c>
      <c r="JJ167" s="327"/>
      <c r="JK167" s="177"/>
      <c r="JL167" s="164">
        <v>160</v>
      </c>
      <c r="JM167" s="327"/>
      <c r="JN167" s="177"/>
      <c r="JO167" s="278">
        <f t="shared" si="150"/>
        <v>0</v>
      </c>
      <c r="JP167" s="279">
        <f t="shared" si="151"/>
        <v>0</v>
      </c>
      <c r="JQ167" s="280">
        <f t="shared" si="152"/>
        <v>0</v>
      </c>
      <c r="JR167" s="281">
        <f t="shared" si="153"/>
        <v>0</v>
      </c>
      <c r="JS167" s="1"/>
      <c r="JT167" s="1"/>
      <c r="JU167" s="164">
        <v>160</v>
      </c>
      <c r="JV167" s="327"/>
      <c r="JW167" s="177"/>
      <c r="JX167" s="164">
        <v>160</v>
      </c>
      <c r="JY167" s="327"/>
      <c r="JZ167" s="177"/>
      <c r="KA167" s="164">
        <v>160</v>
      </c>
      <c r="KB167" s="327"/>
      <c r="KC167" s="177"/>
      <c r="KD167" s="164">
        <v>160</v>
      </c>
      <c r="KE167" s="327"/>
      <c r="KF167" s="177"/>
      <c r="KG167" s="164">
        <v>160</v>
      </c>
      <c r="KH167" s="327"/>
      <c r="KI167" s="177"/>
      <c r="KJ167" s="164">
        <v>160</v>
      </c>
      <c r="KK167" s="327"/>
      <c r="KL167" s="177"/>
      <c r="KM167" s="164">
        <v>160</v>
      </c>
      <c r="KN167" s="327"/>
      <c r="KO167" s="177"/>
      <c r="KP167" s="164">
        <v>160</v>
      </c>
      <c r="KQ167" s="327"/>
      <c r="KR167" s="177"/>
      <c r="KS167" s="164">
        <v>160</v>
      </c>
      <c r="KT167" s="327"/>
      <c r="KU167" s="177"/>
      <c r="KV167" s="164">
        <v>160</v>
      </c>
      <c r="KW167" s="327"/>
      <c r="KX167" s="177"/>
      <c r="KY167" s="164">
        <v>160</v>
      </c>
      <c r="KZ167" s="327"/>
      <c r="LA167" s="177"/>
      <c r="LB167" s="164">
        <v>160</v>
      </c>
      <c r="LC167" s="327"/>
      <c r="LD167" s="177"/>
      <c r="LE167" s="278">
        <f t="shared" si="154"/>
        <v>0</v>
      </c>
      <c r="LF167" s="279">
        <f t="shared" si="155"/>
        <v>0</v>
      </c>
      <c r="LG167" s="280">
        <f t="shared" si="156"/>
        <v>0</v>
      </c>
      <c r="LH167" s="281">
        <f t="shared" si="157"/>
        <v>0</v>
      </c>
      <c r="LI167" s="1"/>
      <c r="LJ167" s="1"/>
      <c r="LK167" s="164">
        <v>160</v>
      </c>
      <c r="LL167" s="327"/>
      <c r="LM167" s="177"/>
      <c r="LN167" s="164">
        <v>160</v>
      </c>
      <c r="LO167" s="327"/>
      <c r="LP167" s="177"/>
      <c r="LQ167" s="164">
        <v>160</v>
      </c>
      <c r="LR167" s="327"/>
      <c r="LS167" s="177"/>
      <c r="LT167" s="164">
        <v>160</v>
      </c>
      <c r="LU167" s="327"/>
      <c r="LV167" s="177"/>
      <c r="LW167" s="164">
        <v>160</v>
      </c>
      <c r="LX167" s="327"/>
      <c r="LY167" s="177"/>
      <c r="LZ167" s="164">
        <v>160</v>
      </c>
      <c r="MA167" s="327"/>
      <c r="MB167" s="177"/>
      <c r="MC167" s="164">
        <v>160</v>
      </c>
      <c r="MD167" s="327"/>
      <c r="ME167" s="177"/>
      <c r="MF167" s="164">
        <v>160</v>
      </c>
      <c r="MG167" s="327"/>
      <c r="MH167" s="177"/>
      <c r="MI167" s="164">
        <v>160</v>
      </c>
      <c r="MJ167" s="327"/>
      <c r="MK167" s="177"/>
      <c r="ML167" s="164">
        <v>160</v>
      </c>
      <c r="MM167" s="327"/>
      <c r="MN167" s="177"/>
      <c r="MO167" s="164">
        <v>160</v>
      </c>
      <c r="MP167" s="327"/>
      <c r="MQ167" s="177"/>
      <c r="MR167" s="164">
        <v>160</v>
      </c>
      <c r="MS167" s="327"/>
      <c r="MT167" s="177"/>
      <c r="MU167" s="278">
        <f t="shared" si="158"/>
        <v>0</v>
      </c>
      <c r="MV167" s="279">
        <f t="shared" si="159"/>
        <v>0</v>
      </c>
      <c r="MW167" s="280">
        <f t="shared" si="160"/>
        <v>0</v>
      </c>
      <c r="MX167" s="281">
        <f t="shared" si="161"/>
        <v>0</v>
      </c>
      <c r="MY167" s="1"/>
      <c r="MZ167" s="1"/>
      <c r="NA167" s="164">
        <v>160</v>
      </c>
      <c r="NB167" s="327"/>
      <c r="NC167" s="177"/>
      <c r="ND167" s="164">
        <v>160</v>
      </c>
      <c r="NE167" s="327"/>
      <c r="NF167" s="177"/>
      <c r="NG167" s="164">
        <v>160</v>
      </c>
      <c r="NH167" s="327"/>
      <c r="NI167" s="177"/>
      <c r="NJ167" s="164">
        <v>160</v>
      </c>
      <c r="NK167" s="327"/>
      <c r="NL167" s="177"/>
      <c r="NM167" s="164">
        <v>160</v>
      </c>
      <c r="NN167" s="327"/>
      <c r="NO167" s="177"/>
      <c r="NP167" s="164">
        <v>160</v>
      </c>
      <c r="NQ167" s="327"/>
      <c r="NR167" s="177"/>
      <c r="NS167" s="164">
        <v>160</v>
      </c>
      <c r="NT167" s="327"/>
      <c r="NU167" s="177"/>
      <c r="NV167" s="164">
        <v>160</v>
      </c>
      <c r="NW167" s="327"/>
      <c r="NX167" s="177"/>
      <c r="NY167" s="164">
        <v>160</v>
      </c>
      <c r="NZ167" s="327"/>
      <c r="OA167" s="177"/>
      <c r="OB167" s="164">
        <v>160</v>
      </c>
      <c r="OC167" s="327"/>
      <c r="OD167" s="177"/>
      <c r="OE167" s="164">
        <v>160</v>
      </c>
      <c r="OF167" s="327"/>
      <c r="OG167" s="177"/>
      <c r="OH167" s="164">
        <v>160</v>
      </c>
      <c r="OI167" s="327"/>
      <c r="OJ167" s="177"/>
      <c r="OK167" s="278">
        <f t="shared" si="162"/>
        <v>0</v>
      </c>
      <c r="OL167" s="279">
        <f t="shared" si="163"/>
        <v>0</v>
      </c>
      <c r="OM167" s="280">
        <f t="shared" si="164"/>
        <v>0</v>
      </c>
      <c r="ON167" s="281">
        <f t="shared" si="165"/>
        <v>0</v>
      </c>
      <c r="OO167" s="1"/>
      <c r="OP167" s="1"/>
      <c r="OQ167" s="283" t="s">
        <v>297</v>
      </c>
      <c r="OR167" s="354">
        <v>160</v>
      </c>
      <c r="OS167" s="327"/>
      <c r="OT167" s="177"/>
      <c r="OU167" s="278">
        <f t="shared" si="166"/>
        <v>0</v>
      </c>
      <c r="OV167" s="281">
        <f t="shared" si="167"/>
        <v>0</v>
      </c>
      <c r="OW167" s="280">
        <f t="shared" si="168"/>
        <v>0</v>
      </c>
      <c r="OX167" s="281">
        <f t="shared" si="169"/>
        <v>0</v>
      </c>
      <c r="OY167" s="293"/>
      <c r="OZ167" s="1"/>
      <c r="PA167" s="1"/>
      <c r="PB167" s="274">
        <f t="shared" si="170"/>
        <v>0</v>
      </c>
      <c r="PC167" s="275">
        <f t="shared" si="171"/>
        <v>0</v>
      </c>
      <c r="PD167" s="280">
        <f t="shared" si="172"/>
        <v>0</v>
      </c>
      <c r="PE167" s="281">
        <f t="shared" si="173"/>
        <v>0</v>
      </c>
      <c r="PF167" s="276">
        <f t="shared" si="174"/>
        <v>0</v>
      </c>
      <c r="PG167" s="277">
        <f t="shared" si="175"/>
        <v>0</v>
      </c>
      <c r="PH167" s="280">
        <f t="shared" si="176"/>
        <v>0</v>
      </c>
      <c r="PI167" s="279">
        <f t="shared" si="177"/>
        <v>0</v>
      </c>
      <c r="PJ167" s="406">
        <f t="shared" si="178"/>
        <v>0</v>
      </c>
      <c r="PK167" s="368">
        <f t="shared" si="179"/>
        <v>0</v>
      </c>
      <c r="PL167" s="409" t="s">
        <v>338</v>
      </c>
      <c r="PM167" s="373" t="s">
        <v>338</v>
      </c>
      <c r="PN167" s="406">
        <f t="shared" si="180"/>
        <v>0</v>
      </c>
      <c r="PO167" s="368">
        <f t="shared" si="181"/>
        <v>0</v>
      </c>
      <c r="PR167" s="1"/>
    </row>
    <row r="168" spans="2:434" s="26" customFormat="1" ht="15" hidden="1" customHeight="1" x14ac:dyDescent="0.25">
      <c r="B168" s="118"/>
      <c r="C168" s="1092"/>
      <c r="D168" s="1093"/>
      <c r="E168" s="590"/>
      <c r="F168" s="656"/>
      <c r="G168" s="591"/>
      <c r="H168" s="119"/>
      <c r="I168" s="112">
        <f>INT(ROUND(F168,2)*(IF(RIGHT(G168,1)="*",data!$J$3*H168+(IF(H168&gt;0, data!$K$3,0)),(IF(G168&gt;0,data!$J$3*RIGHT(G168,5)+data!$K$3,0)))))</f>
        <v>0</v>
      </c>
      <c r="J168" s="112">
        <f t="shared" si="128"/>
        <v>0</v>
      </c>
      <c r="K168" s="112"/>
      <c r="L168" s="537"/>
      <c r="M168" s="536"/>
      <c r="N168" s="112">
        <f>INT(ROUND(F168,2)*(IF(J168&gt;0,(IF(L168="ano",data!$J$6,0)),0)))</f>
        <v>0</v>
      </c>
      <c r="O168" s="114">
        <f t="shared" si="125"/>
        <v>0</v>
      </c>
      <c r="P168" s="123">
        <f t="shared" si="126"/>
        <v>0</v>
      </c>
      <c r="R168" s="116" t="str">
        <f t="shared" si="123"/>
        <v/>
      </c>
      <c r="S168" s="688"/>
      <c r="T168" s="117" t="s">
        <v>338</v>
      </c>
      <c r="U168" s="377" t="str">
        <f t="shared" si="124"/>
        <v/>
      </c>
      <c r="V168" s="26">
        <f t="shared" si="127"/>
        <v>0</v>
      </c>
      <c r="W168" s="26">
        <f t="shared" si="129"/>
        <v>0</v>
      </c>
      <c r="X168" s="26">
        <f>IF(OR(G168=data!$I$18,G168=data!$I$19,G168=data!$I$20,G168=data!$I$21,G168=data!$I$22,G168=data!$I$23,G168=data!$I$24,G168=data!$I$25,G168=data!$I$26,G168=data!$I$27,G168=data!$I$28,G168=data!$I$29,G168=data!$I$30,G168=data!$I$31,G168=data!$I$32,G168=data!$I$33,G168=data!$I$34,G168=data!$I$35,G168=data!$I$36,G168=data!$I$37,G168=data!$I$38,G168=data!$I$39,G168=data!$I$40,G168=data!$I$41,G168=data!$I$42,G168=data!$I$43,G168=data!$I$44),1,0)</f>
        <v>0</v>
      </c>
      <c r="Z168" s="173" t="s">
        <v>297</v>
      </c>
      <c r="AA168" s="10"/>
      <c r="AB168" s="10"/>
      <c r="AC168" s="560">
        <v>160</v>
      </c>
      <c r="AD168" s="561"/>
      <c r="AE168" s="562"/>
      <c r="AF168" s="560">
        <v>160</v>
      </c>
      <c r="AG168" s="561"/>
      <c r="AH168" s="562"/>
      <c r="AI168" s="560">
        <v>160</v>
      </c>
      <c r="AJ168" s="561"/>
      <c r="AK168" s="562"/>
      <c r="AL168" s="560">
        <v>160</v>
      </c>
      <c r="AM168" s="561"/>
      <c r="AN168" s="562"/>
      <c r="AO168" s="560">
        <v>160</v>
      </c>
      <c r="AP168" s="561"/>
      <c r="AQ168" s="562"/>
      <c r="AR168" s="560">
        <v>160</v>
      </c>
      <c r="AS168" s="561"/>
      <c r="AT168" s="562"/>
      <c r="AU168" s="560">
        <v>160</v>
      </c>
      <c r="AV168" s="561"/>
      <c r="AW168" s="562"/>
      <c r="AX168" s="560">
        <v>160</v>
      </c>
      <c r="AY168" s="561"/>
      <c r="AZ168" s="562"/>
      <c r="BA168" s="560">
        <v>160</v>
      </c>
      <c r="BB168" s="561"/>
      <c r="BC168" s="562"/>
      <c r="BD168" s="560">
        <v>160</v>
      </c>
      <c r="BE168" s="561"/>
      <c r="BF168" s="562"/>
      <c r="BG168" s="560">
        <v>160</v>
      </c>
      <c r="BH168" s="561"/>
      <c r="BI168" s="562"/>
      <c r="BJ168" s="560">
        <v>160</v>
      </c>
      <c r="BK168" s="561"/>
      <c r="BL168" s="562"/>
      <c r="BM168" s="280">
        <f t="shared" si="130"/>
        <v>0</v>
      </c>
      <c r="BN168" s="279">
        <f t="shared" si="131"/>
        <v>0</v>
      </c>
      <c r="BO168" s="280">
        <f t="shared" si="132"/>
        <v>0</v>
      </c>
      <c r="BP168" s="281">
        <f t="shared" si="133"/>
        <v>0</v>
      </c>
      <c r="BQ168" s="1"/>
      <c r="BR168" s="1"/>
      <c r="BS168" s="174">
        <v>160</v>
      </c>
      <c r="BT168" s="573"/>
      <c r="BU168" s="175"/>
      <c r="BV168" s="174">
        <v>160</v>
      </c>
      <c r="BW168" s="573"/>
      <c r="BX168" s="175"/>
      <c r="BY168" s="174">
        <v>160</v>
      </c>
      <c r="BZ168" s="573"/>
      <c r="CA168" s="175"/>
      <c r="CB168" s="174">
        <v>160</v>
      </c>
      <c r="CC168" s="573"/>
      <c r="CD168" s="175"/>
      <c r="CE168" s="174">
        <v>160</v>
      </c>
      <c r="CF168" s="573"/>
      <c r="CG168" s="175"/>
      <c r="CH168" s="174">
        <v>160</v>
      </c>
      <c r="CI168" s="573"/>
      <c r="CJ168" s="175"/>
      <c r="CK168" s="174">
        <v>160</v>
      </c>
      <c r="CL168" s="573"/>
      <c r="CM168" s="175"/>
      <c r="CN168" s="174">
        <v>160</v>
      </c>
      <c r="CO168" s="573"/>
      <c r="CP168" s="175"/>
      <c r="CQ168" s="174">
        <v>160</v>
      </c>
      <c r="CR168" s="573"/>
      <c r="CS168" s="175"/>
      <c r="CT168" s="174">
        <v>160</v>
      </c>
      <c r="CU168" s="573"/>
      <c r="CV168" s="175"/>
      <c r="CW168" s="174">
        <v>160</v>
      </c>
      <c r="CX168" s="573"/>
      <c r="CY168" s="175"/>
      <c r="CZ168" s="174">
        <v>160</v>
      </c>
      <c r="DA168" s="573"/>
      <c r="DB168" s="175"/>
      <c r="DC168" s="278">
        <f t="shared" si="134"/>
        <v>0</v>
      </c>
      <c r="DD168" s="279">
        <f t="shared" si="135"/>
        <v>0</v>
      </c>
      <c r="DE168" s="280">
        <f t="shared" si="136"/>
        <v>0</v>
      </c>
      <c r="DF168" s="281">
        <f t="shared" si="137"/>
        <v>0</v>
      </c>
      <c r="DG168" s="1"/>
      <c r="DH168" s="1"/>
      <c r="DI168" s="174">
        <v>160</v>
      </c>
      <c r="DJ168" s="573"/>
      <c r="DK168" s="175"/>
      <c r="DL168" s="174">
        <v>160</v>
      </c>
      <c r="DM168" s="573"/>
      <c r="DN168" s="175"/>
      <c r="DO168" s="174">
        <v>160</v>
      </c>
      <c r="DP168" s="573"/>
      <c r="DQ168" s="175"/>
      <c r="DR168" s="174">
        <v>160</v>
      </c>
      <c r="DS168" s="573"/>
      <c r="DT168" s="175"/>
      <c r="DU168" s="174">
        <v>160</v>
      </c>
      <c r="DV168" s="573"/>
      <c r="DW168" s="175"/>
      <c r="DX168" s="174">
        <v>160</v>
      </c>
      <c r="DY168" s="573"/>
      <c r="DZ168" s="175"/>
      <c r="EA168" s="174">
        <v>160</v>
      </c>
      <c r="EB168" s="573"/>
      <c r="EC168" s="175"/>
      <c r="ED168" s="174">
        <v>160</v>
      </c>
      <c r="EE168" s="573"/>
      <c r="EF168" s="175"/>
      <c r="EG168" s="174">
        <v>160</v>
      </c>
      <c r="EH168" s="573"/>
      <c r="EI168" s="175"/>
      <c r="EJ168" s="174">
        <v>160</v>
      </c>
      <c r="EK168" s="573"/>
      <c r="EL168" s="175"/>
      <c r="EM168" s="174">
        <v>160</v>
      </c>
      <c r="EN168" s="573"/>
      <c r="EO168" s="175"/>
      <c r="EP168" s="174">
        <v>160</v>
      </c>
      <c r="EQ168" s="573"/>
      <c r="ER168" s="175"/>
      <c r="ES168" s="278">
        <f t="shared" si="138"/>
        <v>0</v>
      </c>
      <c r="ET168" s="279">
        <f t="shared" si="139"/>
        <v>0</v>
      </c>
      <c r="EU168" s="280">
        <f t="shared" si="140"/>
        <v>0</v>
      </c>
      <c r="EV168" s="281">
        <f t="shared" si="141"/>
        <v>0</v>
      </c>
      <c r="EW168" s="1"/>
      <c r="EX168" s="1"/>
      <c r="EY168" s="174">
        <v>160</v>
      </c>
      <c r="EZ168" s="573"/>
      <c r="FA168" s="175"/>
      <c r="FB168" s="174">
        <v>160</v>
      </c>
      <c r="FC168" s="573"/>
      <c r="FD168" s="175"/>
      <c r="FE168" s="174">
        <v>160</v>
      </c>
      <c r="FF168" s="573"/>
      <c r="FG168" s="175"/>
      <c r="FH168" s="174">
        <v>160</v>
      </c>
      <c r="FI168" s="573"/>
      <c r="FJ168" s="175"/>
      <c r="FK168" s="174">
        <v>160</v>
      </c>
      <c r="FL168" s="573"/>
      <c r="FM168" s="175"/>
      <c r="FN168" s="174">
        <v>160</v>
      </c>
      <c r="FO168" s="573"/>
      <c r="FP168" s="175"/>
      <c r="FQ168" s="174">
        <v>160</v>
      </c>
      <c r="FR168" s="573"/>
      <c r="FS168" s="175"/>
      <c r="FT168" s="174">
        <v>160</v>
      </c>
      <c r="FU168" s="573"/>
      <c r="FV168" s="175"/>
      <c r="FW168" s="174">
        <v>160</v>
      </c>
      <c r="FX168" s="573"/>
      <c r="FY168" s="175"/>
      <c r="FZ168" s="174">
        <v>160</v>
      </c>
      <c r="GA168" s="573"/>
      <c r="GB168" s="175"/>
      <c r="GC168" s="174">
        <v>160</v>
      </c>
      <c r="GD168" s="573"/>
      <c r="GE168" s="175"/>
      <c r="GF168" s="174">
        <v>160</v>
      </c>
      <c r="GG168" s="573"/>
      <c r="GH168" s="175"/>
      <c r="GI168" s="278">
        <f t="shared" si="142"/>
        <v>0</v>
      </c>
      <c r="GJ168" s="279">
        <f t="shared" si="143"/>
        <v>0</v>
      </c>
      <c r="GK168" s="280">
        <f t="shared" si="144"/>
        <v>0</v>
      </c>
      <c r="GL168" s="281">
        <f t="shared" si="145"/>
        <v>0</v>
      </c>
      <c r="GM168" s="1"/>
      <c r="GN168" s="1"/>
      <c r="GO168" s="174">
        <v>160</v>
      </c>
      <c r="GP168" s="573"/>
      <c r="GQ168" s="175"/>
      <c r="GR168" s="174">
        <v>160</v>
      </c>
      <c r="GS168" s="573"/>
      <c r="GT168" s="175"/>
      <c r="GU168" s="174">
        <v>160</v>
      </c>
      <c r="GV168" s="573"/>
      <c r="GW168" s="175"/>
      <c r="GX168" s="174">
        <v>160</v>
      </c>
      <c r="GY168" s="573"/>
      <c r="GZ168" s="175"/>
      <c r="HA168" s="174">
        <v>160</v>
      </c>
      <c r="HB168" s="573"/>
      <c r="HC168" s="175"/>
      <c r="HD168" s="174">
        <v>160</v>
      </c>
      <c r="HE168" s="573"/>
      <c r="HF168" s="175"/>
      <c r="HG168" s="174">
        <v>160</v>
      </c>
      <c r="HH168" s="573"/>
      <c r="HI168" s="175"/>
      <c r="HJ168" s="174">
        <v>160</v>
      </c>
      <c r="HK168" s="573"/>
      <c r="HL168" s="175"/>
      <c r="HM168" s="174">
        <v>160</v>
      </c>
      <c r="HN168" s="573"/>
      <c r="HO168" s="175"/>
      <c r="HP168" s="174">
        <v>160</v>
      </c>
      <c r="HQ168" s="573"/>
      <c r="HR168" s="175"/>
      <c r="HS168" s="174">
        <v>160</v>
      </c>
      <c r="HT168" s="573"/>
      <c r="HU168" s="175"/>
      <c r="HV168" s="174">
        <v>160</v>
      </c>
      <c r="HW168" s="573"/>
      <c r="HX168" s="175"/>
      <c r="HY168" s="278">
        <f t="shared" si="146"/>
        <v>0</v>
      </c>
      <c r="HZ168" s="279">
        <f t="shared" si="147"/>
        <v>0</v>
      </c>
      <c r="IA168" s="280">
        <f t="shared" si="148"/>
        <v>0</v>
      </c>
      <c r="IB168" s="281">
        <f t="shared" si="149"/>
        <v>0</v>
      </c>
      <c r="IC168" s="1"/>
      <c r="ID168" s="1"/>
      <c r="IE168" s="174">
        <v>160</v>
      </c>
      <c r="IF168" s="573"/>
      <c r="IG168" s="175"/>
      <c r="IH168" s="174">
        <v>160</v>
      </c>
      <c r="II168" s="573"/>
      <c r="IJ168" s="175"/>
      <c r="IK168" s="174">
        <v>160</v>
      </c>
      <c r="IL168" s="573"/>
      <c r="IM168" s="175"/>
      <c r="IN168" s="174">
        <v>160</v>
      </c>
      <c r="IO168" s="573"/>
      <c r="IP168" s="175"/>
      <c r="IQ168" s="174">
        <v>160</v>
      </c>
      <c r="IR168" s="573"/>
      <c r="IS168" s="175"/>
      <c r="IT168" s="174">
        <v>160</v>
      </c>
      <c r="IU168" s="573"/>
      <c r="IV168" s="175"/>
      <c r="IW168" s="174">
        <v>160</v>
      </c>
      <c r="IX168" s="573"/>
      <c r="IY168" s="175"/>
      <c r="IZ168" s="174">
        <v>160</v>
      </c>
      <c r="JA168" s="573"/>
      <c r="JB168" s="175"/>
      <c r="JC168" s="174">
        <v>160</v>
      </c>
      <c r="JD168" s="573"/>
      <c r="JE168" s="175"/>
      <c r="JF168" s="174">
        <v>160</v>
      </c>
      <c r="JG168" s="573"/>
      <c r="JH168" s="175"/>
      <c r="JI168" s="174">
        <v>160</v>
      </c>
      <c r="JJ168" s="573"/>
      <c r="JK168" s="175"/>
      <c r="JL168" s="174">
        <v>160</v>
      </c>
      <c r="JM168" s="573"/>
      <c r="JN168" s="175"/>
      <c r="JO168" s="278">
        <f t="shared" si="150"/>
        <v>0</v>
      </c>
      <c r="JP168" s="279">
        <f t="shared" si="151"/>
        <v>0</v>
      </c>
      <c r="JQ168" s="280">
        <f t="shared" si="152"/>
        <v>0</v>
      </c>
      <c r="JR168" s="281">
        <f t="shared" si="153"/>
        <v>0</v>
      </c>
      <c r="JS168" s="1"/>
      <c r="JT168" s="1"/>
      <c r="JU168" s="174">
        <v>160</v>
      </c>
      <c r="JV168" s="573"/>
      <c r="JW168" s="175"/>
      <c r="JX168" s="174">
        <v>160</v>
      </c>
      <c r="JY168" s="573"/>
      <c r="JZ168" s="175"/>
      <c r="KA168" s="174">
        <v>160</v>
      </c>
      <c r="KB168" s="573"/>
      <c r="KC168" s="175"/>
      <c r="KD168" s="174">
        <v>160</v>
      </c>
      <c r="KE168" s="573"/>
      <c r="KF168" s="175"/>
      <c r="KG168" s="174">
        <v>160</v>
      </c>
      <c r="KH168" s="573"/>
      <c r="KI168" s="175"/>
      <c r="KJ168" s="174">
        <v>160</v>
      </c>
      <c r="KK168" s="573"/>
      <c r="KL168" s="175"/>
      <c r="KM168" s="174">
        <v>160</v>
      </c>
      <c r="KN168" s="573"/>
      <c r="KO168" s="175"/>
      <c r="KP168" s="174">
        <v>160</v>
      </c>
      <c r="KQ168" s="573"/>
      <c r="KR168" s="175"/>
      <c r="KS168" s="174">
        <v>160</v>
      </c>
      <c r="KT168" s="573"/>
      <c r="KU168" s="175"/>
      <c r="KV168" s="174">
        <v>160</v>
      </c>
      <c r="KW168" s="573"/>
      <c r="KX168" s="175"/>
      <c r="KY168" s="174">
        <v>160</v>
      </c>
      <c r="KZ168" s="573"/>
      <c r="LA168" s="175"/>
      <c r="LB168" s="174">
        <v>160</v>
      </c>
      <c r="LC168" s="573"/>
      <c r="LD168" s="175"/>
      <c r="LE168" s="278">
        <f t="shared" si="154"/>
        <v>0</v>
      </c>
      <c r="LF168" s="279">
        <f t="shared" si="155"/>
        <v>0</v>
      </c>
      <c r="LG168" s="280">
        <f t="shared" si="156"/>
        <v>0</v>
      </c>
      <c r="LH168" s="281">
        <f t="shared" si="157"/>
        <v>0</v>
      </c>
      <c r="LI168" s="1"/>
      <c r="LJ168" s="1"/>
      <c r="LK168" s="174">
        <v>160</v>
      </c>
      <c r="LL168" s="573"/>
      <c r="LM168" s="175"/>
      <c r="LN168" s="174">
        <v>160</v>
      </c>
      <c r="LO168" s="573"/>
      <c r="LP168" s="175"/>
      <c r="LQ168" s="174">
        <v>160</v>
      </c>
      <c r="LR168" s="573"/>
      <c r="LS168" s="175"/>
      <c r="LT168" s="174">
        <v>160</v>
      </c>
      <c r="LU168" s="573"/>
      <c r="LV168" s="175"/>
      <c r="LW168" s="174">
        <v>160</v>
      </c>
      <c r="LX168" s="573"/>
      <c r="LY168" s="175"/>
      <c r="LZ168" s="174">
        <v>160</v>
      </c>
      <c r="MA168" s="573"/>
      <c r="MB168" s="175"/>
      <c r="MC168" s="174">
        <v>160</v>
      </c>
      <c r="MD168" s="573"/>
      <c r="ME168" s="175"/>
      <c r="MF168" s="174">
        <v>160</v>
      </c>
      <c r="MG168" s="573"/>
      <c r="MH168" s="175"/>
      <c r="MI168" s="174">
        <v>160</v>
      </c>
      <c r="MJ168" s="573"/>
      <c r="MK168" s="175"/>
      <c r="ML168" s="174">
        <v>160</v>
      </c>
      <c r="MM168" s="573"/>
      <c r="MN168" s="175"/>
      <c r="MO168" s="174">
        <v>160</v>
      </c>
      <c r="MP168" s="573"/>
      <c r="MQ168" s="175"/>
      <c r="MR168" s="174">
        <v>160</v>
      </c>
      <c r="MS168" s="573"/>
      <c r="MT168" s="175"/>
      <c r="MU168" s="278">
        <f t="shared" si="158"/>
        <v>0</v>
      </c>
      <c r="MV168" s="279">
        <f t="shared" si="159"/>
        <v>0</v>
      </c>
      <c r="MW168" s="280">
        <f t="shared" si="160"/>
        <v>0</v>
      </c>
      <c r="MX168" s="281">
        <f t="shared" si="161"/>
        <v>0</v>
      </c>
      <c r="MY168" s="1"/>
      <c r="MZ168" s="1"/>
      <c r="NA168" s="174">
        <v>160</v>
      </c>
      <c r="NB168" s="573"/>
      <c r="NC168" s="175"/>
      <c r="ND168" s="174">
        <v>160</v>
      </c>
      <c r="NE168" s="573"/>
      <c r="NF168" s="175"/>
      <c r="NG168" s="174">
        <v>160</v>
      </c>
      <c r="NH168" s="573"/>
      <c r="NI168" s="175"/>
      <c r="NJ168" s="174">
        <v>160</v>
      </c>
      <c r="NK168" s="573"/>
      <c r="NL168" s="175"/>
      <c r="NM168" s="174">
        <v>160</v>
      </c>
      <c r="NN168" s="573"/>
      <c r="NO168" s="175"/>
      <c r="NP168" s="174">
        <v>160</v>
      </c>
      <c r="NQ168" s="573"/>
      <c r="NR168" s="175"/>
      <c r="NS168" s="174">
        <v>160</v>
      </c>
      <c r="NT168" s="573"/>
      <c r="NU168" s="175"/>
      <c r="NV168" s="174">
        <v>160</v>
      </c>
      <c r="NW168" s="573"/>
      <c r="NX168" s="175"/>
      <c r="NY168" s="174">
        <v>160</v>
      </c>
      <c r="NZ168" s="573"/>
      <c r="OA168" s="175"/>
      <c r="OB168" s="174">
        <v>160</v>
      </c>
      <c r="OC168" s="573"/>
      <c r="OD168" s="175"/>
      <c r="OE168" s="174">
        <v>160</v>
      </c>
      <c r="OF168" s="573"/>
      <c r="OG168" s="175"/>
      <c r="OH168" s="174">
        <v>160</v>
      </c>
      <c r="OI168" s="573"/>
      <c r="OJ168" s="175"/>
      <c r="OK168" s="278">
        <f t="shared" si="162"/>
        <v>0</v>
      </c>
      <c r="OL168" s="279">
        <f t="shared" si="163"/>
        <v>0</v>
      </c>
      <c r="OM168" s="280">
        <f t="shared" si="164"/>
        <v>0</v>
      </c>
      <c r="ON168" s="281">
        <f t="shared" si="165"/>
        <v>0</v>
      </c>
      <c r="OO168" s="1"/>
      <c r="OP168" s="1"/>
      <c r="OQ168" s="571" t="s">
        <v>297</v>
      </c>
      <c r="OR168" s="577">
        <v>160</v>
      </c>
      <c r="OS168" s="573"/>
      <c r="OT168" s="175"/>
      <c r="OU168" s="278">
        <f t="shared" si="166"/>
        <v>0</v>
      </c>
      <c r="OV168" s="281">
        <f t="shared" si="167"/>
        <v>0</v>
      </c>
      <c r="OW168" s="280">
        <f t="shared" si="168"/>
        <v>0</v>
      </c>
      <c r="OX168" s="281">
        <f t="shared" si="169"/>
        <v>0</v>
      </c>
      <c r="OY168" s="574"/>
      <c r="OZ168" s="1"/>
      <c r="PA168" s="1"/>
      <c r="PB168" s="274">
        <f t="shared" si="170"/>
        <v>0</v>
      </c>
      <c r="PC168" s="275">
        <f t="shared" si="171"/>
        <v>0</v>
      </c>
      <c r="PD168" s="280">
        <f t="shared" si="172"/>
        <v>0</v>
      </c>
      <c r="PE168" s="281">
        <f t="shared" si="173"/>
        <v>0</v>
      </c>
      <c r="PF168" s="276">
        <f t="shared" si="174"/>
        <v>0</v>
      </c>
      <c r="PG168" s="277">
        <f t="shared" si="175"/>
        <v>0</v>
      </c>
      <c r="PH168" s="280">
        <f t="shared" si="176"/>
        <v>0</v>
      </c>
      <c r="PI168" s="279">
        <f t="shared" si="177"/>
        <v>0</v>
      </c>
      <c r="PJ168" s="406">
        <f t="shared" si="178"/>
        <v>0</v>
      </c>
      <c r="PK168" s="368">
        <f t="shared" si="179"/>
        <v>0</v>
      </c>
      <c r="PL168" s="409" t="s">
        <v>338</v>
      </c>
      <c r="PM168" s="373" t="s">
        <v>338</v>
      </c>
      <c r="PN168" s="406">
        <f t="shared" si="180"/>
        <v>0</v>
      </c>
      <c r="PO168" s="368">
        <f t="shared" si="181"/>
        <v>0</v>
      </c>
      <c r="PR168" s="1"/>
    </row>
    <row r="169" spans="2:434" s="26" customFormat="1" ht="16.5" customHeight="1" x14ac:dyDescent="0.25">
      <c r="B169" s="118" t="s">
        <v>360</v>
      </c>
      <c r="C169" s="1094"/>
      <c r="D169" s="1095"/>
      <c r="E169" s="320"/>
      <c r="F169" s="656">
        <v>1</v>
      </c>
      <c r="G169" s="321"/>
      <c r="H169" s="122"/>
      <c r="I169" s="112">
        <f>INT(ROUND(F169,2)*(IF(RIGHT(G169,1)="*",data!$J$3*H169+(IF(H169&gt;0, data!$K$3,0)),(IF(G169&gt;0,data!$J$3*RIGHT(G169,5)+data!$K$3,0)))))</f>
        <v>0</v>
      </c>
      <c r="J169" s="112">
        <f t="shared" si="128"/>
        <v>0</v>
      </c>
      <c r="K169" s="112"/>
      <c r="L169" s="317"/>
      <c r="M169" s="316"/>
      <c r="N169" s="112">
        <f>INT(ROUND(F169,2)*(IF(J169&gt;0,(IF(L169="ano",data!$J$6,0)),0)))</f>
        <v>0</v>
      </c>
      <c r="O169" s="114">
        <f t="shared" si="125"/>
        <v>0</v>
      </c>
      <c r="P169" s="123">
        <f t="shared" si="126"/>
        <v>0</v>
      </c>
      <c r="R169" s="116" t="str">
        <f t="shared" si="123"/>
        <v/>
      </c>
      <c r="S169" s="688"/>
      <c r="T169" s="117" t="s">
        <v>338</v>
      </c>
      <c r="U169" s="377" t="str">
        <f t="shared" si="124"/>
        <v/>
      </c>
      <c r="V169" s="26">
        <f t="shared" si="127"/>
        <v>0</v>
      </c>
      <c r="W169" s="26">
        <f t="shared" si="129"/>
        <v>0</v>
      </c>
      <c r="X169" s="26">
        <f>IF(OR(G169=data!$I$18,G169=data!$I$19,G169=data!$I$20,G169=data!$I$21,G169=data!$I$22,G169=data!$I$23,G169=data!$I$24,G169=data!$I$25,G169=data!$I$26,G169=data!$I$27,G169=data!$I$28,G169=data!$I$29,G169=data!$I$30,G169=data!$I$31,G169=data!$I$32,G169=data!$I$33,G169=data!$I$34,G169=data!$I$35,G169=data!$I$36,G169=data!$I$37,G169=data!$I$38,G169=data!$I$39,G169=data!$I$40,G169=data!$I$41,G169=data!$I$42,G169=data!$I$43,G169=data!$I$44),1,0)</f>
        <v>0</v>
      </c>
      <c r="Z169" s="176" t="s">
        <v>297</v>
      </c>
      <c r="AA169" s="10"/>
      <c r="AB169" s="10"/>
      <c r="AC169" s="168">
        <v>160</v>
      </c>
      <c r="AD169" s="328"/>
      <c r="AE169" s="223"/>
      <c r="AF169" s="168">
        <v>160</v>
      </c>
      <c r="AG169" s="328"/>
      <c r="AH169" s="223"/>
      <c r="AI169" s="168">
        <v>160</v>
      </c>
      <c r="AJ169" s="328"/>
      <c r="AK169" s="223"/>
      <c r="AL169" s="168">
        <v>160</v>
      </c>
      <c r="AM169" s="328"/>
      <c r="AN169" s="223"/>
      <c r="AO169" s="168">
        <v>160</v>
      </c>
      <c r="AP169" s="328"/>
      <c r="AQ169" s="223"/>
      <c r="AR169" s="168">
        <v>160</v>
      </c>
      <c r="AS169" s="328"/>
      <c r="AT169" s="223"/>
      <c r="AU169" s="168">
        <v>160</v>
      </c>
      <c r="AV169" s="328"/>
      <c r="AW169" s="223"/>
      <c r="AX169" s="168">
        <v>160</v>
      </c>
      <c r="AY169" s="328"/>
      <c r="AZ169" s="223"/>
      <c r="BA169" s="168">
        <v>160</v>
      </c>
      <c r="BB169" s="328"/>
      <c r="BC169" s="223"/>
      <c r="BD169" s="168">
        <v>160</v>
      </c>
      <c r="BE169" s="328"/>
      <c r="BF169" s="223"/>
      <c r="BG169" s="168">
        <v>160</v>
      </c>
      <c r="BH169" s="328"/>
      <c r="BI169" s="223"/>
      <c r="BJ169" s="168">
        <v>160</v>
      </c>
      <c r="BK169" s="328"/>
      <c r="BL169" s="223"/>
      <c r="BM169" s="280">
        <f t="shared" si="130"/>
        <v>0</v>
      </c>
      <c r="BN169" s="279">
        <f t="shared" si="131"/>
        <v>0</v>
      </c>
      <c r="BO169" s="280">
        <f t="shared" si="132"/>
        <v>0</v>
      </c>
      <c r="BP169" s="281">
        <f t="shared" si="133"/>
        <v>0</v>
      </c>
      <c r="BQ169" s="1"/>
      <c r="BR169" s="1"/>
      <c r="BS169" s="164">
        <v>160</v>
      </c>
      <c r="BT169" s="327"/>
      <c r="BU169" s="177"/>
      <c r="BV169" s="164">
        <v>160</v>
      </c>
      <c r="BW169" s="327"/>
      <c r="BX169" s="177"/>
      <c r="BY169" s="164">
        <v>160</v>
      </c>
      <c r="BZ169" s="327"/>
      <c r="CA169" s="177"/>
      <c r="CB169" s="164">
        <v>160</v>
      </c>
      <c r="CC169" s="327"/>
      <c r="CD169" s="177"/>
      <c r="CE169" s="164">
        <v>160</v>
      </c>
      <c r="CF169" s="327"/>
      <c r="CG169" s="177"/>
      <c r="CH169" s="164">
        <v>160</v>
      </c>
      <c r="CI169" s="327"/>
      <c r="CJ169" s="177"/>
      <c r="CK169" s="164">
        <v>160</v>
      </c>
      <c r="CL169" s="327"/>
      <c r="CM169" s="177"/>
      <c r="CN169" s="164">
        <v>160</v>
      </c>
      <c r="CO169" s="327"/>
      <c r="CP169" s="177"/>
      <c r="CQ169" s="164">
        <v>160</v>
      </c>
      <c r="CR169" s="327"/>
      <c r="CS169" s="177"/>
      <c r="CT169" s="164">
        <v>160</v>
      </c>
      <c r="CU169" s="327"/>
      <c r="CV169" s="177"/>
      <c r="CW169" s="164">
        <v>160</v>
      </c>
      <c r="CX169" s="327"/>
      <c r="CY169" s="177"/>
      <c r="CZ169" s="164">
        <v>160</v>
      </c>
      <c r="DA169" s="327"/>
      <c r="DB169" s="177"/>
      <c r="DC169" s="278">
        <f t="shared" si="134"/>
        <v>0</v>
      </c>
      <c r="DD169" s="279">
        <f t="shared" si="135"/>
        <v>0</v>
      </c>
      <c r="DE169" s="280">
        <f t="shared" si="136"/>
        <v>0</v>
      </c>
      <c r="DF169" s="281">
        <f t="shared" si="137"/>
        <v>0</v>
      </c>
      <c r="DG169" s="1"/>
      <c r="DH169" s="1"/>
      <c r="DI169" s="164">
        <v>160</v>
      </c>
      <c r="DJ169" s="327"/>
      <c r="DK169" s="177"/>
      <c r="DL169" s="164">
        <v>160</v>
      </c>
      <c r="DM169" s="327"/>
      <c r="DN169" s="177"/>
      <c r="DO169" s="164">
        <v>160</v>
      </c>
      <c r="DP169" s="327"/>
      <c r="DQ169" s="177"/>
      <c r="DR169" s="164">
        <v>160</v>
      </c>
      <c r="DS169" s="327"/>
      <c r="DT169" s="177"/>
      <c r="DU169" s="164">
        <v>160</v>
      </c>
      <c r="DV169" s="327"/>
      <c r="DW169" s="177"/>
      <c r="DX169" s="164">
        <v>160</v>
      </c>
      <c r="DY169" s="327"/>
      <c r="DZ169" s="177"/>
      <c r="EA169" s="164">
        <v>160</v>
      </c>
      <c r="EB169" s="327"/>
      <c r="EC169" s="177"/>
      <c r="ED169" s="164">
        <v>160</v>
      </c>
      <c r="EE169" s="327"/>
      <c r="EF169" s="177"/>
      <c r="EG169" s="164">
        <v>160</v>
      </c>
      <c r="EH169" s="327"/>
      <c r="EI169" s="177"/>
      <c r="EJ169" s="164">
        <v>160</v>
      </c>
      <c r="EK169" s="327"/>
      <c r="EL169" s="177"/>
      <c r="EM169" s="164">
        <v>160</v>
      </c>
      <c r="EN169" s="327"/>
      <c r="EO169" s="177"/>
      <c r="EP169" s="164">
        <v>160</v>
      </c>
      <c r="EQ169" s="327"/>
      <c r="ER169" s="177"/>
      <c r="ES169" s="278">
        <f t="shared" si="138"/>
        <v>0</v>
      </c>
      <c r="ET169" s="279">
        <f t="shared" si="139"/>
        <v>0</v>
      </c>
      <c r="EU169" s="280">
        <f t="shared" si="140"/>
        <v>0</v>
      </c>
      <c r="EV169" s="281">
        <f t="shared" si="141"/>
        <v>0</v>
      </c>
      <c r="EW169" s="1"/>
      <c r="EX169" s="1"/>
      <c r="EY169" s="164">
        <v>160</v>
      </c>
      <c r="EZ169" s="327"/>
      <c r="FA169" s="177"/>
      <c r="FB169" s="164">
        <v>160</v>
      </c>
      <c r="FC169" s="327"/>
      <c r="FD169" s="177"/>
      <c r="FE169" s="164">
        <v>160</v>
      </c>
      <c r="FF169" s="327"/>
      <c r="FG169" s="177"/>
      <c r="FH169" s="164">
        <v>160</v>
      </c>
      <c r="FI169" s="327"/>
      <c r="FJ169" s="177"/>
      <c r="FK169" s="164">
        <v>160</v>
      </c>
      <c r="FL169" s="327"/>
      <c r="FM169" s="177"/>
      <c r="FN169" s="164">
        <v>160</v>
      </c>
      <c r="FO169" s="327"/>
      <c r="FP169" s="177"/>
      <c r="FQ169" s="164">
        <v>160</v>
      </c>
      <c r="FR169" s="327"/>
      <c r="FS169" s="177"/>
      <c r="FT169" s="164">
        <v>160</v>
      </c>
      <c r="FU169" s="327"/>
      <c r="FV169" s="177"/>
      <c r="FW169" s="164">
        <v>160</v>
      </c>
      <c r="FX169" s="327"/>
      <c r="FY169" s="177"/>
      <c r="FZ169" s="164">
        <v>160</v>
      </c>
      <c r="GA169" s="327"/>
      <c r="GB169" s="177"/>
      <c r="GC169" s="164">
        <v>160</v>
      </c>
      <c r="GD169" s="327"/>
      <c r="GE169" s="177"/>
      <c r="GF169" s="164">
        <v>160</v>
      </c>
      <c r="GG169" s="327"/>
      <c r="GH169" s="177"/>
      <c r="GI169" s="278">
        <f t="shared" si="142"/>
        <v>0</v>
      </c>
      <c r="GJ169" s="279">
        <f t="shared" si="143"/>
        <v>0</v>
      </c>
      <c r="GK169" s="280">
        <f t="shared" si="144"/>
        <v>0</v>
      </c>
      <c r="GL169" s="281">
        <f t="shared" si="145"/>
        <v>0</v>
      </c>
      <c r="GM169" s="1"/>
      <c r="GN169" s="1"/>
      <c r="GO169" s="164">
        <v>160</v>
      </c>
      <c r="GP169" s="327"/>
      <c r="GQ169" s="177"/>
      <c r="GR169" s="164">
        <v>160</v>
      </c>
      <c r="GS169" s="327"/>
      <c r="GT169" s="177"/>
      <c r="GU169" s="164">
        <v>160</v>
      </c>
      <c r="GV169" s="327"/>
      <c r="GW169" s="177"/>
      <c r="GX169" s="164">
        <v>160</v>
      </c>
      <c r="GY169" s="327"/>
      <c r="GZ169" s="177"/>
      <c r="HA169" s="164">
        <v>160</v>
      </c>
      <c r="HB169" s="327"/>
      <c r="HC169" s="177"/>
      <c r="HD169" s="164">
        <v>160</v>
      </c>
      <c r="HE169" s="327"/>
      <c r="HF169" s="177"/>
      <c r="HG169" s="164">
        <v>160</v>
      </c>
      <c r="HH169" s="327"/>
      <c r="HI169" s="177"/>
      <c r="HJ169" s="164">
        <v>160</v>
      </c>
      <c r="HK169" s="327"/>
      <c r="HL169" s="177"/>
      <c r="HM169" s="164">
        <v>160</v>
      </c>
      <c r="HN169" s="327"/>
      <c r="HO169" s="177"/>
      <c r="HP169" s="164">
        <v>160</v>
      </c>
      <c r="HQ169" s="327"/>
      <c r="HR169" s="177"/>
      <c r="HS169" s="164">
        <v>160</v>
      </c>
      <c r="HT169" s="327"/>
      <c r="HU169" s="177"/>
      <c r="HV169" s="164">
        <v>160</v>
      </c>
      <c r="HW169" s="327"/>
      <c r="HX169" s="177"/>
      <c r="HY169" s="278">
        <f t="shared" si="146"/>
        <v>0</v>
      </c>
      <c r="HZ169" s="279">
        <f t="shared" si="147"/>
        <v>0</v>
      </c>
      <c r="IA169" s="280">
        <f t="shared" si="148"/>
        <v>0</v>
      </c>
      <c r="IB169" s="281">
        <f t="shared" si="149"/>
        <v>0</v>
      </c>
      <c r="IC169" s="1"/>
      <c r="ID169" s="1"/>
      <c r="IE169" s="164">
        <v>160</v>
      </c>
      <c r="IF169" s="327"/>
      <c r="IG169" s="177"/>
      <c r="IH169" s="164">
        <v>160</v>
      </c>
      <c r="II169" s="327"/>
      <c r="IJ169" s="177"/>
      <c r="IK169" s="164">
        <v>160</v>
      </c>
      <c r="IL169" s="327"/>
      <c r="IM169" s="177"/>
      <c r="IN169" s="164">
        <v>160</v>
      </c>
      <c r="IO169" s="327"/>
      <c r="IP169" s="177"/>
      <c r="IQ169" s="164">
        <v>160</v>
      </c>
      <c r="IR169" s="327"/>
      <c r="IS169" s="177"/>
      <c r="IT169" s="164">
        <v>160</v>
      </c>
      <c r="IU169" s="327"/>
      <c r="IV169" s="177"/>
      <c r="IW169" s="164">
        <v>160</v>
      </c>
      <c r="IX169" s="327"/>
      <c r="IY169" s="177"/>
      <c r="IZ169" s="164">
        <v>160</v>
      </c>
      <c r="JA169" s="327"/>
      <c r="JB169" s="177"/>
      <c r="JC169" s="164">
        <v>160</v>
      </c>
      <c r="JD169" s="327"/>
      <c r="JE169" s="177"/>
      <c r="JF169" s="164">
        <v>160</v>
      </c>
      <c r="JG169" s="327"/>
      <c r="JH169" s="177"/>
      <c r="JI169" s="164">
        <v>160</v>
      </c>
      <c r="JJ169" s="327"/>
      <c r="JK169" s="177"/>
      <c r="JL169" s="164">
        <v>160</v>
      </c>
      <c r="JM169" s="327"/>
      <c r="JN169" s="177"/>
      <c r="JO169" s="278">
        <f t="shared" si="150"/>
        <v>0</v>
      </c>
      <c r="JP169" s="279">
        <f t="shared" si="151"/>
        <v>0</v>
      </c>
      <c r="JQ169" s="280">
        <f t="shared" si="152"/>
        <v>0</v>
      </c>
      <c r="JR169" s="281">
        <f t="shared" si="153"/>
        <v>0</v>
      </c>
      <c r="JS169" s="1"/>
      <c r="JT169" s="1"/>
      <c r="JU169" s="164">
        <v>160</v>
      </c>
      <c r="JV169" s="327"/>
      <c r="JW169" s="177"/>
      <c r="JX169" s="164">
        <v>160</v>
      </c>
      <c r="JY169" s="327"/>
      <c r="JZ169" s="177"/>
      <c r="KA169" s="164">
        <v>160</v>
      </c>
      <c r="KB169" s="327"/>
      <c r="KC169" s="177"/>
      <c r="KD169" s="164">
        <v>160</v>
      </c>
      <c r="KE169" s="327"/>
      <c r="KF169" s="177"/>
      <c r="KG169" s="164">
        <v>160</v>
      </c>
      <c r="KH169" s="327"/>
      <c r="KI169" s="177"/>
      <c r="KJ169" s="164">
        <v>160</v>
      </c>
      <c r="KK169" s="327"/>
      <c r="KL169" s="177"/>
      <c r="KM169" s="164">
        <v>160</v>
      </c>
      <c r="KN169" s="327"/>
      <c r="KO169" s="177"/>
      <c r="KP169" s="164">
        <v>160</v>
      </c>
      <c r="KQ169" s="327"/>
      <c r="KR169" s="177"/>
      <c r="KS169" s="164">
        <v>160</v>
      </c>
      <c r="KT169" s="327"/>
      <c r="KU169" s="177"/>
      <c r="KV169" s="164">
        <v>160</v>
      </c>
      <c r="KW169" s="327"/>
      <c r="KX169" s="177"/>
      <c r="KY169" s="164">
        <v>160</v>
      </c>
      <c r="KZ169" s="327"/>
      <c r="LA169" s="177"/>
      <c r="LB169" s="164">
        <v>160</v>
      </c>
      <c r="LC169" s="327"/>
      <c r="LD169" s="177"/>
      <c r="LE169" s="278">
        <f t="shared" si="154"/>
        <v>0</v>
      </c>
      <c r="LF169" s="279">
        <f t="shared" si="155"/>
        <v>0</v>
      </c>
      <c r="LG169" s="280">
        <f t="shared" si="156"/>
        <v>0</v>
      </c>
      <c r="LH169" s="281">
        <f t="shared" si="157"/>
        <v>0</v>
      </c>
      <c r="LI169" s="1"/>
      <c r="LJ169" s="1"/>
      <c r="LK169" s="164">
        <v>160</v>
      </c>
      <c r="LL169" s="327"/>
      <c r="LM169" s="177"/>
      <c r="LN169" s="164">
        <v>160</v>
      </c>
      <c r="LO169" s="327"/>
      <c r="LP169" s="177"/>
      <c r="LQ169" s="164">
        <v>160</v>
      </c>
      <c r="LR169" s="327"/>
      <c r="LS169" s="177"/>
      <c r="LT169" s="164">
        <v>160</v>
      </c>
      <c r="LU169" s="327"/>
      <c r="LV169" s="177"/>
      <c r="LW169" s="164">
        <v>160</v>
      </c>
      <c r="LX169" s="327"/>
      <c r="LY169" s="177"/>
      <c r="LZ169" s="164">
        <v>160</v>
      </c>
      <c r="MA169" s="327"/>
      <c r="MB169" s="177"/>
      <c r="MC169" s="164">
        <v>160</v>
      </c>
      <c r="MD169" s="327"/>
      <c r="ME169" s="177"/>
      <c r="MF169" s="164">
        <v>160</v>
      </c>
      <c r="MG169" s="327"/>
      <c r="MH169" s="177"/>
      <c r="MI169" s="164">
        <v>160</v>
      </c>
      <c r="MJ169" s="327"/>
      <c r="MK169" s="177"/>
      <c r="ML169" s="164">
        <v>160</v>
      </c>
      <c r="MM169" s="327"/>
      <c r="MN169" s="177"/>
      <c r="MO169" s="164">
        <v>160</v>
      </c>
      <c r="MP169" s="327"/>
      <c r="MQ169" s="177"/>
      <c r="MR169" s="164">
        <v>160</v>
      </c>
      <c r="MS169" s="327"/>
      <c r="MT169" s="177"/>
      <c r="MU169" s="278">
        <f t="shared" si="158"/>
        <v>0</v>
      </c>
      <c r="MV169" s="279">
        <f t="shared" si="159"/>
        <v>0</v>
      </c>
      <c r="MW169" s="280">
        <f t="shared" si="160"/>
        <v>0</v>
      </c>
      <c r="MX169" s="281">
        <f t="shared" si="161"/>
        <v>0</v>
      </c>
      <c r="MY169" s="1"/>
      <c r="MZ169" s="1"/>
      <c r="NA169" s="164">
        <v>160</v>
      </c>
      <c r="NB169" s="327"/>
      <c r="NC169" s="177"/>
      <c r="ND169" s="164">
        <v>160</v>
      </c>
      <c r="NE169" s="327"/>
      <c r="NF169" s="177"/>
      <c r="NG169" s="164">
        <v>160</v>
      </c>
      <c r="NH169" s="327"/>
      <c r="NI169" s="177"/>
      <c r="NJ169" s="164">
        <v>160</v>
      </c>
      <c r="NK169" s="327"/>
      <c r="NL169" s="177"/>
      <c r="NM169" s="164">
        <v>160</v>
      </c>
      <c r="NN169" s="327"/>
      <c r="NO169" s="177"/>
      <c r="NP169" s="164">
        <v>160</v>
      </c>
      <c r="NQ169" s="327"/>
      <c r="NR169" s="177"/>
      <c r="NS169" s="164">
        <v>160</v>
      </c>
      <c r="NT169" s="327"/>
      <c r="NU169" s="177"/>
      <c r="NV169" s="164">
        <v>160</v>
      </c>
      <c r="NW169" s="327"/>
      <c r="NX169" s="177"/>
      <c r="NY169" s="164">
        <v>160</v>
      </c>
      <c r="NZ169" s="327"/>
      <c r="OA169" s="177"/>
      <c r="OB169" s="164">
        <v>160</v>
      </c>
      <c r="OC169" s="327"/>
      <c r="OD169" s="177"/>
      <c r="OE169" s="164">
        <v>160</v>
      </c>
      <c r="OF169" s="327"/>
      <c r="OG169" s="177"/>
      <c r="OH169" s="164">
        <v>160</v>
      </c>
      <c r="OI169" s="327"/>
      <c r="OJ169" s="177"/>
      <c r="OK169" s="278">
        <f t="shared" si="162"/>
        <v>0</v>
      </c>
      <c r="OL169" s="279">
        <f t="shared" si="163"/>
        <v>0</v>
      </c>
      <c r="OM169" s="280">
        <f t="shared" si="164"/>
        <v>0</v>
      </c>
      <c r="ON169" s="281">
        <f t="shared" si="165"/>
        <v>0</v>
      </c>
      <c r="OO169" s="1"/>
      <c r="OP169" s="1"/>
      <c r="OQ169" s="283" t="s">
        <v>297</v>
      </c>
      <c r="OR169" s="354">
        <v>160</v>
      </c>
      <c r="OS169" s="327"/>
      <c r="OT169" s="177"/>
      <c r="OU169" s="278">
        <f t="shared" si="166"/>
        <v>0</v>
      </c>
      <c r="OV169" s="281">
        <f t="shared" si="167"/>
        <v>0</v>
      </c>
      <c r="OW169" s="280">
        <f t="shared" si="168"/>
        <v>0</v>
      </c>
      <c r="OX169" s="281">
        <f t="shared" si="169"/>
        <v>0</v>
      </c>
      <c r="OY169" s="293"/>
      <c r="OZ169" s="1"/>
      <c r="PA169" s="1"/>
      <c r="PB169" s="274">
        <f t="shared" ref="PB169:PB176" si="182">BM169+DC169+ES169+GI169+HY169+JO169+LE169+MU169+OK169+OU169</f>
        <v>0</v>
      </c>
      <c r="PC169" s="275">
        <f t="shared" ref="PC169:PC176" si="183">BN169+DD169+ET169+GJ169+HZ169+JP169+LF169+MV169+OL169+OV169</f>
        <v>0</v>
      </c>
      <c r="PD169" s="280">
        <f t="shared" ref="PD169:PD176" si="184">E169-PB169</f>
        <v>0</v>
      </c>
      <c r="PE169" s="281">
        <f t="shared" ref="PE169:PE176" si="185">J169-PC169</f>
        <v>0</v>
      </c>
      <c r="PF169" s="276">
        <f t="shared" ref="PF169:PF176" si="186">BO169+DE169+EU169+GK169+IA169+JQ169+LG169+MW169+OM169+OW169</f>
        <v>0</v>
      </c>
      <c r="PG169" s="277">
        <f t="shared" ref="PG169:PG176" si="187">BP169+DF169+EV169+GL169+IB169+JR169+LH169+MX169+ON169+OX169</f>
        <v>0</v>
      </c>
      <c r="PH169" s="280">
        <f t="shared" ref="PH169:PH176" si="188">M169-PF169</f>
        <v>0</v>
      </c>
      <c r="PI169" s="279">
        <f t="shared" ref="PI169:PI176" si="189">O169-PG169</f>
        <v>0</v>
      </c>
      <c r="PJ169" s="406">
        <f t="shared" ref="PJ169:PJ176" si="190">IF(R169=1,IF(E169=PB169,1,0),0)</f>
        <v>0</v>
      </c>
      <c r="PK169" s="368">
        <f t="shared" ref="PK169:PK176" si="191">IF(R169=1,R169-PJ169,0)</f>
        <v>0</v>
      </c>
      <c r="PL169" s="409" t="s">
        <v>338</v>
      </c>
      <c r="PM169" s="373" t="s">
        <v>338</v>
      </c>
      <c r="PN169" s="406">
        <f t="shared" ref="PN169:PN176" si="192">IF(U169=1,IF(Z169="Ano",1,0),0)</f>
        <v>0</v>
      </c>
      <c r="PO169" s="368">
        <f t="shared" ref="PO169:PO176" si="193">IF(U169=1,U169-PN169,0)</f>
        <v>0</v>
      </c>
      <c r="PR169" s="1"/>
    </row>
    <row r="170" spans="2:434" s="26" customFormat="1" ht="15" hidden="1" customHeight="1" x14ac:dyDescent="0.25">
      <c r="B170" s="118"/>
      <c r="C170" s="1092"/>
      <c r="D170" s="1093"/>
      <c r="E170" s="590"/>
      <c r="F170" s="656"/>
      <c r="G170" s="591"/>
      <c r="H170" s="119"/>
      <c r="I170" s="112">
        <f>INT(ROUND(F170,2)*(IF(RIGHT(G170,1)="*",data!$J$3*H170+(IF(H170&gt;0, data!$K$3,0)),(IF(G170&gt;0,data!$J$3*RIGHT(G170,5)+data!$K$3,0)))))</f>
        <v>0</v>
      </c>
      <c r="J170" s="112">
        <f t="shared" si="128"/>
        <v>0</v>
      </c>
      <c r="K170" s="112"/>
      <c r="L170" s="537"/>
      <c r="M170" s="536"/>
      <c r="N170" s="112">
        <f>INT(ROUND(F170,2)*(IF(J170&gt;0,(IF(L170="ano",data!$J$6,0)),0)))</f>
        <v>0</v>
      </c>
      <c r="O170" s="114">
        <f t="shared" si="125"/>
        <v>0</v>
      </c>
      <c r="P170" s="123">
        <f t="shared" si="126"/>
        <v>0</v>
      </c>
      <c r="R170" s="116" t="str">
        <f t="shared" si="123"/>
        <v/>
      </c>
      <c r="S170" s="688"/>
      <c r="T170" s="117" t="s">
        <v>338</v>
      </c>
      <c r="U170" s="377" t="str">
        <f t="shared" si="124"/>
        <v/>
      </c>
      <c r="V170" s="26">
        <f t="shared" si="127"/>
        <v>0</v>
      </c>
      <c r="W170" s="26">
        <f t="shared" si="129"/>
        <v>0</v>
      </c>
      <c r="X170" s="26">
        <f>IF(OR(G170=data!$I$18,G170=data!$I$19,G170=data!$I$20,G170=data!$I$21,G170=data!$I$22,G170=data!$I$23,G170=data!$I$24,G170=data!$I$25,G170=data!$I$26,G170=data!$I$27,G170=data!$I$28,G170=data!$I$29,G170=data!$I$30,G170=data!$I$31,G170=data!$I$32,G170=data!$I$33,G170=data!$I$34,G170=data!$I$35,G170=data!$I$36,G170=data!$I$37,G170=data!$I$38,G170=data!$I$39,G170=data!$I$40,G170=data!$I$41,G170=data!$I$42,G170=data!$I$43,G170=data!$I$44),1,0)</f>
        <v>0</v>
      </c>
      <c r="Z170" s="173" t="s">
        <v>297</v>
      </c>
      <c r="AA170" s="10"/>
      <c r="AB170" s="10"/>
      <c r="AC170" s="560">
        <v>160</v>
      </c>
      <c r="AD170" s="561"/>
      <c r="AE170" s="562"/>
      <c r="AF170" s="560">
        <v>160</v>
      </c>
      <c r="AG170" s="561"/>
      <c r="AH170" s="562"/>
      <c r="AI170" s="560">
        <v>160</v>
      </c>
      <c r="AJ170" s="561"/>
      <c r="AK170" s="562"/>
      <c r="AL170" s="560">
        <v>160</v>
      </c>
      <c r="AM170" s="561"/>
      <c r="AN170" s="562"/>
      <c r="AO170" s="560">
        <v>160</v>
      </c>
      <c r="AP170" s="561"/>
      <c r="AQ170" s="562"/>
      <c r="AR170" s="560">
        <v>160</v>
      </c>
      <c r="AS170" s="561"/>
      <c r="AT170" s="562"/>
      <c r="AU170" s="560">
        <v>160</v>
      </c>
      <c r="AV170" s="561"/>
      <c r="AW170" s="562"/>
      <c r="AX170" s="560">
        <v>160</v>
      </c>
      <c r="AY170" s="561"/>
      <c r="AZ170" s="562"/>
      <c r="BA170" s="560">
        <v>160</v>
      </c>
      <c r="BB170" s="561"/>
      <c r="BC170" s="562"/>
      <c r="BD170" s="560">
        <v>160</v>
      </c>
      <c r="BE170" s="561"/>
      <c r="BF170" s="562"/>
      <c r="BG170" s="560">
        <v>160</v>
      </c>
      <c r="BH170" s="561"/>
      <c r="BI170" s="562"/>
      <c r="BJ170" s="560">
        <v>160</v>
      </c>
      <c r="BK170" s="561"/>
      <c r="BL170" s="562"/>
      <c r="BM170" s="280">
        <f t="shared" si="130"/>
        <v>0</v>
      </c>
      <c r="BN170" s="279">
        <f t="shared" si="131"/>
        <v>0</v>
      </c>
      <c r="BO170" s="280">
        <f t="shared" si="132"/>
        <v>0</v>
      </c>
      <c r="BP170" s="281">
        <f t="shared" si="133"/>
        <v>0</v>
      </c>
      <c r="BQ170" s="1"/>
      <c r="BR170" s="1"/>
      <c r="BS170" s="174">
        <v>160</v>
      </c>
      <c r="BT170" s="573"/>
      <c r="BU170" s="175"/>
      <c r="BV170" s="174">
        <v>160</v>
      </c>
      <c r="BW170" s="573"/>
      <c r="BX170" s="175"/>
      <c r="BY170" s="174">
        <v>160</v>
      </c>
      <c r="BZ170" s="573"/>
      <c r="CA170" s="175"/>
      <c r="CB170" s="174">
        <v>160</v>
      </c>
      <c r="CC170" s="573"/>
      <c r="CD170" s="175"/>
      <c r="CE170" s="174">
        <v>160</v>
      </c>
      <c r="CF170" s="573"/>
      <c r="CG170" s="175"/>
      <c r="CH170" s="174">
        <v>160</v>
      </c>
      <c r="CI170" s="573"/>
      <c r="CJ170" s="175"/>
      <c r="CK170" s="174">
        <v>160</v>
      </c>
      <c r="CL170" s="573"/>
      <c r="CM170" s="175"/>
      <c r="CN170" s="174">
        <v>160</v>
      </c>
      <c r="CO170" s="573"/>
      <c r="CP170" s="175"/>
      <c r="CQ170" s="174">
        <v>160</v>
      </c>
      <c r="CR170" s="573"/>
      <c r="CS170" s="175"/>
      <c r="CT170" s="174">
        <v>160</v>
      </c>
      <c r="CU170" s="573"/>
      <c r="CV170" s="175"/>
      <c r="CW170" s="174">
        <v>160</v>
      </c>
      <c r="CX170" s="573"/>
      <c r="CY170" s="175"/>
      <c r="CZ170" s="174">
        <v>160</v>
      </c>
      <c r="DA170" s="573"/>
      <c r="DB170" s="175"/>
      <c r="DC170" s="278">
        <f t="shared" si="134"/>
        <v>0</v>
      </c>
      <c r="DD170" s="279">
        <f t="shared" si="135"/>
        <v>0</v>
      </c>
      <c r="DE170" s="280">
        <f t="shared" si="136"/>
        <v>0</v>
      </c>
      <c r="DF170" s="281">
        <f t="shared" si="137"/>
        <v>0</v>
      </c>
      <c r="DG170" s="1"/>
      <c r="DH170" s="1"/>
      <c r="DI170" s="174">
        <v>160</v>
      </c>
      <c r="DJ170" s="573"/>
      <c r="DK170" s="175"/>
      <c r="DL170" s="174">
        <v>160</v>
      </c>
      <c r="DM170" s="573"/>
      <c r="DN170" s="175"/>
      <c r="DO170" s="174">
        <v>160</v>
      </c>
      <c r="DP170" s="573"/>
      <c r="DQ170" s="175"/>
      <c r="DR170" s="174">
        <v>160</v>
      </c>
      <c r="DS170" s="573"/>
      <c r="DT170" s="175"/>
      <c r="DU170" s="174">
        <v>160</v>
      </c>
      <c r="DV170" s="573"/>
      <c r="DW170" s="175"/>
      <c r="DX170" s="174">
        <v>160</v>
      </c>
      <c r="DY170" s="573"/>
      <c r="DZ170" s="175"/>
      <c r="EA170" s="174">
        <v>160</v>
      </c>
      <c r="EB170" s="573"/>
      <c r="EC170" s="175"/>
      <c r="ED170" s="174">
        <v>160</v>
      </c>
      <c r="EE170" s="573"/>
      <c r="EF170" s="175"/>
      <c r="EG170" s="174">
        <v>160</v>
      </c>
      <c r="EH170" s="573"/>
      <c r="EI170" s="175"/>
      <c r="EJ170" s="174">
        <v>160</v>
      </c>
      <c r="EK170" s="573"/>
      <c r="EL170" s="175"/>
      <c r="EM170" s="174">
        <v>160</v>
      </c>
      <c r="EN170" s="573"/>
      <c r="EO170" s="175"/>
      <c r="EP170" s="174">
        <v>160</v>
      </c>
      <c r="EQ170" s="573"/>
      <c r="ER170" s="175"/>
      <c r="ES170" s="278">
        <f t="shared" si="138"/>
        <v>0</v>
      </c>
      <c r="ET170" s="279">
        <f t="shared" si="139"/>
        <v>0</v>
      </c>
      <c r="EU170" s="280">
        <f t="shared" si="140"/>
        <v>0</v>
      </c>
      <c r="EV170" s="281">
        <f t="shared" si="141"/>
        <v>0</v>
      </c>
      <c r="EW170" s="1"/>
      <c r="EX170" s="1"/>
      <c r="EY170" s="174">
        <v>160</v>
      </c>
      <c r="EZ170" s="573"/>
      <c r="FA170" s="175"/>
      <c r="FB170" s="174">
        <v>160</v>
      </c>
      <c r="FC170" s="573"/>
      <c r="FD170" s="175"/>
      <c r="FE170" s="174">
        <v>160</v>
      </c>
      <c r="FF170" s="573"/>
      <c r="FG170" s="175"/>
      <c r="FH170" s="174">
        <v>160</v>
      </c>
      <c r="FI170" s="573"/>
      <c r="FJ170" s="175"/>
      <c r="FK170" s="174">
        <v>160</v>
      </c>
      <c r="FL170" s="573"/>
      <c r="FM170" s="175"/>
      <c r="FN170" s="174">
        <v>160</v>
      </c>
      <c r="FO170" s="573"/>
      <c r="FP170" s="175"/>
      <c r="FQ170" s="174">
        <v>160</v>
      </c>
      <c r="FR170" s="573"/>
      <c r="FS170" s="175"/>
      <c r="FT170" s="174">
        <v>160</v>
      </c>
      <c r="FU170" s="573"/>
      <c r="FV170" s="175"/>
      <c r="FW170" s="174">
        <v>160</v>
      </c>
      <c r="FX170" s="573"/>
      <c r="FY170" s="175"/>
      <c r="FZ170" s="174">
        <v>160</v>
      </c>
      <c r="GA170" s="573"/>
      <c r="GB170" s="175"/>
      <c r="GC170" s="174">
        <v>160</v>
      </c>
      <c r="GD170" s="573"/>
      <c r="GE170" s="175"/>
      <c r="GF170" s="174">
        <v>160</v>
      </c>
      <c r="GG170" s="573"/>
      <c r="GH170" s="175"/>
      <c r="GI170" s="278">
        <f t="shared" si="142"/>
        <v>0</v>
      </c>
      <c r="GJ170" s="279">
        <f t="shared" si="143"/>
        <v>0</v>
      </c>
      <c r="GK170" s="280">
        <f t="shared" si="144"/>
        <v>0</v>
      </c>
      <c r="GL170" s="281">
        <f t="shared" si="145"/>
        <v>0</v>
      </c>
      <c r="GM170" s="1"/>
      <c r="GN170" s="1"/>
      <c r="GO170" s="174">
        <v>160</v>
      </c>
      <c r="GP170" s="573"/>
      <c r="GQ170" s="175"/>
      <c r="GR170" s="174">
        <v>160</v>
      </c>
      <c r="GS170" s="573"/>
      <c r="GT170" s="175"/>
      <c r="GU170" s="174">
        <v>160</v>
      </c>
      <c r="GV170" s="573"/>
      <c r="GW170" s="175"/>
      <c r="GX170" s="174">
        <v>160</v>
      </c>
      <c r="GY170" s="573"/>
      <c r="GZ170" s="175"/>
      <c r="HA170" s="174">
        <v>160</v>
      </c>
      <c r="HB170" s="573"/>
      <c r="HC170" s="175"/>
      <c r="HD170" s="174">
        <v>160</v>
      </c>
      <c r="HE170" s="573"/>
      <c r="HF170" s="175"/>
      <c r="HG170" s="174">
        <v>160</v>
      </c>
      <c r="HH170" s="573"/>
      <c r="HI170" s="175"/>
      <c r="HJ170" s="174">
        <v>160</v>
      </c>
      <c r="HK170" s="573"/>
      <c r="HL170" s="175"/>
      <c r="HM170" s="174">
        <v>160</v>
      </c>
      <c r="HN170" s="573"/>
      <c r="HO170" s="175"/>
      <c r="HP170" s="174">
        <v>160</v>
      </c>
      <c r="HQ170" s="573"/>
      <c r="HR170" s="175"/>
      <c r="HS170" s="174">
        <v>160</v>
      </c>
      <c r="HT170" s="573"/>
      <c r="HU170" s="175"/>
      <c r="HV170" s="174">
        <v>160</v>
      </c>
      <c r="HW170" s="573"/>
      <c r="HX170" s="175"/>
      <c r="HY170" s="278">
        <f t="shared" si="146"/>
        <v>0</v>
      </c>
      <c r="HZ170" s="279">
        <f t="shared" si="147"/>
        <v>0</v>
      </c>
      <c r="IA170" s="280">
        <f t="shared" si="148"/>
        <v>0</v>
      </c>
      <c r="IB170" s="281">
        <f t="shared" si="149"/>
        <v>0</v>
      </c>
      <c r="IC170" s="1"/>
      <c r="ID170" s="1"/>
      <c r="IE170" s="174">
        <v>160</v>
      </c>
      <c r="IF170" s="573"/>
      <c r="IG170" s="175"/>
      <c r="IH170" s="174">
        <v>160</v>
      </c>
      <c r="II170" s="573"/>
      <c r="IJ170" s="175"/>
      <c r="IK170" s="174">
        <v>160</v>
      </c>
      <c r="IL170" s="573"/>
      <c r="IM170" s="175"/>
      <c r="IN170" s="174">
        <v>160</v>
      </c>
      <c r="IO170" s="573"/>
      <c r="IP170" s="175"/>
      <c r="IQ170" s="174">
        <v>160</v>
      </c>
      <c r="IR170" s="573"/>
      <c r="IS170" s="175"/>
      <c r="IT170" s="174">
        <v>160</v>
      </c>
      <c r="IU170" s="573"/>
      <c r="IV170" s="175"/>
      <c r="IW170" s="174">
        <v>160</v>
      </c>
      <c r="IX170" s="573"/>
      <c r="IY170" s="175"/>
      <c r="IZ170" s="174">
        <v>160</v>
      </c>
      <c r="JA170" s="573"/>
      <c r="JB170" s="175"/>
      <c r="JC170" s="174">
        <v>160</v>
      </c>
      <c r="JD170" s="573"/>
      <c r="JE170" s="175"/>
      <c r="JF170" s="174">
        <v>160</v>
      </c>
      <c r="JG170" s="573"/>
      <c r="JH170" s="175"/>
      <c r="JI170" s="174">
        <v>160</v>
      </c>
      <c r="JJ170" s="573"/>
      <c r="JK170" s="175"/>
      <c r="JL170" s="174">
        <v>160</v>
      </c>
      <c r="JM170" s="573"/>
      <c r="JN170" s="175"/>
      <c r="JO170" s="278">
        <f t="shared" si="150"/>
        <v>0</v>
      </c>
      <c r="JP170" s="279">
        <f t="shared" si="151"/>
        <v>0</v>
      </c>
      <c r="JQ170" s="280">
        <f t="shared" si="152"/>
        <v>0</v>
      </c>
      <c r="JR170" s="281">
        <f t="shared" si="153"/>
        <v>0</v>
      </c>
      <c r="JS170" s="1"/>
      <c r="JT170" s="1"/>
      <c r="JU170" s="174">
        <v>160</v>
      </c>
      <c r="JV170" s="573"/>
      <c r="JW170" s="175"/>
      <c r="JX170" s="174">
        <v>160</v>
      </c>
      <c r="JY170" s="573"/>
      <c r="JZ170" s="175"/>
      <c r="KA170" s="174">
        <v>160</v>
      </c>
      <c r="KB170" s="573"/>
      <c r="KC170" s="175"/>
      <c r="KD170" s="174">
        <v>160</v>
      </c>
      <c r="KE170" s="573"/>
      <c r="KF170" s="175"/>
      <c r="KG170" s="174">
        <v>160</v>
      </c>
      <c r="KH170" s="573"/>
      <c r="KI170" s="175"/>
      <c r="KJ170" s="174">
        <v>160</v>
      </c>
      <c r="KK170" s="573"/>
      <c r="KL170" s="175"/>
      <c r="KM170" s="174">
        <v>160</v>
      </c>
      <c r="KN170" s="573"/>
      <c r="KO170" s="175"/>
      <c r="KP170" s="174">
        <v>160</v>
      </c>
      <c r="KQ170" s="573"/>
      <c r="KR170" s="175"/>
      <c r="KS170" s="174">
        <v>160</v>
      </c>
      <c r="KT170" s="573"/>
      <c r="KU170" s="175"/>
      <c r="KV170" s="174">
        <v>160</v>
      </c>
      <c r="KW170" s="573"/>
      <c r="KX170" s="175"/>
      <c r="KY170" s="174">
        <v>160</v>
      </c>
      <c r="KZ170" s="573"/>
      <c r="LA170" s="175"/>
      <c r="LB170" s="174">
        <v>160</v>
      </c>
      <c r="LC170" s="573"/>
      <c r="LD170" s="175"/>
      <c r="LE170" s="278">
        <f t="shared" si="154"/>
        <v>0</v>
      </c>
      <c r="LF170" s="279">
        <f t="shared" si="155"/>
        <v>0</v>
      </c>
      <c r="LG170" s="280">
        <f t="shared" si="156"/>
        <v>0</v>
      </c>
      <c r="LH170" s="281">
        <f t="shared" si="157"/>
        <v>0</v>
      </c>
      <c r="LI170" s="1"/>
      <c r="LJ170" s="1"/>
      <c r="LK170" s="174">
        <v>160</v>
      </c>
      <c r="LL170" s="573"/>
      <c r="LM170" s="175"/>
      <c r="LN170" s="174">
        <v>160</v>
      </c>
      <c r="LO170" s="573"/>
      <c r="LP170" s="175"/>
      <c r="LQ170" s="174">
        <v>160</v>
      </c>
      <c r="LR170" s="573"/>
      <c r="LS170" s="175"/>
      <c r="LT170" s="174">
        <v>160</v>
      </c>
      <c r="LU170" s="573"/>
      <c r="LV170" s="175"/>
      <c r="LW170" s="174">
        <v>160</v>
      </c>
      <c r="LX170" s="573"/>
      <c r="LY170" s="175"/>
      <c r="LZ170" s="174">
        <v>160</v>
      </c>
      <c r="MA170" s="573"/>
      <c r="MB170" s="175"/>
      <c r="MC170" s="174">
        <v>160</v>
      </c>
      <c r="MD170" s="573"/>
      <c r="ME170" s="175"/>
      <c r="MF170" s="174">
        <v>160</v>
      </c>
      <c r="MG170" s="573"/>
      <c r="MH170" s="175"/>
      <c r="MI170" s="174">
        <v>160</v>
      </c>
      <c r="MJ170" s="573"/>
      <c r="MK170" s="175"/>
      <c r="ML170" s="174">
        <v>160</v>
      </c>
      <c r="MM170" s="573"/>
      <c r="MN170" s="175"/>
      <c r="MO170" s="174">
        <v>160</v>
      </c>
      <c r="MP170" s="573"/>
      <c r="MQ170" s="175"/>
      <c r="MR170" s="174">
        <v>160</v>
      </c>
      <c r="MS170" s="573"/>
      <c r="MT170" s="175"/>
      <c r="MU170" s="278">
        <f t="shared" si="158"/>
        <v>0</v>
      </c>
      <c r="MV170" s="279">
        <f t="shared" si="159"/>
        <v>0</v>
      </c>
      <c r="MW170" s="280">
        <f t="shared" si="160"/>
        <v>0</v>
      </c>
      <c r="MX170" s="281">
        <f t="shared" si="161"/>
        <v>0</v>
      </c>
      <c r="MY170" s="1"/>
      <c r="MZ170" s="1"/>
      <c r="NA170" s="174">
        <v>160</v>
      </c>
      <c r="NB170" s="573"/>
      <c r="NC170" s="175"/>
      <c r="ND170" s="174">
        <v>160</v>
      </c>
      <c r="NE170" s="573"/>
      <c r="NF170" s="175"/>
      <c r="NG170" s="174">
        <v>160</v>
      </c>
      <c r="NH170" s="573"/>
      <c r="NI170" s="175"/>
      <c r="NJ170" s="174">
        <v>160</v>
      </c>
      <c r="NK170" s="573"/>
      <c r="NL170" s="175"/>
      <c r="NM170" s="174">
        <v>160</v>
      </c>
      <c r="NN170" s="573"/>
      <c r="NO170" s="175"/>
      <c r="NP170" s="174">
        <v>160</v>
      </c>
      <c r="NQ170" s="573"/>
      <c r="NR170" s="175"/>
      <c r="NS170" s="174">
        <v>160</v>
      </c>
      <c r="NT170" s="573"/>
      <c r="NU170" s="175"/>
      <c r="NV170" s="174">
        <v>160</v>
      </c>
      <c r="NW170" s="573"/>
      <c r="NX170" s="175"/>
      <c r="NY170" s="174">
        <v>160</v>
      </c>
      <c r="NZ170" s="573"/>
      <c r="OA170" s="175"/>
      <c r="OB170" s="174">
        <v>160</v>
      </c>
      <c r="OC170" s="573"/>
      <c r="OD170" s="175"/>
      <c r="OE170" s="174">
        <v>160</v>
      </c>
      <c r="OF170" s="573"/>
      <c r="OG170" s="175"/>
      <c r="OH170" s="174">
        <v>160</v>
      </c>
      <c r="OI170" s="573"/>
      <c r="OJ170" s="175"/>
      <c r="OK170" s="278">
        <f t="shared" si="162"/>
        <v>0</v>
      </c>
      <c r="OL170" s="279">
        <f t="shared" si="163"/>
        <v>0</v>
      </c>
      <c r="OM170" s="280">
        <f t="shared" si="164"/>
        <v>0</v>
      </c>
      <c r="ON170" s="281">
        <f t="shared" si="165"/>
        <v>0</v>
      </c>
      <c r="OO170" s="1"/>
      <c r="OP170" s="1"/>
      <c r="OQ170" s="571" t="s">
        <v>297</v>
      </c>
      <c r="OR170" s="577">
        <v>160</v>
      </c>
      <c r="OS170" s="573"/>
      <c r="OT170" s="175"/>
      <c r="OU170" s="278">
        <f t="shared" si="166"/>
        <v>0</v>
      </c>
      <c r="OV170" s="281">
        <f t="shared" si="167"/>
        <v>0</v>
      </c>
      <c r="OW170" s="280">
        <f t="shared" si="168"/>
        <v>0</v>
      </c>
      <c r="OX170" s="281">
        <f t="shared" si="169"/>
        <v>0</v>
      </c>
      <c r="OY170" s="574"/>
      <c r="OZ170" s="1"/>
      <c r="PA170" s="1"/>
      <c r="PB170" s="274">
        <f t="shared" si="182"/>
        <v>0</v>
      </c>
      <c r="PC170" s="275">
        <f t="shared" si="183"/>
        <v>0</v>
      </c>
      <c r="PD170" s="280">
        <f t="shared" si="184"/>
        <v>0</v>
      </c>
      <c r="PE170" s="281">
        <f t="shared" si="185"/>
        <v>0</v>
      </c>
      <c r="PF170" s="276">
        <f t="shared" si="186"/>
        <v>0</v>
      </c>
      <c r="PG170" s="277">
        <f t="shared" si="187"/>
        <v>0</v>
      </c>
      <c r="PH170" s="280">
        <f t="shared" si="188"/>
        <v>0</v>
      </c>
      <c r="PI170" s="279">
        <f t="shared" si="189"/>
        <v>0</v>
      </c>
      <c r="PJ170" s="406">
        <f t="shared" si="190"/>
        <v>0</v>
      </c>
      <c r="PK170" s="368">
        <f t="shared" si="191"/>
        <v>0</v>
      </c>
      <c r="PL170" s="409" t="s">
        <v>338</v>
      </c>
      <c r="PM170" s="373" t="s">
        <v>338</v>
      </c>
      <c r="PN170" s="406">
        <f t="shared" si="192"/>
        <v>0</v>
      </c>
      <c r="PO170" s="368">
        <f t="shared" si="193"/>
        <v>0</v>
      </c>
      <c r="PR170" s="1"/>
    </row>
    <row r="171" spans="2:434" s="26" customFormat="1" ht="16.5" customHeight="1" x14ac:dyDescent="0.25">
      <c r="B171" s="118" t="s">
        <v>361</v>
      </c>
      <c r="C171" s="1094"/>
      <c r="D171" s="1095"/>
      <c r="E171" s="320"/>
      <c r="F171" s="656">
        <v>1</v>
      </c>
      <c r="G171" s="321"/>
      <c r="H171" s="122"/>
      <c r="I171" s="112">
        <f>INT(ROUND(F171,2)*(IF(RIGHT(G171,1)="*",data!$J$3*H171+(IF(H171&gt;0, data!$K$3,0)),(IF(G171&gt;0,data!$J$3*RIGHT(G171,5)+data!$K$3,0)))))</f>
        <v>0</v>
      </c>
      <c r="J171" s="112">
        <f t="shared" si="128"/>
        <v>0</v>
      </c>
      <c r="K171" s="112"/>
      <c r="L171" s="317"/>
      <c r="M171" s="316"/>
      <c r="N171" s="112">
        <f>INT(ROUND(F171,2)*(IF(J171&gt;0,(IF(L171="ano",data!$J$6,0)),0)))</f>
        <v>0</v>
      </c>
      <c r="O171" s="114">
        <f t="shared" si="125"/>
        <v>0</v>
      </c>
      <c r="P171" s="123">
        <f t="shared" si="126"/>
        <v>0</v>
      </c>
      <c r="R171" s="116" t="str">
        <f t="shared" si="123"/>
        <v/>
      </c>
      <c r="S171" s="688"/>
      <c r="T171" s="117" t="s">
        <v>338</v>
      </c>
      <c r="U171" s="377" t="str">
        <f t="shared" si="124"/>
        <v/>
      </c>
      <c r="V171" s="26">
        <f t="shared" si="127"/>
        <v>0</v>
      </c>
      <c r="W171" s="26">
        <f t="shared" si="129"/>
        <v>0</v>
      </c>
      <c r="X171" s="26">
        <f>IF(OR(G171=data!$I$18,G171=data!$I$19,G171=data!$I$20,G171=data!$I$21,G171=data!$I$22,G171=data!$I$23,G171=data!$I$24,G171=data!$I$25,G171=data!$I$26,G171=data!$I$27,G171=data!$I$28,G171=data!$I$29,G171=data!$I$30,G171=data!$I$31,G171=data!$I$32,G171=data!$I$33,G171=data!$I$34,G171=data!$I$35,G171=data!$I$36,G171=data!$I$37,G171=data!$I$38,G171=data!$I$39,G171=data!$I$40,G171=data!$I$41,G171=data!$I$42,G171=data!$I$43,G171=data!$I$44),1,0)</f>
        <v>0</v>
      </c>
      <c r="Z171" s="176" t="s">
        <v>297</v>
      </c>
      <c r="AA171" s="10"/>
      <c r="AB171" s="10"/>
      <c r="AC171" s="168">
        <v>160</v>
      </c>
      <c r="AD171" s="328"/>
      <c r="AE171" s="223"/>
      <c r="AF171" s="168">
        <v>160</v>
      </c>
      <c r="AG171" s="328"/>
      <c r="AH171" s="223"/>
      <c r="AI171" s="168">
        <v>160</v>
      </c>
      <c r="AJ171" s="328"/>
      <c r="AK171" s="223"/>
      <c r="AL171" s="168">
        <v>160</v>
      </c>
      <c r="AM171" s="328"/>
      <c r="AN171" s="223"/>
      <c r="AO171" s="168">
        <v>160</v>
      </c>
      <c r="AP171" s="328"/>
      <c r="AQ171" s="223"/>
      <c r="AR171" s="168">
        <v>160</v>
      </c>
      <c r="AS171" s="328"/>
      <c r="AT171" s="223"/>
      <c r="AU171" s="168">
        <v>160</v>
      </c>
      <c r="AV171" s="328"/>
      <c r="AW171" s="223"/>
      <c r="AX171" s="168">
        <v>160</v>
      </c>
      <c r="AY171" s="328"/>
      <c r="AZ171" s="223"/>
      <c r="BA171" s="168">
        <v>160</v>
      </c>
      <c r="BB171" s="328"/>
      <c r="BC171" s="223"/>
      <c r="BD171" s="168">
        <v>160</v>
      </c>
      <c r="BE171" s="328"/>
      <c r="BF171" s="223"/>
      <c r="BG171" s="168">
        <v>160</v>
      </c>
      <c r="BH171" s="328"/>
      <c r="BI171" s="223"/>
      <c r="BJ171" s="168">
        <v>160</v>
      </c>
      <c r="BK171" s="328"/>
      <c r="BL171" s="223"/>
      <c r="BM171" s="280">
        <f t="shared" si="130"/>
        <v>0</v>
      </c>
      <c r="BN171" s="279">
        <f t="shared" si="131"/>
        <v>0</v>
      </c>
      <c r="BO171" s="280">
        <f t="shared" si="132"/>
        <v>0</v>
      </c>
      <c r="BP171" s="281">
        <f t="shared" si="133"/>
        <v>0</v>
      </c>
      <c r="BQ171" s="1"/>
      <c r="BR171" s="1"/>
      <c r="BS171" s="164">
        <v>160</v>
      </c>
      <c r="BT171" s="327"/>
      <c r="BU171" s="177"/>
      <c r="BV171" s="164">
        <v>160</v>
      </c>
      <c r="BW171" s="327"/>
      <c r="BX171" s="177"/>
      <c r="BY171" s="164">
        <v>160</v>
      </c>
      <c r="BZ171" s="327"/>
      <c r="CA171" s="177"/>
      <c r="CB171" s="164">
        <v>160</v>
      </c>
      <c r="CC171" s="327"/>
      <c r="CD171" s="177"/>
      <c r="CE171" s="164">
        <v>160</v>
      </c>
      <c r="CF171" s="327"/>
      <c r="CG171" s="177"/>
      <c r="CH171" s="164">
        <v>160</v>
      </c>
      <c r="CI171" s="327"/>
      <c r="CJ171" s="177"/>
      <c r="CK171" s="164">
        <v>160</v>
      </c>
      <c r="CL171" s="327"/>
      <c r="CM171" s="177"/>
      <c r="CN171" s="164">
        <v>160</v>
      </c>
      <c r="CO171" s="327"/>
      <c r="CP171" s="177"/>
      <c r="CQ171" s="164">
        <v>160</v>
      </c>
      <c r="CR171" s="327"/>
      <c r="CS171" s="177"/>
      <c r="CT171" s="164">
        <v>160</v>
      </c>
      <c r="CU171" s="327"/>
      <c r="CV171" s="177"/>
      <c r="CW171" s="164">
        <v>160</v>
      </c>
      <c r="CX171" s="327"/>
      <c r="CY171" s="177"/>
      <c r="CZ171" s="164">
        <v>160</v>
      </c>
      <c r="DA171" s="327"/>
      <c r="DB171" s="177"/>
      <c r="DC171" s="278">
        <f t="shared" si="134"/>
        <v>0</v>
      </c>
      <c r="DD171" s="279">
        <f t="shared" si="135"/>
        <v>0</v>
      </c>
      <c r="DE171" s="280">
        <f t="shared" si="136"/>
        <v>0</v>
      </c>
      <c r="DF171" s="281">
        <f t="shared" si="137"/>
        <v>0</v>
      </c>
      <c r="DG171" s="1"/>
      <c r="DH171" s="1"/>
      <c r="DI171" s="164">
        <v>160</v>
      </c>
      <c r="DJ171" s="327"/>
      <c r="DK171" s="177"/>
      <c r="DL171" s="164">
        <v>160</v>
      </c>
      <c r="DM171" s="327"/>
      <c r="DN171" s="177"/>
      <c r="DO171" s="164">
        <v>160</v>
      </c>
      <c r="DP171" s="327"/>
      <c r="DQ171" s="177"/>
      <c r="DR171" s="164">
        <v>160</v>
      </c>
      <c r="DS171" s="327"/>
      <c r="DT171" s="177"/>
      <c r="DU171" s="164">
        <v>160</v>
      </c>
      <c r="DV171" s="327"/>
      <c r="DW171" s="177"/>
      <c r="DX171" s="164">
        <v>160</v>
      </c>
      <c r="DY171" s="327"/>
      <c r="DZ171" s="177"/>
      <c r="EA171" s="164">
        <v>160</v>
      </c>
      <c r="EB171" s="327"/>
      <c r="EC171" s="177"/>
      <c r="ED171" s="164">
        <v>160</v>
      </c>
      <c r="EE171" s="327"/>
      <c r="EF171" s="177"/>
      <c r="EG171" s="164">
        <v>160</v>
      </c>
      <c r="EH171" s="327"/>
      <c r="EI171" s="177"/>
      <c r="EJ171" s="164">
        <v>160</v>
      </c>
      <c r="EK171" s="327"/>
      <c r="EL171" s="177"/>
      <c r="EM171" s="164">
        <v>160</v>
      </c>
      <c r="EN171" s="327"/>
      <c r="EO171" s="177"/>
      <c r="EP171" s="164">
        <v>160</v>
      </c>
      <c r="EQ171" s="327"/>
      <c r="ER171" s="177"/>
      <c r="ES171" s="278">
        <f t="shared" si="138"/>
        <v>0</v>
      </c>
      <c r="ET171" s="279">
        <f t="shared" si="139"/>
        <v>0</v>
      </c>
      <c r="EU171" s="280">
        <f t="shared" si="140"/>
        <v>0</v>
      </c>
      <c r="EV171" s="281">
        <f t="shared" si="141"/>
        <v>0</v>
      </c>
      <c r="EW171" s="1"/>
      <c r="EX171" s="1"/>
      <c r="EY171" s="164">
        <v>160</v>
      </c>
      <c r="EZ171" s="327"/>
      <c r="FA171" s="177"/>
      <c r="FB171" s="164">
        <v>160</v>
      </c>
      <c r="FC171" s="327"/>
      <c r="FD171" s="177"/>
      <c r="FE171" s="164">
        <v>160</v>
      </c>
      <c r="FF171" s="327"/>
      <c r="FG171" s="177"/>
      <c r="FH171" s="164">
        <v>160</v>
      </c>
      <c r="FI171" s="327"/>
      <c r="FJ171" s="177"/>
      <c r="FK171" s="164">
        <v>160</v>
      </c>
      <c r="FL171" s="327"/>
      <c r="FM171" s="177"/>
      <c r="FN171" s="164">
        <v>160</v>
      </c>
      <c r="FO171" s="327"/>
      <c r="FP171" s="177"/>
      <c r="FQ171" s="164">
        <v>160</v>
      </c>
      <c r="FR171" s="327"/>
      <c r="FS171" s="177"/>
      <c r="FT171" s="164">
        <v>160</v>
      </c>
      <c r="FU171" s="327"/>
      <c r="FV171" s="177"/>
      <c r="FW171" s="164">
        <v>160</v>
      </c>
      <c r="FX171" s="327"/>
      <c r="FY171" s="177"/>
      <c r="FZ171" s="164">
        <v>160</v>
      </c>
      <c r="GA171" s="327"/>
      <c r="GB171" s="177"/>
      <c r="GC171" s="164">
        <v>160</v>
      </c>
      <c r="GD171" s="327"/>
      <c r="GE171" s="177"/>
      <c r="GF171" s="164">
        <v>160</v>
      </c>
      <c r="GG171" s="327"/>
      <c r="GH171" s="177"/>
      <c r="GI171" s="278">
        <f t="shared" si="142"/>
        <v>0</v>
      </c>
      <c r="GJ171" s="279">
        <f t="shared" si="143"/>
        <v>0</v>
      </c>
      <c r="GK171" s="280">
        <f t="shared" si="144"/>
        <v>0</v>
      </c>
      <c r="GL171" s="281">
        <f t="shared" si="145"/>
        <v>0</v>
      </c>
      <c r="GM171" s="1"/>
      <c r="GN171" s="1"/>
      <c r="GO171" s="164">
        <v>160</v>
      </c>
      <c r="GP171" s="327"/>
      <c r="GQ171" s="177"/>
      <c r="GR171" s="164">
        <v>160</v>
      </c>
      <c r="GS171" s="327"/>
      <c r="GT171" s="177"/>
      <c r="GU171" s="164">
        <v>160</v>
      </c>
      <c r="GV171" s="327"/>
      <c r="GW171" s="177"/>
      <c r="GX171" s="164">
        <v>160</v>
      </c>
      <c r="GY171" s="327"/>
      <c r="GZ171" s="177"/>
      <c r="HA171" s="164">
        <v>160</v>
      </c>
      <c r="HB171" s="327"/>
      <c r="HC171" s="177"/>
      <c r="HD171" s="164">
        <v>160</v>
      </c>
      <c r="HE171" s="327"/>
      <c r="HF171" s="177"/>
      <c r="HG171" s="164">
        <v>160</v>
      </c>
      <c r="HH171" s="327"/>
      <c r="HI171" s="177"/>
      <c r="HJ171" s="164">
        <v>160</v>
      </c>
      <c r="HK171" s="327"/>
      <c r="HL171" s="177"/>
      <c r="HM171" s="164">
        <v>160</v>
      </c>
      <c r="HN171" s="327"/>
      <c r="HO171" s="177"/>
      <c r="HP171" s="164">
        <v>160</v>
      </c>
      <c r="HQ171" s="327"/>
      <c r="HR171" s="177"/>
      <c r="HS171" s="164">
        <v>160</v>
      </c>
      <c r="HT171" s="327"/>
      <c r="HU171" s="177"/>
      <c r="HV171" s="164">
        <v>160</v>
      </c>
      <c r="HW171" s="327"/>
      <c r="HX171" s="177"/>
      <c r="HY171" s="278">
        <f t="shared" si="146"/>
        <v>0</v>
      </c>
      <c r="HZ171" s="279">
        <f t="shared" si="147"/>
        <v>0</v>
      </c>
      <c r="IA171" s="280">
        <f t="shared" si="148"/>
        <v>0</v>
      </c>
      <c r="IB171" s="281">
        <f t="shared" si="149"/>
        <v>0</v>
      </c>
      <c r="IC171" s="1"/>
      <c r="ID171" s="1"/>
      <c r="IE171" s="164">
        <v>160</v>
      </c>
      <c r="IF171" s="327"/>
      <c r="IG171" s="177"/>
      <c r="IH171" s="164">
        <v>160</v>
      </c>
      <c r="II171" s="327"/>
      <c r="IJ171" s="177"/>
      <c r="IK171" s="164">
        <v>160</v>
      </c>
      <c r="IL171" s="327"/>
      <c r="IM171" s="177"/>
      <c r="IN171" s="164">
        <v>160</v>
      </c>
      <c r="IO171" s="327"/>
      <c r="IP171" s="177"/>
      <c r="IQ171" s="164">
        <v>160</v>
      </c>
      <c r="IR171" s="327"/>
      <c r="IS171" s="177"/>
      <c r="IT171" s="164">
        <v>160</v>
      </c>
      <c r="IU171" s="327"/>
      <c r="IV171" s="177"/>
      <c r="IW171" s="164">
        <v>160</v>
      </c>
      <c r="IX171" s="327"/>
      <c r="IY171" s="177"/>
      <c r="IZ171" s="164">
        <v>160</v>
      </c>
      <c r="JA171" s="327"/>
      <c r="JB171" s="177"/>
      <c r="JC171" s="164">
        <v>160</v>
      </c>
      <c r="JD171" s="327"/>
      <c r="JE171" s="177"/>
      <c r="JF171" s="164">
        <v>160</v>
      </c>
      <c r="JG171" s="327"/>
      <c r="JH171" s="177"/>
      <c r="JI171" s="164">
        <v>160</v>
      </c>
      <c r="JJ171" s="327"/>
      <c r="JK171" s="177"/>
      <c r="JL171" s="164">
        <v>160</v>
      </c>
      <c r="JM171" s="327"/>
      <c r="JN171" s="177"/>
      <c r="JO171" s="278">
        <f t="shared" si="150"/>
        <v>0</v>
      </c>
      <c r="JP171" s="279">
        <f t="shared" si="151"/>
        <v>0</v>
      </c>
      <c r="JQ171" s="280">
        <f t="shared" si="152"/>
        <v>0</v>
      </c>
      <c r="JR171" s="281">
        <f t="shared" si="153"/>
        <v>0</v>
      </c>
      <c r="JS171" s="1"/>
      <c r="JT171" s="1"/>
      <c r="JU171" s="164">
        <v>160</v>
      </c>
      <c r="JV171" s="327"/>
      <c r="JW171" s="177"/>
      <c r="JX171" s="164">
        <v>160</v>
      </c>
      <c r="JY171" s="327"/>
      <c r="JZ171" s="177"/>
      <c r="KA171" s="164">
        <v>160</v>
      </c>
      <c r="KB171" s="327"/>
      <c r="KC171" s="177"/>
      <c r="KD171" s="164">
        <v>160</v>
      </c>
      <c r="KE171" s="327"/>
      <c r="KF171" s="177"/>
      <c r="KG171" s="164">
        <v>160</v>
      </c>
      <c r="KH171" s="327"/>
      <c r="KI171" s="177"/>
      <c r="KJ171" s="164">
        <v>160</v>
      </c>
      <c r="KK171" s="327"/>
      <c r="KL171" s="177"/>
      <c r="KM171" s="164">
        <v>160</v>
      </c>
      <c r="KN171" s="327"/>
      <c r="KO171" s="177"/>
      <c r="KP171" s="164">
        <v>160</v>
      </c>
      <c r="KQ171" s="327"/>
      <c r="KR171" s="177"/>
      <c r="KS171" s="164">
        <v>160</v>
      </c>
      <c r="KT171" s="327"/>
      <c r="KU171" s="177"/>
      <c r="KV171" s="164">
        <v>160</v>
      </c>
      <c r="KW171" s="327"/>
      <c r="KX171" s="177"/>
      <c r="KY171" s="164">
        <v>160</v>
      </c>
      <c r="KZ171" s="327"/>
      <c r="LA171" s="177"/>
      <c r="LB171" s="164">
        <v>160</v>
      </c>
      <c r="LC171" s="327"/>
      <c r="LD171" s="177"/>
      <c r="LE171" s="278">
        <f t="shared" si="154"/>
        <v>0</v>
      </c>
      <c r="LF171" s="279">
        <f t="shared" si="155"/>
        <v>0</v>
      </c>
      <c r="LG171" s="280">
        <f t="shared" si="156"/>
        <v>0</v>
      </c>
      <c r="LH171" s="281">
        <f t="shared" si="157"/>
        <v>0</v>
      </c>
      <c r="LI171" s="1"/>
      <c r="LJ171" s="1"/>
      <c r="LK171" s="164">
        <v>160</v>
      </c>
      <c r="LL171" s="327"/>
      <c r="LM171" s="177"/>
      <c r="LN171" s="164">
        <v>160</v>
      </c>
      <c r="LO171" s="327"/>
      <c r="LP171" s="177"/>
      <c r="LQ171" s="164">
        <v>160</v>
      </c>
      <c r="LR171" s="327"/>
      <c r="LS171" s="177"/>
      <c r="LT171" s="164">
        <v>160</v>
      </c>
      <c r="LU171" s="327"/>
      <c r="LV171" s="177"/>
      <c r="LW171" s="164">
        <v>160</v>
      </c>
      <c r="LX171" s="327"/>
      <c r="LY171" s="177"/>
      <c r="LZ171" s="164">
        <v>160</v>
      </c>
      <c r="MA171" s="327"/>
      <c r="MB171" s="177"/>
      <c r="MC171" s="164">
        <v>160</v>
      </c>
      <c r="MD171" s="327"/>
      <c r="ME171" s="177"/>
      <c r="MF171" s="164">
        <v>160</v>
      </c>
      <c r="MG171" s="327"/>
      <c r="MH171" s="177"/>
      <c r="MI171" s="164">
        <v>160</v>
      </c>
      <c r="MJ171" s="327"/>
      <c r="MK171" s="177"/>
      <c r="ML171" s="164">
        <v>160</v>
      </c>
      <c r="MM171" s="327"/>
      <c r="MN171" s="177"/>
      <c r="MO171" s="164">
        <v>160</v>
      </c>
      <c r="MP171" s="327"/>
      <c r="MQ171" s="177"/>
      <c r="MR171" s="164">
        <v>160</v>
      </c>
      <c r="MS171" s="327"/>
      <c r="MT171" s="177"/>
      <c r="MU171" s="278">
        <f t="shared" si="158"/>
        <v>0</v>
      </c>
      <c r="MV171" s="279">
        <f t="shared" si="159"/>
        <v>0</v>
      </c>
      <c r="MW171" s="280">
        <f t="shared" si="160"/>
        <v>0</v>
      </c>
      <c r="MX171" s="281">
        <f t="shared" si="161"/>
        <v>0</v>
      </c>
      <c r="MY171" s="1"/>
      <c r="MZ171" s="1"/>
      <c r="NA171" s="164">
        <v>160</v>
      </c>
      <c r="NB171" s="327"/>
      <c r="NC171" s="177"/>
      <c r="ND171" s="164">
        <v>160</v>
      </c>
      <c r="NE171" s="327"/>
      <c r="NF171" s="177"/>
      <c r="NG171" s="164">
        <v>160</v>
      </c>
      <c r="NH171" s="327"/>
      <c r="NI171" s="177"/>
      <c r="NJ171" s="164">
        <v>160</v>
      </c>
      <c r="NK171" s="327"/>
      <c r="NL171" s="177"/>
      <c r="NM171" s="164">
        <v>160</v>
      </c>
      <c r="NN171" s="327"/>
      <c r="NO171" s="177"/>
      <c r="NP171" s="164">
        <v>160</v>
      </c>
      <c r="NQ171" s="327"/>
      <c r="NR171" s="177"/>
      <c r="NS171" s="164">
        <v>160</v>
      </c>
      <c r="NT171" s="327"/>
      <c r="NU171" s="177"/>
      <c r="NV171" s="164">
        <v>160</v>
      </c>
      <c r="NW171" s="327"/>
      <c r="NX171" s="177"/>
      <c r="NY171" s="164">
        <v>160</v>
      </c>
      <c r="NZ171" s="327"/>
      <c r="OA171" s="177"/>
      <c r="OB171" s="164">
        <v>160</v>
      </c>
      <c r="OC171" s="327"/>
      <c r="OD171" s="177"/>
      <c r="OE171" s="164">
        <v>160</v>
      </c>
      <c r="OF171" s="327"/>
      <c r="OG171" s="177"/>
      <c r="OH171" s="164">
        <v>160</v>
      </c>
      <c r="OI171" s="327"/>
      <c r="OJ171" s="177"/>
      <c r="OK171" s="278">
        <f t="shared" si="162"/>
        <v>0</v>
      </c>
      <c r="OL171" s="279">
        <f t="shared" si="163"/>
        <v>0</v>
      </c>
      <c r="OM171" s="280">
        <f t="shared" si="164"/>
        <v>0</v>
      </c>
      <c r="ON171" s="281">
        <f t="shared" si="165"/>
        <v>0</v>
      </c>
      <c r="OO171" s="1"/>
      <c r="OP171" s="1"/>
      <c r="OQ171" s="283" t="s">
        <v>297</v>
      </c>
      <c r="OR171" s="354">
        <v>160</v>
      </c>
      <c r="OS171" s="327"/>
      <c r="OT171" s="177"/>
      <c r="OU171" s="278">
        <f t="shared" si="166"/>
        <v>0</v>
      </c>
      <c r="OV171" s="281">
        <f t="shared" si="167"/>
        <v>0</v>
      </c>
      <c r="OW171" s="280">
        <f t="shared" si="168"/>
        <v>0</v>
      </c>
      <c r="OX171" s="281">
        <f t="shared" si="169"/>
        <v>0</v>
      </c>
      <c r="OY171" s="293"/>
      <c r="OZ171" s="1"/>
      <c r="PA171" s="1"/>
      <c r="PB171" s="274">
        <f t="shared" si="182"/>
        <v>0</v>
      </c>
      <c r="PC171" s="275">
        <f t="shared" si="183"/>
        <v>0</v>
      </c>
      <c r="PD171" s="280">
        <f t="shared" si="184"/>
        <v>0</v>
      </c>
      <c r="PE171" s="281">
        <f t="shared" si="185"/>
        <v>0</v>
      </c>
      <c r="PF171" s="276">
        <f t="shared" si="186"/>
        <v>0</v>
      </c>
      <c r="PG171" s="277">
        <f t="shared" si="187"/>
        <v>0</v>
      </c>
      <c r="PH171" s="280">
        <f t="shared" si="188"/>
        <v>0</v>
      </c>
      <c r="PI171" s="279">
        <f t="shared" si="189"/>
        <v>0</v>
      </c>
      <c r="PJ171" s="406">
        <f t="shared" si="190"/>
        <v>0</v>
      </c>
      <c r="PK171" s="368">
        <f t="shared" si="191"/>
        <v>0</v>
      </c>
      <c r="PL171" s="409" t="s">
        <v>338</v>
      </c>
      <c r="PM171" s="373" t="s">
        <v>338</v>
      </c>
      <c r="PN171" s="406">
        <f t="shared" si="192"/>
        <v>0</v>
      </c>
      <c r="PO171" s="368">
        <f t="shared" si="193"/>
        <v>0</v>
      </c>
      <c r="PR171" s="1"/>
    </row>
    <row r="172" spans="2:434" s="26" customFormat="1" ht="15" hidden="1" customHeight="1" x14ac:dyDescent="0.25">
      <c r="B172" s="118"/>
      <c r="C172" s="1092"/>
      <c r="D172" s="1093"/>
      <c r="E172" s="590"/>
      <c r="F172" s="656"/>
      <c r="G172" s="591"/>
      <c r="H172" s="119"/>
      <c r="I172" s="112">
        <f>INT(ROUND(F172,2)*(IF(RIGHT(G172,1)="*",data!$J$3*H172+(IF(H172&gt;0, data!$K$3,0)),(IF(G172&gt;0,data!$J$3*RIGHT(G172,5)+data!$K$3,0)))))</f>
        <v>0</v>
      </c>
      <c r="J172" s="112">
        <f t="shared" si="128"/>
        <v>0</v>
      </c>
      <c r="K172" s="112"/>
      <c r="L172" s="537"/>
      <c r="M172" s="536"/>
      <c r="N172" s="112">
        <f>INT(ROUND(F172,2)*(IF(J172&gt;0,(IF(L172="ano",data!$J$6,0)),0)))</f>
        <v>0</v>
      </c>
      <c r="O172" s="114">
        <f t="shared" si="125"/>
        <v>0</v>
      </c>
      <c r="P172" s="123">
        <f t="shared" si="126"/>
        <v>0</v>
      </c>
      <c r="R172" s="116" t="str">
        <f t="shared" si="123"/>
        <v/>
      </c>
      <c r="S172" s="688"/>
      <c r="T172" s="117" t="s">
        <v>338</v>
      </c>
      <c r="U172" s="377" t="str">
        <f t="shared" si="124"/>
        <v/>
      </c>
      <c r="V172" s="26">
        <f t="shared" si="127"/>
        <v>0</v>
      </c>
      <c r="W172" s="26">
        <f t="shared" si="129"/>
        <v>0</v>
      </c>
      <c r="X172" s="26">
        <f>IF(OR(G172=data!$I$18,G172=data!$I$19,G172=data!$I$20,G172=data!$I$21,G172=data!$I$22,G172=data!$I$23,G172=data!$I$24,G172=data!$I$25,G172=data!$I$26,G172=data!$I$27,G172=data!$I$28,G172=data!$I$29,G172=data!$I$30,G172=data!$I$31,G172=data!$I$32,G172=data!$I$33,G172=data!$I$34,G172=data!$I$35,G172=data!$I$36,G172=data!$I$37,G172=data!$I$38,G172=data!$I$39,G172=data!$I$40,G172=data!$I$41,G172=data!$I$42,G172=data!$I$43,G172=data!$I$44),1,0)</f>
        <v>0</v>
      </c>
      <c r="Z172" s="173" t="s">
        <v>297</v>
      </c>
      <c r="AA172" s="10"/>
      <c r="AB172" s="10"/>
      <c r="AC172" s="560">
        <v>160</v>
      </c>
      <c r="AD172" s="561"/>
      <c r="AE172" s="562"/>
      <c r="AF172" s="560">
        <v>160</v>
      </c>
      <c r="AG172" s="561"/>
      <c r="AH172" s="562"/>
      <c r="AI172" s="560">
        <v>160</v>
      </c>
      <c r="AJ172" s="561"/>
      <c r="AK172" s="562"/>
      <c r="AL172" s="560">
        <v>160</v>
      </c>
      <c r="AM172" s="561"/>
      <c r="AN172" s="562"/>
      <c r="AO172" s="560">
        <v>160</v>
      </c>
      <c r="AP172" s="561"/>
      <c r="AQ172" s="562"/>
      <c r="AR172" s="560">
        <v>160</v>
      </c>
      <c r="AS172" s="561"/>
      <c r="AT172" s="562"/>
      <c r="AU172" s="560">
        <v>160</v>
      </c>
      <c r="AV172" s="561"/>
      <c r="AW172" s="562"/>
      <c r="AX172" s="560">
        <v>160</v>
      </c>
      <c r="AY172" s="561"/>
      <c r="AZ172" s="562"/>
      <c r="BA172" s="560">
        <v>160</v>
      </c>
      <c r="BB172" s="561"/>
      <c r="BC172" s="562"/>
      <c r="BD172" s="560">
        <v>160</v>
      </c>
      <c r="BE172" s="561"/>
      <c r="BF172" s="562"/>
      <c r="BG172" s="560">
        <v>160</v>
      </c>
      <c r="BH172" s="561"/>
      <c r="BI172" s="562"/>
      <c r="BJ172" s="560">
        <v>160</v>
      </c>
      <c r="BK172" s="561"/>
      <c r="BL172" s="562"/>
      <c r="BM172" s="280">
        <f t="shared" si="130"/>
        <v>0</v>
      </c>
      <c r="BN172" s="279">
        <f t="shared" si="131"/>
        <v>0</v>
      </c>
      <c r="BO172" s="280">
        <f t="shared" si="132"/>
        <v>0</v>
      </c>
      <c r="BP172" s="281">
        <f t="shared" si="133"/>
        <v>0</v>
      </c>
      <c r="BQ172" s="1"/>
      <c r="BR172" s="1"/>
      <c r="BS172" s="174">
        <v>160</v>
      </c>
      <c r="BT172" s="573"/>
      <c r="BU172" s="175"/>
      <c r="BV172" s="174">
        <v>160</v>
      </c>
      <c r="BW172" s="573"/>
      <c r="BX172" s="175"/>
      <c r="BY172" s="174">
        <v>160</v>
      </c>
      <c r="BZ172" s="573"/>
      <c r="CA172" s="175"/>
      <c r="CB172" s="174">
        <v>160</v>
      </c>
      <c r="CC172" s="573"/>
      <c r="CD172" s="175"/>
      <c r="CE172" s="174">
        <v>160</v>
      </c>
      <c r="CF172" s="573"/>
      <c r="CG172" s="175"/>
      <c r="CH172" s="174">
        <v>160</v>
      </c>
      <c r="CI172" s="573"/>
      <c r="CJ172" s="175"/>
      <c r="CK172" s="174">
        <v>160</v>
      </c>
      <c r="CL172" s="573"/>
      <c r="CM172" s="175"/>
      <c r="CN172" s="174">
        <v>160</v>
      </c>
      <c r="CO172" s="573"/>
      <c r="CP172" s="175"/>
      <c r="CQ172" s="174">
        <v>160</v>
      </c>
      <c r="CR172" s="573"/>
      <c r="CS172" s="175"/>
      <c r="CT172" s="174">
        <v>160</v>
      </c>
      <c r="CU172" s="573"/>
      <c r="CV172" s="175"/>
      <c r="CW172" s="174">
        <v>160</v>
      </c>
      <c r="CX172" s="573"/>
      <c r="CY172" s="175"/>
      <c r="CZ172" s="174">
        <v>160</v>
      </c>
      <c r="DA172" s="573"/>
      <c r="DB172" s="175"/>
      <c r="DC172" s="278">
        <f t="shared" si="134"/>
        <v>0</v>
      </c>
      <c r="DD172" s="279">
        <f t="shared" si="135"/>
        <v>0</v>
      </c>
      <c r="DE172" s="280">
        <f t="shared" si="136"/>
        <v>0</v>
      </c>
      <c r="DF172" s="281">
        <f t="shared" si="137"/>
        <v>0</v>
      </c>
      <c r="DG172" s="1"/>
      <c r="DH172" s="1"/>
      <c r="DI172" s="174">
        <v>160</v>
      </c>
      <c r="DJ172" s="573"/>
      <c r="DK172" s="175"/>
      <c r="DL172" s="174">
        <v>160</v>
      </c>
      <c r="DM172" s="573"/>
      <c r="DN172" s="175"/>
      <c r="DO172" s="174">
        <v>160</v>
      </c>
      <c r="DP172" s="573"/>
      <c r="DQ172" s="175"/>
      <c r="DR172" s="174">
        <v>160</v>
      </c>
      <c r="DS172" s="573"/>
      <c r="DT172" s="175"/>
      <c r="DU172" s="174">
        <v>160</v>
      </c>
      <c r="DV172" s="573"/>
      <c r="DW172" s="175"/>
      <c r="DX172" s="174">
        <v>160</v>
      </c>
      <c r="DY172" s="573"/>
      <c r="DZ172" s="175"/>
      <c r="EA172" s="174">
        <v>160</v>
      </c>
      <c r="EB172" s="573"/>
      <c r="EC172" s="175"/>
      <c r="ED172" s="174">
        <v>160</v>
      </c>
      <c r="EE172" s="573"/>
      <c r="EF172" s="175"/>
      <c r="EG172" s="174">
        <v>160</v>
      </c>
      <c r="EH172" s="573"/>
      <c r="EI172" s="175"/>
      <c r="EJ172" s="174">
        <v>160</v>
      </c>
      <c r="EK172" s="573"/>
      <c r="EL172" s="175"/>
      <c r="EM172" s="174">
        <v>160</v>
      </c>
      <c r="EN172" s="573"/>
      <c r="EO172" s="175"/>
      <c r="EP172" s="174">
        <v>160</v>
      </c>
      <c r="EQ172" s="573"/>
      <c r="ER172" s="175"/>
      <c r="ES172" s="278">
        <f t="shared" si="138"/>
        <v>0</v>
      </c>
      <c r="ET172" s="279">
        <f t="shared" si="139"/>
        <v>0</v>
      </c>
      <c r="EU172" s="280">
        <f t="shared" si="140"/>
        <v>0</v>
      </c>
      <c r="EV172" s="281">
        <f t="shared" si="141"/>
        <v>0</v>
      </c>
      <c r="EW172" s="1"/>
      <c r="EX172" s="1"/>
      <c r="EY172" s="174">
        <v>160</v>
      </c>
      <c r="EZ172" s="573"/>
      <c r="FA172" s="175"/>
      <c r="FB172" s="174">
        <v>160</v>
      </c>
      <c r="FC172" s="573"/>
      <c r="FD172" s="175"/>
      <c r="FE172" s="174">
        <v>160</v>
      </c>
      <c r="FF172" s="573"/>
      <c r="FG172" s="175"/>
      <c r="FH172" s="174">
        <v>160</v>
      </c>
      <c r="FI172" s="573"/>
      <c r="FJ172" s="175"/>
      <c r="FK172" s="174">
        <v>160</v>
      </c>
      <c r="FL172" s="573"/>
      <c r="FM172" s="175"/>
      <c r="FN172" s="174">
        <v>160</v>
      </c>
      <c r="FO172" s="573"/>
      <c r="FP172" s="175"/>
      <c r="FQ172" s="174">
        <v>160</v>
      </c>
      <c r="FR172" s="573"/>
      <c r="FS172" s="175"/>
      <c r="FT172" s="174">
        <v>160</v>
      </c>
      <c r="FU172" s="573"/>
      <c r="FV172" s="175"/>
      <c r="FW172" s="174">
        <v>160</v>
      </c>
      <c r="FX172" s="573"/>
      <c r="FY172" s="175"/>
      <c r="FZ172" s="174">
        <v>160</v>
      </c>
      <c r="GA172" s="573"/>
      <c r="GB172" s="175"/>
      <c r="GC172" s="174">
        <v>160</v>
      </c>
      <c r="GD172" s="573"/>
      <c r="GE172" s="175"/>
      <c r="GF172" s="174">
        <v>160</v>
      </c>
      <c r="GG172" s="573"/>
      <c r="GH172" s="175"/>
      <c r="GI172" s="278">
        <f t="shared" si="142"/>
        <v>0</v>
      </c>
      <c r="GJ172" s="279">
        <f t="shared" si="143"/>
        <v>0</v>
      </c>
      <c r="GK172" s="280">
        <f t="shared" si="144"/>
        <v>0</v>
      </c>
      <c r="GL172" s="281">
        <f t="shared" si="145"/>
        <v>0</v>
      </c>
      <c r="GM172" s="1"/>
      <c r="GN172" s="1"/>
      <c r="GO172" s="174">
        <v>160</v>
      </c>
      <c r="GP172" s="573"/>
      <c r="GQ172" s="175"/>
      <c r="GR172" s="174">
        <v>160</v>
      </c>
      <c r="GS172" s="573"/>
      <c r="GT172" s="175"/>
      <c r="GU172" s="174">
        <v>160</v>
      </c>
      <c r="GV172" s="573"/>
      <c r="GW172" s="175"/>
      <c r="GX172" s="174">
        <v>160</v>
      </c>
      <c r="GY172" s="573"/>
      <c r="GZ172" s="175"/>
      <c r="HA172" s="174">
        <v>160</v>
      </c>
      <c r="HB172" s="573"/>
      <c r="HC172" s="175"/>
      <c r="HD172" s="174">
        <v>160</v>
      </c>
      <c r="HE172" s="573"/>
      <c r="HF172" s="175"/>
      <c r="HG172" s="174">
        <v>160</v>
      </c>
      <c r="HH172" s="573"/>
      <c r="HI172" s="175"/>
      <c r="HJ172" s="174">
        <v>160</v>
      </c>
      <c r="HK172" s="573"/>
      <c r="HL172" s="175"/>
      <c r="HM172" s="174">
        <v>160</v>
      </c>
      <c r="HN172" s="573"/>
      <c r="HO172" s="175"/>
      <c r="HP172" s="174">
        <v>160</v>
      </c>
      <c r="HQ172" s="573"/>
      <c r="HR172" s="175"/>
      <c r="HS172" s="174">
        <v>160</v>
      </c>
      <c r="HT172" s="573"/>
      <c r="HU172" s="175"/>
      <c r="HV172" s="174">
        <v>160</v>
      </c>
      <c r="HW172" s="573"/>
      <c r="HX172" s="175"/>
      <c r="HY172" s="278">
        <f t="shared" si="146"/>
        <v>0</v>
      </c>
      <c r="HZ172" s="279">
        <f t="shared" si="147"/>
        <v>0</v>
      </c>
      <c r="IA172" s="280">
        <f t="shared" si="148"/>
        <v>0</v>
      </c>
      <c r="IB172" s="281">
        <f t="shared" si="149"/>
        <v>0</v>
      </c>
      <c r="IC172" s="1"/>
      <c r="ID172" s="1"/>
      <c r="IE172" s="174">
        <v>160</v>
      </c>
      <c r="IF172" s="573"/>
      <c r="IG172" s="175"/>
      <c r="IH172" s="174">
        <v>160</v>
      </c>
      <c r="II172" s="573"/>
      <c r="IJ172" s="175"/>
      <c r="IK172" s="174">
        <v>160</v>
      </c>
      <c r="IL172" s="573"/>
      <c r="IM172" s="175"/>
      <c r="IN172" s="174">
        <v>160</v>
      </c>
      <c r="IO172" s="573"/>
      <c r="IP172" s="175"/>
      <c r="IQ172" s="174">
        <v>160</v>
      </c>
      <c r="IR172" s="573"/>
      <c r="IS172" s="175"/>
      <c r="IT172" s="174">
        <v>160</v>
      </c>
      <c r="IU172" s="573"/>
      <c r="IV172" s="175"/>
      <c r="IW172" s="174">
        <v>160</v>
      </c>
      <c r="IX172" s="573"/>
      <c r="IY172" s="175"/>
      <c r="IZ172" s="174">
        <v>160</v>
      </c>
      <c r="JA172" s="573"/>
      <c r="JB172" s="175"/>
      <c r="JC172" s="174">
        <v>160</v>
      </c>
      <c r="JD172" s="573"/>
      <c r="JE172" s="175"/>
      <c r="JF172" s="174">
        <v>160</v>
      </c>
      <c r="JG172" s="573"/>
      <c r="JH172" s="175"/>
      <c r="JI172" s="174">
        <v>160</v>
      </c>
      <c r="JJ172" s="573"/>
      <c r="JK172" s="175"/>
      <c r="JL172" s="174">
        <v>160</v>
      </c>
      <c r="JM172" s="573"/>
      <c r="JN172" s="175"/>
      <c r="JO172" s="278">
        <f t="shared" si="150"/>
        <v>0</v>
      </c>
      <c r="JP172" s="279">
        <f t="shared" si="151"/>
        <v>0</v>
      </c>
      <c r="JQ172" s="280">
        <f t="shared" si="152"/>
        <v>0</v>
      </c>
      <c r="JR172" s="281">
        <f t="shared" si="153"/>
        <v>0</v>
      </c>
      <c r="JS172" s="1"/>
      <c r="JT172" s="1"/>
      <c r="JU172" s="174">
        <v>160</v>
      </c>
      <c r="JV172" s="573"/>
      <c r="JW172" s="175"/>
      <c r="JX172" s="174">
        <v>160</v>
      </c>
      <c r="JY172" s="573"/>
      <c r="JZ172" s="175"/>
      <c r="KA172" s="174">
        <v>160</v>
      </c>
      <c r="KB172" s="573"/>
      <c r="KC172" s="175"/>
      <c r="KD172" s="174">
        <v>160</v>
      </c>
      <c r="KE172" s="573"/>
      <c r="KF172" s="175"/>
      <c r="KG172" s="174">
        <v>160</v>
      </c>
      <c r="KH172" s="573"/>
      <c r="KI172" s="175"/>
      <c r="KJ172" s="174">
        <v>160</v>
      </c>
      <c r="KK172" s="573"/>
      <c r="KL172" s="175"/>
      <c r="KM172" s="174">
        <v>160</v>
      </c>
      <c r="KN172" s="573"/>
      <c r="KO172" s="175"/>
      <c r="KP172" s="174">
        <v>160</v>
      </c>
      <c r="KQ172" s="573"/>
      <c r="KR172" s="175"/>
      <c r="KS172" s="174">
        <v>160</v>
      </c>
      <c r="KT172" s="573"/>
      <c r="KU172" s="175"/>
      <c r="KV172" s="174">
        <v>160</v>
      </c>
      <c r="KW172" s="573"/>
      <c r="KX172" s="175"/>
      <c r="KY172" s="174">
        <v>160</v>
      </c>
      <c r="KZ172" s="573"/>
      <c r="LA172" s="175"/>
      <c r="LB172" s="174">
        <v>160</v>
      </c>
      <c r="LC172" s="573"/>
      <c r="LD172" s="175"/>
      <c r="LE172" s="278">
        <f t="shared" si="154"/>
        <v>0</v>
      </c>
      <c r="LF172" s="279">
        <f t="shared" si="155"/>
        <v>0</v>
      </c>
      <c r="LG172" s="280">
        <f t="shared" si="156"/>
        <v>0</v>
      </c>
      <c r="LH172" s="281">
        <f t="shared" si="157"/>
        <v>0</v>
      </c>
      <c r="LI172" s="1"/>
      <c r="LJ172" s="1"/>
      <c r="LK172" s="174">
        <v>160</v>
      </c>
      <c r="LL172" s="573"/>
      <c r="LM172" s="175"/>
      <c r="LN172" s="174">
        <v>160</v>
      </c>
      <c r="LO172" s="573"/>
      <c r="LP172" s="175"/>
      <c r="LQ172" s="174">
        <v>160</v>
      </c>
      <c r="LR172" s="573"/>
      <c r="LS172" s="175"/>
      <c r="LT172" s="174">
        <v>160</v>
      </c>
      <c r="LU172" s="573"/>
      <c r="LV172" s="175"/>
      <c r="LW172" s="174">
        <v>160</v>
      </c>
      <c r="LX172" s="573"/>
      <c r="LY172" s="175"/>
      <c r="LZ172" s="174">
        <v>160</v>
      </c>
      <c r="MA172" s="573"/>
      <c r="MB172" s="175"/>
      <c r="MC172" s="174">
        <v>160</v>
      </c>
      <c r="MD172" s="573"/>
      <c r="ME172" s="175"/>
      <c r="MF172" s="174">
        <v>160</v>
      </c>
      <c r="MG172" s="573"/>
      <c r="MH172" s="175"/>
      <c r="MI172" s="174">
        <v>160</v>
      </c>
      <c r="MJ172" s="573"/>
      <c r="MK172" s="175"/>
      <c r="ML172" s="174">
        <v>160</v>
      </c>
      <c r="MM172" s="573"/>
      <c r="MN172" s="175"/>
      <c r="MO172" s="174">
        <v>160</v>
      </c>
      <c r="MP172" s="573"/>
      <c r="MQ172" s="175"/>
      <c r="MR172" s="174">
        <v>160</v>
      </c>
      <c r="MS172" s="573"/>
      <c r="MT172" s="175"/>
      <c r="MU172" s="278">
        <f t="shared" si="158"/>
        <v>0</v>
      </c>
      <c r="MV172" s="279">
        <f t="shared" si="159"/>
        <v>0</v>
      </c>
      <c r="MW172" s="280">
        <f t="shared" si="160"/>
        <v>0</v>
      </c>
      <c r="MX172" s="281">
        <f t="shared" si="161"/>
        <v>0</v>
      </c>
      <c r="MY172" s="1"/>
      <c r="MZ172" s="1"/>
      <c r="NA172" s="174">
        <v>160</v>
      </c>
      <c r="NB172" s="573"/>
      <c r="NC172" s="175"/>
      <c r="ND172" s="174">
        <v>160</v>
      </c>
      <c r="NE172" s="573"/>
      <c r="NF172" s="175"/>
      <c r="NG172" s="174">
        <v>160</v>
      </c>
      <c r="NH172" s="573"/>
      <c r="NI172" s="175"/>
      <c r="NJ172" s="174">
        <v>160</v>
      </c>
      <c r="NK172" s="573"/>
      <c r="NL172" s="175"/>
      <c r="NM172" s="174">
        <v>160</v>
      </c>
      <c r="NN172" s="573"/>
      <c r="NO172" s="175"/>
      <c r="NP172" s="174">
        <v>160</v>
      </c>
      <c r="NQ172" s="573"/>
      <c r="NR172" s="175"/>
      <c r="NS172" s="174">
        <v>160</v>
      </c>
      <c r="NT172" s="573"/>
      <c r="NU172" s="175"/>
      <c r="NV172" s="174">
        <v>160</v>
      </c>
      <c r="NW172" s="573"/>
      <c r="NX172" s="175"/>
      <c r="NY172" s="174">
        <v>160</v>
      </c>
      <c r="NZ172" s="573"/>
      <c r="OA172" s="175"/>
      <c r="OB172" s="174">
        <v>160</v>
      </c>
      <c r="OC172" s="573"/>
      <c r="OD172" s="175"/>
      <c r="OE172" s="174">
        <v>160</v>
      </c>
      <c r="OF172" s="573"/>
      <c r="OG172" s="175"/>
      <c r="OH172" s="174">
        <v>160</v>
      </c>
      <c r="OI172" s="573"/>
      <c r="OJ172" s="175"/>
      <c r="OK172" s="278">
        <f t="shared" si="162"/>
        <v>0</v>
      </c>
      <c r="OL172" s="279">
        <f t="shared" si="163"/>
        <v>0</v>
      </c>
      <c r="OM172" s="280">
        <f t="shared" si="164"/>
        <v>0</v>
      </c>
      <c r="ON172" s="281">
        <f t="shared" si="165"/>
        <v>0</v>
      </c>
      <c r="OO172" s="1"/>
      <c r="OP172" s="1"/>
      <c r="OQ172" s="571" t="s">
        <v>297</v>
      </c>
      <c r="OR172" s="577">
        <v>160</v>
      </c>
      <c r="OS172" s="573"/>
      <c r="OT172" s="175"/>
      <c r="OU172" s="278">
        <f t="shared" si="166"/>
        <v>0</v>
      </c>
      <c r="OV172" s="281">
        <f t="shared" si="167"/>
        <v>0</v>
      </c>
      <c r="OW172" s="280">
        <f t="shared" si="168"/>
        <v>0</v>
      </c>
      <c r="OX172" s="281">
        <f t="shared" si="169"/>
        <v>0</v>
      </c>
      <c r="OY172" s="574"/>
      <c r="OZ172" s="1"/>
      <c r="PA172" s="1"/>
      <c r="PB172" s="274">
        <f t="shared" si="182"/>
        <v>0</v>
      </c>
      <c r="PC172" s="275">
        <f t="shared" si="183"/>
        <v>0</v>
      </c>
      <c r="PD172" s="280">
        <f t="shared" si="184"/>
        <v>0</v>
      </c>
      <c r="PE172" s="281">
        <f t="shared" si="185"/>
        <v>0</v>
      </c>
      <c r="PF172" s="276">
        <f t="shared" si="186"/>
        <v>0</v>
      </c>
      <c r="PG172" s="277">
        <f t="shared" si="187"/>
        <v>0</v>
      </c>
      <c r="PH172" s="280">
        <f t="shared" si="188"/>
        <v>0</v>
      </c>
      <c r="PI172" s="279">
        <f t="shared" si="189"/>
        <v>0</v>
      </c>
      <c r="PJ172" s="406">
        <f t="shared" si="190"/>
        <v>0</v>
      </c>
      <c r="PK172" s="368">
        <f t="shared" si="191"/>
        <v>0</v>
      </c>
      <c r="PL172" s="409" t="s">
        <v>338</v>
      </c>
      <c r="PM172" s="373" t="s">
        <v>338</v>
      </c>
      <c r="PN172" s="406">
        <f t="shared" si="192"/>
        <v>0</v>
      </c>
      <c r="PO172" s="368">
        <f t="shared" si="193"/>
        <v>0</v>
      </c>
      <c r="PR172" s="1"/>
    </row>
    <row r="173" spans="2:434" s="26" customFormat="1" ht="16.5" customHeight="1" x14ac:dyDescent="0.25">
      <c r="B173" s="118" t="s">
        <v>362</v>
      </c>
      <c r="C173" s="1094"/>
      <c r="D173" s="1095"/>
      <c r="E173" s="320"/>
      <c r="F173" s="656">
        <v>1</v>
      </c>
      <c r="G173" s="321"/>
      <c r="H173" s="122"/>
      <c r="I173" s="112">
        <f>INT(ROUND(F173,2)*(IF(RIGHT(G173,1)="*",data!$J$3*H173+(IF(H173&gt;0, data!$K$3,0)),(IF(G173&gt;0,data!$J$3*RIGHT(G173,5)+data!$K$3,0)))))</f>
        <v>0</v>
      </c>
      <c r="J173" s="112">
        <f t="shared" si="128"/>
        <v>0</v>
      </c>
      <c r="K173" s="112"/>
      <c r="L173" s="317"/>
      <c r="M173" s="316"/>
      <c r="N173" s="112">
        <f>INT(ROUND(F173,2)*(IF(J173&gt;0,(IF(L173="ano",data!$J$6,0)),0)))</f>
        <v>0</v>
      </c>
      <c r="O173" s="114">
        <f t="shared" si="125"/>
        <v>0</v>
      </c>
      <c r="P173" s="123">
        <f t="shared" si="126"/>
        <v>0</v>
      </c>
      <c r="R173" s="116" t="str">
        <f t="shared" si="123"/>
        <v/>
      </c>
      <c r="S173" s="688"/>
      <c r="T173" s="117" t="s">
        <v>338</v>
      </c>
      <c r="U173" s="377" t="str">
        <f t="shared" si="124"/>
        <v/>
      </c>
      <c r="V173" s="26">
        <f t="shared" si="127"/>
        <v>0</v>
      </c>
      <c r="W173" s="26">
        <f t="shared" si="129"/>
        <v>0</v>
      </c>
      <c r="X173" s="26">
        <f>IF(OR(G173=data!$I$18,G173=data!$I$19,G173=data!$I$20,G173=data!$I$21,G173=data!$I$22,G173=data!$I$23,G173=data!$I$24,G173=data!$I$25,G173=data!$I$26,G173=data!$I$27,G173=data!$I$28,G173=data!$I$29,G173=data!$I$30,G173=data!$I$31,G173=data!$I$32,G173=data!$I$33,G173=data!$I$34,G173=data!$I$35,G173=data!$I$36,G173=data!$I$37,G173=data!$I$38,G173=data!$I$39,G173=data!$I$40,G173=data!$I$41,G173=data!$I$42,G173=data!$I$43,G173=data!$I$44),1,0)</f>
        <v>0</v>
      </c>
      <c r="Z173" s="176" t="s">
        <v>297</v>
      </c>
      <c r="AA173" s="10"/>
      <c r="AB173" s="10"/>
      <c r="AC173" s="168">
        <v>160</v>
      </c>
      <c r="AD173" s="328"/>
      <c r="AE173" s="223"/>
      <c r="AF173" s="168">
        <v>160</v>
      </c>
      <c r="AG173" s="328"/>
      <c r="AH173" s="223"/>
      <c r="AI173" s="168">
        <v>160</v>
      </c>
      <c r="AJ173" s="328"/>
      <c r="AK173" s="223"/>
      <c r="AL173" s="168">
        <v>160</v>
      </c>
      <c r="AM173" s="328"/>
      <c r="AN173" s="223"/>
      <c r="AO173" s="168">
        <v>160</v>
      </c>
      <c r="AP173" s="328"/>
      <c r="AQ173" s="223"/>
      <c r="AR173" s="168">
        <v>160</v>
      </c>
      <c r="AS173" s="328"/>
      <c r="AT173" s="223"/>
      <c r="AU173" s="168">
        <v>160</v>
      </c>
      <c r="AV173" s="328"/>
      <c r="AW173" s="223"/>
      <c r="AX173" s="168">
        <v>160</v>
      </c>
      <c r="AY173" s="328"/>
      <c r="AZ173" s="223"/>
      <c r="BA173" s="168">
        <v>160</v>
      </c>
      <c r="BB173" s="328"/>
      <c r="BC173" s="223"/>
      <c r="BD173" s="168">
        <v>160</v>
      </c>
      <c r="BE173" s="328"/>
      <c r="BF173" s="223"/>
      <c r="BG173" s="168">
        <v>160</v>
      </c>
      <c r="BH173" s="328"/>
      <c r="BI173" s="223"/>
      <c r="BJ173" s="168">
        <v>160</v>
      </c>
      <c r="BK173" s="328"/>
      <c r="BL173" s="223"/>
      <c r="BM173" s="280">
        <f t="shared" si="130"/>
        <v>0</v>
      </c>
      <c r="BN173" s="279">
        <f t="shared" si="131"/>
        <v>0</v>
      </c>
      <c r="BO173" s="280">
        <f t="shared" si="132"/>
        <v>0</v>
      </c>
      <c r="BP173" s="281">
        <f t="shared" si="133"/>
        <v>0</v>
      </c>
      <c r="BQ173" s="1"/>
      <c r="BR173" s="1"/>
      <c r="BS173" s="164">
        <v>160</v>
      </c>
      <c r="BT173" s="327"/>
      <c r="BU173" s="177"/>
      <c r="BV173" s="164">
        <v>160</v>
      </c>
      <c r="BW173" s="327"/>
      <c r="BX173" s="177"/>
      <c r="BY173" s="164">
        <v>160</v>
      </c>
      <c r="BZ173" s="327"/>
      <c r="CA173" s="177"/>
      <c r="CB173" s="164">
        <v>160</v>
      </c>
      <c r="CC173" s="327"/>
      <c r="CD173" s="177"/>
      <c r="CE173" s="164">
        <v>160</v>
      </c>
      <c r="CF173" s="327"/>
      <c r="CG173" s="177"/>
      <c r="CH173" s="164">
        <v>160</v>
      </c>
      <c r="CI173" s="327"/>
      <c r="CJ173" s="177"/>
      <c r="CK173" s="164">
        <v>160</v>
      </c>
      <c r="CL173" s="327"/>
      <c r="CM173" s="177"/>
      <c r="CN173" s="164">
        <v>160</v>
      </c>
      <c r="CO173" s="327"/>
      <c r="CP173" s="177"/>
      <c r="CQ173" s="164">
        <v>160</v>
      </c>
      <c r="CR173" s="327"/>
      <c r="CS173" s="177"/>
      <c r="CT173" s="164">
        <v>160</v>
      </c>
      <c r="CU173" s="327"/>
      <c r="CV173" s="177"/>
      <c r="CW173" s="164">
        <v>160</v>
      </c>
      <c r="CX173" s="327"/>
      <c r="CY173" s="177"/>
      <c r="CZ173" s="164">
        <v>160</v>
      </c>
      <c r="DA173" s="327"/>
      <c r="DB173" s="177"/>
      <c r="DC173" s="278">
        <f t="shared" si="134"/>
        <v>0</v>
      </c>
      <c r="DD173" s="279">
        <f t="shared" si="135"/>
        <v>0</v>
      </c>
      <c r="DE173" s="280">
        <f t="shared" si="136"/>
        <v>0</v>
      </c>
      <c r="DF173" s="281">
        <f t="shared" si="137"/>
        <v>0</v>
      </c>
      <c r="DG173" s="1"/>
      <c r="DH173" s="1"/>
      <c r="DI173" s="164">
        <v>160</v>
      </c>
      <c r="DJ173" s="327"/>
      <c r="DK173" s="177"/>
      <c r="DL173" s="164">
        <v>160</v>
      </c>
      <c r="DM173" s="327"/>
      <c r="DN173" s="177"/>
      <c r="DO173" s="164">
        <v>160</v>
      </c>
      <c r="DP173" s="327"/>
      <c r="DQ173" s="177"/>
      <c r="DR173" s="164">
        <v>160</v>
      </c>
      <c r="DS173" s="327"/>
      <c r="DT173" s="177"/>
      <c r="DU173" s="164">
        <v>160</v>
      </c>
      <c r="DV173" s="327"/>
      <c r="DW173" s="177"/>
      <c r="DX173" s="164">
        <v>160</v>
      </c>
      <c r="DY173" s="327"/>
      <c r="DZ173" s="177"/>
      <c r="EA173" s="164">
        <v>160</v>
      </c>
      <c r="EB173" s="327"/>
      <c r="EC173" s="177"/>
      <c r="ED173" s="164">
        <v>160</v>
      </c>
      <c r="EE173" s="327"/>
      <c r="EF173" s="177"/>
      <c r="EG173" s="164">
        <v>160</v>
      </c>
      <c r="EH173" s="327"/>
      <c r="EI173" s="177"/>
      <c r="EJ173" s="164">
        <v>160</v>
      </c>
      <c r="EK173" s="327"/>
      <c r="EL173" s="177"/>
      <c r="EM173" s="164">
        <v>160</v>
      </c>
      <c r="EN173" s="327"/>
      <c r="EO173" s="177"/>
      <c r="EP173" s="164">
        <v>160</v>
      </c>
      <c r="EQ173" s="327"/>
      <c r="ER173" s="177"/>
      <c r="ES173" s="278">
        <f t="shared" si="138"/>
        <v>0</v>
      </c>
      <c r="ET173" s="279">
        <f t="shared" si="139"/>
        <v>0</v>
      </c>
      <c r="EU173" s="280">
        <f t="shared" si="140"/>
        <v>0</v>
      </c>
      <c r="EV173" s="281">
        <f t="shared" si="141"/>
        <v>0</v>
      </c>
      <c r="EW173" s="1"/>
      <c r="EX173" s="1"/>
      <c r="EY173" s="164">
        <v>160</v>
      </c>
      <c r="EZ173" s="327"/>
      <c r="FA173" s="177"/>
      <c r="FB173" s="164">
        <v>160</v>
      </c>
      <c r="FC173" s="327"/>
      <c r="FD173" s="177"/>
      <c r="FE173" s="164">
        <v>160</v>
      </c>
      <c r="FF173" s="327"/>
      <c r="FG173" s="177"/>
      <c r="FH173" s="164">
        <v>160</v>
      </c>
      <c r="FI173" s="327"/>
      <c r="FJ173" s="177"/>
      <c r="FK173" s="164">
        <v>160</v>
      </c>
      <c r="FL173" s="327"/>
      <c r="FM173" s="177"/>
      <c r="FN173" s="164">
        <v>160</v>
      </c>
      <c r="FO173" s="327"/>
      <c r="FP173" s="177"/>
      <c r="FQ173" s="164">
        <v>160</v>
      </c>
      <c r="FR173" s="327"/>
      <c r="FS173" s="177"/>
      <c r="FT173" s="164">
        <v>160</v>
      </c>
      <c r="FU173" s="327"/>
      <c r="FV173" s="177"/>
      <c r="FW173" s="164">
        <v>160</v>
      </c>
      <c r="FX173" s="327"/>
      <c r="FY173" s="177"/>
      <c r="FZ173" s="164">
        <v>160</v>
      </c>
      <c r="GA173" s="327"/>
      <c r="GB173" s="177"/>
      <c r="GC173" s="164">
        <v>160</v>
      </c>
      <c r="GD173" s="327"/>
      <c r="GE173" s="177"/>
      <c r="GF173" s="164">
        <v>160</v>
      </c>
      <c r="GG173" s="327"/>
      <c r="GH173" s="177"/>
      <c r="GI173" s="278">
        <f t="shared" si="142"/>
        <v>0</v>
      </c>
      <c r="GJ173" s="279">
        <f t="shared" si="143"/>
        <v>0</v>
      </c>
      <c r="GK173" s="280">
        <f t="shared" si="144"/>
        <v>0</v>
      </c>
      <c r="GL173" s="281">
        <f t="shared" si="145"/>
        <v>0</v>
      </c>
      <c r="GM173" s="1"/>
      <c r="GN173" s="1"/>
      <c r="GO173" s="164">
        <v>160</v>
      </c>
      <c r="GP173" s="327"/>
      <c r="GQ173" s="177"/>
      <c r="GR173" s="164">
        <v>160</v>
      </c>
      <c r="GS173" s="327"/>
      <c r="GT173" s="177"/>
      <c r="GU173" s="164">
        <v>160</v>
      </c>
      <c r="GV173" s="327"/>
      <c r="GW173" s="177"/>
      <c r="GX173" s="164">
        <v>160</v>
      </c>
      <c r="GY173" s="327"/>
      <c r="GZ173" s="177"/>
      <c r="HA173" s="164">
        <v>160</v>
      </c>
      <c r="HB173" s="327"/>
      <c r="HC173" s="177"/>
      <c r="HD173" s="164">
        <v>160</v>
      </c>
      <c r="HE173" s="327"/>
      <c r="HF173" s="177"/>
      <c r="HG173" s="164">
        <v>160</v>
      </c>
      <c r="HH173" s="327"/>
      <c r="HI173" s="177"/>
      <c r="HJ173" s="164">
        <v>160</v>
      </c>
      <c r="HK173" s="327"/>
      <c r="HL173" s="177"/>
      <c r="HM173" s="164">
        <v>160</v>
      </c>
      <c r="HN173" s="327"/>
      <c r="HO173" s="177"/>
      <c r="HP173" s="164">
        <v>160</v>
      </c>
      <c r="HQ173" s="327"/>
      <c r="HR173" s="177"/>
      <c r="HS173" s="164">
        <v>160</v>
      </c>
      <c r="HT173" s="327"/>
      <c r="HU173" s="177"/>
      <c r="HV173" s="164">
        <v>160</v>
      </c>
      <c r="HW173" s="327"/>
      <c r="HX173" s="177"/>
      <c r="HY173" s="278">
        <f t="shared" si="146"/>
        <v>0</v>
      </c>
      <c r="HZ173" s="279">
        <f t="shared" si="147"/>
        <v>0</v>
      </c>
      <c r="IA173" s="280">
        <f t="shared" si="148"/>
        <v>0</v>
      </c>
      <c r="IB173" s="281">
        <f t="shared" si="149"/>
        <v>0</v>
      </c>
      <c r="IC173" s="1"/>
      <c r="ID173" s="1"/>
      <c r="IE173" s="164">
        <v>160</v>
      </c>
      <c r="IF173" s="327"/>
      <c r="IG173" s="177"/>
      <c r="IH173" s="164">
        <v>160</v>
      </c>
      <c r="II173" s="327"/>
      <c r="IJ173" s="177"/>
      <c r="IK173" s="164">
        <v>160</v>
      </c>
      <c r="IL173" s="327"/>
      <c r="IM173" s="177"/>
      <c r="IN173" s="164">
        <v>160</v>
      </c>
      <c r="IO173" s="327"/>
      <c r="IP173" s="177"/>
      <c r="IQ173" s="164">
        <v>160</v>
      </c>
      <c r="IR173" s="327"/>
      <c r="IS173" s="177"/>
      <c r="IT173" s="164">
        <v>160</v>
      </c>
      <c r="IU173" s="327"/>
      <c r="IV173" s="177"/>
      <c r="IW173" s="164">
        <v>160</v>
      </c>
      <c r="IX173" s="327"/>
      <c r="IY173" s="177"/>
      <c r="IZ173" s="164">
        <v>160</v>
      </c>
      <c r="JA173" s="327"/>
      <c r="JB173" s="177"/>
      <c r="JC173" s="164">
        <v>160</v>
      </c>
      <c r="JD173" s="327"/>
      <c r="JE173" s="177"/>
      <c r="JF173" s="164">
        <v>160</v>
      </c>
      <c r="JG173" s="327"/>
      <c r="JH173" s="177"/>
      <c r="JI173" s="164">
        <v>160</v>
      </c>
      <c r="JJ173" s="327"/>
      <c r="JK173" s="177"/>
      <c r="JL173" s="164">
        <v>160</v>
      </c>
      <c r="JM173" s="327"/>
      <c r="JN173" s="177"/>
      <c r="JO173" s="278">
        <f t="shared" si="150"/>
        <v>0</v>
      </c>
      <c r="JP173" s="279">
        <f t="shared" si="151"/>
        <v>0</v>
      </c>
      <c r="JQ173" s="280">
        <f t="shared" si="152"/>
        <v>0</v>
      </c>
      <c r="JR173" s="281">
        <f t="shared" si="153"/>
        <v>0</v>
      </c>
      <c r="JS173" s="1"/>
      <c r="JT173" s="1"/>
      <c r="JU173" s="164">
        <v>160</v>
      </c>
      <c r="JV173" s="327"/>
      <c r="JW173" s="177"/>
      <c r="JX173" s="164">
        <v>160</v>
      </c>
      <c r="JY173" s="327"/>
      <c r="JZ173" s="177"/>
      <c r="KA173" s="164">
        <v>160</v>
      </c>
      <c r="KB173" s="327"/>
      <c r="KC173" s="177"/>
      <c r="KD173" s="164">
        <v>160</v>
      </c>
      <c r="KE173" s="327"/>
      <c r="KF173" s="177"/>
      <c r="KG173" s="164">
        <v>160</v>
      </c>
      <c r="KH173" s="327"/>
      <c r="KI173" s="177"/>
      <c r="KJ173" s="164">
        <v>160</v>
      </c>
      <c r="KK173" s="327"/>
      <c r="KL173" s="177"/>
      <c r="KM173" s="164">
        <v>160</v>
      </c>
      <c r="KN173" s="327"/>
      <c r="KO173" s="177"/>
      <c r="KP173" s="164">
        <v>160</v>
      </c>
      <c r="KQ173" s="327"/>
      <c r="KR173" s="177"/>
      <c r="KS173" s="164">
        <v>160</v>
      </c>
      <c r="KT173" s="327"/>
      <c r="KU173" s="177"/>
      <c r="KV173" s="164">
        <v>160</v>
      </c>
      <c r="KW173" s="327"/>
      <c r="KX173" s="177"/>
      <c r="KY173" s="164">
        <v>160</v>
      </c>
      <c r="KZ173" s="327"/>
      <c r="LA173" s="177"/>
      <c r="LB173" s="164">
        <v>160</v>
      </c>
      <c r="LC173" s="327"/>
      <c r="LD173" s="177"/>
      <c r="LE173" s="278">
        <f t="shared" si="154"/>
        <v>0</v>
      </c>
      <c r="LF173" s="279">
        <f t="shared" si="155"/>
        <v>0</v>
      </c>
      <c r="LG173" s="280">
        <f t="shared" si="156"/>
        <v>0</v>
      </c>
      <c r="LH173" s="281">
        <f t="shared" si="157"/>
        <v>0</v>
      </c>
      <c r="LI173" s="1"/>
      <c r="LJ173" s="1"/>
      <c r="LK173" s="164">
        <v>160</v>
      </c>
      <c r="LL173" s="327"/>
      <c r="LM173" s="177"/>
      <c r="LN173" s="164">
        <v>160</v>
      </c>
      <c r="LO173" s="327"/>
      <c r="LP173" s="177"/>
      <c r="LQ173" s="164">
        <v>160</v>
      </c>
      <c r="LR173" s="327"/>
      <c r="LS173" s="177"/>
      <c r="LT173" s="164">
        <v>160</v>
      </c>
      <c r="LU173" s="327"/>
      <c r="LV173" s="177"/>
      <c r="LW173" s="164">
        <v>160</v>
      </c>
      <c r="LX173" s="327"/>
      <c r="LY173" s="177"/>
      <c r="LZ173" s="164">
        <v>160</v>
      </c>
      <c r="MA173" s="327"/>
      <c r="MB173" s="177"/>
      <c r="MC173" s="164">
        <v>160</v>
      </c>
      <c r="MD173" s="327"/>
      <c r="ME173" s="177"/>
      <c r="MF173" s="164">
        <v>160</v>
      </c>
      <c r="MG173" s="327"/>
      <c r="MH173" s="177"/>
      <c r="MI173" s="164">
        <v>160</v>
      </c>
      <c r="MJ173" s="327"/>
      <c r="MK173" s="177"/>
      <c r="ML173" s="164">
        <v>160</v>
      </c>
      <c r="MM173" s="327"/>
      <c r="MN173" s="177"/>
      <c r="MO173" s="164">
        <v>160</v>
      </c>
      <c r="MP173" s="327"/>
      <c r="MQ173" s="177"/>
      <c r="MR173" s="164">
        <v>160</v>
      </c>
      <c r="MS173" s="327"/>
      <c r="MT173" s="177"/>
      <c r="MU173" s="278">
        <f t="shared" si="158"/>
        <v>0</v>
      </c>
      <c r="MV173" s="279">
        <f t="shared" si="159"/>
        <v>0</v>
      </c>
      <c r="MW173" s="280">
        <f t="shared" si="160"/>
        <v>0</v>
      </c>
      <c r="MX173" s="281">
        <f t="shared" si="161"/>
        <v>0</v>
      </c>
      <c r="MY173" s="1"/>
      <c r="MZ173" s="1"/>
      <c r="NA173" s="164">
        <v>160</v>
      </c>
      <c r="NB173" s="327"/>
      <c r="NC173" s="177"/>
      <c r="ND173" s="164">
        <v>160</v>
      </c>
      <c r="NE173" s="327"/>
      <c r="NF173" s="177"/>
      <c r="NG173" s="164">
        <v>160</v>
      </c>
      <c r="NH173" s="327"/>
      <c r="NI173" s="177"/>
      <c r="NJ173" s="164">
        <v>160</v>
      </c>
      <c r="NK173" s="327"/>
      <c r="NL173" s="177"/>
      <c r="NM173" s="164">
        <v>160</v>
      </c>
      <c r="NN173" s="327"/>
      <c r="NO173" s="177"/>
      <c r="NP173" s="164">
        <v>160</v>
      </c>
      <c r="NQ173" s="327"/>
      <c r="NR173" s="177"/>
      <c r="NS173" s="164">
        <v>160</v>
      </c>
      <c r="NT173" s="327"/>
      <c r="NU173" s="177"/>
      <c r="NV173" s="164">
        <v>160</v>
      </c>
      <c r="NW173" s="327"/>
      <c r="NX173" s="177"/>
      <c r="NY173" s="164">
        <v>160</v>
      </c>
      <c r="NZ173" s="327"/>
      <c r="OA173" s="177"/>
      <c r="OB173" s="164">
        <v>160</v>
      </c>
      <c r="OC173" s="327"/>
      <c r="OD173" s="177"/>
      <c r="OE173" s="164">
        <v>160</v>
      </c>
      <c r="OF173" s="327"/>
      <c r="OG173" s="177"/>
      <c r="OH173" s="164">
        <v>160</v>
      </c>
      <c r="OI173" s="327"/>
      <c r="OJ173" s="177"/>
      <c r="OK173" s="278">
        <f t="shared" si="162"/>
        <v>0</v>
      </c>
      <c r="OL173" s="279">
        <f t="shared" si="163"/>
        <v>0</v>
      </c>
      <c r="OM173" s="280">
        <f t="shared" si="164"/>
        <v>0</v>
      </c>
      <c r="ON173" s="281">
        <f t="shared" si="165"/>
        <v>0</v>
      </c>
      <c r="OO173" s="1"/>
      <c r="OP173" s="1"/>
      <c r="OQ173" s="283" t="s">
        <v>297</v>
      </c>
      <c r="OR173" s="354">
        <v>160</v>
      </c>
      <c r="OS173" s="327"/>
      <c r="OT173" s="177"/>
      <c r="OU173" s="278">
        <f t="shared" si="166"/>
        <v>0</v>
      </c>
      <c r="OV173" s="281">
        <f t="shared" si="167"/>
        <v>0</v>
      </c>
      <c r="OW173" s="280">
        <f t="shared" si="168"/>
        <v>0</v>
      </c>
      <c r="OX173" s="281">
        <f t="shared" si="169"/>
        <v>0</v>
      </c>
      <c r="OY173" s="293"/>
      <c r="OZ173" s="1"/>
      <c r="PA173" s="1"/>
      <c r="PB173" s="274">
        <f t="shared" si="182"/>
        <v>0</v>
      </c>
      <c r="PC173" s="275">
        <f t="shared" si="183"/>
        <v>0</v>
      </c>
      <c r="PD173" s="280">
        <f t="shared" si="184"/>
        <v>0</v>
      </c>
      <c r="PE173" s="281">
        <f t="shared" si="185"/>
        <v>0</v>
      </c>
      <c r="PF173" s="276">
        <f t="shared" si="186"/>
        <v>0</v>
      </c>
      <c r="PG173" s="277">
        <f t="shared" si="187"/>
        <v>0</v>
      </c>
      <c r="PH173" s="280">
        <f t="shared" si="188"/>
        <v>0</v>
      </c>
      <c r="PI173" s="279">
        <f t="shared" si="189"/>
        <v>0</v>
      </c>
      <c r="PJ173" s="406">
        <f t="shared" si="190"/>
        <v>0</v>
      </c>
      <c r="PK173" s="368">
        <f t="shared" si="191"/>
        <v>0</v>
      </c>
      <c r="PL173" s="409" t="s">
        <v>338</v>
      </c>
      <c r="PM173" s="373" t="s">
        <v>338</v>
      </c>
      <c r="PN173" s="406">
        <f t="shared" si="192"/>
        <v>0</v>
      </c>
      <c r="PO173" s="368">
        <f t="shared" si="193"/>
        <v>0</v>
      </c>
      <c r="PR173" s="1"/>
    </row>
    <row r="174" spans="2:434" s="26" customFormat="1" ht="15" hidden="1" customHeight="1" x14ac:dyDescent="0.25">
      <c r="B174" s="118"/>
      <c r="C174" s="1092"/>
      <c r="D174" s="1093"/>
      <c r="E174" s="590"/>
      <c r="F174" s="656"/>
      <c r="G174" s="591"/>
      <c r="H174" s="119"/>
      <c r="I174" s="112">
        <f>INT(ROUND(F174,2)*(IF(RIGHT(G174,1)="*",data!$J$3*H174+(IF(H174&gt;0, data!$K$3,0)),(IF(G174&gt;0,data!$J$3*RIGHT(G174,5)+data!$K$3,0)))))</f>
        <v>0</v>
      </c>
      <c r="J174" s="112">
        <f t="shared" si="128"/>
        <v>0</v>
      </c>
      <c r="K174" s="112"/>
      <c r="L174" s="537"/>
      <c r="M174" s="536"/>
      <c r="N174" s="112">
        <f>INT(ROUND(F174,2)*(IF(J174&gt;0,(IF(L174="ano",data!$J$6,0)),0)))</f>
        <v>0</v>
      </c>
      <c r="O174" s="114">
        <f t="shared" si="125"/>
        <v>0</v>
      </c>
      <c r="P174" s="123">
        <f t="shared" si="126"/>
        <v>0</v>
      </c>
      <c r="R174" s="116" t="str">
        <f t="shared" si="123"/>
        <v/>
      </c>
      <c r="S174" s="688"/>
      <c r="T174" s="117" t="s">
        <v>338</v>
      </c>
      <c r="U174" s="377" t="str">
        <f t="shared" si="124"/>
        <v/>
      </c>
      <c r="V174" s="26">
        <f t="shared" si="127"/>
        <v>0</v>
      </c>
      <c r="W174" s="26">
        <f t="shared" si="129"/>
        <v>0</v>
      </c>
      <c r="X174" s="26">
        <f>IF(OR(G174=data!$I$18,G174=data!$I$19,G174=data!$I$20,G174=data!$I$21,G174=data!$I$22,G174=data!$I$23,G174=data!$I$24,G174=data!$I$25,G174=data!$I$26,G174=data!$I$27,G174=data!$I$28,G174=data!$I$29,G174=data!$I$30,G174=data!$I$31,G174=data!$I$32,G174=data!$I$33,G174=data!$I$34,G174=data!$I$35,G174=data!$I$36,G174=data!$I$37,G174=data!$I$38,G174=data!$I$39,G174=data!$I$40,G174=data!$I$41,G174=data!$I$42,G174=data!$I$43,G174=data!$I$44),1,0)</f>
        <v>0</v>
      </c>
      <c r="Z174" s="173" t="s">
        <v>297</v>
      </c>
      <c r="AA174" s="10"/>
      <c r="AB174" s="10"/>
      <c r="AC174" s="560">
        <v>160</v>
      </c>
      <c r="AD174" s="561"/>
      <c r="AE174" s="562"/>
      <c r="AF174" s="560">
        <v>160</v>
      </c>
      <c r="AG174" s="561"/>
      <c r="AH174" s="562"/>
      <c r="AI174" s="560">
        <v>160</v>
      </c>
      <c r="AJ174" s="561"/>
      <c r="AK174" s="562"/>
      <c r="AL174" s="560">
        <v>160</v>
      </c>
      <c r="AM174" s="561"/>
      <c r="AN174" s="562"/>
      <c r="AO174" s="560">
        <v>160</v>
      </c>
      <c r="AP174" s="561"/>
      <c r="AQ174" s="562"/>
      <c r="AR174" s="560">
        <v>160</v>
      </c>
      <c r="AS174" s="561"/>
      <c r="AT174" s="562"/>
      <c r="AU174" s="560">
        <v>160</v>
      </c>
      <c r="AV174" s="561"/>
      <c r="AW174" s="562"/>
      <c r="AX174" s="560">
        <v>160</v>
      </c>
      <c r="AY174" s="561"/>
      <c r="AZ174" s="562"/>
      <c r="BA174" s="560">
        <v>160</v>
      </c>
      <c r="BB174" s="561"/>
      <c r="BC174" s="562"/>
      <c r="BD174" s="560">
        <v>160</v>
      </c>
      <c r="BE174" s="561"/>
      <c r="BF174" s="562"/>
      <c r="BG174" s="560">
        <v>160</v>
      </c>
      <c r="BH174" s="561"/>
      <c r="BI174" s="562"/>
      <c r="BJ174" s="560">
        <v>160</v>
      </c>
      <c r="BK174" s="561"/>
      <c r="BL174" s="562"/>
      <c r="BM174" s="280">
        <f t="shared" si="130"/>
        <v>0</v>
      </c>
      <c r="BN174" s="279">
        <f t="shared" si="131"/>
        <v>0</v>
      </c>
      <c r="BO174" s="280">
        <f t="shared" si="132"/>
        <v>0</v>
      </c>
      <c r="BP174" s="281">
        <f t="shared" si="133"/>
        <v>0</v>
      </c>
      <c r="BQ174" s="1"/>
      <c r="BR174" s="1"/>
      <c r="BS174" s="174">
        <v>160</v>
      </c>
      <c r="BT174" s="573"/>
      <c r="BU174" s="175"/>
      <c r="BV174" s="174">
        <v>160</v>
      </c>
      <c r="BW174" s="573"/>
      <c r="BX174" s="175"/>
      <c r="BY174" s="174">
        <v>160</v>
      </c>
      <c r="BZ174" s="573"/>
      <c r="CA174" s="175"/>
      <c r="CB174" s="174">
        <v>160</v>
      </c>
      <c r="CC174" s="573"/>
      <c r="CD174" s="175"/>
      <c r="CE174" s="174">
        <v>160</v>
      </c>
      <c r="CF174" s="573"/>
      <c r="CG174" s="175"/>
      <c r="CH174" s="174">
        <v>160</v>
      </c>
      <c r="CI174" s="573"/>
      <c r="CJ174" s="175"/>
      <c r="CK174" s="174">
        <v>160</v>
      </c>
      <c r="CL174" s="573"/>
      <c r="CM174" s="175"/>
      <c r="CN174" s="174">
        <v>160</v>
      </c>
      <c r="CO174" s="573"/>
      <c r="CP174" s="175"/>
      <c r="CQ174" s="174">
        <v>160</v>
      </c>
      <c r="CR174" s="573"/>
      <c r="CS174" s="175"/>
      <c r="CT174" s="174">
        <v>160</v>
      </c>
      <c r="CU174" s="573"/>
      <c r="CV174" s="175"/>
      <c r="CW174" s="174">
        <v>160</v>
      </c>
      <c r="CX174" s="573"/>
      <c r="CY174" s="175"/>
      <c r="CZ174" s="174">
        <v>160</v>
      </c>
      <c r="DA174" s="573"/>
      <c r="DB174" s="175"/>
      <c r="DC174" s="278">
        <f t="shared" si="134"/>
        <v>0</v>
      </c>
      <c r="DD174" s="279">
        <f t="shared" si="135"/>
        <v>0</v>
      </c>
      <c r="DE174" s="280">
        <f t="shared" si="136"/>
        <v>0</v>
      </c>
      <c r="DF174" s="281">
        <f t="shared" si="137"/>
        <v>0</v>
      </c>
      <c r="DG174" s="1"/>
      <c r="DH174" s="1"/>
      <c r="DI174" s="174">
        <v>160</v>
      </c>
      <c r="DJ174" s="573"/>
      <c r="DK174" s="175"/>
      <c r="DL174" s="174">
        <v>160</v>
      </c>
      <c r="DM174" s="573"/>
      <c r="DN174" s="175"/>
      <c r="DO174" s="174">
        <v>160</v>
      </c>
      <c r="DP174" s="573"/>
      <c r="DQ174" s="175"/>
      <c r="DR174" s="174">
        <v>160</v>
      </c>
      <c r="DS174" s="573"/>
      <c r="DT174" s="175"/>
      <c r="DU174" s="174">
        <v>160</v>
      </c>
      <c r="DV174" s="573"/>
      <c r="DW174" s="175"/>
      <c r="DX174" s="174">
        <v>160</v>
      </c>
      <c r="DY174" s="573"/>
      <c r="DZ174" s="175"/>
      <c r="EA174" s="174">
        <v>160</v>
      </c>
      <c r="EB174" s="573"/>
      <c r="EC174" s="175"/>
      <c r="ED174" s="174">
        <v>160</v>
      </c>
      <c r="EE174" s="573"/>
      <c r="EF174" s="175"/>
      <c r="EG174" s="174">
        <v>160</v>
      </c>
      <c r="EH174" s="573"/>
      <c r="EI174" s="175"/>
      <c r="EJ174" s="174">
        <v>160</v>
      </c>
      <c r="EK174" s="573"/>
      <c r="EL174" s="175"/>
      <c r="EM174" s="174">
        <v>160</v>
      </c>
      <c r="EN174" s="573"/>
      <c r="EO174" s="175"/>
      <c r="EP174" s="174">
        <v>160</v>
      </c>
      <c r="EQ174" s="573"/>
      <c r="ER174" s="175"/>
      <c r="ES174" s="278">
        <f t="shared" si="138"/>
        <v>0</v>
      </c>
      <c r="ET174" s="279">
        <f t="shared" si="139"/>
        <v>0</v>
      </c>
      <c r="EU174" s="280">
        <f t="shared" si="140"/>
        <v>0</v>
      </c>
      <c r="EV174" s="281">
        <f t="shared" si="141"/>
        <v>0</v>
      </c>
      <c r="EW174" s="1"/>
      <c r="EX174" s="1"/>
      <c r="EY174" s="174">
        <v>160</v>
      </c>
      <c r="EZ174" s="573"/>
      <c r="FA174" s="175"/>
      <c r="FB174" s="174">
        <v>160</v>
      </c>
      <c r="FC174" s="573"/>
      <c r="FD174" s="175"/>
      <c r="FE174" s="174">
        <v>160</v>
      </c>
      <c r="FF174" s="573"/>
      <c r="FG174" s="175"/>
      <c r="FH174" s="174">
        <v>160</v>
      </c>
      <c r="FI174" s="573"/>
      <c r="FJ174" s="175"/>
      <c r="FK174" s="174">
        <v>160</v>
      </c>
      <c r="FL174" s="573"/>
      <c r="FM174" s="175"/>
      <c r="FN174" s="174">
        <v>160</v>
      </c>
      <c r="FO174" s="573"/>
      <c r="FP174" s="175"/>
      <c r="FQ174" s="174">
        <v>160</v>
      </c>
      <c r="FR174" s="573"/>
      <c r="FS174" s="175"/>
      <c r="FT174" s="174">
        <v>160</v>
      </c>
      <c r="FU174" s="573"/>
      <c r="FV174" s="175"/>
      <c r="FW174" s="174">
        <v>160</v>
      </c>
      <c r="FX174" s="573"/>
      <c r="FY174" s="175"/>
      <c r="FZ174" s="174">
        <v>160</v>
      </c>
      <c r="GA174" s="573"/>
      <c r="GB174" s="175"/>
      <c r="GC174" s="174">
        <v>160</v>
      </c>
      <c r="GD174" s="573"/>
      <c r="GE174" s="175"/>
      <c r="GF174" s="174">
        <v>160</v>
      </c>
      <c r="GG174" s="573"/>
      <c r="GH174" s="175"/>
      <c r="GI174" s="278">
        <f t="shared" si="142"/>
        <v>0</v>
      </c>
      <c r="GJ174" s="279">
        <f t="shared" si="143"/>
        <v>0</v>
      </c>
      <c r="GK174" s="280">
        <f t="shared" si="144"/>
        <v>0</v>
      </c>
      <c r="GL174" s="281">
        <f t="shared" si="145"/>
        <v>0</v>
      </c>
      <c r="GM174" s="1"/>
      <c r="GN174" s="1"/>
      <c r="GO174" s="174">
        <v>160</v>
      </c>
      <c r="GP174" s="573"/>
      <c r="GQ174" s="175"/>
      <c r="GR174" s="174">
        <v>160</v>
      </c>
      <c r="GS174" s="573"/>
      <c r="GT174" s="175"/>
      <c r="GU174" s="174">
        <v>160</v>
      </c>
      <c r="GV174" s="573"/>
      <c r="GW174" s="175"/>
      <c r="GX174" s="174">
        <v>160</v>
      </c>
      <c r="GY174" s="573"/>
      <c r="GZ174" s="175"/>
      <c r="HA174" s="174">
        <v>160</v>
      </c>
      <c r="HB174" s="573"/>
      <c r="HC174" s="175"/>
      <c r="HD174" s="174">
        <v>160</v>
      </c>
      <c r="HE174" s="573"/>
      <c r="HF174" s="175"/>
      <c r="HG174" s="174">
        <v>160</v>
      </c>
      <c r="HH174" s="573"/>
      <c r="HI174" s="175"/>
      <c r="HJ174" s="174">
        <v>160</v>
      </c>
      <c r="HK174" s="573"/>
      <c r="HL174" s="175"/>
      <c r="HM174" s="174">
        <v>160</v>
      </c>
      <c r="HN174" s="573"/>
      <c r="HO174" s="175"/>
      <c r="HP174" s="174">
        <v>160</v>
      </c>
      <c r="HQ174" s="573"/>
      <c r="HR174" s="175"/>
      <c r="HS174" s="174">
        <v>160</v>
      </c>
      <c r="HT174" s="573"/>
      <c r="HU174" s="175"/>
      <c r="HV174" s="174">
        <v>160</v>
      </c>
      <c r="HW174" s="573"/>
      <c r="HX174" s="175"/>
      <c r="HY174" s="278">
        <f t="shared" si="146"/>
        <v>0</v>
      </c>
      <c r="HZ174" s="279">
        <f t="shared" si="147"/>
        <v>0</v>
      </c>
      <c r="IA174" s="280">
        <f t="shared" si="148"/>
        <v>0</v>
      </c>
      <c r="IB174" s="281">
        <f t="shared" si="149"/>
        <v>0</v>
      </c>
      <c r="IC174" s="1"/>
      <c r="ID174" s="1"/>
      <c r="IE174" s="174">
        <v>160</v>
      </c>
      <c r="IF174" s="573"/>
      <c r="IG174" s="175"/>
      <c r="IH174" s="174">
        <v>160</v>
      </c>
      <c r="II174" s="573"/>
      <c r="IJ174" s="175"/>
      <c r="IK174" s="174">
        <v>160</v>
      </c>
      <c r="IL174" s="573"/>
      <c r="IM174" s="175"/>
      <c r="IN174" s="174">
        <v>160</v>
      </c>
      <c r="IO174" s="573"/>
      <c r="IP174" s="175"/>
      <c r="IQ174" s="174">
        <v>160</v>
      </c>
      <c r="IR174" s="573"/>
      <c r="IS174" s="175"/>
      <c r="IT174" s="174">
        <v>160</v>
      </c>
      <c r="IU174" s="573"/>
      <c r="IV174" s="175"/>
      <c r="IW174" s="174">
        <v>160</v>
      </c>
      <c r="IX174" s="573"/>
      <c r="IY174" s="175"/>
      <c r="IZ174" s="174">
        <v>160</v>
      </c>
      <c r="JA174" s="573"/>
      <c r="JB174" s="175"/>
      <c r="JC174" s="174">
        <v>160</v>
      </c>
      <c r="JD174" s="573"/>
      <c r="JE174" s="175"/>
      <c r="JF174" s="174">
        <v>160</v>
      </c>
      <c r="JG174" s="573"/>
      <c r="JH174" s="175"/>
      <c r="JI174" s="174">
        <v>160</v>
      </c>
      <c r="JJ174" s="573"/>
      <c r="JK174" s="175"/>
      <c r="JL174" s="174">
        <v>160</v>
      </c>
      <c r="JM174" s="573"/>
      <c r="JN174" s="175"/>
      <c r="JO174" s="278">
        <f t="shared" si="150"/>
        <v>0</v>
      </c>
      <c r="JP174" s="279">
        <f t="shared" si="151"/>
        <v>0</v>
      </c>
      <c r="JQ174" s="280">
        <f t="shared" si="152"/>
        <v>0</v>
      </c>
      <c r="JR174" s="281">
        <f t="shared" si="153"/>
        <v>0</v>
      </c>
      <c r="JS174" s="1"/>
      <c r="JT174" s="1"/>
      <c r="JU174" s="174">
        <v>160</v>
      </c>
      <c r="JV174" s="573"/>
      <c r="JW174" s="175"/>
      <c r="JX174" s="174">
        <v>160</v>
      </c>
      <c r="JY174" s="573"/>
      <c r="JZ174" s="175"/>
      <c r="KA174" s="174">
        <v>160</v>
      </c>
      <c r="KB174" s="573"/>
      <c r="KC174" s="175"/>
      <c r="KD174" s="174">
        <v>160</v>
      </c>
      <c r="KE174" s="573"/>
      <c r="KF174" s="175"/>
      <c r="KG174" s="174">
        <v>160</v>
      </c>
      <c r="KH174" s="573"/>
      <c r="KI174" s="175"/>
      <c r="KJ174" s="174">
        <v>160</v>
      </c>
      <c r="KK174" s="573"/>
      <c r="KL174" s="175"/>
      <c r="KM174" s="174">
        <v>160</v>
      </c>
      <c r="KN174" s="573"/>
      <c r="KO174" s="175"/>
      <c r="KP174" s="174">
        <v>160</v>
      </c>
      <c r="KQ174" s="573"/>
      <c r="KR174" s="175"/>
      <c r="KS174" s="174">
        <v>160</v>
      </c>
      <c r="KT174" s="573"/>
      <c r="KU174" s="175"/>
      <c r="KV174" s="174">
        <v>160</v>
      </c>
      <c r="KW174" s="573"/>
      <c r="KX174" s="175"/>
      <c r="KY174" s="174">
        <v>160</v>
      </c>
      <c r="KZ174" s="573"/>
      <c r="LA174" s="175"/>
      <c r="LB174" s="174">
        <v>160</v>
      </c>
      <c r="LC174" s="573"/>
      <c r="LD174" s="175"/>
      <c r="LE174" s="278">
        <f t="shared" si="154"/>
        <v>0</v>
      </c>
      <c r="LF174" s="279">
        <f t="shared" si="155"/>
        <v>0</v>
      </c>
      <c r="LG174" s="280">
        <f t="shared" si="156"/>
        <v>0</v>
      </c>
      <c r="LH174" s="281">
        <f t="shared" si="157"/>
        <v>0</v>
      </c>
      <c r="LI174" s="1"/>
      <c r="LJ174" s="1"/>
      <c r="LK174" s="174">
        <v>160</v>
      </c>
      <c r="LL174" s="573"/>
      <c r="LM174" s="175"/>
      <c r="LN174" s="174">
        <v>160</v>
      </c>
      <c r="LO174" s="573"/>
      <c r="LP174" s="175"/>
      <c r="LQ174" s="174">
        <v>160</v>
      </c>
      <c r="LR174" s="573"/>
      <c r="LS174" s="175"/>
      <c r="LT174" s="174">
        <v>160</v>
      </c>
      <c r="LU174" s="573"/>
      <c r="LV174" s="175"/>
      <c r="LW174" s="174">
        <v>160</v>
      </c>
      <c r="LX174" s="573"/>
      <c r="LY174" s="175"/>
      <c r="LZ174" s="174">
        <v>160</v>
      </c>
      <c r="MA174" s="573"/>
      <c r="MB174" s="175"/>
      <c r="MC174" s="174">
        <v>160</v>
      </c>
      <c r="MD174" s="573"/>
      <c r="ME174" s="175"/>
      <c r="MF174" s="174">
        <v>160</v>
      </c>
      <c r="MG174" s="573"/>
      <c r="MH174" s="175"/>
      <c r="MI174" s="174">
        <v>160</v>
      </c>
      <c r="MJ174" s="573"/>
      <c r="MK174" s="175"/>
      <c r="ML174" s="174">
        <v>160</v>
      </c>
      <c r="MM174" s="573"/>
      <c r="MN174" s="175"/>
      <c r="MO174" s="174">
        <v>160</v>
      </c>
      <c r="MP174" s="573"/>
      <c r="MQ174" s="175"/>
      <c r="MR174" s="174">
        <v>160</v>
      </c>
      <c r="MS174" s="573"/>
      <c r="MT174" s="175"/>
      <c r="MU174" s="278">
        <f t="shared" si="158"/>
        <v>0</v>
      </c>
      <c r="MV174" s="279">
        <f t="shared" si="159"/>
        <v>0</v>
      </c>
      <c r="MW174" s="280">
        <f t="shared" si="160"/>
        <v>0</v>
      </c>
      <c r="MX174" s="281">
        <f t="shared" si="161"/>
        <v>0</v>
      </c>
      <c r="MY174" s="1"/>
      <c r="MZ174" s="1"/>
      <c r="NA174" s="174">
        <v>160</v>
      </c>
      <c r="NB174" s="573"/>
      <c r="NC174" s="175"/>
      <c r="ND174" s="174">
        <v>160</v>
      </c>
      <c r="NE174" s="573"/>
      <c r="NF174" s="175"/>
      <c r="NG174" s="174">
        <v>160</v>
      </c>
      <c r="NH174" s="573"/>
      <c r="NI174" s="175"/>
      <c r="NJ174" s="174">
        <v>160</v>
      </c>
      <c r="NK174" s="573"/>
      <c r="NL174" s="175"/>
      <c r="NM174" s="174">
        <v>160</v>
      </c>
      <c r="NN174" s="573"/>
      <c r="NO174" s="175"/>
      <c r="NP174" s="174">
        <v>160</v>
      </c>
      <c r="NQ174" s="573"/>
      <c r="NR174" s="175"/>
      <c r="NS174" s="174">
        <v>160</v>
      </c>
      <c r="NT174" s="573"/>
      <c r="NU174" s="175"/>
      <c r="NV174" s="174">
        <v>160</v>
      </c>
      <c r="NW174" s="573"/>
      <c r="NX174" s="175"/>
      <c r="NY174" s="174">
        <v>160</v>
      </c>
      <c r="NZ174" s="573"/>
      <c r="OA174" s="175"/>
      <c r="OB174" s="174">
        <v>160</v>
      </c>
      <c r="OC174" s="573"/>
      <c r="OD174" s="175"/>
      <c r="OE174" s="174">
        <v>160</v>
      </c>
      <c r="OF174" s="573"/>
      <c r="OG174" s="175"/>
      <c r="OH174" s="174">
        <v>160</v>
      </c>
      <c r="OI174" s="573"/>
      <c r="OJ174" s="175"/>
      <c r="OK174" s="278">
        <f t="shared" si="162"/>
        <v>0</v>
      </c>
      <c r="OL174" s="279">
        <f t="shared" si="163"/>
        <v>0</v>
      </c>
      <c r="OM174" s="280">
        <f t="shared" si="164"/>
        <v>0</v>
      </c>
      <c r="ON174" s="281">
        <f t="shared" si="165"/>
        <v>0</v>
      </c>
      <c r="OO174" s="1"/>
      <c r="OP174" s="1"/>
      <c r="OQ174" s="571" t="s">
        <v>297</v>
      </c>
      <c r="OR174" s="577">
        <v>160</v>
      </c>
      <c r="OS174" s="573"/>
      <c r="OT174" s="175"/>
      <c r="OU174" s="278">
        <f t="shared" si="166"/>
        <v>0</v>
      </c>
      <c r="OV174" s="281">
        <f t="shared" si="167"/>
        <v>0</v>
      </c>
      <c r="OW174" s="280">
        <f t="shared" si="168"/>
        <v>0</v>
      </c>
      <c r="OX174" s="281">
        <f t="shared" si="169"/>
        <v>0</v>
      </c>
      <c r="OY174" s="574"/>
      <c r="OZ174" s="1"/>
      <c r="PA174" s="1"/>
      <c r="PB174" s="274">
        <f t="shared" si="182"/>
        <v>0</v>
      </c>
      <c r="PC174" s="275">
        <f t="shared" si="183"/>
        <v>0</v>
      </c>
      <c r="PD174" s="280">
        <f t="shared" si="184"/>
        <v>0</v>
      </c>
      <c r="PE174" s="281">
        <f t="shared" si="185"/>
        <v>0</v>
      </c>
      <c r="PF174" s="276">
        <f t="shared" si="186"/>
        <v>0</v>
      </c>
      <c r="PG174" s="277">
        <f t="shared" si="187"/>
        <v>0</v>
      </c>
      <c r="PH174" s="280">
        <f t="shared" si="188"/>
        <v>0</v>
      </c>
      <c r="PI174" s="279">
        <f t="shared" si="189"/>
        <v>0</v>
      </c>
      <c r="PJ174" s="406">
        <f t="shared" si="190"/>
        <v>0</v>
      </c>
      <c r="PK174" s="368">
        <f t="shared" si="191"/>
        <v>0</v>
      </c>
      <c r="PL174" s="409" t="s">
        <v>338</v>
      </c>
      <c r="PM174" s="373" t="s">
        <v>338</v>
      </c>
      <c r="PN174" s="406">
        <f t="shared" si="192"/>
        <v>0</v>
      </c>
      <c r="PO174" s="368">
        <f t="shared" si="193"/>
        <v>0</v>
      </c>
      <c r="PR174" s="1"/>
    </row>
    <row r="175" spans="2:434" s="26" customFormat="1" ht="16.5" customHeight="1" x14ac:dyDescent="0.25">
      <c r="B175" s="118" t="s">
        <v>363</v>
      </c>
      <c r="C175" s="1094"/>
      <c r="D175" s="1095"/>
      <c r="E175" s="320"/>
      <c r="F175" s="656">
        <v>1</v>
      </c>
      <c r="G175" s="321"/>
      <c r="H175" s="122"/>
      <c r="I175" s="112">
        <f>INT(ROUND(F175,2)*(IF(RIGHT(G175,1)="*",data!$J$3*H175+(IF(H175&gt;0, data!$K$3,0)),(IF(G175&gt;0,data!$J$3*RIGHT(G175,5)+data!$K$3,0)))))</f>
        <v>0</v>
      </c>
      <c r="J175" s="112">
        <f t="shared" si="128"/>
        <v>0</v>
      </c>
      <c r="K175" s="112"/>
      <c r="L175" s="317"/>
      <c r="M175" s="316"/>
      <c r="N175" s="112">
        <f>INT(ROUND(F175,2)*(IF(J175&gt;0,(IF(L175="ano",data!$J$6,0)),0)))</f>
        <v>0</v>
      </c>
      <c r="O175" s="114">
        <f t="shared" si="125"/>
        <v>0</v>
      </c>
      <c r="P175" s="123">
        <f t="shared" si="126"/>
        <v>0</v>
      </c>
      <c r="R175" s="116" t="str">
        <f t="shared" si="123"/>
        <v/>
      </c>
      <c r="S175" s="688"/>
      <c r="T175" s="117" t="s">
        <v>338</v>
      </c>
      <c r="U175" s="377" t="str">
        <f t="shared" si="124"/>
        <v/>
      </c>
      <c r="V175" s="26">
        <f t="shared" si="127"/>
        <v>0</v>
      </c>
      <c r="W175" s="26">
        <f t="shared" si="129"/>
        <v>0</v>
      </c>
      <c r="X175" s="26">
        <f>IF(OR(G175=data!$I$18,G175=data!$I$19,G175=data!$I$20,G175=data!$I$21,G175=data!$I$22,G175=data!$I$23,G175=data!$I$24,G175=data!$I$25,G175=data!$I$26,G175=data!$I$27,G175=data!$I$28,G175=data!$I$29,G175=data!$I$30,G175=data!$I$31,G175=data!$I$32,G175=data!$I$33,G175=data!$I$34,G175=data!$I$35,G175=data!$I$36,G175=data!$I$37,G175=data!$I$38,G175=data!$I$39,G175=data!$I$40,G175=data!$I$41,G175=data!$I$42,G175=data!$I$43,G175=data!$I$44),1,0)</f>
        <v>0</v>
      </c>
      <c r="Z175" s="176" t="s">
        <v>297</v>
      </c>
      <c r="AA175" s="10"/>
      <c r="AB175" s="10"/>
      <c r="AC175" s="168">
        <v>160</v>
      </c>
      <c r="AD175" s="328"/>
      <c r="AE175" s="223"/>
      <c r="AF175" s="168">
        <v>160</v>
      </c>
      <c r="AG175" s="328"/>
      <c r="AH175" s="223"/>
      <c r="AI175" s="168">
        <v>160</v>
      </c>
      <c r="AJ175" s="328"/>
      <c r="AK175" s="223"/>
      <c r="AL175" s="168">
        <v>160</v>
      </c>
      <c r="AM175" s="328"/>
      <c r="AN175" s="223"/>
      <c r="AO175" s="168">
        <v>160</v>
      </c>
      <c r="AP175" s="328"/>
      <c r="AQ175" s="223"/>
      <c r="AR175" s="168">
        <v>160</v>
      </c>
      <c r="AS175" s="328"/>
      <c r="AT175" s="223"/>
      <c r="AU175" s="168">
        <v>160</v>
      </c>
      <c r="AV175" s="328"/>
      <c r="AW175" s="223"/>
      <c r="AX175" s="168">
        <v>160</v>
      </c>
      <c r="AY175" s="328"/>
      <c r="AZ175" s="223"/>
      <c r="BA175" s="168">
        <v>160</v>
      </c>
      <c r="BB175" s="328"/>
      <c r="BC175" s="223"/>
      <c r="BD175" s="168">
        <v>160</v>
      </c>
      <c r="BE175" s="328"/>
      <c r="BF175" s="223"/>
      <c r="BG175" s="168">
        <v>160</v>
      </c>
      <c r="BH175" s="328"/>
      <c r="BI175" s="223"/>
      <c r="BJ175" s="168">
        <v>160</v>
      </c>
      <c r="BK175" s="328"/>
      <c r="BL175" s="223"/>
      <c r="BM175" s="280">
        <f t="shared" si="130"/>
        <v>0</v>
      </c>
      <c r="BN175" s="279">
        <f t="shared" si="131"/>
        <v>0</v>
      </c>
      <c r="BO175" s="280">
        <f t="shared" si="132"/>
        <v>0</v>
      </c>
      <c r="BP175" s="281">
        <f t="shared" si="133"/>
        <v>0</v>
      </c>
      <c r="BQ175" s="1"/>
      <c r="BR175" s="1"/>
      <c r="BS175" s="164">
        <v>160</v>
      </c>
      <c r="BT175" s="327"/>
      <c r="BU175" s="177"/>
      <c r="BV175" s="164">
        <v>160</v>
      </c>
      <c r="BW175" s="327"/>
      <c r="BX175" s="177"/>
      <c r="BY175" s="164">
        <v>160</v>
      </c>
      <c r="BZ175" s="327"/>
      <c r="CA175" s="177"/>
      <c r="CB175" s="164">
        <v>160</v>
      </c>
      <c r="CC175" s="327"/>
      <c r="CD175" s="177"/>
      <c r="CE175" s="164">
        <v>160</v>
      </c>
      <c r="CF175" s="327"/>
      <c r="CG175" s="177"/>
      <c r="CH175" s="164">
        <v>160</v>
      </c>
      <c r="CI175" s="327"/>
      <c r="CJ175" s="177"/>
      <c r="CK175" s="164">
        <v>160</v>
      </c>
      <c r="CL175" s="327"/>
      <c r="CM175" s="177"/>
      <c r="CN175" s="164">
        <v>160</v>
      </c>
      <c r="CO175" s="327"/>
      <c r="CP175" s="177"/>
      <c r="CQ175" s="164">
        <v>160</v>
      </c>
      <c r="CR175" s="327"/>
      <c r="CS175" s="177"/>
      <c r="CT175" s="164">
        <v>160</v>
      </c>
      <c r="CU175" s="327"/>
      <c r="CV175" s="177"/>
      <c r="CW175" s="164">
        <v>160</v>
      </c>
      <c r="CX175" s="327"/>
      <c r="CY175" s="177"/>
      <c r="CZ175" s="164">
        <v>160</v>
      </c>
      <c r="DA175" s="327"/>
      <c r="DB175" s="177"/>
      <c r="DC175" s="278">
        <f t="shared" si="134"/>
        <v>0</v>
      </c>
      <c r="DD175" s="279">
        <f t="shared" si="135"/>
        <v>0</v>
      </c>
      <c r="DE175" s="280">
        <f t="shared" si="136"/>
        <v>0</v>
      </c>
      <c r="DF175" s="281">
        <f t="shared" si="137"/>
        <v>0</v>
      </c>
      <c r="DG175" s="1"/>
      <c r="DH175" s="1"/>
      <c r="DI175" s="164">
        <v>160</v>
      </c>
      <c r="DJ175" s="327"/>
      <c r="DK175" s="177"/>
      <c r="DL175" s="164">
        <v>160</v>
      </c>
      <c r="DM175" s="327"/>
      <c r="DN175" s="177"/>
      <c r="DO175" s="164">
        <v>160</v>
      </c>
      <c r="DP175" s="327"/>
      <c r="DQ175" s="177"/>
      <c r="DR175" s="164">
        <v>160</v>
      </c>
      <c r="DS175" s="327"/>
      <c r="DT175" s="177"/>
      <c r="DU175" s="164">
        <v>160</v>
      </c>
      <c r="DV175" s="327"/>
      <c r="DW175" s="177"/>
      <c r="DX175" s="164">
        <v>160</v>
      </c>
      <c r="DY175" s="327"/>
      <c r="DZ175" s="177"/>
      <c r="EA175" s="164">
        <v>160</v>
      </c>
      <c r="EB175" s="327"/>
      <c r="EC175" s="177"/>
      <c r="ED175" s="164">
        <v>160</v>
      </c>
      <c r="EE175" s="327"/>
      <c r="EF175" s="177"/>
      <c r="EG175" s="164">
        <v>160</v>
      </c>
      <c r="EH175" s="327"/>
      <c r="EI175" s="177"/>
      <c r="EJ175" s="164">
        <v>160</v>
      </c>
      <c r="EK175" s="327"/>
      <c r="EL175" s="177"/>
      <c r="EM175" s="164">
        <v>160</v>
      </c>
      <c r="EN175" s="327"/>
      <c r="EO175" s="177"/>
      <c r="EP175" s="164">
        <v>160</v>
      </c>
      <c r="EQ175" s="327"/>
      <c r="ER175" s="177"/>
      <c r="ES175" s="278">
        <f t="shared" si="138"/>
        <v>0</v>
      </c>
      <c r="ET175" s="279">
        <f t="shared" si="139"/>
        <v>0</v>
      </c>
      <c r="EU175" s="280">
        <f t="shared" si="140"/>
        <v>0</v>
      </c>
      <c r="EV175" s="281">
        <f t="shared" si="141"/>
        <v>0</v>
      </c>
      <c r="EW175" s="1"/>
      <c r="EX175" s="1"/>
      <c r="EY175" s="164">
        <v>160</v>
      </c>
      <c r="EZ175" s="327"/>
      <c r="FA175" s="177"/>
      <c r="FB175" s="164">
        <v>160</v>
      </c>
      <c r="FC175" s="327"/>
      <c r="FD175" s="177"/>
      <c r="FE175" s="164">
        <v>160</v>
      </c>
      <c r="FF175" s="327"/>
      <c r="FG175" s="177"/>
      <c r="FH175" s="164">
        <v>160</v>
      </c>
      <c r="FI175" s="327"/>
      <c r="FJ175" s="177"/>
      <c r="FK175" s="164">
        <v>160</v>
      </c>
      <c r="FL175" s="327"/>
      <c r="FM175" s="177"/>
      <c r="FN175" s="164">
        <v>160</v>
      </c>
      <c r="FO175" s="327"/>
      <c r="FP175" s="177"/>
      <c r="FQ175" s="164">
        <v>160</v>
      </c>
      <c r="FR175" s="327"/>
      <c r="FS175" s="177"/>
      <c r="FT175" s="164">
        <v>160</v>
      </c>
      <c r="FU175" s="327"/>
      <c r="FV175" s="177"/>
      <c r="FW175" s="164">
        <v>160</v>
      </c>
      <c r="FX175" s="327"/>
      <c r="FY175" s="177"/>
      <c r="FZ175" s="164">
        <v>160</v>
      </c>
      <c r="GA175" s="327"/>
      <c r="GB175" s="177"/>
      <c r="GC175" s="164">
        <v>160</v>
      </c>
      <c r="GD175" s="327"/>
      <c r="GE175" s="177"/>
      <c r="GF175" s="164">
        <v>160</v>
      </c>
      <c r="GG175" s="327"/>
      <c r="GH175" s="177"/>
      <c r="GI175" s="278">
        <f t="shared" si="142"/>
        <v>0</v>
      </c>
      <c r="GJ175" s="279">
        <f t="shared" si="143"/>
        <v>0</v>
      </c>
      <c r="GK175" s="280">
        <f t="shared" si="144"/>
        <v>0</v>
      </c>
      <c r="GL175" s="281">
        <f t="shared" si="145"/>
        <v>0</v>
      </c>
      <c r="GM175" s="1"/>
      <c r="GN175" s="1"/>
      <c r="GO175" s="164">
        <v>160</v>
      </c>
      <c r="GP175" s="327"/>
      <c r="GQ175" s="177"/>
      <c r="GR175" s="164">
        <v>160</v>
      </c>
      <c r="GS175" s="327"/>
      <c r="GT175" s="177"/>
      <c r="GU175" s="164">
        <v>160</v>
      </c>
      <c r="GV175" s="327"/>
      <c r="GW175" s="177"/>
      <c r="GX175" s="164">
        <v>160</v>
      </c>
      <c r="GY175" s="327"/>
      <c r="GZ175" s="177"/>
      <c r="HA175" s="164">
        <v>160</v>
      </c>
      <c r="HB175" s="327"/>
      <c r="HC175" s="177"/>
      <c r="HD175" s="164">
        <v>160</v>
      </c>
      <c r="HE175" s="327"/>
      <c r="HF175" s="177"/>
      <c r="HG175" s="164">
        <v>160</v>
      </c>
      <c r="HH175" s="327"/>
      <c r="HI175" s="177"/>
      <c r="HJ175" s="164">
        <v>160</v>
      </c>
      <c r="HK175" s="327"/>
      <c r="HL175" s="177"/>
      <c r="HM175" s="164">
        <v>160</v>
      </c>
      <c r="HN175" s="327"/>
      <c r="HO175" s="177"/>
      <c r="HP175" s="164">
        <v>160</v>
      </c>
      <c r="HQ175" s="327"/>
      <c r="HR175" s="177"/>
      <c r="HS175" s="164">
        <v>160</v>
      </c>
      <c r="HT175" s="327"/>
      <c r="HU175" s="177"/>
      <c r="HV175" s="164">
        <v>160</v>
      </c>
      <c r="HW175" s="327"/>
      <c r="HX175" s="177"/>
      <c r="HY175" s="278">
        <f t="shared" si="146"/>
        <v>0</v>
      </c>
      <c r="HZ175" s="279">
        <f t="shared" si="147"/>
        <v>0</v>
      </c>
      <c r="IA175" s="280">
        <f t="shared" si="148"/>
        <v>0</v>
      </c>
      <c r="IB175" s="281">
        <f t="shared" si="149"/>
        <v>0</v>
      </c>
      <c r="IC175" s="1"/>
      <c r="ID175" s="1"/>
      <c r="IE175" s="164">
        <v>160</v>
      </c>
      <c r="IF175" s="327"/>
      <c r="IG175" s="177"/>
      <c r="IH175" s="164">
        <v>160</v>
      </c>
      <c r="II175" s="327"/>
      <c r="IJ175" s="177"/>
      <c r="IK175" s="164">
        <v>160</v>
      </c>
      <c r="IL175" s="327"/>
      <c r="IM175" s="177"/>
      <c r="IN175" s="164">
        <v>160</v>
      </c>
      <c r="IO175" s="327"/>
      <c r="IP175" s="177"/>
      <c r="IQ175" s="164">
        <v>160</v>
      </c>
      <c r="IR175" s="327"/>
      <c r="IS175" s="177"/>
      <c r="IT175" s="164">
        <v>160</v>
      </c>
      <c r="IU175" s="327"/>
      <c r="IV175" s="177"/>
      <c r="IW175" s="164">
        <v>160</v>
      </c>
      <c r="IX175" s="327"/>
      <c r="IY175" s="177"/>
      <c r="IZ175" s="164">
        <v>160</v>
      </c>
      <c r="JA175" s="327"/>
      <c r="JB175" s="177"/>
      <c r="JC175" s="164">
        <v>160</v>
      </c>
      <c r="JD175" s="327"/>
      <c r="JE175" s="177"/>
      <c r="JF175" s="164">
        <v>160</v>
      </c>
      <c r="JG175" s="327"/>
      <c r="JH175" s="177"/>
      <c r="JI175" s="164">
        <v>160</v>
      </c>
      <c r="JJ175" s="327"/>
      <c r="JK175" s="177"/>
      <c r="JL175" s="164">
        <v>160</v>
      </c>
      <c r="JM175" s="327"/>
      <c r="JN175" s="177"/>
      <c r="JO175" s="278">
        <f t="shared" si="150"/>
        <v>0</v>
      </c>
      <c r="JP175" s="279">
        <f t="shared" si="151"/>
        <v>0</v>
      </c>
      <c r="JQ175" s="280">
        <f t="shared" si="152"/>
        <v>0</v>
      </c>
      <c r="JR175" s="281">
        <f t="shared" si="153"/>
        <v>0</v>
      </c>
      <c r="JS175" s="1"/>
      <c r="JT175" s="1"/>
      <c r="JU175" s="164">
        <v>160</v>
      </c>
      <c r="JV175" s="327"/>
      <c r="JW175" s="177"/>
      <c r="JX175" s="164">
        <v>160</v>
      </c>
      <c r="JY175" s="327"/>
      <c r="JZ175" s="177"/>
      <c r="KA175" s="164">
        <v>160</v>
      </c>
      <c r="KB175" s="327"/>
      <c r="KC175" s="177"/>
      <c r="KD175" s="164">
        <v>160</v>
      </c>
      <c r="KE175" s="327"/>
      <c r="KF175" s="177"/>
      <c r="KG175" s="164">
        <v>160</v>
      </c>
      <c r="KH175" s="327"/>
      <c r="KI175" s="177"/>
      <c r="KJ175" s="164">
        <v>160</v>
      </c>
      <c r="KK175" s="327"/>
      <c r="KL175" s="177"/>
      <c r="KM175" s="164">
        <v>160</v>
      </c>
      <c r="KN175" s="327"/>
      <c r="KO175" s="177"/>
      <c r="KP175" s="164">
        <v>160</v>
      </c>
      <c r="KQ175" s="327"/>
      <c r="KR175" s="177"/>
      <c r="KS175" s="164">
        <v>160</v>
      </c>
      <c r="KT175" s="327"/>
      <c r="KU175" s="177"/>
      <c r="KV175" s="164">
        <v>160</v>
      </c>
      <c r="KW175" s="327"/>
      <c r="KX175" s="177"/>
      <c r="KY175" s="164">
        <v>160</v>
      </c>
      <c r="KZ175" s="327"/>
      <c r="LA175" s="177"/>
      <c r="LB175" s="164">
        <v>160</v>
      </c>
      <c r="LC175" s="327"/>
      <c r="LD175" s="177"/>
      <c r="LE175" s="278">
        <f t="shared" si="154"/>
        <v>0</v>
      </c>
      <c r="LF175" s="279">
        <f t="shared" si="155"/>
        <v>0</v>
      </c>
      <c r="LG175" s="280">
        <f t="shared" si="156"/>
        <v>0</v>
      </c>
      <c r="LH175" s="281">
        <f t="shared" si="157"/>
        <v>0</v>
      </c>
      <c r="LI175" s="1"/>
      <c r="LJ175" s="1"/>
      <c r="LK175" s="164">
        <v>160</v>
      </c>
      <c r="LL175" s="327"/>
      <c r="LM175" s="177"/>
      <c r="LN175" s="164">
        <v>160</v>
      </c>
      <c r="LO175" s="327"/>
      <c r="LP175" s="177"/>
      <c r="LQ175" s="164">
        <v>160</v>
      </c>
      <c r="LR175" s="327"/>
      <c r="LS175" s="177"/>
      <c r="LT175" s="164">
        <v>160</v>
      </c>
      <c r="LU175" s="327"/>
      <c r="LV175" s="177"/>
      <c r="LW175" s="164">
        <v>160</v>
      </c>
      <c r="LX175" s="327"/>
      <c r="LY175" s="177"/>
      <c r="LZ175" s="164">
        <v>160</v>
      </c>
      <c r="MA175" s="327"/>
      <c r="MB175" s="177"/>
      <c r="MC175" s="164">
        <v>160</v>
      </c>
      <c r="MD175" s="327"/>
      <c r="ME175" s="177"/>
      <c r="MF175" s="164">
        <v>160</v>
      </c>
      <c r="MG175" s="327"/>
      <c r="MH175" s="177"/>
      <c r="MI175" s="164">
        <v>160</v>
      </c>
      <c r="MJ175" s="327"/>
      <c r="MK175" s="177"/>
      <c r="ML175" s="164">
        <v>160</v>
      </c>
      <c r="MM175" s="327"/>
      <c r="MN175" s="177"/>
      <c r="MO175" s="164">
        <v>160</v>
      </c>
      <c r="MP175" s="327"/>
      <c r="MQ175" s="177"/>
      <c r="MR175" s="164">
        <v>160</v>
      </c>
      <c r="MS175" s="327"/>
      <c r="MT175" s="177"/>
      <c r="MU175" s="278">
        <f t="shared" si="158"/>
        <v>0</v>
      </c>
      <c r="MV175" s="279">
        <f t="shared" si="159"/>
        <v>0</v>
      </c>
      <c r="MW175" s="280">
        <f t="shared" si="160"/>
        <v>0</v>
      </c>
      <c r="MX175" s="281">
        <f t="shared" si="161"/>
        <v>0</v>
      </c>
      <c r="MY175" s="1"/>
      <c r="MZ175" s="1"/>
      <c r="NA175" s="164">
        <v>160</v>
      </c>
      <c r="NB175" s="327"/>
      <c r="NC175" s="177"/>
      <c r="ND175" s="164">
        <v>160</v>
      </c>
      <c r="NE175" s="327"/>
      <c r="NF175" s="177"/>
      <c r="NG175" s="164">
        <v>160</v>
      </c>
      <c r="NH175" s="327"/>
      <c r="NI175" s="177"/>
      <c r="NJ175" s="164">
        <v>160</v>
      </c>
      <c r="NK175" s="327"/>
      <c r="NL175" s="177"/>
      <c r="NM175" s="164">
        <v>160</v>
      </c>
      <c r="NN175" s="327"/>
      <c r="NO175" s="177"/>
      <c r="NP175" s="164">
        <v>160</v>
      </c>
      <c r="NQ175" s="327"/>
      <c r="NR175" s="177"/>
      <c r="NS175" s="164">
        <v>160</v>
      </c>
      <c r="NT175" s="327"/>
      <c r="NU175" s="177"/>
      <c r="NV175" s="164">
        <v>160</v>
      </c>
      <c r="NW175" s="327"/>
      <c r="NX175" s="177"/>
      <c r="NY175" s="164">
        <v>160</v>
      </c>
      <c r="NZ175" s="327"/>
      <c r="OA175" s="177"/>
      <c r="OB175" s="164">
        <v>160</v>
      </c>
      <c r="OC175" s="327"/>
      <c r="OD175" s="177"/>
      <c r="OE175" s="164">
        <v>160</v>
      </c>
      <c r="OF175" s="327"/>
      <c r="OG175" s="177"/>
      <c r="OH175" s="164">
        <v>160</v>
      </c>
      <c r="OI175" s="327"/>
      <c r="OJ175" s="177"/>
      <c r="OK175" s="278">
        <f t="shared" si="162"/>
        <v>0</v>
      </c>
      <c r="OL175" s="279">
        <f t="shared" si="163"/>
        <v>0</v>
      </c>
      <c r="OM175" s="280">
        <f t="shared" si="164"/>
        <v>0</v>
      </c>
      <c r="ON175" s="281">
        <f t="shared" si="165"/>
        <v>0</v>
      </c>
      <c r="OO175" s="1"/>
      <c r="OP175" s="1"/>
      <c r="OQ175" s="283" t="s">
        <v>297</v>
      </c>
      <c r="OR175" s="354">
        <v>160</v>
      </c>
      <c r="OS175" s="327"/>
      <c r="OT175" s="177"/>
      <c r="OU175" s="278">
        <f t="shared" si="166"/>
        <v>0</v>
      </c>
      <c r="OV175" s="281">
        <f t="shared" si="167"/>
        <v>0</v>
      </c>
      <c r="OW175" s="280">
        <f t="shared" si="168"/>
        <v>0</v>
      </c>
      <c r="OX175" s="281">
        <f t="shared" si="169"/>
        <v>0</v>
      </c>
      <c r="OY175" s="293"/>
      <c r="OZ175" s="1"/>
      <c r="PA175" s="1"/>
      <c r="PB175" s="274">
        <f t="shared" si="182"/>
        <v>0</v>
      </c>
      <c r="PC175" s="275">
        <f t="shared" si="183"/>
        <v>0</v>
      </c>
      <c r="PD175" s="280">
        <f t="shared" si="184"/>
        <v>0</v>
      </c>
      <c r="PE175" s="281">
        <f t="shared" si="185"/>
        <v>0</v>
      </c>
      <c r="PF175" s="276">
        <f t="shared" si="186"/>
        <v>0</v>
      </c>
      <c r="PG175" s="277">
        <f t="shared" si="187"/>
        <v>0</v>
      </c>
      <c r="PH175" s="280">
        <f t="shared" si="188"/>
        <v>0</v>
      </c>
      <c r="PI175" s="279">
        <f t="shared" si="189"/>
        <v>0</v>
      </c>
      <c r="PJ175" s="406">
        <f t="shared" si="190"/>
        <v>0</v>
      </c>
      <c r="PK175" s="368">
        <f t="shared" si="191"/>
        <v>0</v>
      </c>
      <c r="PL175" s="409" t="s">
        <v>338</v>
      </c>
      <c r="PM175" s="373" t="s">
        <v>338</v>
      </c>
      <c r="PN175" s="406">
        <f t="shared" si="192"/>
        <v>0</v>
      </c>
      <c r="PO175" s="368">
        <f t="shared" si="193"/>
        <v>0</v>
      </c>
      <c r="PR175" s="1"/>
    </row>
    <row r="176" spans="2:434" s="26" customFormat="1" ht="15" hidden="1" customHeight="1" x14ac:dyDescent="0.25">
      <c r="B176" s="118"/>
      <c r="C176" s="1092"/>
      <c r="D176" s="1093"/>
      <c r="E176" s="590"/>
      <c r="F176" s="656"/>
      <c r="G176" s="591"/>
      <c r="H176" s="119"/>
      <c r="I176" s="112">
        <f>INT(ROUND(F176,2)*(IF(RIGHT(G176,1)="*",data!$J$3*H176+(IF(H176&gt;0, data!$K$3,0)),(IF(G176&gt;0,data!$J$3*RIGHT(G176,5)+data!$K$3,0)))))</f>
        <v>0</v>
      </c>
      <c r="J176" s="112">
        <f t="shared" si="128"/>
        <v>0</v>
      </c>
      <c r="K176" s="112"/>
      <c r="L176" s="537"/>
      <c r="M176" s="536"/>
      <c r="N176" s="112">
        <f>INT(ROUND(F176,2)*(IF(J176&gt;0,(IF(L176="ano",data!$J$6,0)),0)))</f>
        <v>0</v>
      </c>
      <c r="O176" s="114">
        <f t="shared" si="125"/>
        <v>0</v>
      </c>
      <c r="P176" s="123">
        <f t="shared" si="126"/>
        <v>0</v>
      </c>
      <c r="R176" s="116" t="str">
        <f t="shared" si="123"/>
        <v/>
      </c>
      <c r="S176" s="688"/>
      <c r="T176" s="117" t="s">
        <v>338</v>
      </c>
      <c r="U176" s="377" t="str">
        <f t="shared" si="124"/>
        <v/>
      </c>
      <c r="V176" s="26">
        <f t="shared" si="127"/>
        <v>0</v>
      </c>
      <c r="W176" s="26">
        <f t="shared" si="129"/>
        <v>0</v>
      </c>
      <c r="X176" s="26">
        <f>IF(OR(G176=data!$I$18,G176=data!$I$19,G176=data!$I$20,G176=data!$I$21,G176=data!$I$22,G176=data!$I$23,G176=data!$I$24,G176=data!$I$25,G176=data!$I$26,G176=data!$I$27,G176=data!$I$28,G176=data!$I$29,G176=data!$I$30,G176=data!$I$31,G176=data!$I$32,G176=data!$I$33,G176=data!$I$34,G176=data!$I$35,G176=data!$I$36,G176=data!$I$37,G176=data!$I$38,G176=data!$I$39,G176=data!$I$40,G176=data!$I$41,G176=data!$I$42,G176=data!$I$43,G176=data!$I$44),1,0)</f>
        <v>0</v>
      </c>
      <c r="Z176" s="173" t="s">
        <v>297</v>
      </c>
      <c r="AA176" s="10"/>
      <c r="AB176" s="10"/>
      <c r="AC176" s="560">
        <v>160</v>
      </c>
      <c r="AD176" s="561"/>
      <c r="AE176" s="562"/>
      <c r="AF176" s="560">
        <v>160</v>
      </c>
      <c r="AG176" s="561"/>
      <c r="AH176" s="562"/>
      <c r="AI176" s="560">
        <v>160</v>
      </c>
      <c r="AJ176" s="561"/>
      <c r="AK176" s="562"/>
      <c r="AL176" s="560">
        <v>160</v>
      </c>
      <c r="AM176" s="561"/>
      <c r="AN176" s="562"/>
      <c r="AO176" s="560">
        <v>160</v>
      </c>
      <c r="AP176" s="561"/>
      <c r="AQ176" s="562"/>
      <c r="AR176" s="560">
        <v>160</v>
      </c>
      <c r="AS176" s="561"/>
      <c r="AT176" s="562"/>
      <c r="AU176" s="560">
        <v>160</v>
      </c>
      <c r="AV176" s="561"/>
      <c r="AW176" s="562"/>
      <c r="AX176" s="560">
        <v>160</v>
      </c>
      <c r="AY176" s="561"/>
      <c r="AZ176" s="562"/>
      <c r="BA176" s="560">
        <v>160</v>
      </c>
      <c r="BB176" s="561"/>
      <c r="BC176" s="562"/>
      <c r="BD176" s="560">
        <v>160</v>
      </c>
      <c r="BE176" s="561"/>
      <c r="BF176" s="562"/>
      <c r="BG176" s="560">
        <v>160</v>
      </c>
      <c r="BH176" s="561"/>
      <c r="BI176" s="562"/>
      <c r="BJ176" s="560">
        <v>160</v>
      </c>
      <c r="BK176" s="561"/>
      <c r="BL176" s="562"/>
      <c r="BM176" s="280">
        <f t="shared" si="130"/>
        <v>0</v>
      </c>
      <c r="BN176" s="279">
        <f t="shared" si="131"/>
        <v>0</v>
      </c>
      <c r="BO176" s="280">
        <f t="shared" si="132"/>
        <v>0</v>
      </c>
      <c r="BP176" s="281">
        <f t="shared" si="133"/>
        <v>0</v>
      </c>
      <c r="BQ176" s="1"/>
      <c r="BR176" s="1"/>
      <c r="BS176" s="174">
        <v>160</v>
      </c>
      <c r="BT176" s="573"/>
      <c r="BU176" s="175"/>
      <c r="BV176" s="174">
        <v>160</v>
      </c>
      <c r="BW176" s="573"/>
      <c r="BX176" s="175"/>
      <c r="BY176" s="174">
        <v>160</v>
      </c>
      <c r="BZ176" s="573"/>
      <c r="CA176" s="175"/>
      <c r="CB176" s="174">
        <v>160</v>
      </c>
      <c r="CC176" s="573"/>
      <c r="CD176" s="175"/>
      <c r="CE176" s="174">
        <v>160</v>
      </c>
      <c r="CF176" s="573"/>
      <c r="CG176" s="175"/>
      <c r="CH176" s="174">
        <v>160</v>
      </c>
      <c r="CI176" s="573"/>
      <c r="CJ176" s="175"/>
      <c r="CK176" s="174">
        <v>160</v>
      </c>
      <c r="CL176" s="573"/>
      <c r="CM176" s="175"/>
      <c r="CN176" s="174">
        <v>160</v>
      </c>
      <c r="CO176" s="573"/>
      <c r="CP176" s="175"/>
      <c r="CQ176" s="174">
        <v>160</v>
      </c>
      <c r="CR176" s="573"/>
      <c r="CS176" s="175"/>
      <c r="CT176" s="174">
        <v>160</v>
      </c>
      <c r="CU176" s="573"/>
      <c r="CV176" s="175"/>
      <c r="CW176" s="174">
        <v>160</v>
      </c>
      <c r="CX176" s="573"/>
      <c r="CY176" s="175"/>
      <c r="CZ176" s="174">
        <v>160</v>
      </c>
      <c r="DA176" s="573"/>
      <c r="DB176" s="175"/>
      <c r="DC176" s="278">
        <f t="shared" si="134"/>
        <v>0</v>
      </c>
      <c r="DD176" s="279">
        <f t="shared" si="135"/>
        <v>0</v>
      </c>
      <c r="DE176" s="280">
        <f t="shared" si="136"/>
        <v>0</v>
      </c>
      <c r="DF176" s="281">
        <f t="shared" si="137"/>
        <v>0</v>
      </c>
      <c r="DG176" s="1"/>
      <c r="DH176" s="1"/>
      <c r="DI176" s="174">
        <v>160</v>
      </c>
      <c r="DJ176" s="573"/>
      <c r="DK176" s="175"/>
      <c r="DL176" s="174">
        <v>160</v>
      </c>
      <c r="DM176" s="573"/>
      <c r="DN176" s="175"/>
      <c r="DO176" s="174">
        <v>160</v>
      </c>
      <c r="DP176" s="573"/>
      <c r="DQ176" s="175"/>
      <c r="DR176" s="174">
        <v>160</v>
      </c>
      <c r="DS176" s="573"/>
      <c r="DT176" s="175"/>
      <c r="DU176" s="174">
        <v>160</v>
      </c>
      <c r="DV176" s="573"/>
      <c r="DW176" s="175"/>
      <c r="DX176" s="174">
        <v>160</v>
      </c>
      <c r="DY176" s="573"/>
      <c r="DZ176" s="175"/>
      <c r="EA176" s="174">
        <v>160</v>
      </c>
      <c r="EB176" s="573"/>
      <c r="EC176" s="175"/>
      <c r="ED176" s="174">
        <v>160</v>
      </c>
      <c r="EE176" s="573"/>
      <c r="EF176" s="175"/>
      <c r="EG176" s="174">
        <v>160</v>
      </c>
      <c r="EH176" s="573"/>
      <c r="EI176" s="175"/>
      <c r="EJ176" s="174">
        <v>160</v>
      </c>
      <c r="EK176" s="573"/>
      <c r="EL176" s="175"/>
      <c r="EM176" s="174">
        <v>160</v>
      </c>
      <c r="EN176" s="573"/>
      <c r="EO176" s="175"/>
      <c r="EP176" s="174">
        <v>160</v>
      </c>
      <c r="EQ176" s="573"/>
      <c r="ER176" s="175"/>
      <c r="ES176" s="278">
        <f t="shared" si="138"/>
        <v>0</v>
      </c>
      <c r="ET176" s="279">
        <f t="shared" si="139"/>
        <v>0</v>
      </c>
      <c r="EU176" s="280">
        <f t="shared" si="140"/>
        <v>0</v>
      </c>
      <c r="EV176" s="281">
        <f t="shared" si="141"/>
        <v>0</v>
      </c>
      <c r="EW176" s="1"/>
      <c r="EX176" s="1"/>
      <c r="EY176" s="174">
        <v>160</v>
      </c>
      <c r="EZ176" s="573"/>
      <c r="FA176" s="175"/>
      <c r="FB176" s="174">
        <v>160</v>
      </c>
      <c r="FC176" s="573"/>
      <c r="FD176" s="175"/>
      <c r="FE176" s="174">
        <v>160</v>
      </c>
      <c r="FF176" s="573"/>
      <c r="FG176" s="175"/>
      <c r="FH176" s="174">
        <v>160</v>
      </c>
      <c r="FI176" s="573"/>
      <c r="FJ176" s="175"/>
      <c r="FK176" s="174">
        <v>160</v>
      </c>
      <c r="FL176" s="573"/>
      <c r="FM176" s="175"/>
      <c r="FN176" s="174">
        <v>160</v>
      </c>
      <c r="FO176" s="573"/>
      <c r="FP176" s="175"/>
      <c r="FQ176" s="174">
        <v>160</v>
      </c>
      <c r="FR176" s="573"/>
      <c r="FS176" s="175"/>
      <c r="FT176" s="174">
        <v>160</v>
      </c>
      <c r="FU176" s="573"/>
      <c r="FV176" s="175"/>
      <c r="FW176" s="174">
        <v>160</v>
      </c>
      <c r="FX176" s="573"/>
      <c r="FY176" s="175"/>
      <c r="FZ176" s="174">
        <v>160</v>
      </c>
      <c r="GA176" s="573"/>
      <c r="GB176" s="175"/>
      <c r="GC176" s="174">
        <v>160</v>
      </c>
      <c r="GD176" s="573"/>
      <c r="GE176" s="175"/>
      <c r="GF176" s="174">
        <v>160</v>
      </c>
      <c r="GG176" s="573"/>
      <c r="GH176" s="175"/>
      <c r="GI176" s="278">
        <f t="shared" si="142"/>
        <v>0</v>
      </c>
      <c r="GJ176" s="279">
        <f t="shared" si="143"/>
        <v>0</v>
      </c>
      <c r="GK176" s="280">
        <f t="shared" si="144"/>
        <v>0</v>
      </c>
      <c r="GL176" s="281">
        <f t="shared" si="145"/>
        <v>0</v>
      </c>
      <c r="GM176" s="1"/>
      <c r="GN176" s="1"/>
      <c r="GO176" s="174">
        <v>160</v>
      </c>
      <c r="GP176" s="573"/>
      <c r="GQ176" s="175"/>
      <c r="GR176" s="174">
        <v>160</v>
      </c>
      <c r="GS176" s="573"/>
      <c r="GT176" s="175"/>
      <c r="GU176" s="174">
        <v>160</v>
      </c>
      <c r="GV176" s="573"/>
      <c r="GW176" s="175"/>
      <c r="GX176" s="174">
        <v>160</v>
      </c>
      <c r="GY176" s="573"/>
      <c r="GZ176" s="175"/>
      <c r="HA176" s="174">
        <v>160</v>
      </c>
      <c r="HB176" s="573"/>
      <c r="HC176" s="175"/>
      <c r="HD176" s="174">
        <v>160</v>
      </c>
      <c r="HE176" s="573"/>
      <c r="HF176" s="175"/>
      <c r="HG176" s="174">
        <v>160</v>
      </c>
      <c r="HH176" s="573"/>
      <c r="HI176" s="175"/>
      <c r="HJ176" s="174">
        <v>160</v>
      </c>
      <c r="HK176" s="573"/>
      <c r="HL176" s="175"/>
      <c r="HM176" s="174">
        <v>160</v>
      </c>
      <c r="HN176" s="573"/>
      <c r="HO176" s="175"/>
      <c r="HP176" s="174">
        <v>160</v>
      </c>
      <c r="HQ176" s="573"/>
      <c r="HR176" s="175"/>
      <c r="HS176" s="174">
        <v>160</v>
      </c>
      <c r="HT176" s="573"/>
      <c r="HU176" s="175"/>
      <c r="HV176" s="174">
        <v>160</v>
      </c>
      <c r="HW176" s="573"/>
      <c r="HX176" s="175"/>
      <c r="HY176" s="278">
        <f t="shared" si="146"/>
        <v>0</v>
      </c>
      <c r="HZ176" s="279">
        <f t="shared" si="147"/>
        <v>0</v>
      </c>
      <c r="IA176" s="280">
        <f t="shared" si="148"/>
        <v>0</v>
      </c>
      <c r="IB176" s="281">
        <f t="shared" si="149"/>
        <v>0</v>
      </c>
      <c r="IC176" s="1"/>
      <c r="ID176" s="1"/>
      <c r="IE176" s="174">
        <v>160</v>
      </c>
      <c r="IF176" s="573"/>
      <c r="IG176" s="175"/>
      <c r="IH176" s="174">
        <v>160</v>
      </c>
      <c r="II176" s="573"/>
      <c r="IJ176" s="175"/>
      <c r="IK176" s="174">
        <v>160</v>
      </c>
      <c r="IL176" s="573"/>
      <c r="IM176" s="175"/>
      <c r="IN176" s="174">
        <v>160</v>
      </c>
      <c r="IO176" s="573"/>
      <c r="IP176" s="175"/>
      <c r="IQ176" s="174">
        <v>160</v>
      </c>
      <c r="IR176" s="573"/>
      <c r="IS176" s="175"/>
      <c r="IT176" s="174">
        <v>160</v>
      </c>
      <c r="IU176" s="573"/>
      <c r="IV176" s="175"/>
      <c r="IW176" s="174">
        <v>160</v>
      </c>
      <c r="IX176" s="573"/>
      <c r="IY176" s="175"/>
      <c r="IZ176" s="174">
        <v>160</v>
      </c>
      <c r="JA176" s="573"/>
      <c r="JB176" s="175"/>
      <c r="JC176" s="174">
        <v>160</v>
      </c>
      <c r="JD176" s="573"/>
      <c r="JE176" s="175"/>
      <c r="JF176" s="174">
        <v>160</v>
      </c>
      <c r="JG176" s="573"/>
      <c r="JH176" s="175"/>
      <c r="JI176" s="174">
        <v>160</v>
      </c>
      <c r="JJ176" s="573"/>
      <c r="JK176" s="175"/>
      <c r="JL176" s="174">
        <v>160</v>
      </c>
      <c r="JM176" s="573"/>
      <c r="JN176" s="175"/>
      <c r="JO176" s="278">
        <f t="shared" si="150"/>
        <v>0</v>
      </c>
      <c r="JP176" s="279">
        <f t="shared" si="151"/>
        <v>0</v>
      </c>
      <c r="JQ176" s="280">
        <f t="shared" si="152"/>
        <v>0</v>
      </c>
      <c r="JR176" s="281">
        <f t="shared" si="153"/>
        <v>0</v>
      </c>
      <c r="JS176" s="1"/>
      <c r="JT176" s="1"/>
      <c r="JU176" s="174">
        <v>160</v>
      </c>
      <c r="JV176" s="573"/>
      <c r="JW176" s="175"/>
      <c r="JX176" s="174">
        <v>160</v>
      </c>
      <c r="JY176" s="573"/>
      <c r="JZ176" s="175"/>
      <c r="KA176" s="174">
        <v>160</v>
      </c>
      <c r="KB176" s="573"/>
      <c r="KC176" s="175"/>
      <c r="KD176" s="174">
        <v>160</v>
      </c>
      <c r="KE176" s="573"/>
      <c r="KF176" s="175"/>
      <c r="KG176" s="174">
        <v>160</v>
      </c>
      <c r="KH176" s="573"/>
      <c r="KI176" s="175"/>
      <c r="KJ176" s="174">
        <v>160</v>
      </c>
      <c r="KK176" s="573"/>
      <c r="KL176" s="175"/>
      <c r="KM176" s="174">
        <v>160</v>
      </c>
      <c r="KN176" s="573"/>
      <c r="KO176" s="175"/>
      <c r="KP176" s="174">
        <v>160</v>
      </c>
      <c r="KQ176" s="573"/>
      <c r="KR176" s="175"/>
      <c r="KS176" s="174">
        <v>160</v>
      </c>
      <c r="KT176" s="573"/>
      <c r="KU176" s="175"/>
      <c r="KV176" s="174">
        <v>160</v>
      </c>
      <c r="KW176" s="573"/>
      <c r="KX176" s="175"/>
      <c r="KY176" s="174">
        <v>160</v>
      </c>
      <c r="KZ176" s="573"/>
      <c r="LA176" s="175"/>
      <c r="LB176" s="174">
        <v>160</v>
      </c>
      <c r="LC176" s="573"/>
      <c r="LD176" s="175"/>
      <c r="LE176" s="278">
        <f t="shared" si="154"/>
        <v>0</v>
      </c>
      <c r="LF176" s="279">
        <f t="shared" si="155"/>
        <v>0</v>
      </c>
      <c r="LG176" s="280">
        <f t="shared" si="156"/>
        <v>0</v>
      </c>
      <c r="LH176" s="281">
        <f t="shared" si="157"/>
        <v>0</v>
      </c>
      <c r="LI176" s="1"/>
      <c r="LJ176" s="1"/>
      <c r="LK176" s="174">
        <v>160</v>
      </c>
      <c r="LL176" s="573"/>
      <c r="LM176" s="175"/>
      <c r="LN176" s="174">
        <v>160</v>
      </c>
      <c r="LO176" s="573"/>
      <c r="LP176" s="175"/>
      <c r="LQ176" s="174">
        <v>160</v>
      </c>
      <c r="LR176" s="573"/>
      <c r="LS176" s="175"/>
      <c r="LT176" s="174">
        <v>160</v>
      </c>
      <c r="LU176" s="573"/>
      <c r="LV176" s="175"/>
      <c r="LW176" s="174">
        <v>160</v>
      </c>
      <c r="LX176" s="573"/>
      <c r="LY176" s="175"/>
      <c r="LZ176" s="174">
        <v>160</v>
      </c>
      <c r="MA176" s="573"/>
      <c r="MB176" s="175"/>
      <c r="MC176" s="174">
        <v>160</v>
      </c>
      <c r="MD176" s="573"/>
      <c r="ME176" s="175"/>
      <c r="MF176" s="174">
        <v>160</v>
      </c>
      <c r="MG176" s="573"/>
      <c r="MH176" s="175"/>
      <c r="MI176" s="174">
        <v>160</v>
      </c>
      <c r="MJ176" s="573"/>
      <c r="MK176" s="175"/>
      <c r="ML176" s="174">
        <v>160</v>
      </c>
      <c r="MM176" s="573"/>
      <c r="MN176" s="175"/>
      <c r="MO176" s="174">
        <v>160</v>
      </c>
      <c r="MP176" s="573"/>
      <c r="MQ176" s="175"/>
      <c r="MR176" s="174">
        <v>160</v>
      </c>
      <c r="MS176" s="573"/>
      <c r="MT176" s="175"/>
      <c r="MU176" s="278">
        <f t="shared" si="158"/>
        <v>0</v>
      </c>
      <c r="MV176" s="279">
        <f t="shared" si="159"/>
        <v>0</v>
      </c>
      <c r="MW176" s="280">
        <f t="shared" si="160"/>
        <v>0</v>
      </c>
      <c r="MX176" s="281">
        <f t="shared" si="161"/>
        <v>0</v>
      </c>
      <c r="MY176" s="1"/>
      <c r="MZ176" s="1"/>
      <c r="NA176" s="174">
        <v>160</v>
      </c>
      <c r="NB176" s="573"/>
      <c r="NC176" s="175"/>
      <c r="ND176" s="174">
        <v>160</v>
      </c>
      <c r="NE176" s="573"/>
      <c r="NF176" s="175"/>
      <c r="NG176" s="174">
        <v>160</v>
      </c>
      <c r="NH176" s="573"/>
      <c r="NI176" s="175"/>
      <c r="NJ176" s="174">
        <v>160</v>
      </c>
      <c r="NK176" s="573"/>
      <c r="NL176" s="175"/>
      <c r="NM176" s="174">
        <v>160</v>
      </c>
      <c r="NN176" s="573"/>
      <c r="NO176" s="175"/>
      <c r="NP176" s="174">
        <v>160</v>
      </c>
      <c r="NQ176" s="573"/>
      <c r="NR176" s="175"/>
      <c r="NS176" s="174">
        <v>160</v>
      </c>
      <c r="NT176" s="573"/>
      <c r="NU176" s="175"/>
      <c r="NV176" s="174">
        <v>160</v>
      </c>
      <c r="NW176" s="573"/>
      <c r="NX176" s="175"/>
      <c r="NY176" s="174">
        <v>160</v>
      </c>
      <c r="NZ176" s="573"/>
      <c r="OA176" s="175"/>
      <c r="OB176" s="174">
        <v>160</v>
      </c>
      <c r="OC176" s="573"/>
      <c r="OD176" s="175"/>
      <c r="OE176" s="174">
        <v>160</v>
      </c>
      <c r="OF176" s="573"/>
      <c r="OG176" s="175"/>
      <c r="OH176" s="174">
        <v>160</v>
      </c>
      <c r="OI176" s="573"/>
      <c r="OJ176" s="175"/>
      <c r="OK176" s="278">
        <f t="shared" si="162"/>
        <v>0</v>
      </c>
      <c r="OL176" s="279">
        <f t="shared" si="163"/>
        <v>0</v>
      </c>
      <c r="OM176" s="280">
        <f t="shared" si="164"/>
        <v>0</v>
      </c>
      <c r="ON176" s="281">
        <f t="shared" si="165"/>
        <v>0</v>
      </c>
      <c r="OO176" s="1"/>
      <c r="OP176" s="1"/>
      <c r="OQ176" s="571" t="s">
        <v>297</v>
      </c>
      <c r="OR176" s="577">
        <v>160</v>
      </c>
      <c r="OS176" s="573"/>
      <c r="OT176" s="175"/>
      <c r="OU176" s="278">
        <f t="shared" si="166"/>
        <v>0</v>
      </c>
      <c r="OV176" s="281">
        <f t="shared" si="167"/>
        <v>0</v>
      </c>
      <c r="OW176" s="280">
        <f t="shared" si="168"/>
        <v>0</v>
      </c>
      <c r="OX176" s="281">
        <f t="shared" si="169"/>
        <v>0</v>
      </c>
      <c r="OY176" s="574"/>
      <c r="OZ176" s="1"/>
      <c r="PA176" s="1"/>
      <c r="PB176" s="274">
        <f t="shared" si="182"/>
        <v>0</v>
      </c>
      <c r="PC176" s="275">
        <f t="shared" si="183"/>
        <v>0</v>
      </c>
      <c r="PD176" s="280">
        <f t="shared" si="184"/>
        <v>0</v>
      </c>
      <c r="PE176" s="281">
        <f t="shared" si="185"/>
        <v>0</v>
      </c>
      <c r="PF176" s="276">
        <f t="shared" si="186"/>
        <v>0</v>
      </c>
      <c r="PG176" s="277">
        <f t="shared" si="187"/>
        <v>0</v>
      </c>
      <c r="PH176" s="280">
        <f t="shared" si="188"/>
        <v>0</v>
      </c>
      <c r="PI176" s="279">
        <f t="shared" si="189"/>
        <v>0</v>
      </c>
      <c r="PJ176" s="406">
        <f t="shared" si="190"/>
        <v>0</v>
      </c>
      <c r="PK176" s="368">
        <f t="shared" si="191"/>
        <v>0</v>
      </c>
      <c r="PL176" s="409" t="s">
        <v>338</v>
      </c>
      <c r="PM176" s="373" t="s">
        <v>338</v>
      </c>
      <c r="PN176" s="406">
        <f t="shared" si="192"/>
        <v>0</v>
      </c>
      <c r="PO176" s="368">
        <f t="shared" si="193"/>
        <v>0</v>
      </c>
      <c r="PR176" s="1"/>
    </row>
    <row r="177" spans="2:434" s="26" customFormat="1" ht="16.5" customHeight="1" x14ac:dyDescent="0.25">
      <c r="B177" s="118" t="s">
        <v>364</v>
      </c>
      <c r="C177" s="1094"/>
      <c r="D177" s="1095"/>
      <c r="E177" s="320"/>
      <c r="F177" s="656">
        <v>1</v>
      </c>
      <c r="G177" s="321"/>
      <c r="H177" s="122"/>
      <c r="I177" s="112">
        <f>INT(ROUND(F177,2)*(IF(RIGHT(G177,1)="*",data!$J$3*H177+(IF(H177&gt;0, data!$K$3,0)),(IF(G177&gt;0,data!$J$3*RIGHT(G177,5)+data!$K$3,0)))))</f>
        <v>0</v>
      </c>
      <c r="J177" s="112">
        <f t="shared" si="128"/>
        <v>0</v>
      </c>
      <c r="K177" s="112"/>
      <c r="L177" s="317"/>
      <c r="M177" s="316"/>
      <c r="N177" s="112">
        <f>INT(ROUND(F177,2)*(IF(J177&gt;0,(IF(L177="ano",data!$J$6,0)),0)))</f>
        <v>0</v>
      </c>
      <c r="O177" s="114">
        <f t="shared" si="125"/>
        <v>0</v>
      </c>
      <c r="P177" s="123">
        <f t="shared" si="126"/>
        <v>0</v>
      </c>
      <c r="R177" s="116" t="str">
        <f t="shared" si="123"/>
        <v/>
      </c>
      <c r="S177" s="688"/>
      <c r="T177" s="117" t="s">
        <v>338</v>
      </c>
      <c r="U177" s="377" t="str">
        <f t="shared" si="124"/>
        <v/>
      </c>
      <c r="V177" s="26">
        <f t="shared" si="127"/>
        <v>0</v>
      </c>
      <c r="W177" s="26">
        <f t="shared" si="129"/>
        <v>0</v>
      </c>
      <c r="X177" s="26">
        <f>IF(OR(G177=data!$I$18,G177=data!$I$19,G177=data!$I$20,G177=data!$I$21,G177=data!$I$22,G177=data!$I$23,G177=data!$I$24,G177=data!$I$25,G177=data!$I$26,G177=data!$I$27,G177=data!$I$28,G177=data!$I$29,G177=data!$I$30,G177=data!$I$31,G177=data!$I$32,G177=data!$I$33,G177=data!$I$34,G177=data!$I$35,G177=data!$I$36,G177=data!$I$37,G177=data!$I$38,G177=data!$I$39,G177=data!$I$40,G177=data!$I$41,G177=data!$I$42,G177=data!$I$43,G177=data!$I$44),1,0)</f>
        <v>0</v>
      </c>
      <c r="Z177" s="176" t="s">
        <v>297</v>
      </c>
      <c r="AA177" s="10"/>
      <c r="AB177" s="10"/>
      <c r="AC177" s="168">
        <v>160</v>
      </c>
      <c r="AD177" s="328"/>
      <c r="AE177" s="223"/>
      <c r="AF177" s="168">
        <v>160</v>
      </c>
      <c r="AG177" s="328"/>
      <c r="AH177" s="223"/>
      <c r="AI177" s="168">
        <v>160</v>
      </c>
      <c r="AJ177" s="328"/>
      <c r="AK177" s="223"/>
      <c r="AL177" s="168">
        <v>160</v>
      </c>
      <c r="AM177" s="328"/>
      <c r="AN177" s="223"/>
      <c r="AO177" s="168">
        <v>160</v>
      </c>
      <c r="AP177" s="328"/>
      <c r="AQ177" s="223"/>
      <c r="AR177" s="168">
        <v>160</v>
      </c>
      <c r="AS177" s="328"/>
      <c r="AT177" s="223"/>
      <c r="AU177" s="168">
        <v>160</v>
      </c>
      <c r="AV177" s="328"/>
      <c r="AW177" s="223"/>
      <c r="AX177" s="168">
        <v>160</v>
      </c>
      <c r="AY177" s="328"/>
      <c r="AZ177" s="223"/>
      <c r="BA177" s="168">
        <v>160</v>
      </c>
      <c r="BB177" s="328"/>
      <c r="BC177" s="223"/>
      <c r="BD177" s="168">
        <v>160</v>
      </c>
      <c r="BE177" s="328"/>
      <c r="BF177" s="223"/>
      <c r="BG177" s="168">
        <v>160</v>
      </c>
      <c r="BH177" s="328"/>
      <c r="BI177" s="223"/>
      <c r="BJ177" s="168">
        <v>160</v>
      </c>
      <c r="BK177" s="328"/>
      <c r="BL177" s="223"/>
      <c r="BM177" s="280">
        <f t="shared" si="130"/>
        <v>0</v>
      </c>
      <c r="BN177" s="279">
        <f t="shared" si="131"/>
        <v>0</v>
      </c>
      <c r="BO177" s="280">
        <f t="shared" si="132"/>
        <v>0</v>
      </c>
      <c r="BP177" s="281">
        <f t="shared" si="133"/>
        <v>0</v>
      </c>
      <c r="BQ177" s="1"/>
      <c r="BR177" s="1"/>
      <c r="BS177" s="164">
        <v>160</v>
      </c>
      <c r="BT177" s="327"/>
      <c r="BU177" s="177"/>
      <c r="BV177" s="164">
        <v>160</v>
      </c>
      <c r="BW177" s="327"/>
      <c r="BX177" s="177"/>
      <c r="BY177" s="164">
        <v>160</v>
      </c>
      <c r="BZ177" s="327"/>
      <c r="CA177" s="177"/>
      <c r="CB177" s="164">
        <v>160</v>
      </c>
      <c r="CC177" s="327"/>
      <c r="CD177" s="177"/>
      <c r="CE177" s="164">
        <v>160</v>
      </c>
      <c r="CF177" s="327"/>
      <c r="CG177" s="177"/>
      <c r="CH177" s="164">
        <v>160</v>
      </c>
      <c r="CI177" s="327"/>
      <c r="CJ177" s="177"/>
      <c r="CK177" s="164">
        <v>160</v>
      </c>
      <c r="CL177" s="327"/>
      <c r="CM177" s="177"/>
      <c r="CN177" s="164">
        <v>160</v>
      </c>
      <c r="CO177" s="327"/>
      <c r="CP177" s="177"/>
      <c r="CQ177" s="164">
        <v>160</v>
      </c>
      <c r="CR177" s="327"/>
      <c r="CS177" s="177"/>
      <c r="CT177" s="164">
        <v>160</v>
      </c>
      <c r="CU177" s="327"/>
      <c r="CV177" s="177"/>
      <c r="CW177" s="164">
        <v>160</v>
      </c>
      <c r="CX177" s="327"/>
      <c r="CY177" s="177"/>
      <c r="CZ177" s="164">
        <v>160</v>
      </c>
      <c r="DA177" s="327"/>
      <c r="DB177" s="177"/>
      <c r="DC177" s="278">
        <f t="shared" si="134"/>
        <v>0</v>
      </c>
      <c r="DD177" s="279">
        <f t="shared" si="135"/>
        <v>0</v>
      </c>
      <c r="DE177" s="280">
        <f t="shared" si="136"/>
        <v>0</v>
      </c>
      <c r="DF177" s="281">
        <f t="shared" si="137"/>
        <v>0</v>
      </c>
      <c r="DG177" s="1"/>
      <c r="DH177" s="1"/>
      <c r="DI177" s="164">
        <v>160</v>
      </c>
      <c r="DJ177" s="327"/>
      <c r="DK177" s="177"/>
      <c r="DL177" s="164">
        <v>160</v>
      </c>
      <c r="DM177" s="327"/>
      <c r="DN177" s="177"/>
      <c r="DO177" s="164">
        <v>160</v>
      </c>
      <c r="DP177" s="327"/>
      <c r="DQ177" s="177"/>
      <c r="DR177" s="164">
        <v>160</v>
      </c>
      <c r="DS177" s="327"/>
      <c r="DT177" s="177"/>
      <c r="DU177" s="164">
        <v>160</v>
      </c>
      <c r="DV177" s="327"/>
      <c r="DW177" s="177"/>
      <c r="DX177" s="164">
        <v>160</v>
      </c>
      <c r="DY177" s="327"/>
      <c r="DZ177" s="177"/>
      <c r="EA177" s="164">
        <v>160</v>
      </c>
      <c r="EB177" s="327"/>
      <c r="EC177" s="177"/>
      <c r="ED177" s="164">
        <v>160</v>
      </c>
      <c r="EE177" s="327"/>
      <c r="EF177" s="177"/>
      <c r="EG177" s="164">
        <v>160</v>
      </c>
      <c r="EH177" s="327"/>
      <c r="EI177" s="177"/>
      <c r="EJ177" s="164">
        <v>160</v>
      </c>
      <c r="EK177" s="327"/>
      <c r="EL177" s="177"/>
      <c r="EM177" s="164">
        <v>160</v>
      </c>
      <c r="EN177" s="327"/>
      <c r="EO177" s="177"/>
      <c r="EP177" s="164">
        <v>160</v>
      </c>
      <c r="EQ177" s="327"/>
      <c r="ER177" s="177"/>
      <c r="ES177" s="278">
        <f t="shared" si="138"/>
        <v>0</v>
      </c>
      <c r="ET177" s="279">
        <f t="shared" si="139"/>
        <v>0</v>
      </c>
      <c r="EU177" s="280">
        <f t="shared" si="140"/>
        <v>0</v>
      </c>
      <c r="EV177" s="281">
        <f t="shared" si="141"/>
        <v>0</v>
      </c>
      <c r="EW177" s="1"/>
      <c r="EX177" s="1"/>
      <c r="EY177" s="164">
        <v>160</v>
      </c>
      <c r="EZ177" s="327"/>
      <c r="FA177" s="177"/>
      <c r="FB177" s="164">
        <v>160</v>
      </c>
      <c r="FC177" s="327"/>
      <c r="FD177" s="177"/>
      <c r="FE177" s="164">
        <v>160</v>
      </c>
      <c r="FF177" s="327"/>
      <c r="FG177" s="177"/>
      <c r="FH177" s="164">
        <v>160</v>
      </c>
      <c r="FI177" s="327"/>
      <c r="FJ177" s="177"/>
      <c r="FK177" s="164">
        <v>160</v>
      </c>
      <c r="FL177" s="327"/>
      <c r="FM177" s="177"/>
      <c r="FN177" s="164">
        <v>160</v>
      </c>
      <c r="FO177" s="327"/>
      <c r="FP177" s="177"/>
      <c r="FQ177" s="164">
        <v>160</v>
      </c>
      <c r="FR177" s="327"/>
      <c r="FS177" s="177"/>
      <c r="FT177" s="164">
        <v>160</v>
      </c>
      <c r="FU177" s="327"/>
      <c r="FV177" s="177"/>
      <c r="FW177" s="164">
        <v>160</v>
      </c>
      <c r="FX177" s="327"/>
      <c r="FY177" s="177"/>
      <c r="FZ177" s="164">
        <v>160</v>
      </c>
      <c r="GA177" s="327"/>
      <c r="GB177" s="177"/>
      <c r="GC177" s="164">
        <v>160</v>
      </c>
      <c r="GD177" s="327"/>
      <c r="GE177" s="177"/>
      <c r="GF177" s="164">
        <v>160</v>
      </c>
      <c r="GG177" s="327"/>
      <c r="GH177" s="177"/>
      <c r="GI177" s="278">
        <f t="shared" si="142"/>
        <v>0</v>
      </c>
      <c r="GJ177" s="279">
        <f t="shared" si="143"/>
        <v>0</v>
      </c>
      <c r="GK177" s="280">
        <f t="shared" si="144"/>
        <v>0</v>
      </c>
      <c r="GL177" s="281">
        <f t="shared" si="145"/>
        <v>0</v>
      </c>
      <c r="GM177" s="1"/>
      <c r="GN177" s="1"/>
      <c r="GO177" s="164">
        <v>160</v>
      </c>
      <c r="GP177" s="327"/>
      <c r="GQ177" s="177"/>
      <c r="GR177" s="164">
        <v>160</v>
      </c>
      <c r="GS177" s="327"/>
      <c r="GT177" s="177"/>
      <c r="GU177" s="164">
        <v>160</v>
      </c>
      <c r="GV177" s="327"/>
      <c r="GW177" s="177"/>
      <c r="GX177" s="164">
        <v>160</v>
      </c>
      <c r="GY177" s="327"/>
      <c r="GZ177" s="177"/>
      <c r="HA177" s="164">
        <v>160</v>
      </c>
      <c r="HB177" s="327"/>
      <c r="HC177" s="177"/>
      <c r="HD177" s="164">
        <v>160</v>
      </c>
      <c r="HE177" s="327"/>
      <c r="HF177" s="177"/>
      <c r="HG177" s="164">
        <v>160</v>
      </c>
      <c r="HH177" s="327"/>
      <c r="HI177" s="177"/>
      <c r="HJ177" s="164">
        <v>160</v>
      </c>
      <c r="HK177" s="327"/>
      <c r="HL177" s="177"/>
      <c r="HM177" s="164">
        <v>160</v>
      </c>
      <c r="HN177" s="327"/>
      <c r="HO177" s="177"/>
      <c r="HP177" s="164">
        <v>160</v>
      </c>
      <c r="HQ177" s="327"/>
      <c r="HR177" s="177"/>
      <c r="HS177" s="164">
        <v>160</v>
      </c>
      <c r="HT177" s="327"/>
      <c r="HU177" s="177"/>
      <c r="HV177" s="164">
        <v>160</v>
      </c>
      <c r="HW177" s="327"/>
      <c r="HX177" s="177"/>
      <c r="HY177" s="278">
        <f t="shared" si="146"/>
        <v>0</v>
      </c>
      <c r="HZ177" s="279">
        <f t="shared" si="147"/>
        <v>0</v>
      </c>
      <c r="IA177" s="280">
        <f t="shared" si="148"/>
        <v>0</v>
      </c>
      <c r="IB177" s="281">
        <f t="shared" si="149"/>
        <v>0</v>
      </c>
      <c r="IC177" s="1"/>
      <c r="ID177" s="1"/>
      <c r="IE177" s="164">
        <v>160</v>
      </c>
      <c r="IF177" s="327"/>
      <c r="IG177" s="177"/>
      <c r="IH177" s="164">
        <v>160</v>
      </c>
      <c r="II177" s="327"/>
      <c r="IJ177" s="177"/>
      <c r="IK177" s="164">
        <v>160</v>
      </c>
      <c r="IL177" s="327"/>
      <c r="IM177" s="177"/>
      <c r="IN177" s="164">
        <v>160</v>
      </c>
      <c r="IO177" s="327"/>
      <c r="IP177" s="177"/>
      <c r="IQ177" s="164">
        <v>160</v>
      </c>
      <c r="IR177" s="327"/>
      <c r="IS177" s="177"/>
      <c r="IT177" s="164">
        <v>160</v>
      </c>
      <c r="IU177" s="327"/>
      <c r="IV177" s="177"/>
      <c r="IW177" s="164">
        <v>160</v>
      </c>
      <c r="IX177" s="327"/>
      <c r="IY177" s="177"/>
      <c r="IZ177" s="164">
        <v>160</v>
      </c>
      <c r="JA177" s="327"/>
      <c r="JB177" s="177"/>
      <c r="JC177" s="164">
        <v>160</v>
      </c>
      <c r="JD177" s="327"/>
      <c r="JE177" s="177"/>
      <c r="JF177" s="164">
        <v>160</v>
      </c>
      <c r="JG177" s="327"/>
      <c r="JH177" s="177"/>
      <c r="JI177" s="164">
        <v>160</v>
      </c>
      <c r="JJ177" s="327"/>
      <c r="JK177" s="177"/>
      <c r="JL177" s="164">
        <v>160</v>
      </c>
      <c r="JM177" s="327"/>
      <c r="JN177" s="177"/>
      <c r="JO177" s="278">
        <f t="shared" si="150"/>
        <v>0</v>
      </c>
      <c r="JP177" s="279">
        <f t="shared" si="151"/>
        <v>0</v>
      </c>
      <c r="JQ177" s="280">
        <f t="shared" si="152"/>
        <v>0</v>
      </c>
      <c r="JR177" s="281">
        <f t="shared" si="153"/>
        <v>0</v>
      </c>
      <c r="JS177" s="1"/>
      <c r="JT177" s="1"/>
      <c r="JU177" s="164">
        <v>160</v>
      </c>
      <c r="JV177" s="327"/>
      <c r="JW177" s="177"/>
      <c r="JX177" s="164">
        <v>160</v>
      </c>
      <c r="JY177" s="327"/>
      <c r="JZ177" s="177"/>
      <c r="KA177" s="164">
        <v>160</v>
      </c>
      <c r="KB177" s="327"/>
      <c r="KC177" s="177"/>
      <c r="KD177" s="164">
        <v>160</v>
      </c>
      <c r="KE177" s="327"/>
      <c r="KF177" s="177"/>
      <c r="KG177" s="164">
        <v>160</v>
      </c>
      <c r="KH177" s="327"/>
      <c r="KI177" s="177"/>
      <c r="KJ177" s="164">
        <v>160</v>
      </c>
      <c r="KK177" s="327"/>
      <c r="KL177" s="177"/>
      <c r="KM177" s="164">
        <v>160</v>
      </c>
      <c r="KN177" s="327"/>
      <c r="KO177" s="177"/>
      <c r="KP177" s="164">
        <v>160</v>
      </c>
      <c r="KQ177" s="327"/>
      <c r="KR177" s="177"/>
      <c r="KS177" s="164">
        <v>160</v>
      </c>
      <c r="KT177" s="327"/>
      <c r="KU177" s="177"/>
      <c r="KV177" s="164">
        <v>160</v>
      </c>
      <c r="KW177" s="327"/>
      <c r="KX177" s="177"/>
      <c r="KY177" s="164">
        <v>160</v>
      </c>
      <c r="KZ177" s="327"/>
      <c r="LA177" s="177"/>
      <c r="LB177" s="164">
        <v>160</v>
      </c>
      <c r="LC177" s="327"/>
      <c r="LD177" s="177"/>
      <c r="LE177" s="278">
        <f t="shared" si="154"/>
        <v>0</v>
      </c>
      <c r="LF177" s="279">
        <f t="shared" si="155"/>
        <v>0</v>
      </c>
      <c r="LG177" s="280">
        <f t="shared" si="156"/>
        <v>0</v>
      </c>
      <c r="LH177" s="281">
        <f t="shared" si="157"/>
        <v>0</v>
      </c>
      <c r="LI177" s="1"/>
      <c r="LJ177" s="1"/>
      <c r="LK177" s="164">
        <v>160</v>
      </c>
      <c r="LL177" s="327"/>
      <c r="LM177" s="177"/>
      <c r="LN177" s="164">
        <v>160</v>
      </c>
      <c r="LO177" s="327"/>
      <c r="LP177" s="177"/>
      <c r="LQ177" s="164">
        <v>160</v>
      </c>
      <c r="LR177" s="327"/>
      <c r="LS177" s="177"/>
      <c r="LT177" s="164">
        <v>160</v>
      </c>
      <c r="LU177" s="327"/>
      <c r="LV177" s="177"/>
      <c r="LW177" s="164">
        <v>160</v>
      </c>
      <c r="LX177" s="327"/>
      <c r="LY177" s="177"/>
      <c r="LZ177" s="164">
        <v>160</v>
      </c>
      <c r="MA177" s="327"/>
      <c r="MB177" s="177"/>
      <c r="MC177" s="164">
        <v>160</v>
      </c>
      <c r="MD177" s="327"/>
      <c r="ME177" s="177"/>
      <c r="MF177" s="164">
        <v>160</v>
      </c>
      <c r="MG177" s="327"/>
      <c r="MH177" s="177"/>
      <c r="MI177" s="164">
        <v>160</v>
      </c>
      <c r="MJ177" s="327"/>
      <c r="MK177" s="177"/>
      <c r="ML177" s="164">
        <v>160</v>
      </c>
      <c r="MM177" s="327"/>
      <c r="MN177" s="177"/>
      <c r="MO177" s="164">
        <v>160</v>
      </c>
      <c r="MP177" s="327"/>
      <c r="MQ177" s="177"/>
      <c r="MR177" s="164">
        <v>160</v>
      </c>
      <c r="MS177" s="327"/>
      <c r="MT177" s="177"/>
      <c r="MU177" s="278">
        <f t="shared" si="158"/>
        <v>0</v>
      </c>
      <c r="MV177" s="279">
        <f t="shared" si="159"/>
        <v>0</v>
      </c>
      <c r="MW177" s="280">
        <f t="shared" si="160"/>
        <v>0</v>
      </c>
      <c r="MX177" s="281">
        <f t="shared" si="161"/>
        <v>0</v>
      </c>
      <c r="MY177" s="1"/>
      <c r="MZ177" s="1"/>
      <c r="NA177" s="164">
        <v>160</v>
      </c>
      <c r="NB177" s="327"/>
      <c r="NC177" s="177"/>
      <c r="ND177" s="164">
        <v>160</v>
      </c>
      <c r="NE177" s="327"/>
      <c r="NF177" s="177"/>
      <c r="NG177" s="164">
        <v>160</v>
      </c>
      <c r="NH177" s="327"/>
      <c r="NI177" s="177"/>
      <c r="NJ177" s="164">
        <v>160</v>
      </c>
      <c r="NK177" s="327"/>
      <c r="NL177" s="177"/>
      <c r="NM177" s="164">
        <v>160</v>
      </c>
      <c r="NN177" s="327"/>
      <c r="NO177" s="177"/>
      <c r="NP177" s="164">
        <v>160</v>
      </c>
      <c r="NQ177" s="327"/>
      <c r="NR177" s="177"/>
      <c r="NS177" s="164">
        <v>160</v>
      </c>
      <c r="NT177" s="327"/>
      <c r="NU177" s="177"/>
      <c r="NV177" s="164">
        <v>160</v>
      </c>
      <c r="NW177" s="327"/>
      <c r="NX177" s="177"/>
      <c r="NY177" s="164">
        <v>160</v>
      </c>
      <c r="NZ177" s="327"/>
      <c r="OA177" s="177"/>
      <c r="OB177" s="164">
        <v>160</v>
      </c>
      <c r="OC177" s="327"/>
      <c r="OD177" s="177"/>
      <c r="OE177" s="164">
        <v>160</v>
      </c>
      <c r="OF177" s="327"/>
      <c r="OG177" s="177"/>
      <c r="OH177" s="164">
        <v>160</v>
      </c>
      <c r="OI177" s="327"/>
      <c r="OJ177" s="177"/>
      <c r="OK177" s="278">
        <f t="shared" si="162"/>
        <v>0</v>
      </c>
      <c r="OL177" s="279">
        <f t="shared" si="163"/>
        <v>0</v>
      </c>
      <c r="OM177" s="280">
        <f t="shared" si="164"/>
        <v>0</v>
      </c>
      <c r="ON177" s="281">
        <f t="shared" si="165"/>
        <v>0</v>
      </c>
      <c r="OO177" s="1"/>
      <c r="OP177" s="1"/>
      <c r="OQ177" s="283" t="s">
        <v>297</v>
      </c>
      <c r="OR177" s="354">
        <v>160</v>
      </c>
      <c r="OS177" s="327"/>
      <c r="OT177" s="177"/>
      <c r="OU177" s="278">
        <f t="shared" si="166"/>
        <v>0</v>
      </c>
      <c r="OV177" s="281">
        <f t="shared" si="167"/>
        <v>0</v>
      </c>
      <c r="OW177" s="280">
        <f t="shared" si="168"/>
        <v>0</v>
      </c>
      <c r="OX177" s="281">
        <f t="shared" si="169"/>
        <v>0</v>
      </c>
      <c r="OY177" s="293"/>
      <c r="OZ177" s="1"/>
      <c r="PA177" s="1"/>
      <c r="PB177" s="274">
        <f t="shared" si="170"/>
        <v>0</v>
      </c>
      <c r="PC177" s="275">
        <f t="shared" si="171"/>
        <v>0</v>
      </c>
      <c r="PD177" s="280">
        <f t="shared" si="172"/>
        <v>0</v>
      </c>
      <c r="PE177" s="281">
        <f t="shared" si="173"/>
        <v>0</v>
      </c>
      <c r="PF177" s="276">
        <f t="shared" si="174"/>
        <v>0</v>
      </c>
      <c r="PG177" s="277">
        <f t="shared" si="175"/>
        <v>0</v>
      </c>
      <c r="PH177" s="280">
        <f t="shared" si="176"/>
        <v>0</v>
      </c>
      <c r="PI177" s="279">
        <f t="shared" si="177"/>
        <v>0</v>
      </c>
      <c r="PJ177" s="406">
        <f t="shared" si="178"/>
        <v>0</v>
      </c>
      <c r="PK177" s="368">
        <f t="shared" si="179"/>
        <v>0</v>
      </c>
      <c r="PL177" s="409" t="s">
        <v>338</v>
      </c>
      <c r="PM177" s="373" t="s">
        <v>338</v>
      </c>
      <c r="PN177" s="406">
        <f t="shared" si="180"/>
        <v>0</v>
      </c>
      <c r="PO177" s="368">
        <f t="shared" si="181"/>
        <v>0</v>
      </c>
      <c r="PR177" s="1"/>
    </row>
    <row r="178" spans="2:434" s="26" customFormat="1" ht="15" hidden="1" customHeight="1" x14ac:dyDescent="0.25">
      <c r="B178" s="118"/>
      <c r="C178" s="1092"/>
      <c r="D178" s="1093"/>
      <c r="E178" s="590"/>
      <c r="F178" s="656"/>
      <c r="G178" s="591"/>
      <c r="H178" s="119"/>
      <c r="I178" s="112">
        <f>INT(ROUND(F178,2)*(IF(RIGHT(G178,1)="*",data!$J$3*H178+(IF(H178&gt;0, data!$K$3,0)),(IF(G178&gt;0,data!$J$3*RIGHT(G178,5)+data!$K$3,0)))))</f>
        <v>0</v>
      </c>
      <c r="J178" s="112">
        <f t="shared" si="128"/>
        <v>0</v>
      </c>
      <c r="K178" s="112"/>
      <c r="L178" s="537"/>
      <c r="M178" s="536"/>
      <c r="N178" s="112">
        <f>INT(ROUND(F178,2)*(IF(J178&gt;0,(IF(L178="ano",data!$J$6,0)),0)))</f>
        <v>0</v>
      </c>
      <c r="O178" s="114">
        <f t="shared" si="125"/>
        <v>0</v>
      </c>
      <c r="P178" s="123">
        <f t="shared" si="126"/>
        <v>0</v>
      </c>
      <c r="R178" s="116" t="str">
        <f t="shared" ref="R178:R205" si="194">IF(P178&gt;0,1,"")</f>
        <v/>
      </c>
      <c r="S178" s="688"/>
      <c r="T178" s="117" t="s">
        <v>338</v>
      </c>
      <c r="U178" s="377" t="str">
        <f t="shared" ref="U178:U205" si="195">R178</f>
        <v/>
      </c>
      <c r="V178" s="26">
        <f t="shared" si="127"/>
        <v>0</v>
      </c>
      <c r="W178" s="26">
        <f t="shared" si="129"/>
        <v>0</v>
      </c>
      <c r="X178" s="26">
        <f>IF(OR(G178=data!$I$18,G178=data!$I$19,G178=data!$I$20,G178=data!$I$21,G178=data!$I$22,G178=data!$I$23,G178=data!$I$24,G178=data!$I$25,G178=data!$I$26,G178=data!$I$27,G178=data!$I$28,G178=data!$I$29,G178=data!$I$30,G178=data!$I$31,G178=data!$I$32,G178=data!$I$33,G178=data!$I$34,G178=data!$I$35,G178=data!$I$36,G178=data!$I$37,G178=data!$I$38,G178=data!$I$39,G178=data!$I$40,G178=data!$I$41,G178=data!$I$42,G178=data!$I$43,G178=data!$I$44),1,0)</f>
        <v>0</v>
      </c>
      <c r="Z178" s="173" t="s">
        <v>297</v>
      </c>
      <c r="AA178" s="10"/>
      <c r="AB178" s="10"/>
      <c r="AC178" s="560">
        <v>160</v>
      </c>
      <c r="AD178" s="561"/>
      <c r="AE178" s="562"/>
      <c r="AF178" s="560">
        <v>160</v>
      </c>
      <c r="AG178" s="561"/>
      <c r="AH178" s="562"/>
      <c r="AI178" s="560">
        <v>160</v>
      </c>
      <c r="AJ178" s="561"/>
      <c r="AK178" s="562"/>
      <c r="AL178" s="560">
        <v>160</v>
      </c>
      <c r="AM178" s="561"/>
      <c r="AN178" s="562"/>
      <c r="AO178" s="560">
        <v>160</v>
      </c>
      <c r="AP178" s="561"/>
      <c r="AQ178" s="562"/>
      <c r="AR178" s="560">
        <v>160</v>
      </c>
      <c r="AS178" s="561"/>
      <c r="AT178" s="562"/>
      <c r="AU178" s="560">
        <v>160</v>
      </c>
      <c r="AV178" s="561"/>
      <c r="AW178" s="562"/>
      <c r="AX178" s="560">
        <v>160</v>
      </c>
      <c r="AY178" s="561"/>
      <c r="AZ178" s="562"/>
      <c r="BA178" s="560">
        <v>160</v>
      </c>
      <c r="BB178" s="561"/>
      <c r="BC178" s="562"/>
      <c r="BD178" s="560">
        <v>160</v>
      </c>
      <c r="BE178" s="561"/>
      <c r="BF178" s="562"/>
      <c r="BG178" s="560">
        <v>160</v>
      </c>
      <c r="BH178" s="561"/>
      <c r="BI178" s="562"/>
      <c r="BJ178" s="560">
        <v>160</v>
      </c>
      <c r="BK178" s="561"/>
      <c r="BL178" s="562"/>
      <c r="BM178" s="280">
        <f t="shared" si="130"/>
        <v>0</v>
      </c>
      <c r="BN178" s="279">
        <f t="shared" si="131"/>
        <v>0</v>
      </c>
      <c r="BO178" s="280">
        <f t="shared" si="132"/>
        <v>0</v>
      </c>
      <c r="BP178" s="281">
        <f t="shared" si="133"/>
        <v>0</v>
      </c>
      <c r="BQ178" s="1"/>
      <c r="BR178" s="1"/>
      <c r="BS178" s="174">
        <v>160</v>
      </c>
      <c r="BT178" s="573"/>
      <c r="BU178" s="175"/>
      <c r="BV178" s="174">
        <v>160</v>
      </c>
      <c r="BW178" s="573"/>
      <c r="BX178" s="175"/>
      <c r="BY178" s="174">
        <v>160</v>
      </c>
      <c r="BZ178" s="573"/>
      <c r="CA178" s="175"/>
      <c r="CB178" s="174">
        <v>160</v>
      </c>
      <c r="CC178" s="573"/>
      <c r="CD178" s="175"/>
      <c r="CE178" s="174">
        <v>160</v>
      </c>
      <c r="CF178" s="573"/>
      <c r="CG178" s="175"/>
      <c r="CH178" s="174">
        <v>160</v>
      </c>
      <c r="CI178" s="573"/>
      <c r="CJ178" s="175"/>
      <c r="CK178" s="174">
        <v>160</v>
      </c>
      <c r="CL178" s="573"/>
      <c r="CM178" s="175"/>
      <c r="CN178" s="174">
        <v>160</v>
      </c>
      <c r="CO178" s="573"/>
      <c r="CP178" s="175"/>
      <c r="CQ178" s="174">
        <v>160</v>
      </c>
      <c r="CR178" s="573"/>
      <c r="CS178" s="175"/>
      <c r="CT178" s="174">
        <v>160</v>
      </c>
      <c r="CU178" s="573"/>
      <c r="CV178" s="175"/>
      <c r="CW178" s="174">
        <v>160</v>
      </c>
      <c r="CX178" s="573"/>
      <c r="CY178" s="175"/>
      <c r="CZ178" s="174">
        <v>160</v>
      </c>
      <c r="DA178" s="573"/>
      <c r="DB178" s="175"/>
      <c r="DC178" s="278">
        <f t="shared" si="134"/>
        <v>0</v>
      </c>
      <c r="DD178" s="279">
        <f t="shared" si="135"/>
        <v>0</v>
      </c>
      <c r="DE178" s="280">
        <f t="shared" si="136"/>
        <v>0</v>
      </c>
      <c r="DF178" s="281">
        <f t="shared" si="137"/>
        <v>0</v>
      </c>
      <c r="DG178" s="1"/>
      <c r="DH178" s="1"/>
      <c r="DI178" s="174">
        <v>160</v>
      </c>
      <c r="DJ178" s="573"/>
      <c r="DK178" s="175"/>
      <c r="DL178" s="174">
        <v>160</v>
      </c>
      <c r="DM178" s="573"/>
      <c r="DN178" s="175"/>
      <c r="DO178" s="174">
        <v>160</v>
      </c>
      <c r="DP178" s="573"/>
      <c r="DQ178" s="175"/>
      <c r="DR178" s="174">
        <v>160</v>
      </c>
      <c r="DS178" s="573"/>
      <c r="DT178" s="175"/>
      <c r="DU178" s="174">
        <v>160</v>
      </c>
      <c r="DV178" s="573"/>
      <c r="DW178" s="175"/>
      <c r="DX178" s="174">
        <v>160</v>
      </c>
      <c r="DY178" s="573"/>
      <c r="DZ178" s="175"/>
      <c r="EA178" s="174">
        <v>160</v>
      </c>
      <c r="EB178" s="573"/>
      <c r="EC178" s="175"/>
      <c r="ED178" s="174">
        <v>160</v>
      </c>
      <c r="EE178" s="573"/>
      <c r="EF178" s="175"/>
      <c r="EG178" s="174">
        <v>160</v>
      </c>
      <c r="EH178" s="573"/>
      <c r="EI178" s="175"/>
      <c r="EJ178" s="174">
        <v>160</v>
      </c>
      <c r="EK178" s="573"/>
      <c r="EL178" s="175"/>
      <c r="EM178" s="174">
        <v>160</v>
      </c>
      <c r="EN178" s="573"/>
      <c r="EO178" s="175"/>
      <c r="EP178" s="174">
        <v>160</v>
      </c>
      <c r="EQ178" s="573"/>
      <c r="ER178" s="175"/>
      <c r="ES178" s="278">
        <f t="shared" si="138"/>
        <v>0</v>
      </c>
      <c r="ET178" s="279">
        <f t="shared" si="139"/>
        <v>0</v>
      </c>
      <c r="EU178" s="280">
        <f t="shared" si="140"/>
        <v>0</v>
      </c>
      <c r="EV178" s="281">
        <f t="shared" si="141"/>
        <v>0</v>
      </c>
      <c r="EW178" s="1"/>
      <c r="EX178" s="1"/>
      <c r="EY178" s="174">
        <v>160</v>
      </c>
      <c r="EZ178" s="573"/>
      <c r="FA178" s="175"/>
      <c r="FB178" s="174">
        <v>160</v>
      </c>
      <c r="FC178" s="573"/>
      <c r="FD178" s="175"/>
      <c r="FE178" s="174">
        <v>160</v>
      </c>
      <c r="FF178" s="573"/>
      <c r="FG178" s="175"/>
      <c r="FH178" s="174">
        <v>160</v>
      </c>
      <c r="FI178" s="573"/>
      <c r="FJ178" s="175"/>
      <c r="FK178" s="174">
        <v>160</v>
      </c>
      <c r="FL178" s="573"/>
      <c r="FM178" s="175"/>
      <c r="FN178" s="174">
        <v>160</v>
      </c>
      <c r="FO178" s="573"/>
      <c r="FP178" s="175"/>
      <c r="FQ178" s="174">
        <v>160</v>
      </c>
      <c r="FR178" s="573"/>
      <c r="FS178" s="175"/>
      <c r="FT178" s="174">
        <v>160</v>
      </c>
      <c r="FU178" s="573"/>
      <c r="FV178" s="175"/>
      <c r="FW178" s="174">
        <v>160</v>
      </c>
      <c r="FX178" s="573"/>
      <c r="FY178" s="175"/>
      <c r="FZ178" s="174">
        <v>160</v>
      </c>
      <c r="GA178" s="573"/>
      <c r="GB178" s="175"/>
      <c r="GC178" s="174">
        <v>160</v>
      </c>
      <c r="GD178" s="573"/>
      <c r="GE178" s="175"/>
      <c r="GF178" s="174">
        <v>160</v>
      </c>
      <c r="GG178" s="573"/>
      <c r="GH178" s="175"/>
      <c r="GI178" s="278">
        <f t="shared" si="142"/>
        <v>0</v>
      </c>
      <c r="GJ178" s="279">
        <f t="shared" si="143"/>
        <v>0</v>
      </c>
      <c r="GK178" s="280">
        <f t="shared" si="144"/>
        <v>0</v>
      </c>
      <c r="GL178" s="281">
        <f t="shared" si="145"/>
        <v>0</v>
      </c>
      <c r="GM178" s="1"/>
      <c r="GN178" s="1"/>
      <c r="GO178" s="174">
        <v>160</v>
      </c>
      <c r="GP178" s="573"/>
      <c r="GQ178" s="175"/>
      <c r="GR178" s="174">
        <v>160</v>
      </c>
      <c r="GS178" s="573"/>
      <c r="GT178" s="175"/>
      <c r="GU178" s="174">
        <v>160</v>
      </c>
      <c r="GV178" s="573"/>
      <c r="GW178" s="175"/>
      <c r="GX178" s="174">
        <v>160</v>
      </c>
      <c r="GY178" s="573"/>
      <c r="GZ178" s="175"/>
      <c r="HA178" s="174">
        <v>160</v>
      </c>
      <c r="HB178" s="573"/>
      <c r="HC178" s="175"/>
      <c r="HD178" s="174">
        <v>160</v>
      </c>
      <c r="HE178" s="573"/>
      <c r="HF178" s="175"/>
      <c r="HG178" s="174">
        <v>160</v>
      </c>
      <c r="HH178" s="573"/>
      <c r="HI178" s="175"/>
      <c r="HJ178" s="174">
        <v>160</v>
      </c>
      <c r="HK178" s="573"/>
      <c r="HL178" s="175"/>
      <c r="HM178" s="174">
        <v>160</v>
      </c>
      <c r="HN178" s="573"/>
      <c r="HO178" s="175"/>
      <c r="HP178" s="174">
        <v>160</v>
      </c>
      <c r="HQ178" s="573"/>
      <c r="HR178" s="175"/>
      <c r="HS178" s="174">
        <v>160</v>
      </c>
      <c r="HT178" s="573"/>
      <c r="HU178" s="175"/>
      <c r="HV178" s="174">
        <v>160</v>
      </c>
      <c r="HW178" s="573"/>
      <c r="HX178" s="175"/>
      <c r="HY178" s="278">
        <f t="shared" si="146"/>
        <v>0</v>
      </c>
      <c r="HZ178" s="279">
        <f t="shared" si="147"/>
        <v>0</v>
      </c>
      <c r="IA178" s="280">
        <f t="shared" si="148"/>
        <v>0</v>
      </c>
      <c r="IB178" s="281">
        <f t="shared" si="149"/>
        <v>0</v>
      </c>
      <c r="IC178" s="1"/>
      <c r="ID178" s="1"/>
      <c r="IE178" s="174">
        <v>160</v>
      </c>
      <c r="IF178" s="573"/>
      <c r="IG178" s="175"/>
      <c r="IH178" s="174">
        <v>160</v>
      </c>
      <c r="II178" s="573"/>
      <c r="IJ178" s="175"/>
      <c r="IK178" s="174">
        <v>160</v>
      </c>
      <c r="IL178" s="573"/>
      <c r="IM178" s="175"/>
      <c r="IN178" s="174">
        <v>160</v>
      </c>
      <c r="IO178" s="573"/>
      <c r="IP178" s="175"/>
      <c r="IQ178" s="174">
        <v>160</v>
      </c>
      <c r="IR178" s="573"/>
      <c r="IS178" s="175"/>
      <c r="IT178" s="174">
        <v>160</v>
      </c>
      <c r="IU178" s="573"/>
      <c r="IV178" s="175"/>
      <c r="IW178" s="174">
        <v>160</v>
      </c>
      <c r="IX178" s="573"/>
      <c r="IY178" s="175"/>
      <c r="IZ178" s="174">
        <v>160</v>
      </c>
      <c r="JA178" s="573"/>
      <c r="JB178" s="175"/>
      <c r="JC178" s="174">
        <v>160</v>
      </c>
      <c r="JD178" s="573"/>
      <c r="JE178" s="175"/>
      <c r="JF178" s="174">
        <v>160</v>
      </c>
      <c r="JG178" s="573"/>
      <c r="JH178" s="175"/>
      <c r="JI178" s="174">
        <v>160</v>
      </c>
      <c r="JJ178" s="573"/>
      <c r="JK178" s="175"/>
      <c r="JL178" s="174">
        <v>160</v>
      </c>
      <c r="JM178" s="573"/>
      <c r="JN178" s="175"/>
      <c r="JO178" s="278">
        <f t="shared" si="150"/>
        <v>0</v>
      </c>
      <c r="JP178" s="279">
        <f t="shared" si="151"/>
        <v>0</v>
      </c>
      <c r="JQ178" s="280">
        <f t="shared" si="152"/>
        <v>0</v>
      </c>
      <c r="JR178" s="281">
        <f t="shared" si="153"/>
        <v>0</v>
      </c>
      <c r="JS178" s="1"/>
      <c r="JT178" s="1"/>
      <c r="JU178" s="174">
        <v>160</v>
      </c>
      <c r="JV178" s="573"/>
      <c r="JW178" s="175"/>
      <c r="JX178" s="174">
        <v>160</v>
      </c>
      <c r="JY178" s="573"/>
      <c r="JZ178" s="175"/>
      <c r="KA178" s="174">
        <v>160</v>
      </c>
      <c r="KB178" s="573"/>
      <c r="KC178" s="175"/>
      <c r="KD178" s="174">
        <v>160</v>
      </c>
      <c r="KE178" s="573"/>
      <c r="KF178" s="175"/>
      <c r="KG178" s="174">
        <v>160</v>
      </c>
      <c r="KH178" s="573"/>
      <c r="KI178" s="175"/>
      <c r="KJ178" s="174">
        <v>160</v>
      </c>
      <c r="KK178" s="573"/>
      <c r="KL178" s="175"/>
      <c r="KM178" s="174">
        <v>160</v>
      </c>
      <c r="KN178" s="573"/>
      <c r="KO178" s="175"/>
      <c r="KP178" s="174">
        <v>160</v>
      </c>
      <c r="KQ178" s="573"/>
      <c r="KR178" s="175"/>
      <c r="KS178" s="174">
        <v>160</v>
      </c>
      <c r="KT178" s="573"/>
      <c r="KU178" s="175"/>
      <c r="KV178" s="174">
        <v>160</v>
      </c>
      <c r="KW178" s="573"/>
      <c r="KX178" s="175"/>
      <c r="KY178" s="174">
        <v>160</v>
      </c>
      <c r="KZ178" s="573"/>
      <c r="LA178" s="175"/>
      <c r="LB178" s="174">
        <v>160</v>
      </c>
      <c r="LC178" s="573"/>
      <c r="LD178" s="175"/>
      <c r="LE178" s="278">
        <f t="shared" si="154"/>
        <v>0</v>
      </c>
      <c r="LF178" s="279">
        <f t="shared" si="155"/>
        <v>0</v>
      </c>
      <c r="LG178" s="280">
        <f t="shared" si="156"/>
        <v>0</v>
      </c>
      <c r="LH178" s="281">
        <f t="shared" si="157"/>
        <v>0</v>
      </c>
      <c r="LI178" s="1"/>
      <c r="LJ178" s="1"/>
      <c r="LK178" s="174">
        <v>160</v>
      </c>
      <c r="LL178" s="573"/>
      <c r="LM178" s="175"/>
      <c r="LN178" s="174">
        <v>160</v>
      </c>
      <c r="LO178" s="573"/>
      <c r="LP178" s="175"/>
      <c r="LQ178" s="174">
        <v>160</v>
      </c>
      <c r="LR178" s="573"/>
      <c r="LS178" s="175"/>
      <c r="LT178" s="174">
        <v>160</v>
      </c>
      <c r="LU178" s="573"/>
      <c r="LV178" s="175"/>
      <c r="LW178" s="174">
        <v>160</v>
      </c>
      <c r="LX178" s="573"/>
      <c r="LY178" s="175"/>
      <c r="LZ178" s="174">
        <v>160</v>
      </c>
      <c r="MA178" s="573"/>
      <c r="MB178" s="175"/>
      <c r="MC178" s="174">
        <v>160</v>
      </c>
      <c r="MD178" s="573"/>
      <c r="ME178" s="175"/>
      <c r="MF178" s="174">
        <v>160</v>
      </c>
      <c r="MG178" s="573"/>
      <c r="MH178" s="175"/>
      <c r="MI178" s="174">
        <v>160</v>
      </c>
      <c r="MJ178" s="573"/>
      <c r="MK178" s="175"/>
      <c r="ML178" s="174">
        <v>160</v>
      </c>
      <c r="MM178" s="573"/>
      <c r="MN178" s="175"/>
      <c r="MO178" s="174">
        <v>160</v>
      </c>
      <c r="MP178" s="573"/>
      <c r="MQ178" s="175"/>
      <c r="MR178" s="174">
        <v>160</v>
      </c>
      <c r="MS178" s="573"/>
      <c r="MT178" s="175"/>
      <c r="MU178" s="278">
        <f t="shared" si="158"/>
        <v>0</v>
      </c>
      <c r="MV178" s="279">
        <f t="shared" si="159"/>
        <v>0</v>
      </c>
      <c r="MW178" s="280">
        <f t="shared" si="160"/>
        <v>0</v>
      </c>
      <c r="MX178" s="281">
        <f t="shared" si="161"/>
        <v>0</v>
      </c>
      <c r="MY178" s="1"/>
      <c r="MZ178" s="1"/>
      <c r="NA178" s="174">
        <v>160</v>
      </c>
      <c r="NB178" s="573"/>
      <c r="NC178" s="175"/>
      <c r="ND178" s="174">
        <v>160</v>
      </c>
      <c r="NE178" s="573"/>
      <c r="NF178" s="175"/>
      <c r="NG178" s="174">
        <v>160</v>
      </c>
      <c r="NH178" s="573"/>
      <c r="NI178" s="175"/>
      <c r="NJ178" s="174">
        <v>160</v>
      </c>
      <c r="NK178" s="573"/>
      <c r="NL178" s="175"/>
      <c r="NM178" s="174">
        <v>160</v>
      </c>
      <c r="NN178" s="573"/>
      <c r="NO178" s="175"/>
      <c r="NP178" s="174">
        <v>160</v>
      </c>
      <c r="NQ178" s="573"/>
      <c r="NR178" s="175"/>
      <c r="NS178" s="174">
        <v>160</v>
      </c>
      <c r="NT178" s="573"/>
      <c r="NU178" s="175"/>
      <c r="NV178" s="174">
        <v>160</v>
      </c>
      <c r="NW178" s="573"/>
      <c r="NX178" s="175"/>
      <c r="NY178" s="174">
        <v>160</v>
      </c>
      <c r="NZ178" s="573"/>
      <c r="OA178" s="175"/>
      <c r="OB178" s="174">
        <v>160</v>
      </c>
      <c r="OC178" s="573"/>
      <c r="OD178" s="175"/>
      <c r="OE178" s="174">
        <v>160</v>
      </c>
      <c r="OF178" s="573"/>
      <c r="OG178" s="175"/>
      <c r="OH178" s="174">
        <v>160</v>
      </c>
      <c r="OI178" s="573"/>
      <c r="OJ178" s="175"/>
      <c r="OK178" s="278">
        <f t="shared" si="162"/>
        <v>0</v>
      </c>
      <c r="OL178" s="279">
        <f t="shared" si="163"/>
        <v>0</v>
      </c>
      <c r="OM178" s="280">
        <f t="shared" si="164"/>
        <v>0</v>
      </c>
      <c r="ON178" s="281">
        <f t="shared" si="165"/>
        <v>0</v>
      </c>
      <c r="OO178" s="1"/>
      <c r="OP178" s="1"/>
      <c r="OQ178" s="571" t="s">
        <v>297</v>
      </c>
      <c r="OR178" s="577">
        <v>160</v>
      </c>
      <c r="OS178" s="573"/>
      <c r="OT178" s="175"/>
      <c r="OU178" s="278">
        <f t="shared" si="166"/>
        <v>0</v>
      </c>
      <c r="OV178" s="281">
        <f t="shared" si="167"/>
        <v>0</v>
      </c>
      <c r="OW178" s="280">
        <f t="shared" si="168"/>
        <v>0</v>
      </c>
      <c r="OX178" s="281">
        <f t="shared" si="169"/>
        <v>0</v>
      </c>
      <c r="OY178" s="574"/>
      <c r="OZ178" s="1"/>
      <c r="PA178" s="1"/>
      <c r="PB178" s="274">
        <f t="shared" si="170"/>
        <v>0</v>
      </c>
      <c r="PC178" s="275">
        <f t="shared" si="171"/>
        <v>0</v>
      </c>
      <c r="PD178" s="280">
        <f t="shared" si="172"/>
        <v>0</v>
      </c>
      <c r="PE178" s="281">
        <f t="shared" si="173"/>
        <v>0</v>
      </c>
      <c r="PF178" s="276">
        <f t="shared" si="174"/>
        <v>0</v>
      </c>
      <c r="PG178" s="277">
        <f t="shared" si="175"/>
        <v>0</v>
      </c>
      <c r="PH178" s="280">
        <f t="shared" si="176"/>
        <v>0</v>
      </c>
      <c r="PI178" s="279">
        <f t="shared" si="177"/>
        <v>0</v>
      </c>
      <c r="PJ178" s="406">
        <f t="shared" si="178"/>
        <v>0</v>
      </c>
      <c r="PK178" s="368">
        <f t="shared" si="179"/>
        <v>0</v>
      </c>
      <c r="PL178" s="409" t="s">
        <v>338</v>
      </c>
      <c r="PM178" s="373" t="s">
        <v>338</v>
      </c>
      <c r="PN178" s="406">
        <f t="shared" si="180"/>
        <v>0</v>
      </c>
      <c r="PO178" s="368">
        <f t="shared" si="181"/>
        <v>0</v>
      </c>
      <c r="PR178" s="1"/>
    </row>
    <row r="179" spans="2:434" s="26" customFormat="1" ht="16.5" customHeight="1" x14ac:dyDescent="0.25">
      <c r="B179" s="118" t="s">
        <v>365</v>
      </c>
      <c r="C179" s="1094"/>
      <c r="D179" s="1095"/>
      <c r="E179" s="320"/>
      <c r="F179" s="656">
        <v>1</v>
      </c>
      <c r="G179" s="321"/>
      <c r="H179" s="122"/>
      <c r="I179" s="112">
        <f>INT(ROUND(F179,2)*(IF(RIGHT(G179,1)="*",data!$J$3*H179+(IF(H179&gt;0, data!$K$3,0)),(IF(G179&gt;0,data!$J$3*RIGHT(G179,5)+data!$K$3,0)))))</f>
        <v>0</v>
      </c>
      <c r="J179" s="112">
        <f t="shared" si="128"/>
        <v>0</v>
      </c>
      <c r="K179" s="112"/>
      <c r="L179" s="317"/>
      <c r="M179" s="316"/>
      <c r="N179" s="112">
        <f>INT(ROUND(F179,2)*(IF(J179&gt;0,(IF(L179="ano",data!$J$6,0)),0)))</f>
        <v>0</v>
      </c>
      <c r="O179" s="114">
        <f t="shared" si="125"/>
        <v>0</v>
      </c>
      <c r="P179" s="123">
        <f t="shared" si="126"/>
        <v>0</v>
      </c>
      <c r="R179" s="116" t="str">
        <f t="shared" si="194"/>
        <v/>
      </c>
      <c r="S179" s="688"/>
      <c r="T179" s="117" t="s">
        <v>338</v>
      </c>
      <c r="U179" s="377" t="str">
        <f t="shared" si="195"/>
        <v/>
      </c>
      <c r="V179" s="26">
        <f t="shared" si="127"/>
        <v>0</v>
      </c>
      <c r="W179" s="26">
        <f t="shared" si="129"/>
        <v>0</v>
      </c>
      <c r="X179" s="26">
        <f>IF(OR(G179=data!$I$18,G179=data!$I$19,G179=data!$I$20,G179=data!$I$21,G179=data!$I$22,G179=data!$I$23,G179=data!$I$24,G179=data!$I$25,G179=data!$I$26,G179=data!$I$27,G179=data!$I$28,G179=data!$I$29,G179=data!$I$30,G179=data!$I$31,G179=data!$I$32,G179=data!$I$33,G179=data!$I$34,G179=data!$I$35,G179=data!$I$36,G179=data!$I$37,G179=data!$I$38,G179=data!$I$39,G179=data!$I$40,G179=data!$I$41,G179=data!$I$42,G179=data!$I$43,G179=data!$I$44),1,0)</f>
        <v>0</v>
      </c>
      <c r="Z179" s="176" t="s">
        <v>297</v>
      </c>
      <c r="AA179" s="10"/>
      <c r="AB179" s="10"/>
      <c r="AC179" s="168">
        <v>160</v>
      </c>
      <c r="AD179" s="328"/>
      <c r="AE179" s="223"/>
      <c r="AF179" s="168">
        <v>160</v>
      </c>
      <c r="AG179" s="328"/>
      <c r="AH179" s="223"/>
      <c r="AI179" s="168">
        <v>160</v>
      </c>
      <c r="AJ179" s="328"/>
      <c r="AK179" s="223"/>
      <c r="AL179" s="168">
        <v>160</v>
      </c>
      <c r="AM179" s="328"/>
      <c r="AN179" s="223"/>
      <c r="AO179" s="168">
        <v>160</v>
      </c>
      <c r="AP179" s="328"/>
      <c r="AQ179" s="223"/>
      <c r="AR179" s="168">
        <v>160</v>
      </c>
      <c r="AS179" s="328"/>
      <c r="AT179" s="223"/>
      <c r="AU179" s="168">
        <v>160</v>
      </c>
      <c r="AV179" s="328"/>
      <c r="AW179" s="223"/>
      <c r="AX179" s="168">
        <v>160</v>
      </c>
      <c r="AY179" s="328"/>
      <c r="AZ179" s="223"/>
      <c r="BA179" s="168">
        <v>160</v>
      </c>
      <c r="BB179" s="328"/>
      <c r="BC179" s="223"/>
      <c r="BD179" s="168">
        <v>160</v>
      </c>
      <c r="BE179" s="328"/>
      <c r="BF179" s="223"/>
      <c r="BG179" s="168">
        <v>160</v>
      </c>
      <c r="BH179" s="328"/>
      <c r="BI179" s="223"/>
      <c r="BJ179" s="168">
        <v>160</v>
      </c>
      <c r="BK179" s="328"/>
      <c r="BL179" s="223"/>
      <c r="BM179" s="280">
        <f t="shared" si="130"/>
        <v>0</v>
      </c>
      <c r="BN179" s="279">
        <f t="shared" si="131"/>
        <v>0</v>
      </c>
      <c r="BO179" s="280">
        <f t="shared" si="132"/>
        <v>0</v>
      </c>
      <c r="BP179" s="281">
        <f t="shared" si="133"/>
        <v>0</v>
      </c>
      <c r="BQ179" s="1"/>
      <c r="BR179" s="1"/>
      <c r="BS179" s="164">
        <v>160</v>
      </c>
      <c r="BT179" s="327"/>
      <c r="BU179" s="177"/>
      <c r="BV179" s="164">
        <v>160</v>
      </c>
      <c r="BW179" s="327"/>
      <c r="BX179" s="177"/>
      <c r="BY179" s="164">
        <v>160</v>
      </c>
      <c r="BZ179" s="327"/>
      <c r="CA179" s="177"/>
      <c r="CB179" s="164">
        <v>160</v>
      </c>
      <c r="CC179" s="327"/>
      <c r="CD179" s="177"/>
      <c r="CE179" s="164">
        <v>160</v>
      </c>
      <c r="CF179" s="327"/>
      <c r="CG179" s="177"/>
      <c r="CH179" s="164">
        <v>160</v>
      </c>
      <c r="CI179" s="327"/>
      <c r="CJ179" s="177"/>
      <c r="CK179" s="164">
        <v>160</v>
      </c>
      <c r="CL179" s="327"/>
      <c r="CM179" s="177"/>
      <c r="CN179" s="164">
        <v>160</v>
      </c>
      <c r="CO179" s="327"/>
      <c r="CP179" s="177"/>
      <c r="CQ179" s="164">
        <v>160</v>
      </c>
      <c r="CR179" s="327"/>
      <c r="CS179" s="177"/>
      <c r="CT179" s="164">
        <v>160</v>
      </c>
      <c r="CU179" s="327"/>
      <c r="CV179" s="177"/>
      <c r="CW179" s="164">
        <v>160</v>
      </c>
      <c r="CX179" s="327"/>
      <c r="CY179" s="177"/>
      <c r="CZ179" s="164">
        <v>160</v>
      </c>
      <c r="DA179" s="327"/>
      <c r="DB179" s="177"/>
      <c r="DC179" s="278">
        <f t="shared" si="134"/>
        <v>0</v>
      </c>
      <c r="DD179" s="279">
        <f t="shared" si="135"/>
        <v>0</v>
      </c>
      <c r="DE179" s="280">
        <f t="shared" si="136"/>
        <v>0</v>
      </c>
      <c r="DF179" s="281">
        <f t="shared" si="137"/>
        <v>0</v>
      </c>
      <c r="DG179" s="1"/>
      <c r="DH179" s="1"/>
      <c r="DI179" s="164">
        <v>160</v>
      </c>
      <c r="DJ179" s="327"/>
      <c r="DK179" s="177"/>
      <c r="DL179" s="164">
        <v>160</v>
      </c>
      <c r="DM179" s="327"/>
      <c r="DN179" s="177"/>
      <c r="DO179" s="164">
        <v>160</v>
      </c>
      <c r="DP179" s="327"/>
      <c r="DQ179" s="177"/>
      <c r="DR179" s="164">
        <v>160</v>
      </c>
      <c r="DS179" s="327"/>
      <c r="DT179" s="177"/>
      <c r="DU179" s="164">
        <v>160</v>
      </c>
      <c r="DV179" s="327"/>
      <c r="DW179" s="177"/>
      <c r="DX179" s="164">
        <v>160</v>
      </c>
      <c r="DY179" s="327"/>
      <c r="DZ179" s="177"/>
      <c r="EA179" s="164">
        <v>160</v>
      </c>
      <c r="EB179" s="327"/>
      <c r="EC179" s="177"/>
      <c r="ED179" s="164">
        <v>160</v>
      </c>
      <c r="EE179" s="327"/>
      <c r="EF179" s="177"/>
      <c r="EG179" s="164">
        <v>160</v>
      </c>
      <c r="EH179" s="327"/>
      <c r="EI179" s="177"/>
      <c r="EJ179" s="164">
        <v>160</v>
      </c>
      <c r="EK179" s="327"/>
      <c r="EL179" s="177"/>
      <c r="EM179" s="164">
        <v>160</v>
      </c>
      <c r="EN179" s="327"/>
      <c r="EO179" s="177"/>
      <c r="EP179" s="164">
        <v>160</v>
      </c>
      <c r="EQ179" s="327"/>
      <c r="ER179" s="177"/>
      <c r="ES179" s="278">
        <f t="shared" si="138"/>
        <v>0</v>
      </c>
      <c r="ET179" s="279">
        <f t="shared" si="139"/>
        <v>0</v>
      </c>
      <c r="EU179" s="280">
        <f t="shared" si="140"/>
        <v>0</v>
      </c>
      <c r="EV179" s="281">
        <f t="shared" si="141"/>
        <v>0</v>
      </c>
      <c r="EW179" s="1"/>
      <c r="EX179" s="1"/>
      <c r="EY179" s="164">
        <v>160</v>
      </c>
      <c r="EZ179" s="327"/>
      <c r="FA179" s="177"/>
      <c r="FB179" s="164">
        <v>160</v>
      </c>
      <c r="FC179" s="327"/>
      <c r="FD179" s="177"/>
      <c r="FE179" s="164">
        <v>160</v>
      </c>
      <c r="FF179" s="327"/>
      <c r="FG179" s="177"/>
      <c r="FH179" s="164">
        <v>160</v>
      </c>
      <c r="FI179" s="327"/>
      <c r="FJ179" s="177"/>
      <c r="FK179" s="164">
        <v>160</v>
      </c>
      <c r="FL179" s="327"/>
      <c r="FM179" s="177"/>
      <c r="FN179" s="164">
        <v>160</v>
      </c>
      <c r="FO179" s="327"/>
      <c r="FP179" s="177"/>
      <c r="FQ179" s="164">
        <v>160</v>
      </c>
      <c r="FR179" s="327"/>
      <c r="FS179" s="177"/>
      <c r="FT179" s="164">
        <v>160</v>
      </c>
      <c r="FU179" s="327"/>
      <c r="FV179" s="177"/>
      <c r="FW179" s="164">
        <v>160</v>
      </c>
      <c r="FX179" s="327"/>
      <c r="FY179" s="177"/>
      <c r="FZ179" s="164">
        <v>160</v>
      </c>
      <c r="GA179" s="327"/>
      <c r="GB179" s="177"/>
      <c r="GC179" s="164">
        <v>160</v>
      </c>
      <c r="GD179" s="327"/>
      <c r="GE179" s="177"/>
      <c r="GF179" s="164">
        <v>160</v>
      </c>
      <c r="GG179" s="327"/>
      <c r="GH179" s="177"/>
      <c r="GI179" s="278">
        <f t="shared" si="142"/>
        <v>0</v>
      </c>
      <c r="GJ179" s="279">
        <f t="shared" si="143"/>
        <v>0</v>
      </c>
      <c r="GK179" s="280">
        <f t="shared" si="144"/>
        <v>0</v>
      </c>
      <c r="GL179" s="281">
        <f t="shared" si="145"/>
        <v>0</v>
      </c>
      <c r="GM179" s="1"/>
      <c r="GN179" s="1"/>
      <c r="GO179" s="164">
        <v>160</v>
      </c>
      <c r="GP179" s="327"/>
      <c r="GQ179" s="177"/>
      <c r="GR179" s="164">
        <v>160</v>
      </c>
      <c r="GS179" s="327"/>
      <c r="GT179" s="177"/>
      <c r="GU179" s="164">
        <v>160</v>
      </c>
      <c r="GV179" s="327"/>
      <c r="GW179" s="177"/>
      <c r="GX179" s="164">
        <v>160</v>
      </c>
      <c r="GY179" s="327"/>
      <c r="GZ179" s="177"/>
      <c r="HA179" s="164">
        <v>160</v>
      </c>
      <c r="HB179" s="327"/>
      <c r="HC179" s="177"/>
      <c r="HD179" s="164">
        <v>160</v>
      </c>
      <c r="HE179" s="327"/>
      <c r="HF179" s="177"/>
      <c r="HG179" s="164">
        <v>160</v>
      </c>
      <c r="HH179" s="327"/>
      <c r="HI179" s="177"/>
      <c r="HJ179" s="164">
        <v>160</v>
      </c>
      <c r="HK179" s="327"/>
      <c r="HL179" s="177"/>
      <c r="HM179" s="164">
        <v>160</v>
      </c>
      <c r="HN179" s="327"/>
      <c r="HO179" s="177"/>
      <c r="HP179" s="164">
        <v>160</v>
      </c>
      <c r="HQ179" s="327"/>
      <c r="HR179" s="177"/>
      <c r="HS179" s="164">
        <v>160</v>
      </c>
      <c r="HT179" s="327"/>
      <c r="HU179" s="177"/>
      <c r="HV179" s="164">
        <v>160</v>
      </c>
      <c r="HW179" s="327"/>
      <c r="HX179" s="177"/>
      <c r="HY179" s="278">
        <f t="shared" si="146"/>
        <v>0</v>
      </c>
      <c r="HZ179" s="279">
        <f t="shared" si="147"/>
        <v>0</v>
      </c>
      <c r="IA179" s="280">
        <f t="shared" si="148"/>
        <v>0</v>
      </c>
      <c r="IB179" s="281">
        <f t="shared" si="149"/>
        <v>0</v>
      </c>
      <c r="IC179" s="1"/>
      <c r="ID179" s="1"/>
      <c r="IE179" s="164">
        <v>160</v>
      </c>
      <c r="IF179" s="327"/>
      <c r="IG179" s="177"/>
      <c r="IH179" s="164">
        <v>160</v>
      </c>
      <c r="II179" s="327"/>
      <c r="IJ179" s="177"/>
      <c r="IK179" s="164">
        <v>160</v>
      </c>
      <c r="IL179" s="327"/>
      <c r="IM179" s="177"/>
      <c r="IN179" s="164">
        <v>160</v>
      </c>
      <c r="IO179" s="327"/>
      <c r="IP179" s="177"/>
      <c r="IQ179" s="164">
        <v>160</v>
      </c>
      <c r="IR179" s="327"/>
      <c r="IS179" s="177"/>
      <c r="IT179" s="164">
        <v>160</v>
      </c>
      <c r="IU179" s="327"/>
      <c r="IV179" s="177"/>
      <c r="IW179" s="164">
        <v>160</v>
      </c>
      <c r="IX179" s="327"/>
      <c r="IY179" s="177"/>
      <c r="IZ179" s="164">
        <v>160</v>
      </c>
      <c r="JA179" s="327"/>
      <c r="JB179" s="177"/>
      <c r="JC179" s="164">
        <v>160</v>
      </c>
      <c r="JD179" s="327"/>
      <c r="JE179" s="177"/>
      <c r="JF179" s="164">
        <v>160</v>
      </c>
      <c r="JG179" s="327"/>
      <c r="JH179" s="177"/>
      <c r="JI179" s="164">
        <v>160</v>
      </c>
      <c r="JJ179" s="327"/>
      <c r="JK179" s="177"/>
      <c r="JL179" s="164">
        <v>160</v>
      </c>
      <c r="JM179" s="327"/>
      <c r="JN179" s="177"/>
      <c r="JO179" s="278">
        <f t="shared" si="150"/>
        <v>0</v>
      </c>
      <c r="JP179" s="279">
        <f t="shared" si="151"/>
        <v>0</v>
      </c>
      <c r="JQ179" s="280">
        <f t="shared" si="152"/>
        <v>0</v>
      </c>
      <c r="JR179" s="281">
        <f t="shared" si="153"/>
        <v>0</v>
      </c>
      <c r="JS179" s="1"/>
      <c r="JT179" s="1"/>
      <c r="JU179" s="164">
        <v>160</v>
      </c>
      <c r="JV179" s="327"/>
      <c r="JW179" s="177"/>
      <c r="JX179" s="164">
        <v>160</v>
      </c>
      <c r="JY179" s="327"/>
      <c r="JZ179" s="177"/>
      <c r="KA179" s="164">
        <v>160</v>
      </c>
      <c r="KB179" s="327"/>
      <c r="KC179" s="177"/>
      <c r="KD179" s="164">
        <v>160</v>
      </c>
      <c r="KE179" s="327"/>
      <c r="KF179" s="177"/>
      <c r="KG179" s="164">
        <v>160</v>
      </c>
      <c r="KH179" s="327"/>
      <c r="KI179" s="177"/>
      <c r="KJ179" s="164">
        <v>160</v>
      </c>
      <c r="KK179" s="327"/>
      <c r="KL179" s="177"/>
      <c r="KM179" s="164">
        <v>160</v>
      </c>
      <c r="KN179" s="327"/>
      <c r="KO179" s="177"/>
      <c r="KP179" s="164">
        <v>160</v>
      </c>
      <c r="KQ179" s="327"/>
      <c r="KR179" s="177"/>
      <c r="KS179" s="164">
        <v>160</v>
      </c>
      <c r="KT179" s="327"/>
      <c r="KU179" s="177"/>
      <c r="KV179" s="164">
        <v>160</v>
      </c>
      <c r="KW179" s="327"/>
      <c r="KX179" s="177"/>
      <c r="KY179" s="164">
        <v>160</v>
      </c>
      <c r="KZ179" s="327"/>
      <c r="LA179" s="177"/>
      <c r="LB179" s="164">
        <v>160</v>
      </c>
      <c r="LC179" s="327"/>
      <c r="LD179" s="177"/>
      <c r="LE179" s="278">
        <f t="shared" si="154"/>
        <v>0</v>
      </c>
      <c r="LF179" s="279">
        <f t="shared" si="155"/>
        <v>0</v>
      </c>
      <c r="LG179" s="280">
        <f t="shared" si="156"/>
        <v>0</v>
      </c>
      <c r="LH179" s="281">
        <f t="shared" si="157"/>
        <v>0</v>
      </c>
      <c r="LI179" s="1"/>
      <c r="LJ179" s="1"/>
      <c r="LK179" s="164">
        <v>160</v>
      </c>
      <c r="LL179" s="327"/>
      <c r="LM179" s="177"/>
      <c r="LN179" s="164">
        <v>160</v>
      </c>
      <c r="LO179" s="327"/>
      <c r="LP179" s="177"/>
      <c r="LQ179" s="164">
        <v>160</v>
      </c>
      <c r="LR179" s="327"/>
      <c r="LS179" s="177"/>
      <c r="LT179" s="164">
        <v>160</v>
      </c>
      <c r="LU179" s="327"/>
      <c r="LV179" s="177"/>
      <c r="LW179" s="164">
        <v>160</v>
      </c>
      <c r="LX179" s="327"/>
      <c r="LY179" s="177"/>
      <c r="LZ179" s="164">
        <v>160</v>
      </c>
      <c r="MA179" s="327"/>
      <c r="MB179" s="177"/>
      <c r="MC179" s="164">
        <v>160</v>
      </c>
      <c r="MD179" s="327"/>
      <c r="ME179" s="177"/>
      <c r="MF179" s="164">
        <v>160</v>
      </c>
      <c r="MG179" s="327"/>
      <c r="MH179" s="177"/>
      <c r="MI179" s="164">
        <v>160</v>
      </c>
      <c r="MJ179" s="327"/>
      <c r="MK179" s="177"/>
      <c r="ML179" s="164">
        <v>160</v>
      </c>
      <c r="MM179" s="327"/>
      <c r="MN179" s="177"/>
      <c r="MO179" s="164">
        <v>160</v>
      </c>
      <c r="MP179" s="327"/>
      <c r="MQ179" s="177"/>
      <c r="MR179" s="164">
        <v>160</v>
      </c>
      <c r="MS179" s="327"/>
      <c r="MT179" s="177"/>
      <c r="MU179" s="278">
        <f t="shared" si="158"/>
        <v>0</v>
      </c>
      <c r="MV179" s="279">
        <f t="shared" si="159"/>
        <v>0</v>
      </c>
      <c r="MW179" s="280">
        <f t="shared" si="160"/>
        <v>0</v>
      </c>
      <c r="MX179" s="281">
        <f t="shared" si="161"/>
        <v>0</v>
      </c>
      <c r="MY179" s="1"/>
      <c r="MZ179" s="1"/>
      <c r="NA179" s="164">
        <v>160</v>
      </c>
      <c r="NB179" s="327"/>
      <c r="NC179" s="177"/>
      <c r="ND179" s="164">
        <v>160</v>
      </c>
      <c r="NE179" s="327"/>
      <c r="NF179" s="177"/>
      <c r="NG179" s="164">
        <v>160</v>
      </c>
      <c r="NH179" s="327"/>
      <c r="NI179" s="177"/>
      <c r="NJ179" s="164">
        <v>160</v>
      </c>
      <c r="NK179" s="327"/>
      <c r="NL179" s="177"/>
      <c r="NM179" s="164">
        <v>160</v>
      </c>
      <c r="NN179" s="327"/>
      <c r="NO179" s="177"/>
      <c r="NP179" s="164">
        <v>160</v>
      </c>
      <c r="NQ179" s="327"/>
      <c r="NR179" s="177"/>
      <c r="NS179" s="164">
        <v>160</v>
      </c>
      <c r="NT179" s="327"/>
      <c r="NU179" s="177"/>
      <c r="NV179" s="164">
        <v>160</v>
      </c>
      <c r="NW179" s="327"/>
      <c r="NX179" s="177"/>
      <c r="NY179" s="164">
        <v>160</v>
      </c>
      <c r="NZ179" s="327"/>
      <c r="OA179" s="177"/>
      <c r="OB179" s="164">
        <v>160</v>
      </c>
      <c r="OC179" s="327"/>
      <c r="OD179" s="177"/>
      <c r="OE179" s="164">
        <v>160</v>
      </c>
      <c r="OF179" s="327"/>
      <c r="OG179" s="177"/>
      <c r="OH179" s="164">
        <v>160</v>
      </c>
      <c r="OI179" s="327"/>
      <c r="OJ179" s="177"/>
      <c r="OK179" s="278">
        <f t="shared" si="162"/>
        <v>0</v>
      </c>
      <c r="OL179" s="279">
        <f t="shared" si="163"/>
        <v>0</v>
      </c>
      <c r="OM179" s="280">
        <f t="shared" si="164"/>
        <v>0</v>
      </c>
      <c r="ON179" s="281">
        <f t="shared" si="165"/>
        <v>0</v>
      </c>
      <c r="OO179" s="1"/>
      <c r="OP179" s="1"/>
      <c r="OQ179" s="283" t="s">
        <v>297</v>
      </c>
      <c r="OR179" s="354">
        <v>160</v>
      </c>
      <c r="OS179" s="327"/>
      <c r="OT179" s="177"/>
      <c r="OU179" s="278">
        <f t="shared" si="166"/>
        <v>0</v>
      </c>
      <c r="OV179" s="281">
        <f t="shared" si="167"/>
        <v>0</v>
      </c>
      <c r="OW179" s="280">
        <f t="shared" si="168"/>
        <v>0</v>
      </c>
      <c r="OX179" s="281">
        <f t="shared" si="169"/>
        <v>0</v>
      </c>
      <c r="OY179" s="293"/>
      <c r="OZ179" s="1"/>
      <c r="PA179" s="1"/>
      <c r="PB179" s="274">
        <f t="shared" ref="PB179:PB186" si="196">BM179+DC179+ES179+GI179+HY179+JO179+LE179+MU179+OK179+OU179</f>
        <v>0</v>
      </c>
      <c r="PC179" s="275">
        <f t="shared" ref="PC179:PC186" si="197">BN179+DD179+ET179+GJ179+HZ179+JP179+LF179+MV179+OL179+OV179</f>
        <v>0</v>
      </c>
      <c r="PD179" s="280">
        <f t="shared" ref="PD179:PD186" si="198">E179-PB179</f>
        <v>0</v>
      </c>
      <c r="PE179" s="281">
        <f t="shared" ref="PE179:PE186" si="199">J179-PC179</f>
        <v>0</v>
      </c>
      <c r="PF179" s="276">
        <f t="shared" ref="PF179:PF186" si="200">BO179+DE179+EU179+GK179+IA179+JQ179+LG179+MW179+OM179+OW179</f>
        <v>0</v>
      </c>
      <c r="PG179" s="277">
        <f t="shared" ref="PG179:PG186" si="201">BP179+DF179+EV179+GL179+IB179+JR179+LH179+MX179+ON179+OX179</f>
        <v>0</v>
      </c>
      <c r="PH179" s="280">
        <f t="shared" ref="PH179:PH186" si="202">M179-PF179</f>
        <v>0</v>
      </c>
      <c r="PI179" s="279">
        <f t="shared" ref="PI179:PI186" si="203">O179-PG179</f>
        <v>0</v>
      </c>
      <c r="PJ179" s="406">
        <f t="shared" ref="PJ179:PJ186" si="204">IF(R179=1,IF(E179=PB179,1,0),0)</f>
        <v>0</v>
      </c>
      <c r="PK179" s="368">
        <f t="shared" ref="PK179:PK186" si="205">IF(R179=1,R179-PJ179,0)</f>
        <v>0</v>
      </c>
      <c r="PL179" s="409" t="s">
        <v>338</v>
      </c>
      <c r="PM179" s="373" t="s">
        <v>338</v>
      </c>
      <c r="PN179" s="406">
        <f t="shared" ref="PN179:PN186" si="206">IF(U179=1,IF(Z179="Ano",1,0),0)</f>
        <v>0</v>
      </c>
      <c r="PO179" s="368">
        <f t="shared" ref="PO179:PO186" si="207">IF(U179=1,U179-PN179,0)</f>
        <v>0</v>
      </c>
      <c r="PR179" s="1"/>
    </row>
    <row r="180" spans="2:434" s="26" customFormat="1" ht="15" hidden="1" customHeight="1" x14ac:dyDescent="0.25">
      <c r="B180" s="118"/>
      <c r="C180" s="1092"/>
      <c r="D180" s="1093"/>
      <c r="E180" s="590"/>
      <c r="F180" s="656"/>
      <c r="G180" s="591"/>
      <c r="H180" s="119"/>
      <c r="I180" s="112">
        <f>INT(ROUND(F180,2)*(IF(RIGHT(G180,1)="*",data!$J$3*H180+(IF(H180&gt;0, data!$K$3,0)),(IF(G180&gt;0,data!$J$3*RIGHT(G180,5)+data!$K$3,0)))))</f>
        <v>0</v>
      </c>
      <c r="J180" s="112">
        <f t="shared" si="128"/>
        <v>0</v>
      </c>
      <c r="K180" s="112"/>
      <c r="L180" s="537"/>
      <c r="M180" s="536"/>
      <c r="N180" s="112">
        <f>INT(ROUND(F180,2)*(IF(J180&gt;0,(IF(L180="ano",data!$J$6,0)),0)))</f>
        <v>0</v>
      </c>
      <c r="O180" s="114">
        <f t="shared" ref="O180:O205" si="208">IF(M180&gt;E180,N180*E180,N180*M180)</f>
        <v>0</v>
      </c>
      <c r="P180" s="123">
        <f t="shared" ref="P180:P205" si="209">J180+O180</f>
        <v>0</v>
      </c>
      <c r="R180" s="116" t="str">
        <f t="shared" si="194"/>
        <v/>
      </c>
      <c r="S180" s="688"/>
      <c r="T180" s="117" t="s">
        <v>338</v>
      </c>
      <c r="U180" s="377" t="str">
        <f t="shared" si="195"/>
        <v/>
      </c>
      <c r="V180" s="26">
        <f t="shared" ref="V180:V205" si="210">IF(P180&gt;0,IF(ISTEXT(C180)=TRUE,0,1),0)</f>
        <v>0</v>
      </c>
      <c r="W180" s="26">
        <f t="shared" si="129"/>
        <v>0</v>
      </c>
      <c r="X180" s="26">
        <f>IF(OR(G180=data!$I$18,G180=data!$I$19,G180=data!$I$20,G180=data!$I$21,G180=data!$I$22,G180=data!$I$23,G180=data!$I$24,G180=data!$I$25,G180=data!$I$26,G180=data!$I$27,G180=data!$I$28,G180=data!$I$29,G180=data!$I$30,G180=data!$I$31,G180=data!$I$32,G180=data!$I$33,G180=data!$I$34,G180=data!$I$35,G180=data!$I$36,G180=data!$I$37,G180=data!$I$38,G180=data!$I$39,G180=data!$I$40,G180=data!$I$41,G180=data!$I$42,G180=data!$I$43,G180=data!$I$44),1,0)</f>
        <v>0</v>
      </c>
      <c r="Z180" s="173" t="s">
        <v>297</v>
      </c>
      <c r="AA180" s="10"/>
      <c r="AB180" s="10"/>
      <c r="AC180" s="560">
        <v>160</v>
      </c>
      <c r="AD180" s="561"/>
      <c r="AE180" s="562"/>
      <c r="AF180" s="560">
        <v>160</v>
      </c>
      <c r="AG180" s="561"/>
      <c r="AH180" s="562"/>
      <c r="AI180" s="560">
        <v>160</v>
      </c>
      <c r="AJ180" s="561"/>
      <c r="AK180" s="562"/>
      <c r="AL180" s="560">
        <v>160</v>
      </c>
      <c r="AM180" s="561"/>
      <c r="AN180" s="562"/>
      <c r="AO180" s="560">
        <v>160</v>
      </c>
      <c r="AP180" s="561"/>
      <c r="AQ180" s="562"/>
      <c r="AR180" s="560">
        <v>160</v>
      </c>
      <c r="AS180" s="561"/>
      <c r="AT180" s="562"/>
      <c r="AU180" s="560">
        <v>160</v>
      </c>
      <c r="AV180" s="561"/>
      <c r="AW180" s="562"/>
      <c r="AX180" s="560">
        <v>160</v>
      </c>
      <c r="AY180" s="561"/>
      <c r="AZ180" s="562"/>
      <c r="BA180" s="560">
        <v>160</v>
      </c>
      <c r="BB180" s="561"/>
      <c r="BC180" s="562"/>
      <c r="BD180" s="560">
        <v>160</v>
      </c>
      <c r="BE180" s="561"/>
      <c r="BF180" s="562"/>
      <c r="BG180" s="560">
        <v>160</v>
      </c>
      <c r="BH180" s="561"/>
      <c r="BI180" s="562"/>
      <c r="BJ180" s="560">
        <v>160</v>
      </c>
      <c r="BK180" s="561"/>
      <c r="BL180" s="562"/>
      <c r="BM180" s="280">
        <f t="shared" si="130"/>
        <v>0</v>
      </c>
      <c r="BN180" s="279">
        <f t="shared" si="131"/>
        <v>0</v>
      </c>
      <c r="BO180" s="280">
        <f t="shared" si="132"/>
        <v>0</v>
      </c>
      <c r="BP180" s="281">
        <f t="shared" si="133"/>
        <v>0</v>
      </c>
      <c r="BQ180" s="1"/>
      <c r="BR180" s="1"/>
      <c r="BS180" s="174">
        <v>160</v>
      </c>
      <c r="BT180" s="573"/>
      <c r="BU180" s="175"/>
      <c r="BV180" s="174">
        <v>160</v>
      </c>
      <c r="BW180" s="573"/>
      <c r="BX180" s="175"/>
      <c r="BY180" s="174">
        <v>160</v>
      </c>
      <c r="BZ180" s="573"/>
      <c r="CA180" s="175"/>
      <c r="CB180" s="174">
        <v>160</v>
      </c>
      <c r="CC180" s="573"/>
      <c r="CD180" s="175"/>
      <c r="CE180" s="174">
        <v>160</v>
      </c>
      <c r="CF180" s="573"/>
      <c r="CG180" s="175"/>
      <c r="CH180" s="174">
        <v>160</v>
      </c>
      <c r="CI180" s="573"/>
      <c r="CJ180" s="175"/>
      <c r="CK180" s="174">
        <v>160</v>
      </c>
      <c r="CL180" s="573"/>
      <c r="CM180" s="175"/>
      <c r="CN180" s="174">
        <v>160</v>
      </c>
      <c r="CO180" s="573"/>
      <c r="CP180" s="175"/>
      <c r="CQ180" s="174">
        <v>160</v>
      </c>
      <c r="CR180" s="573"/>
      <c r="CS180" s="175"/>
      <c r="CT180" s="174">
        <v>160</v>
      </c>
      <c r="CU180" s="573"/>
      <c r="CV180" s="175"/>
      <c r="CW180" s="174">
        <v>160</v>
      </c>
      <c r="CX180" s="573"/>
      <c r="CY180" s="175"/>
      <c r="CZ180" s="174">
        <v>160</v>
      </c>
      <c r="DA180" s="573"/>
      <c r="DB180" s="175"/>
      <c r="DC180" s="278">
        <f t="shared" si="134"/>
        <v>0</v>
      </c>
      <c r="DD180" s="279">
        <f t="shared" si="135"/>
        <v>0</v>
      </c>
      <c r="DE180" s="280">
        <f t="shared" si="136"/>
        <v>0</v>
      </c>
      <c r="DF180" s="281">
        <f t="shared" si="137"/>
        <v>0</v>
      </c>
      <c r="DG180" s="1"/>
      <c r="DH180" s="1"/>
      <c r="DI180" s="174">
        <v>160</v>
      </c>
      <c r="DJ180" s="573"/>
      <c r="DK180" s="175"/>
      <c r="DL180" s="174">
        <v>160</v>
      </c>
      <c r="DM180" s="573"/>
      <c r="DN180" s="175"/>
      <c r="DO180" s="174">
        <v>160</v>
      </c>
      <c r="DP180" s="573"/>
      <c r="DQ180" s="175"/>
      <c r="DR180" s="174">
        <v>160</v>
      </c>
      <c r="DS180" s="573"/>
      <c r="DT180" s="175"/>
      <c r="DU180" s="174">
        <v>160</v>
      </c>
      <c r="DV180" s="573"/>
      <c r="DW180" s="175"/>
      <c r="DX180" s="174">
        <v>160</v>
      </c>
      <c r="DY180" s="573"/>
      <c r="DZ180" s="175"/>
      <c r="EA180" s="174">
        <v>160</v>
      </c>
      <c r="EB180" s="573"/>
      <c r="EC180" s="175"/>
      <c r="ED180" s="174">
        <v>160</v>
      </c>
      <c r="EE180" s="573"/>
      <c r="EF180" s="175"/>
      <c r="EG180" s="174">
        <v>160</v>
      </c>
      <c r="EH180" s="573"/>
      <c r="EI180" s="175"/>
      <c r="EJ180" s="174">
        <v>160</v>
      </c>
      <c r="EK180" s="573"/>
      <c r="EL180" s="175"/>
      <c r="EM180" s="174">
        <v>160</v>
      </c>
      <c r="EN180" s="573"/>
      <c r="EO180" s="175"/>
      <c r="EP180" s="174">
        <v>160</v>
      </c>
      <c r="EQ180" s="573"/>
      <c r="ER180" s="175"/>
      <c r="ES180" s="278">
        <f t="shared" si="138"/>
        <v>0</v>
      </c>
      <c r="ET180" s="279">
        <f t="shared" si="139"/>
        <v>0</v>
      </c>
      <c r="EU180" s="280">
        <f t="shared" si="140"/>
        <v>0</v>
      </c>
      <c r="EV180" s="281">
        <f t="shared" si="141"/>
        <v>0</v>
      </c>
      <c r="EW180" s="1"/>
      <c r="EX180" s="1"/>
      <c r="EY180" s="174">
        <v>160</v>
      </c>
      <c r="EZ180" s="573"/>
      <c r="FA180" s="175"/>
      <c r="FB180" s="174">
        <v>160</v>
      </c>
      <c r="FC180" s="573"/>
      <c r="FD180" s="175"/>
      <c r="FE180" s="174">
        <v>160</v>
      </c>
      <c r="FF180" s="573"/>
      <c r="FG180" s="175"/>
      <c r="FH180" s="174">
        <v>160</v>
      </c>
      <c r="FI180" s="573"/>
      <c r="FJ180" s="175"/>
      <c r="FK180" s="174">
        <v>160</v>
      </c>
      <c r="FL180" s="573"/>
      <c r="FM180" s="175"/>
      <c r="FN180" s="174">
        <v>160</v>
      </c>
      <c r="FO180" s="573"/>
      <c r="FP180" s="175"/>
      <c r="FQ180" s="174">
        <v>160</v>
      </c>
      <c r="FR180" s="573"/>
      <c r="FS180" s="175"/>
      <c r="FT180" s="174">
        <v>160</v>
      </c>
      <c r="FU180" s="573"/>
      <c r="FV180" s="175"/>
      <c r="FW180" s="174">
        <v>160</v>
      </c>
      <c r="FX180" s="573"/>
      <c r="FY180" s="175"/>
      <c r="FZ180" s="174">
        <v>160</v>
      </c>
      <c r="GA180" s="573"/>
      <c r="GB180" s="175"/>
      <c r="GC180" s="174">
        <v>160</v>
      </c>
      <c r="GD180" s="573"/>
      <c r="GE180" s="175"/>
      <c r="GF180" s="174">
        <v>160</v>
      </c>
      <c r="GG180" s="573"/>
      <c r="GH180" s="175"/>
      <c r="GI180" s="278">
        <f t="shared" si="142"/>
        <v>0</v>
      </c>
      <c r="GJ180" s="279">
        <f t="shared" si="143"/>
        <v>0</v>
      </c>
      <c r="GK180" s="280">
        <f t="shared" si="144"/>
        <v>0</v>
      </c>
      <c r="GL180" s="281">
        <f t="shared" si="145"/>
        <v>0</v>
      </c>
      <c r="GM180" s="1"/>
      <c r="GN180" s="1"/>
      <c r="GO180" s="174">
        <v>160</v>
      </c>
      <c r="GP180" s="573"/>
      <c r="GQ180" s="175"/>
      <c r="GR180" s="174">
        <v>160</v>
      </c>
      <c r="GS180" s="573"/>
      <c r="GT180" s="175"/>
      <c r="GU180" s="174">
        <v>160</v>
      </c>
      <c r="GV180" s="573"/>
      <c r="GW180" s="175"/>
      <c r="GX180" s="174">
        <v>160</v>
      </c>
      <c r="GY180" s="573"/>
      <c r="GZ180" s="175"/>
      <c r="HA180" s="174">
        <v>160</v>
      </c>
      <c r="HB180" s="573"/>
      <c r="HC180" s="175"/>
      <c r="HD180" s="174">
        <v>160</v>
      </c>
      <c r="HE180" s="573"/>
      <c r="HF180" s="175"/>
      <c r="HG180" s="174">
        <v>160</v>
      </c>
      <c r="HH180" s="573"/>
      <c r="HI180" s="175"/>
      <c r="HJ180" s="174">
        <v>160</v>
      </c>
      <c r="HK180" s="573"/>
      <c r="HL180" s="175"/>
      <c r="HM180" s="174">
        <v>160</v>
      </c>
      <c r="HN180" s="573"/>
      <c r="HO180" s="175"/>
      <c r="HP180" s="174">
        <v>160</v>
      </c>
      <c r="HQ180" s="573"/>
      <c r="HR180" s="175"/>
      <c r="HS180" s="174">
        <v>160</v>
      </c>
      <c r="HT180" s="573"/>
      <c r="HU180" s="175"/>
      <c r="HV180" s="174">
        <v>160</v>
      </c>
      <c r="HW180" s="573"/>
      <c r="HX180" s="175"/>
      <c r="HY180" s="278">
        <f t="shared" si="146"/>
        <v>0</v>
      </c>
      <c r="HZ180" s="279">
        <f t="shared" si="147"/>
        <v>0</v>
      </c>
      <c r="IA180" s="280">
        <f t="shared" si="148"/>
        <v>0</v>
      </c>
      <c r="IB180" s="281">
        <f t="shared" si="149"/>
        <v>0</v>
      </c>
      <c r="IC180" s="1"/>
      <c r="ID180" s="1"/>
      <c r="IE180" s="174">
        <v>160</v>
      </c>
      <c r="IF180" s="573"/>
      <c r="IG180" s="175"/>
      <c r="IH180" s="174">
        <v>160</v>
      </c>
      <c r="II180" s="573"/>
      <c r="IJ180" s="175"/>
      <c r="IK180" s="174">
        <v>160</v>
      </c>
      <c r="IL180" s="573"/>
      <c r="IM180" s="175"/>
      <c r="IN180" s="174">
        <v>160</v>
      </c>
      <c r="IO180" s="573"/>
      <c r="IP180" s="175"/>
      <c r="IQ180" s="174">
        <v>160</v>
      </c>
      <c r="IR180" s="573"/>
      <c r="IS180" s="175"/>
      <c r="IT180" s="174">
        <v>160</v>
      </c>
      <c r="IU180" s="573"/>
      <c r="IV180" s="175"/>
      <c r="IW180" s="174">
        <v>160</v>
      </c>
      <c r="IX180" s="573"/>
      <c r="IY180" s="175"/>
      <c r="IZ180" s="174">
        <v>160</v>
      </c>
      <c r="JA180" s="573"/>
      <c r="JB180" s="175"/>
      <c r="JC180" s="174">
        <v>160</v>
      </c>
      <c r="JD180" s="573"/>
      <c r="JE180" s="175"/>
      <c r="JF180" s="174">
        <v>160</v>
      </c>
      <c r="JG180" s="573"/>
      <c r="JH180" s="175"/>
      <c r="JI180" s="174">
        <v>160</v>
      </c>
      <c r="JJ180" s="573"/>
      <c r="JK180" s="175"/>
      <c r="JL180" s="174">
        <v>160</v>
      </c>
      <c r="JM180" s="573"/>
      <c r="JN180" s="175"/>
      <c r="JO180" s="278">
        <f t="shared" si="150"/>
        <v>0</v>
      </c>
      <c r="JP180" s="279">
        <f t="shared" si="151"/>
        <v>0</v>
      </c>
      <c r="JQ180" s="280">
        <f t="shared" si="152"/>
        <v>0</v>
      </c>
      <c r="JR180" s="281">
        <f t="shared" si="153"/>
        <v>0</v>
      </c>
      <c r="JS180" s="1"/>
      <c r="JT180" s="1"/>
      <c r="JU180" s="174">
        <v>160</v>
      </c>
      <c r="JV180" s="573"/>
      <c r="JW180" s="175"/>
      <c r="JX180" s="174">
        <v>160</v>
      </c>
      <c r="JY180" s="573"/>
      <c r="JZ180" s="175"/>
      <c r="KA180" s="174">
        <v>160</v>
      </c>
      <c r="KB180" s="573"/>
      <c r="KC180" s="175"/>
      <c r="KD180" s="174">
        <v>160</v>
      </c>
      <c r="KE180" s="573"/>
      <c r="KF180" s="175"/>
      <c r="KG180" s="174">
        <v>160</v>
      </c>
      <c r="KH180" s="573"/>
      <c r="KI180" s="175"/>
      <c r="KJ180" s="174">
        <v>160</v>
      </c>
      <c r="KK180" s="573"/>
      <c r="KL180" s="175"/>
      <c r="KM180" s="174">
        <v>160</v>
      </c>
      <c r="KN180" s="573"/>
      <c r="KO180" s="175"/>
      <c r="KP180" s="174">
        <v>160</v>
      </c>
      <c r="KQ180" s="573"/>
      <c r="KR180" s="175"/>
      <c r="KS180" s="174">
        <v>160</v>
      </c>
      <c r="KT180" s="573"/>
      <c r="KU180" s="175"/>
      <c r="KV180" s="174">
        <v>160</v>
      </c>
      <c r="KW180" s="573"/>
      <c r="KX180" s="175"/>
      <c r="KY180" s="174">
        <v>160</v>
      </c>
      <c r="KZ180" s="573"/>
      <c r="LA180" s="175"/>
      <c r="LB180" s="174">
        <v>160</v>
      </c>
      <c r="LC180" s="573"/>
      <c r="LD180" s="175"/>
      <c r="LE180" s="278">
        <f t="shared" si="154"/>
        <v>0</v>
      </c>
      <c r="LF180" s="279">
        <f t="shared" si="155"/>
        <v>0</v>
      </c>
      <c r="LG180" s="280">
        <f t="shared" si="156"/>
        <v>0</v>
      </c>
      <c r="LH180" s="281">
        <f t="shared" si="157"/>
        <v>0</v>
      </c>
      <c r="LI180" s="1"/>
      <c r="LJ180" s="1"/>
      <c r="LK180" s="174">
        <v>160</v>
      </c>
      <c r="LL180" s="573"/>
      <c r="LM180" s="175"/>
      <c r="LN180" s="174">
        <v>160</v>
      </c>
      <c r="LO180" s="573"/>
      <c r="LP180" s="175"/>
      <c r="LQ180" s="174">
        <v>160</v>
      </c>
      <c r="LR180" s="573"/>
      <c r="LS180" s="175"/>
      <c r="LT180" s="174">
        <v>160</v>
      </c>
      <c r="LU180" s="573"/>
      <c r="LV180" s="175"/>
      <c r="LW180" s="174">
        <v>160</v>
      </c>
      <c r="LX180" s="573"/>
      <c r="LY180" s="175"/>
      <c r="LZ180" s="174">
        <v>160</v>
      </c>
      <c r="MA180" s="573"/>
      <c r="MB180" s="175"/>
      <c r="MC180" s="174">
        <v>160</v>
      </c>
      <c r="MD180" s="573"/>
      <c r="ME180" s="175"/>
      <c r="MF180" s="174">
        <v>160</v>
      </c>
      <c r="MG180" s="573"/>
      <c r="MH180" s="175"/>
      <c r="MI180" s="174">
        <v>160</v>
      </c>
      <c r="MJ180" s="573"/>
      <c r="MK180" s="175"/>
      <c r="ML180" s="174">
        <v>160</v>
      </c>
      <c r="MM180" s="573"/>
      <c r="MN180" s="175"/>
      <c r="MO180" s="174">
        <v>160</v>
      </c>
      <c r="MP180" s="573"/>
      <c r="MQ180" s="175"/>
      <c r="MR180" s="174">
        <v>160</v>
      </c>
      <c r="MS180" s="573"/>
      <c r="MT180" s="175"/>
      <c r="MU180" s="278">
        <f t="shared" si="158"/>
        <v>0</v>
      </c>
      <c r="MV180" s="279">
        <f t="shared" si="159"/>
        <v>0</v>
      </c>
      <c r="MW180" s="280">
        <f t="shared" si="160"/>
        <v>0</v>
      </c>
      <c r="MX180" s="281">
        <f t="shared" si="161"/>
        <v>0</v>
      </c>
      <c r="MY180" s="1"/>
      <c r="MZ180" s="1"/>
      <c r="NA180" s="174">
        <v>160</v>
      </c>
      <c r="NB180" s="573"/>
      <c r="NC180" s="175"/>
      <c r="ND180" s="174">
        <v>160</v>
      </c>
      <c r="NE180" s="573"/>
      <c r="NF180" s="175"/>
      <c r="NG180" s="174">
        <v>160</v>
      </c>
      <c r="NH180" s="573"/>
      <c r="NI180" s="175"/>
      <c r="NJ180" s="174">
        <v>160</v>
      </c>
      <c r="NK180" s="573"/>
      <c r="NL180" s="175"/>
      <c r="NM180" s="174">
        <v>160</v>
      </c>
      <c r="NN180" s="573"/>
      <c r="NO180" s="175"/>
      <c r="NP180" s="174">
        <v>160</v>
      </c>
      <c r="NQ180" s="573"/>
      <c r="NR180" s="175"/>
      <c r="NS180" s="174">
        <v>160</v>
      </c>
      <c r="NT180" s="573"/>
      <c r="NU180" s="175"/>
      <c r="NV180" s="174">
        <v>160</v>
      </c>
      <c r="NW180" s="573"/>
      <c r="NX180" s="175"/>
      <c r="NY180" s="174">
        <v>160</v>
      </c>
      <c r="NZ180" s="573"/>
      <c r="OA180" s="175"/>
      <c r="OB180" s="174">
        <v>160</v>
      </c>
      <c r="OC180" s="573"/>
      <c r="OD180" s="175"/>
      <c r="OE180" s="174">
        <v>160</v>
      </c>
      <c r="OF180" s="573"/>
      <c r="OG180" s="175"/>
      <c r="OH180" s="174">
        <v>160</v>
      </c>
      <c r="OI180" s="573"/>
      <c r="OJ180" s="175"/>
      <c r="OK180" s="278">
        <f t="shared" si="162"/>
        <v>0</v>
      </c>
      <c r="OL180" s="279">
        <f t="shared" si="163"/>
        <v>0</v>
      </c>
      <c r="OM180" s="280">
        <f t="shared" si="164"/>
        <v>0</v>
      </c>
      <c r="ON180" s="281">
        <f t="shared" si="165"/>
        <v>0</v>
      </c>
      <c r="OO180" s="1"/>
      <c r="OP180" s="1"/>
      <c r="OQ180" s="571" t="s">
        <v>297</v>
      </c>
      <c r="OR180" s="577">
        <v>160</v>
      </c>
      <c r="OS180" s="573"/>
      <c r="OT180" s="175"/>
      <c r="OU180" s="278">
        <f t="shared" si="166"/>
        <v>0</v>
      </c>
      <c r="OV180" s="281">
        <f t="shared" si="167"/>
        <v>0</v>
      </c>
      <c r="OW180" s="280">
        <f t="shared" si="168"/>
        <v>0</v>
      </c>
      <c r="OX180" s="281">
        <f t="shared" si="169"/>
        <v>0</v>
      </c>
      <c r="OY180" s="574"/>
      <c r="OZ180" s="1"/>
      <c r="PA180" s="1"/>
      <c r="PB180" s="274">
        <f t="shared" si="196"/>
        <v>0</v>
      </c>
      <c r="PC180" s="275">
        <f t="shared" si="197"/>
        <v>0</v>
      </c>
      <c r="PD180" s="280">
        <f t="shared" si="198"/>
        <v>0</v>
      </c>
      <c r="PE180" s="281">
        <f t="shared" si="199"/>
        <v>0</v>
      </c>
      <c r="PF180" s="276">
        <f t="shared" si="200"/>
        <v>0</v>
      </c>
      <c r="PG180" s="277">
        <f t="shared" si="201"/>
        <v>0</v>
      </c>
      <c r="PH180" s="280">
        <f t="shared" si="202"/>
        <v>0</v>
      </c>
      <c r="PI180" s="279">
        <f t="shared" si="203"/>
        <v>0</v>
      </c>
      <c r="PJ180" s="406">
        <f t="shared" si="204"/>
        <v>0</v>
      </c>
      <c r="PK180" s="368">
        <f t="shared" si="205"/>
        <v>0</v>
      </c>
      <c r="PL180" s="409" t="s">
        <v>338</v>
      </c>
      <c r="PM180" s="373" t="s">
        <v>338</v>
      </c>
      <c r="PN180" s="406">
        <f t="shared" si="206"/>
        <v>0</v>
      </c>
      <c r="PO180" s="368">
        <f t="shared" si="207"/>
        <v>0</v>
      </c>
      <c r="PR180" s="1"/>
    </row>
    <row r="181" spans="2:434" s="26" customFormat="1" ht="16.5" customHeight="1" x14ac:dyDescent="0.25">
      <c r="B181" s="118" t="s">
        <v>366</v>
      </c>
      <c r="C181" s="1094"/>
      <c r="D181" s="1095"/>
      <c r="E181" s="320"/>
      <c r="F181" s="656">
        <v>1</v>
      </c>
      <c r="G181" s="321"/>
      <c r="H181" s="122"/>
      <c r="I181" s="112">
        <f>INT(ROUND(F181,2)*(IF(RIGHT(G181,1)="*",data!$J$3*H181+(IF(H181&gt;0, data!$K$3,0)),(IF(G181&gt;0,data!$J$3*RIGHT(G181,5)+data!$K$3,0)))))</f>
        <v>0</v>
      </c>
      <c r="J181" s="112">
        <f t="shared" si="128"/>
        <v>0</v>
      </c>
      <c r="K181" s="112"/>
      <c r="L181" s="317"/>
      <c r="M181" s="316"/>
      <c r="N181" s="112">
        <f>INT(ROUND(F181,2)*(IF(J181&gt;0,(IF(L181="ano",data!$J$6,0)),0)))</f>
        <v>0</v>
      </c>
      <c r="O181" s="114">
        <f t="shared" si="208"/>
        <v>0</v>
      </c>
      <c r="P181" s="123">
        <f t="shared" si="209"/>
        <v>0</v>
      </c>
      <c r="R181" s="116" t="str">
        <f t="shared" si="194"/>
        <v/>
      </c>
      <c r="S181" s="688"/>
      <c r="T181" s="117" t="s">
        <v>338</v>
      </c>
      <c r="U181" s="377" t="str">
        <f t="shared" si="195"/>
        <v/>
      </c>
      <c r="V181" s="26">
        <f t="shared" si="210"/>
        <v>0</v>
      </c>
      <c r="W181" s="26">
        <f t="shared" si="129"/>
        <v>0</v>
      </c>
      <c r="X181" s="26">
        <f>IF(OR(G181=data!$I$18,G181=data!$I$19,G181=data!$I$20,G181=data!$I$21,G181=data!$I$22,G181=data!$I$23,G181=data!$I$24,G181=data!$I$25,G181=data!$I$26,G181=data!$I$27,G181=data!$I$28,G181=data!$I$29,G181=data!$I$30,G181=data!$I$31,G181=data!$I$32,G181=data!$I$33,G181=data!$I$34,G181=data!$I$35,G181=data!$I$36,G181=data!$I$37,G181=data!$I$38,G181=data!$I$39,G181=data!$I$40,G181=data!$I$41,G181=data!$I$42,G181=data!$I$43,G181=data!$I$44),1,0)</f>
        <v>0</v>
      </c>
      <c r="Z181" s="176" t="s">
        <v>297</v>
      </c>
      <c r="AA181" s="10"/>
      <c r="AB181" s="10"/>
      <c r="AC181" s="168">
        <v>160</v>
      </c>
      <c r="AD181" s="328"/>
      <c r="AE181" s="223"/>
      <c r="AF181" s="168">
        <v>160</v>
      </c>
      <c r="AG181" s="328"/>
      <c r="AH181" s="223"/>
      <c r="AI181" s="168">
        <v>160</v>
      </c>
      <c r="AJ181" s="328"/>
      <c r="AK181" s="223"/>
      <c r="AL181" s="168">
        <v>160</v>
      </c>
      <c r="AM181" s="328"/>
      <c r="AN181" s="223"/>
      <c r="AO181" s="168">
        <v>160</v>
      </c>
      <c r="AP181" s="328"/>
      <c r="AQ181" s="223"/>
      <c r="AR181" s="168">
        <v>160</v>
      </c>
      <c r="AS181" s="328"/>
      <c r="AT181" s="223"/>
      <c r="AU181" s="168">
        <v>160</v>
      </c>
      <c r="AV181" s="328"/>
      <c r="AW181" s="223"/>
      <c r="AX181" s="168">
        <v>160</v>
      </c>
      <c r="AY181" s="328"/>
      <c r="AZ181" s="223"/>
      <c r="BA181" s="168">
        <v>160</v>
      </c>
      <c r="BB181" s="328"/>
      <c r="BC181" s="223"/>
      <c r="BD181" s="168">
        <v>160</v>
      </c>
      <c r="BE181" s="328"/>
      <c r="BF181" s="223"/>
      <c r="BG181" s="168">
        <v>160</v>
      </c>
      <c r="BH181" s="328"/>
      <c r="BI181" s="223"/>
      <c r="BJ181" s="168">
        <v>160</v>
      </c>
      <c r="BK181" s="328"/>
      <c r="BL181" s="223"/>
      <c r="BM181" s="280">
        <f t="shared" si="130"/>
        <v>0</v>
      </c>
      <c r="BN181" s="279">
        <f t="shared" si="131"/>
        <v>0</v>
      </c>
      <c r="BO181" s="280">
        <f t="shared" si="132"/>
        <v>0</v>
      </c>
      <c r="BP181" s="281">
        <f t="shared" si="133"/>
        <v>0</v>
      </c>
      <c r="BQ181" s="1"/>
      <c r="BR181" s="1"/>
      <c r="BS181" s="164">
        <v>160</v>
      </c>
      <c r="BT181" s="327"/>
      <c r="BU181" s="177"/>
      <c r="BV181" s="164">
        <v>160</v>
      </c>
      <c r="BW181" s="327"/>
      <c r="BX181" s="177"/>
      <c r="BY181" s="164">
        <v>160</v>
      </c>
      <c r="BZ181" s="327"/>
      <c r="CA181" s="177"/>
      <c r="CB181" s="164">
        <v>160</v>
      </c>
      <c r="CC181" s="327"/>
      <c r="CD181" s="177"/>
      <c r="CE181" s="164">
        <v>160</v>
      </c>
      <c r="CF181" s="327"/>
      <c r="CG181" s="177"/>
      <c r="CH181" s="164">
        <v>160</v>
      </c>
      <c r="CI181" s="327"/>
      <c r="CJ181" s="177"/>
      <c r="CK181" s="164">
        <v>160</v>
      </c>
      <c r="CL181" s="327"/>
      <c r="CM181" s="177"/>
      <c r="CN181" s="164">
        <v>160</v>
      </c>
      <c r="CO181" s="327"/>
      <c r="CP181" s="177"/>
      <c r="CQ181" s="164">
        <v>160</v>
      </c>
      <c r="CR181" s="327"/>
      <c r="CS181" s="177"/>
      <c r="CT181" s="164">
        <v>160</v>
      </c>
      <c r="CU181" s="327"/>
      <c r="CV181" s="177"/>
      <c r="CW181" s="164">
        <v>160</v>
      </c>
      <c r="CX181" s="327"/>
      <c r="CY181" s="177"/>
      <c r="CZ181" s="164">
        <v>160</v>
      </c>
      <c r="DA181" s="327"/>
      <c r="DB181" s="177"/>
      <c r="DC181" s="278">
        <f t="shared" si="134"/>
        <v>0</v>
      </c>
      <c r="DD181" s="279">
        <f t="shared" si="135"/>
        <v>0</v>
      </c>
      <c r="DE181" s="280">
        <f t="shared" si="136"/>
        <v>0</v>
      </c>
      <c r="DF181" s="281">
        <f t="shared" si="137"/>
        <v>0</v>
      </c>
      <c r="DG181" s="1"/>
      <c r="DH181" s="1"/>
      <c r="DI181" s="164">
        <v>160</v>
      </c>
      <c r="DJ181" s="327"/>
      <c r="DK181" s="177"/>
      <c r="DL181" s="164">
        <v>160</v>
      </c>
      <c r="DM181" s="327"/>
      <c r="DN181" s="177"/>
      <c r="DO181" s="164">
        <v>160</v>
      </c>
      <c r="DP181" s="327"/>
      <c r="DQ181" s="177"/>
      <c r="DR181" s="164">
        <v>160</v>
      </c>
      <c r="DS181" s="327"/>
      <c r="DT181" s="177"/>
      <c r="DU181" s="164">
        <v>160</v>
      </c>
      <c r="DV181" s="327"/>
      <c r="DW181" s="177"/>
      <c r="DX181" s="164">
        <v>160</v>
      </c>
      <c r="DY181" s="327"/>
      <c r="DZ181" s="177"/>
      <c r="EA181" s="164">
        <v>160</v>
      </c>
      <c r="EB181" s="327"/>
      <c r="EC181" s="177"/>
      <c r="ED181" s="164">
        <v>160</v>
      </c>
      <c r="EE181" s="327"/>
      <c r="EF181" s="177"/>
      <c r="EG181" s="164">
        <v>160</v>
      </c>
      <c r="EH181" s="327"/>
      <c r="EI181" s="177"/>
      <c r="EJ181" s="164">
        <v>160</v>
      </c>
      <c r="EK181" s="327"/>
      <c r="EL181" s="177"/>
      <c r="EM181" s="164">
        <v>160</v>
      </c>
      <c r="EN181" s="327"/>
      <c r="EO181" s="177"/>
      <c r="EP181" s="164">
        <v>160</v>
      </c>
      <c r="EQ181" s="327"/>
      <c r="ER181" s="177"/>
      <c r="ES181" s="278">
        <f t="shared" si="138"/>
        <v>0</v>
      </c>
      <c r="ET181" s="279">
        <f t="shared" si="139"/>
        <v>0</v>
      </c>
      <c r="EU181" s="280">
        <f t="shared" si="140"/>
        <v>0</v>
      </c>
      <c r="EV181" s="281">
        <f t="shared" si="141"/>
        <v>0</v>
      </c>
      <c r="EW181" s="1"/>
      <c r="EX181" s="1"/>
      <c r="EY181" s="164">
        <v>160</v>
      </c>
      <c r="EZ181" s="327"/>
      <c r="FA181" s="177"/>
      <c r="FB181" s="164">
        <v>160</v>
      </c>
      <c r="FC181" s="327"/>
      <c r="FD181" s="177"/>
      <c r="FE181" s="164">
        <v>160</v>
      </c>
      <c r="FF181" s="327"/>
      <c r="FG181" s="177"/>
      <c r="FH181" s="164">
        <v>160</v>
      </c>
      <c r="FI181" s="327"/>
      <c r="FJ181" s="177"/>
      <c r="FK181" s="164">
        <v>160</v>
      </c>
      <c r="FL181" s="327"/>
      <c r="FM181" s="177"/>
      <c r="FN181" s="164">
        <v>160</v>
      </c>
      <c r="FO181" s="327"/>
      <c r="FP181" s="177"/>
      <c r="FQ181" s="164">
        <v>160</v>
      </c>
      <c r="FR181" s="327"/>
      <c r="FS181" s="177"/>
      <c r="FT181" s="164">
        <v>160</v>
      </c>
      <c r="FU181" s="327"/>
      <c r="FV181" s="177"/>
      <c r="FW181" s="164">
        <v>160</v>
      </c>
      <c r="FX181" s="327"/>
      <c r="FY181" s="177"/>
      <c r="FZ181" s="164">
        <v>160</v>
      </c>
      <c r="GA181" s="327"/>
      <c r="GB181" s="177"/>
      <c r="GC181" s="164">
        <v>160</v>
      </c>
      <c r="GD181" s="327"/>
      <c r="GE181" s="177"/>
      <c r="GF181" s="164">
        <v>160</v>
      </c>
      <c r="GG181" s="327"/>
      <c r="GH181" s="177"/>
      <c r="GI181" s="278">
        <f t="shared" si="142"/>
        <v>0</v>
      </c>
      <c r="GJ181" s="279">
        <f t="shared" si="143"/>
        <v>0</v>
      </c>
      <c r="GK181" s="280">
        <f t="shared" si="144"/>
        <v>0</v>
      </c>
      <c r="GL181" s="281">
        <f t="shared" si="145"/>
        <v>0</v>
      </c>
      <c r="GM181" s="1"/>
      <c r="GN181" s="1"/>
      <c r="GO181" s="164">
        <v>160</v>
      </c>
      <c r="GP181" s="327"/>
      <c r="GQ181" s="177"/>
      <c r="GR181" s="164">
        <v>160</v>
      </c>
      <c r="GS181" s="327"/>
      <c r="GT181" s="177"/>
      <c r="GU181" s="164">
        <v>160</v>
      </c>
      <c r="GV181" s="327"/>
      <c r="GW181" s="177"/>
      <c r="GX181" s="164">
        <v>160</v>
      </c>
      <c r="GY181" s="327"/>
      <c r="GZ181" s="177"/>
      <c r="HA181" s="164">
        <v>160</v>
      </c>
      <c r="HB181" s="327"/>
      <c r="HC181" s="177"/>
      <c r="HD181" s="164">
        <v>160</v>
      </c>
      <c r="HE181" s="327"/>
      <c r="HF181" s="177"/>
      <c r="HG181" s="164">
        <v>160</v>
      </c>
      <c r="HH181" s="327"/>
      <c r="HI181" s="177"/>
      <c r="HJ181" s="164">
        <v>160</v>
      </c>
      <c r="HK181" s="327"/>
      <c r="HL181" s="177"/>
      <c r="HM181" s="164">
        <v>160</v>
      </c>
      <c r="HN181" s="327"/>
      <c r="HO181" s="177"/>
      <c r="HP181" s="164">
        <v>160</v>
      </c>
      <c r="HQ181" s="327"/>
      <c r="HR181" s="177"/>
      <c r="HS181" s="164">
        <v>160</v>
      </c>
      <c r="HT181" s="327"/>
      <c r="HU181" s="177"/>
      <c r="HV181" s="164">
        <v>160</v>
      </c>
      <c r="HW181" s="327"/>
      <c r="HX181" s="177"/>
      <c r="HY181" s="278">
        <f t="shared" si="146"/>
        <v>0</v>
      </c>
      <c r="HZ181" s="279">
        <f t="shared" si="147"/>
        <v>0</v>
      </c>
      <c r="IA181" s="280">
        <f t="shared" si="148"/>
        <v>0</v>
      </c>
      <c r="IB181" s="281">
        <f t="shared" si="149"/>
        <v>0</v>
      </c>
      <c r="IC181" s="1"/>
      <c r="ID181" s="1"/>
      <c r="IE181" s="164">
        <v>160</v>
      </c>
      <c r="IF181" s="327"/>
      <c r="IG181" s="177"/>
      <c r="IH181" s="164">
        <v>160</v>
      </c>
      <c r="II181" s="327"/>
      <c r="IJ181" s="177"/>
      <c r="IK181" s="164">
        <v>160</v>
      </c>
      <c r="IL181" s="327"/>
      <c r="IM181" s="177"/>
      <c r="IN181" s="164">
        <v>160</v>
      </c>
      <c r="IO181" s="327"/>
      <c r="IP181" s="177"/>
      <c r="IQ181" s="164">
        <v>160</v>
      </c>
      <c r="IR181" s="327"/>
      <c r="IS181" s="177"/>
      <c r="IT181" s="164">
        <v>160</v>
      </c>
      <c r="IU181" s="327"/>
      <c r="IV181" s="177"/>
      <c r="IW181" s="164">
        <v>160</v>
      </c>
      <c r="IX181" s="327"/>
      <c r="IY181" s="177"/>
      <c r="IZ181" s="164">
        <v>160</v>
      </c>
      <c r="JA181" s="327"/>
      <c r="JB181" s="177"/>
      <c r="JC181" s="164">
        <v>160</v>
      </c>
      <c r="JD181" s="327"/>
      <c r="JE181" s="177"/>
      <c r="JF181" s="164">
        <v>160</v>
      </c>
      <c r="JG181" s="327"/>
      <c r="JH181" s="177"/>
      <c r="JI181" s="164">
        <v>160</v>
      </c>
      <c r="JJ181" s="327"/>
      <c r="JK181" s="177"/>
      <c r="JL181" s="164">
        <v>160</v>
      </c>
      <c r="JM181" s="327"/>
      <c r="JN181" s="177"/>
      <c r="JO181" s="278">
        <f t="shared" si="150"/>
        <v>0</v>
      </c>
      <c r="JP181" s="279">
        <f t="shared" si="151"/>
        <v>0</v>
      </c>
      <c r="JQ181" s="280">
        <f t="shared" si="152"/>
        <v>0</v>
      </c>
      <c r="JR181" s="281">
        <f t="shared" si="153"/>
        <v>0</v>
      </c>
      <c r="JS181" s="1"/>
      <c r="JT181" s="1"/>
      <c r="JU181" s="164">
        <v>160</v>
      </c>
      <c r="JV181" s="327"/>
      <c r="JW181" s="177"/>
      <c r="JX181" s="164">
        <v>160</v>
      </c>
      <c r="JY181" s="327"/>
      <c r="JZ181" s="177"/>
      <c r="KA181" s="164">
        <v>160</v>
      </c>
      <c r="KB181" s="327"/>
      <c r="KC181" s="177"/>
      <c r="KD181" s="164">
        <v>160</v>
      </c>
      <c r="KE181" s="327"/>
      <c r="KF181" s="177"/>
      <c r="KG181" s="164">
        <v>160</v>
      </c>
      <c r="KH181" s="327"/>
      <c r="KI181" s="177"/>
      <c r="KJ181" s="164">
        <v>160</v>
      </c>
      <c r="KK181" s="327"/>
      <c r="KL181" s="177"/>
      <c r="KM181" s="164">
        <v>160</v>
      </c>
      <c r="KN181" s="327"/>
      <c r="KO181" s="177"/>
      <c r="KP181" s="164">
        <v>160</v>
      </c>
      <c r="KQ181" s="327"/>
      <c r="KR181" s="177"/>
      <c r="KS181" s="164">
        <v>160</v>
      </c>
      <c r="KT181" s="327"/>
      <c r="KU181" s="177"/>
      <c r="KV181" s="164">
        <v>160</v>
      </c>
      <c r="KW181" s="327"/>
      <c r="KX181" s="177"/>
      <c r="KY181" s="164">
        <v>160</v>
      </c>
      <c r="KZ181" s="327"/>
      <c r="LA181" s="177"/>
      <c r="LB181" s="164">
        <v>160</v>
      </c>
      <c r="LC181" s="327"/>
      <c r="LD181" s="177"/>
      <c r="LE181" s="278">
        <f t="shared" si="154"/>
        <v>0</v>
      </c>
      <c r="LF181" s="279">
        <f t="shared" si="155"/>
        <v>0</v>
      </c>
      <c r="LG181" s="280">
        <f t="shared" si="156"/>
        <v>0</v>
      </c>
      <c r="LH181" s="281">
        <f t="shared" si="157"/>
        <v>0</v>
      </c>
      <c r="LI181" s="1"/>
      <c r="LJ181" s="1"/>
      <c r="LK181" s="164">
        <v>160</v>
      </c>
      <c r="LL181" s="327"/>
      <c r="LM181" s="177"/>
      <c r="LN181" s="164">
        <v>160</v>
      </c>
      <c r="LO181" s="327"/>
      <c r="LP181" s="177"/>
      <c r="LQ181" s="164">
        <v>160</v>
      </c>
      <c r="LR181" s="327"/>
      <c r="LS181" s="177"/>
      <c r="LT181" s="164">
        <v>160</v>
      </c>
      <c r="LU181" s="327"/>
      <c r="LV181" s="177"/>
      <c r="LW181" s="164">
        <v>160</v>
      </c>
      <c r="LX181" s="327"/>
      <c r="LY181" s="177"/>
      <c r="LZ181" s="164">
        <v>160</v>
      </c>
      <c r="MA181" s="327"/>
      <c r="MB181" s="177"/>
      <c r="MC181" s="164">
        <v>160</v>
      </c>
      <c r="MD181" s="327"/>
      <c r="ME181" s="177"/>
      <c r="MF181" s="164">
        <v>160</v>
      </c>
      <c r="MG181" s="327"/>
      <c r="MH181" s="177"/>
      <c r="MI181" s="164">
        <v>160</v>
      </c>
      <c r="MJ181" s="327"/>
      <c r="MK181" s="177"/>
      <c r="ML181" s="164">
        <v>160</v>
      </c>
      <c r="MM181" s="327"/>
      <c r="MN181" s="177"/>
      <c r="MO181" s="164">
        <v>160</v>
      </c>
      <c r="MP181" s="327"/>
      <c r="MQ181" s="177"/>
      <c r="MR181" s="164">
        <v>160</v>
      </c>
      <c r="MS181" s="327"/>
      <c r="MT181" s="177"/>
      <c r="MU181" s="278">
        <f t="shared" si="158"/>
        <v>0</v>
      </c>
      <c r="MV181" s="279">
        <f t="shared" si="159"/>
        <v>0</v>
      </c>
      <c r="MW181" s="280">
        <f t="shared" si="160"/>
        <v>0</v>
      </c>
      <c r="MX181" s="281">
        <f t="shared" si="161"/>
        <v>0</v>
      </c>
      <c r="MY181" s="1"/>
      <c r="MZ181" s="1"/>
      <c r="NA181" s="164">
        <v>160</v>
      </c>
      <c r="NB181" s="327"/>
      <c r="NC181" s="177"/>
      <c r="ND181" s="164">
        <v>160</v>
      </c>
      <c r="NE181" s="327"/>
      <c r="NF181" s="177"/>
      <c r="NG181" s="164">
        <v>160</v>
      </c>
      <c r="NH181" s="327"/>
      <c r="NI181" s="177"/>
      <c r="NJ181" s="164">
        <v>160</v>
      </c>
      <c r="NK181" s="327"/>
      <c r="NL181" s="177"/>
      <c r="NM181" s="164">
        <v>160</v>
      </c>
      <c r="NN181" s="327"/>
      <c r="NO181" s="177"/>
      <c r="NP181" s="164">
        <v>160</v>
      </c>
      <c r="NQ181" s="327"/>
      <c r="NR181" s="177"/>
      <c r="NS181" s="164">
        <v>160</v>
      </c>
      <c r="NT181" s="327"/>
      <c r="NU181" s="177"/>
      <c r="NV181" s="164">
        <v>160</v>
      </c>
      <c r="NW181" s="327"/>
      <c r="NX181" s="177"/>
      <c r="NY181" s="164">
        <v>160</v>
      </c>
      <c r="NZ181" s="327"/>
      <c r="OA181" s="177"/>
      <c r="OB181" s="164">
        <v>160</v>
      </c>
      <c r="OC181" s="327"/>
      <c r="OD181" s="177"/>
      <c r="OE181" s="164">
        <v>160</v>
      </c>
      <c r="OF181" s="327"/>
      <c r="OG181" s="177"/>
      <c r="OH181" s="164">
        <v>160</v>
      </c>
      <c r="OI181" s="327"/>
      <c r="OJ181" s="177"/>
      <c r="OK181" s="278">
        <f t="shared" si="162"/>
        <v>0</v>
      </c>
      <c r="OL181" s="279">
        <f t="shared" si="163"/>
        <v>0</v>
      </c>
      <c r="OM181" s="280">
        <f t="shared" si="164"/>
        <v>0</v>
      </c>
      <c r="ON181" s="281">
        <f t="shared" si="165"/>
        <v>0</v>
      </c>
      <c r="OO181" s="1"/>
      <c r="OP181" s="1"/>
      <c r="OQ181" s="283" t="s">
        <v>297</v>
      </c>
      <c r="OR181" s="354">
        <v>160</v>
      </c>
      <c r="OS181" s="327"/>
      <c r="OT181" s="177"/>
      <c r="OU181" s="278">
        <f t="shared" si="166"/>
        <v>0</v>
      </c>
      <c r="OV181" s="281">
        <f t="shared" si="167"/>
        <v>0</v>
      </c>
      <c r="OW181" s="280">
        <f t="shared" si="168"/>
        <v>0</v>
      </c>
      <c r="OX181" s="281">
        <f t="shared" si="169"/>
        <v>0</v>
      </c>
      <c r="OY181" s="293"/>
      <c r="OZ181" s="1"/>
      <c r="PA181" s="1"/>
      <c r="PB181" s="274">
        <f t="shared" si="196"/>
        <v>0</v>
      </c>
      <c r="PC181" s="275">
        <f t="shared" si="197"/>
        <v>0</v>
      </c>
      <c r="PD181" s="280">
        <f t="shared" si="198"/>
        <v>0</v>
      </c>
      <c r="PE181" s="281">
        <f t="shared" si="199"/>
        <v>0</v>
      </c>
      <c r="PF181" s="276">
        <f t="shared" si="200"/>
        <v>0</v>
      </c>
      <c r="PG181" s="277">
        <f t="shared" si="201"/>
        <v>0</v>
      </c>
      <c r="PH181" s="280">
        <f t="shared" si="202"/>
        <v>0</v>
      </c>
      <c r="PI181" s="279">
        <f t="shared" si="203"/>
        <v>0</v>
      </c>
      <c r="PJ181" s="406">
        <f t="shared" si="204"/>
        <v>0</v>
      </c>
      <c r="PK181" s="368">
        <f t="shared" si="205"/>
        <v>0</v>
      </c>
      <c r="PL181" s="409" t="s">
        <v>338</v>
      </c>
      <c r="PM181" s="373" t="s">
        <v>338</v>
      </c>
      <c r="PN181" s="406">
        <f t="shared" si="206"/>
        <v>0</v>
      </c>
      <c r="PO181" s="368">
        <f t="shared" si="207"/>
        <v>0</v>
      </c>
      <c r="PR181" s="1"/>
    </row>
    <row r="182" spans="2:434" s="26" customFormat="1" ht="15" hidden="1" customHeight="1" x14ac:dyDescent="0.25">
      <c r="B182" s="118"/>
      <c r="C182" s="1092"/>
      <c r="D182" s="1093"/>
      <c r="E182" s="590"/>
      <c r="F182" s="656"/>
      <c r="G182" s="591"/>
      <c r="H182" s="119"/>
      <c r="I182" s="112">
        <f>INT(ROUND(F182,2)*(IF(RIGHT(G182,1)="*",data!$J$3*H182+(IF(H182&gt;0, data!$K$3,0)),(IF(G182&gt;0,data!$J$3*RIGHT(G182,5)+data!$K$3,0)))))</f>
        <v>0</v>
      </c>
      <c r="J182" s="112">
        <f t="shared" ref="J182:J205" si="211">IF(E182&gt;0,I182*E182,0)</f>
        <v>0</v>
      </c>
      <c r="K182" s="112"/>
      <c r="L182" s="537"/>
      <c r="M182" s="536"/>
      <c r="N182" s="112">
        <f>INT(ROUND(F182,2)*(IF(J182&gt;0,(IF(L182="ano",data!$J$6,0)),0)))</f>
        <v>0</v>
      </c>
      <c r="O182" s="114">
        <f t="shared" si="208"/>
        <v>0</v>
      </c>
      <c r="P182" s="123">
        <f t="shared" si="209"/>
        <v>0</v>
      </c>
      <c r="R182" s="116" t="str">
        <f t="shared" si="194"/>
        <v/>
      </c>
      <c r="S182" s="688"/>
      <c r="T182" s="117" t="s">
        <v>338</v>
      </c>
      <c r="U182" s="377" t="str">
        <f t="shared" si="195"/>
        <v/>
      </c>
      <c r="V182" s="26">
        <f t="shared" si="210"/>
        <v>0</v>
      </c>
      <c r="W182" s="26">
        <f t="shared" ref="W182:W205" si="212">IF(H182&gt;0,IF(RIGHT(G182,1)="*",0,1),0)</f>
        <v>0</v>
      </c>
      <c r="X182" s="26">
        <f>IF(OR(G182=data!$I$18,G182=data!$I$19,G182=data!$I$20,G182=data!$I$21,G182=data!$I$22,G182=data!$I$23,G182=data!$I$24,G182=data!$I$25,G182=data!$I$26,G182=data!$I$27,G182=data!$I$28,G182=data!$I$29,G182=data!$I$30,G182=data!$I$31,G182=data!$I$32,G182=data!$I$33,G182=data!$I$34,G182=data!$I$35,G182=data!$I$36,G182=data!$I$37,G182=data!$I$38,G182=data!$I$39,G182=data!$I$40,G182=data!$I$41,G182=data!$I$42,G182=data!$I$43,G182=data!$I$44),1,0)</f>
        <v>0</v>
      </c>
      <c r="Z182" s="173" t="s">
        <v>297</v>
      </c>
      <c r="AA182" s="10"/>
      <c r="AB182" s="10"/>
      <c r="AC182" s="560">
        <v>160</v>
      </c>
      <c r="AD182" s="561"/>
      <c r="AE182" s="562"/>
      <c r="AF182" s="560">
        <v>160</v>
      </c>
      <c r="AG182" s="561"/>
      <c r="AH182" s="562"/>
      <c r="AI182" s="560">
        <v>160</v>
      </c>
      <c r="AJ182" s="561"/>
      <c r="AK182" s="562"/>
      <c r="AL182" s="560">
        <v>160</v>
      </c>
      <c r="AM182" s="561"/>
      <c r="AN182" s="562"/>
      <c r="AO182" s="560">
        <v>160</v>
      </c>
      <c r="AP182" s="561"/>
      <c r="AQ182" s="562"/>
      <c r="AR182" s="560">
        <v>160</v>
      </c>
      <c r="AS182" s="561"/>
      <c r="AT182" s="562"/>
      <c r="AU182" s="560">
        <v>160</v>
      </c>
      <c r="AV182" s="561"/>
      <c r="AW182" s="562"/>
      <c r="AX182" s="560">
        <v>160</v>
      </c>
      <c r="AY182" s="561"/>
      <c r="AZ182" s="562"/>
      <c r="BA182" s="560">
        <v>160</v>
      </c>
      <c r="BB182" s="561"/>
      <c r="BC182" s="562"/>
      <c r="BD182" s="560">
        <v>160</v>
      </c>
      <c r="BE182" s="561"/>
      <c r="BF182" s="562"/>
      <c r="BG182" s="560">
        <v>160</v>
      </c>
      <c r="BH182" s="561"/>
      <c r="BI182" s="562"/>
      <c r="BJ182" s="560">
        <v>160</v>
      </c>
      <c r="BK182" s="561"/>
      <c r="BL182" s="562"/>
      <c r="BM182" s="280">
        <f t="shared" si="130"/>
        <v>0</v>
      </c>
      <c r="BN182" s="279">
        <f t="shared" si="131"/>
        <v>0</v>
      </c>
      <c r="BO182" s="280">
        <f t="shared" si="132"/>
        <v>0</v>
      </c>
      <c r="BP182" s="281">
        <f t="shared" si="133"/>
        <v>0</v>
      </c>
      <c r="BQ182" s="1"/>
      <c r="BR182" s="1"/>
      <c r="BS182" s="174">
        <v>160</v>
      </c>
      <c r="BT182" s="573"/>
      <c r="BU182" s="175"/>
      <c r="BV182" s="174">
        <v>160</v>
      </c>
      <c r="BW182" s="573"/>
      <c r="BX182" s="175"/>
      <c r="BY182" s="174">
        <v>160</v>
      </c>
      <c r="BZ182" s="573"/>
      <c r="CA182" s="175"/>
      <c r="CB182" s="174">
        <v>160</v>
      </c>
      <c r="CC182" s="573"/>
      <c r="CD182" s="175"/>
      <c r="CE182" s="174">
        <v>160</v>
      </c>
      <c r="CF182" s="573"/>
      <c r="CG182" s="175"/>
      <c r="CH182" s="174">
        <v>160</v>
      </c>
      <c r="CI182" s="573"/>
      <c r="CJ182" s="175"/>
      <c r="CK182" s="174">
        <v>160</v>
      </c>
      <c r="CL182" s="573"/>
      <c r="CM182" s="175"/>
      <c r="CN182" s="174">
        <v>160</v>
      </c>
      <c r="CO182" s="573"/>
      <c r="CP182" s="175"/>
      <c r="CQ182" s="174">
        <v>160</v>
      </c>
      <c r="CR182" s="573"/>
      <c r="CS182" s="175"/>
      <c r="CT182" s="174">
        <v>160</v>
      </c>
      <c r="CU182" s="573"/>
      <c r="CV182" s="175"/>
      <c r="CW182" s="174">
        <v>160</v>
      </c>
      <c r="CX182" s="573"/>
      <c r="CY182" s="175"/>
      <c r="CZ182" s="174">
        <v>160</v>
      </c>
      <c r="DA182" s="573"/>
      <c r="DB182" s="175"/>
      <c r="DC182" s="278">
        <f t="shared" si="134"/>
        <v>0</v>
      </c>
      <c r="DD182" s="279">
        <f t="shared" si="135"/>
        <v>0</v>
      </c>
      <c r="DE182" s="280">
        <f t="shared" si="136"/>
        <v>0</v>
      </c>
      <c r="DF182" s="281">
        <f t="shared" si="137"/>
        <v>0</v>
      </c>
      <c r="DG182" s="1"/>
      <c r="DH182" s="1"/>
      <c r="DI182" s="174">
        <v>160</v>
      </c>
      <c r="DJ182" s="573"/>
      <c r="DK182" s="175"/>
      <c r="DL182" s="174">
        <v>160</v>
      </c>
      <c r="DM182" s="573"/>
      <c r="DN182" s="175"/>
      <c r="DO182" s="174">
        <v>160</v>
      </c>
      <c r="DP182" s="573"/>
      <c r="DQ182" s="175"/>
      <c r="DR182" s="174">
        <v>160</v>
      </c>
      <c r="DS182" s="573"/>
      <c r="DT182" s="175"/>
      <c r="DU182" s="174">
        <v>160</v>
      </c>
      <c r="DV182" s="573"/>
      <c r="DW182" s="175"/>
      <c r="DX182" s="174">
        <v>160</v>
      </c>
      <c r="DY182" s="573"/>
      <c r="DZ182" s="175"/>
      <c r="EA182" s="174">
        <v>160</v>
      </c>
      <c r="EB182" s="573"/>
      <c r="EC182" s="175"/>
      <c r="ED182" s="174">
        <v>160</v>
      </c>
      <c r="EE182" s="573"/>
      <c r="EF182" s="175"/>
      <c r="EG182" s="174">
        <v>160</v>
      </c>
      <c r="EH182" s="573"/>
      <c r="EI182" s="175"/>
      <c r="EJ182" s="174">
        <v>160</v>
      </c>
      <c r="EK182" s="573"/>
      <c r="EL182" s="175"/>
      <c r="EM182" s="174">
        <v>160</v>
      </c>
      <c r="EN182" s="573"/>
      <c r="EO182" s="175"/>
      <c r="EP182" s="174">
        <v>160</v>
      </c>
      <c r="EQ182" s="573"/>
      <c r="ER182" s="175"/>
      <c r="ES182" s="278">
        <f t="shared" si="138"/>
        <v>0</v>
      </c>
      <c r="ET182" s="279">
        <f t="shared" si="139"/>
        <v>0</v>
      </c>
      <c r="EU182" s="280">
        <f t="shared" si="140"/>
        <v>0</v>
      </c>
      <c r="EV182" s="281">
        <f t="shared" si="141"/>
        <v>0</v>
      </c>
      <c r="EW182" s="1"/>
      <c r="EX182" s="1"/>
      <c r="EY182" s="174">
        <v>160</v>
      </c>
      <c r="EZ182" s="573"/>
      <c r="FA182" s="175"/>
      <c r="FB182" s="174">
        <v>160</v>
      </c>
      <c r="FC182" s="573"/>
      <c r="FD182" s="175"/>
      <c r="FE182" s="174">
        <v>160</v>
      </c>
      <c r="FF182" s="573"/>
      <c r="FG182" s="175"/>
      <c r="FH182" s="174">
        <v>160</v>
      </c>
      <c r="FI182" s="573"/>
      <c r="FJ182" s="175"/>
      <c r="FK182" s="174">
        <v>160</v>
      </c>
      <c r="FL182" s="573"/>
      <c r="FM182" s="175"/>
      <c r="FN182" s="174">
        <v>160</v>
      </c>
      <c r="FO182" s="573"/>
      <c r="FP182" s="175"/>
      <c r="FQ182" s="174">
        <v>160</v>
      </c>
      <c r="FR182" s="573"/>
      <c r="FS182" s="175"/>
      <c r="FT182" s="174">
        <v>160</v>
      </c>
      <c r="FU182" s="573"/>
      <c r="FV182" s="175"/>
      <c r="FW182" s="174">
        <v>160</v>
      </c>
      <c r="FX182" s="573"/>
      <c r="FY182" s="175"/>
      <c r="FZ182" s="174">
        <v>160</v>
      </c>
      <c r="GA182" s="573"/>
      <c r="GB182" s="175"/>
      <c r="GC182" s="174">
        <v>160</v>
      </c>
      <c r="GD182" s="573"/>
      <c r="GE182" s="175"/>
      <c r="GF182" s="174">
        <v>160</v>
      </c>
      <c r="GG182" s="573"/>
      <c r="GH182" s="175"/>
      <c r="GI182" s="278">
        <f t="shared" si="142"/>
        <v>0</v>
      </c>
      <c r="GJ182" s="279">
        <f t="shared" si="143"/>
        <v>0</v>
      </c>
      <c r="GK182" s="280">
        <f t="shared" si="144"/>
        <v>0</v>
      </c>
      <c r="GL182" s="281">
        <f t="shared" si="145"/>
        <v>0</v>
      </c>
      <c r="GM182" s="1"/>
      <c r="GN182" s="1"/>
      <c r="GO182" s="174">
        <v>160</v>
      </c>
      <c r="GP182" s="573"/>
      <c r="GQ182" s="175"/>
      <c r="GR182" s="174">
        <v>160</v>
      </c>
      <c r="GS182" s="573"/>
      <c r="GT182" s="175"/>
      <c r="GU182" s="174">
        <v>160</v>
      </c>
      <c r="GV182" s="573"/>
      <c r="GW182" s="175"/>
      <c r="GX182" s="174">
        <v>160</v>
      </c>
      <c r="GY182" s="573"/>
      <c r="GZ182" s="175"/>
      <c r="HA182" s="174">
        <v>160</v>
      </c>
      <c r="HB182" s="573"/>
      <c r="HC182" s="175"/>
      <c r="HD182" s="174">
        <v>160</v>
      </c>
      <c r="HE182" s="573"/>
      <c r="HF182" s="175"/>
      <c r="HG182" s="174">
        <v>160</v>
      </c>
      <c r="HH182" s="573"/>
      <c r="HI182" s="175"/>
      <c r="HJ182" s="174">
        <v>160</v>
      </c>
      <c r="HK182" s="573"/>
      <c r="HL182" s="175"/>
      <c r="HM182" s="174">
        <v>160</v>
      </c>
      <c r="HN182" s="573"/>
      <c r="HO182" s="175"/>
      <c r="HP182" s="174">
        <v>160</v>
      </c>
      <c r="HQ182" s="573"/>
      <c r="HR182" s="175"/>
      <c r="HS182" s="174">
        <v>160</v>
      </c>
      <c r="HT182" s="573"/>
      <c r="HU182" s="175"/>
      <c r="HV182" s="174">
        <v>160</v>
      </c>
      <c r="HW182" s="573"/>
      <c r="HX182" s="175"/>
      <c r="HY182" s="278">
        <f t="shared" si="146"/>
        <v>0</v>
      </c>
      <c r="HZ182" s="279">
        <f t="shared" si="147"/>
        <v>0</v>
      </c>
      <c r="IA182" s="280">
        <f t="shared" si="148"/>
        <v>0</v>
      </c>
      <c r="IB182" s="281">
        <f t="shared" si="149"/>
        <v>0</v>
      </c>
      <c r="IC182" s="1"/>
      <c r="ID182" s="1"/>
      <c r="IE182" s="174">
        <v>160</v>
      </c>
      <c r="IF182" s="573"/>
      <c r="IG182" s="175"/>
      <c r="IH182" s="174">
        <v>160</v>
      </c>
      <c r="II182" s="573"/>
      <c r="IJ182" s="175"/>
      <c r="IK182" s="174">
        <v>160</v>
      </c>
      <c r="IL182" s="573"/>
      <c r="IM182" s="175"/>
      <c r="IN182" s="174">
        <v>160</v>
      </c>
      <c r="IO182" s="573"/>
      <c r="IP182" s="175"/>
      <c r="IQ182" s="174">
        <v>160</v>
      </c>
      <c r="IR182" s="573"/>
      <c r="IS182" s="175"/>
      <c r="IT182" s="174">
        <v>160</v>
      </c>
      <c r="IU182" s="573"/>
      <c r="IV182" s="175"/>
      <c r="IW182" s="174">
        <v>160</v>
      </c>
      <c r="IX182" s="573"/>
      <c r="IY182" s="175"/>
      <c r="IZ182" s="174">
        <v>160</v>
      </c>
      <c r="JA182" s="573"/>
      <c r="JB182" s="175"/>
      <c r="JC182" s="174">
        <v>160</v>
      </c>
      <c r="JD182" s="573"/>
      <c r="JE182" s="175"/>
      <c r="JF182" s="174">
        <v>160</v>
      </c>
      <c r="JG182" s="573"/>
      <c r="JH182" s="175"/>
      <c r="JI182" s="174">
        <v>160</v>
      </c>
      <c r="JJ182" s="573"/>
      <c r="JK182" s="175"/>
      <c r="JL182" s="174">
        <v>160</v>
      </c>
      <c r="JM182" s="573"/>
      <c r="JN182" s="175"/>
      <c r="JO182" s="278">
        <f t="shared" si="150"/>
        <v>0</v>
      </c>
      <c r="JP182" s="279">
        <f t="shared" si="151"/>
        <v>0</v>
      </c>
      <c r="JQ182" s="280">
        <f t="shared" si="152"/>
        <v>0</v>
      </c>
      <c r="JR182" s="281">
        <f t="shared" si="153"/>
        <v>0</v>
      </c>
      <c r="JS182" s="1"/>
      <c r="JT182" s="1"/>
      <c r="JU182" s="174">
        <v>160</v>
      </c>
      <c r="JV182" s="573"/>
      <c r="JW182" s="175"/>
      <c r="JX182" s="174">
        <v>160</v>
      </c>
      <c r="JY182" s="573"/>
      <c r="JZ182" s="175"/>
      <c r="KA182" s="174">
        <v>160</v>
      </c>
      <c r="KB182" s="573"/>
      <c r="KC182" s="175"/>
      <c r="KD182" s="174">
        <v>160</v>
      </c>
      <c r="KE182" s="573"/>
      <c r="KF182" s="175"/>
      <c r="KG182" s="174">
        <v>160</v>
      </c>
      <c r="KH182" s="573"/>
      <c r="KI182" s="175"/>
      <c r="KJ182" s="174">
        <v>160</v>
      </c>
      <c r="KK182" s="573"/>
      <c r="KL182" s="175"/>
      <c r="KM182" s="174">
        <v>160</v>
      </c>
      <c r="KN182" s="573"/>
      <c r="KO182" s="175"/>
      <c r="KP182" s="174">
        <v>160</v>
      </c>
      <c r="KQ182" s="573"/>
      <c r="KR182" s="175"/>
      <c r="KS182" s="174">
        <v>160</v>
      </c>
      <c r="KT182" s="573"/>
      <c r="KU182" s="175"/>
      <c r="KV182" s="174">
        <v>160</v>
      </c>
      <c r="KW182" s="573"/>
      <c r="KX182" s="175"/>
      <c r="KY182" s="174">
        <v>160</v>
      </c>
      <c r="KZ182" s="573"/>
      <c r="LA182" s="175"/>
      <c r="LB182" s="174">
        <v>160</v>
      </c>
      <c r="LC182" s="573"/>
      <c r="LD182" s="175"/>
      <c r="LE182" s="278">
        <f t="shared" si="154"/>
        <v>0</v>
      </c>
      <c r="LF182" s="279">
        <f t="shared" si="155"/>
        <v>0</v>
      </c>
      <c r="LG182" s="280">
        <f t="shared" si="156"/>
        <v>0</v>
      </c>
      <c r="LH182" s="281">
        <f t="shared" si="157"/>
        <v>0</v>
      </c>
      <c r="LI182" s="1"/>
      <c r="LJ182" s="1"/>
      <c r="LK182" s="174">
        <v>160</v>
      </c>
      <c r="LL182" s="573"/>
      <c r="LM182" s="175"/>
      <c r="LN182" s="174">
        <v>160</v>
      </c>
      <c r="LO182" s="573"/>
      <c r="LP182" s="175"/>
      <c r="LQ182" s="174">
        <v>160</v>
      </c>
      <c r="LR182" s="573"/>
      <c r="LS182" s="175"/>
      <c r="LT182" s="174">
        <v>160</v>
      </c>
      <c r="LU182" s="573"/>
      <c r="LV182" s="175"/>
      <c r="LW182" s="174">
        <v>160</v>
      </c>
      <c r="LX182" s="573"/>
      <c r="LY182" s="175"/>
      <c r="LZ182" s="174">
        <v>160</v>
      </c>
      <c r="MA182" s="573"/>
      <c r="MB182" s="175"/>
      <c r="MC182" s="174">
        <v>160</v>
      </c>
      <c r="MD182" s="573"/>
      <c r="ME182" s="175"/>
      <c r="MF182" s="174">
        <v>160</v>
      </c>
      <c r="MG182" s="573"/>
      <c r="MH182" s="175"/>
      <c r="MI182" s="174">
        <v>160</v>
      </c>
      <c r="MJ182" s="573"/>
      <c r="MK182" s="175"/>
      <c r="ML182" s="174">
        <v>160</v>
      </c>
      <c r="MM182" s="573"/>
      <c r="MN182" s="175"/>
      <c r="MO182" s="174">
        <v>160</v>
      </c>
      <c r="MP182" s="573"/>
      <c r="MQ182" s="175"/>
      <c r="MR182" s="174">
        <v>160</v>
      </c>
      <c r="MS182" s="573"/>
      <c r="MT182" s="175"/>
      <c r="MU182" s="278">
        <f t="shared" si="158"/>
        <v>0</v>
      </c>
      <c r="MV182" s="279">
        <f t="shared" si="159"/>
        <v>0</v>
      </c>
      <c r="MW182" s="280">
        <f t="shared" si="160"/>
        <v>0</v>
      </c>
      <c r="MX182" s="281">
        <f t="shared" si="161"/>
        <v>0</v>
      </c>
      <c r="MY182" s="1"/>
      <c r="MZ182" s="1"/>
      <c r="NA182" s="174">
        <v>160</v>
      </c>
      <c r="NB182" s="573"/>
      <c r="NC182" s="175"/>
      <c r="ND182" s="174">
        <v>160</v>
      </c>
      <c r="NE182" s="573"/>
      <c r="NF182" s="175"/>
      <c r="NG182" s="174">
        <v>160</v>
      </c>
      <c r="NH182" s="573"/>
      <c r="NI182" s="175"/>
      <c r="NJ182" s="174">
        <v>160</v>
      </c>
      <c r="NK182" s="573"/>
      <c r="NL182" s="175"/>
      <c r="NM182" s="174">
        <v>160</v>
      </c>
      <c r="NN182" s="573"/>
      <c r="NO182" s="175"/>
      <c r="NP182" s="174">
        <v>160</v>
      </c>
      <c r="NQ182" s="573"/>
      <c r="NR182" s="175"/>
      <c r="NS182" s="174">
        <v>160</v>
      </c>
      <c r="NT182" s="573"/>
      <c r="NU182" s="175"/>
      <c r="NV182" s="174">
        <v>160</v>
      </c>
      <c r="NW182" s="573"/>
      <c r="NX182" s="175"/>
      <c r="NY182" s="174">
        <v>160</v>
      </c>
      <c r="NZ182" s="573"/>
      <c r="OA182" s="175"/>
      <c r="OB182" s="174">
        <v>160</v>
      </c>
      <c r="OC182" s="573"/>
      <c r="OD182" s="175"/>
      <c r="OE182" s="174">
        <v>160</v>
      </c>
      <c r="OF182" s="573"/>
      <c r="OG182" s="175"/>
      <c r="OH182" s="174">
        <v>160</v>
      </c>
      <c r="OI182" s="573"/>
      <c r="OJ182" s="175"/>
      <c r="OK182" s="278">
        <f t="shared" si="162"/>
        <v>0</v>
      </c>
      <c r="OL182" s="279">
        <f t="shared" si="163"/>
        <v>0</v>
      </c>
      <c r="OM182" s="280">
        <f t="shared" si="164"/>
        <v>0</v>
      </c>
      <c r="ON182" s="281">
        <f t="shared" si="165"/>
        <v>0</v>
      </c>
      <c r="OO182" s="1"/>
      <c r="OP182" s="1"/>
      <c r="OQ182" s="571" t="s">
        <v>297</v>
      </c>
      <c r="OR182" s="577">
        <v>160</v>
      </c>
      <c r="OS182" s="573"/>
      <c r="OT182" s="175"/>
      <c r="OU182" s="278">
        <f t="shared" si="166"/>
        <v>0</v>
      </c>
      <c r="OV182" s="281">
        <f t="shared" si="167"/>
        <v>0</v>
      </c>
      <c r="OW182" s="280">
        <f t="shared" si="168"/>
        <v>0</v>
      </c>
      <c r="OX182" s="281">
        <f t="shared" si="169"/>
        <v>0</v>
      </c>
      <c r="OY182" s="574"/>
      <c r="OZ182" s="1"/>
      <c r="PA182" s="1"/>
      <c r="PB182" s="274">
        <f t="shared" si="196"/>
        <v>0</v>
      </c>
      <c r="PC182" s="275">
        <f t="shared" si="197"/>
        <v>0</v>
      </c>
      <c r="PD182" s="280">
        <f t="shared" si="198"/>
        <v>0</v>
      </c>
      <c r="PE182" s="281">
        <f t="shared" si="199"/>
        <v>0</v>
      </c>
      <c r="PF182" s="276">
        <f t="shared" si="200"/>
        <v>0</v>
      </c>
      <c r="PG182" s="277">
        <f t="shared" si="201"/>
        <v>0</v>
      </c>
      <c r="PH182" s="280">
        <f t="shared" si="202"/>
        <v>0</v>
      </c>
      <c r="PI182" s="279">
        <f t="shared" si="203"/>
        <v>0</v>
      </c>
      <c r="PJ182" s="406">
        <f t="shared" si="204"/>
        <v>0</v>
      </c>
      <c r="PK182" s="368">
        <f t="shared" si="205"/>
        <v>0</v>
      </c>
      <c r="PL182" s="409" t="s">
        <v>338</v>
      </c>
      <c r="PM182" s="373" t="s">
        <v>338</v>
      </c>
      <c r="PN182" s="406">
        <f t="shared" si="206"/>
        <v>0</v>
      </c>
      <c r="PO182" s="368">
        <f t="shared" si="207"/>
        <v>0</v>
      </c>
      <c r="PR182" s="1"/>
    </row>
    <row r="183" spans="2:434" s="26" customFormat="1" ht="16.5" customHeight="1" x14ac:dyDescent="0.25">
      <c r="B183" s="118" t="s">
        <v>367</v>
      </c>
      <c r="C183" s="1094"/>
      <c r="D183" s="1095"/>
      <c r="E183" s="320"/>
      <c r="F183" s="656">
        <v>1</v>
      </c>
      <c r="G183" s="321"/>
      <c r="H183" s="122"/>
      <c r="I183" s="112">
        <f>INT(ROUND(F183,2)*(IF(RIGHT(G183,1)="*",data!$J$3*H183+(IF(H183&gt;0, data!$K$3,0)),(IF(G183&gt;0,data!$J$3*RIGHT(G183,5)+data!$K$3,0)))))</f>
        <v>0</v>
      </c>
      <c r="J183" s="112">
        <f t="shared" si="211"/>
        <v>0</v>
      </c>
      <c r="K183" s="112"/>
      <c r="L183" s="317"/>
      <c r="M183" s="316"/>
      <c r="N183" s="112">
        <f>INT(ROUND(F183,2)*(IF(J183&gt;0,(IF(L183="ano",data!$J$6,0)),0)))</f>
        <v>0</v>
      </c>
      <c r="O183" s="114">
        <f t="shared" si="208"/>
        <v>0</v>
      </c>
      <c r="P183" s="123">
        <f t="shared" si="209"/>
        <v>0</v>
      </c>
      <c r="R183" s="116" t="str">
        <f t="shared" si="194"/>
        <v/>
      </c>
      <c r="S183" s="688"/>
      <c r="T183" s="117" t="s">
        <v>338</v>
      </c>
      <c r="U183" s="377" t="str">
        <f t="shared" si="195"/>
        <v/>
      </c>
      <c r="V183" s="26">
        <f t="shared" si="210"/>
        <v>0</v>
      </c>
      <c r="W183" s="26">
        <f t="shared" si="212"/>
        <v>0</v>
      </c>
      <c r="X183" s="26">
        <f>IF(OR(G183=data!$I$18,G183=data!$I$19,G183=data!$I$20,G183=data!$I$21,G183=data!$I$22,G183=data!$I$23,G183=data!$I$24,G183=data!$I$25,G183=data!$I$26,G183=data!$I$27,G183=data!$I$28,G183=data!$I$29,G183=data!$I$30,G183=data!$I$31,G183=data!$I$32,G183=data!$I$33,G183=data!$I$34,G183=data!$I$35,G183=data!$I$36,G183=data!$I$37,G183=data!$I$38,G183=data!$I$39,G183=data!$I$40,G183=data!$I$41,G183=data!$I$42,G183=data!$I$43,G183=data!$I$44),1,0)</f>
        <v>0</v>
      </c>
      <c r="Z183" s="176" t="s">
        <v>297</v>
      </c>
      <c r="AA183" s="10"/>
      <c r="AB183" s="10"/>
      <c r="AC183" s="168">
        <v>160</v>
      </c>
      <c r="AD183" s="328"/>
      <c r="AE183" s="223"/>
      <c r="AF183" s="168">
        <v>160</v>
      </c>
      <c r="AG183" s="328"/>
      <c r="AH183" s="223"/>
      <c r="AI183" s="168">
        <v>160</v>
      </c>
      <c r="AJ183" s="328"/>
      <c r="AK183" s="223"/>
      <c r="AL183" s="168">
        <v>160</v>
      </c>
      <c r="AM183" s="328"/>
      <c r="AN183" s="223"/>
      <c r="AO183" s="168">
        <v>160</v>
      </c>
      <c r="AP183" s="328"/>
      <c r="AQ183" s="223"/>
      <c r="AR183" s="168">
        <v>160</v>
      </c>
      <c r="AS183" s="328"/>
      <c r="AT183" s="223"/>
      <c r="AU183" s="168">
        <v>160</v>
      </c>
      <c r="AV183" s="328"/>
      <c r="AW183" s="223"/>
      <c r="AX183" s="168">
        <v>160</v>
      </c>
      <c r="AY183" s="328"/>
      <c r="AZ183" s="223"/>
      <c r="BA183" s="168">
        <v>160</v>
      </c>
      <c r="BB183" s="328"/>
      <c r="BC183" s="223"/>
      <c r="BD183" s="168">
        <v>160</v>
      </c>
      <c r="BE183" s="328"/>
      <c r="BF183" s="223"/>
      <c r="BG183" s="168">
        <v>160</v>
      </c>
      <c r="BH183" s="328"/>
      <c r="BI183" s="223"/>
      <c r="BJ183" s="168">
        <v>160</v>
      </c>
      <c r="BK183" s="328"/>
      <c r="BL183" s="223"/>
      <c r="BM183" s="280">
        <f t="shared" si="130"/>
        <v>0</v>
      </c>
      <c r="BN183" s="279">
        <f t="shared" si="131"/>
        <v>0</v>
      </c>
      <c r="BO183" s="280">
        <f t="shared" si="132"/>
        <v>0</v>
      </c>
      <c r="BP183" s="281">
        <f t="shared" si="133"/>
        <v>0</v>
      </c>
      <c r="BQ183" s="1"/>
      <c r="BR183" s="1"/>
      <c r="BS183" s="164">
        <v>160</v>
      </c>
      <c r="BT183" s="327"/>
      <c r="BU183" s="177"/>
      <c r="BV183" s="164">
        <v>160</v>
      </c>
      <c r="BW183" s="327"/>
      <c r="BX183" s="177"/>
      <c r="BY183" s="164">
        <v>160</v>
      </c>
      <c r="BZ183" s="327"/>
      <c r="CA183" s="177"/>
      <c r="CB183" s="164">
        <v>160</v>
      </c>
      <c r="CC183" s="327"/>
      <c r="CD183" s="177"/>
      <c r="CE183" s="164">
        <v>160</v>
      </c>
      <c r="CF183" s="327"/>
      <c r="CG183" s="177"/>
      <c r="CH183" s="164">
        <v>160</v>
      </c>
      <c r="CI183" s="327"/>
      <c r="CJ183" s="177"/>
      <c r="CK183" s="164">
        <v>160</v>
      </c>
      <c r="CL183" s="327"/>
      <c r="CM183" s="177"/>
      <c r="CN183" s="164">
        <v>160</v>
      </c>
      <c r="CO183" s="327"/>
      <c r="CP183" s="177"/>
      <c r="CQ183" s="164">
        <v>160</v>
      </c>
      <c r="CR183" s="327"/>
      <c r="CS183" s="177"/>
      <c r="CT183" s="164">
        <v>160</v>
      </c>
      <c r="CU183" s="327"/>
      <c r="CV183" s="177"/>
      <c r="CW183" s="164">
        <v>160</v>
      </c>
      <c r="CX183" s="327"/>
      <c r="CY183" s="177"/>
      <c r="CZ183" s="164">
        <v>160</v>
      </c>
      <c r="DA183" s="327"/>
      <c r="DB183" s="177"/>
      <c r="DC183" s="278">
        <f t="shared" si="134"/>
        <v>0</v>
      </c>
      <c r="DD183" s="279">
        <f t="shared" si="135"/>
        <v>0</v>
      </c>
      <c r="DE183" s="280">
        <f t="shared" si="136"/>
        <v>0</v>
      </c>
      <c r="DF183" s="281">
        <f t="shared" si="137"/>
        <v>0</v>
      </c>
      <c r="DG183" s="1"/>
      <c r="DH183" s="1"/>
      <c r="DI183" s="164">
        <v>160</v>
      </c>
      <c r="DJ183" s="327"/>
      <c r="DK183" s="177"/>
      <c r="DL183" s="164">
        <v>160</v>
      </c>
      <c r="DM183" s="327"/>
      <c r="DN183" s="177"/>
      <c r="DO183" s="164">
        <v>160</v>
      </c>
      <c r="DP183" s="327"/>
      <c r="DQ183" s="177"/>
      <c r="DR183" s="164">
        <v>160</v>
      </c>
      <c r="DS183" s="327"/>
      <c r="DT183" s="177"/>
      <c r="DU183" s="164">
        <v>160</v>
      </c>
      <c r="DV183" s="327"/>
      <c r="DW183" s="177"/>
      <c r="DX183" s="164">
        <v>160</v>
      </c>
      <c r="DY183" s="327"/>
      <c r="DZ183" s="177"/>
      <c r="EA183" s="164">
        <v>160</v>
      </c>
      <c r="EB183" s="327"/>
      <c r="EC183" s="177"/>
      <c r="ED183" s="164">
        <v>160</v>
      </c>
      <c r="EE183" s="327"/>
      <c r="EF183" s="177"/>
      <c r="EG183" s="164">
        <v>160</v>
      </c>
      <c r="EH183" s="327"/>
      <c r="EI183" s="177"/>
      <c r="EJ183" s="164">
        <v>160</v>
      </c>
      <c r="EK183" s="327"/>
      <c r="EL183" s="177"/>
      <c r="EM183" s="164">
        <v>160</v>
      </c>
      <c r="EN183" s="327"/>
      <c r="EO183" s="177"/>
      <c r="EP183" s="164">
        <v>160</v>
      </c>
      <c r="EQ183" s="327"/>
      <c r="ER183" s="177"/>
      <c r="ES183" s="278">
        <f t="shared" si="138"/>
        <v>0</v>
      </c>
      <c r="ET183" s="279">
        <f t="shared" si="139"/>
        <v>0</v>
      </c>
      <c r="EU183" s="280">
        <f t="shared" si="140"/>
        <v>0</v>
      </c>
      <c r="EV183" s="281">
        <f t="shared" si="141"/>
        <v>0</v>
      </c>
      <c r="EW183" s="1"/>
      <c r="EX183" s="1"/>
      <c r="EY183" s="164">
        <v>160</v>
      </c>
      <c r="EZ183" s="327"/>
      <c r="FA183" s="177"/>
      <c r="FB183" s="164">
        <v>160</v>
      </c>
      <c r="FC183" s="327"/>
      <c r="FD183" s="177"/>
      <c r="FE183" s="164">
        <v>160</v>
      </c>
      <c r="FF183" s="327"/>
      <c r="FG183" s="177"/>
      <c r="FH183" s="164">
        <v>160</v>
      </c>
      <c r="FI183" s="327"/>
      <c r="FJ183" s="177"/>
      <c r="FK183" s="164">
        <v>160</v>
      </c>
      <c r="FL183" s="327"/>
      <c r="FM183" s="177"/>
      <c r="FN183" s="164">
        <v>160</v>
      </c>
      <c r="FO183" s="327"/>
      <c r="FP183" s="177"/>
      <c r="FQ183" s="164">
        <v>160</v>
      </c>
      <c r="FR183" s="327"/>
      <c r="FS183" s="177"/>
      <c r="FT183" s="164">
        <v>160</v>
      </c>
      <c r="FU183" s="327"/>
      <c r="FV183" s="177"/>
      <c r="FW183" s="164">
        <v>160</v>
      </c>
      <c r="FX183" s="327"/>
      <c r="FY183" s="177"/>
      <c r="FZ183" s="164">
        <v>160</v>
      </c>
      <c r="GA183" s="327"/>
      <c r="GB183" s="177"/>
      <c r="GC183" s="164">
        <v>160</v>
      </c>
      <c r="GD183" s="327"/>
      <c r="GE183" s="177"/>
      <c r="GF183" s="164">
        <v>160</v>
      </c>
      <c r="GG183" s="327"/>
      <c r="GH183" s="177"/>
      <c r="GI183" s="278">
        <f t="shared" si="142"/>
        <v>0</v>
      </c>
      <c r="GJ183" s="279">
        <f t="shared" si="143"/>
        <v>0</v>
      </c>
      <c r="GK183" s="280">
        <f t="shared" si="144"/>
        <v>0</v>
      </c>
      <c r="GL183" s="281">
        <f t="shared" si="145"/>
        <v>0</v>
      </c>
      <c r="GM183" s="1"/>
      <c r="GN183" s="1"/>
      <c r="GO183" s="164">
        <v>160</v>
      </c>
      <c r="GP183" s="327"/>
      <c r="GQ183" s="177"/>
      <c r="GR183" s="164">
        <v>160</v>
      </c>
      <c r="GS183" s="327"/>
      <c r="GT183" s="177"/>
      <c r="GU183" s="164">
        <v>160</v>
      </c>
      <c r="GV183" s="327"/>
      <c r="GW183" s="177"/>
      <c r="GX183" s="164">
        <v>160</v>
      </c>
      <c r="GY183" s="327"/>
      <c r="GZ183" s="177"/>
      <c r="HA183" s="164">
        <v>160</v>
      </c>
      <c r="HB183" s="327"/>
      <c r="HC183" s="177"/>
      <c r="HD183" s="164">
        <v>160</v>
      </c>
      <c r="HE183" s="327"/>
      <c r="HF183" s="177"/>
      <c r="HG183" s="164">
        <v>160</v>
      </c>
      <c r="HH183" s="327"/>
      <c r="HI183" s="177"/>
      <c r="HJ183" s="164">
        <v>160</v>
      </c>
      <c r="HK183" s="327"/>
      <c r="HL183" s="177"/>
      <c r="HM183" s="164">
        <v>160</v>
      </c>
      <c r="HN183" s="327"/>
      <c r="HO183" s="177"/>
      <c r="HP183" s="164">
        <v>160</v>
      </c>
      <c r="HQ183" s="327"/>
      <c r="HR183" s="177"/>
      <c r="HS183" s="164">
        <v>160</v>
      </c>
      <c r="HT183" s="327"/>
      <c r="HU183" s="177"/>
      <c r="HV183" s="164">
        <v>160</v>
      </c>
      <c r="HW183" s="327"/>
      <c r="HX183" s="177"/>
      <c r="HY183" s="278">
        <f t="shared" si="146"/>
        <v>0</v>
      </c>
      <c r="HZ183" s="279">
        <f t="shared" si="147"/>
        <v>0</v>
      </c>
      <c r="IA183" s="280">
        <f t="shared" si="148"/>
        <v>0</v>
      </c>
      <c r="IB183" s="281">
        <f t="shared" si="149"/>
        <v>0</v>
      </c>
      <c r="IC183" s="1"/>
      <c r="ID183" s="1"/>
      <c r="IE183" s="164">
        <v>160</v>
      </c>
      <c r="IF183" s="327"/>
      <c r="IG183" s="177"/>
      <c r="IH183" s="164">
        <v>160</v>
      </c>
      <c r="II183" s="327"/>
      <c r="IJ183" s="177"/>
      <c r="IK183" s="164">
        <v>160</v>
      </c>
      <c r="IL183" s="327"/>
      <c r="IM183" s="177"/>
      <c r="IN183" s="164">
        <v>160</v>
      </c>
      <c r="IO183" s="327"/>
      <c r="IP183" s="177"/>
      <c r="IQ183" s="164">
        <v>160</v>
      </c>
      <c r="IR183" s="327"/>
      <c r="IS183" s="177"/>
      <c r="IT183" s="164">
        <v>160</v>
      </c>
      <c r="IU183" s="327"/>
      <c r="IV183" s="177"/>
      <c r="IW183" s="164">
        <v>160</v>
      </c>
      <c r="IX183" s="327"/>
      <c r="IY183" s="177"/>
      <c r="IZ183" s="164">
        <v>160</v>
      </c>
      <c r="JA183" s="327"/>
      <c r="JB183" s="177"/>
      <c r="JC183" s="164">
        <v>160</v>
      </c>
      <c r="JD183" s="327"/>
      <c r="JE183" s="177"/>
      <c r="JF183" s="164">
        <v>160</v>
      </c>
      <c r="JG183" s="327"/>
      <c r="JH183" s="177"/>
      <c r="JI183" s="164">
        <v>160</v>
      </c>
      <c r="JJ183" s="327"/>
      <c r="JK183" s="177"/>
      <c r="JL183" s="164">
        <v>160</v>
      </c>
      <c r="JM183" s="327"/>
      <c r="JN183" s="177"/>
      <c r="JO183" s="278">
        <f t="shared" si="150"/>
        <v>0</v>
      </c>
      <c r="JP183" s="279">
        <f t="shared" si="151"/>
        <v>0</v>
      </c>
      <c r="JQ183" s="280">
        <f t="shared" si="152"/>
        <v>0</v>
      </c>
      <c r="JR183" s="281">
        <f t="shared" si="153"/>
        <v>0</v>
      </c>
      <c r="JS183" s="1"/>
      <c r="JT183" s="1"/>
      <c r="JU183" s="164">
        <v>160</v>
      </c>
      <c r="JV183" s="327"/>
      <c r="JW183" s="177"/>
      <c r="JX183" s="164">
        <v>160</v>
      </c>
      <c r="JY183" s="327"/>
      <c r="JZ183" s="177"/>
      <c r="KA183" s="164">
        <v>160</v>
      </c>
      <c r="KB183" s="327"/>
      <c r="KC183" s="177"/>
      <c r="KD183" s="164">
        <v>160</v>
      </c>
      <c r="KE183" s="327"/>
      <c r="KF183" s="177"/>
      <c r="KG183" s="164">
        <v>160</v>
      </c>
      <c r="KH183" s="327"/>
      <c r="KI183" s="177"/>
      <c r="KJ183" s="164">
        <v>160</v>
      </c>
      <c r="KK183" s="327"/>
      <c r="KL183" s="177"/>
      <c r="KM183" s="164">
        <v>160</v>
      </c>
      <c r="KN183" s="327"/>
      <c r="KO183" s="177"/>
      <c r="KP183" s="164">
        <v>160</v>
      </c>
      <c r="KQ183" s="327"/>
      <c r="KR183" s="177"/>
      <c r="KS183" s="164">
        <v>160</v>
      </c>
      <c r="KT183" s="327"/>
      <c r="KU183" s="177"/>
      <c r="KV183" s="164">
        <v>160</v>
      </c>
      <c r="KW183" s="327"/>
      <c r="KX183" s="177"/>
      <c r="KY183" s="164">
        <v>160</v>
      </c>
      <c r="KZ183" s="327"/>
      <c r="LA183" s="177"/>
      <c r="LB183" s="164">
        <v>160</v>
      </c>
      <c r="LC183" s="327"/>
      <c r="LD183" s="177"/>
      <c r="LE183" s="278">
        <f t="shared" si="154"/>
        <v>0</v>
      </c>
      <c r="LF183" s="279">
        <f t="shared" si="155"/>
        <v>0</v>
      </c>
      <c r="LG183" s="280">
        <f t="shared" si="156"/>
        <v>0</v>
      </c>
      <c r="LH183" s="281">
        <f t="shared" si="157"/>
        <v>0</v>
      </c>
      <c r="LI183" s="1"/>
      <c r="LJ183" s="1"/>
      <c r="LK183" s="164">
        <v>160</v>
      </c>
      <c r="LL183" s="327"/>
      <c r="LM183" s="177"/>
      <c r="LN183" s="164">
        <v>160</v>
      </c>
      <c r="LO183" s="327"/>
      <c r="LP183" s="177"/>
      <c r="LQ183" s="164">
        <v>160</v>
      </c>
      <c r="LR183" s="327"/>
      <c r="LS183" s="177"/>
      <c r="LT183" s="164">
        <v>160</v>
      </c>
      <c r="LU183" s="327"/>
      <c r="LV183" s="177"/>
      <c r="LW183" s="164">
        <v>160</v>
      </c>
      <c r="LX183" s="327"/>
      <c r="LY183" s="177"/>
      <c r="LZ183" s="164">
        <v>160</v>
      </c>
      <c r="MA183" s="327"/>
      <c r="MB183" s="177"/>
      <c r="MC183" s="164">
        <v>160</v>
      </c>
      <c r="MD183" s="327"/>
      <c r="ME183" s="177"/>
      <c r="MF183" s="164">
        <v>160</v>
      </c>
      <c r="MG183" s="327"/>
      <c r="MH183" s="177"/>
      <c r="MI183" s="164">
        <v>160</v>
      </c>
      <c r="MJ183" s="327"/>
      <c r="MK183" s="177"/>
      <c r="ML183" s="164">
        <v>160</v>
      </c>
      <c r="MM183" s="327"/>
      <c r="MN183" s="177"/>
      <c r="MO183" s="164">
        <v>160</v>
      </c>
      <c r="MP183" s="327"/>
      <c r="MQ183" s="177"/>
      <c r="MR183" s="164">
        <v>160</v>
      </c>
      <c r="MS183" s="327"/>
      <c r="MT183" s="177"/>
      <c r="MU183" s="278">
        <f t="shared" si="158"/>
        <v>0</v>
      </c>
      <c r="MV183" s="279">
        <f t="shared" si="159"/>
        <v>0</v>
      </c>
      <c r="MW183" s="280">
        <f t="shared" si="160"/>
        <v>0</v>
      </c>
      <c r="MX183" s="281">
        <f t="shared" si="161"/>
        <v>0</v>
      </c>
      <c r="MY183" s="1"/>
      <c r="MZ183" s="1"/>
      <c r="NA183" s="164">
        <v>160</v>
      </c>
      <c r="NB183" s="327"/>
      <c r="NC183" s="177"/>
      <c r="ND183" s="164">
        <v>160</v>
      </c>
      <c r="NE183" s="327"/>
      <c r="NF183" s="177"/>
      <c r="NG183" s="164">
        <v>160</v>
      </c>
      <c r="NH183" s="327"/>
      <c r="NI183" s="177"/>
      <c r="NJ183" s="164">
        <v>160</v>
      </c>
      <c r="NK183" s="327"/>
      <c r="NL183" s="177"/>
      <c r="NM183" s="164">
        <v>160</v>
      </c>
      <c r="NN183" s="327"/>
      <c r="NO183" s="177"/>
      <c r="NP183" s="164">
        <v>160</v>
      </c>
      <c r="NQ183" s="327"/>
      <c r="NR183" s="177"/>
      <c r="NS183" s="164">
        <v>160</v>
      </c>
      <c r="NT183" s="327"/>
      <c r="NU183" s="177"/>
      <c r="NV183" s="164">
        <v>160</v>
      </c>
      <c r="NW183" s="327"/>
      <c r="NX183" s="177"/>
      <c r="NY183" s="164">
        <v>160</v>
      </c>
      <c r="NZ183" s="327"/>
      <c r="OA183" s="177"/>
      <c r="OB183" s="164">
        <v>160</v>
      </c>
      <c r="OC183" s="327"/>
      <c r="OD183" s="177"/>
      <c r="OE183" s="164">
        <v>160</v>
      </c>
      <c r="OF183" s="327"/>
      <c r="OG183" s="177"/>
      <c r="OH183" s="164">
        <v>160</v>
      </c>
      <c r="OI183" s="327"/>
      <c r="OJ183" s="177"/>
      <c r="OK183" s="278">
        <f t="shared" si="162"/>
        <v>0</v>
      </c>
      <c r="OL183" s="279">
        <f t="shared" si="163"/>
        <v>0</v>
      </c>
      <c r="OM183" s="280">
        <f t="shared" si="164"/>
        <v>0</v>
      </c>
      <c r="ON183" s="281">
        <f t="shared" si="165"/>
        <v>0</v>
      </c>
      <c r="OO183" s="1"/>
      <c r="OP183" s="1"/>
      <c r="OQ183" s="283" t="s">
        <v>297</v>
      </c>
      <c r="OR183" s="354">
        <v>160</v>
      </c>
      <c r="OS183" s="327"/>
      <c r="OT183" s="177"/>
      <c r="OU183" s="278">
        <f t="shared" si="166"/>
        <v>0</v>
      </c>
      <c r="OV183" s="281">
        <f t="shared" si="167"/>
        <v>0</v>
      </c>
      <c r="OW183" s="280">
        <f t="shared" si="168"/>
        <v>0</v>
      </c>
      <c r="OX183" s="281">
        <f t="shared" si="169"/>
        <v>0</v>
      </c>
      <c r="OY183" s="293"/>
      <c r="OZ183" s="1"/>
      <c r="PA183" s="1"/>
      <c r="PB183" s="274">
        <f t="shared" si="196"/>
        <v>0</v>
      </c>
      <c r="PC183" s="275">
        <f t="shared" si="197"/>
        <v>0</v>
      </c>
      <c r="PD183" s="280">
        <f t="shared" si="198"/>
        <v>0</v>
      </c>
      <c r="PE183" s="281">
        <f t="shared" si="199"/>
        <v>0</v>
      </c>
      <c r="PF183" s="276">
        <f t="shared" si="200"/>
        <v>0</v>
      </c>
      <c r="PG183" s="277">
        <f t="shared" si="201"/>
        <v>0</v>
      </c>
      <c r="PH183" s="280">
        <f t="shared" si="202"/>
        <v>0</v>
      </c>
      <c r="PI183" s="279">
        <f t="shared" si="203"/>
        <v>0</v>
      </c>
      <c r="PJ183" s="406">
        <f t="shared" si="204"/>
        <v>0</v>
      </c>
      <c r="PK183" s="368">
        <f t="shared" si="205"/>
        <v>0</v>
      </c>
      <c r="PL183" s="409" t="s">
        <v>338</v>
      </c>
      <c r="PM183" s="373" t="s">
        <v>338</v>
      </c>
      <c r="PN183" s="406">
        <f t="shared" si="206"/>
        <v>0</v>
      </c>
      <c r="PO183" s="368">
        <f t="shared" si="207"/>
        <v>0</v>
      </c>
      <c r="PR183" s="1"/>
    </row>
    <row r="184" spans="2:434" s="26" customFormat="1" ht="15" hidden="1" customHeight="1" x14ac:dyDescent="0.25">
      <c r="B184" s="118"/>
      <c r="C184" s="1092"/>
      <c r="D184" s="1093"/>
      <c r="E184" s="590"/>
      <c r="F184" s="656"/>
      <c r="G184" s="591"/>
      <c r="H184" s="119"/>
      <c r="I184" s="112">
        <f>INT(ROUND(F184,2)*(IF(RIGHT(G184,1)="*",data!$J$3*H184+(IF(H184&gt;0, data!$K$3,0)),(IF(G184&gt;0,data!$J$3*RIGHT(G184,5)+data!$K$3,0)))))</f>
        <v>0</v>
      </c>
      <c r="J184" s="112">
        <f t="shared" si="211"/>
        <v>0</v>
      </c>
      <c r="K184" s="112"/>
      <c r="L184" s="537"/>
      <c r="M184" s="536"/>
      <c r="N184" s="112">
        <f>INT(ROUND(F184,2)*(IF(J184&gt;0,(IF(L184="ano",data!$J$6,0)),0)))</f>
        <v>0</v>
      </c>
      <c r="O184" s="114">
        <f t="shared" si="208"/>
        <v>0</v>
      </c>
      <c r="P184" s="123">
        <f t="shared" si="209"/>
        <v>0</v>
      </c>
      <c r="R184" s="116" t="str">
        <f t="shared" si="194"/>
        <v/>
      </c>
      <c r="S184" s="688"/>
      <c r="T184" s="117" t="s">
        <v>338</v>
      </c>
      <c r="U184" s="377" t="str">
        <f t="shared" si="195"/>
        <v/>
      </c>
      <c r="V184" s="26">
        <f t="shared" si="210"/>
        <v>0</v>
      </c>
      <c r="W184" s="26">
        <f t="shared" si="212"/>
        <v>0</v>
      </c>
      <c r="X184" s="26">
        <f>IF(OR(G184=data!$I$18,G184=data!$I$19,G184=data!$I$20,G184=data!$I$21,G184=data!$I$22,G184=data!$I$23,G184=data!$I$24,G184=data!$I$25,G184=data!$I$26,G184=data!$I$27,G184=data!$I$28,G184=data!$I$29,G184=data!$I$30,G184=data!$I$31,G184=data!$I$32,G184=data!$I$33,G184=data!$I$34,G184=data!$I$35,G184=data!$I$36,G184=data!$I$37,G184=data!$I$38,G184=data!$I$39,G184=data!$I$40,G184=data!$I$41,G184=data!$I$42,G184=data!$I$43,G184=data!$I$44),1,0)</f>
        <v>0</v>
      </c>
      <c r="Z184" s="173" t="s">
        <v>297</v>
      </c>
      <c r="AA184" s="10"/>
      <c r="AB184" s="10"/>
      <c r="AC184" s="560">
        <v>160</v>
      </c>
      <c r="AD184" s="561"/>
      <c r="AE184" s="562"/>
      <c r="AF184" s="560">
        <v>160</v>
      </c>
      <c r="AG184" s="561"/>
      <c r="AH184" s="562"/>
      <c r="AI184" s="560">
        <v>160</v>
      </c>
      <c r="AJ184" s="561"/>
      <c r="AK184" s="562"/>
      <c r="AL184" s="560">
        <v>160</v>
      </c>
      <c r="AM184" s="561"/>
      <c r="AN184" s="562"/>
      <c r="AO184" s="560">
        <v>160</v>
      </c>
      <c r="AP184" s="561"/>
      <c r="AQ184" s="562"/>
      <c r="AR184" s="560">
        <v>160</v>
      </c>
      <c r="AS184" s="561"/>
      <c r="AT184" s="562"/>
      <c r="AU184" s="560">
        <v>160</v>
      </c>
      <c r="AV184" s="561"/>
      <c r="AW184" s="562"/>
      <c r="AX184" s="560">
        <v>160</v>
      </c>
      <c r="AY184" s="561"/>
      <c r="AZ184" s="562"/>
      <c r="BA184" s="560">
        <v>160</v>
      </c>
      <c r="BB184" s="561"/>
      <c r="BC184" s="562"/>
      <c r="BD184" s="560">
        <v>160</v>
      </c>
      <c r="BE184" s="561"/>
      <c r="BF184" s="562"/>
      <c r="BG184" s="560">
        <v>160</v>
      </c>
      <c r="BH184" s="561"/>
      <c r="BI184" s="562"/>
      <c r="BJ184" s="560">
        <v>160</v>
      </c>
      <c r="BK184" s="561"/>
      <c r="BL184" s="562"/>
      <c r="BM184" s="280">
        <f t="shared" si="130"/>
        <v>0</v>
      </c>
      <c r="BN184" s="279">
        <f t="shared" si="131"/>
        <v>0</v>
      </c>
      <c r="BO184" s="280">
        <f t="shared" si="132"/>
        <v>0</v>
      </c>
      <c r="BP184" s="281">
        <f t="shared" si="133"/>
        <v>0</v>
      </c>
      <c r="BQ184" s="1"/>
      <c r="BR184" s="1"/>
      <c r="BS184" s="174">
        <v>160</v>
      </c>
      <c r="BT184" s="573"/>
      <c r="BU184" s="175"/>
      <c r="BV184" s="174">
        <v>160</v>
      </c>
      <c r="BW184" s="573"/>
      <c r="BX184" s="175"/>
      <c r="BY184" s="174">
        <v>160</v>
      </c>
      <c r="BZ184" s="573"/>
      <c r="CA184" s="175"/>
      <c r="CB184" s="174">
        <v>160</v>
      </c>
      <c r="CC184" s="573"/>
      <c r="CD184" s="175"/>
      <c r="CE184" s="174">
        <v>160</v>
      </c>
      <c r="CF184" s="573"/>
      <c r="CG184" s="175"/>
      <c r="CH184" s="174">
        <v>160</v>
      </c>
      <c r="CI184" s="573"/>
      <c r="CJ184" s="175"/>
      <c r="CK184" s="174">
        <v>160</v>
      </c>
      <c r="CL184" s="573"/>
      <c r="CM184" s="175"/>
      <c r="CN184" s="174">
        <v>160</v>
      </c>
      <c r="CO184" s="573"/>
      <c r="CP184" s="175"/>
      <c r="CQ184" s="174">
        <v>160</v>
      </c>
      <c r="CR184" s="573"/>
      <c r="CS184" s="175"/>
      <c r="CT184" s="174">
        <v>160</v>
      </c>
      <c r="CU184" s="573"/>
      <c r="CV184" s="175"/>
      <c r="CW184" s="174">
        <v>160</v>
      </c>
      <c r="CX184" s="573"/>
      <c r="CY184" s="175"/>
      <c r="CZ184" s="174">
        <v>160</v>
      </c>
      <c r="DA184" s="573"/>
      <c r="DB184" s="175"/>
      <c r="DC184" s="278">
        <f t="shared" si="134"/>
        <v>0</v>
      </c>
      <c r="DD184" s="279">
        <f t="shared" si="135"/>
        <v>0</v>
      </c>
      <c r="DE184" s="280">
        <f t="shared" si="136"/>
        <v>0</v>
      </c>
      <c r="DF184" s="281">
        <f t="shared" si="137"/>
        <v>0</v>
      </c>
      <c r="DG184" s="1"/>
      <c r="DH184" s="1"/>
      <c r="DI184" s="174">
        <v>160</v>
      </c>
      <c r="DJ184" s="573"/>
      <c r="DK184" s="175"/>
      <c r="DL184" s="174">
        <v>160</v>
      </c>
      <c r="DM184" s="573"/>
      <c r="DN184" s="175"/>
      <c r="DO184" s="174">
        <v>160</v>
      </c>
      <c r="DP184" s="573"/>
      <c r="DQ184" s="175"/>
      <c r="DR184" s="174">
        <v>160</v>
      </c>
      <c r="DS184" s="573"/>
      <c r="DT184" s="175"/>
      <c r="DU184" s="174">
        <v>160</v>
      </c>
      <c r="DV184" s="573"/>
      <c r="DW184" s="175"/>
      <c r="DX184" s="174">
        <v>160</v>
      </c>
      <c r="DY184" s="573"/>
      <c r="DZ184" s="175"/>
      <c r="EA184" s="174">
        <v>160</v>
      </c>
      <c r="EB184" s="573"/>
      <c r="EC184" s="175"/>
      <c r="ED184" s="174">
        <v>160</v>
      </c>
      <c r="EE184" s="573"/>
      <c r="EF184" s="175"/>
      <c r="EG184" s="174">
        <v>160</v>
      </c>
      <c r="EH184" s="573"/>
      <c r="EI184" s="175"/>
      <c r="EJ184" s="174">
        <v>160</v>
      </c>
      <c r="EK184" s="573"/>
      <c r="EL184" s="175"/>
      <c r="EM184" s="174">
        <v>160</v>
      </c>
      <c r="EN184" s="573"/>
      <c r="EO184" s="175"/>
      <c r="EP184" s="174">
        <v>160</v>
      </c>
      <c r="EQ184" s="573"/>
      <c r="ER184" s="175"/>
      <c r="ES184" s="278">
        <f t="shared" si="138"/>
        <v>0</v>
      </c>
      <c r="ET184" s="279">
        <f t="shared" si="139"/>
        <v>0</v>
      </c>
      <c r="EU184" s="280">
        <f t="shared" si="140"/>
        <v>0</v>
      </c>
      <c r="EV184" s="281">
        <f t="shared" si="141"/>
        <v>0</v>
      </c>
      <c r="EW184" s="1"/>
      <c r="EX184" s="1"/>
      <c r="EY184" s="174">
        <v>160</v>
      </c>
      <c r="EZ184" s="573"/>
      <c r="FA184" s="175"/>
      <c r="FB184" s="174">
        <v>160</v>
      </c>
      <c r="FC184" s="573"/>
      <c r="FD184" s="175"/>
      <c r="FE184" s="174">
        <v>160</v>
      </c>
      <c r="FF184" s="573"/>
      <c r="FG184" s="175"/>
      <c r="FH184" s="174">
        <v>160</v>
      </c>
      <c r="FI184" s="573"/>
      <c r="FJ184" s="175"/>
      <c r="FK184" s="174">
        <v>160</v>
      </c>
      <c r="FL184" s="573"/>
      <c r="FM184" s="175"/>
      <c r="FN184" s="174">
        <v>160</v>
      </c>
      <c r="FO184" s="573"/>
      <c r="FP184" s="175"/>
      <c r="FQ184" s="174">
        <v>160</v>
      </c>
      <c r="FR184" s="573"/>
      <c r="FS184" s="175"/>
      <c r="FT184" s="174">
        <v>160</v>
      </c>
      <c r="FU184" s="573"/>
      <c r="FV184" s="175"/>
      <c r="FW184" s="174">
        <v>160</v>
      </c>
      <c r="FX184" s="573"/>
      <c r="FY184" s="175"/>
      <c r="FZ184" s="174">
        <v>160</v>
      </c>
      <c r="GA184" s="573"/>
      <c r="GB184" s="175"/>
      <c r="GC184" s="174">
        <v>160</v>
      </c>
      <c r="GD184" s="573"/>
      <c r="GE184" s="175"/>
      <c r="GF184" s="174">
        <v>160</v>
      </c>
      <c r="GG184" s="573"/>
      <c r="GH184" s="175"/>
      <c r="GI184" s="278">
        <f t="shared" si="142"/>
        <v>0</v>
      </c>
      <c r="GJ184" s="279">
        <f t="shared" si="143"/>
        <v>0</v>
      </c>
      <c r="GK184" s="280">
        <f t="shared" si="144"/>
        <v>0</v>
      </c>
      <c r="GL184" s="281">
        <f t="shared" si="145"/>
        <v>0</v>
      </c>
      <c r="GM184" s="1"/>
      <c r="GN184" s="1"/>
      <c r="GO184" s="174">
        <v>160</v>
      </c>
      <c r="GP184" s="573"/>
      <c r="GQ184" s="175"/>
      <c r="GR184" s="174">
        <v>160</v>
      </c>
      <c r="GS184" s="573"/>
      <c r="GT184" s="175"/>
      <c r="GU184" s="174">
        <v>160</v>
      </c>
      <c r="GV184" s="573"/>
      <c r="GW184" s="175"/>
      <c r="GX184" s="174">
        <v>160</v>
      </c>
      <c r="GY184" s="573"/>
      <c r="GZ184" s="175"/>
      <c r="HA184" s="174">
        <v>160</v>
      </c>
      <c r="HB184" s="573"/>
      <c r="HC184" s="175"/>
      <c r="HD184" s="174">
        <v>160</v>
      </c>
      <c r="HE184" s="573"/>
      <c r="HF184" s="175"/>
      <c r="HG184" s="174">
        <v>160</v>
      </c>
      <c r="HH184" s="573"/>
      <c r="HI184" s="175"/>
      <c r="HJ184" s="174">
        <v>160</v>
      </c>
      <c r="HK184" s="573"/>
      <c r="HL184" s="175"/>
      <c r="HM184" s="174">
        <v>160</v>
      </c>
      <c r="HN184" s="573"/>
      <c r="HO184" s="175"/>
      <c r="HP184" s="174">
        <v>160</v>
      </c>
      <c r="HQ184" s="573"/>
      <c r="HR184" s="175"/>
      <c r="HS184" s="174">
        <v>160</v>
      </c>
      <c r="HT184" s="573"/>
      <c r="HU184" s="175"/>
      <c r="HV184" s="174">
        <v>160</v>
      </c>
      <c r="HW184" s="573"/>
      <c r="HX184" s="175"/>
      <c r="HY184" s="278">
        <f t="shared" si="146"/>
        <v>0</v>
      </c>
      <c r="HZ184" s="279">
        <f t="shared" si="147"/>
        <v>0</v>
      </c>
      <c r="IA184" s="280">
        <f t="shared" si="148"/>
        <v>0</v>
      </c>
      <c r="IB184" s="281">
        <f t="shared" si="149"/>
        <v>0</v>
      </c>
      <c r="IC184" s="1"/>
      <c r="ID184" s="1"/>
      <c r="IE184" s="174">
        <v>160</v>
      </c>
      <c r="IF184" s="573"/>
      <c r="IG184" s="175"/>
      <c r="IH184" s="174">
        <v>160</v>
      </c>
      <c r="II184" s="573"/>
      <c r="IJ184" s="175"/>
      <c r="IK184" s="174">
        <v>160</v>
      </c>
      <c r="IL184" s="573"/>
      <c r="IM184" s="175"/>
      <c r="IN184" s="174">
        <v>160</v>
      </c>
      <c r="IO184" s="573"/>
      <c r="IP184" s="175"/>
      <c r="IQ184" s="174">
        <v>160</v>
      </c>
      <c r="IR184" s="573"/>
      <c r="IS184" s="175"/>
      <c r="IT184" s="174">
        <v>160</v>
      </c>
      <c r="IU184" s="573"/>
      <c r="IV184" s="175"/>
      <c r="IW184" s="174">
        <v>160</v>
      </c>
      <c r="IX184" s="573"/>
      <c r="IY184" s="175"/>
      <c r="IZ184" s="174">
        <v>160</v>
      </c>
      <c r="JA184" s="573"/>
      <c r="JB184" s="175"/>
      <c r="JC184" s="174">
        <v>160</v>
      </c>
      <c r="JD184" s="573"/>
      <c r="JE184" s="175"/>
      <c r="JF184" s="174">
        <v>160</v>
      </c>
      <c r="JG184" s="573"/>
      <c r="JH184" s="175"/>
      <c r="JI184" s="174">
        <v>160</v>
      </c>
      <c r="JJ184" s="573"/>
      <c r="JK184" s="175"/>
      <c r="JL184" s="174">
        <v>160</v>
      </c>
      <c r="JM184" s="573"/>
      <c r="JN184" s="175"/>
      <c r="JO184" s="278">
        <f t="shared" si="150"/>
        <v>0</v>
      </c>
      <c r="JP184" s="279">
        <f t="shared" si="151"/>
        <v>0</v>
      </c>
      <c r="JQ184" s="280">
        <f t="shared" si="152"/>
        <v>0</v>
      </c>
      <c r="JR184" s="281">
        <f t="shared" si="153"/>
        <v>0</v>
      </c>
      <c r="JS184" s="1"/>
      <c r="JT184" s="1"/>
      <c r="JU184" s="174">
        <v>160</v>
      </c>
      <c r="JV184" s="573"/>
      <c r="JW184" s="175"/>
      <c r="JX184" s="174">
        <v>160</v>
      </c>
      <c r="JY184" s="573"/>
      <c r="JZ184" s="175"/>
      <c r="KA184" s="174">
        <v>160</v>
      </c>
      <c r="KB184" s="573"/>
      <c r="KC184" s="175"/>
      <c r="KD184" s="174">
        <v>160</v>
      </c>
      <c r="KE184" s="573"/>
      <c r="KF184" s="175"/>
      <c r="KG184" s="174">
        <v>160</v>
      </c>
      <c r="KH184" s="573"/>
      <c r="KI184" s="175"/>
      <c r="KJ184" s="174">
        <v>160</v>
      </c>
      <c r="KK184" s="573"/>
      <c r="KL184" s="175"/>
      <c r="KM184" s="174">
        <v>160</v>
      </c>
      <c r="KN184" s="573"/>
      <c r="KO184" s="175"/>
      <c r="KP184" s="174">
        <v>160</v>
      </c>
      <c r="KQ184" s="573"/>
      <c r="KR184" s="175"/>
      <c r="KS184" s="174">
        <v>160</v>
      </c>
      <c r="KT184" s="573"/>
      <c r="KU184" s="175"/>
      <c r="KV184" s="174">
        <v>160</v>
      </c>
      <c r="KW184" s="573"/>
      <c r="KX184" s="175"/>
      <c r="KY184" s="174">
        <v>160</v>
      </c>
      <c r="KZ184" s="573"/>
      <c r="LA184" s="175"/>
      <c r="LB184" s="174">
        <v>160</v>
      </c>
      <c r="LC184" s="573"/>
      <c r="LD184" s="175"/>
      <c r="LE184" s="278">
        <f t="shared" si="154"/>
        <v>0</v>
      </c>
      <c r="LF184" s="279">
        <f t="shared" si="155"/>
        <v>0</v>
      </c>
      <c r="LG184" s="280">
        <f t="shared" si="156"/>
        <v>0</v>
      </c>
      <c r="LH184" s="281">
        <f t="shared" si="157"/>
        <v>0</v>
      </c>
      <c r="LI184" s="1"/>
      <c r="LJ184" s="1"/>
      <c r="LK184" s="174">
        <v>160</v>
      </c>
      <c r="LL184" s="573"/>
      <c r="LM184" s="175"/>
      <c r="LN184" s="174">
        <v>160</v>
      </c>
      <c r="LO184" s="573"/>
      <c r="LP184" s="175"/>
      <c r="LQ184" s="174">
        <v>160</v>
      </c>
      <c r="LR184" s="573"/>
      <c r="LS184" s="175"/>
      <c r="LT184" s="174">
        <v>160</v>
      </c>
      <c r="LU184" s="573"/>
      <c r="LV184" s="175"/>
      <c r="LW184" s="174">
        <v>160</v>
      </c>
      <c r="LX184" s="573"/>
      <c r="LY184" s="175"/>
      <c r="LZ184" s="174">
        <v>160</v>
      </c>
      <c r="MA184" s="573"/>
      <c r="MB184" s="175"/>
      <c r="MC184" s="174">
        <v>160</v>
      </c>
      <c r="MD184" s="573"/>
      <c r="ME184" s="175"/>
      <c r="MF184" s="174">
        <v>160</v>
      </c>
      <c r="MG184" s="573"/>
      <c r="MH184" s="175"/>
      <c r="MI184" s="174">
        <v>160</v>
      </c>
      <c r="MJ184" s="573"/>
      <c r="MK184" s="175"/>
      <c r="ML184" s="174">
        <v>160</v>
      </c>
      <c r="MM184" s="573"/>
      <c r="MN184" s="175"/>
      <c r="MO184" s="174">
        <v>160</v>
      </c>
      <c r="MP184" s="573"/>
      <c r="MQ184" s="175"/>
      <c r="MR184" s="174">
        <v>160</v>
      </c>
      <c r="MS184" s="573"/>
      <c r="MT184" s="175"/>
      <c r="MU184" s="278">
        <f t="shared" si="158"/>
        <v>0</v>
      </c>
      <c r="MV184" s="279">
        <f t="shared" si="159"/>
        <v>0</v>
      </c>
      <c r="MW184" s="280">
        <f t="shared" si="160"/>
        <v>0</v>
      </c>
      <c r="MX184" s="281">
        <f t="shared" si="161"/>
        <v>0</v>
      </c>
      <c r="MY184" s="1"/>
      <c r="MZ184" s="1"/>
      <c r="NA184" s="174">
        <v>160</v>
      </c>
      <c r="NB184" s="573"/>
      <c r="NC184" s="175"/>
      <c r="ND184" s="174">
        <v>160</v>
      </c>
      <c r="NE184" s="573"/>
      <c r="NF184" s="175"/>
      <c r="NG184" s="174">
        <v>160</v>
      </c>
      <c r="NH184" s="573"/>
      <c r="NI184" s="175"/>
      <c r="NJ184" s="174">
        <v>160</v>
      </c>
      <c r="NK184" s="573"/>
      <c r="NL184" s="175"/>
      <c r="NM184" s="174">
        <v>160</v>
      </c>
      <c r="NN184" s="573"/>
      <c r="NO184" s="175"/>
      <c r="NP184" s="174">
        <v>160</v>
      </c>
      <c r="NQ184" s="573"/>
      <c r="NR184" s="175"/>
      <c r="NS184" s="174">
        <v>160</v>
      </c>
      <c r="NT184" s="573"/>
      <c r="NU184" s="175"/>
      <c r="NV184" s="174">
        <v>160</v>
      </c>
      <c r="NW184" s="573"/>
      <c r="NX184" s="175"/>
      <c r="NY184" s="174">
        <v>160</v>
      </c>
      <c r="NZ184" s="573"/>
      <c r="OA184" s="175"/>
      <c r="OB184" s="174">
        <v>160</v>
      </c>
      <c r="OC184" s="573"/>
      <c r="OD184" s="175"/>
      <c r="OE184" s="174">
        <v>160</v>
      </c>
      <c r="OF184" s="573"/>
      <c r="OG184" s="175"/>
      <c r="OH184" s="174">
        <v>160</v>
      </c>
      <c r="OI184" s="573"/>
      <c r="OJ184" s="175"/>
      <c r="OK184" s="278">
        <f t="shared" si="162"/>
        <v>0</v>
      </c>
      <c r="OL184" s="279">
        <f t="shared" si="163"/>
        <v>0</v>
      </c>
      <c r="OM184" s="280">
        <f t="shared" si="164"/>
        <v>0</v>
      </c>
      <c r="ON184" s="281">
        <f t="shared" si="165"/>
        <v>0</v>
      </c>
      <c r="OO184" s="1"/>
      <c r="OP184" s="1"/>
      <c r="OQ184" s="571" t="s">
        <v>297</v>
      </c>
      <c r="OR184" s="577">
        <v>160</v>
      </c>
      <c r="OS184" s="573"/>
      <c r="OT184" s="175"/>
      <c r="OU184" s="278">
        <f t="shared" si="166"/>
        <v>0</v>
      </c>
      <c r="OV184" s="281">
        <f t="shared" si="167"/>
        <v>0</v>
      </c>
      <c r="OW184" s="280">
        <f t="shared" si="168"/>
        <v>0</v>
      </c>
      <c r="OX184" s="281">
        <f t="shared" si="169"/>
        <v>0</v>
      </c>
      <c r="OY184" s="574"/>
      <c r="OZ184" s="1"/>
      <c r="PA184" s="1"/>
      <c r="PB184" s="274">
        <f t="shared" si="196"/>
        <v>0</v>
      </c>
      <c r="PC184" s="275">
        <f t="shared" si="197"/>
        <v>0</v>
      </c>
      <c r="PD184" s="280">
        <f t="shared" si="198"/>
        <v>0</v>
      </c>
      <c r="PE184" s="281">
        <f t="shared" si="199"/>
        <v>0</v>
      </c>
      <c r="PF184" s="276">
        <f t="shared" si="200"/>
        <v>0</v>
      </c>
      <c r="PG184" s="277">
        <f t="shared" si="201"/>
        <v>0</v>
      </c>
      <c r="PH184" s="280">
        <f t="shared" si="202"/>
        <v>0</v>
      </c>
      <c r="PI184" s="279">
        <f t="shared" si="203"/>
        <v>0</v>
      </c>
      <c r="PJ184" s="406">
        <f t="shared" si="204"/>
        <v>0</v>
      </c>
      <c r="PK184" s="368">
        <f t="shared" si="205"/>
        <v>0</v>
      </c>
      <c r="PL184" s="409" t="s">
        <v>338</v>
      </c>
      <c r="PM184" s="373" t="s">
        <v>338</v>
      </c>
      <c r="PN184" s="406">
        <f t="shared" si="206"/>
        <v>0</v>
      </c>
      <c r="PO184" s="368">
        <f t="shared" si="207"/>
        <v>0</v>
      </c>
      <c r="PR184" s="1"/>
    </row>
    <row r="185" spans="2:434" s="26" customFormat="1" ht="16.5" customHeight="1" x14ac:dyDescent="0.25">
      <c r="B185" s="118" t="s">
        <v>368</v>
      </c>
      <c r="C185" s="1094"/>
      <c r="D185" s="1095"/>
      <c r="E185" s="320"/>
      <c r="F185" s="656">
        <v>1</v>
      </c>
      <c r="G185" s="321"/>
      <c r="H185" s="122"/>
      <c r="I185" s="112">
        <f>INT(ROUND(F185,2)*(IF(RIGHT(G185,1)="*",data!$J$3*H185+(IF(H185&gt;0, data!$K$3,0)),(IF(G185&gt;0,data!$J$3*RIGHT(G185,5)+data!$K$3,0)))))</f>
        <v>0</v>
      </c>
      <c r="J185" s="112">
        <f t="shared" si="211"/>
        <v>0</v>
      </c>
      <c r="K185" s="112"/>
      <c r="L185" s="317"/>
      <c r="M185" s="316"/>
      <c r="N185" s="112">
        <f>INT(ROUND(F185,2)*(IF(J185&gt;0,(IF(L185="ano",data!$J$6,0)),0)))</f>
        <v>0</v>
      </c>
      <c r="O185" s="114">
        <f t="shared" si="208"/>
        <v>0</v>
      </c>
      <c r="P185" s="123">
        <f t="shared" si="209"/>
        <v>0</v>
      </c>
      <c r="R185" s="116" t="str">
        <f t="shared" si="194"/>
        <v/>
      </c>
      <c r="S185" s="688"/>
      <c r="T185" s="117" t="s">
        <v>338</v>
      </c>
      <c r="U185" s="377" t="str">
        <f t="shared" si="195"/>
        <v/>
      </c>
      <c r="V185" s="26">
        <f t="shared" si="210"/>
        <v>0</v>
      </c>
      <c r="W185" s="26">
        <f t="shared" si="212"/>
        <v>0</v>
      </c>
      <c r="X185" s="26">
        <f>IF(OR(G185=data!$I$18,G185=data!$I$19,G185=data!$I$20,G185=data!$I$21,G185=data!$I$22,G185=data!$I$23,G185=data!$I$24,G185=data!$I$25,G185=data!$I$26,G185=data!$I$27,G185=data!$I$28,G185=data!$I$29,G185=data!$I$30,G185=data!$I$31,G185=data!$I$32,G185=data!$I$33,G185=data!$I$34,G185=data!$I$35,G185=data!$I$36,G185=data!$I$37,G185=data!$I$38,G185=data!$I$39,G185=data!$I$40,G185=data!$I$41,G185=data!$I$42,G185=data!$I$43,G185=data!$I$44),1,0)</f>
        <v>0</v>
      </c>
      <c r="Z185" s="176" t="s">
        <v>297</v>
      </c>
      <c r="AA185" s="10"/>
      <c r="AB185" s="10"/>
      <c r="AC185" s="168">
        <v>160</v>
      </c>
      <c r="AD185" s="328"/>
      <c r="AE185" s="223"/>
      <c r="AF185" s="168">
        <v>160</v>
      </c>
      <c r="AG185" s="328"/>
      <c r="AH185" s="223"/>
      <c r="AI185" s="168">
        <v>160</v>
      </c>
      <c r="AJ185" s="328"/>
      <c r="AK185" s="223"/>
      <c r="AL185" s="168">
        <v>160</v>
      </c>
      <c r="AM185" s="328"/>
      <c r="AN185" s="223"/>
      <c r="AO185" s="168">
        <v>160</v>
      </c>
      <c r="AP185" s="328"/>
      <c r="AQ185" s="223"/>
      <c r="AR185" s="168">
        <v>160</v>
      </c>
      <c r="AS185" s="328"/>
      <c r="AT185" s="223"/>
      <c r="AU185" s="168">
        <v>160</v>
      </c>
      <c r="AV185" s="328"/>
      <c r="AW185" s="223"/>
      <c r="AX185" s="168">
        <v>160</v>
      </c>
      <c r="AY185" s="328"/>
      <c r="AZ185" s="223"/>
      <c r="BA185" s="168">
        <v>160</v>
      </c>
      <c r="BB185" s="328"/>
      <c r="BC185" s="223"/>
      <c r="BD185" s="168">
        <v>160</v>
      </c>
      <c r="BE185" s="328"/>
      <c r="BF185" s="223"/>
      <c r="BG185" s="168">
        <v>160</v>
      </c>
      <c r="BH185" s="328"/>
      <c r="BI185" s="223"/>
      <c r="BJ185" s="168">
        <v>160</v>
      </c>
      <c r="BK185" s="328"/>
      <c r="BL185" s="223"/>
      <c r="BM185" s="280">
        <f t="shared" si="130"/>
        <v>0</v>
      </c>
      <c r="BN185" s="279">
        <f t="shared" si="131"/>
        <v>0</v>
      </c>
      <c r="BO185" s="280">
        <f t="shared" si="132"/>
        <v>0</v>
      </c>
      <c r="BP185" s="281">
        <f t="shared" si="133"/>
        <v>0</v>
      </c>
      <c r="BQ185" s="1"/>
      <c r="BR185" s="1"/>
      <c r="BS185" s="164">
        <v>160</v>
      </c>
      <c r="BT185" s="327"/>
      <c r="BU185" s="177"/>
      <c r="BV185" s="164">
        <v>160</v>
      </c>
      <c r="BW185" s="327"/>
      <c r="BX185" s="177"/>
      <c r="BY185" s="164">
        <v>160</v>
      </c>
      <c r="BZ185" s="327"/>
      <c r="CA185" s="177"/>
      <c r="CB185" s="164">
        <v>160</v>
      </c>
      <c r="CC185" s="327"/>
      <c r="CD185" s="177"/>
      <c r="CE185" s="164">
        <v>160</v>
      </c>
      <c r="CF185" s="327"/>
      <c r="CG185" s="177"/>
      <c r="CH185" s="164">
        <v>160</v>
      </c>
      <c r="CI185" s="327"/>
      <c r="CJ185" s="177"/>
      <c r="CK185" s="164">
        <v>160</v>
      </c>
      <c r="CL185" s="327"/>
      <c r="CM185" s="177"/>
      <c r="CN185" s="164">
        <v>160</v>
      </c>
      <c r="CO185" s="327"/>
      <c r="CP185" s="177"/>
      <c r="CQ185" s="164">
        <v>160</v>
      </c>
      <c r="CR185" s="327"/>
      <c r="CS185" s="177"/>
      <c r="CT185" s="164">
        <v>160</v>
      </c>
      <c r="CU185" s="327"/>
      <c r="CV185" s="177"/>
      <c r="CW185" s="164">
        <v>160</v>
      </c>
      <c r="CX185" s="327"/>
      <c r="CY185" s="177"/>
      <c r="CZ185" s="164">
        <v>160</v>
      </c>
      <c r="DA185" s="327"/>
      <c r="DB185" s="177"/>
      <c r="DC185" s="278">
        <f t="shared" si="134"/>
        <v>0</v>
      </c>
      <c r="DD185" s="279">
        <f t="shared" si="135"/>
        <v>0</v>
      </c>
      <c r="DE185" s="280">
        <f t="shared" si="136"/>
        <v>0</v>
      </c>
      <c r="DF185" s="281">
        <f t="shared" si="137"/>
        <v>0</v>
      </c>
      <c r="DG185" s="1"/>
      <c r="DH185" s="1"/>
      <c r="DI185" s="164">
        <v>160</v>
      </c>
      <c r="DJ185" s="327"/>
      <c r="DK185" s="177"/>
      <c r="DL185" s="164">
        <v>160</v>
      </c>
      <c r="DM185" s="327"/>
      <c r="DN185" s="177"/>
      <c r="DO185" s="164">
        <v>160</v>
      </c>
      <c r="DP185" s="327"/>
      <c r="DQ185" s="177"/>
      <c r="DR185" s="164">
        <v>160</v>
      </c>
      <c r="DS185" s="327"/>
      <c r="DT185" s="177"/>
      <c r="DU185" s="164">
        <v>160</v>
      </c>
      <c r="DV185" s="327"/>
      <c r="DW185" s="177"/>
      <c r="DX185" s="164">
        <v>160</v>
      </c>
      <c r="DY185" s="327"/>
      <c r="DZ185" s="177"/>
      <c r="EA185" s="164">
        <v>160</v>
      </c>
      <c r="EB185" s="327"/>
      <c r="EC185" s="177"/>
      <c r="ED185" s="164">
        <v>160</v>
      </c>
      <c r="EE185" s="327"/>
      <c r="EF185" s="177"/>
      <c r="EG185" s="164">
        <v>160</v>
      </c>
      <c r="EH185" s="327"/>
      <c r="EI185" s="177"/>
      <c r="EJ185" s="164">
        <v>160</v>
      </c>
      <c r="EK185" s="327"/>
      <c r="EL185" s="177"/>
      <c r="EM185" s="164">
        <v>160</v>
      </c>
      <c r="EN185" s="327"/>
      <c r="EO185" s="177"/>
      <c r="EP185" s="164">
        <v>160</v>
      </c>
      <c r="EQ185" s="327"/>
      <c r="ER185" s="177"/>
      <c r="ES185" s="278">
        <f t="shared" si="138"/>
        <v>0</v>
      </c>
      <c r="ET185" s="279">
        <f t="shared" si="139"/>
        <v>0</v>
      </c>
      <c r="EU185" s="280">
        <f t="shared" si="140"/>
        <v>0</v>
      </c>
      <c r="EV185" s="281">
        <f t="shared" si="141"/>
        <v>0</v>
      </c>
      <c r="EW185" s="1"/>
      <c r="EX185" s="1"/>
      <c r="EY185" s="164">
        <v>160</v>
      </c>
      <c r="EZ185" s="327"/>
      <c r="FA185" s="177"/>
      <c r="FB185" s="164">
        <v>160</v>
      </c>
      <c r="FC185" s="327"/>
      <c r="FD185" s="177"/>
      <c r="FE185" s="164">
        <v>160</v>
      </c>
      <c r="FF185" s="327"/>
      <c r="FG185" s="177"/>
      <c r="FH185" s="164">
        <v>160</v>
      </c>
      <c r="FI185" s="327"/>
      <c r="FJ185" s="177"/>
      <c r="FK185" s="164">
        <v>160</v>
      </c>
      <c r="FL185" s="327"/>
      <c r="FM185" s="177"/>
      <c r="FN185" s="164">
        <v>160</v>
      </c>
      <c r="FO185" s="327"/>
      <c r="FP185" s="177"/>
      <c r="FQ185" s="164">
        <v>160</v>
      </c>
      <c r="FR185" s="327"/>
      <c r="FS185" s="177"/>
      <c r="FT185" s="164">
        <v>160</v>
      </c>
      <c r="FU185" s="327"/>
      <c r="FV185" s="177"/>
      <c r="FW185" s="164">
        <v>160</v>
      </c>
      <c r="FX185" s="327"/>
      <c r="FY185" s="177"/>
      <c r="FZ185" s="164">
        <v>160</v>
      </c>
      <c r="GA185" s="327"/>
      <c r="GB185" s="177"/>
      <c r="GC185" s="164">
        <v>160</v>
      </c>
      <c r="GD185" s="327"/>
      <c r="GE185" s="177"/>
      <c r="GF185" s="164">
        <v>160</v>
      </c>
      <c r="GG185" s="327"/>
      <c r="GH185" s="177"/>
      <c r="GI185" s="278">
        <f t="shared" si="142"/>
        <v>0</v>
      </c>
      <c r="GJ185" s="279">
        <f t="shared" si="143"/>
        <v>0</v>
      </c>
      <c r="GK185" s="280">
        <f t="shared" si="144"/>
        <v>0</v>
      </c>
      <c r="GL185" s="281">
        <f t="shared" si="145"/>
        <v>0</v>
      </c>
      <c r="GM185" s="1"/>
      <c r="GN185" s="1"/>
      <c r="GO185" s="164">
        <v>160</v>
      </c>
      <c r="GP185" s="327"/>
      <c r="GQ185" s="177"/>
      <c r="GR185" s="164">
        <v>160</v>
      </c>
      <c r="GS185" s="327"/>
      <c r="GT185" s="177"/>
      <c r="GU185" s="164">
        <v>160</v>
      </c>
      <c r="GV185" s="327"/>
      <c r="GW185" s="177"/>
      <c r="GX185" s="164">
        <v>160</v>
      </c>
      <c r="GY185" s="327"/>
      <c r="GZ185" s="177"/>
      <c r="HA185" s="164">
        <v>160</v>
      </c>
      <c r="HB185" s="327"/>
      <c r="HC185" s="177"/>
      <c r="HD185" s="164">
        <v>160</v>
      </c>
      <c r="HE185" s="327"/>
      <c r="HF185" s="177"/>
      <c r="HG185" s="164">
        <v>160</v>
      </c>
      <c r="HH185" s="327"/>
      <c r="HI185" s="177"/>
      <c r="HJ185" s="164">
        <v>160</v>
      </c>
      <c r="HK185" s="327"/>
      <c r="HL185" s="177"/>
      <c r="HM185" s="164">
        <v>160</v>
      </c>
      <c r="HN185" s="327"/>
      <c r="HO185" s="177"/>
      <c r="HP185" s="164">
        <v>160</v>
      </c>
      <c r="HQ185" s="327"/>
      <c r="HR185" s="177"/>
      <c r="HS185" s="164">
        <v>160</v>
      </c>
      <c r="HT185" s="327"/>
      <c r="HU185" s="177"/>
      <c r="HV185" s="164">
        <v>160</v>
      </c>
      <c r="HW185" s="327"/>
      <c r="HX185" s="177"/>
      <c r="HY185" s="278">
        <f t="shared" si="146"/>
        <v>0</v>
      </c>
      <c r="HZ185" s="279">
        <f t="shared" si="147"/>
        <v>0</v>
      </c>
      <c r="IA185" s="280">
        <f t="shared" si="148"/>
        <v>0</v>
      </c>
      <c r="IB185" s="281">
        <f t="shared" si="149"/>
        <v>0</v>
      </c>
      <c r="IC185" s="1"/>
      <c r="ID185" s="1"/>
      <c r="IE185" s="164">
        <v>160</v>
      </c>
      <c r="IF185" s="327"/>
      <c r="IG185" s="177"/>
      <c r="IH185" s="164">
        <v>160</v>
      </c>
      <c r="II185" s="327"/>
      <c r="IJ185" s="177"/>
      <c r="IK185" s="164">
        <v>160</v>
      </c>
      <c r="IL185" s="327"/>
      <c r="IM185" s="177"/>
      <c r="IN185" s="164">
        <v>160</v>
      </c>
      <c r="IO185" s="327"/>
      <c r="IP185" s="177"/>
      <c r="IQ185" s="164">
        <v>160</v>
      </c>
      <c r="IR185" s="327"/>
      <c r="IS185" s="177"/>
      <c r="IT185" s="164">
        <v>160</v>
      </c>
      <c r="IU185" s="327"/>
      <c r="IV185" s="177"/>
      <c r="IW185" s="164">
        <v>160</v>
      </c>
      <c r="IX185" s="327"/>
      <c r="IY185" s="177"/>
      <c r="IZ185" s="164">
        <v>160</v>
      </c>
      <c r="JA185" s="327"/>
      <c r="JB185" s="177"/>
      <c r="JC185" s="164">
        <v>160</v>
      </c>
      <c r="JD185" s="327"/>
      <c r="JE185" s="177"/>
      <c r="JF185" s="164">
        <v>160</v>
      </c>
      <c r="JG185" s="327"/>
      <c r="JH185" s="177"/>
      <c r="JI185" s="164">
        <v>160</v>
      </c>
      <c r="JJ185" s="327"/>
      <c r="JK185" s="177"/>
      <c r="JL185" s="164">
        <v>160</v>
      </c>
      <c r="JM185" s="327"/>
      <c r="JN185" s="177"/>
      <c r="JO185" s="278">
        <f t="shared" si="150"/>
        <v>0</v>
      </c>
      <c r="JP185" s="279">
        <f t="shared" si="151"/>
        <v>0</v>
      </c>
      <c r="JQ185" s="280">
        <f t="shared" si="152"/>
        <v>0</v>
      </c>
      <c r="JR185" s="281">
        <f t="shared" si="153"/>
        <v>0</v>
      </c>
      <c r="JS185" s="1"/>
      <c r="JT185" s="1"/>
      <c r="JU185" s="164">
        <v>160</v>
      </c>
      <c r="JV185" s="327"/>
      <c r="JW185" s="177"/>
      <c r="JX185" s="164">
        <v>160</v>
      </c>
      <c r="JY185" s="327"/>
      <c r="JZ185" s="177"/>
      <c r="KA185" s="164">
        <v>160</v>
      </c>
      <c r="KB185" s="327"/>
      <c r="KC185" s="177"/>
      <c r="KD185" s="164">
        <v>160</v>
      </c>
      <c r="KE185" s="327"/>
      <c r="KF185" s="177"/>
      <c r="KG185" s="164">
        <v>160</v>
      </c>
      <c r="KH185" s="327"/>
      <c r="KI185" s="177"/>
      <c r="KJ185" s="164">
        <v>160</v>
      </c>
      <c r="KK185" s="327"/>
      <c r="KL185" s="177"/>
      <c r="KM185" s="164">
        <v>160</v>
      </c>
      <c r="KN185" s="327"/>
      <c r="KO185" s="177"/>
      <c r="KP185" s="164">
        <v>160</v>
      </c>
      <c r="KQ185" s="327"/>
      <c r="KR185" s="177"/>
      <c r="KS185" s="164">
        <v>160</v>
      </c>
      <c r="KT185" s="327"/>
      <c r="KU185" s="177"/>
      <c r="KV185" s="164">
        <v>160</v>
      </c>
      <c r="KW185" s="327"/>
      <c r="KX185" s="177"/>
      <c r="KY185" s="164">
        <v>160</v>
      </c>
      <c r="KZ185" s="327"/>
      <c r="LA185" s="177"/>
      <c r="LB185" s="164">
        <v>160</v>
      </c>
      <c r="LC185" s="327"/>
      <c r="LD185" s="177"/>
      <c r="LE185" s="278">
        <f t="shared" si="154"/>
        <v>0</v>
      </c>
      <c r="LF185" s="279">
        <f t="shared" si="155"/>
        <v>0</v>
      </c>
      <c r="LG185" s="280">
        <f t="shared" si="156"/>
        <v>0</v>
      </c>
      <c r="LH185" s="281">
        <f t="shared" si="157"/>
        <v>0</v>
      </c>
      <c r="LI185" s="1"/>
      <c r="LJ185" s="1"/>
      <c r="LK185" s="164">
        <v>160</v>
      </c>
      <c r="LL185" s="327"/>
      <c r="LM185" s="177"/>
      <c r="LN185" s="164">
        <v>160</v>
      </c>
      <c r="LO185" s="327"/>
      <c r="LP185" s="177"/>
      <c r="LQ185" s="164">
        <v>160</v>
      </c>
      <c r="LR185" s="327"/>
      <c r="LS185" s="177"/>
      <c r="LT185" s="164">
        <v>160</v>
      </c>
      <c r="LU185" s="327"/>
      <c r="LV185" s="177"/>
      <c r="LW185" s="164">
        <v>160</v>
      </c>
      <c r="LX185" s="327"/>
      <c r="LY185" s="177"/>
      <c r="LZ185" s="164">
        <v>160</v>
      </c>
      <c r="MA185" s="327"/>
      <c r="MB185" s="177"/>
      <c r="MC185" s="164">
        <v>160</v>
      </c>
      <c r="MD185" s="327"/>
      <c r="ME185" s="177"/>
      <c r="MF185" s="164">
        <v>160</v>
      </c>
      <c r="MG185" s="327"/>
      <c r="MH185" s="177"/>
      <c r="MI185" s="164">
        <v>160</v>
      </c>
      <c r="MJ185" s="327"/>
      <c r="MK185" s="177"/>
      <c r="ML185" s="164">
        <v>160</v>
      </c>
      <c r="MM185" s="327"/>
      <c r="MN185" s="177"/>
      <c r="MO185" s="164">
        <v>160</v>
      </c>
      <c r="MP185" s="327"/>
      <c r="MQ185" s="177"/>
      <c r="MR185" s="164">
        <v>160</v>
      </c>
      <c r="MS185" s="327"/>
      <c r="MT185" s="177"/>
      <c r="MU185" s="278">
        <f t="shared" si="158"/>
        <v>0</v>
      </c>
      <c r="MV185" s="279">
        <f t="shared" si="159"/>
        <v>0</v>
      </c>
      <c r="MW185" s="280">
        <f t="shared" si="160"/>
        <v>0</v>
      </c>
      <c r="MX185" s="281">
        <f t="shared" si="161"/>
        <v>0</v>
      </c>
      <c r="MY185" s="1"/>
      <c r="MZ185" s="1"/>
      <c r="NA185" s="164">
        <v>160</v>
      </c>
      <c r="NB185" s="327"/>
      <c r="NC185" s="177"/>
      <c r="ND185" s="164">
        <v>160</v>
      </c>
      <c r="NE185" s="327"/>
      <c r="NF185" s="177"/>
      <c r="NG185" s="164">
        <v>160</v>
      </c>
      <c r="NH185" s="327"/>
      <c r="NI185" s="177"/>
      <c r="NJ185" s="164">
        <v>160</v>
      </c>
      <c r="NK185" s="327"/>
      <c r="NL185" s="177"/>
      <c r="NM185" s="164">
        <v>160</v>
      </c>
      <c r="NN185" s="327"/>
      <c r="NO185" s="177"/>
      <c r="NP185" s="164">
        <v>160</v>
      </c>
      <c r="NQ185" s="327"/>
      <c r="NR185" s="177"/>
      <c r="NS185" s="164">
        <v>160</v>
      </c>
      <c r="NT185" s="327"/>
      <c r="NU185" s="177"/>
      <c r="NV185" s="164">
        <v>160</v>
      </c>
      <c r="NW185" s="327"/>
      <c r="NX185" s="177"/>
      <c r="NY185" s="164">
        <v>160</v>
      </c>
      <c r="NZ185" s="327"/>
      <c r="OA185" s="177"/>
      <c r="OB185" s="164">
        <v>160</v>
      </c>
      <c r="OC185" s="327"/>
      <c r="OD185" s="177"/>
      <c r="OE185" s="164">
        <v>160</v>
      </c>
      <c r="OF185" s="327"/>
      <c r="OG185" s="177"/>
      <c r="OH185" s="164">
        <v>160</v>
      </c>
      <c r="OI185" s="327"/>
      <c r="OJ185" s="177"/>
      <c r="OK185" s="278">
        <f t="shared" si="162"/>
        <v>0</v>
      </c>
      <c r="OL185" s="279">
        <f t="shared" si="163"/>
        <v>0</v>
      </c>
      <c r="OM185" s="280">
        <f t="shared" si="164"/>
        <v>0</v>
      </c>
      <c r="ON185" s="281">
        <f t="shared" si="165"/>
        <v>0</v>
      </c>
      <c r="OO185" s="1"/>
      <c r="OP185" s="1"/>
      <c r="OQ185" s="283" t="s">
        <v>297</v>
      </c>
      <c r="OR185" s="354">
        <v>160</v>
      </c>
      <c r="OS185" s="327"/>
      <c r="OT185" s="177"/>
      <c r="OU185" s="278">
        <f t="shared" si="166"/>
        <v>0</v>
      </c>
      <c r="OV185" s="281">
        <f t="shared" si="167"/>
        <v>0</v>
      </c>
      <c r="OW185" s="280">
        <f t="shared" si="168"/>
        <v>0</v>
      </c>
      <c r="OX185" s="281">
        <f t="shared" si="169"/>
        <v>0</v>
      </c>
      <c r="OY185" s="293"/>
      <c r="OZ185" s="1"/>
      <c r="PA185" s="1"/>
      <c r="PB185" s="274">
        <f t="shared" si="196"/>
        <v>0</v>
      </c>
      <c r="PC185" s="275">
        <f t="shared" si="197"/>
        <v>0</v>
      </c>
      <c r="PD185" s="280">
        <f t="shared" si="198"/>
        <v>0</v>
      </c>
      <c r="PE185" s="281">
        <f t="shared" si="199"/>
        <v>0</v>
      </c>
      <c r="PF185" s="276">
        <f t="shared" si="200"/>
        <v>0</v>
      </c>
      <c r="PG185" s="277">
        <f t="shared" si="201"/>
        <v>0</v>
      </c>
      <c r="PH185" s="280">
        <f t="shared" si="202"/>
        <v>0</v>
      </c>
      <c r="PI185" s="279">
        <f t="shared" si="203"/>
        <v>0</v>
      </c>
      <c r="PJ185" s="406">
        <f t="shared" si="204"/>
        <v>0</v>
      </c>
      <c r="PK185" s="368">
        <f t="shared" si="205"/>
        <v>0</v>
      </c>
      <c r="PL185" s="409" t="s">
        <v>338</v>
      </c>
      <c r="PM185" s="373" t="s">
        <v>338</v>
      </c>
      <c r="PN185" s="406">
        <f t="shared" si="206"/>
        <v>0</v>
      </c>
      <c r="PO185" s="368">
        <f t="shared" si="207"/>
        <v>0</v>
      </c>
      <c r="PR185" s="1"/>
    </row>
    <row r="186" spans="2:434" s="26" customFormat="1" ht="15" hidden="1" customHeight="1" x14ac:dyDescent="0.25">
      <c r="B186" s="118"/>
      <c r="C186" s="1092"/>
      <c r="D186" s="1093"/>
      <c r="E186" s="590"/>
      <c r="F186" s="656"/>
      <c r="G186" s="591"/>
      <c r="H186" s="119"/>
      <c r="I186" s="112">
        <f>INT(ROUND(F186,2)*(IF(RIGHT(G186,1)="*",data!$J$3*H186+(IF(H186&gt;0, data!$K$3,0)),(IF(G186&gt;0,data!$J$3*RIGHT(G186,5)+data!$K$3,0)))))</f>
        <v>0</v>
      </c>
      <c r="J186" s="112">
        <f t="shared" si="211"/>
        <v>0</v>
      </c>
      <c r="K186" s="112"/>
      <c r="L186" s="537"/>
      <c r="M186" s="536"/>
      <c r="N186" s="112">
        <f>INT(ROUND(F186,2)*(IF(J186&gt;0,(IF(L186="ano",data!$J$6,0)),0)))</f>
        <v>0</v>
      </c>
      <c r="O186" s="114">
        <f t="shared" si="208"/>
        <v>0</v>
      </c>
      <c r="P186" s="123">
        <f t="shared" si="209"/>
        <v>0</v>
      </c>
      <c r="R186" s="116" t="str">
        <f t="shared" si="194"/>
        <v/>
      </c>
      <c r="S186" s="688"/>
      <c r="T186" s="117" t="s">
        <v>338</v>
      </c>
      <c r="U186" s="377" t="str">
        <f t="shared" si="195"/>
        <v/>
      </c>
      <c r="V186" s="26">
        <f t="shared" si="210"/>
        <v>0</v>
      </c>
      <c r="W186" s="26">
        <f t="shared" si="212"/>
        <v>0</v>
      </c>
      <c r="X186" s="26">
        <f>IF(OR(G186=data!$I$18,G186=data!$I$19,G186=data!$I$20,G186=data!$I$21,G186=data!$I$22,G186=data!$I$23,G186=data!$I$24,G186=data!$I$25,G186=data!$I$26,G186=data!$I$27,G186=data!$I$28,G186=data!$I$29,G186=data!$I$30,G186=data!$I$31,G186=data!$I$32,G186=data!$I$33,G186=data!$I$34,G186=data!$I$35,G186=data!$I$36,G186=data!$I$37,G186=data!$I$38,G186=data!$I$39,G186=data!$I$40,G186=data!$I$41,G186=data!$I$42,G186=data!$I$43,G186=data!$I$44),1,0)</f>
        <v>0</v>
      </c>
      <c r="Z186" s="173" t="s">
        <v>297</v>
      </c>
      <c r="AA186" s="10"/>
      <c r="AB186" s="10"/>
      <c r="AC186" s="560">
        <v>160</v>
      </c>
      <c r="AD186" s="561"/>
      <c r="AE186" s="562"/>
      <c r="AF186" s="560">
        <v>160</v>
      </c>
      <c r="AG186" s="561"/>
      <c r="AH186" s="562"/>
      <c r="AI186" s="560">
        <v>160</v>
      </c>
      <c r="AJ186" s="561"/>
      <c r="AK186" s="562"/>
      <c r="AL186" s="560">
        <v>160</v>
      </c>
      <c r="AM186" s="561"/>
      <c r="AN186" s="562"/>
      <c r="AO186" s="560">
        <v>160</v>
      </c>
      <c r="AP186" s="561"/>
      <c r="AQ186" s="562"/>
      <c r="AR186" s="560">
        <v>160</v>
      </c>
      <c r="AS186" s="561"/>
      <c r="AT186" s="562"/>
      <c r="AU186" s="560">
        <v>160</v>
      </c>
      <c r="AV186" s="561"/>
      <c r="AW186" s="562"/>
      <c r="AX186" s="560">
        <v>160</v>
      </c>
      <c r="AY186" s="561"/>
      <c r="AZ186" s="562"/>
      <c r="BA186" s="560">
        <v>160</v>
      </c>
      <c r="BB186" s="561"/>
      <c r="BC186" s="562"/>
      <c r="BD186" s="560">
        <v>160</v>
      </c>
      <c r="BE186" s="561"/>
      <c r="BF186" s="562"/>
      <c r="BG186" s="560">
        <v>160</v>
      </c>
      <c r="BH186" s="561"/>
      <c r="BI186" s="562"/>
      <c r="BJ186" s="560">
        <v>160</v>
      </c>
      <c r="BK186" s="561"/>
      <c r="BL186" s="562"/>
      <c r="BM186" s="280">
        <f t="shared" si="130"/>
        <v>0</v>
      </c>
      <c r="BN186" s="279">
        <f t="shared" si="131"/>
        <v>0</v>
      </c>
      <c r="BO186" s="280">
        <f t="shared" si="132"/>
        <v>0</v>
      </c>
      <c r="BP186" s="281">
        <f t="shared" si="133"/>
        <v>0</v>
      </c>
      <c r="BQ186" s="1"/>
      <c r="BR186" s="1"/>
      <c r="BS186" s="174">
        <v>160</v>
      </c>
      <c r="BT186" s="573"/>
      <c r="BU186" s="175"/>
      <c r="BV186" s="174">
        <v>160</v>
      </c>
      <c r="BW186" s="573"/>
      <c r="BX186" s="175"/>
      <c r="BY186" s="174">
        <v>160</v>
      </c>
      <c r="BZ186" s="573"/>
      <c r="CA186" s="175"/>
      <c r="CB186" s="174">
        <v>160</v>
      </c>
      <c r="CC186" s="573"/>
      <c r="CD186" s="175"/>
      <c r="CE186" s="174">
        <v>160</v>
      </c>
      <c r="CF186" s="573"/>
      <c r="CG186" s="175"/>
      <c r="CH186" s="174">
        <v>160</v>
      </c>
      <c r="CI186" s="573"/>
      <c r="CJ186" s="175"/>
      <c r="CK186" s="174">
        <v>160</v>
      </c>
      <c r="CL186" s="573"/>
      <c r="CM186" s="175"/>
      <c r="CN186" s="174">
        <v>160</v>
      </c>
      <c r="CO186" s="573"/>
      <c r="CP186" s="175"/>
      <c r="CQ186" s="174">
        <v>160</v>
      </c>
      <c r="CR186" s="573"/>
      <c r="CS186" s="175"/>
      <c r="CT186" s="174">
        <v>160</v>
      </c>
      <c r="CU186" s="573"/>
      <c r="CV186" s="175"/>
      <c r="CW186" s="174">
        <v>160</v>
      </c>
      <c r="CX186" s="573"/>
      <c r="CY186" s="175"/>
      <c r="CZ186" s="174">
        <v>160</v>
      </c>
      <c r="DA186" s="573"/>
      <c r="DB186" s="175"/>
      <c r="DC186" s="278">
        <f t="shared" si="134"/>
        <v>0</v>
      </c>
      <c r="DD186" s="279">
        <f t="shared" si="135"/>
        <v>0</v>
      </c>
      <c r="DE186" s="280">
        <f t="shared" si="136"/>
        <v>0</v>
      </c>
      <c r="DF186" s="281">
        <f t="shared" si="137"/>
        <v>0</v>
      </c>
      <c r="DG186" s="1"/>
      <c r="DH186" s="1"/>
      <c r="DI186" s="174">
        <v>160</v>
      </c>
      <c r="DJ186" s="573"/>
      <c r="DK186" s="175"/>
      <c r="DL186" s="174">
        <v>160</v>
      </c>
      <c r="DM186" s="573"/>
      <c r="DN186" s="175"/>
      <c r="DO186" s="174">
        <v>160</v>
      </c>
      <c r="DP186" s="573"/>
      <c r="DQ186" s="175"/>
      <c r="DR186" s="174">
        <v>160</v>
      </c>
      <c r="DS186" s="573"/>
      <c r="DT186" s="175"/>
      <c r="DU186" s="174">
        <v>160</v>
      </c>
      <c r="DV186" s="573"/>
      <c r="DW186" s="175"/>
      <c r="DX186" s="174">
        <v>160</v>
      </c>
      <c r="DY186" s="573"/>
      <c r="DZ186" s="175"/>
      <c r="EA186" s="174">
        <v>160</v>
      </c>
      <c r="EB186" s="573"/>
      <c r="EC186" s="175"/>
      <c r="ED186" s="174">
        <v>160</v>
      </c>
      <c r="EE186" s="573"/>
      <c r="EF186" s="175"/>
      <c r="EG186" s="174">
        <v>160</v>
      </c>
      <c r="EH186" s="573"/>
      <c r="EI186" s="175"/>
      <c r="EJ186" s="174">
        <v>160</v>
      </c>
      <c r="EK186" s="573"/>
      <c r="EL186" s="175"/>
      <c r="EM186" s="174">
        <v>160</v>
      </c>
      <c r="EN186" s="573"/>
      <c r="EO186" s="175"/>
      <c r="EP186" s="174">
        <v>160</v>
      </c>
      <c r="EQ186" s="573"/>
      <c r="ER186" s="175"/>
      <c r="ES186" s="278">
        <f t="shared" si="138"/>
        <v>0</v>
      </c>
      <c r="ET186" s="279">
        <f t="shared" si="139"/>
        <v>0</v>
      </c>
      <c r="EU186" s="280">
        <f t="shared" si="140"/>
        <v>0</v>
      </c>
      <c r="EV186" s="281">
        <f t="shared" si="141"/>
        <v>0</v>
      </c>
      <c r="EW186" s="1"/>
      <c r="EX186" s="1"/>
      <c r="EY186" s="174">
        <v>160</v>
      </c>
      <c r="EZ186" s="573"/>
      <c r="FA186" s="175"/>
      <c r="FB186" s="174">
        <v>160</v>
      </c>
      <c r="FC186" s="573"/>
      <c r="FD186" s="175"/>
      <c r="FE186" s="174">
        <v>160</v>
      </c>
      <c r="FF186" s="573"/>
      <c r="FG186" s="175"/>
      <c r="FH186" s="174">
        <v>160</v>
      </c>
      <c r="FI186" s="573"/>
      <c r="FJ186" s="175"/>
      <c r="FK186" s="174">
        <v>160</v>
      </c>
      <c r="FL186" s="573"/>
      <c r="FM186" s="175"/>
      <c r="FN186" s="174">
        <v>160</v>
      </c>
      <c r="FO186" s="573"/>
      <c r="FP186" s="175"/>
      <c r="FQ186" s="174">
        <v>160</v>
      </c>
      <c r="FR186" s="573"/>
      <c r="FS186" s="175"/>
      <c r="FT186" s="174">
        <v>160</v>
      </c>
      <c r="FU186" s="573"/>
      <c r="FV186" s="175"/>
      <c r="FW186" s="174">
        <v>160</v>
      </c>
      <c r="FX186" s="573"/>
      <c r="FY186" s="175"/>
      <c r="FZ186" s="174">
        <v>160</v>
      </c>
      <c r="GA186" s="573"/>
      <c r="GB186" s="175"/>
      <c r="GC186" s="174">
        <v>160</v>
      </c>
      <c r="GD186" s="573"/>
      <c r="GE186" s="175"/>
      <c r="GF186" s="174">
        <v>160</v>
      </c>
      <c r="GG186" s="573"/>
      <c r="GH186" s="175"/>
      <c r="GI186" s="278">
        <f t="shared" si="142"/>
        <v>0</v>
      </c>
      <c r="GJ186" s="279">
        <f t="shared" si="143"/>
        <v>0</v>
      </c>
      <c r="GK186" s="280">
        <f t="shared" si="144"/>
        <v>0</v>
      </c>
      <c r="GL186" s="281">
        <f t="shared" si="145"/>
        <v>0</v>
      </c>
      <c r="GM186" s="1"/>
      <c r="GN186" s="1"/>
      <c r="GO186" s="174">
        <v>160</v>
      </c>
      <c r="GP186" s="573"/>
      <c r="GQ186" s="175"/>
      <c r="GR186" s="174">
        <v>160</v>
      </c>
      <c r="GS186" s="573"/>
      <c r="GT186" s="175"/>
      <c r="GU186" s="174">
        <v>160</v>
      </c>
      <c r="GV186" s="573"/>
      <c r="GW186" s="175"/>
      <c r="GX186" s="174">
        <v>160</v>
      </c>
      <c r="GY186" s="573"/>
      <c r="GZ186" s="175"/>
      <c r="HA186" s="174">
        <v>160</v>
      </c>
      <c r="HB186" s="573"/>
      <c r="HC186" s="175"/>
      <c r="HD186" s="174">
        <v>160</v>
      </c>
      <c r="HE186" s="573"/>
      <c r="HF186" s="175"/>
      <c r="HG186" s="174">
        <v>160</v>
      </c>
      <c r="HH186" s="573"/>
      <c r="HI186" s="175"/>
      <c r="HJ186" s="174">
        <v>160</v>
      </c>
      <c r="HK186" s="573"/>
      <c r="HL186" s="175"/>
      <c r="HM186" s="174">
        <v>160</v>
      </c>
      <c r="HN186" s="573"/>
      <c r="HO186" s="175"/>
      <c r="HP186" s="174">
        <v>160</v>
      </c>
      <c r="HQ186" s="573"/>
      <c r="HR186" s="175"/>
      <c r="HS186" s="174">
        <v>160</v>
      </c>
      <c r="HT186" s="573"/>
      <c r="HU186" s="175"/>
      <c r="HV186" s="174">
        <v>160</v>
      </c>
      <c r="HW186" s="573"/>
      <c r="HX186" s="175"/>
      <c r="HY186" s="278">
        <f t="shared" si="146"/>
        <v>0</v>
      </c>
      <c r="HZ186" s="279">
        <f t="shared" si="147"/>
        <v>0</v>
      </c>
      <c r="IA186" s="280">
        <f t="shared" si="148"/>
        <v>0</v>
      </c>
      <c r="IB186" s="281">
        <f t="shared" si="149"/>
        <v>0</v>
      </c>
      <c r="IC186" s="1"/>
      <c r="ID186" s="1"/>
      <c r="IE186" s="174">
        <v>160</v>
      </c>
      <c r="IF186" s="573"/>
      <c r="IG186" s="175"/>
      <c r="IH186" s="174">
        <v>160</v>
      </c>
      <c r="II186" s="573"/>
      <c r="IJ186" s="175"/>
      <c r="IK186" s="174">
        <v>160</v>
      </c>
      <c r="IL186" s="573"/>
      <c r="IM186" s="175"/>
      <c r="IN186" s="174">
        <v>160</v>
      </c>
      <c r="IO186" s="573"/>
      <c r="IP186" s="175"/>
      <c r="IQ186" s="174">
        <v>160</v>
      </c>
      <c r="IR186" s="573"/>
      <c r="IS186" s="175"/>
      <c r="IT186" s="174">
        <v>160</v>
      </c>
      <c r="IU186" s="573"/>
      <c r="IV186" s="175"/>
      <c r="IW186" s="174">
        <v>160</v>
      </c>
      <c r="IX186" s="573"/>
      <c r="IY186" s="175"/>
      <c r="IZ186" s="174">
        <v>160</v>
      </c>
      <c r="JA186" s="573"/>
      <c r="JB186" s="175"/>
      <c r="JC186" s="174">
        <v>160</v>
      </c>
      <c r="JD186" s="573"/>
      <c r="JE186" s="175"/>
      <c r="JF186" s="174">
        <v>160</v>
      </c>
      <c r="JG186" s="573"/>
      <c r="JH186" s="175"/>
      <c r="JI186" s="174">
        <v>160</v>
      </c>
      <c r="JJ186" s="573"/>
      <c r="JK186" s="175"/>
      <c r="JL186" s="174">
        <v>160</v>
      </c>
      <c r="JM186" s="573"/>
      <c r="JN186" s="175"/>
      <c r="JO186" s="278">
        <f t="shared" si="150"/>
        <v>0</v>
      </c>
      <c r="JP186" s="279">
        <f t="shared" si="151"/>
        <v>0</v>
      </c>
      <c r="JQ186" s="280">
        <f t="shared" si="152"/>
        <v>0</v>
      </c>
      <c r="JR186" s="281">
        <f t="shared" si="153"/>
        <v>0</v>
      </c>
      <c r="JS186" s="1"/>
      <c r="JT186" s="1"/>
      <c r="JU186" s="174">
        <v>160</v>
      </c>
      <c r="JV186" s="573"/>
      <c r="JW186" s="175"/>
      <c r="JX186" s="174">
        <v>160</v>
      </c>
      <c r="JY186" s="573"/>
      <c r="JZ186" s="175"/>
      <c r="KA186" s="174">
        <v>160</v>
      </c>
      <c r="KB186" s="573"/>
      <c r="KC186" s="175"/>
      <c r="KD186" s="174">
        <v>160</v>
      </c>
      <c r="KE186" s="573"/>
      <c r="KF186" s="175"/>
      <c r="KG186" s="174">
        <v>160</v>
      </c>
      <c r="KH186" s="573"/>
      <c r="KI186" s="175"/>
      <c r="KJ186" s="174">
        <v>160</v>
      </c>
      <c r="KK186" s="573"/>
      <c r="KL186" s="175"/>
      <c r="KM186" s="174">
        <v>160</v>
      </c>
      <c r="KN186" s="573"/>
      <c r="KO186" s="175"/>
      <c r="KP186" s="174">
        <v>160</v>
      </c>
      <c r="KQ186" s="573"/>
      <c r="KR186" s="175"/>
      <c r="KS186" s="174">
        <v>160</v>
      </c>
      <c r="KT186" s="573"/>
      <c r="KU186" s="175"/>
      <c r="KV186" s="174">
        <v>160</v>
      </c>
      <c r="KW186" s="573"/>
      <c r="KX186" s="175"/>
      <c r="KY186" s="174">
        <v>160</v>
      </c>
      <c r="KZ186" s="573"/>
      <c r="LA186" s="175"/>
      <c r="LB186" s="174">
        <v>160</v>
      </c>
      <c r="LC186" s="573"/>
      <c r="LD186" s="175"/>
      <c r="LE186" s="278">
        <f t="shared" si="154"/>
        <v>0</v>
      </c>
      <c r="LF186" s="279">
        <f t="shared" si="155"/>
        <v>0</v>
      </c>
      <c r="LG186" s="280">
        <f t="shared" si="156"/>
        <v>0</v>
      </c>
      <c r="LH186" s="281">
        <f t="shared" si="157"/>
        <v>0</v>
      </c>
      <c r="LI186" s="1"/>
      <c r="LJ186" s="1"/>
      <c r="LK186" s="174">
        <v>160</v>
      </c>
      <c r="LL186" s="573"/>
      <c r="LM186" s="175"/>
      <c r="LN186" s="174">
        <v>160</v>
      </c>
      <c r="LO186" s="573"/>
      <c r="LP186" s="175"/>
      <c r="LQ186" s="174">
        <v>160</v>
      </c>
      <c r="LR186" s="573"/>
      <c r="LS186" s="175"/>
      <c r="LT186" s="174">
        <v>160</v>
      </c>
      <c r="LU186" s="573"/>
      <c r="LV186" s="175"/>
      <c r="LW186" s="174">
        <v>160</v>
      </c>
      <c r="LX186" s="573"/>
      <c r="LY186" s="175"/>
      <c r="LZ186" s="174">
        <v>160</v>
      </c>
      <c r="MA186" s="573"/>
      <c r="MB186" s="175"/>
      <c r="MC186" s="174">
        <v>160</v>
      </c>
      <c r="MD186" s="573"/>
      <c r="ME186" s="175"/>
      <c r="MF186" s="174">
        <v>160</v>
      </c>
      <c r="MG186" s="573"/>
      <c r="MH186" s="175"/>
      <c r="MI186" s="174">
        <v>160</v>
      </c>
      <c r="MJ186" s="573"/>
      <c r="MK186" s="175"/>
      <c r="ML186" s="174">
        <v>160</v>
      </c>
      <c r="MM186" s="573"/>
      <c r="MN186" s="175"/>
      <c r="MO186" s="174">
        <v>160</v>
      </c>
      <c r="MP186" s="573"/>
      <c r="MQ186" s="175"/>
      <c r="MR186" s="174">
        <v>160</v>
      </c>
      <c r="MS186" s="573"/>
      <c r="MT186" s="175"/>
      <c r="MU186" s="278">
        <f t="shared" si="158"/>
        <v>0</v>
      </c>
      <c r="MV186" s="279">
        <f t="shared" si="159"/>
        <v>0</v>
      </c>
      <c r="MW186" s="280">
        <f t="shared" si="160"/>
        <v>0</v>
      </c>
      <c r="MX186" s="281">
        <f t="shared" si="161"/>
        <v>0</v>
      </c>
      <c r="MY186" s="1"/>
      <c r="MZ186" s="1"/>
      <c r="NA186" s="174">
        <v>160</v>
      </c>
      <c r="NB186" s="573"/>
      <c r="NC186" s="175"/>
      <c r="ND186" s="174">
        <v>160</v>
      </c>
      <c r="NE186" s="573"/>
      <c r="NF186" s="175"/>
      <c r="NG186" s="174">
        <v>160</v>
      </c>
      <c r="NH186" s="573"/>
      <c r="NI186" s="175"/>
      <c r="NJ186" s="174">
        <v>160</v>
      </c>
      <c r="NK186" s="573"/>
      <c r="NL186" s="175"/>
      <c r="NM186" s="174">
        <v>160</v>
      </c>
      <c r="NN186" s="573"/>
      <c r="NO186" s="175"/>
      <c r="NP186" s="174">
        <v>160</v>
      </c>
      <c r="NQ186" s="573"/>
      <c r="NR186" s="175"/>
      <c r="NS186" s="174">
        <v>160</v>
      </c>
      <c r="NT186" s="573"/>
      <c r="NU186" s="175"/>
      <c r="NV186" s="174">
        <v>160</v>
      </c>
      <c r="NW186" s="573"/>
      <c r="NX186" s="175"/>
      <c r="NY186" s="174">
        <v>160</v>
      </c>
      <c r="NZ186" s="573"/>
      <c r="OA186" s="175"/>
      <c r="OB186" s="174">
        <v>160</v>
      </c>
      <c r="OC186" s="573"/>
      <c r="OD186" s="175"/>
      <c r="OE186" s="174">
        <v>160</v>
      </c>
      <c r="OF186" s="573"/>
      <c r="OG186" s="175"/>
      <c r="OH186" s="174">
        <v>160</v>
      </c>
      <c r="OI186" s="573"/>
      <c r="OJ186" s="175"/>
      <c r="OK186" s="278">
        <f t="shared" si="162"/>
        <v>0</v>
      </c>
      <c r="OL186" s="279">
        <f t="shared" si="163"/>
        <v>0</v>
      </c>
      <c r="OM186" s="280">
        <f t="shared" si="164"/>
        <v>0</v>
      </c>
      <c r="ON186" s="281">
        <f t="shared" si="165"/>
        <v>0</v>
      </c>
      <c r="OO186" s="1"/>
      <c r="OP186" s="1"/>
      <c r="OQ186" s="571" t="s">
        <v>297</v>
      </c>
      <c r="OR186" s="577">
        <v>160</v>
      </c>
      <c r="OS186" s="573"/>
      <c r="OT186" s="175"/>
      <c r="OU186" s="278">
        <f t="shared" si="166"/>
        <v>0</v>
      </c>
      <c r="OV186" s="281">
        <f t="shared" si="167"/>
        <v>0</v>
      </c>
      <c r="OW186" s="280">
        <f t="shared" si="168"/>
        <v>0</v>
      </c>
      <c r="OX186" s="281">
        <f t="shared" si="169"/>
        <v>0</v>
      </c>
      <c r="OY186" s="574"/>
      <c r="OZ186" s="1"/>
      <c r="PA186" s="1"/>
      <c r="PB186" s="274">
        <f t="shared" si="196"/>
        <v>0</v>
      </c>
      <c r="PC186" s="275">
        <f t="shared" si="197"/>
        <v>0</v>
      </c>
      <c r="PD186" s="280">
        <f t="shared" si="198"/>
        <v>0</v>
      </c>
      <c r="PE186" s="281">
        <f t="shared" si="199"/>
        <v>0</v>
      </c>
      <c r="PF186" s="276">
        <f t="shared" si="200"/>
        <v>0</v>
      </c>
      <c r="PG186" s="277">
        <f t="shared" si="201"/>
        <v>0</v>
      </c>
      <c r="PH186" s="280">
        <f t="shared" si="202"/>
        <v>0</v>
      </c>
      <c r="PI186" s="279">
        <f t="shared" si="203"/>
        <v>0</v>
      </c>
      <c r="PJ186" s="406">
        <f t="shared" si="204"/>
        <v>0</v>
      </c>
      <c r="PK186" s="368">
        <f t="shared" si="205"/>
        <v>0</v>
      </c>
      <c r="PL186" s="409" t="s">
        <v>338</v>
      </c>
      <c r="PM186" s="373" t="s">
        <v>338</v>
      </c>
      <c r="PN186" s="406">
        <f t="shared" si="206"/>
        <v>0</v>
      </c>
      <c r="PO186" s="368">
        <f t="shared" si="207"/>
        <v>0</v>
      </c>
      <c r="PR186" s="1"/>
    </row>
    <row r="187" spans="2:434" s="26" customFormat="1" ht="16.5" customHeight="1" x14ac:dyDescent="0.25">
      <c r="B187" s="118" t="s">
        <v>369</v>
      </c>
      <c r="C187" s="1094"/>
      <c r="D187" s="1095"/>
      <c r="E187" s="320"/>
      <c r="F187" s="656">
        <v>1</v>
      </c>
      <c r="G187" s="321"/>
      <c r="H187" s="122"/>
      <c r="I187" s="112">
        <f>INT(ROUND(F187,2)*(IF(RIGHT(G187,1)="*",data!$J$3*H187+(IF(H187&gt;0, data!$K$3,0)),(IF(G187&gt;0,data!$J$3*RIGHT(G187,5)+data!$K$3,0)))))</f>
        <v>0</v>
      </c>
      <c r="J187" s="112">
        <f t="shared" si="211"/>
        <v>0</v>
      </c>
      <c r="K187" s="112"/>
      <c r="L187" s="317"/>
      <c r="M187" s="316"/>
      <c r="N187" s="112">
        <f>INT(ROUND(F187,2)*(IF(J187&gt;0,(IF(L187="ano",data!$J$6,0)),0)))</f>
        <v>0</v>
      </c>
      <c r="O187" s="114">
        <f t="shared" si="208"/>
        <v>0</v>
      </c>
      <c r="P187" s="123">
        <f t="shared" si="209"/>
        <v>0</v>
      </c>
      <c r="R187" s="116" t="str">
        <f t="shared" si="194"/>
        <v/>
      </c>
      <c r="S187" s="688"/>
      <c r="T187" s="117" t="s">
        <v>338</v>
      </c>
      <c r="U187" s="377" t="str">
        <f t="shared" si="195"/>
        <v/>
      </c>
      <c r="V187" s="26">
        <f t="shared" si="210"/>
        <v>0</v>
      </c>
      <c r="W187" s="26">
        <f t="shared" si="212"/>
        <v>0</v>
      </c>
      <c r="X187" s="26">
        <f>IF(OR(G187=data!$I$18,G187=data!$I$19,G187=data!$I$20,G187=data!$I$21,G187=data!$I$22,G187=data!$I$23,G187=data!$I$24,G187=data!$I$25,G187=data!$I$26,G187=data!$I$27,G187=data!$I$28,G187=data!$I$29,G187=data!$I$30,G187=data!$I$31,G187=data!$I$32,G187=data!$I$33,G187=data!$I$34,G187=data!$I$35,G187=data!$I$36,G187=data!$I$37,G187=data!$I$38,G187=data!$I$39,G187=data!$I$40,G187=data!$I$41,G187=data!$I$42,G187=data!$I$43,G187=data!$I$44),1,0)</f>
        <v>0</v>
      </c>
      <c r="Z187" s="176" t="s">
        <v>297</v>
      </c>
      <c r="AA187" s="10"/>
      <c r="AB187" s="10"/>
      <c r="AC187" s="168">
        <v>160</v>
      </c>
      <c r="AD187" s="328"/>
      <c r="AE187" s="223"/>
      <c r="AF187" s="168">
        <v>160</v>
      </c>
      <c r="AG187" s="328"/>
      <c r="AH187" s="223"/>
      <c r="AI187" s="168">
        <v>160</v>
      </c>
      <c r="AJ187" s="328"/>
      <c r="AK187" s="223"/>
      <c r="AL187" s="168">
        <v>160</v>
      </c>
      <c r="AM187" s="328"/>
      <c r="AN187" s="223"/>
      <c r="AO187" s="168">
        <v>160</v>
      </c>
      <c r="AP187" s="328"/>
      <c r="AQ187" s="223"/>
      <c r="AR187" s="168">
        <v>160</v>
      </c>
      <c r="AS187" s="328"/>
      <c r="AT187" s="223"/>
      <c r="AU187" s="168">
        <v>160</v>
      </c>
      <c r="AV187" s="328"/>
      <c r="AW187" s="223"/>
      <c r="AX187" s="168">
        <v>160</v>
      </c>
      <c r="AY187" s="328"/>
      <c r="AZ187" s="223"/>
      <c r="BA187" s="168">
        <v>160</v>
      </c>
      <c r="BB187" s="328"/>
      <c r="BC187" s="223"/>
      <c r="BD187" s="168">
        <v>160</v>
      </c>
      <c r="BE187" s="328"/>
      <c r="BF187" s="223"/>
      <c r="BG187" s="168">
        <v>160</v>
      </c>
      <c r="BH187" s="328"/>
      <c r="BI187" s="223"/>
      <c r="BJ187" s="168">
        <v>160</v>
      </c>
      <c r="BK187" s="328"/>
      <c r="BL187" s="223"/>
      <c r="BM187" s="280">
        <f t="shared" si="130"/>
        <v>0</v>
      </c>
      <c r="BN187" s="279">
        <f t="shared" si="131"/>
        <v>0</v>
      </c>
      <c r="BO187" s="280">
        <f t="shared" si="132"/>
        <v>0</v>
      </c>
      <c r="BP187" s="281">
        <f t="shared" si="133"/>
        <v>0</v>
      </c>
      <c r="BQ187" s="1"/>
      <c r="BR187" s="1"/>
      <c r="BS187" s="164">
        <v>160</v>
      </c>
      <c r="BT187" s="327"/>
      <c r="BU187" s="177"/>
      <c r="BV187" s="164">
        <v>160</v>
      </c>
      <c r="BW187" s="327"/>
      <c r="BX187" s="177"/>
      <c r="BY187" s="164">
        <v>160</v>
      </c>
      <c r="BZ187" s="327"/>
      <c r="CA187" s="177"/>
      <c r="CB187" s="164">
        <v>160</v>
      </c>
      <c r="CC187" s="327"/>
      <c r="CD187" s="177"/>
      <c r="CE187" s="164">
        <v>160</v>
      </c>
      <c r="CF187" s="327"/>
      <c r="CG187" s="177"/>
      <c r="CH187" s="164">
        <v>160</v>
      </c>
      <c r="CI187" s="327"/>
      <c r="CJ187" s="177"/>
      <c r="CK187" s="164">
        <v>160</v>
      </c>
      <c r="CL187" s="327"/>
      <c r="CM187" s="177"/>
      <c r="CN187" s="164">
        <v>160</v>
      </c>
      <c r="CO187" s="327"/>
      <c r="CP187" s="177"/>
      <c r="CQ187" s="164">
        <v>160</v>
      </c>
      <c r="CR187" s="327"/>
      <c r="CS187" s="177"/>
      <c r="CT187" s="164">
        <v>160</v>
      </c>
      <c r="CU187" s="327"/>
      <c r="CV187" s="177"/>
      <c r="CW187" s="164">
        <v>160</v>
      </c>
      <c r="CX187" s="327"/>
      <c r="CY187" s="177"/>
      <c r="CZ187" s="164">
        <v>160</v>
      </c>
      <c r="DA187" s="327"/>
      <c r="DB187" s="177"/>
      <c r="DC187" s="278">
        <f t="shared" si="134"/>
        <v>0</v>
      </c>
      <c r="DD187" s="279">
        <f t="shared" si="135"/>
        <v>0</v>
      </c>
      <c r="DE187" s="280">
        <f t="shared" si="136"/>
        <v>0</v>
      </c>
      <c r="DF187" s="281">
        <f t="shared" si="137"/>
        <v>0</v>
      </c>
      <c r="DG187" s="1"/>
      <c r="DH187" s="1"/>
      <c r="DI187" s="164">
        <v>160</v>
      </c>
      <c r="DJ187" s="327"/>
      <c r="DK187" s="177"/>
      <c r="DL187" s="164">
        <v>160</v>
      </c>
      <c r="DM187" s="327"/>
      <c r="DN187" s="177"/>
      <c r="DO187" s="164">
        <v>160</v>
      </c>
      <c r="DP187" s="327"/>
      <c r="DQ187" s="177"/>
      <c r="DR187" s="164">
        <v>160</v>
      </c>
      <c r="DS187" s="327"/>
      <c r="DT187" s="177"/>
      <c r="DU187" s="164">
        <v>160</v>
      </c>
      <c r="DV187" s="327"/>
      <c r="DW187" s="177"/>
      <c r="DX187" s="164">
        <v>160</v>
      </c>
      <c r="DY187" s="327"/>
      <c r="DZ187" s="177"/>
      <c r="EA187" s="164">
        <v>160</v>
      </c>
      <c r="EB187" s="327"/>
      <c r="EC187" s="177"/>
      <c r="ED187" s="164">
        <v>160</v>
      </c>
      <c r="EE187" s="327"/>
      <c r="EF187" s="177"/>
      <c r="EG187" s="164">
        <v>160</v>
      </c>
      <c r="EH187" s="327"/>
      <c r="EI187" s="177"/>
      <c r="EJ187" s="164">
        <v>160</v>
      </c>
      <c r="EK187" s="327"/>
      <c r="EL187" s="177"/>
      <c r="EM187" s="164">
        <v>160</v>
      </c>
      <c r="EN187" s="327"/>
      <c r="EO187" s="177"/>
      <c r="EP187" s="164">
        <v>160</v>
      </c>
      <c r="EQ187" s="327"/>
      <c r="ER187" s="177"/>
      <c r="ES187" s="278">
        <f t="shared" si="138"/>
        <v>0</v>
      </c>
      <c r="ET187" s="279">
        <f t="shared" si="139"/>
        <v>0</v>
      </c>
      <c r="EU187" s="280">
        <f t="shared" si="140"/>
        <v>0</v>
      </c>
      <c r="EV187" s="281">
        <f t="shared" si="141"/>
        <v>0</v>
      </c>
      <c r="EW187" s="1"/>
      <c r="EX187" s="1"/>
      <c r="EY187" s="164">
        <v>160</v>
      </c>
      <c r="EZ187" s="327"/>
      <c r="FA187" s="177"/>
      <c r="FB187" s="164">
        <v>160</v>
      </c>
      <c r="FC187" s="327"/>
      <c r="FD187" s="177"/>
      <c r="FE187" s="164">
        <v>160</v>
      </c>
      <c r="FF187" s="327"/>
      <c r="FG187" s="177"/>
      <c r="FH187" s="164">
        <v>160</v>
      </c>
      <c r="FI187" s="327"/>
      <c r="FJ187" s="177"/>
      <c r="FK187" s="164">
        <v>160</v>
      </c>
      <c r="FL187" s="327"/>
      <c r="FM187" s="177"/>
      <c r="FN187" s="164">
        <v>160</v>
      </c>
      <c r="FO187" s="327"/>
      <c r="FP187" s="177"/>
      <c r="FQ187" s="164">
        <v>160</v>
      </c>
      <c r="FR187" s="327"/>
      <c r="FS187" s="177"/>
      <c r="FT187" s="164">
        <v>160</v>
      </c>
      <c r="FU187" s="327"/>
      <c r="FV187" s="177"/>
      <c r="FW187" s="164">
        <v>160</v>
      </c>
      <c r="FX187" s="327"/>
      <c r="FY187" s="177"/>
      <c r="FZ187" s="164">
        <v>160</v>
      </c>
      <c r="GA187" s="327"/>
      <c r="GB187" s="177"/>
      <c r="GC187" s="164">
        <v>160</v>
      </c>
      <c r="GD187" s="327"/>
      <c r="GE187" s="177"/>
      <c r="GF187" s="164">
        <v>160</v>
      </c>
      <c r="GG187" s="327"/>
      <c r="GH187" s="177"/>
      <c r="GI187" s="278">
        <f t="shared" si="142"/>
        <v>0</v>
      </c>
      <c r="GJ187" s="279">
        <f t="shared" si="143"/>
        <v>0</v>
      </c>
      <c r="GK187" s="280">
        <f t="shared" si="144"/>
        <v>0</v>
      </c>
      <c r="GL187" s="281">
        <f t="shared" si="145"/>
        <v>0</v>
      </c>
      <c r="GM187" s="1"/>
      <c r="GN187" s="1"/>
      <c r="GO187" s="164">
        <v>160</v>
      </c>
      <c r="GP187" s="327"/>
      <c r="GQ187" s="177"/>
      <c r="GR187" s="164">
        <v>160</v>
      </c>
      <c r="GS187" s="327"/>
      <c r="GT187" s="177"/>
      <c r="GU187" s="164">
        <v>160</v>
      </c>
      <c r="GV187" s="327"/>
      <c r="GW187" s="177"/>
      <c r="GX187" s="164">
        <v>160</v>
      </c>
      <c r="GY187" s="327"/>
      <c r="GZ187" s="177"/>
      <c r="HA187" s="164">
        <v>160</v>
      </c>
      <c r="HB187" s="327"/>
      <c r="HC187" s="177"/>
      <c r="HD187" s="164">
        <v>160</v>
      </c>
      <c r="HE187" s="327"/>
      <c r="HF187" s="177"/>
      <c r="HG187" s="164">
        <v>160</v>
      </c>
      <c r="HH187" s="327"/>
      <c r="HI187" s="177"/>
      <c r="HJ187" s="164">
        <v>160</v>
      </c>
      <c r="HK187" s="327"/>
      <c r="HL187" s="177"/>
      <c r="HM187" s="164">
        <v>160</v>
      </c>
      <c r="HN187" s="327"/>
      <c r="HO187" s="177"/>
      <c r="HP187" s="164">
        <v>160</v>
      </c>
      <c r="HQ187" s="327"/>
      <c r="HR187" s="177"/>
      <c r="HS187" s="164">
        <v>160</v>
      </c>
      <c r="HT187" s="327"/>
      <c r="HU187" s="177"/>
      <c r="HV187" s="164">
        <v>160</v>
      </c>
      <c r="HW187" s="327"/>
      <c r="HX187" s="177"/>
      <c r="HY187" s="278">
        <f t="shared" si="146"/>
        <v>0</v>
      </c>
      <c r="HZ187" s="279">
        <f t="shared" si="147"/>
        <v>0</v>
      </c>
      <c r="IA187" s="280">
        <f t="shared" si="148"/>
        <v>0</v>
      </c>
      <c r="IB187" s="281">
        <f t="shared" si="149"/>
        <v>0</v>
      </c>
      <c r="IC187" s="1"/>
      <c r="ID187" s="1"/>
      <c r="IE187" s="164">
        <v>160</v>
      </c>
      <c r="IF187" s="327"/>
      <c r="IG187" s="177"/>
      <c r="IH187" s="164">
        <v>160</v>
      </c>
      <c r="II187" s="327"/>
      <c r="IJ187" s="177"/>
      <c r="IK187" s="164">
        <v>160</v>
      </c>
      <c r="IL187" s="327"/>
      <c r="IM187" s="177"/>
      <c r="IN187" s="164">
        <v>160</v>
      </c>
      <c r="IO187" s="327"/>
      <c r="IP187" s="177"/>
      <c r="IQ187" s="164">
        <v>160</v>
      </c>
      <c r="IR187" s="327"/>
      <c r="IS187" s="177"/>
      <c r="IT187" s="164">
        <v>160</v>
      </c>
      <c r="IU187" s="327"/>
      <c r="IV187" s="177"/>
      <c r="IW187" s="164">
        <v>160</v>
      </c>
      <c r="IX187" s="327"/>
      <c r="IY187" s="177"/>
      <c r="IZ187" s="164">
        <v>160</v>
      </c>
      <c r="JA187" s="327"/>
      <c r="JB187" s="177"/>
      <c r="JC187" s="164">
        <v>160</v>
      </c>
      <c r="JD187" s="327"/>
      <c r="JE187" s="177"/>
      <c r="JF187" s="164">
        <v>160</v>
      </c>
      <c r="JG187" s="327"/>
      <c r="JH187" s="177"/>
      <c r="JI187" s="164">
        <v>160</v>
      </c>
      <c r="JJ187" s="327"/>
      <c r="JK187" s="177"/>
      <c r="JL187" s="164">
        <v>160</v>
      </c>
      <c r="JM187" s="327"/>
      <c r="JN187" s="177"/>
      <c r="JO187" s="278">
        <f t="shared" si="150"/>
        <v>0</v>
      </c>
      <c r="JP187" s="279">
        <f t="shared" si="151"/>
        <v>0</v>
      </c>
      <c r="JQ187" s="280">
        <f t="shared" si="152"/>
        <v>0</v>
      </c>
      <c r="JR187" s="281">
        <f t="shared" si="153"/>
        <v>0</v>
      </c>
      <c r="JS187" s="1"/>
      <c r="JT187" s="1"/>
      <c r="JU187" s="164">
        <v>160</v>
      </c>
      <c r="JV187" s="327"/>
      <c r="JW187" s="177"/>
      <c r="JX187" s="164">
        <v>160</v>
      </c>
      <c r="JY187" s="327"/>
      <c r="JZ187" s="177"/>
      <c r="KA187" s="164">
        <v>160</v>
      </c>
      <c r="KB187" s="327"/>
      <c r="KC187" s="177"/>
      <c r="KD187" s="164">
        <v>160</v>
      </c>
      <c r="KE187" s="327"/>
      <c r="KF187" s="177"/>
      <c r="KG187" s="164">
        <v>160</v>
      </c>
      <c r="KH187" s="327"/>
      <c r="KI187" s="177"/>
      <c r="KJ187" s="164">
        <v>160</v>
      </c>
      <c r="KK187" s="327"/>
      <c r="KL187" s="177"/>
      <c r="KM187" s="164">
        <v>160</v>
      </c>
      <c r="KN187" s="327"/>
      <c r="KO187" s="177"/>
      <c r="KP187" s="164">
        <v>160</v>
      </c>
      <c r="KQ187" s="327"/>
      <c r="KR187" s="177"/>
      <c r="KS187" s="164">
        <v>160</v>
      </c>
      <c r="KT187" s="327"/>
      <c r="KU187" s="177"/>
      <c r="KV187" s="164">
        <v>160</v>
      </c>
      <c r="KW187" s="327"/>
      <c r="KX187" s="177"/>
      <c r="KY187" s="164">
        <v>160</v>
      </c>
      <c r="KZ187" s="327"/>
      <c r="LA187" s="177"/>
      <c r="LB187" s="164">
        <v>160</v>
      </c>
      <c r="LC187" s="327"/>
      <c r="LD187" s="177"/>
      <c r="LE187" s="278">
        <f t="shared" si="154"/>
        <v>0</v>
      </c>
      <c r="LF187" s="279">
        <f t="shared" si="155"/>
        <v>0</v>
      </c>
      <c r="LG187" s="280">
        <f t="shared" si="156"/>
        <v>0</v>
      </c>
      <c r="LH187" s="281">
        <f t="shared" si="157"/>
        <v>0</v>
      </c>
      <c r="LI187" s="1"/>
      <c r="LJ187" s="1"/>
      <c r="LK187" s="164">
        <v>160</v>
      </c>
      <c r="LL187" s="327"/>
      <c r="LM187" s="177"/>
      <c r="LN187" s="164">
        <v>160</v>
      </c>
      <c r="LO187" s="327"/>
      <c r="LP187" s="177"/>
      <c r="LQ187" s="164">
        <v>160</v>
      </c>
      <c r="LR187" s="327"/>
      <c r="LS187" s="177"/>
      <c r="LT187" s="164">
        <v>160</v>
      </c>
      <c r="LU187" s="327"/>
      <c r="LV187" s="177"/>
      <c r="LW187" s="164">
        <v>160</v>
      </c>
      <c r="LX187" s="327"/>
      <c r="LY187" s="177"/>
      <c r="LZ187" s="164">
        <v>160</v>
      </c>
      <c r="MA187" s="327"/>
      <c r="MB187" s="177"/>
      <c r="MC187" s="164">
        <v>160</v>
      </c>
      <c r="MD187" s="327"/>
      <c r="ME187" s="177"/>
      <c r="MF187" s="164">
        <v>160</v>
      </c>
      <c r="MG187" s="327"/>
      <c r="MH187" s="177"/>
      <c r="MI187" s="164">
        <v>160</v>
      </c>
      <c r="MJ187" s="327"/>
      <c r="MK187" s="177"/>
      <c r="ML187" s="164">
        <v>160</v>
      </c>
      <c r="MM187" s="327"/>
      <c r="MN187" s="177"/>
      <c r="MO187" s="164">
        <v>160</v>
      </c>
      <c r="MP187" s="327"/>
      <c r="MQ187" s="177"/>
      <c r="MR187" s="164">
        <v>160</v>
      </c>
      <c r="MS187" s="327"/>
      <c r="MT187" s="177"/>
      <c r="MU187" s="278">
        <f t="shared" si="158"/>
        <v>0</v>
      </c>
      <c r="MV187" s="279">
        <f t="shared" si="159"/>
        <v>0</v>
      </c>
      <c r="MW187" s="280">
        <f t="shared" si="160"/>
        <v>0</v>
      </c>
      <c r="MX187" s="281">
        <f t="shared" si="161"/>
        <v>0</v>
      </c>
      <c r="MY187" s="1"/>
      <c r="MZ187" s="1"/>
      <c r="NA187" s="164">
        <v>160</v>
      </c>
      <c r="NB187" s="327"/>
      <c r="NC187" s="177"/>
      <c r="ND187" s="164">
        <v>160</v>
      </c>
      <c r="NE187" s="327"/>
      <c r="NF187" s="177"/>
      <c r="NG187" s="164">
        <v>160</v>
      </c>
      <c r="NH187" s="327"/>
      <c r="NI187" s="177"/>
      <c r="NJ187" s="164">
        <v>160</v>
      </c>
      <c r="NK187" s="327"/>
      <c r="NL187" s="177"/>
      <c r="NM187" s="164">
        <v>160</v>
      </c>
      <c r="NN187" s="327"/>
      <c r="NO187" s="177"/>
      <c r="NP187" s="164">
        <v>160</v>
      </c>
      <c r="NQ187" s="327"/>
      <c r="NR187" s="177"/>
      <c r="NS187" s="164">
        <v>160</v>
      </c>
      <c r="NT187" s="327"/>
      <c r="NU187" s="177"/>
      <c r="NV187" s="164">
        <v>160</v>
      </c>
      <c r="NW187" s="327"/>
      <c r="NX187" s="177"/>
      <c r="NY187" s="164">
        <v>160</v>
      </c>
      <c r="NZ187" s="327"/>
      <c r="OA187" s="177"/>
      <c r="OB187" s="164">
        <v>160</v>
      </c>
      <c r="OC187" s="327"/>
      <c r="OD187" s="177"/>
      <c r="OE187" s="164">
        <v>160</v>
      </c>
      <c r="OF187" s="327"/>
      <c r="OG187" s="177"/>
      <c r="OH187" s="164">
        <v>160</v>
      </c>
      <c r="OI187" s="327"/>
      <c r="OJ187" s="177"/>
      <c r="OK187" s="278">
        <f t="shared" si="162"/>
        <v>0</v>
      </c>
      <c r="OL187" s="279">
        <f t="shared" si="163"/>
        <v>0</v>
      </c>
      <c r="OM187" s="280">
        <f t="shared" si="164"/>
        <v>0</v>
      </c>
      <c r="ON187" s="281">
        <f t="shared" si="165"/>
        <v>0</v>
      </c>
      <c r="OO187" s="1"/>
      <c r="OP187" s="1"/>
      <c r="OQ187" s="283" t="s">
        <v>297</v>
      </c>
      <c r="OR187" s="354">
        <v>160</v>
      </c>
      <c r="OS187" s="327"/>
      <c r="OT187" s="177"/>
      <c r="OU187" s="278">
        <f t="shared" si="166"/>
        <v>0</v>
      </c>
      <c r="OV187" s="281">
        <f t="shared" si="167"/>
        <v>0</v>
      </c>
      <c r="OW187" s="280">
        <f t="shared" si="168"/>
        <v>0</v>
      </c>
      <c r="OX187" s="281">
        <f t="shared" si="169"/>
        <v>0</v>
      </c>
      <c r="OY187" s="293"/>
      <c r="OZ187" s="1"/>
      <c r="PA187" s="1"/>
      <c r="PB187" s="274">
        <f t="shared" si="170"/>
        <v>0</v>
      </c>
      <c r="PC187" s="275">
        <f t="shared" si="171"/>
        <v>0</v>
      </c>
      <c r="PD187" s="280">
        <f t="shared" si="172"/>
        <v>0</v>
      </c>
      <c r="PE187" s="281">
        <f t="shared" si="173"/>
        <v>0</v>
      </c>
      <c r="PF187" s="276">
        <f t="shared" si="174"/>
        <v>0</v>
      </c>
      <c r="PG187" s="277">
        <f t="shared" si="175"/>
        <v>0</v>
      </c>
      <c r="PH187" s="280">
        <f t="shared" si="176"/>
        <v>0</v>
      </c>
      <c r="PI187" s="279">
        <f t="shared" si="177"/>
        <v>0</v>
      </c>
      <c r="PJ187" s="406">
        <f t="shared" si="178"/>
        <v>0</v>
      </c>
      <c r="PK187" s="368">
        <f t="shared" si="179"/>
        <v>0</v>
      </c>
      <c r="PL187" s="409" t="s">
        <v>338</v>
      </c>
      <c r="PM187" s="373" t="s">
        <v>338</v>
      </c>
      <c r="PN187" s="406">
        <f t="shared" si="180"/>
        <v>0</v>
      </c>
      <c r="PO187" s="368">
        <f t="shared" si="181"/>
        <v>0</v>
      </c>
      <c r="PR187" s="1"/>
    </row>
    <row r="188" spans="2:434" s="26" customFormat="1" ht="15" hidden="1" customHeight="1" x14ac:dyDescent="0.25">
      <c r="B188" s="118"/>
      <c r="C188" s="1092"/>
      <c r="D188" s="1093"/>
      <c r="E188" s="590"/>
      <c r="F188" s="656"/>
      <c r="G188" s="591"/>
      <c r="H188" s="119"/>
      <c r="I188" s="112">
        <f>INT(ROUND(F188,2)*(IF(RIGHT(G188,1)="*",data!$J$3*H188+(IF(H188&gt;0, data!$K$3,0)),(IF(G188&gt;0,data!$J$3*RIGHT(G188,5)+data!$K$3,0)))))</f>
        <v>0</v>
      </c>
      <c r="J188" s="112">
        <f t="shared" si="211"/>
        <v>0</v>
      </c>
      <c r="K188" s="112"/>
      <c r="L188" s="537"/>
      <c r="M188" s="536"/>
      <c r="N188" s="112">
        <f>INT(ROUND(F188,2)*(IF(J188&gt;0,(IF(L188="ano",data!$J$6,0)),0)))</f>
        <v>0</v>
      </c>
      <c r="O188" s="114">
        <f t="shared" si="208"/>
        <v>0</v>
      </c>
      <c r="P188" s="123">
        <f t="shared" si="209"/>
        <v>0</v>
      </c>
      <c r="R188" s="116" t="str">
        <f t="shared" si="194"/>
        <v/>
      </c>
      <c r="S188" s="688"/>
      <c r="T188" s="117" t="s">
        <v>338</v>
      </c>
      <c r="U188" s="377" t="str">
        <f t="shared" si="195"/>
        <v/>
      </c>
      <c r="V188" s="26">
        <f t="shared" si="210"/>
        <v>0</v>
      </c>
      <c r="W188" s="26">
        <f t="shared" si="212"/>
        <v>0</v>
      </c>
      <c r="X188" s="26">
        <f>IF(OR(G188=data!$I$18,G188=data!$I$19,G188=data!$I$20,G188=data!$I$21,G188=data!$I$22,G188=data!$I$23,G188=data!$I$24,G188=data!$I$25,G188=data!$I$26,G188=data!$I$27,G188=data!$I$28,G188=data!$I$29,G188=data!$I$30,G188=data!$I$31,G188=data!$I$32,G188=data!$I$33,G188=data!$I$34,G188=data!$I$35,G188=data!$I$36,G188=data!$I$37,G188=data!$I$38,G188=data!$I$39,G188=data!$I$40,G188=data!$I$41,G188=data!$I$42,G188=data!$I$43,G188=data!$I$44),1,0)</f>
        <v>0</v>
      </c>
      <c r="Z188" s="173" t="s">
        <v>297</v>
      </c>
      <c r="AA188" s="10"/>
      <c r="AB188" s="10"/>
      <c r="AC188" s="560">
        <v>160</v>
      </c>
      <c r="AD188" s="561"/>
      <c r="AE188" s="562"/>
      <c r="AF188" s="560">
        <v>160</v>
      </c>
      <c r="AG188" s="561"/>
      <c r="AH188" s="562"/>
      <c r="AI188" s="560">
        <v>160</v>
      </c>
      <c r="AJ188" s="561"/>
      <c r="AK188" s="562"/>
      <c r="AL188" s="560">
        <v>160</v>
      </c>
      <c r="AM188" s="561"/>
      <c r="AN188" s="562"/>
      <c r="AO188" s="560">
        <v>160</v>
      </c>
      <c r="AP188" s="561"/>
      <c r="AQ188" s="562"/>
      <c r="AR188" s="560">
        <v>160</v>
      </c>
      <c r="AS188" s="561"/>
      <c r="AT188" s="562"/>
      <c r="AU188" s="560">
        <v>160</v>
      </c>
      <c r="AV188" s="561"/>
      <c r="AW188" s="562"/>
      <c r="AX188" s="560">
        <v>160</v>
      </c>
      <c r="AY188" s="561"/>
      <c r="AZ188" s="562"/>
      <c r="BA188" s="560">
        <v>160</v>
      </c>
      <c r="BB188" s="561"/>
      <c r="BC188" s="562"/>
      <c r="BD188" s="560">
        <v>160</v>
      </c>
      <c r="BE188" s="561"/>
      <c r="BF188" s="562"/>
      <c r="BG188" s="560">
        <v>160</v>
      </c>
      <c r="BH188" s="561"/>
      <c r="BI188" s="562"/>
      <c r="BJ188" s="560">
        <v>160</v>
      </c>
      <c r="BK188" s="561"/>
      <c r="BL188" s="562"/>
      <c r="BM188" s="280">
        <f t="shared" si="130"/>
        <v>0</v>
      </c>
      <c r="BN188" s="279">
        <f t="shared" si="131"/>
        <v>0</v>
      </c>
      <c r="BO188" s="280">
        <f t="shared" si="132"/>
        <v>0</v>
      </c>
      <c r="BP188" s="281">
        <f t="shared" si="133"/>
        <v>0</v>
      </c>
      <c r="BQ188" s="1"/>
      <c r="BR188" s="1"/>
      <c r="BS188" s="174">
        <v>160</v>
      </c>
      <c r="BT188" s="573"/>
      <c r="BU188" s="175"/>
      <c r="BV188" s="174">
        <v>160</v>
      </c>
      <c r="BW188" s="573"/>
      <c r="BX188" s="175"/>
      <c r="BY188" s="174">
        <v>160</v>
      </c>
      <c r="BZ188" s="573"/>
      <c r="CA188" s="175"/>
      <c r="CB188" s="174">
        <v>160</v>
      </c>
      <c r="CC188" s="573"/>
      <c r="CD188" s="175"/>
      <c r="CE188" s="174">
        <v>160</v>
      </c>
      <c r="CF188" s="573"/>
      <c r="CG188" s="175"/>
      <c r="CH188" s="174">
        <v>160</v>
      </c>
      <c r="CI188" s="573"/>
      <c r="CJ188" s="175"/>
      <c r="CK188" s="174">
        <v>160</v>
      </c>
      <c r="CL188" s="573"/>
      <c r="CM188" s="175"/>
      <c r="CN188" s="174">
        <v>160</v>
      </c>
      <c r="CO188" s="573"/>
      <c r="CP188" s="175"/>
      <c r="CQ188" s="174">
        <v>160</v>
      </c>
      <c r="CR188" s="573"/>
      <c r="CS188" s="175"/>
      <c r="CT188" s="174">
        <v>160</v>
      </c>
      <c r="CU188" s="573"/>
      <c r="CV188" s="175"/>
      <c r="CW188" s="174">
        <v>160</v>
      </c>
      <c r="CX188" s="573"/>
      <c r="CY188" s="175"/>
      <c r="CZ188" s="174">
        <v>160</v>
      </c>
      <c r="DA188" s="573"/>
      <c r="DB188" s="175"/>
      <c r="DC188" s="278">
        <f t="shared" si="134"/>
        <v>0</v>
      </c>
      <c r="DD188" s="279">
        <f t="shared" si="135"/>
        <v>0</v>
      </c>
      <c r="DE188" s="280">
        <f t="shared" si="136"/>
        <v>0</v>
      </c>
      <c r="DF188" s="281">
        <f t="shared" si="137"/>
        <v>0</v>
      </c>
      <c r="DG188" s="1"/>
      <c r="DH188" s="1"/>
      <c r="DI188" s="174">
        <v>160</v>
      </c>
      <c r="DJ188" s="573"/>
      <c r="DK188" s="175"/>
      <c r="DL188" s="174">
        <v>160</v>
      </c>
      <c r="DM188" s="573"/>
      <c r="DN188" s="175"/>
      <c r="DO188" s="174">
        <v>160</v>
      </c>
      <c r="DP188" s="573"/>
      <c r="DQ188" s="175"/>
      <c r="DR188" s="174">
        <v>160</v>
      </c>
      <c r="DS188" s="573"/>
      <c r="DT188" s="175"/>
      <c r="DU188" s="174">
        <v>160</v>
      </c>
      <c r="DV188" s="573"/>
      <c r="DW188" s="175"/>
      <c r="DX188" s="174">
        <v>160</v>
      </c>
      <c r="DY188" s="573"/>
      <c r="DZ188" s="175"/>
      <c r="EA188" s="174">
        <v>160</v>
      </c>
      <c r="EB188" s="573"/>
      <c r="EC188" s="175"/>
      <c r="ED188" s="174">
        <v>160</v>
      </c>
      <c r="EE188" s="573"/>
      <c r="EF188" s="175"/>
      <c r="EG188" s="174">
        <v>160</v>
      </c>
      <c r="EH188" s="573"/>
      <c r="EI188" s="175"/>
      <c r="EJ188" s="174">
        <v>160</v>
      </c>
      <c r="EK188" s="573"/>
      <c r="EL188" s="175"/>
      <c r="EM188" s="174">
        <v>160</v>
      </c>
      <c r="EN188" s="573"/>
      <c r="EO188" s="175"/>
      <c r="EP188" s="174">
        <v>160</v>
      </c>
      <c r="EQ188" s="573"/>
      <c r="ER188" s="175"/>
      <c r="ES188" s="278">
        <f t="shared" si="138"/>
        <v>0</v>
      </c>
      <c r="ET188" s="279">
        <f t="shared" si="139"/>
        <v>0</v>
      </c>
      <c r="EU188" s="280">
        <f t="shared" si="140"/>
        <v>0</v>
      </c>
      <c r="EV188" s="281">
        <f t="shared" si="141"/>
        <v>0</v>
      </c>
      <c r="EW188" s="1"/>
      <c r="EX188" s="1"/>
      <c r="EY188" s="174">
        <v>160</v>
      </c>
      <c r="EZ188" s="573"/>
      <c r="FA188" s="175"/>
      <c r="FB188" s="174">
        <v>160</v>
      </c>
      <c r="FC188" s="573"/>
      <c r="FD188" s="175"/>
      <c r="FE188" s="174">
        <v>160</v>
      </c>
      <c r="FF188" s="573"/>
      <c r="FG188" s="175"/>
      <c r="FH188" s="174">
        <v>160</v>
      </c>
      <c r="FI188" s="573"/>
      <c r="FJ188" s="175"/>
      <c r="FK188" s="174">
        <v>160</v>
      </c>
      <c r="FL188" s="573"/>
      <c r="FM188" s="175"/>
      <c r="FN188" s="174">
        <v>160</v>
      </c>
      <c r="FO188" s="573"/>
      <c r="FP188" s="175"/>
      <c r="FQ188" s="174">
        <v>160</v>
      </c>
      <c r="FR188" s="573"/>
      <c r="FS188" s="175"/>
      <c r="FT188" s="174">
        <v>160</v>
      </c>
      <c r="FU188" s="573"/>
      <c r="FV188" s="175"/>
      <c r="FW188" s="174">
        <v>160</v>
      </c>
      <c r="FX188" s="573"/>
      <c r="FY188" s="175"/>
      <c r="FZ188" s="174">
        <v>160</v>
      </c>
      <c r="GA188" s="573"/>
      <c r="GB188" s="175"/>
      <c r="GC188" s="174">
        <v>160</v>
      </c>
      <c r="GD188" s="573"/>
      <c r="GE188" s="175"/>
      <c r="GF188" s="174">
        <v>160</v>
      </c>
      <c r="GG188" s="573"/>
      <c r="GH188" s="175"/>
      <c r="GI188" s="278">
        <f t="shared" si="142"/>
        <v>0</v>
      </c>
      <c r="GJ188" s="279">
        <f t="shared" si="143"/>
        <v>0</v>
      </c>
      <c r="GK188" s="280">
        <f t="shared" si="144"/>
        <v>0</v>
      </c>
      <c r="GL188" s="281">
        <f t="shared" si="145"/>
        <v>0</v>
      </c>
      <c r="GM188" s="1"/>
      <c r="GN188" s="1"/>
      <c r="GO188" s="174">
        <v>160</v>
      </c>
      <c r="GP188" s="573"/>
      <c r="GQ188" s="175"/>
      <c r="GR188" s="174">
        <v>160</v>
      </c>
      <c r="GS188" s="573"/>
      <c r="GT188" s="175"/>
      <c r="GU188" s="174">
        <v>160</v>
      </c>
      <c r="GV188" s="573"/>
      <c r="GW188" s="175"/>
      <c r="GX188" s="174">
        <v>160</v>
      </c>
      <c r="GY188" s="573"/>
      <c r="GZ188" s="175"/>
      <c r="HA188" s="174">
        <v>160</v>
      </c>
      <c r="HB188" s="573"/>
      <c r="HC188" s="175"/>
      <c r="HD188" s="174">
        <v>160</v>
      </c>
      <c r="HE188" s="573"/>
      <c r="HF188" s="175"/>
      <c r="HG188" s="174">
        <v>160</v>
      </c>
      <c r="HH188" s="573"/>
      <c r="HI188" s="175"/>
      <c r="HJ188" s="174">
        <v>160</v>
      </c>
      <c r="HK188" s="573"/>
      <c r="HL188" s="175"/>
      <c r="HM188" s="174">
        <v>160</v>
      </c>
      <c r="HN188" s="573"/>
      <c r="HO188" s="175"/>
      <c r="HP188" s="174">
        <v>160</v>
      </c>
      <c r="HQ188" s="573"/>
      <c r="HR188" s="175"/>
      <c r="HS188" s="174">
        <v>160</v>
      </c>
      <c r="HT188" s="573"/>
      <c r="HU188" s="175"/>
      <c r="HV188" s="174">
        <v>160</v>
      </c>
      <c r="HW188" s="573"/>
      <c r="HX188" s="175"/>
      <c r="HY188" s="278">
        <f t="shared" si="146"/>
        <v>0</v>
      </c>
      <c r="HZ188" s="279">
        <f t="shared" si="147"/>
        <v>0</v>
      </c>
      <c r="IA188" s="280">
        <f t="shared" si="148"/>
        <v>0</v>
      </c>
      <c r="IB188" s="281">
        <f t="shared" si="149"/>
        <v>0</v>
      </c>
      <c r="IC188" s="1"/>
      <c r="ID188" s="1"/>
      <c r="IE188" s="174">
        <v>160</v>
      </c>
      <c r="IF188" s="573"/>
      <c r="IG188" s="175"/>
      <c r="IH188" s="174">
        <v>160</v>
      </c>
      <c r="II188" s="573"/>
      <c r="IJ188" s="175"/>
      <c r="IK188" s="174">
        <v>160</v>
      </c>
      <c r="IL188" s="573"/>
      <c r="IM188" s="175"/>
      <c r="IN188" s="174">
        <v>160</v>
      </c>
      <c r="IO188" s="573"/>
      <c r="IP188" s="175"/>
      <c r="IQ188" s="174">
        <v>160</v>
      </c>
      <c r="IR188" s="573"/>
      <c r="IS188" s="175"/>
      <c r="IT188" s="174">
        <v>160</v>
      </c>
      <c r="IU188" s="573"/>
      <c r="IV188" s="175"/>
      <c r="IW188" s="174">
        <v>160</v>
      </c>
      <c r="IX188" s="573"/>
      <c r="IY188" s="175"/>
      <c r="IZ188" s="174">
        <v>160</v>
      </c>
      <c r="JA188" s="573"/>
      <c r="JB188" s="175"/>
      <c r="JC188" s="174">
        <v>160</v>
      </c>
      <c r="JD188" s="573"/>
      <c r="JE188" s="175"/>
      <c r="JF188" s="174">
        <v>160</v>
      </c>
      <c r="JG188" s="573"/>
      <c r="JH188" s="175"/>
      <c r="JI188" s="174">
        <v>160</v>
      </c>
      <c r="JJ188" s="573"/>
      <c r="JK188" s="175"/>
      <c r="JL188" s="174">
        <v>160</v>
      </c>
      <c r="JM188" s="573"/>
      <c r="JN188" s="175"/>
      <c r="JO188" s="278">
        <f t="shared" si="150"/>
        <v>0</v>
      </c>
      <c r="JP188" s="279">
        <f t="shared" si="151"/>
        <v>0</v>
      </c>
      <c r="JQ188" s="280">
        <f t="shared" si="152"/>
        <v>0</v>
      </c>
      <c r="JR188" s="281">
        <f t="shared" si="153"/>
        <v>0</v>
      </c>
      <c r="JS188" s="1"/>
      <c r="JT188" s="1"/>
      <c r="JU188" s="174">
        <v>160</v>
      </c>
      <c r="JV188" s="573"/>
      <c r="JW188" s="175"/>
      <c r="JX188" s="174">
        <v>160</v>
      </c>
      <c r="JY188" s="573"/>
      <c r="JZ188" s="175"/>
      <c r="KA188" s="174">
        <v>160</v>
      </c>
      <c r="KB188" s="573"/>
      <c r="KC188" s="175"/>
      <c r="KD188" s="174">
        <v>160</v>
      </c>
      <c r="KE188" s="573"/>
      <c r="KF188" s="175"/>
      <c r="KG188" s="174">
        <v>160</v>
      </c>
      <c r="KH188" s="573"/>
      <c r="KI188" s="175"/>
      <c r="KJ188" s="174">
        <v>160</v>
      </c>
      <c r="KK188" s="573"/>
      <c r="KL188" s="175"/>
      <c r="KM188" s="174">
        <v>160</v>
      </c>
      <c r="KN188" s="573"/>
      <c r="KO188" s="175"/>
      <c r="KP188" s="174">
        <v>160</v>
      </c>
      <c r="KQ188" s="573"/>
      <c r="KR188" s="175"/>
      <c r="KS188" s="174">
        <v>160</v>
      </c>
      <c r="KT188" s="573"/>
      <c r="KU188" s="175"/>
      <c r="KV188" s="174">
        <v>160</v>
      </c>
      <c r="KW188" s="573"/>
      <c r="KX188" s="175"/>
      <c r="KY188" s="174">
        <v>160</v>
      </c>
      <c r="KZ188" s="573"/>
      <c r="LA188" s="175"/>
      <c r="LB188" s="174">
        <v>160</v>
      </c>
      <c r="LC188" s="573"/>
      <c r="LD188" s="175"/>
      <c r="LE188" s="278">
        <f t="shared" si="154"/>
        <v>0</v>
      </c>
      <c r="LF188" s="279">
        <f t="shared" si="155"/>
        <v>0</v>
      </c>
      <c r="LG188" s="280">
        <f t="shared" si="156"/>
        <v>0</v>
      </c>
      <c r="LH188" s="281">
        <f t="shared" si="157"/>
        <v>0</v>
      </c>
      <c r="LI188" s="1"/>
      <c r="LJ188" s="1"/>
      <c r="LK188" s="174">
        <v>160</v>
      </c>
      <c r="LL188" s="573"/>
      <c r="LM188" s="175"/>
      <c r="LN188" s="174">
        <v>160</v>
      </c>
      <c r="LO188" s="573"/>
      <c r="LP188" s="175"/>
      <c r="LQ188" s="174">
        <v>160</v>
      </c>
      <c r="LR188" s="573"/>
      <c r="LS188" s="175"/>
      <c r="LT188" s="174">
        <v>160</v>
      </c>
      <c r="LU188" s="573"/>
      <c r="LV188" s="175"/>
      <c r="LW188" s="174">
        <v>160</v>
      </c>
      <c r="LX188" s="573"/>
      <c r="LY188" s="175"/>
      <c r="LZ188" s="174">
        <v>160</v>
      </c>
      <c r="MA188" s="573"/>
      <c r="MB188" s="175"/>
      <c r="MC188" s="174">
        <v>160</v>
      </c>
      <c r="MD188" s="573"/>
      <c r="ME188" s="175"/>
      <c r="MF188" s="174">
        <v>160</v>
      </c>
      <c r="MG188" s="573"/>
      <c r="MH188" s="175"/>
      <c r="MI188" s="174">
        <v>160</v>
      </c>
      <c r="MJ188" s="573"/>
      <c r="MK188" s="175"/>
      <c r="ML188" s="174">
        <v>160</v>
      </c>
      <c r="MM188" s="573"/>
      <c r="MN188" s="175"/>
      <c r="MO188" s="174">
        <v>160</v>
      </c>
      <c r="MP188" s="573"/>
      <c r="MQ188" s="175"/>
      <c r="MR188" s="174">
        <v>160</v>
      </c>
      <c r="MS188" s="573"/>
      <c r="MT188" s="175"/>
      <c r="MU188" s="278">
        <f t="shared" si="158"/>
        <v>0</v>
      </c>
      <c r="MV188" s="279">
        <f t="shared" si="159"/>
        <v>0</v>
      </c>
      <c r="MW188" s="280">
        <f t="shared" si="160"/>
        <v>0</v>
      </c>
      <c r="MX188" s="281">
        <f t="shared" si="161"/>
        <v>0</v>
      </c>
      <c r="MY188" s="1"/>
      <c r="MZ188" s="1"/>
      <c r="NA188" s="174">
        <v>160</v>
      </c>
      <c r="NB188" s="573"/>
      <c r="NC188" s="175"/>
      <c r="ND188" s="174">
        <v>160</v>
      </c>
      <c r="NE188" s="573"/>
      <c r="NF188" s="175"/>
      <c r="NG188" s="174">
        <v>160</v>
      </c>
      <c r="NH188" s="573"/>
      <c r="NI188" s="175"/>
      <c r="NJ188" s="174">
        <v>160</v>
      </c>
      <c r="NK188" s="573"/>
      <c r="NL188" s="175"/>
      <c r="NM188" s="174">
        <v>160</v>
      </c>
      <c r="NN188" s="573"/>
      <c r="NO188" s="175"/>
      <c r="NP188" s="174">
        <v>160</v>
      </c>
      <c r="NQ188" s="573"/>
      <c r="NR188" s="175"/>
      <c r="NS188" s="174">
        <v>160</v>
      </c>
      <c r="NT188" s="573"/>
      <c r="NU188" s="175"/>
      <c r="NV188" s="174">
        <v>160</v>
      </c>
      <c r="NW188" s="573"/>
      <c r="NX188" s="175"/>
      <c r="NY188" s="174">
        <v>160</v>
      </c>
      <c r="NZ188" s="573"/>
      <c r="OA188" s="175"/>
      <c r="OB188" s="174">
        <v>160</v>
      </c>
      <c r="OC188" s="573"/>
      <c r="OD188" s="175"/>
      <c r="OE188" s="174">
        <v>160</v>
      </c>
      <c r="OF188" s="573"/>
      <c r="OG188" s="175"/>
      <c r="OH188" s="174">
        <v>160</v>
      </c>
      <c r="OI188" s="573"/>
      <c r="OJ188" s="175"/>
      <c r="OK188" s="278">
        <f t="shared" si="162"/>
        <v>0</v>
      </c>
      <c r="OL188" s="279">
        <f t="shared" si="163"/>
        <v>0</v>
      </c>
      <c r="OM188" s="280">
        <f t="shared" si="164"/>
        <v>0</v>
      </c>
      <c r="ON188" s="281">
        <f t="shared" si="165"/>
        <v>0</v>
      </c>
      <c r="OO188" s="1"/>
      <c r="OP188" s="1"/>
      <c r="OQ188" s="571" t="s">
        <v>297</v>
      </c>
      <c r="OR188" s="577">
        <v>160</v>
      </c>
      <c r="OS188" s="573"/>
      <c r="OT188" s="175"/>
      <c r="OU188" s="278">
        <f t="shared" si="166"/>
        <v>0</v>
      </c>
      <c r="OV188" s="281">
        <f t="shared" si="167"/>
        <v>0</v>
      </c>
      <c r="OW188" s="280">
        <f t="shared" si="168"/>
        <v>0</v>
      </c>
      <c r="OX188" s="281">
        <f t="shared" si="169"/>
        <v>0</v>
      </c>
      <c r="OY188" s="574"/>
      <c r="OZ188" s="1"/>
      <c r="PA188" s="1"/>
      <c r="PB188" s="274">
        <f t="shared" si="170"/>
        <v>0</v>
      </c>
      <c r="PC188" s="275">
        <f t="shared" si="171"/>
        <v>0</v>
      </c>
      <c r="PD188" s="280">
        <f t="shared" si="172"/>
        <v>0</v>
      </c>
      <c r="PE188" s="281">
        <f t="shared" si="173"/>
        <v>0</v>
      </c>
      <c r="PF188" s="276">
        <f t="shared" si="174"/>
        <v>0</v>
      </c>
      <c r="PG188" s="277">
        <f t="shared" si="175"/>
        <v>0</v>
      </c>
      <c r="PH188" s="280">
        <f t="shared" si="176"/>
        <v>0</v>
      </c>
      <c r="PI188" s="279">
        <f t="shared" si="177"/>
        <v>0</v>
      </c>
      <c r="PJ188" s="406">
        <f t="shared" si="178"/>
        <v>0</v>
      </c>
      <c r="PK188" s="368">
        <f t="shared" si="179"/>
        <v>0</v>
      </c>
      <c r="PL188" s="409" t="s">
        <v>338</v>
      </c>
      <c r="PM188" s="373" t="s">
        <v>338</v>
      </c>
      <c r="PN188" s="406">
        <f t="shared" si="180"/>
        <v>0</v>
      </c>
      <c r="PO188" s="368">
        <f t="shared" si="181"/>
        <v>0</v>
      </c>
      <c r="PR188" s="1"/>
    </row>
    <row r="189" spans="2:434" s="26" customFormat="1" ht="16.5" customHeight="1" x14ac:dyDescent="0.25">
      <c r="B189" s="118" t="s">
        <v>370</v>
      </c>
      <c r="C189" s="1094"/>
      <c r="D189" s="1095"/>
      <c r="E189" s="320"/>
      <c r="F189" s="656">
        <v>1</v>
      </c>
      <c r="G189" s="321"/>
      <c r="H189" s="122"/>
      <c r="I189" s="112">
        <f>INT(ROUND(F189,2)*(IF(RIGHT(G189,1)="*",data!$J$3*H189+(IF(H189&gt;0, data!$K$3,0)),(IF(G189&gt;0,data!$J$3*RIGHT(G189,5)+data!$K$3,0)))))</f>
        <v>0</v>
      </c>
      <c r="J189" s="112">
        <f t="shared" si="211"/>
        <v>0</v>
      </c>
      <c r="K189" s="112"/>
      <c r="L189" s="317"/>
      <c r="M189" s="316"/>
      <c r="N189" s="112">
        <f>INT(ROUND(F189,2)*(IF(J189&gt;0,(IF(L189="ano",data!$J$6,0)),0)))</f>
        <v>0</v>
      </c>
      <c r="O189" s="114">
        <f t="shared" si="208"/>
        <v>0</v>
      </c>
      <c r="P189" s="123">
        <f t="shared" si="209"/>
        <v>0</v>
      </c>
      <c r="R189" s="116" t="str">
        <f t="shared" si="194"/>
        <v/>
      </c>
      <c r="S189" s="688"/>
      <c r="T189" s="117" t="s">
        <v>338</v>
      </c>
      <c r="U189" s="377" t="str">
        <f t="shared" si="195"/>
        <v/>
      </c>
      <c r="V189" s="26">
        <f t="shared" si="210"/>
        <v>0</v>
      </c>
      <c r="W189" s="26">
        <f t="shared" si="212"/>
        <v>0</v>
      </c>
      <c r="X189" s="26">
        <f>IF(OR(G189=data!$I$18,G189=data!$I$19,G189=data!$I$20,G189=data!$I$21,G189=data!$I$22,G189=data!$I$23,G189=data!$I$24,G189=data!$I$25,G189=data!$I$26,G189=data!$I$27,G189=data!$I$28,G189=data!$I$29,G189=data!$I$30,G189=data!$I$31,G189=data!$I$32,G189=data!$I$33,G189=data!$I$34,G189=data!$I$35,G189=data!$I$36,G189=data!$I$37,G189=data!$I$38,G189=data!$I$39,G189=data!$I$40,G189=data!$I$41,G189=data!$I$42,G189=data!$I$43,G189=data!$I$44),1,0)</f>
        <v>0</v>
      </c>
      <c r="Z189" s="176" t="s">
        <v>297</v>
      </c>
      <c r="AA189" s="10"/>
      <c r="AB189" s="10"/>
      <c r="AC189" s="168">
        <v>160</v>
      </c>
      <c r="AD189" s="328"/>
      <c r="AE189" s="223"/>
      <c r="AF189" s="168">
        <v>160</v>
      </c>
      <c r="AG189" s="328"/>
      <c r="AH189" s="223"/>
      <c r="AI189" s="168">
        <v>160</v>
      </c>
      <c r="AJ189" s="328"/>
      <c r="AK189" s="223"/>
      <c r="AL189" s="168">
        <v>160</v>
      </c>
      <c r="AM189" s="328"/>
      <c r="AN189" s="223"/>
      <c r="AO189" s="168">
        <v>160</v>
      </c>
      <c r="AP189" s="328"/>
      <c r="AQ189" s="223"/>
      <c r="AR189" s="168">
        <v>160</v>
      </c>
      <c r="AS189" s="328"/>
      <c r="AT189" s="223"/>
      <c r="AU189" s="168">
        <v>160</v>
      </c>
      <c r="AV189" s="328"/>
      <c r="AW189" s="223"/>
      <c r="AX189" s="168">
        <v>160</v>
      </c>
      <c r="AY189" s="328"/>
      <c r="AZ189" s="223"/>
      <c r="BA189" s="168">
        <v>160</v>
      </c>
      <c r="BB189" s="328"/>
      <c r="BC189" s="223"/>
      <c r="BD189" s="168">
        <v>160</v>
      </c>
      <c r="BE189" s="328"/>
      <c r="BF189" s="223"/>
      <c r="BG189" s="168">
        <v>160</v>
      </c>
      <c r="BH189" s="328"/>
      <c r="BI189" s="223"/>
      <c r="BJ189" s="168">
        <v>160</v>
      </c>
      <c r="BK189" s="328"/>
      <c r="BL189" s="223"/>
      <c r="BM189" s="280">
        <f t="shared" si="130"/>
        <v>0</v>
      </c>
      <c r="BN189" s="279">
        <f t="shared" si="131"/>
        <v>0</v>
      </c>
      <c r="BO189" s="280">
        <f t="shared" si="132"/>
        <v>0</v>
      </c>
      <c r="BP189" s="281">
        <f t="shared" si="133"/>
        <v>0</v>
      </c>
      <c r="BQ189" s="1"/>
      <c r="BR189" s="1"/>
      <c r="BS189" s="164">
        <v>160</v>
      </c>
      <c r="BT189" s="327"/>
      <c r="BU189" s="177"/>
      <c r="BV189" s="164">
        <v>160</v>
      </c>
      <c r="BW189" s="327"/>
      <c r="BX189" s="177"/>
      <c r="BY189" s="164">
        <v>160</v>
      </c>
      <c r="BZ189" s="327"/>
      <c r="CA189" s="177"/>
      <c r="CB189" s="164">
        <v>160</v>
      </c>
      <c r="CC189" s="327"/>
      <c r="CD189" s="177"/>
      <c r="CE189" s="164">
        <v>160</v>
      </c>
      <c r="CF189" s="327"/>
      <c r="CG189" s="177"/>
      <c r="CH189" s="164">
        <v>160</v>
      </c>
      <c r="CI189" s="327"/>
      <c r="CJ189" s="177"/>
      <c r="CK189" s="164">
        <v>160</v>
      </c>
      <c r="CL189" s="327"/>
      <c r="CM189" s="177"/>
      <c r="CN189" s="164">
        <v>160</v>
      </c>
      <c r="CO189" s="327"/>
      <c r="CP189" s="177"/>
      <c r="CQ189" s="164">
        <v>160</v>
      </c>
      <c r="CR189" s="327"/>
      <c r="CS189" s="177"/>
      <c r="CT189" s="164">
        <v>160</v>
      </c>
      <c r="CU189" s="327"/>
      <c r="CV189" s="177"/>
      <c r="CW189" s="164">
        <v>160</v>
      </c>
      <c r="CX189" s="327"/>
      <c r="CY189" s="177"/>
      <c r="CZ189" s="164">
        <v>160</v>
      </c>
      <c r="DA189" s="327"/>
      <c r="DB189" s="177"/>
      <c r="DC189" s="278">
        <f t="shared" si="134"/>
        <v>0</v>
      </c>
      <c r="DD189" s="279">
        <f t="shared" si="135"/>
        <v>0</v>
      </c>
      <c r="DE189" s="280">
        <f t="shared" si="136"/>
        <v>0</v>
      </c>
      <c r="DF189" s="281">
        <f t="shared" si="137"/>
        <v>0</v>
      </c>
      <c r="DG189" s="1"/>
      <c r="DH189" s="1"/>
      <c r="DI189" s="164">
        <v>160</v>
      </c>
      <c r="DJ189" s="327"/>
      <c r="DK189" s="177"/>
      <c r="DL189" s="164">
        <v>160</v>
      </c>
      <c r="DM189" s="327"/>
      <c r="DN189" s="177"/>
      <c r="DO189" s="164">
        <v>160</v>
      </c>
      <c r="DP189" s="327"/>
      <c r="DQ189" s="177"/>
      <c r="DR189" s="164">
        <v>160</v>
      </c>
      <c r="DS189" s="327"/>
      <c r="DT189" s="177"/>
      <c r="DU189" s="164">
        <v>160</v>
      </c>
      <c r="DV189" s="327"/>
      <c r="DW189" s="177"/>
      <c r="DX189" s="164">
        <v>160</v>
      </c>
      <c r="DY189" s="327"/>
      <c r="DZ189" s="177"/>
      <c r="EA189" s="164">
        <v>160</v>
      </c>
      <c r="EB189" s="327"/>
      <c r="EC189" s="177"/>
      <c r="ED189" s="164">
        <v>160</v>
      </c>
      <c r="EE189" s="327"/>
      <c r="EF189" s="177"/>
      <c r="EG189" s="164">
        <v>160</v>
      </c>
      <c r="EH189" s="327"/>
      <c r="EI189" s="177"/>
      <c r="EJ189" s="164">
        <v>160</v>
      </c>
      <c r="EK189" s="327"/>
      <c r="EL189" s="177"/>
      <c r="EM189" s="164">
        <v>160</v>
      </c>
      <c r="EN189" s="327"/>
      <c r="EO189" s="177"/>
      <c r="EP189" s="164">
        <v>160</v>
      </c>
      <c r="EQ189" s="327"/>
      <c r="ER189" s="177"/>
      <c r="ES189" s="278">
        <f t="shared" si="138"/>
        <v>0</v>
      </c>
      <c r="ET189" s="279">
        <f t="shared" si="139"/>
        <v>0</v>
      </c>
      <c r="EU189" s="280">
        <f t="shared" si="140"/>
        <v>0</v>
      </c>
      <c r="EV189" s="281">
        <f t="shared" si="141"/>
        <v>0</v>
      </c>
      <c r="EW189" s="1"/>
      <c r="EX189" s="1"/>
      <c r="EY189" s="164">
        <v>160</v>
      </c>
      <c r="EZ189" s="327"/>
      <c r="FA189" s="177"/>
      <c r="FB189" s="164">
        <v>160</v>
      </c>
      <c r="FC189" s="327"/>
      <c r="FD189" s="177"/>
      <c r="FE189" s="164">
        <v>160</v>
      </c>
      <c r="FF189" s="327"/>
      <c r="FG189" s="177"/>
      <c r="FH189" s="164">
        <v>160</v>
      </c>
      <c r="FI189" s="327"/>
      <c r="FJ189" s="177"/>
      <c r="FK189" s="164">
        <v>160</v>
      </c>
      <c r="FL189" s="327"/>
      <c r="FM189" s="177"/>
      <c r="FN189" s="164">
        <v>160</v>
      </c>
      <c r="FO189" s="327"/>
      <c r="FP189" s="177"/>
      <c r="FQ189" s="164">
        <v>160</v>
      </c>
      <c r="FR189" s="327"/>
      <c r="FS189" s="177"/>
      <c r="FT189" s="164">
        <v>160</v>
      </c>
      <c r="FU189" s="327"/>
      <c r="FV189" s="177"/>
      <c r="FW189" s="164">
        <v>160</v>
      </c>
      <c r="FX189" s="327"/>
      <c r="FY189" s="177"/>
      <c r="FZ189" s="164">
        <v>160</v>
      </c>
      <c r="GA189" s="327"/>
      <c r="GB189" s="177"/>
      <c r="GC189" s="164">
        <v>160</v>
      </c>
      <c r="GD189" s="327"/>
      <c r="GE189" s="177"/>
      <c r="GF189" s="164">
        <v>160</v>
      </c>
      <c r="GG189" s="327"/>
      <c r="GH189" s="177"/>
      <c r="GI189" s="278">
        <f t="shared" si="142"/>
        <v>0</v>
      </c>
      <c r="GJ189" s="279">
        <f t="shared" si="143"/>
        <v>0</v>
      </c>
      <c r="GK189" s="280">
        <f t="shared" si="144"/>
        <v>0</v>
      </c>
      <c r="GL189" s="281">
        <f t="shared" si="145"/>
        <v>0</v>
      </c>
      <c r="GM189" s="1"/>
      <c r="GN189" s="1"/>
      <c r="GO189" s="164">
        <v>160</v>
      </c>
      <c r="GP189" s="327"/>
      <c r="GQ189" s="177"/>
      <c r="GR189" s="164">
        <v>160</v>
      </c>
      <c r="GS189" s="327"/>
      <c r="GT189" s="177"/>
      <c r="GU189" s="164">
        <v>160</v>
      </c>
      <c r="GV189" s="327"/>
      <c r="GW189" s="177"/>
      <c r="GX189" s="164">
        <v>160</v>
      </c>
      <c r="GY189" s="327"/>
      <c r="GZ189" s="177"/>
      <c r="HA189" s="164">
        <v>160</v>
      </c>
      <c r="HB189" s="327"/>
      <c r="HC189" s="177"/>
      <c r="HD189" s="164">
        <v>160</v>
      </c>
      <c r="HE189" s="327"/>
      <c r="HF189" s="177"/>
      <c r="HG189" s="164">
        <v>160</v>
      </c>
      <c r="HH189" s="327"/>
      <c r="HI189" s="177"/>
      <c r="HJ189" s="164">
        <v>160</v>
      </c>
      <c r="HK189" s="327"/>
      <c r="HL189" s="177"/>
      <c r="HM189" s="164">
        <v>160</v>
      </c>
      <c r="HN189" s="327"/>
      <c r="HO189" s="177"/>
      <c r="HP189" s="164">
        <v>160</v>
      </c>
      <c r="HQ189" s="327"/>
      <c r="HR189" s="177"/>
      <c r="HS189" s="164">
        <v>160</v>
      </c>
      <c r="HT189" s="327"/>
      <c r="HU189" s="177"/>
      <c r="HV189" s="164">
        <v>160</v>
      </c>
      <c r="HW189" s="327"/>
      <c r="HX189" s="177"/>
      <c r="HY189" s="278">
        <f t="shared" si="146"/>
        <v>0</v>
      </c>
      <c r="HZ189" s="279">
        <f t="shared" si="147"/>
        <v>0</v>
      </c>
      <c r="IA189" s="280">
        <f t="shared" si="148"/>
        <v>0</v>
      </c>
      <c r="IB189" s="281">
        <f t="shared" si="149"/>
        <v>0</v>
      </c>
      <c r="IC189" s="1"/>
      <c r="ID189" s="1"/>
      <c r="IE189" s="164">
        <v>160</v>
      </c>
      <c r="IF189" s="327"/>
      <c r="IG189" s="177"/>
      <c r="IH189" s="164">
        <v>160</v>
      </c>
      <c r="II189" s="327"/>
      <c r="IJ189" s="177"/>
      <c r="IK189" s="164">
        <v>160</v>
      </c>
      <c r="IL189" s="327"/>
      <c r="IM189" s="177"/>
      <c r="IN189" s="164">
        <v>160</v>
      </c>
      <c r="IO189" s="327"/>
      <c r="IP189" s="177"/>
      <c r="IQ189" s="164">
        <v>160</v>
      </c>
      <c r="IR189" s="327"/>
      <c r="IS189" s="177"/>
      <c r="IT189" s="164">
        <v>160</v>
      </c>
      <c r="IU189" s="327"/>
      <c r="IV189" s="177"/>
      <c r="IW189" s="164">
        <v>160</v>
      </c>
      <c r="IX189" s="327"/>
      <c r="IY189" s="177"/>
      <c r="IZ189" s="164">
        <v>160</v>
      </c>
      <c r="JA189" s="327"/>
      <c r="JB189" s="177"/>
      <c r="JC189" s="164">
        <v>160</v>
      </c>
      <c r="JD189" s="327"/>
      <c r="JE189" s="177"/>
      <c r="JF189" s="164">
        <v>160</v>
      </c>
      <c r="JG189" s="327"/>
      <c r="JH189" s="177"/>
      <c r="JI189" s="164">
        <v>160</v>
      </c>
      <c r="JJ189" s="327"/>
      <c r="JK189" s="177"/>
      <c r="JL189" s="164">
        <v>160</v>
      </c>
      <c r="JM189" s="327"/>
      <c r="JN189" s="177"/>
      <c r="JO189" s="278">
        <f t="shared" si="150"/>
        <v>0</v>
      </c>
      <c r="JP189" s="279">
        <f t="shared" si="151"/>
        <v>0</v>
      </c>
      <c r="JQ189" s="280">
        <f t="shared" si="152"/>
        <v>0</v>
      </c>
      <c r="JR189" s="281">
        <f t="shared" si="153"/>
        <v>0</v>
      </c>
      <c r="JS189" s="1"/>
      <c r="JT189" s="1"/>
      <c r="JU189" s="164">
        <v>160</v>
      </c>
      <c r="JV189" s="327"/>
      <c r="JW189" s="177"/>
      <c r="JX189" s="164">
        <v>160</v>
      </c>
      <c r="JY189" s="327"/>
      <c r="JZ189" s="177"/>
      <c r="KA189" s="164">
        <v>160</v>
      </c>
      <c r="KB189" s="327"/>
      <c r="KC189" s="177"/>
      <c r="KD189" s="164">
        <v>160</v>
      </c>
      <c r="KE189" s="327"/>
      <c r="KF189" s="177"/>
      <c r="KG189" s="164">
        <v>160</v>
      </c>
      <c r="KH189" s="327"/>
      <c r="KI189" s="177"/>
      <c r="KJ189" s="164">
        <v>160</v>
      </c>
      <c r="KK189" s="327"/>
      <c r="KL189" s="177"/>
      <c r="KM189" s="164">
        <v>160</v>
      </c>
      <c r="KN189" s="327"/>
      <c r="KO189" s="177"/>
      <c r="KP189" s="164">
        <v>160</v>
      </c>
      <c r="KQ189" s="327"/>
      <c r="KR189" s="177"/>
      <c r="KS189" s="164">
        <v>160</v>
      </c>
      <c r="KT189" s="327"/>
      <c r="KU189" s="177"/>
      <c r="KV189" s="164">
        <v>160</v>
      </c>
      <c r="KW189" s="327"/>
      <c r="KX189" s="177"/>
      <c r="KY189" s="164">
        <v>160</v>
      </c>
      <c r="KZ189" s="327"/>
      <c r="LA189" s="177"/>
      <c r="LB189" s="164">
        <v>160</v>
      </c>
      <c r="LC189" s="327"/>
      <c r="LD189" s="177"/>
      <c r="LE189" s="278">
        <f t="shared" si="154"/>
        <v>0</v>
      </c>
      <c r="LF189" s="279">
        <f t="shared" si="155"/>
        <v>0</v>
      </c>
      <c r="LG189" s="280">
        <f t="shared" si="156"/>
        <v>0</v>
      </c>
      <c r="LH189" s="281">
        <f t="shared" si="157"/>
        <v>0</v>
      </c>
      <c r="LI189" s="1"/>
      <c r="LJ189" s="1"/>
      <c r="LK189" s="164">
        <v>160</v>
      </c>
      <c r="LL189" s="327"/>
      <c r="LM189" s="177"/>
      <c r="LN189" s="164">
        <v>160</v>
      </c>
      <c r="LO189" s="327"/>
      <c r="LP189" s="177"/>
      <c r="LQ189" s="164">
        <v>160</v>
      </c>
      <c r="LR189" s="327"/>
      <c r="LS189" s="177"/>
      <c r="LT189" s="164">
        <v>160</v>
      </c>
      <c r="LU189" s="327"/>
      <c r="LV189" s="177"/>
      <c r="LW189" s="164">
        <v>160</v>
      </c>
      <c r="LX189" s="327"/>
      <c r="LY189" s="177"/>
      <c r="LZ189" s="164">
        <v>160</v>
      </c>
      <c r="MA189" s="327"/>
      <c r="MB189" s="177"/>
      <c r="MC189" s="164">
        <v>160</v>
      </c>
      <c r="MD189" s="327"/>
      <c r="ME189" s="177"/>
      <c r="MF189" s="164">
        <v>160</v>
      </c>
      <c r="MG189" s="327"/>
      <c r="MH189" s="177"/>
      <c r="MI189" s="164">
        <v>160</v>
      </c>
      <c r="MJ189" s="327"/>
      <c r="MK189" s="177"/>
      <c r="ML189" s="164">
        <v>160</v>
      </c>
      <c r="MM189" s="327"/>
      <c r="MN189" s="177"/>
      <c r="MO189" s="164">
        <v>160</v>
      </c>
      <c r="MP189" s="327"/>
      <c r="MQ189" s="177"/>
      <c r="MR189" s="164">
        <v>160</v>
      </c>
      <c r="MS189" s="327"/>
      <c r="MT189" s="177"/>
      <c r="MU189" s="278">
        <f t="shared" si="158"/>
        <v>0</v>
      </c>
      <c r="MV189" s="279">
        <f t="shared" si="159"/>
        <v>0</v>
      </c>
      <c r="MW189" s="280">
        <f t="shared" si="160"/>
        <v>0</v>
      </c>
      <c r="MX189" s="281">
        <f t="shared" si="161"/>
        <v>0</v>
      </c>
      <c r="MY189" s="1"/>
      <c r="MZ189" s="1"/>
      <c r="NA189" s="164">
        <v>160</v>
      </c>
      <c r="NB189" s="327"/>
      <c r="NC189" s="177"/>
      <c r="ND189" s="164">
        <v>160</v>
      </c>
      <c r="NE189" s="327"/>
      <c r="NF189" s="177"/>
      <c r="NG189" s="164">
        <v>160</v>
      </c>
      <c r="NH189" s="327"/>
      <c r="NI189" s="177"/>
      <c r="NJ189" s="164">
        <v>160</v>
      </c>
      <c r="NK189" s="327"/>
      <c r="NL189" s="177"/>
      <c r="NM189" s="164">
        <v>160</v>
      </c>
      <c r="NN189" s="327"/>
      <c r="NO189" s="177"/>
      <c r="NP189" s="164">
        <v>160</v>
      </c>
      <c r="NQ189" s="327"/>
      <c r="NR189" s="177"/>
      <c r="NS189" s="164">
        <v>160</v>
      </c>
      <c r="NT189" s="327"/>
      <c r="NU189" s="177"/>
      <c r="NV189" s="164">
        <v>160</v>
      </c>
      <c r="NW189" s="327"/>
      <c r="NX189" s="177"/>
      <c r="NY189" s="164">
        <v>160</v>
      </c>
      <c r="NZ189" s="327"/>
      <c r="OA189" s="177"/>
      <c r="OB189" s="164">
        <v>160</v>
      </c>
      <c r="OC189" s="327"/>
      <c r="OD189" s="177"/>
      <c r="OE189" s="164">
        <v>160</v>
      </c>
      <c r="OF189" s="327"/>
      <c r="OG189" s="177"/>
      <c r="OH189" s="164">
        <v>160</v>
      </c>
      <c r="OI189" s="327"/>
      <c r="OJ189" s="177"/>
      <c r="OK189" s="278">
        <f t="shared" si="162"/>
        <v>0</v>
      </c>
      <c r="OL189" s="279">
        <f t="shared" si="163"/>
        <v>0</v>
      </c>
      <c r="OM189" s="280">
        <f t="shared" si="164"/>
        <v>0</v>
      </c>
      <c r="ON189" s="281">
        <f t="shared" si="165"/>
        <v>0</v>
      </c>
      <c r="OO189" s="1"/>
      <c r="OP189" s="1"/>
      <c r="OQ189" s="283" t="s">
        <v>297</v>
      </c>
      <c r="OR189" s="354">
        <v>160</v>
      </c>
      <c r="OS189" s="327"/>
      <c r="OT189" s="177"/>
      <c r="OU189" s="278">
        <f t="shared" si="166"/>
        <v>0</v>
      </c>
      <c r="OV189" s="281">
        <f t="shared" si="167"/>
        <v>0</v>
      </c>
      <c r="OW189" s="280">
        <f t="shared" si="168"/>
        <v>0</v>
      </c>
      <c r="OX189" s="281">
        <f t="shared" si="169"/>
        <v>0</v>
      </c>
      <c r="OY189" s="293"/>
      <c r="OZ189" s="1"/>
      <c r="PA189" s="1"/>
      <c r="PB189" s="274">
        <f t="shared" si="170"/>
        <v>0</v>
      </c>
      <c r="PC189" s="275">
        <f t="shared" si="171"/>
        <v>0</v>
      </c>
      <c r="PD189" s="280">
        <f t="shared" si="172"/>
        <v>0</v>
      </c>
      <c r="PE189" s="281">
        <f t="shared" si="173"/>
        <v>0</v>
      </c>
      <c r="PF189" s="276">
        <f t="shared" si="174"/>
        <v>0</v>
      </c>
      <c r="PG189" s="277">
        <f t="shared" si="175"/>
        <v>0</v>
      </c>
      <c r="PH189" s="280">
        <f t="shared" si="176"/>
        <v>0</v>
      </c>
      <c r="PI189" s="279">
        <f t="shared" si="177"/>
        <v>0</v>
      </c>
      <c r="PJ189" s="406">
        <f t="shared" si="178"/>
        <v>0</v>
      </c>
      <c r="PK189" s="368">
        <f t="shared" si="179"/>
        <v>0</v>
      </c>
      <c r="PL189" s="409" t="s">
        <v>338</v>
      </c>
      <c r="PM189" s="373" t="s">
        <v>338</v>
      </c>
      <c r="PN189" s="406">
        <f t="shared" si="180"/>
        <v>0</v>
      </c>
      <c r="PO189" s="368">
        <f t="shared" si="181"/>
        <v>0</v>
      </c>
      <c r="PR189" s="1"/>
    </row>
    <row r="190" spans="2:434" s="26" customFormat="1" ht="15" hidden="1" customHeight="1" x14ac:dyDescent="0.25">
      <c r="B190" s="118"/>
      <c r="C190" s="1092"/>
      <c r="D190" s="1093"/>
      <c r="E190" s="590"/>
      <c r="F190" s="656"/>
      <c r="G190" s="591"/>
      <c r="H190" s="119"/>
      <c r="I190" s="112">
        <f>INT(ROUND(F190,2)*(IF(RIGHT(G190,1)="*",data!$J$3*H190+(IF(H190&gt;0, data!$K$3,0)),(IF(G190&gt;0,data!$J$3*RIGHT(G190,5)+data!$K$3,0)))))</f>
        <v>0</v>
      </c>
      <c r="J190" s="112">
        <f t="shared" si="211"/>
        <v>0</v>
      </c>
      <c r="K190" s="112"/>
      <c r="L190" s="537"/>
      <c r="M190" s="536"/>
      <c r="N190" s="112">
        <f>INT(ROUND(F190,2)*(IF(J190&gt;0,(IF(L190="ano",data!$J$6,0)),0)))</f>
        <v>0</v>
      </c>
      <c r="O190" s="114">
        <f t="shared" si="208"/>
        <v>0</v>
      </c>
      <c r="P190" s="123">
        <f t="shared" si="209"/>
        <v>0</v>
      </c>
      <c r="R190" s="116" t="str">
        <f t="shared" si="194"/>
        <v/>
      </c>
      <c r="S190" s="688"/>
      <c r="T190" s="117" t="s">
        <v>338</v>
      </c>
      <c r="U190" s="377" t="str">
        <f t="shared" si="195"/>
        <v/>
      </c>
      <c r="V190" s="26">
        <f t="shared" si="210"/>
        <v>0</v>
      </c>
      <c r="W190" s="26">
        <f t="shared" si="212"/>
        <v>0</v>
      </c>
      <c r="X190" s="26">
        <f>IF(OR(G190=data!$I$18,G190=data!$I$19,G190=data!$I$20,G190=data!$I$21,G190=data!$I$22,G190=data!$I$23,G190=data!$I$24,G190=data!$I$25,G190=data!$I$26,G190=data!$I$27,G190=data!$I$28,G190=data!$I$29,G190=data!$I$30,G190=data!$I$31,G190=data!$I$32,G190=data!$I$33,G190=data!$I$34,G190=data!$I$35,G190=data!$I$36,G190=data!$I$37,G190=data!$I$38,G190=data!$I$39,G190=data!$I$40,G190=data!$I$41,G190=data!$I$42,G190=data!$I$43,G190=data!$I$44),1,0)</f>
        <v>0</v>
      </c>
      <c r="Z190" s="173" t="s">
        <v>297</v>
      </c>
      <c r="AA190" s="10"/>
      <c r="AB190" s="10"/>
      <c r="AC190" s="560">
        <v>160</v>
      </c>
      <c r="AD190" s="561"/>
      <c r="AE190" s="562"/>
      <c r="AF190" s="560">
        <v>160</v>
      </c>
      <c r="AG190" s="561"/>
      <c r="AH190" s="562"/>
      <c r="AI190" s="560">
        <v>160</v>
      </c>
      <c r="AJ190" s="561"/>
      <c r="AK190" s="562"/>
      <c r="AL190" s="560">
        <v>160</v>
      </c>
      <c r="AM190" s="561"/>
      <c r="AN190" s="562"/>
      <c r="AO190" s="560">
        <v>160</v>
      </c>
      <c r="AP190" s="561"/>
      <c r="AQ190" s="562"/>
      <c r="AR190" s="560">
        <v>160</v>
      </c>
      <c r="AS190" s="561"/>
      <c r="AT190" s="562"/>
      <c r="AU190" s="560">
        <v>160</v>
      </c>
      <c r="AV190" s="561"/>
      <c r="AW190" s="562"/>
      <c r="AX190" s="560">
        <v>160</v>
      </c>
      <c r="AY190" s="561"/>
      <c r="AZ190" s="562"/>
      <c r="BA190" s="560">
        <v>160</v>
      </c>
      <c r="BB190" s="561"/>
      <c r="BC190" s="562"/>
      <c r="BD190" s="560">
        <v>160</v>
      </c>
      <c r="BE190" s="561"/>
      <c r="BF190" s="562"/>
      <c r="BG190" s="560">
        <v>160</v>
      </c>
      <c r="BH190" s="561"/>
      <c r="BI190" s="562"/>
      <c r="BJ190" s="560">
        <v>160</v>
      </c>
      <c r="BK190" s="561"/>
      <c r="BL190" s="562"/>
      <c r="BM190" s="280">
        <f t="shared" si="130"/>
        <v>0</v>
      </c>
      <c r="BN190" s="279">
        <f t="shared" si="131"/>
        <v>0</v>
      </c>
      <c r="BO190" s="280">
        <f t="shared" si="132"/>
        <v>0</v>
      </c>
      <c r="BP190" s="281">
        <f t="shared" si="133"/>
        <v>0</v>
      </c>
      <c r="BQ190" s="1"/>
      <c r="BR190" s="1"/>
      <c r="BS190" s="174">
        <v>160</v>
      </c>
      <c r="BT190" s="573"/>
      <c r="BU190" s="175"/>
      <c r="BV190" s="174">
        <v>160</v>
      </c>
      <c r="BW190" s="573"/>
      <c r="BX190" s="175"/>
      <c r="BY190" s="174">
        <v>160</v>
      </c>
      <c r="BZ190" s="573"/>
      <c r="CA190" s="175"/>
      <c r="CB190" s="174">
        <v>160</v>
      </c>
      <c r="CC190" s="573"/>
      <c r="CD190" s="175"/>
      <c r="CE190" s="174">
        <v>160</v>
      </c>
      <c r="CF190" s="573"/>
      <c r="CG190" s="175"/>
      <c r="CH190" s="174">
        <v>160</v>
      </c>
      <c r="CI190" s="573"/>
      <c r="CJ190" s="175"/>
      <c r="CK190" s="174">
        <v>160</v>
      </c>
      <c r="CL190" s="573"/>
      <c r="CM190" s="175"/>
      <c r="CN190" s="174">
        <v>160</v>
      </c>
      <c r="CO190" s="573"/>
      <c r="CP190" s="175"/>
      <c r="CQ190" s="174">
        <v>160</v>
      </c>
      <c r="CR190" s="573"/>
      <c r="CS190" s="175"/>
      <c r="CT190" s="174">
        <v>160</v>
      </c>
      <c r="CU190" s="573"/>
      <c r="CV190" s="175"/>
      <c r="CW190" s="174">
        <v>160</v>
      </c>
      <c r="CX190" s="573"/>
      <c r="CY190" s="175"/>
      <c r="CZ190" s="174">
        <v>160</v>
      </c>
      <c r="DA190" s="573"/>
      <c r="DB190" s="175"/>
      <c r="DC190" s="278">
        <f t="shared" si="134"/>
        <v>0</v>
      </c>
      <c r="DD190" s="279">
        <f t="shared" si="135"/>
        <v>0</v>
      </c>
      <c r="DE190" s="280">
        <f t="shared" si="136"/>
        <v>0</v>
      </c>
      <c r="DF190" s="281">
        <f t="shared" si="137"/>
        <v>0</v>
      </c>
      <c r="DG190" s="1"/>
      <c r="DH190" s="1"/>
      <c r="DI190" s="174">
        <v>160</v>
      </c>
      <c r="DJ190" s="573"/>
      <c r="DK190" s="175"/>
      <c r="DL190" s="174">
        <v>160</v>
      </c>
      <c r="DM190" s="573"/>
      <c r="DN190" s="175"/>
      <c r="DO190" s="174">
        <v>160</v>
      </c>
      <c r="DP190" s="573"/>
      <c r="DQ190" s="175"/>
      <c r="DR190" s="174">
        <v>160</v>
      </c>
      <c r="DS190" s="573"/>
      <c r="DT190" s="175"/>
      <c r="DU190" s="174">
        <v>160</v>
      </c>
      <c r="DV190" s="573"/>
      <c r="DW190" s="175"/>
      <c r="DX190" s="174">
        <v>160</v>
      </c>
      <c r="DY190" s="573"/>
      <c r="DZ190" s="175"/>
      <c r="EA190" s="174">
        <v>160</v>
      </c>
      <c r="EB190" s="573"/>
      <c r="EC190" s="175"/>
      <c r="ED190" s="174">
        <v>160</v>
      </c>
      <c r="EE190" s="573"/>
      <c r="EF190" s="175"/>
      <c r="EG190" s="174">
        <v>160</v>
      </c>
      <c r="EH190" s="573"/>
      <c r="EI190" s="175"/>
      <c r="EJ190" s="174">
        <v>160</v>
      </c>
      <c r="EK190" s="573"/>
      <c r="EL190" s="175"/>
      <c r="EM190" s="174">
        <v>160</v>
      </c>
      <c r="EN190" s="573"/>
      <c r="EO190" s="175"/>
      <c r="EP190" s="174">
        <v>160</v>
      </c>
      <c r="EQ190" s="573"/>
      <c r="ER190" s="175"/>
      <c r="ES190" s="278">
        <f t="shared" si="138"/>
        <v>0</v>
      </c>
      <c r="ET190" s="279">
        <f t="shared" si="139"/>
        <v>0</v>
      </c>
      <c r="EU190" s="280">
        <f t="shared" si="140"/>
        <v>0</v>
      </c>
      <c r="EV190" s="281">
        <f t="shared" si="141"/>
        <v>0</v>
      </c>
      <c r="EW190" s="1"/>
      <c r="EX190" s="1"/>
      <c r="EY190" s="174">
        <v>160</v>
      </c>
      <c r="EZ190" s="573"/>
      <c r="FA190" s="175"/>
      <c r="FB190" s="174">
        <v>160</v>
      </c>
      <c r="FC190" s="573"/>
      <c r="FD190" s="175"/>
      <c r="FE190" s="174">
        <v>160</v>
      </c>
      <c r="FF190" s="573"/>
      <c r="FG190" s="175"/>
      <c r="FH190" s="174">
        <v>160</v>
      </c>
      <c r="FI190" s="573"/>
      <c r="FJ190" s="175"/>
      <c r="FK190" s="174">
        <v>160</v>
      </c>
      <c r="FL190" s="573"/>
      <c r="FM190" s="175"/>
      <c r="FN190" s="174">
        <v>160</v>
      </c>
      <c r="FO190" s="573"/>
      <c r="FP190" s="175"/>
      <c r="FQ190" s="174">
        <v>160</v>
      </c>
      <c r="FR190" s="573"/>
      <c r="FS190" s="175"/>
      <c r="FT190" s="174">
        <v>160</v>
      </c>
      <c r="FU190" s="573"/>
      <c r="FV190" s="175"/>
      <c r="FW190" s="174">
        <v>160</v>
      </c>
      <c r="FX190" s="573"/>
      <c r="FY190" s="175"/>
      <c r="FZ190" s="174">
        <v>160</v>
      </c>
      <c r="GA190" s="573"/>
      <c r="GB190" s="175"/>
      <c r="GC190" s="174">
        <v>160</v>
      </c>
      <c r="GD190" s="573"/>
      <c r="GE190" s="175"/>
      <c r="GF190" s="174">
        <v>160</v>
      </c>
      <c r="GG190" s="573"/>
      <c r="GH190" s="175"/>
      <c r="GI190" s="278">
        <f t="shared" si="142"/>
        <v>0</v>
      </c>
      <c r="GJ190" s="279">
        <f t="shared" si="143"/>
        <v>0</v>
      </c>
      <c r="GK190" s="280">
        <f t="shared" si="144"/>
        <v>0</v>
      </c>
      <c r="GL190" s="281">
        <f t="shared" si="145"/>
        <v>0</v>
      </c>
      <c r="GM190" s="1"/>
      <c r="GN190" s="1"/>
      <c r="GO190" s="174">
        <v>160</v>
      </c>
      <c r="GP190" s="573"/>
      <c r="GQ190" s="175"/>
      <c r="GR190" s="174">
        <v>160</v>
      </c>
      <c r="GS190" s="573"/>
      <c r="GT190" s="175"/>
      <c r="GU190" s="174">
        <v>160</v>
      </c>
      <c r="GV190" s="573"/>
      <c r="GW190" s="175"/>
      <c r="GX190" s="174">
        <v>160</v>
      </c>
      <c r="GY190" s="573"/>
      <c r="GZ190" s="175"/>
      <c r="HA190" s="174">
        <v>160</v>
      </c>
      <c r="HB190" s="573"/>
      <c r="HC190" s="175"/>
      <c r="HD190" s="174">
        <v>160</v>
      </c>
      <c r="HE190" s="573"/>
      <c r="HF190" s="175"/>
      <c r="HG190" s="174">
        <v>160</v>
      </c>
      <c r="HH190" s="573"/>
      <c r="HI190" s="175"/>
      <c r="HJ190" s="174">
        <v>160</v>
      </c>
      <c r="HK190" s="573"/>
      <c r="HL190" s="175"/>
      <c r="HM190" s="174">
        <v>160</v>
      </c>
      <c r="HN190" s="573"/>
      <c r="HO190" s="175"/>
      <c r="HP190" s="174">
        <v>160</v>
      </c>
      <c r="HQ190" s="573"/>
      <c r="HR190" s="175"/>
      <c r="HS190" s="174">
        <v>160</v>
      </c>
      <c r="HT190" s="573"/>
      <c r="HU190" s="175"/>
      <c r="HV190" s="174">
        <v>160</v>
      </c>
      <c r="HW190" s="573"/>
      <c r="HX190" s="175"/>
      <c r="HY190" s="278">
        <f t="shared" si="146"/>
        <v>0</v>
      </c>
      <c r="HZ190" s="279">
        <f t="shared" si="147"/>
        <v>0</v>
      </c>
      <c r="IA190" s="280">
        <f t="shared" si="148"/>
        <v>0</v>
      </c>
      <c r="IB190" s="281">
        <f t="shared" si="149"/>
        <v>0</v>
      </c>
      <c r="IC190" s="1"/>
      <c r="ID190" s="1"/>
      <c r="IE190" s="174">
        <v>160</v>
      </c>
      <c r="IF190" s="573"/>
      <c r="IG190" s="175"/>
      <c r="IH190" s="174">
        <v>160</v>
      </c>
      <c r="II190" s="573"/>
      <c r="IJ190" s="175"/>
      <c r="IK190" s="174">
        <v>160</v>
      </c>
      <c r="IL190" s="573"/>
      <c r="IM190" s="175"/>
      <c r="IN190" s="174">
        <v>160</v>
      </c>
      <c r="IO190" s="573"/>
      <c r="IP190" s="175"/>
      <c r="IQ190" s="174">
        <v>160</v>
      </c>
      <c r="IR190" s="573"/>
      <c r="IS190" s="175"/>
      <c r="IT190" s="174">
        <v>160</v>
      </c>
      <c r="IU190" s="573"/>
      <c r="IV190" s="175"/>
      <c r="IW190" s="174">
        <v>160</v>
      </c>
      <c r="IX190" s="573"/>
      <c r="IY190" s="175"/>
      <c r="IZ190" s="174">
        <v>160</v>
      </c>
      <c r="JA190" s="573"/>
      <c r="JB190" s="175"/>
      <c r="JC190" s="174">
        <v>160</v>
      </c>
      <c r="JD190" s="573"/>
      <c r="JE190" s="175"/>
      <c r="JF190" s="174">
        <v>160</v>
      </c>
      <c r="JG190" s="573"/>
      <c r="JH190" s="175"/>
      <c r="JI190" s="174">
        <v>160</v>
      </c>
      <c r="JJ190" s="573"/>
      <c r="JK190" s="175"/>
      <c r="JL190" s="174">
        <v>160</v>
      </c>
      <c r="JM190" s="573"/>
      <c r="JN190" s="175"/>
      <c r="JO190" s="278">
        <f t="shared" si="150"/>
        <v>0</v>
      </c>
      <c r="JP190" s="279">
        <f t="shared" si="151"/>
        <v>0</v>
      </c>
      <c r="JQ190" s="280">
        <f t="shared" si="152"/>
        <v>0</v>
      </c>
      <c r="JR190" s="281">
        <f t="shared" si="153"/>
        <v>0</v>
      </c>
      <c r="JS190" s="1"/>
      <c r="JT190" s="1"/>
      <c r="JU190" s="174">
        <v>160</v>
      </c>
      <c r="JV190" s="573"/>
      <c r="JW190" s="175"/>
      <c r="JX190" s="174">
        <v>160</v>
      </c>
      <c r="JY190" s="573"/>
      <c r="JZ190" s="175"/>
      <c r="KA190" s="174">
        <v>160</v>
      </c>
      <c r="KB190" s="573"/>
      <c r="KC190" s="175"/>
      <c r="KD190" s="174">
        <v>160</v>
      </c>
      <c r="KE190" s="573"/>
      <c r="KF190" s="175"/>
      <c r="KG190" s="174">
        <v>160</v>
      </c>
      <c r="KH190" s="573"/>
      <c r="KI190" s="175"/>
      <c r="KJ190" s="174">
        <v>160</v>
      </c>
      <c r="KK190" s="573"/>
      <c r="KL190" s="175"/>
      <c r="KM190" s="174">
        <v>160</v>
      </c>
      <c r="KN190" s="573"/>
      <c r="KO190" s="175"/>
      <c r="KP190" s="174">
        <v>160</v>
      </c>
      <c r="KQ190" s="573"/>
      <c r="KR190" s="175"/>
      <c r="KS190" s="174">
        <v>160</v>
      </c>
      <c r="KT190" s="573"/>
      <c r="KU190" s="175"/>
      <c r="KV190" s="174">
        <v>160</v>
      </c>
      <c r="KW190" s="573"/>
      <c r="KX190" s="175"/>
      <c r="KY190" s="174">
        <v>160</v>
      </c>
      <c r="KZ190" s="573"/>
      <c r="LA190" s="175"/>
      <c r="LB190" s="174">
        <v>160</v>
      </c>
      <c r="LC190" s="573"/>
      <c r="LD190" s="175"/>
      <c r="LE190" s="278">
        <f t="shared" si="154"/>
        <v>0</v>
      </c>
      <c r="LF190" s="279">
        <f t="shared" si="155"/>
        <v>0</v>
      </c>
      <c r="LG190" s="280">
        <f t="shared" si="156"/>
        <v>0</v>
      </c>
      <c r="LH190" s="281">
        <f t="shared" si="157"/>
        <v>0</v>
      </c>
      <c r="LI190" s="1"/>
      <c r="LJ190" s="1"/>
      <c r="LK190" s="174">
        <v>160</v>
      </c>
      <c r="LL190" s="573"/>
      <c r="LM190" s="175"/>
      <c r="LN190" s="174">
        <v>160</v>
      </c>
      <c r="LO190" s="573"/>
      <c r="LP190" s="175"/>
      <c r="LQ190" s="174">
        <v>160</v>
      </c>
      <c r="LR190" s="573"/>
      <c r="LS190" s="175"/>
      <c r="LT190" s="174">
        <v>160</v>
      </c>
      <c r="LU190" s="573"/>
      <c r="LV190" s="175"/>
      <c r="LW190" s="174">
        <v>160</v>
      </c>
      <c r="LX190" s="573"/>
      <c r="LY190" s="175"/>
      <c r="LZ190" s="174">
        <v>160</v>
      </c>
      <c r="MA190" s="573"/>
      <c r="MB190" s="175"/>
      <c r="MC190" s="174">
        <v>160</v>
      </c>
      <c r="MD190" s="573"/>
      <c r="ME190" s="175"/>
      <c r="MF190" s="174">
        <v>160</v>
      </c>
      <c r="MG190" s="573"/>
      <c r="MH190" s="175"/>
      <c r="MI190" s="174">
        <v>160</v>
      </c>
      <c r="MJ190" s="573"/>
      <c r="MK190" s="175"/>
      <c r="ML190" s="174">
        <v>160</v>
      </c>
      <c r="MM190" s="573"/>
      <c r="MN190" s="175"/>
      <c r="MO190" s="174">
        <v>160</v>
      </c>
      <c r="MP190" s="573"/>
      <c r="MQ190" s="175"/>
      <c r="MR190" s="174">
        <v>160</v>
      </c>
      <c r="MS190" s="573"/>
      <c r="MT190" s="175"/>
      <c r="MU190" s="278">
        <f t="shared" si="158"/>
        <v>0</v>
      </c>
      <c r="MV190" s="279">
        <f t="shared" si="159"/>
        <v>0</v>
      </c>
      <c r="MW190" s="280">
        <f t="shared" si="160"/>
        <v>0</v>
      </c>
      <c r="MX190" s="281">
        <f t="shared" si="161"/>
        <v>0</v>
      </c>
      <c r="MY190" s="1"/>
      <c r="MZ190" s="1"/>
      <c r="NA190" s="174">
        <v>160</v>
      </c>
      <c r="NB190" s="573"/>
      <c r="NC190" s="175"/>
      <c r="ND190" s="174">
        <v>160</v>
      </c>
      <c r="NE190" s="573"/>
      <c r="NF190" s="175"/>
      <c r="NG190" s="174">
        <v>160</v>
      </c>
      <c r="NH190" s="573"/>
      <c r="NI190" s="175"/>
      <c r="NJ190" s="174">
        <v>160</v>
      </c>
      <c r="NK190" s="573"/>
      <c r="NL190" s="175"/>
      <c r="NM190" s="174">
        <v>160</v>
      </c>
      <c r="NN190" s="573"/>
      <c r="NO190" s="175"/>
      <c r="NP190" s="174">
        <v>160</v>
      </c>
      <c r="NQ190" s="573"/>
      <c r="NR190" s="175"/>
      <c r="NS190" s="174">
        <v>160</v>
      </c>
      <c r="NT190" s="573"/>
      <c r="NU190" s="175"/>
      <c r="NV190" s="174">
        <v>160</v>
      </c>
      <c r="NW190" s="573"/>
      <c r="NX190" s="175"/>
      <c r="NY190" s="174">
        <v>160</v>
      </c>
      <c r="NZ190" s="573"/>
      <c r="OA190" s="175"/>
      <c r="OB190" s="174">
        <v>160</v>
      </c>
      <c r="OC190" s="573"/>
      <c r="OD190" s="175"/>
      <c r="OE190" s="174">
        <v>160</v>
      </c>
      <c r="OF190" s="573"/>
      <c r="OG190" s="175"/>
      <c r="OH190" s="174">
        <v>160</v>
      </c>
      <c r="OI190" s="573"/>
      <c r="OJ190" s="175"/>
      <c r="OK190" s="278">
        <f t="shared" si="162"/>
        <v>0</v>
      </c>
      <c r="OL190" s="279">
        <f t="shared" si="163"/>
        <v>0</v>
      </c>
      <c r="OM190" s="280">
        <f t="shared" si="164"/>
        <v>0</v>
      </c>
      <c r="ON190" s="281">
        <f t="shared" si="165"/>
        <v>0</v>
      </c>
      <c r="OO190" s="1"/>
      <c r="OP190" s="1"/>
      <c r="OQ190" s="571" t="s">
        <v>297</v>
      </c>
      <c r="OR190" s="577">
        <v>160</v>
      </c>
      <c r="OS190" s="573"/>
      <c r="OT190" s="175"/>
      <c r="OU190" s="278">
        <f t="shared" si="166"/>
        <v>0</v>
      </c>
      <c r="OV190" s="281">
        <f t="shared" si="167"/>
        <v>0</v>
      </c>
      <c r="OW190" s="280">
        <f t="shared" si="168"/>
        <v>0</v>
      </c>
      <c r="OX190" s="281">
        <f t="shared" si="169"/>
        <v>0</v>
      </c>
      <c r="OY190" s="574"/>
      <c r="OZ190" s="1"/>
      <c r="PA190" s="1"/>
      <c r="PB190" s="274">
        <f t="shared" si="170"/>
        <v>0</v>
      </c>
      <c r="PC190" s="275">
        <f t="shared" si="171"/>
        <v>0</v>
      </c>
      <c r="PD190" s="280">
        <f t="shared" si="172"/>
        <v>0</v>
      </c>
      <c r="PE190" s="281">
        <f t="shared" si="173"/>
        <v>0</v>
      </c>
      <c r="PF190" s="276">
        <f t="shared" si="174"/>
        <v>0</v>
      </c>
      <c r="PG190" s="277">
        <f t="shared" si="175"/>
        <v>0</v>
      </c>
      <c r="PH190" s="280">
        <f t="shared" si="176"/>
        <v>0</v>
      </c>
      <c r="PI190" s="279">
        <f t="shared" si="177"/>
        <v>0</v>
      </c>
      <c r="PJ190" s="406">
        <f t="shared" si="178"/>
        <v>0</v>
      </c>
      <c r="PK190" s="368">
        <f t="shared" si="179"/>
        <v>0</v>
      </c>
      <c r="PL190" s="409" t="s">
        <v>338</v>
      </c>
      <c r="PM190" s="373" t="s">
        <v>338</v>
      </c>
      <c r="PN190" s="406">
        <f t="shared" si="180"/>
        <v>0</v>
      </c>
      <c r="PO190" s="368">
        <f t="shared" si="181"/>
        <v>0</v>
      </c>
      <c r="PR190" s="1"/>
    </row>
    <row r="191" spans="2:434" s="26" customFormat="1" ht="16.5" customHeight="1" x14ac:dyDescent="0.25">
      <c r="B191" s="118" t="s">
        <v>371</v>
      </c>
      <c r="C191" s="1094"/>
      <c r="D191" s="1095"/>
      <c r="E191" s="320"/>
      <c r="F191" s="656">
        <v>1</v>
      </c>
      <c r="G191" s="321"/>
      <c r="H191" s="122"/>
      <c r="I191" s="112">
        <f>INT(ROUND(F191,2)*(IF(RIGHT(G191,1)="*",data!$J$3*H191+(IF(H191&gt;0, data!$K$3,0)),(IF(G191&gt;0,data!$J$3*RIGHT(G191,5)+data!$K$3,0)))))</f>
        <v>0</v>
      </c>
      <c r="J191" s="112">
        <f t="shared" si="211"/>
        <v>0</v>
      </c>
      <c r="K191" s="112"/>
      <c r="L191" s="317"/>
      <c r="M191" s="316"/>
      <c r="N191" s="112">
        <f>INT(ROUND(F191,2)*(IF(J191&gt;0,(IF(L191="ano",data!$J$6,0)),0)))</f>
        <v>0</v>
      </c>
      <c r="O191" s="114">
        <f t="shared" si="208"/>
        <v>0</v>
      </c>
      <c r="P191" s="123">
        <f t="shared" si="209"/>
        <v>0</v>
      </c>
      <c r="R191" s="116" t="str">
        <f t="shared" si="194"/>
        <v/>
      </c>
      <c r="S191" s="688"/>
      <c r="T191" s="117" t="s">
        <v>338</v>
      </c>
      <c r="U191" s="377" t="str">
        <f t="shared" si="195"/>
        <v/>
      </c>
      <c r="V191" s="26">
        <f t="shared" si="210"/>
        <v>0</v>
      </c>
      <c r="W191" s="26">
        <f t="shared" si="212"/>
        <v>0</v>
      </c>
      <c r="X191" s="26">
        <f>IF(OR(G191=data!$I$18,G191=data!$I$19,G191=data!$I$20,G191=data!$I$21,G191=data!$I$22,G191=data!$I$23,G191=data!$I$24,G191=data!$I$25,G191=data!$I$26,G191=data!$I$27,G191=data!$I$28,G191=data!$I$29,G191=data!$I$30,G191=data!$I$31,G191=data!$I$32,G191=data!$I$33,G191=data!$I$34,G191=data!$I$35,G191=data!$I$36,G191=data!$I$37,G191=data!$I$38,G191=data!$I$39,G191=data!$I$40,G191=data!$I$41,G191=data!$I$42,G191=data!$I$43,G191=data!$I$44),1,0)</f>
        <v>0</v>
      </c>
      <c r="Z191" s="176" t="s">
        <v>297</v>
      </c>
      <c r="AA191" s="10"/>
      <c r="AB191" s="10"/>
      <c r="AC191" s="168">
        <v>160</v>
      </c>
      <c r="AD191" s="328"/>
      <c r="AE191" s="223"/>
      <c r="AF191" s="168">
        <v>160</v>
      </c>
      <c r="AG191" s="328"/>
      <c r="AH191" s="223"/>
      <c r="AI191" s="168">
        <v>160</v>
      </c>
      <c r="AJ191" s="328"/>
      <c r="AK191" s="223"/>
      <c r="AL191" s="168">
        <v>160</v>
      </c>
      <c r="AM191" s="328"/>
      <c r="AN191" s="223"/>
      <c r="AO191" s="168">
        <v>160</v>
      </c>
      <c r="AP191" s="328"/>
      <c r="AQ191" s="223"/>
      <c r="AR191" s="168">
        <v>160</v>
      </c>
      <c r="AS191" s="328"/>
      <c r="AT191" s="223"/>
      <c r="AU191" s="168">
        <v>160</v>
      </c>
      <c r="AV191" s="328"/>
      <c r="AW191" s="223"/>
      <c r="AX191" s="168">
        <v>160</v>
      </c>
      <c r="AY191" s="328"/>
      <c r="AZ191" s="223"/>
      <c r="BA191" s="168">
        <v>160</v>
      </c>
      <c r="BB191" s="328"/>
      <c r="BC191" s="223"/>
      <c r="BD191" s="168">
        <v>160</v>
      </c>
      <c r="BE191" s="328"/>
      <c r="BF191" s="223"/>
      <c r="BG191" s="168">
        <v>160</v>
      </c>
      <c r="BH191" s="328"/>
      <c r="BI191" s="223"/>
      <c r="BJ191" s="168">
        <v>160</v>
      </c>
      <c r="BK191" s="328"/>
      <c r="BL191" s="223"/>
      <c r="BM191" s="280">
        <f t="shared" si="130"/>
        <v>0</v>
      </c>
      <c r="BN191" s="279">
        <f t="shared" si="131"/>
        <v>0</v>
      </c>
      <c r="BO191" s="280">
        <f t="shared" si="132"/>
        <v>0</v>
      </c>
      <c r="BP191" s="281">
        <f t="shared" si="133"/>
        <v>0</v>
      </c>
      <c r="BQ191" s="1"/>
      <c r="BR191" s="1"/>
      <c r="BS191" s="164">
        <v>160</v>
      </c>
      <c r="BT191" s="327"/>
      <c r="BU191" s="177"/>
      <c r="BV191" s="164">
        <v>160</v>
      </c>
      <c r="BW191" s="327"/>
      <c r="BX191" s="177"/>
      <c r="BY191" s="164">
        <v>160</v>
      </c>
      <c r="BZ191" s="327"/>
      <c r="CA191" s="177"/>
      <c r="CB191" s="164">
        <v>160</v>
      </c>
      <c r="CC191" s="327"/>
      <c r="CD191" s="177"/>
      <c r="CE191" s="164">
        <v>160</v>
      </c>
      <c r="CF191" s="327"/>
      <c r="CG191" s="177"/>
      <c r="CH191" s="164">
        <v>160</v>
      </c>
      <c r="CI191" s="327"/>
      <c r="CJ191" s="177"/>
      <c r="CK191" s="164">
        <v>160</v>
      </c>
      <c r="CL191" s="327"/>
      <c r="CM191" s="177"/>
      <c r="CN191" s="164">
        <v>160</v>
      </c>
      <c r="CO191" s="327"/>
      <c r="CP191" s="177"/>
      <c r="CQ191" s="164">
        <v>160</v>
      </c>
      <c r="CR191" s="327"/>
      <c r="CS191" s="177"/>
      <c r="CT191" s="164">
        <v>160</v>
      </c>
      <c r="CU191" s="327"/>
      <c r="CV191" s="177"/>
      <c r="CW191" s="164">
        <v>160</v>
      </c>
      <c r="CX191" s="327"/>
      <c r="CY191" s="177"/>
      <c r="CZ191" s="164">
        <v>160</v>
      </c>
      <c r="DA191" s="327"/>
      <c r="DB191" s="177"/>
      <c r="DC191" s="278">
        <f t="shared" si="134"/>
        <v>0</v>
      </c>
      <c r="DD191" s="279">
        <f t="shared" si="135"/>
        <v>0</v>
      </c>
      <c r="DE191" s="280">
        <f t="shared" si="136"/>
        <v>0</v>
      </c>
      <c r="DF191" s="281">
        <f t="shared" si="137"/>
        <v>0</v>
      </c>
      <c r="DG191" s="1"/>
      <c r="DH191" s="1"/>
      <c r="DI191" s="164">
        <v>160</v>
      </c>
      <c r="DJ191" s="327"/>
      <c r="DK191" s="177"/>
      <c r="DL191" s="164">
        <v>160</v>
      </c>
      <c r="DM191" s="327"/>
      <c r="DN191" s="177"/>
      <c r="DO191" s="164">
        <v>160</v>
      </c>
      <c r="DP191" s="327"/>
      <c r="DQ191" s="177"/>
      <c r="DR191" s="164">
        <v>160</v>
      </c>
      <c r="DS191" s="327"/>
      <c r="DT191" s="177"/>
      <c r="DU191" s="164">
        <v>160</v>
      </c>
      <c r="DV191" s="327"/>
      <c r="DW191" s="177"/>
      <c r="DX191" s="164">
        <v>160</v>
      </c>
      <c r="DY191" s="327"/>
      <c r="DZ191" s="177"/>
      <c r="EA191" s="164">
        <v>160</v>
      </c>
      <c r="EB191" s="327"/>
      <c r="EC191" s="177"/>
      <c r="ED191" s="164">
        <v>160</v>
      </c>
      <c r="EE191" s="327"/>
      <c r="EF191" s="177"/>
      <c r="EG191" s="164">
        <v>160</v>
      </c>
      <c r="EH191" s="327"/>
      <c r="EI191" s="177"/>
      <c r="EJ191" s="164">
        <v>160</v>
      </c>
      <c r="EK191" s="327"/>
      <c r="EL191" s="177"/>
      <c r="EM191" s="164">
        <v>160</v>
      </c>
      <c r="EN191" s="327"/>
      <c r="EO191" s="177"/>
      <c r="EP191" s="164">
        <v>160</v>
      </c>
      <c r="EQ191" s="327"/>
      <c r="ER191" s="177"/>
      <c r="ES191" s="278">
        <f t="shared" si="138"/>
        <v>0</v>
      </c>
      <c r="ET191" s="279">
        <f t="shared" si="139"/>
        <v>0</v>
      </c>
      <c r="EU191" s="280">
        <f t="shared" si="140"/>
        <v>0</v>
      </c>
      <c r="EV191" s="281">
        <f t="shared" si="141"/>
        <v>0</v>
      </c>
      <c r="EW191" s="1"/>
      <c r="EX191" s="1"/>
      <c r="EY191" s="164">
        <v>160</v>
      </c>
      <c r="EZ191" s="327"/>
      <c r="FA191" s="177"/>
      <c r="FB191" s="164">
        <v>160</v>
      </c>
      <c r="FC191" s="327"/>
      <c r="FD191" s="177"/>
      <c r="FE191" s="164">
        <v>160</v>
      </c>
      <c r="FF191" s="327"/>
      <c r="FG191" s="177"/>
      <c r="FH191" s="164">
        <v>160</v>
      </c>
      <c r="FI191" s="327"/>
      <c r="FJ191" s="177"/>
      <c r="FK191" s="164">
        <v>160</v>
      </c>
      <c r="FL191" s="327"/>
      <c r="FM191" s="177"/>
      <c r="FN191" s="164">
        <v>160</v>
      </c>
      <c r="FO191" s="327"/>
      <c r="FP191" s="177"/>
      <c r="FQ191" s="164">
        <v>160</v>
      </c>
      <c r="FR191" s="327"/>
      <c r="FS191" s="177"/>
      <c r="FT191" s="164">
        <v>160</v>
      </c>
      <c r="FU191" s="327"/>
      <c r="FV191" s="177"/>
      <c r="FW191" s="164">
        <v>160</v>
      </c>
      <c r="FX191" s="327"/>
      <c r="FY191" s="177"/>
      <c r="FZ191" s="164">
        <v>160</v>
      </c>
      <c r="GA191" s="327"/>
      <c r="GB191" s="177"/>
      <c r="GC191" s="164">
        <v>160</v>
      </c>
      <c r="GD191" s="327"/>
      <c r="GE191" s="177"/>
      <c r="GF191" s="164">
        <v>160</v>
      </c>
      <c r="GG191" s="327"/>
      <c r="GH191" s="177"/>
      <c r="GI191" s="278">
        <f t="shared" si="142"/>
        <v>0</v>
      </c>
      <c r="GJ191" s="279">
        <f t="shared" si="143"/>
        <v>0</v>
      </c>
      <c r="GK191" s="280">
        <f t="shared" si="144"/>
        <v>0</v>
      </c>
      <c r="GL191" s="281">
        <f t="shared" si="145"/>
        <v>0</v>
      </c>
      <c r="GM191" s="1"/>
      <c r="GN191" s="1"/>
      <c r="GO191" s="164">
        <v>160</v>
      </c>
      <c r="GP191" s="327"/>
      <c r="GQ191" s="177"/>
      <c r="GR191" s="164">
        <v>160</v>
      </c>
      <c r="GS191" s="327"/>
      <c r="GT191" s="177"/>
      <c r="GU191" s="164">
        <v>160</v>
      </c>
      <c r="GV191" s="327"/>
      <c r="GW191" s="177"/>
      <c r="GX191" s="164">
        <v>160</v>
      </c>
      <c r="GY191" s="327"/>
      <c r="GZ191" s="177"/>
      <c r="HA191" s="164">
        <v>160</v>
      </c>
      <c r="HB191" s="327"/>
      <c r="HC191" s="177"/>
      <c r="HD191" s="164">
        <v>160</v>
      </c>
      <c r="HE191" s="327"/>
      <c r="HF191" s="177"/>
      <c r="HG191" s="164">
        <v>160</v>
      </c>
      <c r="HH191" s="327"/>
      <c r="HI191" s="177"/>
      <c r="HJ191" s="164">
        <v>160</v>
      </c>
      <c r="HK191" s="327"/>
      <c r="HL191" s="177"/>
      <c r="HM191" s="164">
        <v>160</v>
      </c>
      <c r="HN191" s="327"/>
      <c r="HO191" s="177"/>
      <c r="HP191" s="164">
        <v>160</v>
      </c>
      <c r="HQ191" s="327"/>
      <c r="HR191" s="177"/>
      <c r="HS191" s="164">
        <v>160</v>
      </c>
      <c r="HT191" s="327"/>
      <c r="HU191" s="177"/>
      <c r="HV191" s="164">
        <v>160</v>
      </c>
      <c r="HW191" s="327"/>
      <c r="HX191" s="177"/>
      <c r="HY191" s="278">
        <f t="shared" si="146"/>
        <v>0</v>
      </c>
      <c r="HZ191" s="279">
        <f t="shared" si="147"/>
        <v>0</v>
      </c>
      <c r="IA191" s="280">
        <f t="shared" si="148"/>
        <v>0</v>
      </c>
      <c r="IB191" s="281">
        <f t="shared" si="149"/>
        <v>0</v>
      </c>
      <c r="IC191" s="1"/>
      <c r="ID191" s="1"/>
      <c r="IE191" s="164">
        <v>160</v>
      </c>
      <c r="IF191" s="327"/>
      <c r="IG191" s="177"/>
      <c r="IH191" s="164">
        <v>160</v>
      </c>
      <c r="II191" s="327"/>
      <c r="IJ191" s="177"/>
      <c r="IK191" s="164">
        <v>160</v>
      </c>
      <c r="IL191" s="327"/>
      <c r="IM191" s="177"/>
      <c r="IN191" s="164">
        <v>160</v>
      </c>
      <c r="IO191" s="327"/>
      <c r="IP191" s="177"/>
      <c r="IQ191" s="164">
        <v>160</v>
      </c>
      <c r="IR191" s="327"/>
      <c r="IS191" s="177"/>
      <c r="IT191" s="164">
        <v>160</v>
      </c>
      <c r="IU191" s="327"/>
      <c r="IV191" s="177"/>
      <c r="IW191" s="164">
        <v>160</v>
      </c>
      <c r="IX191" s="327"/>
      <c r="IY191" s="177"/>
      <c r="IZ191" s="164">
        <v>160</v>
      </c>
      <c r="JA191" s="327"/>
      <c r="JB191" s="177"/>
      <c r="JC191" s="164">
        <v>160</v>
      </c>
      <c r="JD191" s="327"/>
      <c r="JE191" s="177"/>
      <c r="JF191" s="164">
        <v>160</v>
      </c>
      <c r="JG191" s="327"/>
      <c r="JH191" s="177"/>
      <c r="JI191" s="164">
        <v>160</v>
      </c>
      <c r="JJ191" s="327"/>
      <c r="JK191" s="177"/>
      <c r="JL191" s="164">
        <v>160</v>
      </c>
      <c r="JM191" s="327"/>
      <c r="JN191" s="177"/>
      <c r="JO191" s="278">
        <f t="shared" si="150"/>
        <v>0</v>
      </c>
      <c r="JP191" s="279">
        <f t="shared" si="151"/>
        <v>0</v>
      </c>
      <c r="JQ191" s="280">
        <f t="shared" si="152"/>
        <v>0</v>
      </c>
      <c r="JR191" s="281">
        <f t="shared" si="153"/>
        <v>0</v>
      </c>
      <c r="JS191" s="1"/>
      <c r="JT191" s="1"/>
      <c r="JU191" s="164">
        <v>160</v>
      </c>
      <c r="JV191" s="327"/>
      <c r="JW191" s="177"/>
      <c r="JX191" s="164">
        <v>160</v>
      </c>
      <c r="JY191" s="327"/>
      <c r="JZ191" s="177"/>
      <c r="KA191" s="164">
        <v>160</v>
      </c>
      <c r="KB191" s="327"/>
      <c r="KC191" s="177"/>
      <c r="KD191" s="164">
        <v>160</v>
      </c>
      <c r="KE191" s="327"/>
      <c r="KF191" s="177"/>
      <c r="KG191" s="164">
        <v>160</v>
      </c>
      <c r="KH191" s="327"/>
      <c r="KI191" s="177"/>
      <c r="KJ191" s="164">
        <v>160</v>
      </c>
      <c r="KK191" s="327"/>
      <c r="KL191" s="177"/>
      <c r="KM191" s="164">
        <v>160</v>
      </c>
      <c r="KN191" s="327"/>
      <c r="KO191" s="177"/>
      <c r="KP191" s="164">
        <v>160</v>
      </c>
      <c r="KQ191" s="327"/>
      <c r="KR191" s="177"/>
      <c r="KS191" s="164">
        <v>160</v>
      </c>
      <c r="KT191" s="327"/>
      <c r="KU191" s="177"/>
      <c r="KV191" s="164">
        <v>160</v>
      </c>
      <c r="KW191" s="327"/>
      <c r="KX191" s="177"/>
      <c r="KY191" s="164">
        <v>160</v>
      </c>
      <c r="KZ191" s="327"/>
      <c r="LA191" s="177"/>
      <c r="LB191" s="164">
        <v>160</v>
      </c>
      <c r="LC191" s="327"/>
      <c r="LD191" s="177"/>
      <c r="LE191" s="278">
        <f t="shared" si="154"/>
        <v>0</v>
      </c>
      <c r="LF191" s="279">
        <f t="shared" si="155"/>
        <v>0</v>
      </c>
      <c r="LG191" s="280">
        <f t="shared" si="156"/>
        <v>0</v>
      </c>
      <c r="LH191" s="281">
        <f t="shared" si="157"/>
        <v>0</v>
      </c>
      <c r="LI191" s="1"/>
      <c r="LJ191" s="1"/>
      <c r="LK191" s="164">
        <v>160</v>
      </c>
      <c r="LL191" s="327"/>
      <c r="LM191" s="177"/>
      <c r="LN191" s="164">
        <v>160</v>
      </c>
      <c r="LO191" s="327"/>
      <c r="LP191" s="177"/>
      <c r="LQ191" s="164">
        <v>160</v>
      </c>
      <c r="LR191" s="327"/>
      <c r="LS191" s="177"/>
      <c r="LT191" s="164">
        <v>160</v>
      </c>
      <c r="LU191" s="327"/>
      <c r="LV191" s="177"/>
      <c r="LW191" s="164">
        <v>160</v>
      </c>
      <c r="LX191" s="327"/>
      <c r="LY191" s="177"/>
      <c r="LZ191" s="164">
        <v>160</v>
      </c>
      <c r="MA191" s="327"/>
      <c r="MB191" s="177"/>
      <c r="MC191" s="164">
        <v>160</v>
      </c>
      <c r="MD191" s="327"/>
      <c r="ME191" s="177"/>
      <c r="MF191" s="164">
        <v>160</v>
      </c>
      <c r="MG191" s="327"/>
      <c r="MH191" s="177"/>
      <c r="MI191" s="164">
        <v>160</v>
      </c>
      <c r="MJ191" s="327"/>
      <c r="MK191" s="177"/>
      <c r="ML191" s="164">
        <v>160</v>
      </c>
      <c r="MM191" s="327"/>
      <c r="MN191" s="177"/>
      <c r="MO191" s="164">
        <v>160</v>
      </c>
      <c r="MP191" s="327"/>
      <c r="MQ191" s="177"/>
      <c r="MR191" s="164">
        <v>160</v>
      </c>
      <c r="MS191" s="327"/>
      <c r="MT191" s="177"/>
      <c r="MU191" s="278">
        <f t="shared" si="158"/>
        <v>0</v>
      </c>
      <c r="MV191" s="279">
        <f t="shared" si="159"/>
        <v>0</v>
      </c>
      <c r="MW191" s="280">
        <f t="shared" si="160"/>
        <v>0</v>
      </c>
      <c r="MX191" s="281">
        <f t="shared" si="161"/>
        <v>0</v>
      </c>
      <c r="MY191" s="1"/>
      <c r="MZ191" s="1"/>
      <c r="NA191" s="164">
        <v>160</v>
      </c>
      <c r="NB191" s="327"/>
      <c r="NC191" s="177"/>
      <c r="ND191" s="164">
        <v>160</v>
      </c>
      <c r="NE191" s="327"/>
      <c r="NF191" s="177"/>
      <c r="NG191" s="164">
        <v>160</v>
      </c>
      <c r="NH191" s="327"/>
      <c r="NI191" s="177"/>
      <c r="NJ191" s="164">
        <v>160</v>
      </c>
      <c r="NK191" s="327"/>
      <c r="NL191" s="177"/>
      <c r="NM191" s="164">
        <v>160</v>
      </c>
      <c r="NN191" s="327"/>
      <c r="NO191" s="177"/>
      <c r="NP191" s="164">
        <v>160</v>
      </c>
      <c r="NQ191" s="327"/>
      <c r="NR191" s="177"/>
      <c r="NS191" s="164">
        <v>160</v>
      </c>
      <c r="NT191" s="327"/>
      <c r="NU191" s="177"/>
      <c r="NV191" s="164">
        <v>160</v>
      </c>
      <c r="NW191" s="327"/>
      <c r="NX191" s="177"/>
      <c r="NY191" s="164">
        <v>160</v>
      </c>
      <c r="NZ191" s="327"/>
      <c r="OA191" s="177"/>
      <c r="OB191" s="164">
        <v>160</v>
      </c>
      <c r="OC191" s="327"/>
      <c r="OD191" s="177"/>
      <c r="OE191" s="164">
        <v>160</v>
      </c>
      <c r="OF191" s="327"/>
      <c r="OG191" s="177"/>
      <c r="OH191" s="164">
        <v>160</v>
      </c>
      <c r="OI191" s="327"/>
      <c r="OJ191" s="177"/>
      <c r="OK191" s="278">
        <f t="shared" si="162"/>
        <v>0</v>
      </c>
      <c r="OL191" s="279">
        <f t="shared" si="163"/>
        <v>0</v>
      </c>
      <c r="OM191" s="280">
        <f t="shared" si="164"/>
        <v>0</v>
      </c>
      <c r="ON191" s="281">
        <f t="shared" si="165"/>
        <v>0</v>
      </c>
      <c r="OO191" s="1"/>
      <c r="OP191" s="1"/>
      <c r="OQ191" s="283" t="s">
        <v>297</v>
      </c>
      <c r="OR191" s="354">
        <v>160</v>
      </c>
      <c r="OS191" s="327"/>
      <c r="OT191" s="177"/>
      <c r="OU191" s="278">
        <f t="shared" si="166"/>
        <v>0</v>
      </c>
      <c r="OV191" s="281">
        <f t="shared" si="167"/>
        <v>0</v>
      </c>
      <c r="OW191" s="280">
        <f t="shared" si="168"/>
        <v>0</v>
      </c>
      <c r="OX191" s="281">
        <f t="shared" si="169"/>
        <v>0</v>
      </c>
      <c r="OY191" s="293"/>
      <c r="OZ191" s="1"/>
      <c r="PA191" s="1"/>
      <c r="PB191" s="274">
        <f t="shared" si="170"/>
        <v>0</v>
      </c>
      <c r="PC191" s="275">
        <f t="shared" si="171"/>
        <v>0</v>
      </c>
      <c r="PD191" s="280">
        <f t="shared" si="172"/>
        <v>0</v>
      </c>
      <c r="PE191" s="281">
        <f t="shared" si="173"/>
        <v>0</v>
      </c>
      <c r="PF191" s="276">
        <f t="shared" si="174"/>
        <v>0</v>
      </c>
      <c r="PG191" s="277">
        <f t="shared" si="175"/>
        <v>0</v>
      </c>
      <c r="PH191" s="280">
        <f t="shared" si="176"/>
        <v>0</v>
      </c>
      <c r="PI191" s="279">
        <f t="shared" si="177"/>
        <v>0</v>
      </c>
      <c r="PJ191" s="406">
        <f t="shared" si="178"/>
        <v>0</v>
      </c>
      <c r="PK191" s="368">
        <f t="shared" si="179"/>
        <v>0</v>
      </c>
      <c r="PL191" s="409" t="s">
        <v>338</v>
      </c>
      <c r="PM191" s="373" t="s">
        <v>338</v>
      </c>
      <c r="PN191" s="406">
        <f t="shared" si="180"/>
        <v>0</v>
      </c>
      <c r="PO191" s="368">
        <f t="shared" si="181"/>
        <v>0</v>
      </c>
      <c r="PR191" s="1"/>
    </row>
    <row r="192" spans="2:434" s="26" customFormat="1" ht="15" hidden="1" customHeight="1" x14ac:dyDescent="0.25">
      <c r="B192" s="118"/>
      <c r="C192" s="1092"/>
      <c r="D192" s="1093"/>
      <c r="E192" s="590"/>
      <c r="F192" s="656"/>
      <c r="G192" s="591"/>
      <c r="H192" s="119"/>
      <c r="I192" s="112">
        <f>INT(ROUND(F192,2)*(IF(RIGHT(G192,1)="*",data!$J$3*H192+(IF(H192&gt;0, data!$K$3,0)),(IF(G192&gt;0,data!$J$3*RIGHT(G192,5)+data!$K$3,0)))))</f>
        <v>0</v>
      </c>
      <c r="J192" s="112">
        <f t="shared" si="211"/>
        <v>0</v>
      </c>
      <c r="K192" s="112"/>
      <c r="L192" s="537"/>
      <c r="M192" s="536"/>
      <c r="N192" s="112">
        <f>INT(ROUND(F192,2)*(IF(J192&gt;0,(IF(L192="ano",data!$J$6,0)),0)))</f>
        <v>0</v>
      </c>
      <c r="O192" s="114">
        <f t="shared" si="208"/>
        <v>0</v>
      </c>
      <c r="P192" s="123">
        <f t="shared" si="209"/>
        <v>0</v>
      </c>
      <c r="R192" s="116" t="str">
        <f t="shared" si="194"/>
        <v/>
      </c>
      <c r="S192" s="688"/>
      <c r="T192" s="117" t="s">
        <v>338</v>
      </c>
      <c r="U192" s="377" t="str">
        <f t="shared" si="195"/>
        <v/>
      </c>
      <c r="V192" s="26">
        <f t="shared" si="210"/>
        <v>0</v>
      </c>
      <c r="W192" s="26">
        <f t="shared" si="212"/>
        <v>0</v>
      </c>
      <c r="X192" s="26">
        <f>IF(OR(G192=data!$I$18,G192=data!$I$19,G192=data!$I$20,G192=data!$I$21,G192=data!$I$22,G192=data!$I$23,G192=data!$I$24,G192=data!$I$25,G192=data!$I$26,G192=data!$I$27,G192=data!$I$28,G192=data!$I$29,G192=data!$I$30,G192=data!$I$31,G192=data!$I$32,G192=data!$I$33,G192=data!$I$34,G192=data!$I$35,G192=data!$I$36,G192=data!$I$37,G192=data!$I$38,G192=data!$I$39,G192=data!$I$40,G192=data!$I$41,G192=data!$I$42,G192=data!$I$43,G192=data!$I$44),1,0)</f>
        <v>0</v>
      </c>
      <c r="Z192" s="173" t="s">
        <v>297</v>
      </c>
      <c r="AA192" s="10"/>
      <c r="AB192" s="10"/>
      <c r="AC192" s="560">
        <v>160</v>
      </c>
      <c r="AD192" s="561"/>
      <c r="AE192" s="562"/>
      <c r="AF192" s="560">
        <v>160</v>
      </c>
      <c r="AG192" s="561"/>
      <c r="AH192" s="562"/>
      <c r="AI192" s="560">
        <v>160</v>
      </c>
      <c r="AJ192" s="561"/>
      <c r="AK192" s="562"/>
      <c r="AL192" s="560">
        <v>160</v>
      </c>
      <c r="AM192" s="561"/>
      <c r="AN192" s="562"/>
      <c r="AO192" s="560">
        <v>160</v>
      </c>
      <c r="AP192" s="561"/>
      <c r="AQ192" s="562"/>
      <c r="AR192" s="560">
        <v>160</v>
      </c>
      <c r="AS192" s="561"/>
      <c r="AT192" s="562"/>
      <c r="AU192" s="560">
        <v>160</v>
      </c>
      <c r="AV192" s="561"/>
      <c r="AW192" s="562"/>
      <c r="AX192" s="560">
        <v>160</v>
      </c>
      <c r="AY192" s="561"/>
      <c r="AZ192" s="562"/>
      <c r="BA192" s="560">
        <v>160</v>
      </c>
      <c r="BB192" s="561"/>
      <c r="BC192" s="562"/>
      <c r="BD192" s="560">
        <v>160</v>
      </c>
      <c r="BE192" s="561"/>
      <c r="BF192" s="562"/>
      <c r="BG192" s="560">
        <v>160</v>
      </c>
      <c r="BH192" s="561"/>
      <c r="BI192" s="562"/>
      <c r="BJ192" s="560">
        <v>160</v>
      </c>
      <c r="BK192" s="561"/>
      <c r="BL192" s="562"/>
      <c r="BM192" s="280">
        <f t="shared" si="130"/>
        <v>0</v>
      </c>
      <c r="BN192" s="279">
        <f t="shared" si="131"/>
        <v>0</v>
      </c>
      <c r="BO192" s="280">
        <f t="shared" si="132"/>
        <v>0</v>
      </c>
      <c r="BP192" s="281">
        <f t="shared" si="133"/>
        <v>0</v>
      </c>
      <c r="BQ192" s="1"/>
      <c r="BR192" s="1"/>
      <c r="BS192" s="174">
        <v>160</v>
      </c>
      <c r="BT192" s="573"/>
      <c r="BU192" s="175"/>
      <c r="BV192" s="174">
        <v>160</v>
      </c>
      <c r="BW192" s="573"/>
      <c r="BX192" s="175"/>
      <c r="BY192" s="174">
        <v>160</v>
      </c>
      <c r="BZ192" s="573"/>
      <c r="CA192" s="175"/>
      <c r="CB192" s="174">
        <v>160</v>
      </c>
      <c r="CC192" s="573"/>
      <c r="CD192" s="175"/>
      <c r="CE192" s="174">
        <v>160</v>
      </c>
      <c r="CF192" s="573"/>
      <c r="CG192" s="175"/>
      <c r="CH192" s="174">
        <v>160</v>
      </c>
      <c r="CI192" s="573"/>
      <c r="CJ192" s="175"/>
      <c r="CK192" s="174">
        <v>160</v>
      </c>
      <c r="CL192" s="573"/>
      <c r="CM192" s="175"/>
      <c r="CN192" s="174">
        <v>160</v>
      </c>
      <c r="CO192" s="573"/>
      <c r="CP192" s="175"/>
      <c r="CQ192" s="174">
        <v>160</v>
      </c>
      <c r="CR192" s="573"/>
      <c r="CS192" s="175"/>
      <c r="CT192" s="174">
        <v>160</v>
      </c>
      <c r="CU192" s="573"/>
      <c r="CV192" s="175"/>
      <c r="CW192" s="174">
        <v>160</v>
      </c>
      <c r="CX192" s="573"/>
      <c r="CY192" s="175"/>
      <c r="CZ192" s="174">
        <v>160</v>
      </c>
      <c r="DA192" s="573"/>
      <c r="DB192" s="175"/>
      <c r="DC192" s="278">
        <f t="shared" si="134"/>
        <v>0</v>
      </c>
      <c r="DD192" s="279">
        <f t="shared" si="135"/>
        <v>0</v>
      </c>
      <c r="DE192" s="280">
        <f t="shared" si="136"/>
        <v>0</v>
      </c>
      <c r="DF192" s="281">
        <f t="shared" si="137"/>
        <v>0</v>
      </c>
      <c r="DG192" s="1"/>
      <c r="DH192" s="1"/>
      <c r="DI192" s="174">
        <v>160</v>
      </c>
      <c r="DJ192" s="573"/>
      <c r="DK192" s="175"/>
      <c r="DL192" s="174">
        <v>160</v>
      </c>
      <c r="DM192" s="573"/>
      <c r="DN192" s="175"/>
      <c r="DO192" s="174">
        <v>160</v>
      </c>
      <c r="DP192" s="573"/>
      <c r="DQ192" s="175"/>
      <c r="DR192" s="174">
        <v>160</v>
      </c>
      <c r="DS192" s="573"/>
      <c r="DT192" s="175"/>
      <c r="DU192" s="174">
        <v>160</v>
      </c>
      <c r="DV192" s="573"/>
      <c r="DW192" s="175"/>
      <c r="DX192" s="174">
        <v>160</v>
      </c>
      <c r="DY192" s="573"/>
      <c r="DZ192" s="175"/>
      <c r="EA192" s="174">
        <v>160</v>
      </c>
      <c r="EB192" s="573"/>
      <c r="EC192" s="175"/>
      <c r="ED192" s="174">
        <v>160</v>
      </c>
      <c r="EE192" s="573"/>
      <c r="EF192" s="175"/>
      <c r="EG192" s="174">
        <v>160</v>
      </c>
      <c r="EH192" s="573"/>
      <c r="EI192" s="175"/>
      <c r="EJ192" s="174">
        <v>160</v>
      </c>
      <c r="EK192" s="573"/>
      <c r="EL192" s="175"/>
      <c r="EM192" s="174">
        <v>160</v>
      </c>
      <c r="EN192" s="573"/>
      <c r="EO192" s="175"/>
      <c r="EP192" s="174">
        <v>160</v>
      </c>
      <c r="EQ192" s="573"/>
      <c r="ER192" s="175"/>
      <c r="ES192" s="278">
        <f t="shared" si="138"/>
        <v>0</v>
      </c>
      <c r="ET192" s="279">
        <f t="shared" si="139"/>
        <v>0</v>
      </c>
      <c r="EU192" s="280">
        <f t="shared" si="140"/>
        <v>0</v>
      </c>
      <c r="EV192" s="281">
        <f t="shared" si="141"/>
        <v>0</v>
      </c>
      <c r="EW192" s="1"/>
      <c r="EX192" s="1"/>
      <c r="EY192" s="174">
        <v>160</v>
      </c>
      <c r="EZ192" s="573"/>
      <c r="FA192" s="175"/>
      <c r="FB192" s="174">
        <v>160</v>
      </c>
      <c r="FC192" s="573"/>
      <c r="FD192" s="175"/>
      <c r="FE192" s="174">
        <v>160</v>
      </c>
      <c r="FF192" s="573"/>
      <c r="FG192" s="175"/>
      <c r="FH192" s="174">
        <v>160</v>
      </c>
      <c r="FI192" s="573"/>
      <c r="FJ192" s="175"/>
      <c r="FK192" s="174">
        <v>160</v>
      </c>
      <c r="FL192" s="573"/>
      <c r="FM192" s="175"/>
      <c r="FN192" s="174">
        <v>160</v>
      </c>
      <c r="FO192" s="573"/>
      <c r="FP192" s="175"/>
      <c r="FQ192" s="174">
        <v>160</v>
      </c>
      <c r="FR192" s="573"/>
      <c r="FS192" s="175"/>
      <c r="FT192" s="174">
        <v>160</v>
      </c>
      <c r="FU192" s="573"/>
      <c r="FV192" s="175"/>
      <c r="FW192" s="174">
        <v>160</v>
      </c>
      <c r="FX192" s="573"/>
      <c r="FY192" s="175"/>
      <c r="FZ192" s="174">
        <v>160</v>
      </c>
      <c r="GA192" s="573"/>
      <c r="GB192" s="175"/>
      <c r="GC192" s="174">
        <v>160</v>
      </c>
      <c r="GD192" s="573"/>
      <c r="GE192" s="175"/>
      <c r="GF192" s="174">
        <v>160</v>
      </c>
      <c r="GG192" s="573"/>
      <c r="GH192" s="175"/>
      <c r="GI192" s="278">
        <f t="shared" si="142"/>
        <v>0</v>
      </c>
      <c r="GJ192" s="279">
        <f t="shared" si="143"/>
        <v>0</v>
      </c>
      <c r="GK192" s="280">
        <f t="shared" si="144"/>
        <v>0</v>
      </c>
      <c r="GL192" s="281">
        <f t="shared" si="145"/>
        <v>0</v>
      </c>
      <c r="GM192" s="1"/>
      <c r="GN192" s="1"/>
      <c r="GO192" s="174">
        <v>160</v>
      </c>
      <c r="GP192" s="573"/>
      <c r="GQ192" s="175"/>
      <c r="GR192" s="174">
        <v>160</v>
      </c>
      <c r="GS192" s="573"/>
      <c r="GT192" s="175"/>
      <c r="GU192" s="174">
        <v>160</v>
      </c>
      <c r="GV192" s="573"/>
      <c r="GW192" s="175"/>
      <c r="GX192" s="174">
        <v>160</v>
      </c>
      <c r="GY192" s="573"/>
      <c r="GZ192" s="175"/>
      <c r="HA192" s="174">
        <v>160</v>
      </c>
      <c r="HB192" s="573"/>
      <c r="HC192" s="175"/>
      <c r="HD192" s="174">
        <v>160</v>
      </c>
      <c r="HE192" s="573"/>
      <c r="HF192" s="175"/>
      <c r="HG192" s="174">
        <v>160</v>
      </c>
      <c r="HH192" s="573"/>
      <c r="HI192" s="175"/>
      <c r="HJ192" s="174">
        <v>160</v>
      </c>
      <c r="HK192" s="573"/>
      <c r="HL192" s="175"/>
      <c r="HM192" s="174">
        <v>160</v>
      </c>
      <c r="HN192" s="573"/>
      <c r="HO192" s="175"/>
      <c r="HP192" s="174">
        <v>160</v>
      </c>
      <c r="HQ192" s="573"/>
      <c r="HR192" s="175"/>
      <c r="HS192" s="174">
        <v>160</v>
      </c>
      <c r="HT192" s="573"/>
      <c r="HU192" s="175"/>
      <c r="HV192" s="174">
        <v>160</v>
      </c>
      <c r="HW192" s="573"/>
      <c r="HX192" s="175"/>
      <c r="HY192" s="278">
        <f t="shared" si="146"/>
        <v>0</v>
      </c>
      <c r="HZ192" s="279">
        <f t="shared" si="147"/>
        <v>0</v>
      </c>
      <c r="IA192" s="280">
        <f t="shared" si="148"/>
        <v>0</v>
      </c>
      <c r="IB192" s="281">
        <f t="shared" si="149"/>
        <v>0</v>
      </c>
      <c r="IC192" s="1"/>
      <c r="ID192" s="1"/>
      <c r="IE192" s="174">
        <v>160</v>
      </c>
      <c r="IF192" s="573"/>
      <c r="IG192" s="175"/>
      <c r="IH192" s="174">
        <v>160</v>
      </c>
      <c r="II192" s="573"/>
      <c r="IJ192" s="175"/>
      <c r="IK192" s="174">
        <v>160</v>
      </c>
      <c r="IL192" s="573"/>
      <c r="IM192" s="175"/>
      <c r="IN192" s="174">
        <v>160</v>
      </c>
      <c r="IO192" s="573"/>
      <c r="IP192" s="175"/>
      <c r="IQ192" s="174">
        <v>160</v>
      </c>
      <c r="IR192" s="573"/>
      <c r="IS192" s="175"/>
      <c r="IT192" s="174">
        <v>160</v>
      </c>
      <c r="IU192" s="573"/>
      <c r="IV192" s="175"/>
      <c r="IW192" s="174">
        <v>160</v>
      </c>
      <c r="IX192" s="573"/>
      <c r="IY192" s="175"/>
      <c r="IZ192" s="174">
        <v>160</v>
      </c>
      <c r="JA192" s="573"/>
      <c r="JB192" s="175"/>
      <c r="JC192" s="174">
        <v>160</v>
      </c>
      <c r="JD192" s="573"/>
      <c r="JE192" s="175"/>
      <c r="JF192" s="174">
        <v>160</v>
      </c>
      <c r="JG192" s="573"/>
      <c r="JH192" s="175"/>
      <c r="JI192" s="174">
        <v>160</v>
      </c>
      <c r="JJ192" s="573"/>
      <c r="JK192" s="175"/>
      <c r="JL192" s="174">
        <v>160</v>
      </c>
      <c r="JM192" s="573"/>
      <c r="JN192" s="175"/>
      <c r="JO192" s="278">
        <f t="shared" si="150"/>
        <v>0</v>
      </c>
      <c r="JP192" s="279">
        <f t="shared" si="151"/>
        <v>0</v>
      </c>
      <c r="JQ192" s="280">
        <f t="shared" si="152"/>
        <v>0</v>
      </c>
      <c r="JR192" s="281">
        <f t="shared" si="153"/>
        <v>0</v>
      </c>
      <c r="JS192" s="1"/>
      <c r="JT192" s="1"/>
      <c r="JU192" s="174">
        <v>160</v>
      </c>
      <c r="JV192" s="573"/>
      <c r="JW192" s="175"/>
      <c r="JX192" s="174">
        <v>160</v>
      </c>
      <c r="JY192" s="573"/>
      <c r="JZ192" s="175"/>
      <c r="KA192" s="174">
        <v>160</v>
      </c>
      <c r="KB192" s="573"/>
      <c r="KC192" s="175"/>
      <c r="KD192" s="174">
        <v>160</v>
      </c>
      <c r="KE192" s="573"/>
      <c r="KF192" s="175"/>
      <c r="KG192" s="174">
        <v>160</v>
      </c>
      <c r="KH192" s="573"/>
      <c r="KI192" s="175"/>
      <c r="KJ192" s="174">
        <v>160</v>
      </c>
      <c r="KK192" s="573"/>
      <c r="KL192" s="175"/>
      <c r="KM192" s="174">
        <v>160</v>
      </c>
      <c r="KN192" s="573"/>
      <c r="KO192" s="175"/>
      <c r="KP192" s="174">
        <v>160</v>
      </c>
      <c r="KQ192" s="573"/>
      <c r="KR192" s="175"/>
      <c r="KS192" s="174">
        <v>160</v>
      </c>
      <c r="KT192" s="573"/>
      <c r="KU192" s="175"/>
      <c r="KV192" s="174">
        <v>160</v>
      </c>
      <c r="KW192" s="573"/>
      <c r="KX192" s="175"/>
      <c r="KY192" s="174">
        <v>160</v>
      </c>
      <c r="KZ192" s="573"/>
      <c r="LA192" s="175"/>
      <c r="LB192" s="174">
        <v>160</v>
      </c>
      <c r="LC192" s="573"/>
      <c r="LD192" s="175"/>
      <c r="LE192" s="278">
        <f t="shared" si="154"/>
        <v>0</v>
      </c>
      <c r="LF192" s="279">
        <f t="shared" si="155"/>
        <v>0</v>
      </c>
      <c r="LG192" s="280">
        <f t="shared" si="156"/>
        <v>0</v>
      </c>
      <c r="LH192" s="281">
        <f t="shared" si="157"/>
        <v>0</v>
      </c>
      <c r="LI192" s="1"/>
      <c r="LJ192" s="1"/>
      <c r="LK192" s="174">
        <v>160</v>
      </c>
      <c r="LL192" s="573"/>
      <c r="LM192" s="175"/>
      <c r="LN192" s="174">
        <v>160</v>
      </c>
      <c r="LO192" s="573"/>
      <c r="LP192" s="175"/>
      <c r="LQ192" s="174">
        <v>160</v>
      </c>
      <c r="LR192" s="573"/>
      <c r="LS192" s="175"/>
      <c r="LT192" s="174">
        <v>160</v>
      </c>
      <c r="LU192" s="573"/>
      <c r="LV192" s="175"/>
      <c r="LW192" s="174">
        <v>160</v>
      </c>
      <c r="LX192" s="573"/>
      <c r="LY192" s="175"/>
      <c r="LZ192" s="174">
        <v>160</v>
      </c>
      <c r="MA192" s="573"/>
      <c r="MB192" s="175"/>
      <c r="MC192" s="174">
        <v>160</v>
      </c>
      <c r="MD192" s="573"/>
      <c r="ME192" s="175"/>
      <c r="MF192" s="174">
        <v>160</v>
      </c>
      <c r="MG192" s="573"/>
      <c r="MH192" s="175"/>
      <c r="MI192" s="174">
        <v>160</v>
      </c>
      <c r="MJ192" s="573"/>
      <c r="MK192" s="175"/>
      <c r="ML192" s="174">
        <v>160</v>
      </c>
      <c r="MM192" s="573"/>
      <c r="MN192" s="175"/>
      <c r="MO192" s="174">
        <v>160</v>
      </c>
      <c r="MP192" s="573"/>
      <c r="MQ192" s="175"/>
      <c r="MR192" s="174">
        <v>160</v>
      </c>
      <c r="MS192" s="573"/>
      <c r="MT192" s="175"/>
      <c r="MU192" s="278">
        <f t="shared" si="158"/>
        <v>0</v>
      </c>
      <c r="MV192" s="279">
        <f t="shared" si="159"/>
        <v>0</v>
      </c>
      <c r="MW192" s="280">
        <f t="shared" si="160"/>
        <v>0</v>
      </c>
      <c r="MX192" s="281">
        <f t="shared" si="161"/>
        <v>0</v>
      </c>
      <c r="MY192" s="1"/>
      <c r="MZ192" s="1"/>
      <c r="NA192" s="174">
        <v>160</v>
      </c>
      <c r="NB192" s="573"/>
      <c r="NC192" s="175"/>
      <c r="ND192" s="174">
        <v>160</v>
      </c>
      <c r="NE192" s="573"/>
      <c r="NF192" s="175"/>
      <c r="NG192" s="174">
        <v>160</v>
      </c>
      <c r="NH192" s="573"/>
      <c r="NI192" s="175"/>
      <c r="NJ192" s="174">
        <v>160</v>
      </c>
      <c r="NK192" s="573"/>
      <c r="NL192" s="175"/>
      <c r="NM192" s="174">
        <v>160</v>
      </c>
      <c r="NN192" s="573"/>
      <c r="NO192" s="175"/>
      <c r="NP192" s="174">
        <v>160</v>
      </c>
      <c r="NQ192" s="573"/>
      <c r="NR192" s="175"/>
      <c r="NS192" s="174">
        <v>160</v>
      </c>
      <c r="NT192" s="573"/>
      <c r="NU192" s="175"/>
      <c r="NV192" s="174">
        <v>160</v>
      </c>
      <c r="NW192" s="573"/>
      <c r="NX192" s="175"/>
      <c r="NY192" s="174">
        <v>160</v>
      </c>
      <c r="NZ192" s="573"/>
      <c r="OA192" s="175"/>
      <c r="OB192" s="174">
        <v>160</v>
      </c>
      <c r="OC192" s="573"/>
      <c r="OD192" s="175"/>
      <c r="OE192" s="174">
        <v>160</v>
      </c>
      <c r="OF192" s="573"/>
      <c r="OG192" s="175"/>
      <c r="OH192" s="174">
        <v>160</v>
      </c>
      <c r="OI192" s="573"/>
      <c r="OJ192" s="175"/>
      <c r="OK192" s="278">
        <f t="shared" si="162"/>
        <v>0</v>
      </c>
      <c r="OL192" s="279">
        <f t="shared" si="163"/>
        <v>0</v>
      </c>
      <c r="OM192" s="280">
        <f t="shared" si="164"/>
        <v>0</v>
      </c>
      <c r="ON192" s="281">
        <f t="shared" si="165"/>
        <v>0</v>
      </c>
      <c r="OO192" s="1"/>
      <c r="OP192" s="1"/>
      <c r="OQ192" s="571" t="s">
        <v>297</v>
      </c>
      <c r="OR192" s="577">
        <v>160</v>
      </c>
      <c r="OS192" s="573"/>
      <c r="OT192" s="175"/>
      <c r="OU192" s="278">
        <f t="shared" si="166"/>
        <v>0</v>
      </c>
      <c r="OV192" s="281">
        <f t="shared" si="167"/>
        <v>0</v>
      </c>
      <c r="OW192" s="280">
        <f t="shared" si="168"/>
        <v>0</v>
      </c>
      <c r="OX192" s="281">
        <f t="shared" si="169"/>
        <v>0</v>
      </c>
      <c r="OY192" s="574"/>
      <c r="OZ192" s="1"/>
      <c r="PA192" s="1"/>
      <c r="PB192" s="274">
        <f t="shared" si="170"/>
        <v>0</v>
      </c>
      <c r="PC192" s="275">
        <f t="shared" si="171"/>
        <v>0</v>
      </c>
      <c r="PD192" s="280">
        <f t="shared" si="172"/>
        <v>0</v>
      </c>
      <c r="PE192" s="281">
        <f t="shared" si="173"/>
        <v>0</v>
      </c>
      <c r="PF192" s="276">
        <f t="shared" si="174"/>
        <v>0</v>
      </c>
      <c r="PG192" s="277">
        <f t="shared" si="175"/>
        <v>0</v>
      </c>
      <c r="PH192" s="280">
        <f t="shared" si="176"/>
        <v>0</v>
      </c>
      <c r="PI192" s="279">
        <f t="shared" si="177"/>
        <v>0</v>
      </c>
      <c r="PJ192" s="406">
        <f t="shared" si="178"/>
        <v>0</v>
      </c>
      <c r="PK192" s="368">
        <f t="shared" si="179"/>
        <v>0</v>
      </c>
      <c r="PL192" s="409" t="s">
        <v>338</v>
      </c>
      <c r="PM192" s="373" t="s">
        <v>338</v>
      </c>
      <c r="PN192" s="406">
        <f t="shared" si="180"/>
        <v>0</v>
      </c>
      <c r="PO192" s="368">
        <f t="shared" si="181"/>
        <v>0</v>
      </c>
      <c r="PR192" s="1"/>
    </row>
    <row r="193" spans="2:440" s="26" customFormat="1" ht="16.5" customHeight="1" x14ac:dyDescent="0.25">
      <c r="B193" s="118" t="s">
        <v>372</v>
      </c>
      <c r="C193" s="1094"/>
      <c r="D193" s="1095"/>
      <c r="E193" s="320"/>
      <c r="F193" s="656">
        <v>1</v>
      </c>
      <c r="G193" s="321"/>
      <c r="H193" s="122"/>
      <c r="I193" s="112">
        <f>INT(ROUND(F193,2)*(IF(RIGHT(G193,1)="*",data!$J$3*H193+(IF(H193&gt;0, data!$K$3,0)),(IF(G193&gt;0,data!$J$3*RIGHT(G193,5)+data!$K$3,0)))))</f>
        <v>0</v>
      </c>
      <c r="J193" s="112">
        <f t="shared" si="211"/>
        <v>0</v>
      </c>
      <c r="K193" s="112"/>
      <c r="L193" s="317"/>
      <c r="M193" s="316"/>
      <c r="N193" s="112">
        <f>INT(ROUND(F193,2)*(IF(J193&gt;0,(IF(L193="ano",data!$J$6,0)),0)))</f>
        <v>0</v>
      </c>
      <c r="O193" s="114">
        <f t="shared" si="208"/>
        <v>0</v>
      </c>
      <c r="P193" s="123">
        <f t="shared" si="209"/>
        <v>0</v>
      </c>
      <c r="R193" s="116" t="str">
        <f t="shared" si="194"/>
        <v/>
      </c>
      <c r="S193" s="688"/>
      <c r="T193" s="117" t="s">
        <v>338</v>
      </c>
      <c r="U193" s="377" t="str">
        <f t="shared" si="195"/>
        <v/>
      </c>
      <c r="V193" s="26">
        <f t="shared" si="210"/>
        <v>0</v>
      </c>
      <c r="W193" s="26">
        <f t="shared" si="212"/>
        <v>0</v>
      </c>
      <c r="X193" s="26">
        <f>IF(OR(G193=data!$I$18,G193=data!$I$19,G193=data!$I$20,G193=data!$I$21,G193=data!$I$22,G193=data!$I$23,G193=data!$I$24,G193=data!$I$25,G193=data!$I$26,G193=data!$I$27,G193=data!$I$28,G193=data!$I$29,G193=data!$I$30,G193=data!$I$31,G193=data!$I$32,G193=data!$I$33,G193=data!$I$34,G193=data!$I$35,G193=data!$I$36,G193=data!$I$37,G193=data!$I$38,G193=data!$I$39,G193=data!$I$40,G193=data!$I$41,G193=data!$I$42,G193=data!$I$43,G193=data!$I$44),1,0)</f>
        <v>0</v>
      </c>
      <c r="Z193" s="176" t="s">
        <v>297</v>
      </c>
      <c r="AA193" s="10"/>
      <c r="AB193" s="10"/>
      <c r="AC193" s="168">
        <v>160</v>
      </c>
      <c r="AD193" s="328"/>
      <c r="AE193" s="223"/>
      <c r="AF193" s="168">
        <v>160</v>
      </c>
      <c r="AG193" s="328"/>
      <c r="AH193" s="223"/>
      <c r="AI193" s="168">
        <v>160</v>
      </c>
      <c r="AJ193" s="328"/>
      <c r="AK193" s="223"/>
      <c r="AL193" s="168">
        <v>160</v>
      </c>
      <c r="AM193" s="328"/>
      <c r="AN193" s="223"/>
      <c r="AO193" s="168">
        <v>160</v>
      </c>
      <c r="AP193" s="328"/>
      <c r="AQ193" s="223"/>
      <c r="AR193" s="168">
        <v>160</v>
      </c>
      <c r="AS193" s="328"/>
      <c r="AT193" s="223"/>
      <c r="AU193" s="168">
        <v>160</v>
      </c>
      <c r="AV193" s="328"/>
      <c r="AW193" s="223"/>
      <c r="AX193" s="168">
        <v>160</v>
      </c>
      <c r="AY193" s="328"/>
      <c r="AZ193" s="223"/>
      <c r="BA193" s="168">
        <v>160</v>
      </c>
      <c r="BB193" s="328"/>
      <c r="BC193" s="223"/>
      <c r="BD193" s="168">
        <v>160</v>
      </c>
      <c r="BE193" s="328"/>
      <c r="BF193" s="223"/>
      <c r="BG193" s="168">
        <v>160</v>
      </c>
      <c r="BH193" s="328"/>
      <c r="BI193" s="223"/>
      <c r="BJ193" s="168">
        <v>160</v>
      </c>
      <c r="BK193" s="328"/>
      <c r="BL193" s="223"/>
      <c r="BM193" s="280">
        <f t="shared" si="130"/>
        <v>0</v>
      </c>
      <c r="BN193" s="279">
        <f t="shared" si="131"/>
        <v>0</v>
      </c>
      <c r="BO193" s="280">
        <f t="shared" si="132"/>
        <v>0</v>
      </c>
      <c r="BP193" s="281">
        <f t="shared" si="133"/>
        <v>0</v>
      </c>
      <c r="BQ193" s="1"/>
      <c r="BR193" s="1"/>
      <c r="BS193" s="164">
        <v>160</v>
      </c>
      <c r="BT193" s="327"/>
      <c r="BU193" s="177"/>
      <c r="BV193" s="164">
        <v>160</v>
      </c>
      <c r="BW193" s="327"/>
      <c r="BX193" s="177"/>
      <c r="BY193" s="164">
        <v>160</v>
      </c>
      <c r="BZ193" s="327"/>
      <c r="CA193" s="177"/>
      <c r="CB193" s="164">
        <v>160</v>
      </c>
      <c r="CC193" s="327"/>
      <c r="CD193" s="177"/>
      <c r="CE193" s="164">
        <v>160</v>
      </c>
      <c r="CF193" s="327"/>
      <c r="CG193" s="177"/>
      <c r="CH193" s="164">
        <v>160</v>
      </c>
      <c r="CI193" s="327"/>
      <c r="CJ193" s="177"/>
      <c r="CK193" s="164">
        <v>160</v>
      </c>
      <c r="CL193" s="327"/>
      <c r="CM193" s="177"/>
      <c r="CN193" s="164">
        <v>160</v>
      </c>
      <c r="CO193" s="327"/>
      <c r="CP193" s="177"/>
      <c r="CQ193" s="164">
        <v>160</v>
      </c>
      <c r="CR193" s="327"/>
      <c r="CS193" s="177"/>
      <c r="CT193" s="164">
        <v>160</v>
      </c>
      <c r="CU193" s="327"/>
      <c r="CV193" s="177"/>
      <c r="CW193" s="164">
        <v>160</v>
      </c>
      <c r="CX193" s="327"/>
      <c r="CY193" s="177"/>
      <c r="CZ193" s="164">
        <v>160</v>
      </c>
      <c r="DA193" s="327"/>
      <c r="DB193" s="177"/>
      <c r="DC193" s="278">
        <f t="shared" si="134"/>
        <v>0</v>
      </c>
      <c r="DD193" s="279">
        <f t="shared" si="135"/>
        <v>0</v>
      </c>
      <c r="DE193" s="280">
        <f t="shared" si="136"/>
        <v>0</v>
      </c>
      <c r="DF193" s="281">
        <f t="shared" si="137"/>
        <v>0</v>
      </c>
      <c r="DG193" s="1"/>
      <c r="DH193" s="1"/>
      <c r="DI193" s="164">
        <v>160</v>
      </c>
      <c r="DJ193" s="327"/>
      <c r="DK193" s="177"/>
      <c r="DL193" s="164">
        <v>160</v>
      </c>
      <c r="DM193" s="327"/>
      <c r="DN193" s="177"/>
      <c r="DO193" s="164">
        <v>160</v>
      </c>
      <c r="DP193" s="327"/>
      <c r="DQ193" s="177"/>
      <c r="DR193" s="164">
        <v>160</v>
      </c>
      <c r="DS193" s="327"/>
      <c r="DT193" s="177"/>
      <c r="DU193" s="164">
        <v>160</v>
      </c>
      <c r="DV193" s="327"/>
      <c r="DW193" s="177"/>
      <c r="DX193" s="164">
        <v>160</v>
      </c>
      <c r="DY193" s="327"/>
      <c r="DZ193" s="177"/>
      <c r="EA193" s="164">
        <v>160</v>
      </c>
      <c r="EB193" s="327"/>
      <c r="EC193" s="177"/>
      <c r="ED193" s="164">
        <v>160</v>
      </c>
      <c r="EE193" s="327"/>
      <c r="EF193" s="177"/>
      <c r="EG193" s="164">
        <v>160</v>
      </c>
      <c r="EH193" s="327"/>
      <c r="EI193" s="177"/>
      <c r="EJ193" s="164">
        <v>160</v>
      </c>
      <c r="EK193" s="327"/>
      <c r="EL193" s="177"/>
      <c r="EM193" s="164">
        <v>160</v>
      </c>
      <c r="EN193" s="327"/>
      <c r="EO193" s="177"/>
      <c r="EP193" s="164">
        <v>160</v>
      </c>
      <c r="EQ193" s="327"/>
      <c r="ER193" s="177"/>
      <c r="ES193" s="278">
        <f t="shared" si="138"/>
        <v>0</v>
      </c>
      <c r="ET193" s="279">
        <f t="shared" si="139"/>
        <v>0</v>
      </c>
      <c r="EU193" s="280">
        <f t="shared" si="140"/>
        <v>0</v>
      </c>
      <c r="EV193" s="281">
        <f t="shared" si="141"/>
        <v>0</v>
      </c>
      <c r="EW193" s="1"/>
      <c r="EX193" s="1"/>
      <c r="EY193" s="164">
        <v>160</v>
      </c>
      <c r="EZ193" s="327"/>
      <c r="FA193" s="177"/>
      <c r="FB193" s="164">
        <v>160</v>
      </c>
      <c r="FC193" s="327"/>
      <c r="FD193" s="177"/>
      <c r="FE193" s="164">
        <v>160</v>
      </c>
      <c r="FF193" s="327"/>
      <c r="FG193" s="177"/>
      <c r="FH193" s="164">
        <v>160</v>
      </c>
      <c r="FI193" s="327"/>
      <c r="FJ193" s="177"/>
      <c r="FK193" s="164">
        <v>160</v>
      </c>
      <c r="FL193" s="327"/>
      <c r="FM193" s="177"/>
      <c r="FN193" s="164">
        <v>160</v>
      </c>
      <c r="FO193" s="327"/>
      <c r="FP193" s="177"/>
      <c r="FQ193" s="164">
        <v>160</v>
      </c>
      <c r="FR193" s="327"/>
      <c r="FS193" s="177"/>
      <c r="FT193" s="164">
        <v>160</v>
      </c>
      <c r="FU193" s="327"/>
      <c r="FV193" s="177"/>
      <c r="FW193" s="164">
        <v>160</v>
      </c>
      <c r="FX193" s="327"/>
      <c r="FY193" s="177"/>
      <c r="FZ193" s="164">
        <v>160</v>
      </c>
      <c r="GA193" s="327"/>
      <c r="GB193" s="177"/>
      <c r="GC193" s="164">
        <v>160</v>
      </c>
      <c r="GD193" s="327"/>
      <c r="GE193" s="177"/>
      <c r="GF193" s="164">
        <v>160</v>
      </c>
      <c r="GG193" s="327"/>
      <c r="GH193" s="177"/>
      <c r="GI193" s="278">
        <f t="shared" si="142"/>
        <v>0</v>
      </c>
      <c r="GJ193" s="279">
        <f t="shared" si="143"/>
        <v>0</v>
      </c>
      <c r="GK193" s="280">
        <f t="shared" si="144"/>
        <v>0</v>
      </c>
      <c r="GL193" s="281">
        <f t="shared" si="145"/>
        <v>0</v>
      </c>
      <c r="GM193" s="1"/>
      <c r="GN193" s="1"/>
      <c r="GO193" s="164">
        <v>160</v>
      </c>
      <c r="GP193" s="327"/>
      <c r="GQ193" s="177"/>
      <c r="GR193" s="164">
        <v>160</v>
      </c>
      <c r="GS193" s="327"/>
      <c r="GT193" s="177"/>
      <c r="GU193" s="164">
        <v>160</v>
      </c>
      <c r="GV193" s="327"/>
      <c r="GW193" s="177"/>
      <c r="GX193" s="164">
        <v>160</v>
      </c>
      <c r="GY193" s="327"/>
      <c r="GZ193" s="177"/>
      <c r="HA193" s="164">
        <v>160</v>
      </c>
      <c r="HB193" s="327"/>
      <c r="HC193" s="177"/>
      <c r="HD193" s="164">
        <v>160</v>
      </c>
      <c r="HE193" s="327"/>
      <c r="HF193" s="177"/>
      <c r="HG193" s="164">
        <v>160</v>
      </c>
      <c r="HH193" s="327"/>
      <c r="HI193" s="177"/>
      <c r="HJ193" s="164">
        <v>160</v>
      </c>
      <c r="HK193" s="327"/>
      <c r="HL193" s="177"/>
      <c r="HM193" s="164">
        <v>160</v>
      </c>
      <c r="HN193" s="327"/>
      <c r="HO193" s="177"/>
      <c r="HP193" s="164">
        <v>160</v>
      </c>
      <c r="HQ193" s="327"/>
      <c r="HR193" s="177"/>
      <c r="HS193" s="164">
        <v>160</v>
      </c>
      <c r="HT193" s="327"/>
      <c r="HU193" s="177"/>
      <c r="HV193" s="164">
        <v>160</v>
      </c>
      <c r="HW193" s="327"/>
      <c r="HX193" s="177"/>
      <c r="HY193" s="278">
        <f t="shared" si="146"/>
        <v>0</v>
      </c>
      <c r="HZ193" s="279">
        <f t="shared" si="147"/>
        <v>0</v>
      </c>
      <c r="IA193" s="280">
        <f t="shared" si="148"/>
        <v>0</v>
      </c>
      <c r="IB193" s="281">
        <f t="shared" si="149"/>
        <v>0</v>
      </c>
      <c r="IC193" s="1"/>
      <c r="ID193" s="1"/>
      <c r="IE193" s="164">
        <v>160</v>
      </c>
      <c r="IF193" s="327"/>
      <c r="IG193" s="177"/>
      <c r="IH193" s="164">
        <v>160</v>
      </c>
      <c r="II193" s="327"/>
      <c r="IJ193" s="177"/>
      <c r="IK193" s="164">
        <v>160</v>
      </c>
      <c r="IL193" s="327"/>
      <c r="IM193" s="177"/>
      <c r="IN193" s="164">
        <v>160</v>
      </c>
      <c r="IO193" s="327"/>
      <c r="IP193" s="177"/>
      <c r="IQ193" s="164">
        <v>160</v>
      </c>
      <c r="IR193" s="327"/>
      <c r="IS193" s="177"/>
      <c r="IT193" s="164">
        <v>160</v>
      </c>
      <c r="IU193" s="327"/>
      <c r="IV193" s="177"/>
      <c r="IW193" s="164">
        <v>160</v>
      </c>
      <c r="IX193" s="327"/>
      <c r="IY193" s="177"/>
      <c r="IZ193" s="164">
        <v>160</v>
      </c>
      <c r="JA193" s="327"/>
      <c r="JB193" s="177"/>
      <c r="JC193" s="164">
        <v>160</v>
      </c>
      <c r="JD193" s="327"/>
      <c r="JE193" s="177"/>
      <c r="JF193" s="164">
        <v>160</v>
      </c>
      <c r="JG193" s="327"/>
      <c r="JH193" s="177"/>
      <c r="JI193" s="164">
        <v>160</v>
      </c>
      <c r="JJ193" s="327"/>
      <c r="JK193" s="177"/>
      <c r="JL193" s="164">
        <v>160</v>
      </c>
      <c r="JM193" s="327"/>
      <c r="JN193" s="177"/>
      <c r="JO193" s="278">
        <f t="shared" si="150"/>
        <v>0</v>
      </c>
      <c r="JP193" s="279">
        <f t="shared" si="151"/>
        <v>0</v>
      </c>
      <c r="JQ193" s="280">
        <f t="shared" si="152"/>
        <v>0</v>
      </c>
      <c r="JR193" s="281">
        <f t="shared" si="153"/>
        <v>0</v>
      </c>
      <c r="JS193" s="1"/>
      <c r="JT193" s="1"/>
      <c r="JU193" s="164">
        <v>160</v>
      </c>
      <c r="JV193" s="327"/>
      <c r="JW193" s="177"/>
      <c r="JX193" s="164">
        <v>160</v>
      </c>
      <c r="JY193" s="327"/>
      <c r="JZ193" s="177"/>
      <c r="KA193" s="164">
        <v>160</v>
      </c>
      <c r="KB193" s="327"/>
      <c r="KC193" s="177"/>
      <c r="KD193" s="164">
        <v>160</v>
      </c>
      <c r="KE193" s="327"/>
      <c r="KF193" s="177"/>
      <c r="KG193" s="164">
        <v>160</v>
      </c>
      <c r="KH193" s="327"/>
      <c r="KI193" s="177"/>
      <c r="KJ193" s="164">
        <v>160</v>
      </c>
      <c r="KK193" s="327"/>
      <c r="KL193" s="177"/>
      <c r="KM193" s="164">
        <v>160</v>
      </c>
      <c r="KN193" s="327"/>
      <c r="KO193" s="177"/>
      <c r="KP193" s="164">
        <v>160</v>
      </c>
      <c r="KQ193" s="327"/>
      <c r="KR193" s="177"/>
      <c r="KS193" s="164">
        <v>160</v>
      </c>
      <c r="KT193" s="327"/>
      <c r="KU193" s="177"/>
      <c r="KV193" s="164">
        <v>160</v>
      </c>
      <c r="KW193" s="327"/>
      <c r="KX193" s="177"/>
      <c r="KY193" s="164">
        <v>160</v>
      </c>
      <c r="KZ193" s="327"/>
      <c r="LA193" s="177"/>
      <c r="LB193" s="164">
        <v>160</v>
      </c>
      <c r="LC193" s="327"/>
      <c r="LD193" s="177"/>
      <c r="LE193" s="278">
        <f t="shared" si="154"/>
        <v>0</v>
      </c>
      <c r="LF193" s="279">
        <f t="shared" si="155"/>
        <v>0</v>
      </c>
      <c r="LG193" s="280">
        <f t="shared" si="156"/>
        <v>0</v>
      </c>
      <c r="LH193" s="281">
        <f t="shared" si="157"/>
        <v>0</v>
      </c>
      <c r="LI193" s="1"/>
      <c r="LJ193" s="1"/>
      <c r="LK193" s="164">
        <v>160</v>
      </c>
      <c r="LL193" s="327"/>
      <c r="LM193" s="177"/>
      <c r="LN193" s="164">
        <v>160</v>
      </c>
      <c r="LO193" s="327"/>
      <c r="LP193" s="177"/>
      <c r="LQ193" s="164">
        <v>160</v>
      </c>
      <c r="LR193" s="327"/>
      <c r="LS193" s="177"/>
      <c r="LT193" s="164">
        <v>160</v>
      </c>
      <c r="LU193" s="327"/>
      <c r="LV193" s="177"/>
      <c r="LW193" s="164">
        <v>160</v>
      </c>
      <c r="LX193" s="327"/>
      <c r="LY193" s="177"/>
      <c r="LZ193" s="164">
        <v>160</v>
      </c>
      <c r="MA193" s="327"/>
      <c r="MB193" s="177"/>
      <c r="MC193" s="164">
        <v>160</v>
      </c>
      <c r="MD193" s="327"/>
      <c r="ME193" s="177"/>
      <c r="MF193" s="164">
        <v>160</v>
      </c>
      <c r="MG193" s="327"/>
      <c r="MH193" s="177"/>
      <c r="MI193" s="164">
        <v>160</v>
      </c>
      <c r="MJ193" s="327"/>
      <c r="MK193" s="177"/>
      <c r="ML193" s="164">
        <v>160</v>
      </c>
      <c r="MM193" s="327"/>
      <c r="MN193" s="177"/>
      <c r="MO193" s="164">
        <v>160</v>
      </c>
      <c r="MP193" s="327"/>
      <c r="MQ193" s="177"/>
      <c r="MR193" s="164">
        <v>160</v>
      </c>
      <c r="MS193" s="327"/>
      <c r="MT193" s="177"/>
      <c r="MU193" s="278">
        <f t="shared" si="158"/>
        <v>0</v>
      </c>
      <c r="MV193" s="279">
        <f t="shared" si="159"/>
        <v>0</v>
      </c>
      <c r="MW193" s="280">
        <f t="shared" si="160"/>
        <v>0</v>
      </c>
      <c r="MX193" s="281">
        <f t="shared" si="161"/>
        <v>0</v>
      </c>
      <c r="MY193" s="1"/>
      <c r="MZ193" s="1"/>
      <c r="NA193" s="164">
        <v>160</v>
      </c>
      <c r="NB193" s="327"/>
      <c r="NC193" s="177"/>
      <c r="ND193" s="164">
        <v>160</v>
      </c>
      <c r="NE193" s="327"/>
      <c r="NF193" s="177"/>
      <c r="NG193" s="164">
        <v>160</v>
      </c>
      <c r="NH193" s="327"/>
      <c r="NI193" s="177"/>
      <c r="NJ193" s="164">
        <v>160</v>
      </c>
      <c r="NK193" s="327"/>
      <c r="NL193" s="177"/>
      <c r="NM193" s="164">
        <v>160</v>
      </c>
      <c r="NN193" s="327"/>
      <c r="NO193" s="177"/>
      <c r="NP193" s="164">
        <v>160</v>
      </c>
      <c r="NQ193" s="327"/>
      <c r="NR193" s="177"/>
      <c r="NS193" s="164">
        <v>160</v>
      </c>
      <c r="NT193" s="327"/>
      <c r="NU193" s="177"/>
      <c r="NV193" s="164">
        <v>160</v>
      </c>
      <c r="NW193" s="327"/>
      <c r="NX193" s="177"/>
      <c r="NY193" s="164">
        <v>160</v>
      </c>
      <c r="NZ193" s="327"/>
      <c r="OA193" s="177"/>
      <c r="OB193" s="164">
        <v>160</v>
      </c>
      <c r="OC193" s="327"/>
      <c r="OD193" s="177"/>
      <c r="OE193" s="164">
        <v>160</v>
      </c>
      <c r="OF193" s="327"/>
      <c r="OG193" s="177"/>
      <c r="OH193" s="164">
        <v>160</v>
      </c>
      <c r="OI193" s="327"/>
      <c r="OJ193" s="177"/>
      <c r="OK193" s="278">
        <f t="shared" si="162"/>
        <v>0</v>
      </c>
      <c r="OL193" s="279">
        <f t="shared" si="163"/>
        <v>0</v>
      </c>
      <c r="OM193" s="280">
        <f t="shared" si="164"/>
        <v>0</v>
      </c>
      <c r="ON193" s="281">
        <f t="shared" si="165"/>
        <v>0</v>
      </c>
      <c r="OO193" s="1"/>
      <c r="OP193" s="1"/>
      <c r="OQ193" s="283" t="s">
        <v>297</v>
      </c>
      <c r="OR193" s="354">
        <v>160</v>
      </c>
      <c r="OS193" s="327"/>
      <c r="OT193" s="177"/>
      <c r="OU193" s="278">
        <f t="shared" si="166"/>
        <v>0</v>
      </c>
      <c r="OV193" s="281">
        <f t="shared" si="167"/>
        <v>0</v>
      </c>
      <c r="OW193" s="280">
        <f t="shared" si="168"/>
        <v>0</v>
      </c>
      <c r="OX193" s="281">
        <f t="shared" si="169"/>
        <v>0</v>
      </c>
      <c r="OY193" s="293"/>
      <c r="OZ193" s="1"/>
      <c r="PA193" s="1"/>
      <c r="PB193" s="274">
        <f t="shared" si="170"/>
        <v>0</v>
      </c>
      <c r="PC193" s="275">
        <f t="shared" si="171"/>
        <v>0</v>
      </c>
      <c r="PD193" s="280">
        <f t="shared" si="172"/>
        <v>0</v>
      </c>
      <c r="PE193" s="281">
        <f t="shared" si="173"/>
        <v>0</v>
      </c>
      <c r="PF193" s="276">
        <f t="shared" si="174"/>
        <v>0</v>
      </c>
      <c r="PG193" s="277">
        <f t="shared" si="175"/>
        <v>0</v>
      </c>
      <c r="PH193" s="280">
        <f t="shared" si="176"/>
        <v>0</v>
      </c>
      <c r="PI193" s="279">
        <f t="shared" si="177"/>
        <v>0</v>
      </c>
      <c r="PJ193" s="406">
        <f t="shared" si="178"/>
        <v>0</v>
      </c>
      <c r="PK193" s="368">
        <f t="shared" si="179"/>
        <v>0</v>
      </c>
      <c r="PL193" s="409" t="s">
        <v>338</v>
      </c>
      <c r="PM193" s="373" t="s">
        <v>338</v>
      </c>
      <c r="PN193" s="406">
        <f t="shared" si="180"/>
        <v>0</v>
      </c>
      <c r="PO193" s="368">
        <f t="shared" si="181"/>
        <v>0</v>
      </c>
      <c r="PR193" s="1"/>
    </row>
    <row r="194" spans="2:440" s="26" customFormat="1" ht="15" hidden="1" customHeight="1" x14ac:dyDescent="0.25">
      <c r="B194" s="118"/>
      <c r="C194" s="1092"/>
      <c r="D194" s="1093"/>
      <c r="E194" s="590"/>
      <c r="F194" s="656"/>
      <c r="G194" s="591"/>
      <c r="H194" s="119"/>
      <c r="I194" s="112">
        <f>INT(ROUND(F194,2)*(IF(RIGHT(G194,1)="*",data!$J$3*H194+(IF(H194&gt;0, data!$K$3,0)),(IF(G194&gt;0,data!$J$3*RIGHT(G194,5)+data!$K$3,0)))))</f>
        <v>0</v>
      </c>
      <c r="J194" s="112">
        <f t="shared" si="211"/>
        <v>0</v>
      </c>
      <c r="K194" s="112"/>
      <c r="L194" s="537"/>
      <c r="M194" s="536"/>
      <c r="N194" s="112">
        <f>INT(ROUND(F194,2)*(IF(J194&gt;0,(IF(L194="ano",data!$J$6,0)),0)))</f>
        <v>0</v>
      </c>
      <c r="O194" s="114">
        <f t="shared" si="208"/>
        <v>0</v>
      </c>
      <c r="P194" s="123">
        <f t="shared" si="209"/>
        <v>0</v>
      </c>
      <c r="R194" s="116" t="str">
        <f t="shared" si="194"/>
        <v/>
      </c>
      <c r="S194" s="688"/>
      <c r="T194" s="117" t="s">
        <v>338</v>
      </c>
      <c r="U194" s="377" t="str">
        <f t="shared" si="195"/>
        <v/>
      </c>
      <c r="V194" s="26">
        <f t="shared" si="210"/>
        <v>0</v>
      </c>
      <c r="W194" s="26">
        <f t="shared" si="212"/>
        <v>0</v>
      </c>
      <c r="X194" s="26">
        <f>IF(OR(G194=data!$I$18,G194=data!$I$19,G194=data!$I$20,G194=data!$I$21,G194=data!$I$22,G194=data!$I$23,G194=data!$I$24,G194=data!$I$25,G194=data!$I$26,G194=data!$I$27,G194=data!$I$28,G194=data!$I$29,G194=data!$I$30,G194=data!$I$31,G194=data!$I$32,G194=data!$I$33,G194=data!$I$34,G194=data!$I$35,G194=data!$I$36,G194=data!$I$37,G194=data!$I$38,G194=data!$I$39,G194=data!$I$40,G194=data!$I$41,G194=data!$I$42,G194=data!$I$43,G194=data!$I$44),1,0)</f>
        <v>0</v>
      </c>
      <c r="Z194" s="173" t="s">
        <v>297</v>
      </c>
      <c r="AA194" s="10"/>
      <c r="AB194" s="10"/>
      <c r="AC194" s="560">
        <v>160</v>
      </c>
      <c r="AD194" s="561"/>
      <c r="AE194" s="562"/>
      <c r="AF194" s="560">
        <v>160</v>
      </c>
      <c r="AG194" s="561"/>
      <c r="AH194" s="562"/>
      <c r="AI194" s="560">
        <v>160</v>
      </c>
      <c r="AJ194" s="561"/>
      <c r="AK194" s="562"/>
      <c r="AL194" s="560">
        <v>160</v>
      </c>
      <c r="AM194" s="561"/>
      <c r="AN194" s="562"/>
      <c r="AO194" s="560">
        <v>160</v>
      </c>
      <c r="AP194" s="561"/>
      <c r="AQ194" s="562"/>
      <c r="AR194" s="560">
        <v>160</v>
      </c>
      <c r="AS194" s="561"/>
      <c r="AT194" s="562"/>
      <c r="AU194" s="560">
        <v>160</v>
      </c>
      <c r="AV194" s="561"/>
      <c r="AW194" s="562"/>
      <c r="AX194" s="560">
        <v>160</v>
      </c>
      <c r="AY194" s="561"/>
      <c r="AZ194" s="562"/>
      <c r="BA194" s="560">
        <v>160</v>
      </c>
      <c r="BB194" s="561"/>
      <c r="BC194" s="562"/>
      <c r="BD194" s="560">
        <v>160</v>
      </c>
      <c r="BE194" s="561"/>
      <c r="BF194" s="562"/>
      <c r="BG194" s="560">
        <v>160</v>
      </c>
      <c r="BH194" s="561"/>
      <c r="BI194" s="562"/>
      <c r="BJ194" s="560">
        <v>160</v>
      </c>
      <c r="BK194" s="561"/>
      <c r="BL194" s="562"/>
      <c r="BM194" s="280">
        <f t="shared" si="130"/>
        <v>0</v>
      </c>
      <c r="BN194" s="279">
        <f t="shared" si="131"/>
        <v>0</v>
      </c>
      <c r="BO194" s="280">
        <f t="shared" si="132"/>
        <v>0</v>
      </c>
      <c r="BP194" s="281">
        <f t="shared" si="133"/>
        <v>0</v>
      </c>
      <c r="BQ194" s="1"/>
      <c r="BR194" s="1"/>
      <c r="BS194" s="174">
        <v>160</v>
      </c>
      <c r="BT194" s="573"/>
      <c r="BU194" s="175"/>
      <c r="BV194" s="174">
        <v>160</v>
      </c>
      <c r="BW194" s="573"/>
      <c r="BX194" s="175"/>
      <c r="BY194" s="174">
        <v>160</v>
      </c>
      <c r="BZ194" s="573"/>
      <c r="CA194" s="175"/>
      <c r="CB194" s="174">
        <v>160</v>
      </c>
      <c r="CC194" s="573"/>
      <c r="CD194" s="175"/>
      <c r="CE194" s="174">
        <v>160</v>
      </c>
      <c r="CF194" s="573"/>
      <c r="CG194" s="175"/>
      <c r="CH194" s="174">
        <v>160</v>
      </c>
      <c r="CI194" s="573"/>
      <c r="CJ194" s="175"/>
      <c r="CK194" s="174">
        <v>160</v>
      </c>
      <c r="CL194" s="573"/>
      <c r="CM194" s="175"/>
      <c r="CN194" s="174">
        <v>160</v>
      </c>
      <c r="CO194" s="573"/>
      <c r="CP194" s="175"/>
      <c r="CQ194" s="174">
        <v>160</v>
      </c>
      <c r="CR194" s="573"/>
      <c r="CS194" s="175"/>
      <c r="CT194" s="174">
        <v>160</v>
      </c>
      <c r="CU194" s="573"/>
      <c r="CV194" s="175"/>
      <c r="CW194" s="174">
        <v>160</v>
      </c>
      <c r="CX194" s="573"/>
      <c r="CY194" s="175"/>
      <c r="CZ194" s="174">
        <v>160</v>
      </c>
      <c r="DA194" s="573"/>
      <c r="DB194" s="175"/>
      <c r="DC194" s="278">
        <f t="shared" si="134"/>
        <v>0</v>
      </c>
      <c r="DD194" s="279">
        <f t="shared" si="135"/>
        <v>0</v>
      </c>
      <c r="DE194" s="280">
        <f t="shared" si="136"/>
        <v>0</v>
      </c>
      <c r="DF194" s="281">
        <f t="shared" si="137"/>
        <v>0</v>
      </c>
      <c r="DG194" s="1"/>
      <c r="DH194" s="1"/>
      <c r="DI194" s="174">
        <v>160</v>
      </c>
      <c r="DJ194" s="573"/>
      <c r="DK194" s="175"/>
      <c r="DL194" s="174">
        <v>160</v>
      </c>
      <c r="DM194" s="573"/>
      <c r="DN194" s="175"/>
      <c r="DO194" s="174">
        <v>160</v>
      </c>
      <c r="DP194" s="573"/>
      <c r="DQ194" s="175"/>
      <c r="DR194" s="174">
        <v>160</v>
      </c>
      <c r="DS194" s="573"/>
      <c r="DT194" s="175"/>
      <c r="DU194" s="174">
        <v>160</v>
      </c>
      <c r="DV194" s="573"/>
      <c r="DW194" s="175"/>
      <c r="DX194" s="174">
        <v>160</v>
      </c>
      <c r="DY194" s="573"/>
      <c r="DZ194" s="175"/>
      <c r="EA194" s="174">
        <v>160</v>
      </c>
      <c r="EB194" s="573"/>
      <c r="EC194" s="175"/>
      <c r="ED194" s="174">
        <v>160</v>
      </c>
      <c r="EE194" s="573"/>
      <c r="EF194" s="175"/>
      <c r="EG194" s="174">
        <v>160</v>
      </c>
      <c r="EH194" s="573"/>
      <c r="EI194" s="175"/>
      <c r="EJ194" s="174">
        <v>160</v>
      </c>
      <c r="EK194" s="573"/>
      <c r="EL194" s="175"/>
      <c r="EM194" s="174">
        <v>160</v>
      </c>
      <c r="EN194" s="573"/>
      <c r="EO194" s="175"/>
      <c r="EP194" s="174">
        <v>160</v>
      </c>
      <c r="EQ194" s="573"/>
      <c r="ER194" s="175"/>
      <c r="ES194" s="278">
        <f t="shared" si="138"/>
        <v>0</v>
      </c>
      <c r="ET194" s="279">
        <f t="shared" si="139"/>
        <v>0</v>
      </c>
      <c r="EU194" s="280">
        <f t="shared" si="140"/>
        <v>0</v>
      </c>
      <c r="EV194" s="281">
        <f t="shared" si="141"/>
        <v>0</v>
      </c>
      <c r="EW194" s="1"/>
      <c r="EX194" s="1"/>
      <c r="EY194" s="174">
        <v>160</v>
      </c>
      <c r="EZ194" s="573"/>
      <c r="FA194" s="175"/>
      <c r="FB194" s="174">
        <v>160</v>
      </c>
      <c r="FC194" s="573"/>
      <c r="FD194" s="175"/>
      <c r="FE194" s="174">
        <v>160</v>
      </c>
      <c r="FF194" s="573"/>
      <c r="FG194" s="175"/>
      <c r="FH194" s="174">
        <v>160</v>
      </c>
      <c r="FI194" s="573"/>
      <c r="FJ194" s="175"/>
      <c r="FK194" s="174">
        <v>160</v>
      </c>
      <c r="FL194" s="573"/>
      <c r="FM194" s="175"/>
      <c r="FN194" s="174">
        <v>160</v>
      </c>
      <c r="FO194" s="573"/>
      <c r="FP194" s="175"/>
      <c r="FQ194" s="174">
        <v>160</v>
      </c>
      <c r="FR194" s="573"/>
      <c r="FS194" s="175"/>
      <c r="FT194" s="174">
        <v>160</v>
      </c>
      <c r="FU194" s="573"/>
      <c r="FV194" s="175"/>
      <c r="FW194" s="174">
        <v>160</v>
      </c>
      <c r="FX194" s="573"/>
      <c r="FY194" s="175"/>
      <c r="FZ194" s="174">
        <v>160</v>
      </c>
      <c r="GA194" s="573"/>
      <c r="GB194" s="175"/>
      <c r="GC194" s="174">
        <v>160</v>
      </c>
      <c r="GD194" s="573"/>
      <c r="GE194" s="175"/>
      <c r="GF194" s="174">
        <v>160</v>
      </c>
      <c r="GG194" s="573"/>
      <c r="GH194" s="175"/>
      <c r="GI194" s="278">
        <f t="shared" si="142"/>
        <v>0</v>
      </c>
      <c r="GJ194" s="279">
        <f t="shared" si="143"/>
        <v>0</v>
      </c>
      <c r="GK194" s="280">
        <f t="shared" si="144"/>
        <v>0</v>
      </c>
      <c r="GL194" s="281">
        <f t="shared" si="145"/>
        <v>0</v>
      </c>
      <c r="GM194" s="1"/>
      <c r="GN194" s="1"/>
      <c r="GO194" s="174">
        <v>160</v>
      </c>
      <c r="GP194" s="573"/>
      <c r="GQ194" s="175"/>
      <c r="GR194" s="174">
        <v>160</v>
      </c>
      <c r="GS194" s="573"/>
      <c r="GT194" s="175"/>
      <c r="GU194" s="174">
        <v>160</v>
      </c>
      <c r="GV194" s="573"/>
      <c r="GW194" s="175"/>
      <c r="GX194" s="174">
        <v>160</v>
      </c>
      <c r="GY194" s="573"/>
      <c r="GZ194" s="175"/>
      <c r="HA194" s="174">
        <v>160</v>
      </c>
      <c r="HB194" s="573"/>
      <c r="HC194" s="175"/>
      <c r="HD194" s="174">
        <v>160</v>
      </c>
      <c r="HE194" s="573"/>
      <c r="HF194" s="175"/>
      <c r="HG194" s="174">
        <v>160</v>
      </c>
      <c r="HH194" s="573"/>
      <c r="HI194" s="175"/>
      <c r="HJ194" s="174">
        <v>160</v>
      </c>
      <c r="HK194" s="573"/>
      <c r="HL194" s="175"/>
      <c r="HM194" s="174">
        <v>160</v>
      </c>
      <c r="HN194" s="573"/>
      <c r="HO194" s="175"/>
      <c r="HP194" s="174">
        <v>160</v>
      </c>
      <c r="HQ194" s="573"/>
      <c r="HR194" s="175"/>
      <c r="HS194" s="174">
        <v>160</v>
      </c>
      <c r="HT194" s="573"/>
      <c r="HU194" s="175"/>
      <c r="HV194" s="174">
        <v>160</v>
      </c>
      <c r="HW194" s="573"/>
      <c r="HX194" s="175"/>
      <c r="HY194" s="278">
        <f t="shared" si="146"/>
        <v>0</v>
      </c>
      <c r="HZ194" s="279">
        <f t="shared" si="147"/>
        <v>0</v>
      </c>
      <c r="IA194" s="280">
        <f t="shared" si="148"/>
        <v>0</v>
      </c>
      <c r="IB194" s="281">
        <f t="shared" si="149"/>
        <v>0</v>
      </c>
      <c r="IC194" s="1"/>
      <c r="ID194" s="1"/>
      <c r="IE194" s="174">
        <v>160</v>
      </c>
      <c r="IF194" s="573"/>
      <c r="IG194" s="175"/>
      <c r="IH194" s="174">
        <v>160</v>
      </c>
      <c r="II194" s="573"/>
      <c r="IJ194" s="175"/>
      <c r="IK194" s="174">
        <v>160</v>
      </c>
      <c r="IL194" s="573"/>
      <c r="IM194" s="175"/>
      <c r="IN194" s="174">
        <v>160</v>
      </c>
      <c r="IO194" s="573"/>
      <c r="IP194" s="175"/>
      <c r="IQ194" s="174">
        <v>160</v>
      </c>
      <c r="IR194" s="573"/>
      <c r="IS194" s="175"/>
      <c r="IT194" s="174">
        <v>160</v>
      </c>
      <c r="IU194" s="573"/>
      <c r="IV194" s="175"/>
      <c r="IW194" s="174">
        <v>160</v>
      </c>
      <c r="IX194" s="573"/>
      <c r="IY194" s="175"/>
      <c r="IZ194" s="174">
        <v>160</v>
      </c>
      <c r="JA194" s="573"/>
      <c r="JB194" s="175"/>
      <c r="JC194" s="174">
        <v>160</v>
      </c>
      <c r="JD194" s="573"/>
      <c r="JE194" s="175"/>
      <c r="JF194" s="174">
        <v>160</v>
      </c>
      <c r="JG194" s="573"/>
      <c r="JH194" s="175"/>
      <c r="JI194" s="174">
        <v>160</v>
      </c>
      <c r="JJ194" s="573"/>
      <c r="JK194" s="175"/>
      <c r="JL194" s="174">
        <v>160</v>
      </c>
      <c r="JM194" s="573"/>
      <c r="JN194" s="175"/>
      <c r="JO194" s="278">
        <f t="shared" si="150"/>
        <v>0</v>
      </c>
      <c r="JP194" s="279">
        <f t="shared" si="151"/>
        <v>0</v>
      </c>
      <c r="JQ194" s="280">
        <f t="shared" si="152"/>
        <v>0</v>
      </c>
      <c r="JR194" s="281">
        <f t="shared" si="153"/>
        <v>0</v>
      </c>
      <c r="JS194" s="1"/>
      <c r="JT194" s="1"/>
      <c r="JU194" s="174">
        <v>160</v>
      </c>
      <c r="JV194" s="573"/>
      <c r="JW194" s="175"/>
      <c r="JX194" s="174">
        <v>160</v>
      </c>
      <c r="JY194" s="573"/>
      <c r="JZ194" s="175"/>
      <c r="KA194" s="174">
        <v>160</v>
      </c>
      <c r="KB194" s="573"/>
      <c r="KC194" s="175"/>
      <c r="KD194" s="174">
        <v>160</v>
      </c>
      <c r="KE194" s="573"/>
      <c r="KF194" s="175"/>
      <c r="KG194" s="174">
        <v>160</v>
      </c>
      <c r="KH194" s="573"/>
      <c r="KI194" s="175"/>
      <c r="KJ194" s="174">
        <v>160</v>
      </c>
      <c r="KK194" s="573"/>
      <c r="KL194" s="175"/>
      <c r="KM194" s="174">
        <v>160</v>
      </c>
      <c r="KN194" s="573"/>
      <c r="KO194" s="175"/>
      <c r="KP194" s="174">
        <v>160</v>
      </c>
      <c r="KQ194" s="573"/>
      <c r="KR194" s="175"/>
      <c r="KS194" s="174">
        <v>160</v>
      </c>
      <c r="KT194" s="573"/>
      <c r="KU194" s="175"/>
      <c r="KV194" s="174">
        <v>160</v>
      </c>
      <c r="KW194" s="573"/>
      <c r="KX194" s="175"/>
      <c r="KY194" s="174">
        <v>160</v>
      </c>
      <c r="KZ194" s="573"/>
      <c r="LA194" s="175"/>
      <c r="LB194" s="174">
        <v>160</v>
      </c>
      <c r="LC194" s="573"/>
      <c r="LD194" s="175"/>
      <c r="LE194" s="278">
        <f t="shared" si="154"/>
        <v>0</v>
      </c>
      <c r="LF194" s="279">
        <f t="shared" si="155"/>
        <v>0</v>
      </c>
      <c r="LG194" s="280">
        <f t="shared" si="156"/>
        <v>0</v>
      </c>
      <c r="LH194" s="281">
        <f t="shared" si="157"/>
        <v>0</v>
      </c>
      <c r="LI194" s="1"/>
      <c r="LJ194" s="1"/>
      <c r="LK194" s="174">
        <v>160</v>
      </c>
      <c r="LL194" s="573"/>
      <c r="LM194" s="175"/>
      <c r="LN194" s="174">
        <v>160</v>
      </c>
      <c r="LO194" s="573"/>
      <c r="LP194" s="175"/>
      <c r="LQ194" s="174">
        <v>160</v>
      </c>
      <c r="LR194" s="573"/>
      <c r="LS194" s="175"/>
      <c r="LT194" s="174">
        <v>160</v>
      </c>
      <c r="LU194" s="573"/>
      <c r="LV194" s="175"/>
      <c r="LW194" s="174">
        <v>160</v>
      </c>
      <c r="LX194" s="573"/>
      <c r="LY194" s="175"/>
      <c r="LZ194" s="174">
        <v>160</v>
      </c>
      <c r="MA194" s="573"/>
      <c r="MB194" s="175"/>
      <c r="MC194" s="174">
        <v>160</v>
      </c>
      <c r="MD194" s="573"/>
      <c r="ME194" s="175"/>
      <c r="MF194" s="174">
        <v>160</v>
      </c>
      <c r="MG194" s="573"/>
      <c r="MH194" s="175"/>
      <c r="MI194" s="174">
        <v>160</v>
      </c>
      <c r="MJ194" s="573"/>
      <c r="MK194" s="175"/>
      <c r="ML194" s="174">
        <v>160</v>
      </c>
      <c r="MM194" s="573"/>
      <c r="MN194" s="175"/>
      <c r="MO194" s="174">
        <v>160</v>
      </c>
      <c r="MP194" s="573"/>
      <c r="MQ194" s="175"/>
      <c r="MR194" s="174">
        <v>160</v>
      </c>
      <c r="MS194" s="573"/>
      <c r="MT194" s="175"/>
      <c r="MU194" s="278">
        <f t="shared" si="158"/>
        <v>0</v>
      </c>
      <c r="MV194" s="279">
        <f t="shared" si="159"/>
        <v>0</v>
      </c>
      <c r="MW194" s="280">
        <f t="shared" si="160"/>
        <v>0</v>
      </c>
      <c r="MX194" s="281">
        <f t="shared" si="161"/>
        <v>0</v>
      </c>
      <c r="MY194" s="1"/>
      <c r="MZ194" s="1"/>
      <c r="NA194" s="174">
        <v>160</v>
      </c>
      <c r="NB194" s="573"/>
      <c r="NC194" s="175"/>
      <c r="ND194" s="174">
        <v>160</v>
      </c>
      <c r="NE194" s="573"/>
      <c r="NF194" s="175"/>
      <c r="NG194" s="174">
        <v>160</v>
      </c>
      <c r="NH194" s="573"/>
      <c r="NI194" s="175"/>
      <c r="NJ194" s="174">
        <v>160</v>
      </c>
      <c r="NK194" s="573"/>
      <c r="NL194" s="175"/>
      <c r="NM194" s="174">
        <v>160</v>
      </c>
      <c r="NN194" s="573"/>
      <c r="NO194" s="175"/>
      <c r="NP194" s="174">
        <v>160</v>
      </c>
      <c r="NQ194" s="573"/>
      <c r="NR194" s="175"/>
      <c r="NS194" s="174">
        <v>160</v>
      </c>
      <c r="NT194" s="573"/>
      <c r="NU194" s="175"/>
      <c r="NV194" s="174">
        <v>160</v>
      </c>
      <c r="NW194" s="573"/>
      <c r="NX194" s="175"/>
      <c r="NY194" s="174">
        <v>160</v>
      </c>
      <c r="NZ194" s="573"/>
      <c r="OA194" s="175"/>
      <c r="OB194" s="174">
        <v>160</v>
      </c>
      <c r="OC194" s="573"/>
      <c r="OD194" s="175"/>
      <c r="OE194" s="174">
        <v>160</v>
      </c>
      <c r="OF194" s="573"/>
      <c r="OG194" s="175"/>
      <c r="OH194" s="174">
        <v>160</v>
      </c>
      <c r="OI194" s="573"/>
      <c r="OJ194" s="175"/>
      <c r="OK194" s="278">
        <f t="shared" si="162"/>
        <v>0</v>
      </c>
      <c r="OL194" s="279">
        <f t="shared" si="163"/>
        <v>0</v>
      </c>
      <c r="OM194" s="280">
        <f t="shared" si="164"/>
        <v>0</v>
      </c>
      <c r="ON194" s="281">
        <f t="shared" si="165"/>
        <v>0</v>
      </c>
      <c r="OO194" s="1"/>
      <c r="OP194" s="1"/>
      <c r="OQ194" s="571" t="s">
        <v>297</v>
      </c>
      <c r="OR194" s="577">
        <v>160</v>
      </c>
      <c r="OS194" s="573"/>
      <c r="OT194" s="175"/>
      <c r="OU194" s="278">
        <f t="shared" si="166"/>
        <v>0</v>
      </c>
      <c r="OV194" s="281">
        <f t="shared" si="167"/>
        <v>0</v>
      </c>
      <c r="OW194" s="280">
        <f t="shared" si="168"/>
        <v>0</v>
      </c>
      <c r="OX194" s="281">
        <f t="shared" si="169"/>
        <v>0</v>
      </c>
      <c r="OY194" s="574"/>
      <c r="OZ194" s="1"/>
      <c r="PA194" s="1"/>
      <c r="PB194" s="274">
        <f t="shared" si="170"/>
        <v>0</v>
      </c>
      <c r="PC194" s="275">
        <f t="shared" si="171"/>
        <v>0</v>
      </c>
      <c r="PD194" s="280">
        <f t="shared" si="172"/>
        <v>0</v>
      </c>
      <c r="PE194" s="281">
        <f t="shared" si="173"/>
        <v>0</v>
      </c>
      <c r="PF194" s="276">
        <f t="shared" si="174"/>
        <v>0</v>
      </c>
      <c r="PG194" s="277">
        <f t="shared" si="175"/>
        <v>0</v>
      </c>
      <c r="PH194" s="280">
        <f t="shared" si="176"/>
        <v>0</v>
      </c>
      <c r="PI194" s="279">
        <f t="shared" si="177"/>
        <v>0</v>
      </c>
      <c r="PJ194" s="406">
        <f t="shared" si="178"/>
        <v>0</v>
      </c>
      <c r="PK194" s="368">
        <f t="shared" si="179"/>
        <v>0</v>
      </c>
      <c r="PL194" s="409" t="s">
        <v>338</v>
      </c>
      <c r="PM194" s="373" t="s">
        <v>338</v>
      </c>
      <c r="PN194" s="406">
        <f t="shared" si="180"/>
        <v>0</v>
      </c>
      <c r="PO194" s="368">
        <f t="shared" si="181"/>
        <v>0</v>
      </c>
      <c r="PR194" s="1"/>
    </row>
    <row r="195" spans="2:440" s="26" customFormat="1" ht="16.5" customHeight="1" x14ac:dyDescent="0.25">
      <c r="B195" s="118" t="s">
        <v>373</v>
      </c>
      <c r="C195" s="1094"/>
      <c r="D195" s="1095"/>
      <c r="E195" s="320"/>
      <c r="F195" s="656">
        <v>1</v>
      </c>
      <c r="G195" s="321"/>
      <c r="H195" s="122"/>
      <c r="I195" s="112">
        <f>INT(ROUND(F195,2)*(IF(RIGHT(G195,1)="*",data!$J$3*H195+(IF(H195&gt;0, data!$K$3,0)),(IF(G195&gt;0,data!$J$3*RIGHT(G195,5)+data!$K$3,0)))))</f>
        <v>0</v>
      </c>
      <c r="J195" s="112">
        <f t="shared" si="211"/>
        <v>0</v>
      </c>
      <c r="K195" s="112"/>
      <c r="L195" s="317"/>
      <c r="M195" s="316"/>
      <c r="N195" s="112">
        <f>INT(ROUND(F195,2)*(IF(J195&gt;0,(IF(L195="ano",data!$J$6,0)),0)))</f>
        <v>0</v>
      </c>
      <c r="O195" s="114">
        <f t="shared" si="208"/>
        <v>0</v>
      </c>
      <c r="P195" s="123">
        <f t="shared" si="209"/>
        <v>0</v>
      </c>
      <c r="R195" s="116" t="str">
        <f t="shared" si="194"/>
        <v/>
      </c>
      <c r="S195" s="688"/>
      <c r="T195" s="117" t="s">
        <v>338</v>
      </c>
      <c r="U195" s="377" t="str">
        <f t="shared" si="195"/>
        <v/>
      </c>
      <c r="V195" s="26">
        <f t="shared" si="210"/>
        <v>0</v>
      </c>
      <c r="W195" s="26">
        <f t="shared" si="212"/>
        <v>0</v>
      </c>
      <c r="X195" s="26">
        <f>IF(OR(G195=data!$I$18,G195=data!$I$19,G195=data!$I$20,G195=data!$I$21,G195=data!$I$22,G195=data!$I$23,G195=data!$I$24,G195=data!$I$25,G195=data!$I$26,G195=data!$I$27,G195=data!$I$28,G195=data!$I$29,G195=data!$I$30,G195=data!$I$31,G195=data!$I$32,G195=data!$I$33,G195=data!$I$34,G195=data!$I$35,G195=data!$I$36,G195=data!$I$37,G195=data!$I$38,G195=data!$I$39,G195=data!$I$40,G195=data!$I$41,G195=data!$I$42,G195=data!$I$43,G195=data!$I$44),1,0)</f>
        <v>0</v>
      </c>
      <c r="Z195" s="176" t="s">
        <v>297</v>
      </c>
      <c r="AA195" s="10"/>
      <c r="AB195" s="10"/>
      <c r="AC195" s="168">
        <v>160</v>
      </c>
      <c r="AD195" s="328"/>
      <c r="AE195" s="223"/>
      <c r="AF195" s="168">
        <v>160</v>
      </c>
      <c r="AG195" s="328"/>
      <c r="AH195" s="223"/>
      <c r="AI195" s="168">
        <v>160</v>
      </c>
      <c r="AJ195" s="328"/>
      <c r="AK195" s="223"/>
      <c r="AL195" s="168">
        <v>160</v>
      </c>
      <c r="AM195" s="328"/>
      <c r="AN195" s="223"/>
      <c r="AO195" s="168">
        <v>160</v>
      </c>
      <c r="AP195" s="328"/>
      <c r="AQ195" s="223"/>
      <c r="AR195" s="168">
        <v>160</v>
      </c>
      <c r="AS195" s="328"/>
      <c r="AT195" s="223"/>
      <c r="AU195" s="168">
        <v>160</v>
      </c>
      <c r="AV195" s="328"/>
      <c r="AW195" s="223"/>
      <c r="AX195" s="168">
        <v>160</v>
      </c>
      <c r="AY195" s="328"/>
      <c r="AZ195" s="223"/>
      <c r="BA195" s="168">
        <v>160</v>
      </c>
      <c r="BB195" s="328"/>
      <c r="BC195" s="223"/>
      <c r="BD195" s="168">
        <v>160</v>
      </c>
      <c r="BE195" s="328"/>
      <c r="BF195" s="223"/>
      <c r="BG195" s="168">
        <v>160</v>
      </c>
      <c r="BH195" s="328"/>
      <c r="BI195" s="223"/>
      <c r="BJ195" s="168">
        <v>160</v>
      </c>
      <c r="BK195" s="328"/>
      <c r="BL195" s="223"/>
      <c r="BM195" s="280">
        <f t="shared" si="130"/>
        <v>0</v>
      </c>
      <c r="BN195" s="279">
        <f t="shared" si="131"/>
        <v>0</v>
      </c>
      <c r="BO195" s="280">
        <f t="shared" si="132"/>
        <v>0</v>
      </c>
      <c r="BP195" s="281">
        <f t="shared" si="133"/>
        <v>0</v>
      </c>
      <c r="BQ195" s="1"/>
      <c r="BR195" s="1"/>
      <c r="BS195" s="164">
        <v>160</v>
      </c>
      <c r="BT195" s="327"/>
      <c r="BU195" s="177"/>
      <c r="BV195" s="164">
        <v>160</v>
      </c>
      <c r="BW195" s="327"/>
      <c r="BX195" s="177"/>
      <c r="BY195" s="164">
        <v>160</v>
      </c>
      <c r="BZ195" s="327"/>
      <c r="CA195" s="177"/>
      <c r="CB195" s="164">
        <v>160</v>
      </c>
      <c r="CC195" s="327"/>
      <c r="CD195" s="177"/>
      <c r="CE195" s="164">
        <v>160</v>
      </c>
      <c r="CF195" s="327"/>
      <c r="CG195" s="177"/>
      <c r="CH195" s="164">
        <v>160</v>
      </c>
      <c r="CI195" s="327"/>
      <c r="CJ195" s="177"/>
      <c r="CK195" s="164">
        <v>160</v>
      </c>
      <c r="CL195" s="327"/>
      <c r="CM195" s="177"/>
      <c r="CN195" s="164">
        <v>160</v>
      </c>
      <c r="CO195" s="327"/>
      <c r="CP195" s="177"/>
      <c r="CQ195" s="164">
        <v>160</v>
      </c>
      <c r="CR195" s="327"/>
      <c r="CS195" s="177"/>
      <c r="CT195" s="164">
        <v>160</v>
      </c>
      <c r="CU195" s="327"/>
      <c r="CV195" s="177"/>
      <c r="CW195" s="164">
        <v>160</v>
      </c>
      <c r="CX195" s="327"/>
      <c r="CY195" s="177"/>
      <c r="CZ195" s="164">
        <v>160</v>
      </c>
      <c r="DA195" s="327"/>
      <c r="DB195" s="177"/>
      <c r="DC195" s="278">
        <f t="shared" si="134"/>
        <v>0</v>
      </c>
      <c r="DD195" s="279">
        <f t="shared" si="135"/>
        <v>0</v>
      </c>
      <c r="DE195" s="280">
        <f t="shared" si="136"/>
        <v>0</v>
      </c>
      <c r="DF195" s="281">
        <f t="shared" si="137"/>
        <v>0</v>
      </c>
      <c r="DG195" s="1"/>
      <c r="DH195" s="1"/>
      <c r="DI195" s="164">
        <v>160</v>
      </c>
      <c r="DJ195" s="327"/>
      <c r="DK195" s="177"/>
      <c r="DL195" s="164">
        <v>160</v>
      </c>
      <c r="DM195" s="327"/>
      <c r="DN195" s="177"/>
      <c r="DO195" s="164">
        <v>160</v>
      </c>
      <c r="DP195" s="327"/>
      <c r="DQ195" s="177"/>
      <c r="DR195" s="164">
        <v>160</v>
      </c>
      <c r="DS195" s="327"/>
      <c r="DT195" s="177"/>
      <c r="DU195" s="164">
        <v>160</v>
      </c>
      <c r="DV195" s="327"/>
      <c r="DW195" s="177"/>
      <c r="DX195" s="164">
        <v>160</v>
      </c>
      <c r="DY195" s="327"/>
      <c r="DZ195" s="177"/>
      <c r="EA195" s="164">
        <v>160</v>
      </c>
      <c r="EB195" s="327"/>
      <c r="EC195" s="177"/>
      <c r="ED195" s="164">
        <v>160</v>
      </c>
      <c r="EE195" s="327"/>
      <c r="EF195" s="177"/>
      <c r="EG195" s="164">
        <v>160</v>
      </c>
      <c r="EH195" s="327"/>
      <c r="EI195" s="177"/>
      <c r="EJ195" s="164">
        <v>160</v>
      </c>
      <c r="EK195" s="327"/>
      <c r="EL195" s="177"/>
      <c r="EM195" s="164">
        <v>160</v>
      </c>
      <c r="EN195" s="327"/>
      <c r="EO195" s="177"/>
      <c r="EP195" s="164">
        <v>160</v>
      </c>
      <c r="EQ195" s="327"/>
      <c r="ER195" s="177"/>
      <c r="ES195" s="278">
        <f t="shared" si="138"/>
        <v>0</v>
      </c>
      <c r="ET195" s="279">
        <f t="shared" si="139"/>
        <v>0</v>
      </c>
      <c r="EU195" s="280">
        <f t="shared" si="140"/>
        <v>0</v>
      </c>
      <c r="EV195" s="281">
        <f t="shared" si="141"/>
        <v>0</v>
      </c>
      <c r="EW195" s="1"/>
      <c r="EX195" s="1"/>
      <c r="EY195" s="164">
        <v>160</v>
      </c>
      <c r="EZ195" s="327"/>
      <c r="FA195" s="177"/>
      <c r="FB195" s="164">
        <v>160</v>
      </c>
      <c r="FC195" s="327"/>
      <c r="FD195" s="177"/>
      <c r="FE195" s="164">
        <v>160</v>
      </c>
      <c r="FF195" s="327"/>
      <c r="FG195" s="177"/>
      <c r="FH195" s="164">
        <v>160</v>
      </c>
      <c r="FI195" s="327"/>
      <c r="FJ195" s="177"/>
      <c r="FK195" s="164">
        <v>160</v>
      </c>
      <c r="FL195" s="327"/>
      <c r="FM195" s="177"/>
      <c r="FN195" s="164">
        <v>160</v>
      </c>
      <c r="FO195" s="327"/>
      <c r="FP195" s="177"/>
      <c r="FQ195" s="164">
        <v>160</v>
      </c>
      <c r="FR195" s="327"/>
      <c r="FS195" s="177"/>
      <c r="FT195" s="164">
        <v>160</v>
      </c>
      <c r="FU195" s="327"/>
      <c r="FV195" s="177"/>
      <c r="FW195" s="164">
        <v>160</v>
      </c>
      <c r="FX195" s="327"/>
      <c r="FY195" s="177"/>
      <c r="FZ195" s="164">
        <v>160</v>
      </c>
      <c r="GA195" s="327"/>
      <c r="GB195" s="177"/>
      <c r="GC195" s="164">
        <v>160</v>
      </c>
      <c r="GD195" s="327"/>
      <c r="GE195" s="177"/>
      <c r="GF195" s="164">
        <v>160</v>
      </c>
      <c r="GG195" s="327"/>
      <c r="GH195" s="177"/>
      <c r="GI195" s="278">
        <f t="shared" si="142"/>
        <v>0</v>
      </c>
      <c r="GJ195" s="279">
        <f t="shared" si="143"/>
        <v>0</v>
      </c>
      <c r="GK195" s="280">
        <f t="shared" si="144"/>
        <v>0</v>
      </c>
      <c r="GL195" s="281">
        <f t="shared" si="145"/>
        <v>0</v>
      </c>
      <c r="GM195" s="1"/>
      <c r="GN195" s="1"/>
      <c r="GO195" s="164">
        <v>160</v>
      </c>
      <c r="GP195" s="327"/>
      <c r="GQ195" s="177"/>
      <c r="GR195" s="164">
        <v>160</v>
      </c>
      <c r="GS195" s="327"/>
      <c r="GT195" s="177"/>
      <c r="GU195" s="164">
        <v>160</v>
      </c>
      <c r="GV195" s="327"/>
      <c r="GW195" s="177"/>
      <c r="GX195" s="164">
        <v>160</v>
      </c>
      <c r="GY195" s="327"/>
      <c r="GZ195" s="177"/>
      <c r="HA195" s="164">
        <v>160</v>
      </c>
      <c r="HB195" s="327"/>
      <c r="HC195" s="177"/>
      <c r="HD195" s="164">
        <v>160</v>
      </c>
      <c r="HE195" s="327"/>
      <c r="HF195" s="177"/>
      <c r="HG195" s="164">
        <v>160</v>
      </c>
      <c r="HH195" s="327"/>
      <c r="HI195" s="177"/>
      <c r="HJ195" s="164">
        <v>160</v>
      </c>
      <c r="HK195" s="327"/>
      <c r="HL195" s="177"/>
      <c r="HM195" s="164">
        <v>160</v>
      </c>
      <c r="HN195" s="327"/>
      <c r="HO195" s="177"/>
      <c r="HP195" s="164">
        <v>160</v>
      </c>
      <c r="HQ195" s="327"/>
      <c r="HR195" s="177"/>
      <c r="HS195" s="164">
        <v>160</v>
      </c>
      <c r="HT195" s="327"/>
      <c r="HU195" s="177"/>
      <c r="HV195" s="164">
        <v>160</v>
      </c>
      <c r="HW195" s="327"/>
      <c r="HX195" s="177"/>
      <c r="HY195" s="278">
        <f t="shared" si="146"/>
        <v>0</v>
      </c>
      <c r="HZ195" s="279">
        <f t="shared" si="147"/>
        <v>0</v>
      </c>
      <c r="IA195" s="280">
        <f t="shared" si="148"/>
        <v>0</v>
      </c>
      <c r="IB195" s="281">
        <f t="shared" si="149"/>
        <v>0</v>
      </c>
      <c r="IC195" s="1"/>
      <c r="ID195" s="1"/>
      <c r="IE195" s="164">
        <v>160</v>
      </c>
      <c r="IF195" s="327"/>
      <c r="IG195" s="177"/>
      <c r="IH195" s="164">
        <v>160</v>
      </c>
      <c r="II195" s="327"/>
      <c r="IJ195" s="177"/>
      <c r="IK195" s="164">
        <v>160</v>
      </c>
      <c r="IL195" s="327"/>
      <c r="IM195" s="177"/>
      <c r="IN195" s="164">
        <v>160</v>
      </c>
      <c r="IO195" s="327"/>
      <c r="IP195" s="177"/>
      <c r="IQ195" s="164">
        <v>160</v>
      </c>
      <c r="IR195" s="327"/>
      <c r="IS195" s="177"/>
      <c r="IT195" s="164">
        <v>160</v>
      </c>
      <c r="IU195" s="327"/>
      <c r="IV195" s="177"/>
      <c r="IW195" s="164">
        <v>160</v>
      </c>
      <c r="IX195" s="327"/>
      <c r="IY195" s="177"/>
      <c r="IZ195" s="164">
        <v>160</v>
      </c>
      <c r="JA195" s="327"/>
      <c r="JB195" s="177"/>
      <c r="JC195" s="164">
        <v>160</v>
      </c>
      <c r="JD195" s="327"/>
      <c r="JE195" s="177"/>
      <c r="JF195" s="164">
        <v>160</v>
      </c>
      <c r="JG195" s="327"/>
      <c r="JH195" s="177"/>
      <c r="JI195" s="164">
        <v>160</v>
      </c>
      <c r="JJ195" s="327"/>
      <c r="JK195" s="177"/>
      <c r="JL195" s="164">
        <v>160</v>
      </c>
      <c r="JM195" s="327"/>
      <c r="JN195" s="177"/>
      <c r="JO195" s="278">
        <f t="shared" si="150"/>
        <v>0</v>
      </c>
      <c r="JP195" s="279">
        <f t="shared" si="151"/>
        <v>0</v>
      </c>
      <c r="JQ195" s="280">
        <f t="shared" si="152"/>
        <v>0</v>
      </c>
      <c r="JR195" s="281">
        <f t="shared" si="153"/>
        <v>0</v>
      </c>
      <c r="JS195" s="1"/>
      <c r="JT195" s="1"/>
      <c r="JU195" s="164">
        <v>160</v>
      </c>
      <c r="JV195" s="327"/>
      <c r="JW195" s="177"/>
      <c r="JX195" s="164">
        <v>160</v>
      </c>
      <c r="JY195" s="327"/>
      <c r="JZ195" s="177"/>
      <c r="KA195" s="164">
        <v>160</v>
      </c>
      <c r="KB195" s="327"/>
      <c r="KC195" s="177"/>
      <c r="KD195" s="164">
        <v>160</v>
      </c>
      <c r="KE195" s="327"/>
      <c r="KF195" s="177"/>
      <c r="KG195" s="164">
        <v>160</v>
      </c>
      <c r="KH195" s="327"/>
      <c r="KI195" s="177"/>
      <c r="KJ195" s="164">
        <v>160</v>
      </c>
      <c r="KK195" s="327"/>
      <c r="KL195" s="177"/>
      <c r="KM195" s="164">
        <v>160</v>
      </c>
      <c r="KN195" s="327"/>
      <c r="KO195" s="177"/>
      <c r="KP195" s="164">
        <v>160</v>
      </c>
      <c r="KQ195" s="327"/>
      <c r="KR195" s="177"/>
      <c r="KS195" s="164">
        <v>160</v>
      </c>
      <c r="KT195" s="327"/>
      <c r="KU195" s="177"/>
      <c r="KV195" s="164">
        <v>160</v>
      </c>
      <c r="KW195" s="327"/>
      <c r="KX195" s="177"/>
      <c r="KY195" s="164">
        <v>160</v>
      </c>
      <c r="KZ195" s="327"/>
      <c r="LA195" s="177"/>
      <c r="LB195" s="164">
        <v>160</v>
      </c>
      <c r="LC195" s="327"/>
      <c r="LD195" s="177"/>
      <c r="LE195" s="278">
        <f t="shared" si="154"/>
        <v>0</v>
      </c>
      <c r="LF195" s="279">
        <f t="shared" si="155"/>
        <v>0</v>
      </c>
      <c r="LG195" s="280">
        <f t="shared" si="156"/>
        <v>0</v>
      </c>
      <c r="LH195" s="281">
        <f t="shared" si="157"/>
        <v>0</v>
      </c>
      <c r="LI195" s="1"/>
      <c r="LJ195" s="1"/>
      <c r="LK195" s="164">
        <v>160</v>
      </c>
      <c r="LL195" s="327"/>
      <c r="LM195" s="177"/>
      <c r="LN195" s="164">
        <v>160</v>
      </c>
      <c r="LO195" s="327"/>
      <c r="LP195" s="177"/>
      <c r="LQ195" s="164">
        <v>160</v>
      </c>
      <c r="LR195" s="327"/>
      <c r="LS195" s="177"/>
      <c r="LT195" s="164">
        <v>160</v>
      </c>
      <c r="LU195" s="327"/>
      <c r="LV195" s="177"/>
      <c r="LW195" s="164">
        <v>160</v>
      </c>
      <c r="LX195" s="327"/>
      <c r="LY195" s="177"/>
      <c r="LZ195" s="164">
        <v>160</v>
      </c>
      <c r="MA195" s="327"/>
      <c r="MB195" s="177"/>
      <c r="MC195" s="164">
        <v>160</v>
      </c>
      <c r="MD195" s="327"/>
      <c r="ME195" s="177"/>
      <c r="MF195" s="164">
        <v>160</v>
      </c>
      <c r="MG195" s="327"/>
      <c r="MH195" s="177"/>
      <c r="MI195" s="164">
        <v>160</v>
      </c>
      <c r="MJ195" s="327"/>
      <c r="MK195" s="177"/>
      <c r="ML195" s="164">
        <v>160</v>
      </c>
      <c r="MM195" s="327"/>
      <c r="MN195" s="177"/>
      <c r="MO195" s="164">
        <v>160</v>
      </c>
      <c r="MP195" s="327"/>
      <c r="MQ195" s="177"/>
      <c r="MR195" s="164">
        <v>160</v>
      </c>
      <c r="MS195" s="327"/>
      <c r="MT195" s="177"/>
      <c r="MU195" s="278">
        <f t="shared" si="158"/>
        <v>0</v>
      </c>
      <c r="MV195" s="279">
        <f t="shared" si="159"/>
        <v>0</v>
      </c>
      <c r="MW195" s="280">
        <f t="shared" si="160"/>
        <v>0</v>
      </c>
      <c r="MX195" s="281">
        <f t="shared" si="161"/>
        <v>0</v>
      </c>
      <c r="MY195" s="1"/>
      <c r="MZ195" s="1"/>
      <c r="NA195" s="164">
        <v>160</v>
      </c>
      <c r="NB195" s="327"/>
      <c r="NC195" s="177"/>
      <c r="ND195" s="164">
        <v>160</v>
      </c>
      <c r="NE195" s="327"/>
      <c r="NF195" s="177"/>
      <c r="NG195" s="164">
        <v>160</v>
      </c>
      <c r="NH195" s="327"/>
      <c r="NI195" s="177"/>
      <c r="NJ195" s="164">
        <v>160</v>
      </c>
      <c r="NK195" s="327"/>
      <c r="NL195" s="177"/>
      <c r="NM195" s="164">
        <v>160</v>
      </c>
      <c r="NN195" s="327"/>
      <c r="NO195" s="177"/>
      <c r="NP195" s="164">
        <v>160</v>
      </c>
      <c r="NQ195" s="327"/>
      <c r="NR195" s="177"/>
      <c r="NS195" s="164">
        <v>160</v>
      </c>
      <c r="NT195" s="327"/>
      <c r="NU195" s="177"/>
      <c r="NV195" s="164">
        <v>160</v>
      </c>
      <c r="NW195" s="327"/>
      <c r="NX195" s="177"/>
      <c r="NY195" s="164">
        <v>160</v>
      </c>
      <c r="NZ195" s="327"/>
      <c r="OA195" s="177"/>
      <c r="OB195" s="164">
        <v>160</v>
      </c>
      <c r="OC195" s="327"/>
      <c r="OD195" s="177"/>
      <c r="OE195" s="164">
        <v>160</v>
      </c>
      <c r="OF195" s="327"/>
      <c r="OG195" s="177"/>
      <c r="OH195" s="164">
        <v>160</v>
      </c>
      <c r="OI195" s="327"/>
      <c r="OJ195" s="177"/>
      <c r="OK195" s="278">
        <f t="shared" si="162"/>
        <v>0</v>
      </c>
      <c r="OL195" s="279">
        <f t="shared" si="163"/>
        <v>0</v>
      </c>
      <c r="OM195" s="280">
        <f t="shared" si="164"/>
        <v>0</v>
      </c>
      <c r="ON195" s="281">
        <f t="shared" si="165"/>
        <v>0</v>
      </c>
      <c r="OO195" s="1"/>
      <c r="OP195" s="1"/>
      <c r="OQ195" s="283" t="s">
        <v>297</v>
      </c>
      <c r="OR195" s="354">
        <v>160</v>
      </c>
      <c r="OS195" s="327"/>
      <c r="OT195" s="177"/>
      <c r="OU195" s="278">
        <f t="shared" si="166"/>
        <v>0</v>
      </c>
      <c r="OV195" s="281">
        <f t="shared" si="167"/>
        <v>0</v>
      </c>
      <c r="OW195" s="280">
        <f t="shared" si="168"/>
        <v>0</v>
      </c>
      <c r="OX195" s="281">
        <f t="shared" si="169"/>
        <v>0</v>
      </c>
      <c r="OY195" s="293"/>
      <c r="OZ195" s="1"/>
      <c r="PA195" s="1"/>
      <c r="PB195" s="274">
        <f t="shared" si="115"/>
        <v>0</v>
      </c>
      <c r="PC195" s="275">
        <f t="shared" si="116"/>
        <v>0</v>
      </c>
      <c r="PD195" s="280">
        <f t="shared" si="117"/>
        <v>0</v>
      </c>
      <c r="PE195" s="281">
        <f t="shared" si="118"/>
        <v>0</v>
      </c>
      <c r="PF195" s="276">
        <f t="shared" si="119"/>
        <v>0</v>
      </c>
      <c r="PG195" s="277">
        <f t="shared" si="120"/>
        <v>0</v>
      </c>
      <c r="PH195" s="280">
        <f t="shared" si="121"/>
        <v>0</v>
      </c>
      <c r="PI195" s="279">
        <f t="shared" si="122"/>
        <v>0</v>
      </c>
      <c r="PJ195" s="406">
        <f t="shared" si="111"/>
        <v>0</v>
      </c>
      <c r="PK195" s="368">
        <f t="shared" si="112"/>
        <v>0</v>
      </c>
      <c r="PL195" s="409" t="s">
        <v>338</v>
      </c>
      <c r="PM195" s="373" t="s">
        <v>338</v>
      </c>
      <c r="PN195" s="406">
        <f t="shared" si="113"/>
        <v>0</v>
      </c>
      <c r="PO195" s="368">
        <f t="shared" si="114"/>
        <v>0</v>
      </c>
      <c r="PR195" s="1"/>
    </row>
    <row r="196" spans="2:440" s="26" customFormat="1" ht="15" hidden="1" customHeight="1" x14ac:dyDescent="0.25">
      <c r="B196" s="118"/>
      <c r="C196" s="1092"/>
      <c r="D196" s="1093"/>
      <c r="E196" s="590"/>
      <c r="F196" s="656"/>
      <c r="G196" s="591"/>
      <c r="H196" s="119"/>
      <c r="I196" s="112">
        <f>INT(ROUND(F196,2)*(IF(RIGHT(G196,1)="*",data!$J$3*H196+(IF(H196&gt;0, data!$K$3,0)),(IF(G196&gt;0,data!$J$3*RIGHT(G196,5)+data!$K$3,0)))))</f>
        <v>0</v>
      </c>
      <c r="J196" s="112">
        <f t="shared" si="211"/>
        <v>0</v>
      </c>
      <c r="K196" s="112"/>
      <c r="L196" s="537"/>
      <c r="M196" s="536"/>
      <c r="N196" s="112">
        <f>INT(ROUND(F196,2)*(IF(J196&gt;0,(IF(L196="ano",data!$J$6,0)),0)))</f>
        <v>0</v>
      </c>
      <c r="O196" s="114">
        <f t="shared" si="208"/>
        <v>0</v>
      </c>
      <c r="P196" s="123">
        <f t="shared" si="209"/>
        <v>0</v>
      </c>
      <c r="R196" s="116" t="str">
        <f t="shared" si="194"/>
        <v/>
      </c>
      <c r="S196" s="688"/>
      <c r="T196" s="117" t="s">
        <v>338</v>
      </c>
      <c r="U196" s="377" t="str">
        <f t="shared" si="195"/>
        <v/>
      </c>
      <c r="V196" s="26">
        <f t="shared" si="210"/>
        <v>0</v>
      </c>
      <c r="W196" s="26">
        <f t="shared" si="212"/>
        <v>0</v>
      </c>
      <c r="X196" s="26">
        <f>IF(OR(G196=data!$I$18,G196=data!$I$19,G196=data!$I$20,G196=data!$I$21,G196=data!$I$22,G196=data!$I$23,G196=data!$I$24,G196=data!$I$25,G196=data!$I$26,G196=data!$I$27,G196=data!$I$28,G196=data!$I$29,G196=data!$I$30,G196=data!$I$31,G196=data!$I$32,G196=data!$I$33,G196=data!$I$34,G196=data!$I$35,G196=data!$I$36,G196=data!$I$37,G196=data!$I$38,G196=data!$I$39,G196=data!$I$40,G196=data!$I$41,G196=data!$I$42,G196=data!$I$43,G196=data!$I$44),1,0)</f>
        <v>0</v>
      </c>
      <c r="Z196" s="173" t="s">
        <v>297</v>
      </c>
      <c r="AA196" s="10"/>
      <c r="AB196" s="10"/>
      <c r="AC196" s="560">
        <v>160</v>
      </c>
      <c r="AD196" s="561"/>
      <c r="AE196" s="562"/>
      <c r="AF196" s="560">
        <v>160</v>
      </c>
      <c r="AG196" s="561"/>
      <c r="AH196" s="562"/>
      <c r="AI196" s="560">
        <v>160</v>
      </c>
      <c r="AJ196" s="561"/>
      <c r="AK196" s="562"/>
      <c r="AL196" s="560">
        <v>160</v>
      </c>
      <c r="AM196" s="561"/>
      <c r="AN196" s="562"/>
      <c r="AO196" s="560">
        <v>160</v>
      </c>
      <c r="AP196" s="561"/>
      <c r="AQ196" s="562"/>
      <c r="AR196" s="560">
        <v>160</v>
      </c>
      <c r="AS196" s="561"/>
      <c r="AT196" s="562"/>
      <c r="AU196" s="560">
        <v>160</v>
      </c>
      <c r="AV196" s="561"/>
      <c r="AW196" s="562"/>
      <c r="AX196" s="560">
        <v>160</v>
      </c>
      <c r="AY196" s="561"/>
      <c r="AZ196" s="562"/>
      <c r="BA196" s="560">
        <v>160</v>
      </c>
      <c r="BB196" s="561"/>
      <c r="BC196" s="562"/>
      <c r="BD196" s="560">
        <v>160</v>
      </c>
      <c r="BE196" s="561"/>
      <c r="BF196" s="562"/>
      <c r="BG196" s="560">
        <v>160</v>
      </c>
      <c r="BH196" s="561"/>
      <c r="BI196" s="562"/>
      <c r="BJ196" s="560">
        <v>160</v>
      </c>
      <c r="BK196" s="561"/>
      <c r="BL196" s="562"/>
      <c r="BM196" s="280">
        <f t="shared" si="130"/>
        <v>0</v>
      </c>
      <c r="BN196" s="279">
        <f t="shared" si="131"/>
        <v>0</v>
      </c>
      <c r="BO196" s="280">
        <f t="shared" si="132"/>
        <v>0</v>
      </c>
      <c r="BP196" s="281">
        <f t="shared" si="133"/>
        <v>0</v>
      </c>
      <c r="BQ196" s="1"/>
      <c r="BR196" s="1"/>
      <c r="BS196" s="174">
        <v>160</v>
      </c>
      <c r="BT196" s="573"/>
      <c r="BU196" s="175"/>
      <c r="BV196" s="174">
        <v>160</v>
      </c>
      <c r="BW196" s="573"/>
      <c r="BX196" s="175"/>
      <c r="BY196" s="174">
        <v>160</v>
      </c>
      <c r="BZ196" s="573"/>
      <c r="CA196" s="175"/>
      <c r="CB196" s="174">
        <v>160</v>
      </c>
      <c r="CC196" s="573"/>
      <c r="CD196" s="175"/>
      <c r="CE196" s="174">
        <v>160</v>
      </c>
      <c r="CF196" s="573"/>
      <c r="CG196" s="175"/>
      <c r="CH196" s="174">
        <v>160</v>
      </c>
      <c r="CI196" s="573"/>
      <c r="CJ196" s="175"/>
      <c r="CK196" s="174">
        <v>160</v>
      </c>
      <c r="CL196" s="573"/>
      <c r="CM196" s="175"/>
      <c r="CN196" s="174">
        <v>160</v>
      </c>
      <c r="CO196" s="573"/>
      <c r="CP196" s="175"/>
      <c r="CQ196" s="174">
        <v>160</v>
      </c>
      <c r="CR196" s="573"/>
      <c r="CS196" s="175"/>
      <c r="CT196" s="174">
        <v>160</v>
      </c>
      <c r="CU196" s="573"/>
      <c r="CV196" s="175"/>
      <c r="CW196" s="174">
        <v>160</v>
      </c>
      <c r="CX196" s="573"/>
      <c r="CY196" s="175"/>
      <c r="CZ196" s="174">
        <v>160</v>
      </c>
      <c r="DA196" s="573"/>
      <c r="DB196" s="175"/>
      <c r="DC196" s="278">
        <f t="shared" si="134"/>
        <v>0</v>
      </c>
      <c r="DD196" s="279">
        <f t="shared" si="135"/>
        <v>0</v>
      </c>
      <c r="DE196" s="280">
        <f t="shared" si="136"/>
        <v>0</v>
      </c>
      <c r="DF196" s="281">
        <f t="shared" si="137"/>
        <v>0</v>
      </c>
      <c r="DG196" s="1"/>
      <c r="DH196" s="1"/>
      <c r="DI196" s="174">
        <v>160</v>
      </c>
      <c r="DJ196" s="573"/>
      <c r="DK196" s="175"/>
      <c r="DL196" s="174">
        <v>160</v>
      </c>
      <c r="DM196" s="573"/>
      <c r="DN196" s="175"/>
      <c r="DO196" s="174">
        <v>160</v>
      </c>
      <c r="DP196" s="573"/>
      <c r="DQ196" s="175"/>
      <c r="DR196" s="174">
        <v>160</v>
      </c>
      <c r="DS196" s="573"/>
      <c r="DT196" s="175"/>
      <c r="DU196" s="174">
        <v>160</v>
      </c>
      <c r="DV196" s="573"/>
      <c r="DW196" s="175"/>
      <c r="DX196" s="174">
        <v>160</v>
      </c>
      <c r="DY196" s="573"/>
      <c r="DZ196" s="175"/>
      <c r="EA196" s="174">
        <v>160</v>
      </c>
      <c r="EB196" s="573"/>
      <c r="EC196" s="175"/>
      <c r="ED196" s="174">
        <v>160</v>
      </c>
      <c r="EE196" s="573"/>
      <c r="EF196" s="175"/>
      <c r="EG196" s="174">
        <v>160</v>
      </c>
      <c r="EH196" s="573"/>
      <c r="EI196" s="175"/>
      <c r="EJ196" s="174">
        <v>160</v>
      </c>
      <c r="EK196" s="573"/>
      <c r="EL196" s="175"/>
      <c r="EM196" s="174">
        <v>160</v>
      </c>
      <c r="EN196" s="573"/>
      <c r="EO196" s="175"/>
      <c r="EP196" s="174">
        <v>160</v>
      </c>
      <c r="EQ196" s="573"/>
      <c r="ER196" s="175"/>
      <c r="ES196" s="278">
        <f t="shared" si="138"/>
        <v>0</v>
      </c>
      <c r="ET196" s="279">
        <f t="shared" si="139"/>
        <v>0</v>
      </c>
      <c r="EU196" s="280">
        <f t="shared" si="140"/>
        <v>0</v>
      </c>
      <c r="EV196" s="281">
        <f t="shared" si="141"/>
        <v>0</v>
      </c>
      <c r="EW196" s="1"/>
      <c r="EX196" s="1"/>
      <c r="EY196" s="174">
        <v>160</v>
      </c>
      <c r="EZ196" s="573"/>
      <c r="FA196" s="175"/>
      <c r="FB196" s="174">
        <v>160</v>
      </c>
      <c r="FC196" s="573"/>
      <c r="FD196" s="175"/>
      <c r="FE196" s="174">
        <v>160</v>
      </c>
      <c r="FF196" s="573"/>
      <c r="FG196" s="175"/>
      <c r="FH196" s="174">
        <v>160</v>
      </c>
      <c r="FI196" s="573"/>
      <c r="FJ196" s="175"/>
      <c r="FK196" s="174">
        <v>160</v>
      </c>
      <c r="FL196" s="573"/>
      <c r="FM196" s="175"/>
      <c r="FN196" s="174">
        <v>160</v>
      </c>
      <c r="FO196" s="573"/>
      <c r="FP196" s="175"/>
      <c r="FQ196" s="174">
        <v>160</v>
      </c>
      <c r="FR196" s="573"/>
      <c r="FS196" s="175"/>
      <c r="FT196" s="174">
        <v>160</v>
      </c>
      <c r="FU196" s="573"/>
      <c r="FV196" s="175"/>
      <c r="FW196" s="174">
        <v>160</v>
      </c>
      <c r="FX196" s="573"/>
      <c r="FY196" s="175"/>
      <c r="FZ196" s="174">
        <v>160</v>
      </c>
      <c r="GA196" s="573"/>
      <c r="GB196" s="175"/>
      <c r="GC196" s="174">
        <v>160</v>
      </c>
      <c r="GD196" s="573"/>
      <c r="GE196" s="175"/>
      <c r="GF196" s="174">
        <v>160</v>
      </c>
      <c r="GG196" s="573"/>
      <c r="GH196" s="175"/>
      <c r="GI196" s="278">
        <f t="shared" si="142"/>
        <v>0</v>
      </c>
      <c r="GJ196" s="279">
        <f t="shared" si="143"/>
        <v>0</v>
      </c>
      <c r="GK196" s="280">
        <f t="shared" si="144"/>
        <v>0</v>
      </c>
      <c r="GL196" s="281">
        <f t="shared" si="145"/>
        <v>0</v>
      </c>
      <c r="GM196" s="1"/>
      <c r="GN196" s="1"/>
      <c r="GO196" s="174">
        <v>160</v>
      </c>
      <c r="GP196" s="573"/>
      <c r="GQ196" s="175"/>
      <c r="GR196" s="174">
        <v>160</v>
      </c>
      <c r="GS196" s="573"/>
      <c r="GT196" s="175"/>
      <c r="GU196" s="174">
        <v>160</v>
      </c>
      <c r="GV196" s="573"/>
      <c r="GW196" s="175"/>
      <c r="GX196" s="174">
        <v>160</v>
      </c>
      <c r="GY196" s="573"/>
      <c r="GZ196" s="175"/>
      <c r="HA196" s="174">
        <v>160</v>
      </c>
      <c r="HB196" s="573"/>
      <c r="HC196" s="175"/>
      <c r="HD196" s="174">
        <v>160</v>
      </c>
      <c r="HE196" s="573"/>
      <c r="HF196" s="175"/>
      <c r="HG196" s="174">
        <v>160</v>
      </c>
      <c r="HH196" s="573"/>
      <c r="HI196" s="175"/>
      <c r="HJ196" s="174">
        <v>160</v>
      </c>
      <c r="HK196" s="573"/>
      <c r="HL196" s="175"/>
      <c r="HM196" s="174">
        <v>160</v>
      </c>
      <c r="HN196" s="573"/>
      <c r="HO196" s="175"/>
      <c r="HP196" s="174">
        <v>160</v>
      </c>
      <c r="HQ196" s="573"/>
      <c r="HR196" s="175"/>
      <c r="HS196" s="174">
        <v>160</v>
      </c>
      <c r="HT196" s="573"/>
      <c r="HU196" s="175"/>
      <c r="HV196" s="174">
        <v>160</v>
      </c>
      <c r="HW196" s="573"/>
      <c r="HX196" s="175"/>
      <c r="HY196" s="278">
        <f t="shared" si="146"/>
        <v>0</v>
      </c>
      <c r="HZ196" s="279">
        <f t="shared" si="147"/>
        <v>0</v>
      </c>
      <c r="IA196" s="280">
        <f t="shared" si="148"/>
        <v>0</v>
      </c>
      <c r="IB196" s="281">
        <f t="shared" si="149"/>
        <v>0</v>
      </c>
      <c r="IC196" s="1"/>
      <c r="ID196" s="1"/>
      <c r="IE196" s="174">
        <v>160</v>
      </c>
      <c r="IF196" s="573"/>
      <c r="IG196" s="175"/>
      <c r="IH196" s="174">
        <v>160</v>
      </c>
      <c r="II196" s="573"/>
      <c r="IJ196" s="175"/>
      <c r="IK196" s="174">
        <v>160</v>
      </c>
      <c r="IL196" s="573"/>
      <c r="IM196" s="175"/>
      <c r="IN196" s="174">
        <v>160</v>
      </c>
      <c r="IO196" s="573"/>
      <c r="IP196" s="175"/>
      <c r="IQ196" s="174">
        <v>160</v>
      </c>
      <c r="IR196" s="573"/>
      <c r="IS196" s="175"/>
      <c r="IT196" s="174">
        <v>160</v>
      </c>
      <c r="IU196" s="573"/>
      <c r="IV196" s="175"/>
      <c r="IW196" s="174">
        <v>160</v>
      </c>
      <c r="IX196" s="573"/>
      <c r="IY196" s="175"/>
      <c r="IZ196" s="174">
        <v>160</v>
      </c>
      <c r="JA196" s="573"/>
      <c r="JB196" s="175"/>
      <c r="JC196" s="174">
        <v>160</v>
      </c>
      <c r="JD196" s="573"/>
      <c r="JE196" s="175"/>
      <c r="JF196" s="174">
        <v>160</v>
      </c>
      <c r="JG196" s="573"/>
      <c r="JH196" s="175"/>
      <c r="JI196" s="174">
        <v>160</v>
      </c>
      <c r="JJ196" s="573"/>
      <c r="JK196" s="175"/>
      <c r="JL196" s="174">
        <v>160</v>
      </c>
      <c r="JM196" s="573"/>
      <c r="JN196" s="175"/>
      <c r="JO196" s="278">
        <f t="shared" si="150"/>
        <v>0</v>
      </c>
      <c r="JP196" s="279">
        <f t="shared" si="151"/>
        <v>0</v>
      </c>
      <c r="JQ196" s="280">
        <f t="shared" si="152"/>
        <v>0</v>
      </c>
      <c r="JR196" s="281">
        <f t="shared" si="153"/>
        <v>0</v>
      </c>
      <c r="JS196" s="1"/>
      <c r="JT196" s="1"/>
      <c r="JU196" s="174">
        <v>160</v>
      </c>
      <c r="JV196" s="573"/>
      <c r="JW196" s="175"/>
      <c r="JX196" s="174">
        <v>160</v>
      </c>
      <c r="JY196" s="573"/>
      <c r="JZ196" s="175"/>
      <c r="KA196" s="174">
        <v>160</v>
      </c>
      <c r="KB196" s="573"/>
      <c r="KC196" s="175"/>
      <c r="KD196" s="174">
        <v>160</v>
      </c>
      <c r="KE196" s="573"/>
      <c r="KF196" s="175"/>
      <c r="KG196" s="174">
        <v>160</v>
      </c>
      <c r="KH196" s="573"/>
      <c r="KI196" s="175"/>
      <c r="KJ196" s="174">
        <v>160</v>
      </c>
      <c r="KK196" s="573"/>
      <c r="KL196" s="175"/>
      <c r="KM196" s="174">
        <v>160</v>
      </c>
      <c r="KN196" s="573"/>
      <c r="KO196" s="175"/>
      <c r="KP196" s="174">
        <v>160</v>
      </c>
      <c r="KQ196" s="573"/>
      <c r="KR196" s="175"/>
      <c r="KS196" s="174">
        <v>160</v>
      </c>
      <c r="KT196" s="573"/>
      <c r="KU196" s="175"/>
      <c r="KV196" s="174">
        <v>160</v>
      </c>
      <c r="KW196" s="573"/>
      <c r="KX196" s="175"/>
      <c r="KY196" s="174">
        <v>160</v>
      </c>
      <c r="KZ196" s="573"/>
      <c r="LA196" s="175"/>
      <c r="LB196" s="174">
        <v>160</v>
      </c>
      <c r="LC196" s="573"/>
      <c r="LD196" s="175"/>
      <c r="LE196" s="278">
        <f t="shared" si="154"/>
        <v>0</v>
      </c>
      <c r="LF196" s="279">
        <f t="shared" si="155"/>
        <v>0</v>
      </c>
      <c r="LG196" s="280">
        <f t="shared" si="156"/>
        <v>0</v>
      </c>
      <c r="LH196" s="281">
        <f t="shared" si="157"/>
        <v>0</v>
      </c>
      <c r="LI196" s="1"/>
      <c r="LJ196" s="1"/>
      <c r="LK196" s="174">
        <v>160</v>
      </c>
      <c r="LL196" s="573"/>
      <c r="LM196" s="175"/>
      <c r="LN196" s="174">
        <v>160</v>
      </c>
      <c r="LO196" s="573"/>
      <c r="LP196" s="175"/>
      <c r="LQ196" s="174">
        <v>160</v>
      </c>
      <c r="LR196" s="573"/>
      <c r="LS196" s="175"/>
      <c r="LT196" s="174">
        <v>160</v>
      </c>
      <c r="LU196" s="573"/>
      <c r="LV196" s="175"/>
      <c r="LW196" s="174">
        <v>160</v>
      </c>
      <c r="LX196" s="573"/>
      <c r="LY196" s="175"/>
      <c r="LZ196" s="174">
        <v>160</v>
      </c>
      <c r="MA196" s="573"/>
      <c r="MB196" s="175"/>
      <c r="MC196" s="174">
        <v>160</v>
      </c>
      <c r="MD196" s="573"/>
      <c r="ME196" s="175"/>
      <c r="MF196" s="174">
        <v>160</v>
      </c>
      <c r="MG196" s="573"/>
      <c r="MH196" s="175"/>
      <c r="MI196" s="174">
        <v>160</v>
      </c>
      <c r="MJ196" s="573"/>
      <c r="MK196" s="175"/>
      <c r="ML196" s="174">
        <v>160</v>
      </c>
      <c r="MM196" s="573"/>
      <c r="MN196" s="175"/>
      <c r="MO196" s="174">
        <v>160</v>
      </c>
      <c r="MP196" s="573"/>
      <c r="MQ196" s="175"/>
      <c r="MR196" s="174">
        <v>160</v>
      </c>
      <c r="MS196" s="573"/>
      <c r="MT196" s="175"/>
      <c r="MU196" s="278">
        <f t="shared" si="158"/>
        <v>0</v>
      </c>
      <c r="MV196" s="279">
        <f t="shared" si="159"/>
        <v>0</v>
      </c>
      <c r="MW196" s="280">
        <f t="shared" si="160"/>
        <v>0</v>
      </c>
      <c r="MX196" s="281">
        <f t="shared" si="161"/>
        <v>0</v>
      </c>
      <c r="MY196" s="1"/>
      <c r="MZ196" s="1"/>
      <c r="NA196" s="174">
        <v>160</v>
      </c>
      <c r="NB196" s="573"/>
      <c r="NC196" s="175"/>
      <c r="ND196" s="174">
        <v>160</v>
      </c>
      <c r="NE196" s="573"/>
      <c r="NF196" s="175"/>
      <c r="NG196" s="174">
        <v>160</v>
      </c>
      <c r="NH196" s="573"/>
      <c r="NI196" s="175"/>
      <c r="NJ196" s="174">
        <v>160</v>
      </c>
      <c r="NK196" s="573"/>
      <c r="NL196" s="175"/>
      <c r="NM196" s="174">
        <v>160</v>
      </c>
      <c r="NN196" s="573"/>
      <c r="NO196" s="175"/>
      <c r="NP196" s="174">
        <v>160</v>
      </c>
      <c r="NQ196" s="573"/>
      <c r="NR196" s="175"/>
      <c r="NS196" s="174">
        <v>160</v>
      </c>
      <c r="NT196" s="573"/>
      <c r="NU196" s="175"/>
      <c r="NV196" s="174">
        <v>160</v>
      </c>
      <c r="NW196" s="573"/>
      <c r="NX196" s="175"/>
      <c r="NY196" s="174">
        <v>160</v>
      </c>
      <c r="NZ196" s="573"/>
      <c r="OA196" s="175"/>
      <c r="OB196" s="174">
        <v>160</v>
      </c>
      <c r="OC196" s="573"/>
      <c r="OD196" s="175"/>
      <c r="OE196" s="174">
        <v>160</v>
      </c>
      <c r="OF196" s="573"/>
      <c r="OG196" s="175"/>
      <c r="OH196" s="174">
        <v>160</v>
      </c>
      <c r="OI196" s="573"/>
      <c r="OJ196" s="175"/>
      <c r="OK196" s="278">
        <f t="shared" si="162"/>
        <v>0</v>
      </c>
      <c r="OL196" s="279">
        <f t="shared" si="163"/>
        <v>0</v>
      </c>
      <c r="OM196" s="280">
        <f t="shared" si="164"/>
        <v>0</v>
      </c>
      <c r="ON196" s="281">
        <f t="shared" si="165"/>
        <v>0</v>
      </c>
      <c r="OO196" s="1"/>
      <c r="OP196" s="1"/>
      <c r="OQ196" s="571" t="s">
        <v>297</v>
      </c>
      <c r="OR196" s="577">
        <v>160</v>
      </c>
      <c r="OS196" s="573"/>
      <c r="OT196" s="175"/>
      <c r="OU196" s="278">
        <f t="shared" si="166"/>
        <v>0</v>
      </c>
      <c r="OV196" s="281">
        <f t="shared" si="167"/>
        <v>0</v>
      </c>
      <c r="OW196" s="280">
        <f t="shared" si="168"/>
        <v>0</v>
      </c>
      <c r="OX196" s="281">
        <f t="shared" si="169"/>
        <v>0</v>
      </c>
      <c r="OY196" s="574"/>
      <c r="OZ196" s="1"/>
      <c r="PA196" s="1"/>
      <c r="PB196" s="274">
        <f t="shared" si="115"/>
        <v>0</v>
      </c>
      <c r="PC196" s="275">
        <f t="shared" si="116"/>
        <v>0</v>
      </c>
      <c r="PD196" s="280">
        <f t="shared" si="117"/>
        <v>0</v>
      </c>
      <c r="PE196" s="281">
        <f t="shared" si="118"/>
        <v>0</v>
      </c>
      <c r="PF196" s="276">
        <f t="shared" si="119"/>
        <v>0</v>
      </c>
      <c r="PG196" s="277">
        <f t="shared" si="120"/>
        <v>0</v>
      </c>
      <c r="PH196" s="280">
        <f t="shared" si="121"/>
        <v>0</v>
      </c>
      <c r="PI196" s="279">
        <f t="shared" si="122"/>
        <v>0</v>
      </c>
      <c r="PJ196" s="406">
        <f t="shared" si="111"/>
        <v>0</v>
      </c>
      <c r="PK196" s="368">
        <f t="shared" si="112"/>
        <v>0</v>
      </c>
      <c r="PL196" s="409" t="s">
        <v>338</v>
      </c>
      <c r="PM196" s="373" t="s">
        <v>338</v>
      </c>
      <c r="PN196" s="406">
        <f t="shared" si="113"/>
        <v>0</v>
      </c>
      <c r="PO196" s="368">
        <f t="shared" si="114"/>
        <v>0</v>
      </c>
      <c r="PR196" s="1"/>
    </row>
    <row r="197" spans="2:440" s="26" customFormat="1" ht="16.5" customHeight="1" x14ac:dyDescent="0.25">
      <c r="B197" s="118" t="s">
        <v>374</v>
      </c>
      <c r="C197" s="1094"/>
      <c r="D197" s="1095"/>
      <c r="E197" s="320"/>
      <c r="F197" s="656">
        <v>1</v>
      </c>
      <c r="G197" s="321"/>
      <c r="H197" s="122"/>
      <c r="I197" s="112">
        <f>INT(ROUND(F197,2)*(IF(RIGHT(G197,1)="*",data!$J$3*H197+(IF(H197&gt;0, data!$K$3,0)),(IF(G197&gt;0,data!$J$3*RIGHT(G197,5)+data!$K$3,0)))))</f>
        <v>0</v>
      </c>
      <c r="J197" s="112">
        <f t="shared" si="211"/>
        <v>0</v>
      </c>
      <c r="K197" s="112"/>
      <c r="L197" s="317"/>
      <c r="M197" s="316"/>
      <c r="N197" s="112">
        <f>INT(ROUND(F197,2)*(IF(J197&gt;0,(IF(L197="ano",data!$J$6,0)),0)))</f>
        <v>0</v>
      </c>
      <c r="O197" s="114">
        <f t="shared" si="208"/>
        <v>0</v>
      </c>
      <c r="P197" s="123">
        <f t="shared" si="209"/>
        <v>0</v>
      </c>
      <c r="R197" s="116" t="str">
        <f t="shared" si="194"/>
        <v/>
      </c>
      <c r="S197" s="688"/>
      <c r="T197" s="117" t="s">
        <v>338</v>
      </c>
      <c r="U197" s="377" t="str">
        <f t="shared" si="195"/>
        <v/>
      </c>
      <c r="V197" s="26">
        <f t="shared" si="210"/>
        <v>0</v>
      </c>
      <c r="W197" s="26">
        <f t="shared" si="212"/>
        <v>0</v>
      </c>
      <c r="X197" s="26">
        <f>IF(OR(G197=data!$I$18,G197=data!$I$19,G197=data!$I$20,G197=data!$I$21,G197=data!$I$22,G197=data!$I$23,G197=data!$I$24,G197=data!$I$25,G197=data!$I$26,G197=data!$I$27,G197=data!$I$28,G197=data!$I$29,G197=data!$I$30,G197=data!$I$31,G197=data!$I$32,G197=data!$I$33,G197=data!$I$34,G197=data!$I$35,G197=data!$I$36,G197=data!$I$37,G197=data!$I$38,G197=data!$I$39,G197=data!$I$40,G197=data!$I$41,G197=data!$I$42,G197=data!$I$43,G197=data!$I$44),1,0)</f>
        <v>0</v>
      </c>
      <c r="Z197" s="176" t="s">
        <v>297</v>
      </c>
      <c r="AA197" s="10"/>
      <c r="AB197" s="10"/>
      <c r="AC197" s="168">
        <v>160</v>
      </c>
      <c r="AD197" s="328"/>
      <c r="AE197" s="223"/>
      <c r="AF197" s="168">
        <v>160</v>
      </c>
      <c r="AG197" s="328"/>
      <c r="AH197" s="223"/>
      <c r="AI197" s="168">
        <v>160</v>
      </c>
      <c r="AJ197" s="328"/>
      <c r="AK197" s="223"/>
      <c r="AL197" s="168">
        <v>160</v>
      </c>
      <c r="AM197" s="328"/>
      <c r="AN197" s="223"/>
      <c r="AO197" s="168">
        <v>160</v>
      </c>
      <c r="AP197" s="328"/>
      <c r="AQ197" s="223"/>
      <c r="AR197" s="168">
        <v>160</v>
      </c>
      <c r="AS197" s="328"/>
      <c r="AT197" s="223"/>
      <c r="AU197" s="168">
        <v>160</v>
      </c>
      <c r="AV197" s="328"/>
      <c r="AW197" s="223"/>
      <c r="AX197" s="168">
        <v>160</v>
      </c>
      <c r="AY197" s="328"/>
      <c r="AZ197" s="223"/>
      <c r="BA197" s="168">
        <v>160</v>
      </c>
      <c r="BB197" s="328"/>
      <c r="BC197" s="223"/>
      <c r="BD197" s="168">
        <v>160</v>
      </c>
      <c r="BE197" s="328"/>
      <c r="BF197" s="223"/>
      <c r="BG197" s="168">
        <v>160</v>
      </c>
      <c r="BH197" s="328"/>
      <c r="BI197" s="223"/>
      <c r="BJ197" s="168">
        <v>160</v>
      </c>
      <c r="BK197" s="328"/>
      <c r="BL197" s="223"/>
      <c r="BM197" s="280">
        <f t="shared" si="130"/>
        <v>0</v>
      </c>
      <c r="BN197" s="279">
        <f t="shared" si="131"/>
        <v>0</v>
      </c>
      <c r="BO197" s="280">
        <f t="shared" si="132"/>
        <v>0</v>
      </c>
      <c r="BP197" s="281">
        <f t="shared" si="133"/>
        <v>0</v>
      </c>
      <c r="BQ197" s="1"/>
      <c r="BR197" s="1"/>
      <c r="BS197" s="164">
        <v>160</v>
      </c>
      <c r="BT197" s="327"/>
      <c r="BU197" s="177"/>
      <c r="BV197" s="164">
        <v>160</v>
      </c>
      <c r="BW197" s="327"/>
      <c r="BX197" s="177"/>
      <c r="BY197" s="164">
        <v>160</v>
      </c>
      <c r="BZ197" s="327"/>
      <c r="CA197" s="177"/>
      <c r="CB197" s="164">
        <v>160</v>
      </c>
      <c r="CC197" s="327"/>
      <c r="CD197" s="177"/>
      <c r="CE197" s="164">
        <v>160</v>
      </c>
      <c r="CF197" s="327"/>
      <c r="CG197" s="177"/>
      <c r="CH197" s="164">
        <v>160</v>
      </c>
      <c r="CI197" s="327"/>
      <c r="CJ197" s="177"/>
      <c r="CK197" s="164">
        <v>160</v>
      </c>
      <c r="CL197" s="327"/>
      <c r="CM197" s="177"/>
      <c r="CN197" s="164">
        <v>160</v>
      </c>
      <c r="CO197" s="327"/>
      <c r="CP197" s="177"/>
      <c r="CQ197" s="164">
        <v>160</v>
      </c>
      <c r="CR197" s="327"/>
      <c r="CS197" s="177"/>
      <c r="CT197" s="164">
        <v>160</v>
      </c>
      <c r="CU197" s="327"/>
      <c r="CV197" s="177"/>
      <c r="CW197" s="164">
        <v>160</v>
      </c>
      <c r="CX197" s="327"/>
      <c r="CY197" s="177"/>
      <c r="CZ197" s="164">
        <v>160</v>
      </c>
      <c r="DA197" s="327"/>
      <c r="DB197" s="177"/>
      <c r="DC197" s="278">
        <f t="shared" si="134"/>
        <v>0</v>
      </c>
      <c r="DD197" s="279">
        <f t="shared" si="135"/>
        <v>0</v>
      </c>
      <c r="DE197" s="280">
        <f t="shared" si="136"/>
        <v>0</v>
      </c>
      <c r="DF197" s="281">
        <f t="shared" si="137"/>
        <v>0</v>
      </c>
      <c r="DG197" s="1"/>
      <c r="DH197" s="1"/>
      <c r="DI197" s="164">
        <v>160</v>
      </c>
      <c r="DJ197" s="327"/>
      <c r="DK197" s="177"/>
      <c r="DL197" s="164">
        <v>160</v>
      </c>
      <c r="DM197" s="327"/>
      <c r="DN197" s="177"/>
      <c r="DO197" s="164">
        <v>160</v>
      </c>
      <c r="DP197" s="327"/>
      <c r="DQ197" s="177"/>
      <c r="DR197" s="164">
        <v>160</v>
      </c>
      <c r="DS197" s="327"/>
      <c r="DT197" s="177"/>
      <c r="DU197" s="164">
        <v>160</v>
      </c>
      <c r="DV197" s="327"/>
      <c r="DW197" s="177"/>
      <c r="DX197" s="164">
        <v>160</v>
      </c>
      <c r="DY197" s="327"/>
      <c r="DZ197" s="177"/>
      <c r="EA197" s="164">
        <v>160</v>
      </c>
      <c r="EB197" s="327"/>
      <c r="EC197" s="177"/>
      <c r="ED197" s="164">
        <v>160</v>
      </c>
      <c r="EE197" s="327"/>
      <c r="EF197" s="177"/>
      <c r="EG197" s="164">
        <v>160</v>
      </c>
      <c r="EH197" s="327"/>
      <c r="EI197" s="177"/>
      <c r="EJ197" s="164">
        <v>160</v>
      </c>
      <c r="EK197" s="327"/>
      <c r="EL197" s="177"/>
      <c r="EM197" s="164">
        <v>160</v>
      </c>
      <c r="EN197" s="327"/>
      <c r="EO197" s="177"/>
      <c r="EP197" s="164">
        <v>160</v>
      </c>
      <c r="EQ197" s="327"/>
      <c r="ER197" s="177"/>
      <c r="ES197" s="278">
        <f t="shared" si="138"/>
        <v>0</v>
      </c>
      <c r="ET197" s="279">
        <f t="shared" si="139"/>
        <v>0</v>
      </c>
      <c r="EU197" s="280">
        <f t="shared" si="140"/>
        <v>0</v>
      </c>
      <c r="EV197" s="281">
        <f t="shared" si="141"/>
        <v>0</v>
      </c>
      <c r="EW197" s="1"/>
      <c r="EX197" s="1"/>
      <c r="EY197" s="164">
        <v>160</v>
      </c>
      <c r="EZ197" s="327"/>
      <c r="FA197" s="177"/>
      <c r="FB197" s="164">
        <v>160</v>
      </c>
      <c r="FC197" s="327"/>
      <c r="FD197" s="177"/>
      <c r="FE197" s="164">
        <v>160</v>
      </c>
      <c r="FF197" s="327"/>
      <c r="FG197" s="177"/>
      <c r="FH197" s="164">
        <v>160</v>
      </c>
      <c r="FI197" s="327"/>
      <c r="FJ197" s="177"/>
      <c r="FK197" s="164">
        <v>160</v>
      </c>
      <c r="FL197" s="327"/>
      <c r="FM197" s="177"/>
      <c r="FN197" s="164">
        <v>160</v>
      </c>
      <c r="FO197" s="327"/>
      <c r="FP197" s="177"/>
      <c r="FQ197" s="164">
        <v>160</v>
      </c>
      <c r="FR197" s="327"/>
      <c r="FS197" s="177"/>
      <c r="FT197" s="164">
        <v>160</v>
      </c>
      <c r="FU197" s="327"/>
      <c r="FV197" s="177"/>
      <c r="FW197" s="164">
        <v>160</v>
      </c>
      <c r="FX197" s="327"/>
      <c r="FY197" s="177"/>
      <c r="FZ197" s="164">
        <v>160</v>
      </c>
      <c r="GA197" s="327"/>
      <c r="GB197" s="177"/>
      <c r="GC197" s="164">
        <v>160</v>
      </c>
      <c r="GD197" s="327"/>
      <c r="GE197" s="177"/>
      <c r="GF197" s="164">
        <v>160</v>
      </c>
      <c r="GG197" s="327"/>
      <c r="GH197" s="177"/>
      <c r="GI197" s="278">
        <f t="shared" si="142"/>
        <v>0</v>
      </c>
      <c r="GJ197" s="279">
        <f t="shared" si="143"/>
        <v>0</v>
      </c>
      <c r="GK197" s="280">
        <f t="shared" si="144"/>
        <v>0</v>
      </c>
      <c r="GL197" s="281">
        <f t="shared" si="145"/>
        <v>0</v>
      </c>
      <c r="GM197" s="1"/>
      <c r="GN197" s="1"/>
      <c r="GO197" s="164">
        <v>160</v>
      </c>
      <c r="GP197" s="327"/>
      <c r="GQ197" s="177"/>
      <c r="GR197" s="164">
        <v>160</v>
      </c>
      <c r="GS197" s="327"/>
      <c r="GT197" s="177"/>
      <c r="GU197" s="164">
        <v>160</v>
      </c>
      <c r="GV197" s="327"/>
      <c r="GW197" s="177"/>
      <c r="GX197" s="164">
        <v>160</v>
      </c>
      <c r="GY197" s="327"/>
      <c r="GZ197" s="177"/>
      <c r="HA197" s="164">
        <v>160</v>
      </c>
      <c r="HB197" s="327"/>
      <c r="HC197" s="177"/>
      <c r="HD197" s="164">
        <v>160</v>
      </c>
      <c r="HE197" s="327"/>
      <c r="HF197" s="177"/>
      <c r="HG197" s="164">
        <v>160</v>
      </c>
      <c r="HH197" s="327"/>
      <c r="HI197" s="177"/>
      <c r="HJ197" s="164">
        <v>160</v>
      </c>
      <c r="HK197" s="327"/>
      <c r="HL197" s="177"/>
      <c r="HM197" s="164">
        <v>160</v>
      </c>
      <c r="HN197" s="327"/>
      <c r="HO197" s="177"/>
      <c r="HP197" s="164">
        <v>160</v>
      </c>
      <c r="HQ197" s="327"/>
      <c r="HR197" s="177"/>
      <c r="HS197" s="164">
        <v>160</v>
      </c>
      <c r="HT197" s="327"/>
      <c r="HU197" s="177"/>
      <c r="HV197" s="164">
        <v>160</v>
      </c>
      <c r="HW197" s="327"/>
      <c r="HX197" s="177"/>
      <c r="HY197" s="278">
        <f t="shared" si="146"/>
        <v>0</v>
      </c>
      <c r="HZ197" s="279">
        <f t="shared" si="147"/>
        <v>0</v>
      </c>
      <c r="IA197" s="280">
        <f t="shared" si="148"/>
        <v>0</v>
      </c>
      <c r="IB197" s="281">
        <f t="shared" si="149"/>
        <v>0</v>
      </c>
      <c r="IC197" s="1"/>
      <c r="ID197" s="1"/>
      <c r="IE197" s="164">
        <v>160</v>
      </c>
      <c r="IF197" s="327"/>
      <c r="IG197" s="177"/>
      <c r="IH197" s="164">
        <v>160</v>
      </c>
      <c r="II197" s="327"/>
      <c r="IJ197" s="177"/>
      <c r="IK197" s="164">
        <v>160</v>
      </c>
      <c r="IL197" s="327"/>
      <c r="IM197" s="177"/>
      <c r="IN197" s="164">
        <v>160</v>
      </c>
      <c r="IO197" s="327"/>
      <c r="IP197" s="177"/>
      <c r="IQ197" s="164">
        <v>160</v>
      </c>
      <c r="IR197" s="327"/>
      <c r="IS197" s="177"/>
      <c r="IT197" s="164">
        <v>160</v>
      </c>
      <c r="IU197" s="327"/>
      <c r="IV197" s="177"/>
      <c r="IW197" s="164">
        <v>160</v>
      </c>
      <c r="IX197" s="327"/>
      <c r="IY197" s="177"/>
      <c r="IZ197" s="164">
        <v>160</v>
      </c>
      <c r="JA197" s="327"/>
      <c r="JB197" s="177"/>
      <c r="JC197" s="164">
        <v>160</v>
      </c>
      <c r="JD197" s="327"/>
      <c r="JE197" s="177"/>
      <c r="JF197" s="164">
        <v>160</v>
      </c>
      <c r="JG197" s="327"/>
      <c r="JH197" s="177"/>
      <c r="JI197" s="164">
        <v>160</v>
      </c>
      <c r="JJ197" s="327"/>
      <c r="JK197" s="177"/>
      <c r="JL197" s="164">
        <v>160</v>
      </c>
      <c r="JM197" s="327"/>
      <c r="JN197" s="177"/>
      <c r="JO197" s="278">
        <f t="shared" si="150"/>
        <v>0</v>
      </c>
      <c r="JP197" s="279">
        <f t="shared" si="151"/>
        <v>0</v>
      </c>
      <c r="JQ197" s="280">
        <f t="shared" si="152"/>
        <v>0</v>
      </c>
      <c r="JR197" s="281">
        <f t="shared" si="153"/>
        <v>0</v>
      </c>
      <c r="JS197" s="1"/>
      <c r="JT197" s="1"/>
      <c r="JU197" s="164">
        <v>160</v>
      </c>
      <c r="JV197" s="327"/>
      <c r="JW197" s="177"/>
      <c r="JX197" s="164">
        <v>160</v>
      </c>
      <c r="JY197" s="327"/>
      <c r="JZ197" s="177"/>
      <c r="KA197" s="164">
        <v>160</v>
      </c>
      <c r="KB197" s="327"/>
      <c r="KC197" s="177"/>
      <c r="KD197" s="164">
        <v>160</v>
      </c>
      <c r="KE197" s="327"/>
      <c r="KF197" s="177"/>
      <c r="KG197" s="164">
        <v>160</v>
      </c>
      <c r="KH197" s="327"/>
      <c r="KI197" s="177"/>
      <c r="KJ197" s="164">
        <v>160</v>
      </c>
      <c r="KK197" s="327"/>
      <c r="KL197" s="177"/>
      <c r="KM197" s="164">
        <v>160</v>
      </c>
      <c r="KN197" s="327"/>
      <c r="KO197" s="177"/>
      <c r="KP197" s="164">
        <v>160</v>
      </c>
      <c r="KQ197" s="327"/>
      <c r="KR197" s="177"/>
      <c r="KS197" s="164">
        <v>160</v>
      </c>
      <c r="KT197" s="327"/>
      <c r="KU197" s="177"/>
      <c r="KV197" s="164">
        <v>160</v>
      </c>
      <c r="KW197" s="327"/>
      <c r="KX197" s="177"/>
      <c r="KY197" s="164">
        <v>160</v>
      </c>
      <c r="KZ197" s="327"/>
      <c r="LA197" s="177"/>
      <c r="LB197" s="164">
        <v>160</v>
      </c>
      <c r="LC197" s="327"/>
      <c r="LD197" s="177"/>
      <c r="LE197" s="278">
        <f t="shared" si="154"/>
        <v>0</v>
      </c>
      <c r="LF197" s="279">
        <f t="shared" si="155"/>
        <v>0</v>
      </c>
      <c r="LG197" s="280">
        <f t="shared" si="156"/>
        <v>0</v>
      </c>
      <c r="LH197" s="281">
        <f t="shared" si="157"/>
        <v>0</v>
      </c>
      <c r="LI197" s="1"/>
      <c r="LJ197" s="1"/>
      <c r="LK197" s="164">
        <v>160</v>
      </c>
      <c r="LL197" s="327"/>
      <c r="LM197" s="177"/>
      <c r="LN197" s="164">
        <v>160</v>
      </c>
      <c r="LO197" s="327"/>
      <c r="LP197" s="177"/>
      <c r="LQ197" s="164">
        <v>160</v>
      </c>
      <c r="LR197" s="327"/>
      <c r="LS197" s="177"/>
      <c r="LT197" s="164">
        <v>160</v>
      </c>
      <c r="LU197" s="327"/>
      <c r="LV197" s="177"/>
      <c r="LW197" s="164">
        <v>160</v>
      </c>
      <c r="LX197" s="327"/>
      <c r="LY197" s="177"/>
      <c r="LZ197" s="164">
        <v>160</v>
      </c>
      <c r="MA197" s="327"/>
      <c r="MB197" s="177"/>
      <c r="MC197" s="164">
        <v>160</v>
      </c>
      <c r="MD197" s="327"/>
      <c r="ME197" s="177"/>
      <c r="MF197" s="164">
        <v>160</v>
      </c>
      <c r="MG197" s="327"/>
      <c r="MH197" s="177"/>
      <c r="MI197" s="164">
        <v>160</v>
      </c>
      <c r="MJ197" s="327"/>
      <c r="MK197" s="177"/>
      <c r="ML197" s="164">
        <v>160</v>
      </c>
      <c r="MM197" s="327"/>
      <c r="MN197" s="177"/>
      <c r="MO197" s="164">
        <v>160</v>
      </c>
      <c r="MP197" s="327"/>
      <c r="MQ197" s="177"/>
      <c r="MR197" s="164">
        <v>160</v>
      </c>
      <c r="MS197" s="327"/>
      <c r="MT197" s="177"/>
      <c r="MU197" s="278">
        <f t="shared" si="158"/>
        <v>0</v>
      </c>
      <c r="MV197" s="279">
        <f t="shared" si="159"/>
        <v>0</v>
      </c>
      <c r="MW197" s="280">
        <f t="shared" si="160"/>
        <v>0</v>
      </c>
      <c r="MX197" s="281">
        <f t="shared" si="161"/>
        <v>0</v>
      </c>
      <c r="MY197" s="1"/>
      <c r="MZ197" s="1"/>
      <c r="NA197" s="164">
        <v>160</v>
      </c>
      <c r="NB197" s="327"/>
      <c r="NC197" s="177"/>
      <c r="ND197" s="164">
        <v>160</v>
      </c>
      <c r="NE197" s="327"/>
      <c r="NF197" s="177"/>
      <c r="NG197" s="164">
        <v>160</v>
      </c>
      <c r="NH197" s="327"/>
      <c r="NI197" s="177"/>
      <c r="NJ197" s="164">
        <v>160</v>
      </c>
      <c r="NK197" s="327"/>
      <c r="NL197" s="177"/>
      <c r="NM197" s="164">
        <v>160</v>
      </c>
      <c r="NN197" s="327"/>
      <c r="NO197" s="177"/>
      <c r="NP197" s="164">
        <v>160</v>
      </c>
      <c r="NQ197" s="327"/>
      <c r="NR197" s="177"/>
      <c r="NS197" s="164">
        <v>160</v>
      </c>
      <c r="NT197" s="327"/>
      <c r="NU197" s="177"/>
      <c r="NV197" s="164">
        <v>160</v>
      </c>
      <c r="NW197" s="327"/>
      <c r="NX197" s="177"/>
      <c r="NY197" s="164">
        <v>160</v>
      </c>
      <c r="NZ197" s="327"/>
      <c r="OA197" s="177"/>
      <c r="OB197" s="164">
        <v>160</v>
      </c>
      <c r="OC197" s="327"/>
      <c r="OD197" s="177"/>
      <c r="OE197" s="164">
        <v>160</v>
      </c>
      <c r="OF197" s="327"/>
      <c r="OG197" s="177"/>
      <c r="OH197" s="164">
        <v>160</v>
      </c>
      <c r="OI197" s="327"/>
      <c r="OJ197" s="177"/>
      <c r="OK197" s="278">
        <f t="shared" si="162"/>
        <v>0</v>
      </c>
      <c r="OL197" s="279">
        <f t="shared" si="163"/>
        <v>0</v>
      </c>
      <c r="OM197" s="280">
        <f t="shared" si="164"/>
        <v>0</v>
      </c>
      <c r="ON197" s="281">
        <f t="shared" si="165"/>
        <v>0</v>
      </c>
      <c r="OO197" s="1"/>
      <c r="OP197" s="1"/>
      <c r="OQ197" s="283" t="s">
        <v>297</v>
      </c>
      <c r="OR197" s="354">
        <v>160</v>
      </c>
      <c r="OS197" s="327"/>
      <c r="OT197" s="177"/>
      <c r="OU197" s="278">
        <f t="shared" si="166"/>
        <v>0</v>
      </c>
      <c r="OV197" s="281">
        <f t="shared" si="167"/>
        <v>0</v>
      </c>
      <c r="OW197" s="280">
        <f t="shared" si="168"/>
        <v>0</v>
      </c>
      <c r="OX197" s="281">
        <f t="shared" si="169"/>
        <v>0</v>
      </c>
      <c r="OY197" s="293"/>
      <c r="OZ197" s="1"/>
      <c r="PA197" s="1"/>
      <c r="PB197" s="274">
        <f t="shared" ref="PB197:PB204" si="213">BM197+DC197+ES197+GI197+HY197+JO197+LE197+MU197+OK197+OU197</f>
        <v>0</v>
      </c>
      <c r="PC197" s="275">
        <f t="shared" ref="PC197:PC204" si="214">BN197+DD197+ET197+GJ197+HZ197+JP197+LF197+MV197+OL197+OV197</f>
        <v>0</v>
      </c>
      <c r="PD197" s="280">
        <f t="shared" ref="PD197:PD204" si="215">E197-PB197</f>
        <v>0</v>
      </c>
      <c r="PE197" s="281">
        <f t="shared" ref="PE197:PE204" si="216">J197-PC197</f>
        <v>0</v>
      </c>
      <c r="PF197" s="276">
        <f t="shared" ref="PF197:PF204" si="217">BO197+DE197+EU197+GK197+IA197+JQ197+LG197+MW197+OM197+OW197</f>
        <v>0</v>
      </c>
      <c r="PG197" s="277">
        <f t="shared" ref="PG197:PG204" si="218">BP197+DF197+EV197+GL197+IB197+JR197+LH197+MX197+ON197+OX197</f>
        <v>0</v>
      </c>
      <c r="PH197" s="280">
        <f t="shared" ref="PH197:PH204" si="219">M197-PF197</f>
        <v>0</v>
      </c>
      <c r="PI197" s="279">
        <f t="shared" ref="PI197:PI204" si="220">O197-PG197</f>
        <v>0</v>
      </c>
      <c r="PJ197" s="406">
        <f t="shared" ref="PJ197:PJ204" si="221">IF(R197=1,IF(E197=PB197,1,0),0)</f>
        <v>0</v>
      </c>
      <c r="PK197" s="368">
        <f t="shared" ref="PK197:PK204" si="222">IF(R197=1,R197-PJ197,0)</f>
        <v>0</v>
      </c>
      <c r="PL197" s="409" t="s">
        <v>338</v>
      </c>
      <c r="PM197" s="373" t="s">
        <v>338</v>
      </c>
      <c r="PN197" s="406">
        <f t="shared" ref="PN197:PN204" si="223">IF(U197=1,IF(Z197="Ano",1,0),0)</f>
        <v>0</v>
      </c>
      <c r="PO197" s="368">
        <f t="shared" ref="PO197:PO204" si="224">IF(U197=1,U197-PN197,0)</f>
        <v>0</v>
      </c>
      <c r="PR197" s="1"/>
    </row>
    <row r="198" spans="2:440" s="26" customFormat="1" ht="15" hidden="1" customHeight="1" x14ac:dyDescent="0.25">
      <c r="B198" s="118"/>
      <c r="C198" s="1092"/>
      <c r="D198" s="1093"/>
      <c r="E198" s="590"/>
      <c r="F198" s="656"/>
      <c r="G198" s="591"/>
      <c r="H198" s="119"/>
      <c r="I198" s="112">
        <f>INT(ROUND(F198,2)*(IF(RIGHT(G198,1)="*",data!$J$3*H198+(IF(H198&gt;0, data!$K$3,0)),(IF(G198&gt;0,data!$J$3*RIGHT(G198,5)+data!$K$3,0)))))</f>
        <v>0</v>
      </c>
      <c r="J198" s="112">
        <f t="shared" si="211"/>
        <v>0</v>
      </c>
      <c r="K198" s="112"/>
      <c r="L198" s="537"/>
      <c r="M198" s="536"/>
      <c r="N198" s="112">
        <f>INT(ROUND(F198,2)*(IF(J198&gt;0,(IF(L198="ano",data!$J$6,0)),0)))</f>
        <v>0</v>
      </c>
      <c r="O198" s="114">
        <f t="shared" si="208"/>
        <v>0</v>
      </c>
      <c r="P198" s="123">
        <f t="shared" si="209"/>
        <v>0</v>
      </c>
      <c r="R198" s="116" t="str">
        <f t="shared" si="194"/>
        <v/>
      </c>
      <c r="S198" s="688"/>
      <c r="T198" s="117" t="s">
        <v>338</v>
      </c>
      <c r="U198" s="377" t="str">
        <f t="shared" si="195"/>
        <v/>
      </c>
      <c r="V198" s="26">
        <f t="shared" si="210"/>
        <v>0</v>
      </c>
      <c r="W198" s="26">
        <f t="shared" si="212"/>
        <v>0</v>
      </c>
      <c r="X198" s="26">
        <f>IF(OR(G198=data!$I$18,G198=data!$I$19,G198=data!$I$20,G198=data!$I$21,G198=data!$I$22,G198=data!$I$23,G198=data!$I$24,G198=data!$I$25,G198=data!$I$26,G198=data!$I$27,G198=data!$I$28,G198=data!$I$29,G198=data!$I$30,G198=data!$I$31,G198=data!$I$32,G198=data!$I$33,G198=data!$I$34,G198=data!$I$35,G198=data!$I$36,G198=data!$I$37,G198=data!$I$38,G198=data!$I$39,G198=data!$I$40,G198=data!$I$41,G198=data!$I$42,G198=data!$I$43,G198=data!$I$44),1,0)</f>
        <v>0</v>
      </c>
      <c r="Z198" s="173" t="s">
        <v>297</v>
      </c>
      <c r="AA198" s="10"/>
      <c r="AB198" s="10"/>
      <c r="AC198" s="560">
        <v>160</v>
      </c>
      <c r="AD198" s="561"/>
      <c r="AE198" s="562"/>
      <c r="AF198" s="560">
        <v>160</v>
      </c>
      <c r="AG198" s="561"/>
      <c r="AH198" s="562"/>
      <c r="AI198" s="560">
        <v>160</v>
      </c>
      <c r="AJ198" s="561"/>
      <c r="AK198" s="562"/>
      <c r="AL198" s="560">
        <v>160</v>
      </c>
      <c r="AM198" s="561"/>
      <c r="AN198" s="562"/>
      <c r="AO198" s="560">
        <v>160</v>
      </c>
      <c r="AP198" s="561"/>
      <c r="AQ198" s="562"/>
      <c r="AR198" s="560">
        <v>160</v>
      </c>
      <c r="AS198" s="561"/>
      <c r="AT198" s="562"/>
      <c r="AU198" s="560">
        <v>160</v>
      </c>
      <c r="AV198" s="561"/>
      <c r="AW198" s="562"/>
      <c r="AX198" s="560">
        <v>160</v>
      </c>
      <c r="AY198" s="561"/>
      <c r="AZ198" s="562"/>
      <c r="BA198" s="560">
        <v>160</v>
      </c>
      <c r="BB198" s="561"/>
      <c r="BC198" s="562"/>
      <c r="BD198" s="560">
        <v>160</v>
      </c>
      <c r="BE198" s="561"/>
      <c r="BF198" s="562"/>
      <c r="BG198" s="560">
        <v>160</v>
      </c>
      <c r="BH198" s="561"/>
      <c r="BI198" s="562"/>
      <c r="BJ198" s="560">
        <v>160</v>
      </c>
      <c r="BK198" s="561"/>
      <c r="BL198" s="562"/>
      <c r="BM198" s="280">
        <f t="shared" si="130"/>
        <v>0</v>
      </c>
      <c r="BN198" s="279">
        <f t="shared" si="131"/>
        <v>0</v>
      </c>
      <c r="BO198" s="280">
        <f t="shared" si="132"/>
        <v>0</v>
      </c>
      <c r="BP198" s="281">
        <f t="shared" si="133"/>
        <v>0</v>
      </c>
      <c r="BQ198" s="1"/>
      <c r="BR198" s="1"/>
      <c r="BS198" s="174">
        <v>160</v>
      </c>
      <c r="BT198" s="573"/>
      <c r="BU198" s="175"/>
      <c r="BV198" s="174">
        <v>160</v>
      </c>
      <c r="BW198" s="573"/>
      <c r="BX198" s="175"/>
      <c r="BY198" s="174">
        <v>160</v>
      </c>
      <c r="BZ198" s="573"/>
      <c r="CA198" s="175"/>
      <c r="CB198" s="174">
        <v>160</v>
      </c>
      <c r="CC198" s="573"/>
      <c r="CD198" s="175"/>
      <c r="CE198" s="174">
        <v>160</v>
      </c>
      <c r="CF198" s="573"/>
      <c r="CG198" s="175"/>
      <c r="CH198" s="174">
        <v>160</v>
      </c>
      <c r="CI198" s="573"/>
      <c r="CJ198" s="175"/>
      <c r="CK198" s="174">
        <v>160</v>
      </c>
      <c r="CL198" s="573"/>
      <c r="CM198" s="175"/>
      <c r="CN198" s="174">
        <v>160</v>
      </c>
      <c r="CO198" s="573"/>
      <c r="CP198" s="175"/>
      <c r="CQ198" s="174">
        <v>160</v>
      </c>
      <c r="CR198" s="573"/>
      <c r="CS198" s="175"/>
      <c r="CT198" s="174">
        <v>160</v>
      </c>
      <c r="CU198" s="573"/>
      <c r="CV198" s="175"/>
      <c r="CW198" s="174">
        <v>160</v>
      </c>
      <c r="CX198" s="573"/>
      <c r="CY198" s="175"/>
      <c r="CZ198" s="174">
        <v>160</v>
      </c>
      <c r="DA198" s="573"/>
      <c r="DB198" s="175"/>
      <c r="DC198" s="278">
        <f t="shared" si="134"/>
        <v>0</v>
      </c>
      <c r="DD198" s="279">
        <f t="shared" si="135"/>
        <v>0</v>
      </c>
      <c r="DE198" s="280">
        <f t="shared" si="136"/>
        <v>0</v>
      </c>
      <c r="DF198" s="281">
        <f t="shared" si="137"/>
        <v>0</v>
      </c>
      <c r="DG198" s="1"/>
      <c r="DH198" s="1"/>
      <c r="DI198" s="174">
        <v>160</v>
      </c>
      <c r="DJ198" s="573"/>
      <c r="DK198" s="175"/>
      <c r="DL198" s="174">
        <v>160</v>
      </c>
      <c r="DM198" s="573"/>
      <c r="DN198" s="175"/>
      <c r="DO198" s="174">
        <v>160</v>
      </c>
      <c r="DP198" s="573"/>
      <c r="DQ198" s="175"/>
      <c r="DR198" s="174">
        <v>160</v>
      </c>
      <c r="DS198" s="573"/>
      <c r="DT198" s="175"/>
      <c r="DU198" s="174">
        <v>160</v>
      </c>
      <c r="DV198" s="573"/>
      <c r="DW198" s="175"/>
      <c r="DX198" s="174">
        <v>160</v>
      </c>
      <c r="DY198" s="573"/>
      <c r="DZ198" s="175"/>
      <c r="EA198" s="174">
        <v>160</v>
      </c>
      <c r="EB198" s="573"/>
      <c r="EC198" s="175"/>
      <c r="ED198" s="174">
        <v>160</v>
      </c>
      <c r="EE198" s="573"/>
      <c r="EF198" s="175"/>
      <c r="EG198" s="174">
        <v>160</v>
      </c>
      <c r="EH198" s="573"/>
      <c r="EI198" s="175"/>
      <c r="EJ198" s="174">
        <v>160</v>
      </c>
      <c r="EK198" s="573"/>
      <c r="EL198" s="175"/>
      <c r="EM198" s="174">
        <v>160</v>
      </c>
      <c r="EN198" s="573"/>
      <c r="EO198" s="175"/>
      <c r="EP198" s="174">
        <v>160</v>
      </c>
      <c r="EQ198" s="573"/>
      <c r="ER198" s="175"/>
      <c r="ES198" s="278">
        <f t="shared" si="138"/>
        <v>0</v>
      </c>
      <c r="ET198" s="279">
        <f t="shared" si="139"/>
        <v>0</v>
      </c>
      <c r="EU198" s="280">
        <f t="shared" si="140"/>
        <v>0</v>
      </c>
      <c r="EV198" s="281">
        <f t="shared" si="141"/>
        <v>0</v>
      </c>
      <c r="EW198" s="1"/>
      <c r="EX198" s="1"/>
      <c r="EY198" s="174">
        <v>160</v>
      </c>
      <c r="EZ198" s="573"/>
      <c r="FA198" s="175"/>
      <c r="FB198" s="174">
        <v>160</v>
      </c>
      <c r="FC198" s="573"/>
      <c r="FD198" s="175"/>
      <c r="FE198" s="174">
        <v>160</v>
      </c>
      <c r="FF198" s="573"/>
      <c r="FG198" s="175"/>
      <c r="FH198" s="174">
        <v>160</v>
      </c>
      <c r="FI198" s="573"/>
      <c r="FJ198" s="175"/>
      <c r="FK198" s="174">
        <v>160</v>
      </c>
      <c r="FL198" s="573"/>
      <c r="FM198" s="175"/>
      <c r="FN198" s="174">
        <v>160</v>
      </c>
      <c r="FO198" s="573"/>
      <c r="FP198" s="175"/>
      <c r="FQ198" s="174">
        <v>160</v>
      </c>
      <c r="FR198" s="573"/>
      <c r="FS198" s="175"/>
      <c r="FT198" s="174">
        <v>160</v>
      </c>
      <c r="FU198" s="573"/>
      <c r="FV198" s="175"/>
      <c r="FW198" s="174">
        <v>160</v>
      </c>
      <c r="FX198" s="573"/>
      <c r="FY198" s="175"/>
      <c r="FZ198" s="174">
        <v>160</v>
      </c>
      <c r="GA198" s="573"/>
      <c r="GB198" s="175"/>
      <c r="GC198" s="174">
        <v>160</v>
      </c>
      <c r="GD198" s="573"/>
      <c r="GE198" s="175"/>
      <c r="GF198" s="174">
        <v>160</v>
      </c>
      <c r="GG198" s="573"/>
      <c r="GH198" s="175"/>
      <c r="GI198" s="278">
        <f t="shared" si="142"/>
        <v>0</v>
      </c>
      <c r="GJ198" s="279">
        <f t="shared" si="143"/>
        <v>0</v>
      </c>
      <c r="GK198" s="280">
        <f t="shared" si="144"/>
        <v>0</v>
      </c>
      <c r="GL198" s="281">
        <f t="shared" si="145"/>
        <v>0</v>
      </c>
      <c r="GM198" s="1"/>
      <c r="GN198" s="1"/>
      <c r="GO198" s="174">
        <v>160</v>
      </c>
      <c r="GP198" s="573"/>
      <c r="GQ198" s="175"/>
      <c r="GR198" s="174">
        <v>160</v>
      </c>
      <c r="GS198" s="573"/>
      <c r="GT198" s="175"/>
      <c r="GU198" s="174">
        <v>160</v>
      </c>
      <c r="GV198" s="573"/>
      <c r="GW198" s="175"/>
      <c r="GX198" s="174">
        <v>160</v>
      </c>
      <c r="GY198" s="573"/>
      <c r="GZ198" s="175"/>
      <c r="HA198" s="174">
        <v>160</v>
      </c>
      <c r="HB198" s="573"/>
      <c r="HC198" s="175"/>
      <c r="HD198" s="174">
        <v>160</v>
      </c>
      <c r="HE198" s="573"/>
      <c r="HF198" s="175"/>
      <c r="HG198" s="174">
        <v>160</v>
      </c>
      <c r="HH198" s="573"/>
      <c r="HI198" s="175"/>
      <c r="HJ198" s="174">
        <v>160</v>
      </c>
      <c r="HK198" s="573"/>
      <c r="HL198" s="175"/>
      <c r="HM198" s="174">
        <v>160</v>
      </c>
      <c r="HN198" s="573"/>
      <c r="HO198" s="175"/>
      <c r="HP198" s="174">
        <v>160</v>
      </c>
      <c r="HQ198" s="573"/>
      <c r="HR198" s="175"/>
      <c r="HS198" s="174">
        <v>160</v>
      </c>
      <c r="HT198" s="573"/>
      <c r="HU198" s="175"/>
      <c r="HV198" s="174">
        <v>160</v>
      </c>
      <c r="HW198" s="573"/>
      <c r="HX198" s="175"/>
      <c r="HY198" s="278">
        <f t="shared" si="146"/>
        <v>0</v>
      </c>
      <c r="HZ198" s="279">
        <f t="shared" si="147"/>
        <v>0</v>
      </c>
      <c r="IA198" s="280">
        <f t="shared" si="148"/>
        <v>0</v>
      </c>
      <c r="IB198" s="281">
        <f t="shared" si="149"/>
        <v>0</v>
      </c>
      <c r="IC198" s="1"/>
      <c r="ID198" s="1"/>
      <c r="IE198" s="174">
        <v>160</v>
      </c>
      <c r="IF198" s="573"/>
      <c r="IG198" s="175"/>
      <c r="IH198" s="174">
        <v>160</v>
      </c>
      <c r="II198" s="573"/>
      <c r="IJ198" s="175"/>
      <c r="IK198" s="174">
        <v>160</v>
      </c>
      <c r="IL198" s="573"/>
      <c r="IM198" s="175"/>
      <c r="IN198" s="174">
        <v>160</v>
      </c>
      <c r="IO198" s="573"/>
      <c r="IP198" s="175"/>
      <c r="IQ198" s="174">
        <v>160</v>
      </c>
      <c r="IR198" s="573"/>
      <c r="IS198" s="175"/>
      <c r="IT198" s="174">
        <v>160</v>
      </c>
      <c r="IU198" s="573"/>
      <c r="IV198" s="175"/>
      <c r="IW198" s="174">
        <v>160</v>
      </c>
      <c r="IX198" s="573"/>
      <c r="IY198" s="175"/>
      <c r="IZ198" s="174">
        <v>160</v>
      </c>
      <c r="JA198" s="573"/>
      <c r="JB198" s="175"/>
      <c r="JC198" s="174">
        <v>160</v>
      </c>
      <c r="JD198" s="573"/>
      <c r="JE198" s="175"/>
      <c r="JF198" s="174">
        <v>160</v>
      </c>
      <c r="JG198" s="573"/>
      <c r="JH198" s="175"/>
      <c r="JI198" s="174">
        <v>160</v>
      </c>
      <c r="JJ198" s="573"/>
      <c r="JK198" s="175"/>
      <c r="JL198" s="174">
        <v>160</v>
      </c>
      <c r="JM198" s="573"/>
      <c r="JN198" s="175"/>
      <c r="JO198" s="278">
        <f t="shared" si="150"/>
        <v>0</v>
      </c>
      <c r="JP198" s="279">
        <f t="shared" si="151"/>
        <v>0</v>
      </c>
      <c r="JQ198" s="280">
        <f t="shared" si="152"/>
        <v>0</v>
      </c>
      <c r="JR198" s="281">
        <f t="shared" si="153"/>
        <v>0</v>
      </c>
      <c r="JS198" s="1"/>
      <c r="JT198" s="1"/>
      <c r="JU198" s="174">
        <v>160</v>
      </c>
      <c r="JV198" s="573"/>
      <c r="JW198" s="175"/>
      <c r="JX198" s="174">
        <v>160</v>
      </c>
      <c r="JY198" s="573"/>
      <c r="JZ198" s="175"/>
      <c r="KA198" s="174">
        <v>160</v>
      </c>
      <c r="KB198" s="573"/>
      <c r="KC198" s="175"/>
      <c r="KD198" s="174">
        <v>160</v>
      </c>
      <c r="KE198" s="573"/>
      <c r="KF198" s="175"/>
      <c r="KG198" s="174">
        <v>160</v>
      </c>
      <c r="KH198" s="573"/>
      <c r="KI198" s="175"/>
      <c r="KJ198" s="174">
        <v>160</v>
      </c>
      <c r="KK198" s="573"/>
      <c r="KL198" s="175"/>
      <c r="KM198" s="174">
        <v>160</v>
      </c>
      <c r="KN198" s="573"/>
      <c r="KO198" s="175"/>
      <c r="KP198" s="174">
        <v>160</v>
      </c>
      <c r="KQ198" s="573"/>
      <c r="KR198" s="175"/>
      <c r="KS198" s="174">
        <v>160</v>
      </c>
      <c r="KT198" s="573"/>
      <c r="KU198" s="175"/>
      <c r="KV198" s="174">
        <v>160</v>
      </c>
      <c r="KW198" s="573"/>
      <c r="KX198" s="175"/>
      <c r="KY198" s="174">
        <v>160</v>
      </c>
      <c r="KZ198" s="573"/>
      <c r="LA198" s="175"/>
      <c r="LB198" s="174">
        <v>160</v>
      </c>
      <c r="LC198" s="573"/>
      <c r="LD198" s="175"/>
      <c r="LE198" s="278">
        <f t="shared" si="154"/>
        <v>0</v>
      </c>
      <c r="LF198" s="279">
        <f t="shared" si="155"/>
        <v>0</v>
      </c>
      <c r="LG198" s="280">
        <f t="shared" si="156"/>
        <v>0</v>
      </c>
      <c r="LH198" s="281">
        <f t="shared" si="157"/>
        <v>0</v>
      </c>
      <c r="LI198" s="1"/>
      <c r="LJ198" s="1"/>
      <c r="LK198" s="174">
        <v>160</v>
      </c>
      <c r="LL198" s="573"/>
      <c r="LM198" s="175"/>
      <c r="LN198" s="174">
        <v>160</v>
      </c>
      <c r="LO198" s="573"/>
      <c r="LP198" s="175"/>
      <c r="LQ198" s="174">
        <v>160</v>
      </c>
      <c r="LR198" s="573"/>
      <c r="LS198" s="175"/>
      <c r="LT198" s="174">
        <v>160</v>
      </c>
      <c r="LU198" s="573"/>
      <c r="LV198" s="175"/>
      <c r="LW198" s="174">
        <v>160</v>
      </c>
      <c r="LX198" s="573"/>
      <c r="LY198" s="175"/>
      <c r="LZ198" s="174">
        <v>160</v>
      </c>
      <c r="MA198" s="573"/>
      <c r="MB198" s="175"/>
      <c r="MC198" s="174">
        <v>160</v>
      </c>
      <c r="MD198" s="573"/>
      <c r="ME198" s="175"/>
      <c r="MF198" s="174">
        <v>160</v>
      </c>
      <c r="MG198" s="573"/>
      <c r="MH198" s="175"/>
      <c r="MI198" s="174">
        <v>160</v>
      </c>
      <c r="MJ198" s="573"/>
      <c r="MK198" s="175"/>
      <c r="ML198" s="174">
        <v>160</v>
      </c>
      <c r="MM198" s="573"/>
      <c r="MN198" s="175"/>
      <c r="MO198" s="174">
        <v>160</v>
      </c>
      <c r="MP198" s="573"/>
      <c r="MQ198" s="175"/>
      <c r="MR198" s="174">
        <v>160</v>
      </c>
      <c r="MS198" s="573"/>
      <c r="MT198" s="175"/>
      <c r="MU198" s="278">
        <f t="shared" si="158"/>
        <v>0</v>
      </c>
      <c r="MV198" s="279">
        <f t="shared" si="159"/>
        <v>0</v>
      </c>
      <c r="MW198" s="280">
        <f t="shared" si="160"/>
        <v>0</v>
      </c>
      <c r="MX198" s="281">
        <f t="shared" si="161"/>
        <v>0</v>
      </c>
      <c r="MY198" s="1"/>
      <c r="MZ198" s="1"/>
      <c r="NA198" s="174">
        <v>160</v>
      </c>
      <c r="NB198" s="573"/>
      <c r="NC198" s="175"/>
      <c r="ND198" s="174">
        <v>160</v>
      </c>
      <c r="NE198" s="573"/>
      <c r="NF198" s="175"/>
      <c r="NG198" s="174">
        <v>160</v>
      </c>
      <c r="NH198" s="573"/>
      <c r="NI198" s="175"/>
      <c r="NJ198" s="174">
        <v>160</v>
      </c>
      <c r="NK198" s="573"/>
      <c r="NL198" s="175"/>
      <c r="NM198" s="174">
        <v>160</v>
      </c>
      <c r="NN198" s="573"/>
      <c r="NO198" s="175"/>
      <c r="NP198" s="174">
        <v>160</v>
      </c>
      <c r="NQ198" s="573"/>
      <c r="NR198" s="175"/>
      <c r="NS198" s="174">
        <v>160</v>
      </c>
      <c r="NT198" s="573"/>
      <c r="NU198" s="175"/>
      <c r="NV198" s="174">
        <v>160</v>
      </c>
      <c r="NW198" s="573"/>
      <c r="NX198" s="175"/>
      <c r="NY198" s="174">
        <v>160</v>
      </c>
      <c r="NZ198" s="573"/>
      <c r="OA198" s="175"/>
      <c r="OB198" s="174">
        <v>160</v>
      </c>
      <c r="OC198" s="573"/>
      <c r="OD198" s="175"/>
      <c r="OE198" s="174">
        <v>160</v>
      </c>
      <c r="OF198" s="573"/>
      <c r="OG198" s="175"/>
      <c r="OH198" s="174">
        <v>160</v>
      </c>
      <c r="OI198" s="573"/>
      <c r="OJ198" s="175"/>
      <c r="OK198" s="278">
        <f t="shared" si="162"/>
        <v>0</v>
      </c>
      <c r="OL198" s="279">
        <f t="shared" si="163"/>
        <v>0</v>
      </c>
      <c r="OM198" s="280">
        <f t="shared" si="164"/>
        <v>0</v>
      </c>
      <c r="ON198" s="281">
        <f t="shared" si="165"/>
        <v>0</v>
      </c>
      <c r="OO198" s="1"/>
      <c r="OP198" s="1"/>
      <c r="OQ198" s="571" t="s">
        <v>297</v>
      </c>
      <c r="OR198" s="577">
        <v>160</v>
      </c>
      <c r="OS198" s="573"/>
      <c r="OT198" s="175"/>
      <c r="OU198" s="278">
        <f t="shared" si="166"/>
        <v>0</v>
      </c>
      <c r="OV198" s="281">
        <f t="shared" si="167"/>
        <v>0</v>
      </c>
      <c r="OW198" s="280">
        <f t="shared" si="168"/>
        <v>0</v>
      </c>
      <c r="OX198" s="281">
        <f t="shared" si="169"/>
        <v>0</v>
      </c>
      <c r="OY198" s="574"/>
      <c r="OZ198" s="1"/>
      <c r="PA198" s="1"/>
      <c r="PB198" s="274">
        <f t="shared" si="213"/>
        <v>0</v>
      </c>
      <c r="PC198" s="275">
        <f t="shared" si="214"/>
        <v>0</v>
      </c>
      <c r="PD198" s="280">
        <f t="shared" si="215"/>
        <v>0</v>
      </c>
      <c r="PE198" s="281">
        <f t="shared" si="216"/>
        <v>0</v>
      </c>
      <c r="PF198" s="276">
        <f t="shared" si="217"/>
        <v>0</v>
      </c>
      <c r="PG198" s="277">
        <f t="shared" si="218"/>
        <v>0</v>
      </c>
      <c r="PH198" s="280">
        <f t="shared" si="219"/>
        <v>0</v>
      </c>
      <c r="PI198" s="279">
        <f t="shared" si="220"/>
        <v>0</v>
      </c>
      <c r="PJ198" s="406">
        <f t="shared" si="221"/>
        <v>0</v>
      </c>
      <c r="PK198" s="368">
        <f t="shared" si="222"/>
        <v>0</v>
      </c>
      <c r="PL198" s="409" t="s">
        <v>338</v>
      </c>
      <c r="PM198" s="373" t="s">
        <v>338</v>
      </c>
      <c r="PN198" s="406">
        <f t="shared" si="223"/>
        <v>0</v>
      </c>
      <c r="PO198" s="368">
        <f t="shared" si="224"/>
        <v>0</v>
      </c>
      <c r="PR198" s="1"/>
    </row>
    <row r="199" spans="2:440" s="26" customFormat="1" ht="16.5" customHeight="1" x14ac:dyDescent="0.25">
      <c r="B199" s="118" t="s">
        <v>375</v>
      </c>
      <c r="C199" s="1094"/>
      <c r="D199" s="1095"/>
      <c r="E199" s="320"/>
      <c r="F199" s="656">
        <v>1</v>
      </c>
      <c r="G199" s="321"/>
      <c r="H199" s="122"/>
      <c r="I199" s="112">
        <f>INT(ROUND(F199,2)*(IF(RIGHT(G199,1)="*",data!$J$3*H199+(IF(H199&gt;0, data!$K$3,0)),(IF(G199&gt;0,data!$J$3*RIGHT(G199,5)+data!$K$3,0)))))</f>
        <v>0</v>
      </c>
      <c r="J199" s="112">
        <f t="shared" si="211"/>
        <v>0</v>
      </c>
      <c r="K199" s="112"/>
      <c r="L199" s="317"/>
      <c r="M199" s="316"/>
      <c r="N199" s="112">
        <f>INT(ROUND(F199,2)*(IF(J199&gt;0,(IF(L199="ano",data!$J$6,0)),0)))</f>
        <v>0</v>
      </c>
      <c r="O199" s="114">
        <f t="shared" si="208"/>
        <v>0</v>
      </c>
      <c r="P199" s="123">
        <f t="shared" si="209"/>
        <v>0</v>
      </c>
      <c r="R199" s="116" t="str">
        <f t="shared" si="194"/>
        <v/>
      </c>
      <c r="S199" s="688"/>
      <c r="T199" s="117" t="s">
        <v>338</v>
      </c>
      <c r="U199" s="377" t="str">
        <f t="shared" si="195"/>
        <v/>
      </c>
      <c r="V199" s="26">
        <f t="shared" si="210"/>
        <v>0</v>
      </c>
      <c r="W199" s="26">
        <f t="shared" si="212"/>
        <v>0</v>
      </c>
      <c r="X199" s="26">
        <f>IF(OR(G199=data!$I$18,G199=data!$I$19,G199=data!$I$20,G199=data!$I$21,G199=data!$I$22,G199=data!$I$23,G199=data!$I$24,G199=data!$I$25,G199=data!$I$26,G199=data!$I$27,G199=data!$I$28,G199=data!$I$29,G199=data!$I$30,G199=data!$I$31,G199=data!$I$32,G199=data!$I$33,G199=data!$I$34,G199=data!$I$35,G199=data!$I$36,G199=data!$I$37,G199=data!$I$38,G199=data!$I$39,G199=data!$I$40,G199=data!$I$41,G199=data!$I$42,G199=data!$I$43,G199=data!$I$44),1,0)</f>
        <v>0</v>
      </c>
      <c r="Z199" s="176" t="s">
        <v>297</v>
      </c>
      <c r="AA199" s="10"/>
      <c r="AB199" s="10"/>
      <c r="AC199" s="168">
        <v>160</v>
      </c>
      <c r="AD199" s="328"/>
      <c r="AE199" s="223"/>
      <c r="AF199" s="168">
        <v>160</v>
      </c>
      <c r="AG199" s="328"/>
      <c r="AH199" s="223"/>
      <c r="AI199" s="168">
        <v>160</v>
      </c>
      <c r="AJ199" s="328"/>
      <c r="AK199" s="223"/>
      <c r="AL199" s="168">
        <v>160</v>
      </c>
      <c r="AM199" s="328"/>
      <c r="AN199" s="223"/>
      <c r="AO199" s="168">
        <v>160</v>
      </c>
      <c r="AP199" s="328"/>
      <c r="AQ199" s="223"/>
      <c r="AR199" s="168">
        <v>160</v>
      </c>
      <c r="AS199" s="328"/>
      <c r="AT199" s="223"/>
      <c r="AU199" s="168">
        <v>160</v>
      </c>
      <c r="AV199" s="328"/>
      <c r="AW199" s="223"/>
      <c r="AX199" s="168">
        <v>160</v>
      </c>
      <c r="AY199" s="328"/>
      <c r="AZ199" s="223"/>
      <c r="BA199" s="168">
        <v>160</v>
      </c>
      <c r="BB199" s="328"/>
      <c r="BC199" s="223"/>
      <c r="BD199" s="168">
        <v>160</v>
      </c>
      <c r="BE199" s="328"/>
      <c r="BF199" s="223"/>
      <c r="BG199" s="168">
        <v>160</v>
      </c>
      <c r="BH199" s="328"/>
      <c r="BI199" s="223"/>
      <c r="BJ199" s="168">
        <v>160</v>
      </c>
      <c r="BK199" s="328"/>
      <c r="BL199" s="223"/>
      <c r="BM199" s="280">
        <f t="shared" si="130"/>
        <v>0</v>
      </c>
      <c r="BN199" s="279">
        <f t="shared" si="131"/>
        <v>0</v>
      </c>
      <c r="BO199" s="280">
        <f t="shared" si="132"/>
        <v>0</v>
      </c>
      <c r="BP199" s="281">
        <f t="shared" si="133"/>
        <v>0</v>
      </c>
      <c r="BQ199" s="1"/>
      <c r="BR199" s="1"/>
      <c r="BS199" s="164">
        <v>160</v>
      </c>
      <c r="BT199" s="327"/>
      <c r="BU199" s="177"/>
      <c r="BV199" s="164">
        <v>160</v>
      </c>
      <c r="BW199" s="327"/>
      <c r="BX199" s="177"/>
      <c r="BY199" s="164">
        <v>160</v>
      </c>
      <c r="BZ199" s="327"/>
      <c r="CA199" s="177"/>
      <c r="CB199" s="164">
        <v>160</v>
      </c>
      <c r="CC199" s="327"/>
      <c r="CD199" s="177"/>
      <c r="CE199" s="164">
        <v>160</v>
      </c>
      <c r="CF199" s="327"/>
      <c r="CG199" s="177"/>
      <c r="CH199" s="164">
        <v>160</v>
      </c>
      <c r="CI199" s="327"/>
      <c r="CJ199" s="177"/>
      <c r="CK199" s="164">
        <v>160</v>
      </c>
      <c r="CL199" s="327"/>
      <c r="CM199" s="177"/>
      <c r="CN199" s="164">
        <v>160</v>
      </c>
      <c r="CO199" s="327"/>
      <c r="CP199" s="177"/>
      <c r="CQ199" s="164">
        <v>160</v>
      </c>
      <c r="CR199" s="327"/>
      <c r="CS199" s="177"/>
      <c r="CT199" s="164">
        <v>160</v>
      </c>
      <c r="CU199" s="327"/>
      <c r="CV199" s="177"/>
      <c r="CW199" s="164">
        <v>160</v>
      </c>
      <c r="CX199" s="327"/>
      <c r="CY199" s="177"/>
      <c r="CZ199" s="164">
        <v>160</v>
      </c>
      <c r="DA199" s="327"/>
      <c r="DB199" s="177"/>
      <c r="DC199" s="278">
        <f t="shared" si="134"/>
        <v>0</v>
      </c>
      <c r="DD199" s="279">
        <f t="shared" si="135"/>
        <v>0</v>
      </c>
      <c r="DE199" s="280">
        <f t="shared" si="136"/>
        <v>0</v>
      </c>
      <c r="DF199" s="281">
        <f t="shared" si="137"/>
        <v>0</v>
      </c>
      <c r="DG199" s="1"/>
      <c r="DH199" s="1"/>
      <c r="DI199" s="164">
        <v>160</v>
      </c>
      <c r="DJ199" s="327"/>
      <c r="DK199" s="177"/>
      <c r="DL199" s="164">
        <v>160</v>
      </c>
      <c r="DM199" s="327"/>
      <c r="DN199" s="177"/>
      <c r="DO199" s="164">
        <v>160</v>
      </c>
      <c r="DP199" s="327"/>
      <c r="DQ199" s="177"/>
      <c r="DR199" s="164">
        <v>160</v>
      </c>
      <c r="DS199" s="327"/>
      <c r="DT199" s="177"/>
      <c r="DU199" s="164">
        <v>160</v>
      </c>
      <c r="DV199" s="327"/>
      <c r="DW199" s="177"/>
      <c r="DX199" s="164">
        <v>160</v>
      </c>
      <c r="DY199" s="327"/>
      <c r="DZ199" s="177"/>
      <c r="EA199" s="164">
        <v>160</v>
      </c>
      <c r="EB199" s="327"/>
      <c r="EC199" s="177"/>
      <c r="ED199" s="164">
        <v>160</v>
      </c>
      <c r="EE199" s="327"/>
      <c r="EF199" s="177"/>
      <c r="EG199" s="164">
        <v>160</v>
      </c>
      <c r="EH199" s="327"/>
      <c r="EI199" s="177"/>
      <c r="EJ199" s="164">
        <v>160</v>
      </c>
      <c r="EK199" s="327"/>
      <c r="EL199" s="177"/>
      <c r="EM199" s="164">
        <v>160</v>
      </c>
      <c r="EN199" s="327"/>
      <c r="EO199" s="177"/>
      <c r="EP199" s="164">
        <v>160</v>
      </c>
      <c r="EQ199" s="327"/>
      <c r="ER199" s="177"/>
      <c r="ES199" s="278">
        <f t="shared" si="138"/>
        <v>0</v>
      </c>
      <c r="ET199" s="279">
        <f t="shared" si="139"/>
        <v>0</v>
      </c>
      <c r="EU199" s="280">
        <f t="shared" si="140"/>
        <v>0</v>
      </c>
      <c r="EV199" s="281">
        <f t="shared" si="141"/>
        <v>0</v>
      </c>
      <c r="EW199" s="1"/>
      <c r="EX199" s="1"/>
      <c r="EY199" s="164">
        <v>160</v>
      </c>
      <c r="EZ199" s="327"/>
      <c r="FA199" s="177"/>
      <c r="FB199" s="164">
        <v>160</v>
      </c>
      <c r="FC199" s="327"/>
      <c r="FD199" s="177"/>
      <c r="FE199" s="164">
        <v>160</v>
      </c>
      <c r="FF199" s="327"/>
      <c r="FG199" s="177"/>
      <c r="FH199" s="164">
        <v>160</v>
      </c>
      <c r="FI199" s="327"/>
      <c r="FJ199" s="177"/>
      <c r="FK199" s="164">
        <v>160</v>
      </c>
      <c r="FL199" s="327"/>
      <c r="FM199" s="177"/>
      <c r="FN199" s="164">
        <v>160</v>
      </c>
      <c r="FO199" s="327"/>
      <c r="FP199" s="177"/>
      <c r="FQ199" s="164">
        <v>160</v>
      </c>
      <c r="FR199" s="327"/>
      <c r="FS199" s="177"/>
      <c r="FT199" s="164">
        <v>160</v>
      </c>
      <c r="FU199" s="327"/>
      <c r="FV199" s="177"/>
      <c r="FW199" s="164">
        <v>160</v>
      </c>
      <c r="FX199" s="327"/>
      <c r="FY199" s="177"/>
      <c r="FZ199" s="164">
        <v>160</v>
      </c>
      <c r="GA199" s="327"/>
      <c r="GB199" s="177"/>
      <c r="GC199" s="164">
        <v>160</v>
      </c>
      <c r="GD199" s="327"/>
      <c r="GE199" s="177"/>
      <c r="GF199" s="164">
        <v>160</v>
      </c>
      <c r="GG199" s="327"/>
      <c r="GH199" s="177"/>
      <c r="GI199" s="278">
        <f t="shared" si="142"/>
        <v>0</v>
      </c>
      <c r="GJ199" s="279">
        <f t="shared" si="143"/>
        <v>0</v>
      </c>
      <c r="GK199" s="280">
        <f t="shared" si="144"/>
        <v>0</v>
      </c>
      <c r="GL199" s="281">
        <f t="shared" si="145"/>
        <v>0</v>
      </c>
      <c r="GM199" s="1"/>
      <c r="GN199" s="1"/>
      <c r="GO199" s="164">
        <v>160</v>
      </c>
      <c r="GP199" s="327"/>
      <c r="GQ199" s="177"/>
      <c r="GR199" s="164">
        <v>160</v>
      </c>
      <c r="GS199" s="327"/>
      <c r="GT199" s="177"/>
      <c r="GU199" s="164">
        <v>160</v>
      </c>
      <c r="GV199" s="327"/>
      <c r="GW199" s="177"/>
      <c r="GX199" s="164">
        <v>160</v>
      </c>
      <c r="GY199" s="327"/>
      <c r="GZ199" s="177"/>
      <c r="HA199" s="164">
        <v>160</v>
      </c>
      <c r="HB199" s="327"/>
      <c r="HC199" s="177"/>
      <c r="HD199" s="164">
        <v>160</v>
      </c>
      <c r="HE199" s="327"/>
      <c r="HF199" s="177"/>
      <c r="HG199" s="164">
        <v>160</v>
      </c>
      <c r="HH199" s="327"/>
      <c r="HI199" s="177"/>
      <c r="HJ199" s="164">
        <v>160</v>
      </c>
      <c r="HK199" s="327"/>
      <c r="HL199" s="177"/>
      <c r="HM199" s="164">
        <v>160</v>
      </c>
      <c r="HN199" s="327"/>
      <c r="HO199" s="177"/>
      <c r="HP199" s="164">
        <v>160</v>
      </c>
      <c r="HQ199" s="327"/>
      <c r="HR199" s="177"/>
      <c r="HS199" s="164">
        <v>160</v>
      </c>
      <c r="HT199" s="327"/>
      <c r="HU199" s="177"/>
      <c r="HV199" s="164">
        <v>160</v>
      </c>
      <c r="HW199" s="327"/>
      <c r="HX199" s="177"/>
      <c r="HY199" s="278">
        <f t="shared" si="146"/>
        <v>0</v>
      </c>
      <c r="HZ199" s="279">
        <f t="shared" si="147"/>
        <v>0</v>
      </c>
      <c r="IA199" s="280">
        <f t="shared" si="148"/>
        <v>0</v>
      </c>
      <c r="IB199" s="281">
        <f t="shared" si="149"/>
        <v>0</v>
      </c>
      <c r="IC199" s="1"/>
      <c r="ID199" s="1"/>
      <c r="IE199" s="164">
        <v>160</v>
      </c>
      <c r="IF199" s="327"/>
      <c r="IG199" s="177"/>
      <c r="IH199" s="164">
        <v>160</v>
      </c>
      <c r="II199" s="327"/>
      <c r="IJ199" s="177"/>
      <c r="IK199" s="164">
        <v>160</v>
      </c>
      <c r="IL199" s="327"/>
      <c r="IM199" s="177"/>
      <c r="IN199" s="164">
        <v>160</v>
      </c>
      <c r="IO199" s="327"/>
      <c r="IP199" s="177"/>
      <c r="IQ199" s="164">
        <v>160</v>
      </c>
      <c r="IR199" s="327"/>
      <c r="IS199" s="177"/>
      <c r="IT199" s="164">
        <v>160</v>
      </c>
      <c r="IU199" s="327"/>
      <c r="IV199" s="177"/>
      <c r="IW199" s="164">
        <v>160</v>
      </c>
      <c r="IX199" s="327"/>
      <c r="IY199" s="177"/>
      <c r="IZ199" s="164">
        <v>160</v>
      </c>
      <c r="JA199" s="327"/>
      <c r="JB199" s="177"/>
      <c r="JC199" s="164">
        <v>160</v>
      </c>
      <c r="JD199" s="327"/>
      <c r="JE199" s="177"/>
      <c r="JF199" s="164">
        <v>160</v>
      </c>
      <c r="JG199" s="327"/>
      <c r="JH199" s="177"/>
      <c r="JI199" s="164">
        <v>160</v>
      </c>
      <c r="JJ199" s="327"/>
      <c r="JK199" s="177"/>
      <c r="JL199" s="164">
        <v>160</v>
      </c>
      <c r="JM199" s="327"/>
      <c r="JN199" s="177"/>
      <c r="JO199" s="278">
        <f t="shared" si="150"/>
        <v>0</v>
      </c>
      <c r="JP199" s="279">
        <f t="shared" si="151"/>
        <v>0</v>
      </c>
      <c r="JQ199" s="280">
        <f t="shared" si="152"/>
        <v>0</v>
      </c>
      <c r="JR199" s="281">
        <f t="shared" si="153"/>
        <v>0</v>
      </c>
      <c r="JS199" s="1"/>
      <c r="JT199" s="1"/>
      <c r="JU199" s="164">
        <v>160</v>
      </c>
      <c r="JV199" s="327"/>
      <c r="JW199" s="177"/>
      <c r="JX199" s="164">
        <v>160</v>
      </c>
      <c r="JY199" s="327"/>
      <c r="JZ199" s="177"/>
      <c r="KA199" s="164">
        <v>160</v>
      </c>
      <c r="KB199" s="327"/>
      <c r="KC199" s="177"/>
      <c r="KD199" s="164">
        <v>160</v>
      </c>
      <c r="KE199" s="327"/>
      <c r="KF199" s="177"/>
      <c r="KG199" s="164">
        <v>160</v>
      </c>
      <c r="KH199" s="327"/>
      <c r="KI199" s="177"/>
      <c r="KJ199" s="164">
        <v>160</v>
      </c>
      <c r="KK199" s="327"/>
      <c r="KL199" s="177"/>
      <c r="KM199" s="164">
        <v>160</v>
      </c>
      <c r="KN199" s="327"/>
      <c r="KO199" s="177"/>
      <c r="KP199" s="164">
        <v>160</v>
      </c>
      <c r="KQ199" s="327"/>
      <c r="KR199" s="177"/>
      <c r="KS199" s="164">
        <v>160</v>
      </c>
      <c r="KT199" s="327"/>
      <c r="KU199" s="177"/>
      <c r="KV199" s="164">
        <v>160</v>
      </c>
      <c r="KW199" s="327"/>
      <c r="KX199" s="177"/>
      <c r="KY199" s="164">
        <v>160</v>
      </c>
      <c r="KZ199" s="327"/>
      <c r="LA199" s="177"/>
      <c r="LB199" s="164">
        <v>160</v>
      </c>
      <c r="LC199" s="327"/>
      <c r="LD199" s="177"/>
      <c r="LE199" s="278">
        <f t="shared" si="154"/>
        <v>0</v>
      </c>
      <c r="LF199" s="279">
        <f t="shared" si="155"/>
        <v>0</v>
      </c>
      <c r="LG199" s="280">
        <f t="shared" si="156"/>
        <v>0</v>
      </c>
      <c r="LH199" s="281">
        <f t="shared" si="157"/>
        <v>0</v>
      </c>
      <c r="LI199" s="1"/>
      <c r="LJ199" s="1"/>
      <c r="LK199" s="164">
        <v>160</v>
      </c>
      <c r="LL199" s="327"/>
      <c r="LM199" s="177"/>
      <c r="LN199" s="164">
        <v>160</v>
      </c>
      <c r="LO199" s="327"/>
      <c r="LP199" s="177"/>
      <c r="LQ199" s="164">
        <v>160</v>
      </c>
      <c r="LR199" s="327"/>
      <c r="LS199" s="177"/>
      <c r="LT199" s="164">
        <v>160</v>
      </c>
      <c r="LU199" s="327"/>
      <c r="LV199" s="177"/>
      <c r="LW199" s="164">
        <v>160</v>
      </c>
      <c r="LX199" s="327"/>
      <c r="LY199" s="177"/>
      <c r="LZ199" s="164">
        <v>160</v>
      </c>
      <c r="MA199" s="327"/>
      <c r="MB199" s="177"/>
      <c r="MC199" s="164">
        <v>160</v>
      </c>
      <c r="MD199" s="327"/>
      <c r="ME199" s="177"/>
      <c r="MF199" s="164">
        <v>160</v>
      </c>
      <c r="MG199" s="327"/>
      <c r="MH199" s="177"/>
      <c r="MI199" s="164">
        <v>160</v>
      </c>
      <c r="MJ199" s="327"/>
      <c r="MK199" s="177"/>
      <c r="ML199" s="164">
        <v>160</v>
      </c>
      <c r="MM199" s="327"/>
      <c r="MN199" s="177"/>
      <c r="MO199" s="164">
        <v>160</v>
      </c>
      <c r="MP199" s="327"/>
      <c r="MQ199" s="177"/>
      <c r="MR199" s="164">
        <v>160</v>
      </c>
      <c r="MS199" s="327"/>
      <c r="MT199" s="177"/>
      <c r="MU199" s="278">
        <f t="shared" si="158"/>
        <v>0</v>
      </c>
      <c r="MV199" s="279">
        <f t="shared" si="159"/>
        <v>0</v>
      </c>
      <c r="MW199" s="280">
        <f t="shared" si="160"/>
        <v>0</v>
      </c>
      <c r="MX199" s="281">
        <f t="shared" si="161"/>
        <v>0</v>
      </c>
      <c r="MY199" s="1"/>
      <c r="MZ199" s="1"/>
      <c r="NA199" s="164">
        <v>160</v>
      </c>
      <c r="NB199" s="327"/>
      <c r="NC199" s="177"/>
      <c r="ND199" s="164">
        <v>160</v>
      </c>
      <c r="NE199" s="327"/>
      <c r="NF199" s="177"/>
      <c r="NG199" s="164">
        <v>160</v>
      </c>
      <c r="NH199" s="327"/>
      <c r="NI199" s="177"/>
      <c r="NJ199" s="164">
        <v>160</v>
      </c>
      <c r="NK199" s="327"/>
      <c r="NL199" s="177"/>
      <c r="NM199" s="164">
        <v>160</v>
      </c>
      <c r="NN199" s="327"/>
      <c r="NO199" s="177"/>
      <c r="NP199" s="164">
        <v>160</v>
      </c>
      <c r="NQ199" s="327"/>
      <c r="NR199" s="177"/>
      <c r="NS199" s="164">
        <v>160</v>
      </c>
      <c r="NT199" s="327"/>
      <c r="NU199" s="177"/>
      <c r="NV199" s="164">
        <v>160</v>
      </c>
      <c r="NW199" s="327"/>
      <c r="NX199" s="177"/>
      <c r="NY199" s="164">
        <v>160</v>
      </c>
      <c r="NZ199" s="327"/>
      <c r="OA199" s="177"/>
      <c r="OB199" s="164">
        <v>160</v>
      </c>
      <c r="OC199" s="327"/>
      <c r="OD199" s="177"/>
      <c r="OE199" s="164">
        <v>160</v>
      </c>
      <c r="OF199" s="327"/>
      <c r="OG199" s="177"/>
      <c r="OH199" s="164">
        <v>160</v>
      </c>
      <c r="OI199" s="327"/>
      <c r="OJ199" s="177"/>
      <c r="OK199" s="278">
        <f t="shared" si="162"/>
        <v>0</v>
      </c>
      <c r="OL199" s="279">
        <f t="shared" si="163"/>
        <v>0</v>
      </c>
      <c r="OM199" s="280">
        <f t="shared" si="164"/>
        <v>0</v>
      </c>
      <c r="ON199" s="281">
        <f t="shared" si="165"/>
        <v>0</v>
      </c>
      <c r="OO199" s="1"/>
      <c r="OP199" s="1"/>
      <c r="OQ199" s="283" t="s">
        <v>297</v>
      </c>
      <c r="OR199" s="354">
        <v>160</v>
      </c>
      <c r="OS199" s="327"/>
      <c r="OT199" s="177"/>
      <c r="OU199" s="278">
        <f t="shared" si="166"/>
        <v>0</v>
      </c>
      <c r="OV199" s="281">
        <f t="shared" si="167"/>
        <v>0</v>
      </c>
      <c r="OW199" s="280">
        <f t="shared" si="168"/>
        <v>0</v>
      </c>
      <c r="OX199" s="281">
        <f t="shared" si="169"/>
        <v>0</v>
      </c>
      <c r="OY199" s="293"/>
      <c r="OZ199" s="1"/>
      <c r="PA199" s="1"/>
      <c r="PB199" s="274">
        <f t="shared" si="213"/>
        <v>0</v>
      </c>
      <c r="PC199" s="275">
        <f t="shared" si="214"/>
        <v>0</v>
      </c>
      <c r="PD199" s="280">
        <f t="shared" si="215"/>
        <v>0</v>
      </c>
      <c r="PE199" s="281">
        <f t="shared" si="216"/>
        <v>0</v>
      </c>
      <c r="PF199" s="276">
        <f t="shared" si="217"/>
        <v>0</v>
      </c>
      <c r="PG199" s="277">
        <f t="shared" si="218"/>
        <v>0</v>
      </c>
      <c r="PH199" s="280">
        <f t="shared" si="219"/>
        <v>0</v>
      </c>
      <c r="PI199" s="279">
        <f t="shared" si="220"/>
        <v>0</v>
      </c>
      <c r="PJ199" s="406">
        <f t="shared" si="221"/>
        <v>0</v>
      </c>
      <c r="PK199" s="368">
        <f t="shared" si="222"/>
        <v>0</v>
      </c>
      <c r="PL199" s="409" t="s">
        <v>338</v>
      </c>
      <c r="PM199" s="373" t="s">
        <v>338</v>
      </c>
      <c r="PN199" s="406">
        <f t="shared" si="223"/>
        <v>0</v>
      </c>
      <c r="PO199" s="368">
        <f t="shared" si="224"/>
        <v>0</v>
      </c>
      <c r="PR199" s="1"/>
    </row>
    <row r="200" spans="2:440" s="26" customFormat="1" ht="15" hidden="1" customHeight="1" x14ac:dyDescent="0.25">
      <c r="B200" s="118"/>
      <c r="C200" s="1092"/>
      <c r="D200" s="1093"/>
      <c r="E200" s="590"/>
      <c r="F200" s="656"/>
      <c r="G200" s="591"/>
      <c r="H200" s="119"/>
      <c r="I200" s="112">
        <f>INT(ROUND(F200,2)*(IF(RIGHT(G200,1)="*",data!$J$3*H200+(IF(H200&gt;0, data!$K$3,0)),(IF(G200&gt;0,data!$J$3*RIGHT(G200,5)+data!$K$3,0)))))</f>
        <v>0</v>
      </c>
      <c r="J200" s="112">
        <f t="shared" si="211"/>
        <v>0</v>
      </c>
      <c r="K200" s="112"/>
      <c r="L200" s="537"/>
      <c r="M200" s="536"/>
      <c r="N200" s="112">
        <f>INT(ROUND(F200,2)*(IF(J200&gt;0,(IF(L200="ano",data!$J$6,0)),0)))</f>
        <v>0</v>
      </c>
      <c r="O200" s="114">
        <f t="shared" si="208"/>
        <v>0</v>
      </c>
      <c r="P200" s="123">
        <f t="shared" si="209"/>
        <v>0</v>
      </c>
      <c r="R200" s="116" t="str">
        <f t="shared" si="194"/>
        <v/>
      </c>
      <c r="S200" s="688"/>
      <c r="T200" s="117" t="s">
        <v>338</v>
      </c>
      <c r="U200" s="377" t="str">
        <f t="shared" si="195"/>
        <v/>
      </c>
      <c r="V200" s="26">
        <f t="shared" si="210"/>
        <v>0</v>
      </c>
      <c r="W200" s="26">
        <f t="shared" si="212"/>
        <v>0</v>
      </c>
      <c r="X200" s="26">
        <f>IF(OR(G200=data!$I$18,G200=data!$I$19,G200=data!$I$20,G200=data!$I$21,G200=data!$I$22,G200=data!$I$23,G200=data!$I$24,G200=data!$I$25,G200=data!$I$26,G200=data!$I$27,G200=data!$I$28,G200=data!$I$29,G200=data!$I$30,G200=data!$I$31,G200=data!$I$32,G200=data!$I$33,G200=data!$I$34,G200=data!$I$35,G200=data!$I$36,G200=data!$I$37,G200=data!$I$38,G200=data!$I$39,G200=data!$I$40,G200=data!$I$41,G200=data!$I$42,G200=data!$I$43,G200=data!$I$44),1,0)</f>
        <v>0</v>
      </c>
      <c r="Z200" s="173" t="s">
        <v>297</v>
      </c>
      <c r="AA200" s="10"/>
      <c r="AB200" s="10"/>
      <c r="AC200" s="560">
        <v>160</v>
      </c>
      <c r="AD200" s="561"/>
      <c r="AE200" s="562"/>
      <c r="AF200" s="560">
        <v>160</v>
      </c>
      <c r="AG200" s="561"/>
      <c r="AH200" s="562"/>
      <c r="AI200" s="560">
        <v>160</v>
      </c>
      <c r="AJ200" s="561"/>
      <c r="AK200" s="562"/>
      <c r="AL200" s="560">
        <v>160</v>
      </c>
      <c r="AM200" s="561"/>
      <c r="AN200" s="562"/>
      <c r="AO200" s="560">
        <v>160</v>
      </c>
      <c r="AP200" s="561"/>
      <c r="AQ200" s="562"/>
      <c r="AR200" s="560">
        <v>160</v>
      </c>
      <c r="AS200" s="561"/>
      <c r="AT200" s="562"/>
      <c r="AU200" s="560">
        <v>160</v>
      </c>
      <c r="AV200" s="561"/>
      <c r="AW200" s="562"/>
      <c r="AX200" s="560">
        <v>160</v>
      </c>
      <c r="AY200" s="561"/>
      <c r="AZ200" s="562"/>
      <c r="BA200" s="560">
        <v>160</v>
      </c>
      <c r="BB200" s="561"/>
      <c r="BC200" s="562"/>
      <c r="BD200" s="560">
        <v>160</v>
      </c>
      <c r="BE200" s="561"/>
      <c r="BF200" s="562"/>
      <c r="BG200" s="560">
        <v>160</v>
      </c>
      <c r="BH200" s="561"/>
      <c r="BI200" s="562"/>
      <c r="BJ200" s="560">
        <v>160</v>
      </c>
      <c r="BK200" s="561"/>
      <c r="BL200" s="562"/>
      <c r="BM200" s="280">
        <f t="shared" ref="BM200:BM205" si="225">FLOOR(IF($Z200="Ne",0,IF(IF(AD200="",0,((30/(AC200*$F200)*(AC200*$F200-AD200))/30))+IF(AG200="",0,((30/(AF200*$F200)*(AF200*$F200-AG200))/30))+IF(AJ200="",0,((30/(AI200*$F200)*(AI200*$F200-AJ200))/30))+IF(AM200="",0,((30/(AL200*$F200)*(AL200*$F200-AM200))/30))+IF(AP200="",0,((30/(AO200*$F200)*(AO200*$F200-AP200))/30))+IF(AS200="",0,((30/(AR200*$F200)*(AR200*$F200-AS200))/30))+IF(AV200="",0,((30/(AU200*$F200)*(AU200*$F200-AV200))/30))+IF(AY200="",0,((30/(AX200*$F200)*(AX200*$F200-AY200))/30))+IF(BB200="",0,((30/(BA200*$F200)*(BA200*$F200-BB200))/30))+IF(BE200="",0,((30/(BD200*$F200)*(BD200*$F200-BE200))/30))+IF(BH200="",0,((30/(BG200*$F200)*(BG200*$F200-BH200))/30))+IF(BK200="",0,((30/(BJ200*$F200)*(BJ200*$F200-BK200))/30))&gt;($E200-1),$E200-1,IF(AD200="",0,((30/(AC200*$F200)*(AC200*$F200-AD200))/30))+IF(AG200="",0,((30/(AF200*$F200)*(AF200*$F200-AG200))/30))+IF(AJ200="",0,((30/(AI200*$F200)*(AI200*$F200-AJ200))/30))+IF(AM200="",0,((30/(AL200*$F200)*(AL200*$F200-AM200))/30))+IF(AP200="",0,((30/(AO200*$F200)*(AO200*$F200-AP200))/30))+IF(AS200="",0,((30/(AR200*$F200)*(AR200*$F200-AS200))/30))+IF(AV200="",0,((30/(AU200*$F200)*(AU200*$F200-AV200))/30))+IF(AY200="",0,((30/(AX200*$F200)*(AX200*$F200-AY200))/30))+IF(BB200="",0,((30/(BA200*$F200)*(BA200*$F200-BB200))/30))+IF(BE200="",0,((30/(BD200*$F200)*(BD200*$F200-BE200))/30))+IF(BH200="",0,((30/(BG200*$F200)*(BG200*$F200-BH200))/30))+IF(BK200="",0,((30/(BJ200*$F200)*(BJ200*$F200-BK200))/30)))),0.01)</f>
        <v>0</v>
      </c>
      <c r="BN200" s="279">
        <f t="shared" ref="BN200:BN205" si="226">ROUND(BM200*$I200,2)</f>
        <v>0</v>
      </c>
      <c r="BO200" s="280">
        <f t="shared" ref="BO200:BO205" si="227">FLOOR(IF($Z200="Ne",0,IF(OR($M200=0,$M200=""),0,IF(IF(AE200="Ano",IF(AD200="",0,((30/(AC200*$F200)*(AC200*$F200-AD200))/30)),0)+IF(AH200="Ano",IF(AG200="",0,((30/(AF200*$F200)*(AF200*$F200-AG200))/30)),0)+IF(AK200="Ano",IF(AJ200="",0,((30/(AI200*$F200)*(AI200*$F200-AJ200))/30)),0)+IF(AN200="Ano",IF(AM200="",0,((30/(AL200*$F200)*(AL200*$F200-AM200))/30)),0)+IF(AQ200="Ano",IF(AP200="",0,((30/(AO200*$F200)*(AO200*$F200-AP200))/30)),0)+IF(AT200="Ano",IF(AS200="",0,((30/(AR200*$F200)*(AR200*$F200-AS200))/30)),0)+IF(AW200="Ano",IF(AV200="",0,((30/(AU200*$F200)*(AU200*$F200-AV200))/30)),0)+IF(AZ200="Ano",IF(AY200="",0,((30/(AX200*$F200)*(AX200*$F200-AY200))/30)),0)+IF(BC200="Ano",IF(BB200="",0,((30/(BA200*$F200)*(BA200*$F200-BB200))/30)),0)+IF(BF200="Ano",IF(BE200="",0,((30/(BD200*$F200)*(BD200*$F200-BE200))/30)),0)+IF(BI200="Ano",IF(BH200="",0,((30/(BG200*$F200)*(BG200*$F200-BH200))/30)),0)+IF(BL200="Ano",IF(BK200="",0,((30/(BJ200*$F200)*(BJ200*$F200-BK200))/30)),0)&gt;($M200-1),($M200-1),IF(AE200="Ano",IF(AD200="",0,((30/(AC200*$F200)*(AC200*$F200-AD200))/30)),0)+IF(AH200="Ano",IF(AG200="",0,((30/(AF200*$F200)*(AF200*$F200-AG200))/30)),0)+IF(AK200="Ano",IF(AJ200="",0,((30/(AI200*$F200)*(AI200*$F200-AJ200))/30)),0)+IF(AN200="Ano",IF(AM200="",0,((30/(AL200*$F200)*(AL200*$F200-AM200))/30)),0)+IF(AQ200="Ano",IF(AP200="",0,((30/(AO200*$F200)*(AO200*$F200-AP200))/30)),0)+IF(AT200="Ano",IF(AS200="",0,((30/(AR200*$F200)*(AR200*$F200-AS200))/30)),0)+IF(AW200="Ano",IF(AV200="",0,((30/(AU200*$F200)*(AU200*$F200-AV200))/30)),0)+IF(AZ200="Ano",IF(AY200="",0,((30/(AX200*$F200)*(AX200*$F200-AY200))/30)),0)+IF(BC200="Ano",IF(BB200="",0,((30/(BA200*$F200)*(BA200*$F200-BB200))/30)),0)+IF(BF200="Ano",IF(BE200="",0,((30/(BD200*$F200)*(BD200*$F200-BE200))/30)),0)+IF(BI200="Ano",IF(BH200="",0,((30/(BG200*$F200)*(BG200*$F200-BH200))/30)),0)+IF(BL200="Ano",IF(BK200="",0,((30/(BJ200*$F200)*(BJ200*$F200-BK200))/30)),0)))),0.01)</f>
        <v>0</v>
      </c>
      <c r="BP200" s="281">
        <f t="shared" ref="BP200:BP205" si="228">ROUND(BO200*$N200,2)</f>
        <v>0</v>
      </c>
      <c r="BQ200" s="1"/>
      <c r="BR200" s="1"/>
      <c r="BS200" s="174">
        <v>160</v>
      </c>
      <c r="BT200" s="573"/>
      <c r="BU200" s="175"/>
      <c r="BV200" s="174">
        <v>160</v>
      </c>
      <c r="BW200" s="573"/>
      <c r="BX200" s="175"/>
      <c r="BY200" s="174">
        <v>160</v>
      </c>
      <c r="BZ200" s="573"/>
      <c r="CA200" s="175"/>
      <c r="CB200" s="174">
        <v>160</v>
      </c>
      <c r="CC200" s="573"/>
      <c r="CD200" s="175"/>
      <c r="CE200" s="174">
        <v>160</v>
      </c>
      <c r="CF200" s="573"/>
      <c r="CG200" s="175"/>
      <c r="CH200" s="174">
        <v>160</v>
      </c>
      <c r="CI200" s="573"/>
      <c r="CJ200" s="175"/>
      <c r="CK200" s="174">
        <v>160</v>
      </c>
      <c r="CL200" s="573"/>
      <c r="CM200" s="175"/>
      <c r="CN200" s="174">
        <v>160</v>
      </c>
      <c r="CO200" s="573"/>
      <c r="CP200" s="175"/>
      <c r="CQ200" s="174">
        <v>160</v>
      </c>
      <c r="CR200" s="573"/>
      <c r="CS200" s="175"/>
      <c r="CT200" s="174">
        <v>160</v>
      </c>
      <c r="CU200" s="573"/>
      <c r="CV200" s="175"/>
      <c r="CW200" s="174">
        <v>160</v>
      </c>
      <c r="CX200" s="573"/>
      <c r="CY200" s="175"/>
      <c r="CZ200" s="174">
        <v>160</v>
      </c>
      <c r="DA200" s="573"/>
      <c r="DB200" s="175"/>
      <c r="DC200" s="278">
        <f t="shared" ref="DC200:DC205" si="229">FLOOR(IF($Z200="Ne",0,IF(IF(BT200="",0,((30/(BS200*$F200)*(BS200*$F200-BT200))/30))+IF(BW200="",0,((30/(BV200*$F200)*(BV200*$F200-BW200))/30))+IF(BZ200="",0,((30/(BY200*$F200)*(BY200*$F200-BZ200))/30))+IF(CC200="",0,((30/(CB200*$F200)*(CB200*$F200-CC200))/30))+IF(CF200="",0,((30/(CE200*$F200)*(CE200*$F200-CF200))/30))+IF(CI200="",0,((30/(CH200*$F200)*(CH200*$F200-CI200))/30))+IF(CL200="",0,((30/(CK200*$F200)*(CK200*$F200-CL200))/30))+IF(CO200="",0,((30/(CN200*$F200)*(CN200*$F200-CO200))/30))+IF(CR200="",0,((30/(CQ200*$F200)*(CQ200*$F200-CR200))/30))+IF(CU200="",0,((30/(CT200*$F200)*(CT200*$F200-CU200))/30))+IF(CX200="",0,((30/(CW200*$F200)*(CW200*$F200-CX200))/30))+IF(DA200="",0,((30/(CZ200*$F200)*(CZ200*$F200-DA200))/30))&gt;($E200-1-$BM200),$E200-1-$BM200,IF(BT200="",0,((30/(BS200*$F200)*(BS200*$F200-BT200))/30))+IF(BW200="",0,((30/(BV200*$F200)*(BV200*$F200-BW200))/30))+IF(BZ200="",0,((30/(BY200*$F200)*(BY200*$F200-BZ200))/30))+IF(CC200="",0,((30/(CB200*$F200)*(CB200*$F200-CC200))/30))+IF(CF200="",0,((30/(CE200*$F200)*(CE200*$F200-CF200))/30))+IF(CI200="",0,((30/(CH200*$F200)*(CH200*$F200-CI200))/30))+IF(CL200="",0,((30/(CK200*$F200)*(CK200*$F200-CL200))/30))+IF(CO200="",0,((30/(CN200*$F200)*(CN200*$F200-CO200))/30))+IF(CR200="",0,((30/(CQ200*$F200)*(CQ200*$F200-CR200))/30))+IF(CU200="",0,((30/(CT200*$F200)*(CT200*$F200-CU200))/30))+IF(CX200="",0,((30/(CW200*$F200)*(CW200*$F200-CX200))/30))+IF(DA200="",0,((30/(CZ200*$F200)*(CZ200*$F200-DA200))/30)))),0.01)</f>
        <v>0</v>
      </c>
      <c r="DD200" s="279">
        <f t="shared" ref="DD200:DD205" si="230">ROUND(DC200*$I200,2)</f>
        <v>0</v>
      </c>
      <c r="DE200" s="280">
        <f t="shared" ref="DE200:DE205" si="231">FLOOR(IF($Z200="Ne",0,IF(OR($M200=0,$M200=""),0,IF(IF(BU200="Ano",IF(BT200="",0,((30/(BS200*$F200)*(BS200*$F200-BT200))/30)),0)+IF(BX200="Ano",IF(BW200="",0,((30/(BV200*$F200)*(BV200*$F200-BW200))/30)),0)+IF(CA200="Ano",IF(BZ200="",0,((30/(BY200*$F200)*(BY200*$F200-BZ200))/30)),0)+IF(CD200="Ano",IF(CC200="",0,((30/(CB200*$F200)*(CB200*$F200-CC200))/30)),0)+IF(CG200="Ano",IF(CF200="",0,((30/(CE200*$F200)*(CE200*$F200-CF200))/30)),0)+IF(CJ200="Ano",IF(CI200="",0,((30/(CH200*$F200)*(CH200*$F200-CI200))/30)),0)+IF(CM200="Ano",IF(CL200="",0,((30/(CK200*$F200)*(CK200*$F200-CL200))/30)),0)+IF(CP200="Ano",IF(CO200="",0,((30/(CN200*$F200)*(CN200*$F200-CO200))/30)),0)+IF(CS200="Ano",IF(CR200="",0,((30/(CQ200*$F200)*(CQ200*$F200-CR200))/30)),0)+IF(CV200="Ano",IF(CU200="",0,((30/(CT200*$F200)*(CT200*$F200-CU200))/30)),0)+IF(CY200="Ano",IF(CX200="",0,((30/(CW200*$F200)*(CW200*$F200-CX200))/30)),0)+IF(DB200="Ano",IF(DA200="",0,((30/(CZ200*$F200)*(CZ200*$F200-DA200))/30)),0)&gt;($M200-1-$BO200),($M200-1-$BO200),IF(BU200="Ano",IF(BT200="",0,((30/(BS200*$F200)*(BS200*$F200-BT200))/30)),0)+IF(BX200="Ano",IF(BW200="",0,((30/(BV200*$F200)*(BV200*$F200-BW200))/30)),0)+IF(CA200="Ano",IF(BZ200="",0,((30/(BY200*$F200)*(BY200*$F200-BZ200))/30)),0)+IF(CD200="Ano",IF(CC200="",0,((30/(CB200*$F200)*(CB200*$F200-CC200))/30)),0)+IF(CG200="Ano",IF(CF200="",0,((30/(CE200*$F200)*(CE200*$F200-CF200))/30)),0)+IF(CJ200="Ano",IF(CI200="",0,((30/(CH200*$F200)*(CH200*$F200-CI200))/30)),0)+IF(CM200="Ano",IF(CL200="",0,((30/(CK200*$F200)*(CK200*$F200-CL200))/30)),0)+IF(CP200="Ano",IF(CO200="",0,((30/(CN200*$F200)*(CN200*$F200-CO200))/30)),0)+IF(CS200="Ano",IF(CR200="",0,((30/(CQ200*$F200)*(CQ200*$F200-CR200))/30)),0)+IF(CV200="Ano",IF(CU200="",0,((30/(CT200*$F200)*(CT200*$F200-CU200))/30)),0)+IF(CY200="Ano",IF(CX200="",0,((30/(CW200*$F200)*(CW200*$F200-CX200))/30)),0)+IF(DB200="Ano",IF(DA200="",0,((30/(CZ200*$F200)*(CZ200*$F200-DA200))/30)),0)))),0.01)</f>
        <v>0</v>
      </c>
      <c r="DF200" s="281">
        <f t="shared" ref="DF200:DF205" si="232">ROUND(DE200*$N200,2)</f>
        <v>0</v>
      </c>
      <c r="DG200" s="1"/>
      <c r="DH200" s="1"/>
      <c r="DI200" s="174">
        <v>160</v>
      </c>
      <c r="DJ200" s="573"/>
      <c r="DK200" s="175"/>
      <c r="DL200" s="174">
        <v>160</v>
      </c>
      <c r="DM200" s="573"/>
      <c r="DN200" s="175"/>
      <c r="DO200" s="174">
        <v>160</v>
      </c>
      <c r="DP200" s="573"/>
      <c r="DQ200" s="175"/>
      <c r="DR200" s="174">
        <v>160</v>
      </c>
      <c r="DS200" s="573"/>
      <c r="DT200" s="175"/>
      <c r="DU200" s="174">
        <v>160</v>
      </c>
      <c r="DV200" s="573"/>
      <c r="DW200" s="175"/>
      <c r="DX200" s="174">
        <v>160</v>
      </c>
      <c r="DY200" s="573"/>
      <c r="DZ200" s="175"/>
      <c r="EA200" s="174">
        <v>160</v>
      </c>
      <c r="EB200" s="573"/>
      <c r="EC200" s="175"/>
      <c r="ED200" s="174">
        <v>160</v>
      </c>
      <c r="EE200" s="573"/>
      <c r="EF200" s="175"/>
      <c r="EG200" s="174">
        <v>160</v>
      </c>
      <c r="EH200" s="573"/>
      <c r="EI200" s="175"/>
      <c r="EJ200" s="174">
        <v>160</v>
      </c>
      <c r="EK200" s="573"/>
      <c r="EL200" s="175"/>
      <c r="EM200" s="174">
        <v>160</v>
      </c>
      <c r="EN200" s="573"/>
      <c r="EO200" s="175"/>
      <c r="EP200" s="174">
        <v>160</v>
      </c>
      <c r="EQ200" s="573"/>
      <c r="ER200" s="175"/>
      <c r="ES200" s="278">
        <f t="shared" ref="ES200:ES205" si="233">FLOOR(IF($Z200="Ne",0,IF(IF(DJ200="",0,((30/(DI200*$F200)*(DI200*$F200-DJ200))/30))+IF(DM200="",0,((30/(DL200*$F200)*(DL200*$F200-DM200))/30))+IF(DP200="",0,((30/(DO200*$F200)*(DO200*$F200-DP200))/30))+IF(DS200="",0,((30/(DR200*$F200)*(DR200*$F200-DS200))/30))+IF(DV200="",0,((30/(DU200*$F200)*(DU200*$F200-DV200))/30))+IF(DY200="",0,((30/(DX200*$F200)*(DX200*$F200-DY200))/30))+IF(EB200="",0,((30/(EA200*$F200)*(EA200*$F200-EB200))/30))+IF(EE200="",0,((30/(ED200*$F200)*(ED200*$F200-EE200))/30))+IF(EH200="",0,((30/(EG200*$F200)*(EG200*$F200-EH200))/30))+IF(EK200="",0,((30/(EJ200*$F200)*(EJ200*$F200-EK200))/30))+IF(EN200="",0,((30/(EM200*$F200)*(EM200*$F200-EN200))/30))+IF(EQ200="",0,((30/(EP200*$F200)*(EP200*$F200-EQ200))/30))&gt;($E200-1-$BM200-$DC200),$E200-1-$BM200-$DC200,IF(DJ200="",0,((30/(DI200*$F200)*(DI200*$F200-DJ200))/30))+IF(DM200="",0,((30/(DL200*$F200)*(DL200*$F200-DM200))/30))+IF(DP200="",0,((30/(DO200*$F200)*(DO200*$F200-DP200))/30))+IF(DS200="",0,((30/(DR200*$F200)*(DR200*$F200-DS200))/30))+IF(DV200="",0,((30/(DU200*$F200)*(DU200*$F200-DV200))/30))+IF(DY200="",0,((30/(DX200*$F200)*(DX200*$F200-DY200))/30))+IF(EB200="",0,((30/(EA200*$F200)*(EA200*$F200-EB200))/30))+IF(EE200="",0,((30/(ED200*$F200)*(ED200*$F200-EE200))/30))+IF(EH200="",0,((30/(EG200*$F200)*(EG200*$F200-EH200))/30))+IF(EK200="",0,((30/(EJ200*$F200)*(EJ200*$F200-EK200))/30))+IF(EN200="",0,((30/(EM200*$F200)*(EM200*$F200-EN200))/30))+IF(EQ200="",0,((30/(EP200*$F200)*(EP200*$F200-EQ200))/30)))),0.01)</f>
        <v>0</v>
      </c>
      <c r="ET200" s="279">
        <f t="shared" ref="ET200:ET205" si="234">ROUND(ES200*$I200,2)</f>
        <v>0</v>
      </c>
      <c r="EU200" s="280">
        <f t="shared" ref="EU200:EU205" si="235">FLOOR(IF($Z200="Ne",0,IF(OR($M200=0,$M200=""),0,IF(IF(DK200="Ano",IF(DJ200="",0,((30/(DI200*$F200)*(DI200*$F200-DJ200))/30)),0)+IF(DN200="Ano",IF(DM200="",0,((30/(DL200*$F200)*(DL200*$F200-DM200))/30)),0)+IF(DQ200="Ano",IF(DP200="",0,((30/(DO200*$F200)*(DO200*$F200-DP200))/30)),0)+IF(DT200="Ano",IF(DS200="",0,((30/(DR200*$F200)*(DR200*$F200-DS200))/30)),0)+IF(DW200="Ano",IF(DV200="",0,((30/(DU200*$F200)*(DU200*$F200-DV200))/30)),0)+IF(DZ200="Ano",IF(DY200="",0,((30/(DX200*$F200)*(DX200*$F200-DY200))/30)),0)+IF(EC200="Ano",IF(EB200="",0,((30/(EA200*$F200)*(EA200*$F200-EB200))/30)),0)+IF(EF200="Ano",IF(EE200="",0,((30/(ED200*$F200)*(ED200*$F200-EE200))/30)),0)+IF(EI200="Ano",IF(EH200="",0,((30/(EG200*$F200)*(EG200*$F200-EH200))/30)),0)+IF(EL200="Ano",IF(EK200="",0,((30/(EJ200*$F200)*(EJ200*$F200-EK200))/30)),0)+IF(EO200="Ano",IF(EN200="",0,((30/(EM200*$F200)*(EM200*$F200-EN200))/30)),0)+IF(ER200="Ano",IF(EQ200="",0,((30/(EP200*$F200)*(EP200*$F200-EQ200))/30)),0)&gt;($M200-1-$BO200-$DE200),($M200-1-$BO200-$DE200),IF(DK200="Ano",IF(DJ200="",0,((30/(DI200*$F200)*(DI200*$F200-DJ200))/30)),0)+IF(DN200="Ano",IF(DM200="",0,((30/(DL200*$F200)*(DL200*$F200-DM200))/30)),0)+IF(DQ200="Ano",IF(DP200="",0,((30/(DO200*$F200)*(DO200*$F200-DP200))/30)),0)+IF(DT200="Ano",IF(DS200="",0,((30/(DR200*$F200)*(DR200*$F200-DS200))/30)),0)+IF(DW200="Ano",IF(DV200="",0,((30/(DU200*$F200)*(DU200*$F200-DV200))/30)),0)+IF(DZ200="Ano",IF(DY200="",0,((30/(DX200*$F200)*(DX200*$F200-DY200))/30)),0)+IF(EC200="Ano",IF(EB200="",0,((30/(EA200*$F200)*(EA200*$F200-EB200))/30)),0)+IF(EF200="Ano",IF(EE200="",0,((30/(ED200*$F200)*(ED200*$F200-EE200))/30)),0)+IF(EI200="Ano",IF(EH200="",0,((30/(EG200*$F200)*(EG200*$F200-EH200))/30)),0)+IF(EL200="Ano",IF(EK200="",0,((30/(EJ200*$F200)*(EJ200*$F200-EK200))/30)),0)+IF(EO200="Ano",IF(EN200="",0,((30/(EM200*$F200)*(EM200*$F200-EN200))/30)),0)+IF(ER200="Ano",IF(EQ200="",0,((30/(EP200*$F200)*(EP200*$F200-EQ200))/30)),0)))),0.01)</f>
        <v>0</v>
      </c>
      <c r="EV200" s="281">
        <f t="shared" ref="EV200:EV205" si="236">ROUND(EU200*$N200,2)</f>
        <v>0</v>
      </c>
      <c r="EW200" s="1"/>
      <c r="EX200" s="1"/>
      <c r="EY200" s="174">
        <v>160</v>
      </c>
      <c r="EZ200" s="573"/>
      <c r="FA200" s="175"/>
      <c r="FB200" s="174">
        <v>160</v>
      </c>
      <c r="FC200" s="573"/>
      <c r="FD200" s="175"/>
      <c r="FE200" s="174">
        <v>160</v>
      </c>
      <c r="FF200" s="573"/>
      <c r="FG200" s="175"/>
      <c r="FH200" s="174">
        <v>160</v>
      </c>
      <c r="FI200" s="573"/>
      <c r="FJ200" s="175"/>
      <c r="FK200" s="174">
        <v>160</v>
      </c>
      <c r="FL200" s="573"/>
      <c r="FM200" s="175"/>
      <c r="FN200" s="174">
        <v>160</v>
      </c>
      <c r="FO200" s="573"/>
      <c r="FP200" s="175"/>
      <c r="FQ200" s="174">
        <v>160</v>
      </c>
      <c r="FR200" s="573"/>
      <c r="FS200" s="175"/>
      <c r="FT200" s="174">
        <v>160</v>
      </c>
      <c r="FU200" s="573"/>
      <c r="FV200" s="175"/>
      <c r="FW200" s="174">
        <v>160</v>
      </c>
      <c r="FX200" s="573"/>
      <c r="FY200" s="175"/>
      <c r="FZ200" s="174">
        <v>160</v>
      </c>
      <c r="GA200" s="573"/>
      <c r="GB200" s="175"/>
      <c r="GC200" s="174">
        <v>160</v>
      </c>
      <c r="GD200" s="573"/>
      <c r="GE200" s="175"/>
      <c r="GF200" s="174">
        <v>160</v>
      </c>
      <c r="GG200" s="573"/>
      <c r="GH200" s="175"/>
      <c r="GI200" s="278">
        <f t="shared" ref="GI200:GI205" si="237">FLOOR(IF($Z200="Ne",0,IF(IF(EZ200="",0,((30/(EY200*$F200)*(EY200*$F200-EZ200))/30))+IF(FC200="",0,((30/(FB200*$F200)*(FB200*$F200-FC200))/30))+IF(FF200="",0,((30/(FE200*$F200)*(FE200*$F200-FF200))/30))+IF(FI200="",0,((30/(FH200*$F200)*(FH200*$F200-FI200))/30))+IF(FL200="",0,((30/(FK200*$F200)*(FK200*$F200-FL200))/30))+IF(FO200="",0,((30/(FN200*$F200)*(FN200*$F200-FO200))/30))+IF(FR200="",0,((30/(FQ200*$F200)*(FQ200*$F200-FR200))/30))+IF(FU200="",0,((30/(FT200*$F200)*(FT200*$F200-FU200))/30))+IF(FX200="",0,((30/(FW200*$F200)*(FW200*$F200-FX200))/30))+IF(GA200="",0,((30/(FZ200*$F200)*(FZ200*$F200-GA200))/30))+IF(GD200="",0,((30/(GC200*$F200)*(GC200*$F200-GD200))/30))+IF(GG200="",0,((30/(GF200*$F200)*(GF200*$F200-GG200))/30))&gt;($E200-1-$BM200-$DC200-$ES200),$E200-1-$BM200-$DC200-$ES200,IF(EZ200="",0,((30/(EY200*$F200)*(EY200*$F200-EZ200))/30))+IF(FC200="",0,((30/(FB200*$F200)*(FB200*$F200-FC200))/30))+IF(FF200="",0,((30/(FE200*$F200)*(FE200*$F200-FF200))/30))+IF(FI200="",0,((30/(FH200*$F200)*(FH200*$F200-FI200))/30))+IF(FL200="",0,((30/(FK200*$F200)*(FK200*$F200-FL200))/30))+IF(FO200="",0,((30/(FN200*$F200)*(FN200*$F200-FO200))/30))+IF(FR200="",0,((30/(FQ200*$F200)*(FQ200*$F200-FR200))/30))+IF(FU200="",0,((30/(FT200*$F200)*(FT200*$F200-FU200))/30))+IF(FX200="",0,((30/(FW200*$F200)*(FW200*$F200-FX200))/30))+IF(GA200="",0,((30/(FZ200*$F200)*(FZ200*$F200-GA200))/30))+IF(GD200="",0,((30/(GC200*$F200)*(GC200*$F200-GD200))/30))+IF(GG200="",0,((30/(GF200*$F200)*(GF200*$F200-GG200))/30)))),0.01)</f>
        <v>0</v>
      </c>
      <c r="GJ200" s="279">
        <f t="shared" ref="GJ200:GJ205" si="238">ROUND(GI200*$I200,2)</f>
        <v>0</v>
      </c>
      <c r="GK200" s="280">
        <f t="shared" ref="GK200:GK205" si="239">FLOOR(IF($Z200="Ne",0,IF(OR($M200=0,$M200=""),0,IF(IF(FA200="Ano",IF(EZ200="",0,((30/(EY200*$F200)*(EY200*$F200-EZ200))/30)),0)+IF(FD200="Ano",IF(FC200="",0,((30/(FB200*$F200)*(FB200*$F200-FC200))/30)),0)+IF(FG200="Ano",IF(FF200="",0,((30/(FE200*$F200)*(FE200*$F200-FF200))/30)),0)+IF(FJ200="Ano",IF(FI200="",0,((30/(FH200*$F200)*(FH200*$F200-FI200))/30)),0)+IF(FM200="Ano",IF(FL200="",0,((30/(FK200*$F200)*(FK200*$F200-FL200))/30)),0)+IF(FP200="Ano",IF(FO200="",0,((30/(FN200*$F200)*(FN200*$F200-FO200))/30)),0)+IF(FS200="Ano",IF(FR200="",0,((30/(FQ200*$F200)*(FQ200*$F200-FR200))/30)),0)+IF(FV200="Ano",IF(FU200="",0,((30/(FT200*$F200)*(FT200*$F200-FU200))/30)),0)+IF(FY200="Ano",IF(FX200="",0,((30/(FW200*$F200)*(FW200*$F200-FX200))/30)),0)+IF(GB200="Ano",IF(GA200="",0,((30/(FZ200*$F200)*(FZ200*$F200-GA200))/30)),0)+IF(GE200="Ano",IF(GD200="",0,((30/(GC200*$F200)*(GC200*$F200-GD200))/30)),0)+IF(GH200="Ano",IF(GG200="",0,((30/(GF200*$F200)*(GF200*$F200-GG200))/30)),0)&gt;($M200-1-$BO200-$DE200-$EU200),($M200-1-$BO200-$DE200-$EU200),IF(FA200="Ano",IF(EZ200="",0,((30/(EY200*$F200)*(EY200*$F200-EZ200))/30)),0)+IF(FD200="Ano",IF(FC200="",0,((30/(FB200*$F200)*(FB200*$F200-FC200))/30)),0)+IF(FG200="Ano",IF(FF200="",0,((30/(FE200*$F200)*(FE200*$F200-FF200))/30)),0)+IF(FJ200="Ano",IF(FI200="",0,((30/(FH200*$F200)*(FH200*$F200-FI200))/30)),0)+IF(FM200="Ano",IF(FL200="",0,((30/(FK200*$F200)*(FK200*$F200-FL200))/30)),0)+IF(FP200="Ano",IF(FO200="",0,((30/(FN200*$F200)*(FN200*$F200-FO200))/30)),0)+IF(FS200="Ano",IF(FR200="",0,((30/(FQ200*$F200)*(FQ200*$F200-FR200))/30)),0)+IF(FV200="Ano",IF(FU200="",0,((30/(FT200*$F200)*(FT200*$F200-FU200))/30)),0)+IF(FY200="Ano",IF(FX200="",0,((30/(FW200*$F200)*(FW200*$F200-FX200))/30)),0)+IF(GB200="Ano",IF(GA200="",0,((30/(FZ200*$F200)*(FZ200*$F200-GA200))/30)),0)+IF(GE200="Ano",IF(GD200="",0,((30/(GC200*$F200)*(GC200*$F200-GD200))/30)),0)+IF(GH200="Ano",IF(GG200="",0,((30/(GF200*$F200)*(GF200*$F200-GG200))/30)),0)))),0.01)</f>
        <v>0</v>
      </c>
      <c r="GL200" s="281">
        <f t="shared" ref="GL200:GL205" si="240">ROUND(GK200*$N200,2)</f>
        <v>0</v>
      </c>
      <c r="GM200" s="1"/>
      <c r="GN200" s="1"/>
      <c r="GO200" s="174">
        <v>160</v>
      </c>
      <c r="GP200" s="573"/>
      <c r="GQ200" s="175"/>
      <c r="GR200" s="174">
        <v>160</v>
      </c>
      <c r="GS200" s="573"/>
      <c r="GT200" s="175"/>
      <c r="GU200" s="174">
        <v>160</v>
      </c>
      <c r="GV200" s="573"/>
      <c r="GW200" s="175"/>
      <c r="GX200" s="174">
        <v>160</v>
      </c>
      <c r="GY200" s="573"/>
      <c r="GZ200" s="175"/>
      <c r="HA200" s="174">
        <v>160</v>
      </c>
      <c r="HB200" s="573"/>
      <c r="HC200" s="175"/>
      <c r="HD200" s="174">
        <v>160</v>
      </c>
      <c r="HE200" s="573"/>
      <c r="HF200" s="175"/>
      <c r="HG200" s="174">
        <v>160</v>
      </c>
      <c r="HH200" s="573"/>
      <c r="HI200" s="175"/>
      <c r="HJ200" s="174">
        <v>160</v>
      </c>
      <c r="HK200" s="573"/>
      <c r="HL200" s="175"/>
      <c r="HM200" s="174">
        <v>160</v>
      </c>
      <c r="HN200" s="573"/>
      <c r="HO200" s="175"/>
      <c r="HP200" s="174">
        <v>160</v>
      </c>
      <c r="HQ200" s="573"/>
      <c r="HR200" s="175"/>
      <c r="HS200" s="174">
        <v>160</v>
      </c>
      <c r="HT200" s="573"/>
      <c r="HU200" s="175"/>
      <c r="HV200" s="174">
        <v>160</v>
      </c>
      <c r="HW200" s="573"/>
      <c r="HX200" s="175"/>
      <c r="HY200" s="278">
        <f t="shared" ref="HY200:HY205" si="241">FLOOR(IF($Z200="Ne",0,IF(IF(GP200="",0,((30/(GO200*$F200)*(GO200*$F200-GP200))/30))+IF(GS200="",0,((30/(GR200*$F200)*(GR200*$F200-GS200))/30))+IF(GV200="",0,((30/(GU200*$F200)*(GU200*$F200-GV200))/30))+IF(GY200="",0,((30/(GX200*$F200)*(GX200*$F200-GY200))/30))+IF(HB200="",0,((30/(HA200*$F200)*(HA200*$F200-HB200))/30))+IF(HE200="",0,((30/(HD200*$F200)*(HD200*$F200-HE200))/30))+IF(HH200="",0,((30/(HG200*$F200)*(HG200*$F200-HH200))/30))+IF(HK200="",0,((30/(HJ200*$F200)*(HJ200*$F200-HK200))/30))+IF(HN200="",0,((30/(HM200*$F200)*(HM200*$F200-HN200))/30))+IF(HQ200="",0,((30/(HP200*$F200)*(HP200*$F200-HQ200))/30))+IF(HT200="",0,((30/(HS200*$F200)*(HS200*$F200-HT200))/30))+IF(HW200="",0,((30/(HV200*$F200)*(HV200*$F200-HW200))/30))&gt;($E200-1-$BM200-$DC200-$ES200-$GI200),$E200-1-$BM200-$DC200-$ES200-$GI200,IF(GP200="",0,((30/(GO200*$F200)*(GO200*$F200-GP200))/30))+IF(GS200="",0,((30/(GR200*$F200)*(GR200*$F200-GS200))/30))+IF(GV200="",0,((30/(GU200*$F200)*(GU200*$F200-GV200))/30))+IF(GY200="",0,((30/(GX200*$F200)*(GX200*$F200-GY200))/30))+IF(HB200="",0,((30/(HA200*$F200)*(HA200*$F200-HB200))/30))+IF(HE200="",0,((30/(HD200*$F200)*(HD200*$F200-HE200))/30))+IF(HH200="",0,((30/(HG200*$F200)*(HG200*$F200-HH200))/30))+IF(HK200="",0,((30/(HJ200*$F200)*(HJ200*$F200-HK200))/30))+IF(HN200="",0,((30/(HM200*$F200)*(HM200*$F200-HN200))/30))+IF(HQ200="",0,((30/(HP200*$F200)*(HP200*$F200-HQ200))/30))+IF(HT200="",0,((30/(HS200*$F200)*(HS200*$F200-HT200))/30))+IF(HW200="",0,((30/(HV200*$F200)*(HV200*$F200-HW200))/30)))),0.01)</f>
        <v>0</v>
      </c>
      <c r="HZ200" s="279">
        <f t="shared" ref="HZ200:HZ205" si="242">ROUND(HY200*$I200,2)</f>
        <v>0</v>
      </c>
      <c r="IA200" s="280">
        <f t="shared" ref="IA200:IA205" si="243">FLOOR(IF($Z200="Ne",0,IF(OR($M200=0,$M200=""),0,IF(IF(GQ200="Ano",IF(GP200="",0,((30/(GO200*$F200)*(GO200*$F200-GP200))/30)),0)+IF(GT200="Ano",IF(GS200="",0,((30/(GR200*$F200)*(GR200*$F200-GS200))/30)),0)+IF(GW200="Ano",IF(GV200="",0,((30/(GU200*$F200)*(GU200*$F200-GV200))/30)),0)+IF(GZ200="Ano",IF(GY200="",0,((30/(GX200*$F200)*(GX200*$F200-GY200))/30)),0)+IF(HC200="Ano",IF(HB200="",0,((30/(HA200*$F200)*(HA200*$F200-HB200))/30)),0)+IF(HF200="Ano",IF(HE200="",0,((30/(HD200*$F200)*(HD200*$F200-HE200))/30)),0)+IF(HI200="Ano",IF(HH200="",0,((30/(HG200*$F200)*(HG200*$F200-HH200))/30)),0)+IF(HL200="Ano",IF(HK200="",0,((30/(HJ200*$F200)*(HJ200*$F200-HK200))/30)),0)+IF(HO200="Ano",IF(HN200="",0,((30/(HM200*$F200)*(HM200*$F200-HN200))/30)),0)+IF(HR200="Ano",IF(HQ200="",0,((30/(HP200*$F200)*(HP200*$F200-HQ200))/30)),0)+IF(HU200="Ano",IF(HT200="",0,((30/(HS200*$F200)*(HS200*$F200-HT200))/30)),0)+IF(HX200="Ano",IF(HW200="",0,((30/(HV200*$F200)*(HV200*$F200-HW200))/30)),0)&gt;($M200-1-$BO200-$DE200-$EU200-$GK200),($M200-1-$BO200-$DE200-$EU200-$GK200),IF(GQ200="Ano",IF(GP200="",0,((30/(GO200*$F200)*(GO200*$F200-GP200))/30)),0)+IF(GT200="Ano",IF(GS200="",0,((30/(GR200*$F200)*(GR200*$F200-GS200))/30)),0)+IF(GW200="Ano",IF(GV200="",0,((30/(GU200*$F200)*(GU200*$F200-GV200))/30)),0)+IF(GZ200="Ano",IF(GY200="",0,((30/(GX200*$F200)*(GX200*$F200-GY200))/30)),0)+IF(HC200="Ano",IF(HB200="",0,((30/(HA200*$F200)*(HA200*$F200-HB200))/30)),0)+IF(HF200="Ano",IF(HE200="",0,((30/(HD200*$F200)*(HD200*$F200-HE200))/30)),0)+IF(HI200="Ano",IF(HH200="",0,((30/(HG200*$F200)*(HG200*$F200-HH200))/30)),0)+IF(HL200="Ano",IF(HK200="",0,((30/(HJ200*$F200)*(HJ200*$F200-HK200))/30)),0)+IF(HO200="Ano",IF(HN200="",0,((30/(HM200*$F200)*(HM200*$F200-HN200))/30)),0)+IF(HR200="Ano",IF(HQ200="",0,((30/(HP200*$F200)*(HP200*$F200-HQ200))/30)),0)+IF(HU200="Ano",IF(HT200="",0,((30/(HS200*$F200)*(HS200*$F200-HT200))/30)),0)+IF(HX200="Ano",IF(HW200="",0,((30/(HV200*$F200)*(HV200*$F200-HW200))/30)),0)))),0.01)</f>
        <v>0</v>
      </c>
      <c r="IB200" s="281">
        <f t="shared" ref="IB200:IB205" si="244">ROUND(IA200*$N200,2)</f>
        <v>0</v>
      </c>
      <c r="IC200" s="1"/>
      <c r="ID200" s="1"/>
      <c r="IE200" s="174">
        <v>160</v>
      </c>
      <c r="IF200" s="573"/>
      <c r="IG200" s="175"/>
      <c r="IH200" s="174">
        <v>160</v>
      </c>
      <c r="II200" s="573"/>
      <c r="IJ200" s="175"/>
      <c r="IK200" s="174">
        <v>160</v>
      </c>
      <c r="IL200" s="573"/>
      <c r="IM200" s="175"/>
      <c r="IN200" s="174">
        <v>160</v>
      </c>
      <c r="IO200" s="573"/>
      <c r="IP200" s="175"/>
      <c r="IQ200" s="174">
        <v>160</v>
      </c>
      <c r="IR200" s="573"/>
      <c r="IS200" s="175"/>
      <c r="IT200" s="174">
        <v>160</v>
      </c>
      <c r="IU200" s="573"/>
      <c r="IV200" s="175"/>
      <c r="IW200" s="174">
        <v>160</v>
      </c>
      <c r="IX200" s="573"/>
      <c r="IY200" s="175"/>
      <c r="IZ200" s="174">
        <v>160</v>
      </c>
      <c r="JA200" s="573"/>
      <c r="JB200" s="175"/>
      <c r="JC200" s="174">
        <v>160</v>
      </c>
      <c r="JD200" s="573"/>
      <c r="JE200" s="175"/>
      <c r="JF200" s="174">
        <v>160</v>
      </c>
      <c r="JG200" s="573"/>
      <c r="JH200" s="175"/>
      <c r="JI200" s="174">
        <v>160</v>
      </c>
      <c r="JJ200" s="573"/>
      <c r="JK200" s="175"/>
      <c r="JL200" s="174">
        <v>160</v>
      </c>
      <c r="JM200" s="573"/>
      <c r="JN200" s="175"/>
      <c r="JO200" s="278">
        <f t="shared" ref="JO200:JO205" si="245">FLOOR(IF($Z200="Ne",0,IF(IF(IF200="",0,((30/(IE200*$F200)*(IE200*$F200-IF200))/30))+IF(II200="",0,((30/(IH200*$F200)*(IH200*$F200-II200))/30))+IF(IL200="",0,((30/(IK200*$F200)*(IK200*$F200-IL200))/30))+IF(IO200="",0,((30/(IN200*$F200)*(IN200*$F200-IO200))/30))+IF(IR200="",0,((30/(IQ200*$F200)*(IQ200*$F200-IR200))/30))+IF(IU200="",0,((30/(IT200*$F200)*(IT200*$F200-IU200))/30))+IF(IX200="",0,((30/(IW200*$F200)*(IW200*$F200-IX200))/30))+IF(JA200="",0,((30/(IZ200*$F200)*(IZ200*$F200-JA200))/30))+IF(JD200="",0,((30/(JC200*$F200)*(JC200*$F200-JD200))/30))+IF(JG200="",0,((30/(JF200*$F200)*(JF200*$F200-JG200))/30))+IF(JJ200="",0,((30/(JI200*$F200)*(JI200*$F200-JJ200))/30))+IF(JM200="",0,((30/(JL200*$F200)*(JL200*$F200-JM200))/30))&gt;($E200-1-$BM200-$DC200-$ES200-$GI200-$HY200),$E200-1-$BM200-$DC200-$ES200-$GI200-$HY200,IF(IF200="",0,((30/(IE200*$F200)*(IE200*$F200-IF200))/30))+IF(II200="",0,((30/(IH200*$F200)*(IH200*$F200-II200))/30))+IF(IL200="",0,((30/(IK200*$F200)*(IK200*$F200-IL200))/30))+IF(IO200="",0,((30/(IN200*$F200)*(IN200*$F200-IO200))/30))+IF(IR200="",0,((30/(IQ200*$F200)*(IQ200*$F200-IR200))/30))+IF(IU200="",0,((30/(IT200*$F200)*(IT200*$F200-IU200))/30))+IF(IX200="",0,((30/(IW200*$F200)*(IW200*$F200-IX200))/30))+IF(JA200="",0,((30/(IZ200*$F200)*(IZ200*$F200-JA200))/30))+IF(JD200="",0,((30/(JC200*$F200)*(JC200*$F200-JD200))/30))+IF(JG200="",0,((30/(JF200*$F200)*(JF200*$F200-JG200))/30))+IF(JJ200="",0,((30/(JI200*$F200)*(JI200*$F200-JJ200))/30))+IF(JM200="",0,((30/(JL200*$F200)*(JL200*$F200-JM200))/30)))),0.01)</f>
        <v>0</v>
      </c>
      <c r="JP200" s="279">
        <f t="shared" ref="JP200:JP205" si="246">ROUND(JO200*$I200,2)</f>
        <v>0</v>
      </c>
      <c r="JQ200" s="280">
        <f t="shared" ref="JQ200:JQ205" si="247">FLOOR(IF($Z200="Ne",0,IF(OR($M200=0,$M200=""),0,IF(IF(IG200="Ano",IF(IF200="",0,((30/(IE200*$F200)*(IE200*$F200-IF200))/30)),0)+IF(IJ200="Ano",IF(II200="",0,((30/(IH200*$F200)*(IH200*$F200-II200))/30)),0)+IF(IM200="Ano",IF(IL200="",0,((30/(IK200*$F200)*(IK200*$F200-IL200))/30)),0)+IF(IP200="Ano",IF(IO200="",0,((30/(IN200*$F200)*(IN200*$F200-IO200))/30)),0)+IF(IS200="Ano",IF(IR200="",0,((30/(IQ200*$F200)*(IQ200*$F200-IR200))/30)),0)+IF(IV200="Ano",IF(IU200="",0,((30/(IT200*$F200)*(IT200*$F200-IU200))/30)),0)+IF(IY200="Ano",IF(IX200="",0,((30/(IW200*$F200)*(IW200*$F200-IX200))/30)),0)+IF(JB200="Ano",IF(JA200="",0,((30/(IZ200*$F200)*(IZ200*$F200-JA200))/30)),0)+IF(JE200="Ano",IF(JD200="",0,((30/(JC200*$F200)*(JC200*$F200-JD200))/30)),0)+IF(JH200="Ano",IF(JG200="",0,((30/(JF200*$F200)*(JF200*$F200-JG200))/30)),0)+IF(JK200="Ano",IF(JJ200="",0,((30/(JI200*$F200)*(JI200*$F200-JJ200))/30)),0)+IF(JN200="Ano",IF(JM200="",0,((30/(JL200*$F200)*(JL200*$F200-JM200))/30)),0)&gt;($M200-1-$BO200-$DE200-$EU200-$GK200-$IA200),($M200-1-$BO200-$DE200-$EU200-$GK200-$IA200),IF(IG200="Ano",IF(IF200="",0,((30/(IE200*$F200)*(IE200*$F200-IF200))/30)),0)+IF(IJ200="Ano",IF(II200="",0,((30/(IH200*$F200)*(IH200*$F200-II200))/30)),0)+IF(IM200="Ano",IF(IL200="",0,((30/(IK200*$F200)*(IK200*$F200-IL200))/30)),0)+IF(IP200="Ano",IF(IO200="",0,((30/(IN200*$F200)*(IN200*$F200-IO200))/30)),0)+IF(IS200="Ano",IF(IR200="",0,((30/(IQ200*$F200)*(IQ200*$F200-IR200))/30)),0)+IF(IV200="Ano",IF(IU200="",0,((30/(IT200*$F200)*(IT200*$F200-IU200))/30)),0)+IF(IY200="Ano",IF(IX200="",0,((30/(IW200*$F200)*(IW200*$F200-IX200))/30)),0)+IF(JB200="Ano",IF(JA200="",0,((30/(IZ200*$F200)*(IZ200*$F200-JA200))/30)),0)+IF(JE200="Ano",IF(JD200="",0,((30/(JC200*$F200)*(JC200*$F200-JD200))/30)),0)+IF(JH200="Ano",IF(JG200="",0,((30/(JF200*$F200)*(JF200*$F200-JG200))/30)),0)+IF(JK200="Ano",IF(JJ200="",0,((30/(JI200*$F200)*(JI200*$F200-JJ200))/30)),0)+IF(JN200="Ano",IF(JM200="",0,((30/(JL200*$F200)*(JL200*$F200-JM200))/30)),0)))),0.01)</f>
        <v>0</v>
      </c>
      <c r="JR200" s="281">
        <f t="shared" ref="JR200:JR205" si="248">ROUND(JQ200*$N200,2)</f>
        <v>0</v>
      </c>
      <c r="JS200" s="1"/>
      <c r="JT200" s="1"/>
      <c r="JU200" s="174">
        <v>160</v>
      </c>
      <c r="JV200" s="573"/>
      <c r="JW200" s="175"/>
      <c r="JX200" s="174">
        <v>160</v>
      </c>
      <c r="JY200" s="573"/>
      <c r="JZ200" s="175"/>
      <c r="KA200" s="174">
        <v>160</v>
      </c>
      <c r="KB200" s="573"/>
      <c r="KC200" s="175"/>
      <c r="KD200" s="174">
        <v>160</v>
      </c>
      <c r="KE200" s="573"/>
      <c r="KF200" s="175"/>
      <c r="KG200" s="174">
        <v>160</v>
      </c>
      <c r="KH200" s="573"/>
      <c r="KI200" s="175"/>
      <c r="KJ200" s="174">
        <v>160</v>
      </c>
      <c r="KK200" s="573"/>
      <c r="KL200" s="175"/>
      <c r="KM200" s="174">
        <v>160</v>
      </c>
      <c r="KN200" s="573"/>
      <c r="KO200" s="175"/>
      <c r="KP200" s="174">
        <v>160</v>
      </c>
      <c r="KQ200" s="573"/>
      <c r="KR200" s="175"/>
      <c r="KS200" s="174">
        <v>160</v>
      </c>
      <c r="KT200" s="573"/>
      <c r="KU200" s="175"/>
      <c r="KV200" s="174">
        <v>160</v>
      </c>
      <c r="KW200" s="573"/>
      <c r="KX200" s="175"/>
      <c r="KY200" s="174">
        <v>160</v>
      </c>
      <c r="KZ200" s="573"/>
      <c r="LA200" s="175"/>
      <c r="LB200" s="174">
        <v>160</v>
      </c>
      <c r="LC200" s="573"/>
      <c r="LD200" s="175"/>
      <c r="LE200" s="278">
        <f t="shared" ref="LE200:LE205" si="249">FLOOR(IF($Z200="Ne",0,IF(IF(JV200="",0,((30/(JU200*$F200)*(JU200*$F200-JV200))/30))+IF(JY200="",0,((30/(JX200*$F200)*(JX200*$F200-JY200))/30))+IF(KB200="",0,((30/(KA200*$F200)*(KA200*$F200-KB200))/30))+IF(KE200="",0,((30/(KD200*$F200)*(KD200*$F200-KE200))/30))+IF(KH200="",0,((30/(KG200*$F200)*(KG200*$F200-KH200))/30))+IF(KK200="",0,((30/(KJ200*$F200)*(KJ200*$F200-KK200))/30))+IF(KN200="",0,((30/(KM200*$F200)*(KM200*$F200-KN200))/30))+IF(KQ200="",0,((30/(KP200*$F200)*(KP200*$F200-KQ200))/30))+IF(KT200="",0,((30/(KS200*$F200)*(KS200*$F200-KT200))/30))+IF(KW200="",0,((30/(KV200*$F200)*(KV200*$F200-KW200))/30))+IF(KZ200="",0,((30/(KY200*$F200)*(KY200*$F200-KZ200))/30))+IF(LC200="",0,((30/(LB200*$F200)*(LB200*$F200-LC200))/30))&gt;($E200-1-$BM200-$DC200-$ES200-$GI200-$HY200-$JO200),$E200-1-$BM200-$DC200-$ES200-$GI200-$HY200-$JO200,IF(JV200="",0,((30/(JU200*$F200)*(JU200*$F200-JV200))/30))+IF(JY200="",0,((30/(JX200*$F200)*(JX200*$F200-JY200))/30))+IF(KB200="",0,((30/(KA200*$F200)*(KA200*$F200-KB200))/30))+IF(KE200="",0,((30/(KD200*$F200)*(KD200*$F200-KE200))/30))+IF(KH200="",0,((30/(KG200*$F200)*(KG200*$F200-KH200))/30))+IF(KK200="",0,((30/(KJ200*$F200)*(KJ200*$F200-KK200))/30))+IF(KN200="",0,((30/(KM200*$F200)*(KM200*$F200-KN200))/30))+IF(KQ200="",0,((30/(KP200*$F200)*(KP200*$F200-KQ200))/30))+IF(KT200="",0,((30/(KS200*$F200)*(KS200*$F200-KT200))/30))+IF(KW200="",0,((30/(KV200*$F200)*(KV200*$F200-KW200))/30))+IF(KZ200="",0,((30/(KY200*$F200)*(KY200*$F200-KZ200))/30))+IF(LC200="",0,((30/(LB200*$F200)*(LB200*$F200-LC200))/30)))),0.01)</f>
        <v>0</v>
      </c>
      <c r="LF200" s="279">
        <f t="shared" ref="LF200:LF205" si="250">ROUND(LE200*$I200,2)</f>
        <v>0</v>
      </c>
      <c r="LG200" s="280">
        <f t="shared" ref="LG200:LG205" si="251">FLOOR(IF($Z200="Ne",0,IF(OR($M200=0,$M200=""),0,IF(IF(JW200="Ano",IF(JV200="",0,((30/(JU200*$F200)*(JU200*$F200-JV200))/30)),0)+IF(JZ200="Ano",IF(JY200="",0,((30/(JX200*$F200)*(JX200*$F200-JY200))/30)),0)+IF(KC200="Ano",IF(KB200="",0,((30/(KA200*$F200)*(KA200*$F200-KB200))/30)),0)+IF(KF200="Ano",IF(KE200="",0,((30/(KD200*$F200)*(KD200*$F200-KE200))/30)),0)+IF(KI200="Ano",IF(KH200="",0,((30/(KG200*$F200)*(KG200*$F200-KH200))/30)),0)+IF(KL200="Ano",IF(KK200="",0,((30/(KJ200*$F200)*(KJ200*$F200-KK200))/30)),0)+IF(KO200="Ano",IF(KN200="",0,((30/(KM200*$F200)*(KM200*$F200-KN200))/30)),0)+IF(KR200="Ano",IF(KQ200="",0,((30/(KP200*$F200)*(KP200*$F200-KQ200))/30)),0)+IF(KU200="Ano",IF(KT200="",0,((30/(KS200*$F200)*(KS200*$F200-KT200))/30)),0)+IF(KX200="Ano",IF(KW200="",0,((30/(KV200*$F200)*(KV200*$F200-KW200))/30)),0)+IF(LA200="Ano",IF(KZ200="",0,((30/(KY200*$F200)*(KY200*$F200-KZ200))/30)),0)+IF(LD200="Ano",IF(LC200="",0,((30/(LB200*$F200)*(LB200*$F200-LC200))/30)),0)&gt;($M200-1-$BO200-$DE200-$EU200-$GK200-$IA200-$JQ200),($M200-1-$BO200-$DE200-$EU200-$GK200-$IA200-$JQ200),IF(JW200="Ano",IF(JV200="",0,((30/(JU200*$F200)*(JU200*$F200-JV200))/30)),0)+IF(JZ200="Ano",IF(JY200="",0,((30/(JX200*$F200)*(JX200*$F200-JY200))/30)),0)+IF(KC200="Ano",IF(KB200="",0,((30/(KA200*$F200)*(KA200*$F200-KB200))/30)),0)+IF(KF200="Ano",IF(KE200="",0,((30/(KD200*$F200)*(KD200*$F200-KE200))/30)),0)+IF(KI200="Ano",IF(KH200="",0,((30/(KG200*$F200)*(KG200*$F200-KH200))/30)),0)+IF(KL200="Ano",IF(KK200="",0,((30/(KJ200*$F200)*(KJ200*$F200-KK200))/30)),0)+IF(KO200="Ano",IF(KN200="",0,((30/(KM200*$F200)*(KM200*$F200-KN200))/30)),0)+IF(KR200="Ano",IF(KQ200="",0,((30/(KP200*$F200)*(KP200*$F200-KQ200))/30)),0)+IF(KU200="Ano",IF(KT200="",0,((30/(KS200*$F200)*(KS200*$F200-KT200))/30)),0)+IF(KX200="Ano",IF(KW200="",0,((30/(KV200*$F200)*(KV200*$F200-KW200))/30)),0)+IF(LA200="Ano",IF(KZ200="",0,((30/(KY200*$F200)*(KY200*$F200-KZ200))/30)),0)+IF(LD200="Ano",IF(LC200="",0,((30/(LB200*$F200)*(LB200*$F200-LC200))/30)),0)))),0.01)</f>
        <v>0</v>
      </c>
      <c r="LH200" s="281">
        <f t="shared" ref="LH200:LH205" si="252">ROUND(LG200*$N200,2)</f>
        <v>0</v>
      </c>
      <c r="LI200" s="1"/>
      <c r="LJ200" s="1"/>
      <c r="LK200" s="174">
        <v>160</v>
      </c>
      <c r="LL200" s="573"/>
      <c r="LM200" s="175"/>
      <c r="LN200" s="174">
        <v>160</v>
      </c>
      <c r="LO200" s="573"/>
      <c r="LP200" s="175"/>
      <c r="LQ200" s="174">
        <v>160</v>
      </c>
      <c r="LR200" s="573"/>
      <c r="LS200" s="175"/>
      <c r="LT200" s="174">
        <v>160</v>
      </c>
      <c r="LU200" s="573"/>
      <c r="LV200" s="175"/>
      <c r="LW200" s="174">
        <v>160</v>
      </c>
      <c r="LX200" s="573"/>
      <c r="LY200" s="175"/>
      <c r="LZ200" s="174">
        <v>160</v>
      </c>
      <c r="MA200" s="573"/>
      <c r="MB200" s="175"/>
      <c r="MC200" s="174">
        <v>160</v>
      </c>
      <c r="MD200" s="573"/>
      <c r="ME200" s="175"/>
      <c r="MF200" s="174">
        <v>160</v>
      </c>
      <c r="MG200" s="573"/>
      <c r="MH200" s="175"/>
      <c r="MI200" s="174">
        <v>160</v>
      </c>
      <c r="MJ200" s="573"/>
      <c r="MK200" s="175"/>
      <c r="ML200" s="174">
        <v>160</v>
      </c>
      <c r="MM200" s="573"/>
      <c r="MN200" s="175"/>
      <c r="MO200" s="174">
        <v>160</v>
      </c>
      <c r="MP200" s="573"/>
      <c r="MQ200" s="175"/>
      <c r="MR200" s="174">
        <v>160</v>
      </c>
      <c r="MS200" s="573"/>
      <c r="MT200" s="175"/>
      <c r="MU200" s="278">
        <f t="shared" ref="MU200:MU205" si="253">FLOOR(IF($Z200="Ne",0,IF(IF(LL200="",0,((30/(LK200*$F200)*(LK200*$F200-LL200))/30))+IF(LO200="",0,((30/(LN200*$F200)*(LN200*$F200-LO200))/30))+IF(LR200="",0,((30/(LQ200*$F200)*(LQ200*$F200-LR200))/30))+IF(LU200="",0,((30/(LT200*$F200)*(LT200*$F200-LU200))/30))+IF(LX200="",0,((30/(LW200*$F200)*(LW200*$F200-LX200))/30))+IF(MA200="",0,((30/(LZ200*$F200)*(LZ200*$F200-MA200))/30))+IF(MD200="",0,((30/(MC200*$F200)*(MC200*$F200-MD200))/30))+IF(MG200="",0,((30/(MF200*$F200)*(MF200*$F200-MG200))/30))+IF(MJ200="",0,((30/(MI200*$F200)*(MI200*$F200-MJ200))/30))+IF(MM200="",0,((30/(ML200*$F200)*(ML200*$F200-MM200))/30))+IF(MP200="",0,((30/(MO200*$F200)*(MO200*$F200-MP200))/30))+IF(MS200="",0,((30/(MR200*$F200)*(MR200*$F200-MS200))/30))&gt;($E200-1-$BM200-$DC200-$ES200-$GI200-$HY200-$JO200-$LE200),$E200-1-$BM200-$DC200-$ES200-$GI200-$HY200-$JO200-$LE200,IF(LL200="",0,((30/(LK200*$F200)*(LK200*$F200-LL200))/30))+IF(LO200="",0,((30/(LN200*$F200)*(LN200*$F200-LO200))/30))+IF(LR200="",0,((30/(LQ200*$F200)*(LQ200*$F200-LR200))/30))+IF(LU200="",0,((30/(LT200*$F200)*(LT200*$F200-LU200))/30))+IF(LX200="",0,((30/(LW200*$F200)*(LW200*$F200-LX200))/30))+IF(MA200="",0,((30/(LZ200*$F200)*(LZ200*$F200-MA200))/30))+IF(MD200="",0,((30/(MC200*$F200)*(MC200*$F200-MD200))/30))+IF(MG200="",0,((30/(MF200*$F200)*(MF200*$F200-MG200))/30))+IF(MJ200="",0,((30/(MI200*$F200)*(MI200*$F200-MJ200))/30))+IF(MM200="",0,((30/(ML200*$F200)*(ML200*$F200-MM200))/30))+IF(MP200="",0,((30/(MO200*$F200)*(MO200*$F200-MP200))/30))+IF(MS200="",0,((30/(MR200*$F200)*(MR200*$F200-MS200))/30)))),0.01)</f>
        <v>0</v>
      </c>
      <c r="MV200" s="279">
        <f t="shared" ref="MV200:MV205" si="254">ROUND(MU200*$I200,2)</f>
        <v>0</v>
      </c>
      <c r="MW200" s="280">
        <f t="shared" ref="MW200:MW205" si="255">FLOOR(IF($Z200="Ne",0,IF(OR($M200=0,$M200=""),0,IF(IF(LM200="Ano",IF(LL200="",0,((30/(LK200*$F200)*(LK200*$F200-LL200))/30)),0)+IF(LP200="Ano",IF(LO200="",0,((30/(LN200*$F200)*(LN200*$F200-LO200))/30)),0)+IF(LS200="Ano",IF(LR200="",0,((30/(LQ200*$F200)*(LQ200*$F200-LR200))/30)),0)+IF(LV200="Ano",IF(LU200="",0,((30/(LT200*$F200)*(LT200*$F200-LU200))/30)),0)+IF(LY200="Ano",IF(LX200="",0,((30/(LW200*$F200)*(LW200*$F200-LX200))/30)),0)+IF(MB200="Ano",IF(MA200="",0,((30/(LZ200*$F200)*(LZ200*$F200-MA200))/30)),0)+IF(ME200="Ano",IF(MD200="",0,((30/(MC200*$F200)*(MC200*$F200-MD200))/30)),0)+IF(MH200="Ano",IF(MG200="",0,((30/(MF200*$F200)*(MF200*$F200-MG200))/30)),0)+IF(MK200="Ano",IF(MJ200="",0,((30/(MI200*$F200)*(MI200*$F200-MJ200))/30)),0)+IF(MN200="Ano",IF(MM200="",0,((30/(ML200*$F200)*(ML200*$F200-MM200))/30)),0)+IF(MQ200="Ano",IF(MP200="",0,((30/(MO200*$F200)*(MO200*$F200-MP200))/30)),0)+IF(MT200="Ano",IF(MS200="",0,((30/(MR200*$F200)*(MR200*$F200-MS200))/30)),0)&gt;($M200-1-$BO200-$DE200-$EU200-$GK200-$IA200-$JQ200-$LG200),($M200-1-$BO200-$DE200-$EU200-$GK200-$IA200-$JQ200-$LG200),IF(LM200="Ano",IF(LL200="",0,((30/(LK200*$F200)*(LK200*$F200-LL200))/30)),0)+IF(LP200="Ano",IF(LO200="",0,((30/(LN200*$F200)*(LN200*$F200-LO200))/30)),0)+IF(LS200="Ano",IF(LR200="",0,((30/(LQ200*$F200)*(LQ200*$F200-LR200))/30)),0)+IF(LV200="Ano",IF(LU200="",0,((30/(LT200*$F200)*(LT200*$F200-LU200))/30)),0)+IF(LY200="Ano",IF(LX200="",0,((30/(LW200*$F200)*(LW200*$F200-LX200))/30)),0)+IF(MB200="Ano",IF(MA200="",0,((30/(LZ200*$F200)*(LZ200*$F200-MA200))/30)),0)+IF(ME200="Ano",IF(MD200="",0,((30/(MC200*$F200)*(MC200*$F200-MD200))/30)),0)+IF(MH200="Ano",IF(MG200="",0,((30/(MF200*$F200)*(MF200*$F200-MG200))/30)),0)+IF(MK200="Ano",IF(MJ200="",0,((30/(MI200*$F200)*(MI200*$F200-MJ200))/30)),0)+IF(MN200="Ano",IF(MM200="",0,((30/(ML200*$F200)*(ML200*$F200-MM200))/30)),0)+IF(MQ200="Ano",IF(MP200="",0,((30/(MO200*$F200)*(MO200*$F200-MP200))/30)),0)+IF(MT200="Ano",IF(MS200="",0,((30/(MR200*$F200)*(MR200*$F200-MS200))/30)),0)))),0.01)</f>
        <v>0</v>
      </c>
      <c r="MX200" s="281">
        <f t="shared" ref="MX200:MX205" si="256">ROUND(MW200*$N200,2)</f>
        <v>0</v>
      </c>
      <c r="MY200" s="1"/>
      <c r="MZ200" s="1"/>
      <c r="NA200" s="174">
        <v>160</v>
      </c>
      <c r="NB200" s="573"/>
      <c r="NC200" s="175"/>
      <c r="ND200" s="174">
        <v>160</v>
      </c>
      <c r="NE200" s="573"/>
      <c r="NF200" s="175"/>
      <c r="NG200" s="174">
        <v>160</v>
      </c>
      <c r="NH200" s="573"/>
      <c r="NI200" s="175"/>
      <c r="NJ200" s="174">
        <v>160</v>
      </c>
      <c r="NK200" s="573"/>
      <c r="NL200" s="175"/>
      <c r="NM200" s="174">
        <v>160</v>
      </c>
      <c r="NN200" s="573"/>
      <c r="NO200" s="175"/>
      <c r="NP200" s="174">
        <v>160</v>
      </c>
      <c r="NQ200" s="573"/>
      <c r="NR200" s="175"/>
      <c r="NS200" s="174">
        <v>160</v>
      </c>
      <c r="NT200" s="573"/>
      <c r="NU200" s="175"/>
      <c r="NV200" s="174">
        <v>160</v>
      </c>
      <c r="NW200" s="573"/>
      <c r="NX200" s="175"/>
      <c r="NY200" s="174">
        <v>160</v>
      </c>
      <c r="NZ200" s="573"/>
      <c r="OA200" s="175"/>
      <c r="OB200" s="174">
        <v>160</v>
      </c>
      <c r="OC200" s="573"/>
      <c r="OD200" s="175"/>
      <c r="OE200" s="174">
        <v>160</v>
      </c>
      <c r="OF200" s="573"/>
      <c r="OG200" s="175"/>
      <c r="OH200" s="174">
        <v>160</v>
      </c>
      <c r="OI200" s="573"/>
      <c r="OJ200" s="175"/>
      <c r="OK200" s="278">
        <f t="shared" ref="OK200:OK205" si="257">FLOOR(IF($Z200="Ne",0,IF(IF(NB200="",0,((30/(NA200*$F200)*(NA200*$F200-NB200))/30))+IF(NE200="",0,((30/(ND200*$F200)*(ND200*$F200-NE200))/30))+IF(NH200="",0,((30/(NG200*$F200)*(NG200*$F200-NH200))/30))+IF(NK200="",0,((30/(NJ200*$F200)*(NJ200*$F200-NK200))/30))+IF(NN200="",0,((30/(NM200*$F200)*(NM200*$F200-NN200))/30))+IF(NQ200="",0,((30/(NP200*$F200)*(NP200*$F200-NQ200))/30))+IF(NT200="",0,((30/(NS200*$F200)*(NS200*$F200-NT200))/30))+IF(NW200="",0,((30/(NV200*$F200)*(NV200*$F200-NW200))/30))+IF(NZ200="",0,((30/(NY200*$F200)*(NY200*$F200-NZ200))/30))+IF(OC200="",0,((30/(OB200*$F200)*(OB200*$F200-OC200))/30))+IF(OF200="",0,((30/(OE200*$F200)*(OE200*$F200-OF200))/30))+IF(OI200="",0,((30/(OH200*$F200)*(OH200*$F200-OI200))/30))&gt;($E200-1-$BM200-$DC200-$ES200-$GI200-$HY200-$JO200-$LE200-$MU200),$E200-1-$BM200-$DC200-$ES200-$GI200-$HY200-$JO200-$LE200-$MU200,IF(NB200="",0,((30/(NA200*$F200)*(NA200*$F200-NB200))/30))+IF(NE200="",0,((30/(ND200*$F200)*(ND200*$F200-NE200))/30))+IF(NH200="",0,((30/(NG200*$F200)*(NG200*$F200-NH200))/30))+IF(NK200="",0,((30/(NJ200*$F200)*(NJ200*$F200-NK200))/30))+IF(NN200="",0,((30/(NM200*$F200)*(NM200*$F200-NN200))/30))+IF(NQ200="",0,((30/(NP200*$F200)*(NP200*$F200-NQ200))/30))+IF(NT200="",0,((30/(NS200*$F200)*(NS200*$F200-NT200))/30))+IF(NW200="",0,((30/(NV200*$F200)*(NV200*$F200-NW200))/30))+IF(NZ200="",0,((30/(NY200*$F200)*(NY200*$F200-NZ200))/30))+IF(OC200="",0,((30/(OB200*$F200)*(OB200*$F200-OC200))/30))+IF(OF200="",0,((30/(OE200*$F200)*(OE200*$F200-OF200))/30))+IF(OI200="",0,((30/(OH200*$F200)*(OH200*$F200-OI200))/30)))),0.01)</f>
        <v>0</v>
      </c>
      <c r="OL200" s="279">
        <f t="shared" ref="OL200:OL205" si="258">ROUND(OK200*$I200,2)</f>
        <v>0</v>
      </c>
      <c r="OM200" s="280">
        <f t="shared" ref="OM200:OM205" si="259">FLOOR(IF($Z200="Ne",0,IF(OR($M200=0,$M200=""),0,IF(IF(NC200="Ano",IF(NB200="",0,((30/(NA200*$F200)*(NA200*$F200-NB200))/30)),0)+IF(NF200="Ano",IF(NE200="",0,((30/(ND200*$F200)*(ND200*$F200-NE200))/30)),0)+IF(NI200="Ano",IF(NH200="",0,((30/(NG200*$F200)*(NG200*$F200-NH200))/30)),0)+IF(NL200="Ano",IF(NK200="",0,((30/(NJ200*$F200)*(NJ200*$F200-NK200))/30)),0)+IF(NO200="Ano",IF(NN200="",0,((30/(NM200*$F200)*(NM200*$F200-NN200))/30)),0)+IF(NR200="Ano",IF(NQ200="",0,((30/(NP200*$F200)*(NP200*$F200-NQ200))/30)),0)+IF(NU200="Ano",IF(NT200="",0,((30/(NS200*$F200)*(NS200*$F200-NT200))/30)),0)+IF(NX200="Ano",IF(NW200="",0,((30/(NV200*$F200)*(NV200*$F200-NW200))/30)),0)+IF(OA200="Ano",IF(NZ200="",0,((30/(NY200*$F200)*(NY200*$F200-NZ200))/30)),0)+IF(OD200="Ano",IF(OC200="",0,((30/(OB200*$F200)*(OB200*$F200-OC200))/30)),0)+IF(OG200="Ano",IF(OF200="",0,((30/(OE200*$F200)*(OE200*$F200-OF200))/30)),0)+IF(OJ200="Ano",IF(OI200="",0,((30/(OH200*$F200)*(OH200*$F200-OI200))/30)),0)&gt;($M200-1-$BO200-$DE200-$EU200-$GK200-$IA200-$JQ200-$LG200-$MW200),($M200-1-$BO200-$DE200-$EU200-$GK200-$IA200-$JQ200-$LG200-$MW200),IF(NC200="Ano",IF(NB200="",0,((30/(NA200*$F200)*(NA200*$F200-NB200))/30)),0)+IF(NF200="Ano",IF(NE200="",0,((30/(ND200*$F200)*(ND200*$F200-NE200))/30)),0)+IF(NI200="Ano",IF(NH200="",0,((30/(NG200*$F200)*(NG200*$F200-NH200))/30)),0)+IF(NL200="Ano",IF(NK200="",0,((30/(NJ200*$F200)*(NJ200*$F200-NK200))/30)),0)+IF(NO200="Ano",IF(NN200="",0,((30/(NM200*$F200)*(NM200*$F200-NN200))/30)),0)+IF(NR200="Ano",IF(NQ200="",0,((30/(NP200*$F200)*(NP200*$F200-NQ200))/30)),0)+IF(NU200="Ano",IF(NT200="",0,((30/(NS200*$F200)*(NS200*$F200-NT200))/30)),0)+IF(NX200="Ano",IF(NW200="",0,((30/(NV200*$F200)*(NV200*$F200-NW200))/30)),0)+IF(OA200="Ano",IF(NZ200="",0,((30/(NY200*$F200)*(NY200*$F200-NZ200))/30)),0)+IF(OD200="Ano",IF(OC200="",0,((30/(OB200*$F200)*(OB200*$F200-OC200))/30)),0)+IF(OG200="Ano",IF(OF200="",0,((30/(OE200*$F200)*(OE200*$F200-OF200))/30)),0)+IF(OJ200="Ano",IF(OI200="",0,((30/(OH200*$F200)*(OH200*$F200-OI200))/30)),0)))),0.01)</f>
        <v>0</v>
      </c>
      <c r="ON200" s="281">
        <f t="shared" ref="ON200:ON204" si="260">ROUND(OM200*$N200,2)</f>
        <v>0</v>
      </c>
      <c r="OO200" s="1"/>
      <c r="OP200" s="1"/>
      <c r="OQ200" s="571" t="s">
        <v>297</v>
      </c>
      <c r="OR200" s="577">
        <v>160</v>
      </c>
      <c r="OS200" s="573"/>
      <c r="OT200" s="175"/>
      <c r="OU200" s="278">
        <f t="shared" ref="OU200:OU205" si="261">FLOOR(IF($OQ200="Ne",0,IF(OS200="",0,((30/(OR200*F200)*(OR200*F200-OS200))/30))),0.01)</f>
        <v>0</v>
      </c>
      <c r="OV200" s="281">
        <f t="shared" ref="OV200:OV205" si="262">ROUND(OU200*I200,2)</f>
        <v>0</v>
      </c>
      <c r="OW200" s="280">
        <f t="shared" ref="OW200:OW205" si="263">FLOOR(IF(OR($M200=0,$M200=""),0,IF(OQ200="Ano",IF(OT200="Ano",OU200,0),0)),0.01)</f>
        <v>0</v>
      </c>
      <c r="OX200" s="281">
        <f t="shared" ref="OX200:OX205" si="264">ROUND(OW200*N200,2)</f>
        <v>0</v>
      </c>
      <c r="OY200" s="574"/>
      <c r="OZ200" s="1"/>
      <c r="PA200" s="1"/>
      <c r="PB200" s="274">
        <f t="shared" si="213"/>
        <v>0</v>
      </c>
      <c r="PC200" s="275">
        <f t="shared" si="214"/>
        <v>0</v>
      </c>
      <c r="PD200" s="280">
        <f t="shared" si="215"/>
        <v>0</v>
      </c>
      <c r="PE200" s="281">
        <f t="shared" si="216"/>
        <v>0</v>
      </c>
      <c r="PF200" s="276">
        <f t="shared" si="217"/>
        <v>0</v>
      </c>
      <c r="PG200" s="277">
        <f t="shared" si="218"/>
        <v>0</v>
      </c>
      <c r="PH200" s="280">
        <f t="shared" si="219"/>
        <v>0</v>
      </c>
      <c r="PI200" s="279">
        <f t="shared" si="220"/>
        <v>0</v>
      </c>
      <c r="PJ200" s="406">
        <f t="shared" si="221"/>
        <v>0</v>
      </c>
      <c r="PK200" s="368">
        <f t="shared" si="222"/>
        <v>0</v>
      </c>
      <c r="PL200" s="409" t="s">
        <v>338</v>
      </c>
      <c r="PM200" s="373" t="s">
        <v>338</v>
      </c>
      <c r="PN200" s="406">
        <f t="shared" si="223"/>
        <v>0</v>
      </c>
      <c r="PO200" s="368">
        <f t="shared" si="224"/>
        <v>0</v>
      </c>
      <c r="PR200" s="1"/>
    </row>
    <row r="201" spans="2:440" s="26" customFormat="1" ht="16.5" customHeight="1" x14ac:dyDescent="0.25">
      <c r="B201" s="118" t="s">
        <v>376</v>
      </c>
      <c r="C201" s="1094"/>
      <c r="D201" s="1095"/>
      <c r="E201" s="320"/>
      <c r="F201" s="656">
        <v>1</v>
      </c>
      <c r="G201" s="321"/>
      <c r="H201" s="122"/>
      <c r="I201" s="112">
        <f>INT(ROUND(F201,2)*(IF(RIGHT(G201,1)="*",data!$J$3*H201+(IF(H201&gt;0, data!$K$3,0)),(IF(G201&gt;0,data!$J$3*RIGHT(G201,5)+data!$K$3,0)))))</f>
        <v>0</v>
      </c>
      <c r="J201" s="112">
        <f t="shared" si="211"/>
        <v>0</v>
      </c>
      <c r="K201" s="112"/>
      <c r="L201" s="317"/>
      <c r="M201" s="316"/>
      <c r="N201" s="112">
        <f>INT(ROUND(F201,2)*(IF(J201&gt;0,(IF(L201="ano",data!$J$6,0)),0)))</f>
        <v>0</v>
      </c>
      <c r="O201" s="114">
        <f t="shared" si="208"/>
        <v>0</v>
      </c>
      <c r="P201" s="123">
        <f t="shared" si="209"/>
        <v>0</v>
      </c>
      <c r="R201" s="116" t="str">
        <f t="shared" si="194"/>
        <v/>
      </c>
      <c r="S201" s="688"/>
      <c r="T201" s="117" t="s">
        <v>338</v>
      </c>
      <c r="U201" s="377" t="str">
        <f t="shared" si="195"/>
        <v/>
      </c>
      <c r="V201" s="26">
        <f t="shared" si="210"/>
        <v>0</v>
      </c>
      <c r="W201" s="26">
        <f t="shared" si="212"/>
        <v>0</v>
      </c>
      <c r="X201" s="26">
        <f>IF(OR(G201=data!$I$18,G201=data!$I$19,G201=data!$I$20,G201=data!$I$21,G201=data!$I$22,G201=data!$I$23,G201=data!$I$24,G201=data!$I$25,G201=data!$I$26,G201=data!$I$27,G201=data!$I$28,G201=data!$I$29,G201=data!$I$30,G201=data!$I$31,G201=data!$I$32,G201=data!$I$33,G201=data!$I$34,G201=data!$I$35,G201=data!$I$36,G201=data!$I$37,G201=data!$I$38,G201=data!$I$39,G201=data!$I$40,G201=data!$I$41,G201=data!$I$42,G201=data!$I$43,G201=data!$I$44),1,0)</f>
        <v>0</v>
      </c>
      <c r="Z201" s="176" t="s">
        <v>297</v>
      </c>
      <c r="AA201" s="10"/>
      <c r="AB201" s="10"/>
      <c r="AC201" s="168">
        <v>160</v>
      </c>
      <c r="AD201" s="328"/>
      <c r="AE201" s="223"/>
      <c r="AF201" s="168">
        <v>160</v>
      </c>
      <c r="AG201" s="328"/>
      <c r="AH201" s="223"/>
      <c r="AI201" s="168">
        <v>160</v>
      </c>
      <c r="AJ201" s="328"/>
      <c r="AK201" s="223"/>
      <c r="AL201" s="168">
        <v>160</v>
      </c>
      <c r="AM201" s="328"/>
      <c r="AN201" s="223"/>
      <c r="AO201" s="168">
        <v>160</v>
      </c>
      <c r="AP201" s="328"/>
      <c r="AQ201" s="223"/>
      <c r="AR201" s="168">
        <v>160</v>
      </c>
      <c r="AS201" s="328"/>
      <c r="AT201" s="223"/>
      <c r="AU201" s="168">
        <v>160</v>
      </c>
      <c r="AV201" s="328"/>
      <c r="AW201" s="223"/>
      <c r="AX201" s="168">
        <v>160</v>
      </c>
      <c r="AY201" s="328"/>
      <c r="AZ201" s="223"/>
      <c r="BA201" s="168">
        <v>160</v>
      </c>
      <c r="BB201" s="328"/>
      <c r="BC201" s="223"/>
      <c r="BD201" s="168">
        <v>160</v>
      </c>
      <c r="BE201" s="328"/>
      <c r="BF201" s="223"/>
      <c r="BG201" s="168">
        <v>160</v>
      </c>
      <c r="BH201" s="328"/>
      <c r="BI201" s="223"/>
      <c r="BJ201" s="168">
        <v>160</v>
      </c>
      <c r="BK201" s="328"/>
      <c r="BL201" s="223"/>
      <c r="BM201" s="280">
        <f t="shared" si="225"/>
        <v>0</v>
      </c>
      <c r="BN201" s="279">
        <f t="shared" si="226"/>
        <v>0</v>
      </c>
      <c r="BO201" s="280">
        <f t="shared" si="227"/>
        <v>0</v>
      </c>
      <c r="BP201" s="281">
        <f t="shared" si="228"/>
        <v>0</v>
      </c>
      <c r="BQ201" s="1"/>
      <c r="BR201" s="1"/>
      <c r="BS201" s="164">
        <v>160</v>
      </c>
      <c r="BT201" s="327"/>
      <c r="BU201" s="177"/>
      <c r="BV201" s="164">
        <v>160</v>
      </c>
      <c r="BW201" s="327"/>
      <c r="BX201" s="177"/>
      <c r="BY201" s="164">
        <v>160</v>
      </c>
      <c r="BZ201" s="327"/>
      <c r="CA201" s="177"/>
      <c r="CB201" s="164">
        <v>160</v>
      </c>
      <c r="CC201" s="327"/>
      <c r="CD201" s="177"/>
      <c r="CE201" s="164">
        <v>160</v>
      </c>
      <c r="CF201" s="327"/>
      <c r="CG201" s="177"/>
      <c r="CH201" s="164">
        <v>160</v>
      </c>
      <c r="CI201" s="327"/>
      <c r="CJ201" s="177"/>
      <c r="CK201" s="164">
        <v>160</v>
      </c>
      <c r="CL201" s="327"/>
      <c r="CM201" s="177"/>
      <c r="CN201" s="164">
        <v>160</v>
      </c>
      <c r="CO201" s="327"/>
      <c r="CP201" s="177"/>
      <c r="CQ201" s="164">
        <v>160</v>
      </c>
      <c r="CR201" s="327"/>
      <c r="CS201" s="177"/>
      <c r="CT201" s="164">
        <v>160</v>
      </c>
      <c r="CU201" s="327"/>
      <c r="CV201" s="177"/>
      <c r="CW201" s="164">
        <v>160</v>
      </c>
      <c r="CX201" s="327"/>
      <c r="CY201" s="177"/>
      <c r="CZ201" s="164">
        <v>160</v>
      </c>
      <c r="DA201" s="327"/>
      <c r="DB201" s="177"/>
      <c r="DC201" s="278">
        <f t="shared" si="229"/>
        <v>0</v>
      </c>
      <c r="DD201" s="279">
        <f t="shared" si="230"/>
        <v>0</v>
      </c>
      <c r="DE201" s="280">
        <f t="shared" si="231"/>
        <v>0</v>
      </c>
      <c r="DF201" s="281">
        <f t="shared" si="232"/>
        <v>0</v>
      </c>
      <c r="DG201" s="1"/>
      <c r="DH201" s="1"/>
      <c r="DI201" s="164">
        <v>160</v>
      </c>
      <c r="DJ201" s="327"/>
      <c r="DK201" s="177"/>
      <c r="DL201" s="164">
        <v>160</v>
      </c>
      <c r="DM201" s="327"/>
      <c r="DN201" s="177"/>
      <c r="DO201" s="164">
        <v>160</v>
      </c>
      <c r="DP201" s="327"/>
      <c r="DQ201" s="177"/>
      <c r="DR201" s="164">
        <v>160</v>
      </c>
      <c r="DS201" s="327"/>
      <c r="DT201" s="177"/>
      <c r="DU201" s="164">
        <v>160</v>
      </c>
      <c r="DV201" s="327"/>
      <c r="DW201" s="177"/>
      <c r="DX201" s="164">
        <v>160</v>
      </c>
      <c r="DY201" s="327"/>
      <c r="DZ201" s="177"/>
      <c r="EA201" s="164">
        <v>160</v>
      </c>
      <c r="EB201" s="327"/>
      <c r="EC201" s="177"/>
      <c r="ED201" s="164">
        <v>160</v>
      </c>
      <c r="EE201" s="327"/>
      <c r="EF201" s="177"/>
      <c r="EG201" s="164">
        <v>160</v>
      </c>
      <c r="EH201" s="327"/>
      <c r="EI201" s="177"/>
      <c r="EJ201" s="164">
        <v>160</v>
      </c>
      <c r="EK201" s="327"/>
      <c r="EL201" s="177"/>
      <c r="EM201" s="164">
        <v>160</v>
      </c>
      <c r="EN201" s="327"/>
      <c r="EO201" s="177"/>
      <c r="EP201" s="164">
        <v>160</v>
      </c>
      <c r="EQ201" s="327"/>
      <c r="ER201" s="177"/>
      <c r="ES201" s="278">
        <f t="shared" si="233"/>
        <v>0</v>
      </c>
      <c r="ET201" s="279">
        <f t="shared" si="234"/>
        <v>0</v>
      </c>
      <c r="EU201" s="280">
        <f t="shared" si="235"/>
        <v>0</v>
      </c>
      <c r="EV201" s="281">
        <f t="shared" si="236"/>
        <v>0</v>
      </c>
      <c r="EW201" s="1"/>
      <c r="EX201" s="1"/>
      <c r="EY201" s="164">
        <v>160</v>
      </c>
      <c r="EZ201" s="327"/>
      <c r="FA201" s="177"/>
      <c r="FB201" s="164">
        <v>160</v>
      </c>
      <c r="FC201" s="327"/>
      <c r="FD201" s="177"/>
      <c r="FE201" s="164">
        <v>160</v>
      </c>
      <c r="FF201" s="327"/>
      <c r="FG201" s="177"/>
      <c r="FH201" s="164">
        <v>160</v>
      </c>
      <c r="FI201" s="327"/>
      <c r="FJ201" s="177"/>
      <c r="FK201" s="164">
        <v>160</v>
      </c>
      <c r="FL201" s="327"/>
      <c r="FM201" s="177"/>
      <c r="FN201" s="164">
        <v>160</v>
      </c>
      <c r="FO201" s="327"/>
      <c r="FP201" s="177"/>
      <c r="FQ201" s="164">
        <v>160</v>
      </c>
      <c r="FR201" s="327"/>
      <c r="FS201" s="177"/>
      <c r="FT201" s="164">
        <v>160</v>
      </c>
      <c r="FU201" s="327"/>
      <c r="FV201" s="177"/>
      <c r="FW201" s="164">
        <v>160</v>
      </c>
      <c r="FX201" s="327"/>
      <c r="FY201" s="177"/>
      <c r="FZ201" s="164">
        <v>160</v>
      </c>
      <c r="GA201" s="327"/>
      <c r="GB201" s="177"/>
      <c r="GC201" s="164">
        <v>160</v>
      </c>
      <c r="GD201" s="327"/>
      <c r="GE201" s="177"/>
      <c r="GF201" s="164">
        <v>160</v>
      </c>
      <c r="GG201" s="327"/>
      <c r="GH201" s="177"/>
      <c r="GI201" s="278">
        <f t="shared" si="237"/>
        <v>0</v>
      </c>
      <c r="GJ201" s="279">
        <f t="shared" si="238"/>
        <v>0</v>
      </c>
      <c r="GK201" s="280">
        <f t="shared" si="239"/>
        <v>0</v>
      </c>
      <c r="GL201" s="281">
        <f t="shared" si="240"/>
        <v>0</v>
      </c>
      <c r="GM201" s="1"/>
      <c r="GN201" s="1"/>
      <c r="GO201" s="164">
        <v>160</v>
      </c>
      <c r="GP201" s="327"/>
      <c r="GQ201" s="177"/>
      <c r="GR201" s="164">
        <v>160</v>
      </c>
      <c r="GS201" s="327"/>
      <c r="GT201" s="177"/>
      <c r="GU201" s="164">
        <v>160</v>
      </c>
      <c r="GV201" s="327"/>
      <c r="GW201" s="177"/>
      <c r="GX201" s="164">
        <v>160</v>
      </c>
      <c r="GY201" s="327"/>
      <c r="GZ201" s="177"/>
      <c r="HA201" s="164">
        <v>160</v>
      </c>
      <c r="HB201" s="327"/>
      <c r="HC201" s="177"/>
      <c r="HD201" s="164">
        <v>160</v>
      </c>
      <c r="HE201" s="327"/>
      <c r="HF201" s="177"/>
      <c r="HG201" s="164">
        <v>160</v>
      </c>
      <c r="HH201" s="327"/>
      <c r="HI201" s="177"/>
      <c r="HJ201" s="164">
        <v>160</v>
      </c>
      <c r="HK201" s="327"/>
      <c r="HL201" s="177"/>
      <c r="HM201" s="164">
        <v>160</v>
      </c>
      <c r="HN201" s="327"/>
      <c r="HO201" s="177"/>
      <c r="HP201" s="164">
        <v>160</v>
      </c>
      <c r="HQ201" s="327"/>
      <c r="HR201" s="177"/>
      <c r="HS201" s="164">
        <v>160</v>
      </c>
      <c r="HT201" s="327"/>
      <c r="HU201" s="177"/>
      <c r="HV201" s="164">
        <v>160</v>
      </c>
      <c r="HW201" s="327"/>
      <c r="HX201" s="177"/>
      <c r="HY201" s="278">
        <f t="shared" si="241"/>
        <v>0</v>
      </c>
      <c r="HZ201" s="279">
        <f t="shared" si="242"/>
        <v>0</v>
      </c>
      <c r="IA201" s="280">
        <f t="shared" si="243"/>
        <v>0</v>
      </c>
      <c r="IB201" s="281">
        <f t="shared" si="244"/>
        <v>0</v>
      </c>
      <c r="IC201" s="1"/>
      <c r="ID201" s="1"/>
      <c r="IE201" s="164">
        <v>160</v>
      </c>
      <c r="IF201" s="327"/>
      <c r="IG201" s="177"/>
      <c r="IH201" s="164">
        <v>160</v>
      </c>
      <c r="II201" s="327"/>
      <c r="IJ201" s="177"/>
      <c r="IK201" s="164">
        <v>160</v>
      </c>
      <c r="IL201" s="327"/>
      <c r="IM201" s="177"/>
      <c r="IN201" s="164">
        <v>160</v>
      </c>
      <c r="IO201" s="327"/>
      <c r="IP201" s="177"/>
      <c r="IQ201" s="164">
        <v>160</v>
      </c>
      <c r="IR201" s="327"/>
      <c r="IS201" s="177"/>
      <c r="IT201" s="164">
        <v>160</v>
      </c>
      <c r="IU201" s="327"/>
      <c r="IV201" s="177"/>
      <c r="IW201" s="164">
        <v>160</v>
      </c>
      <c r="IX201" s="327"/>
      <c r="IY201" s="177"/>
      <c r="IZ201" s="164">
        <v>160</v>
      </c>
      <c r="JA201" s="327"/>
      <c r="JB201" s="177"/>
      <c r="JC201" s="164">
        <v>160</v>
      </c>
      <c r="JD201" s="327"/>
      <c r="JE201" s="177"/>
      <c r="JF201" s="164">
        <v>160</v>
      </c>
      <c r="JG201" s="327"/>
      <c r="JH201" s="177"/>
      <c r="JI201" s="164">
        <v>160</v>
      </c>
      <c r="JJ201" s="327"/>
      <c r="JK201" s="177"/>
      <c r="JL201" s="164">
        <v>160</v>
      </c>
      <c r="JM201" s="327"/>
      <c r="JN201" s="177"/>
      <c r="JO201" s="278">
        <f t="shared" si="245"/>
        <v>0</v>
      </c>
      <c r="JP201" s="279">
        <f t="shared" si="246"/>
        <v>0</v>
      </c>
      <c r="JQ201" s="280">
        <f t="shared" si="247"/>
        <v>0</v>
      </c>
      <c r="JR201" s="281">
        <f t="shared" si="248"/>
        <v>0</v>
      </c>
      <c r="JS201" s="1"/>
      <c r="JT201" s="1"/>
      <c r="JU201" s="164">
        <v>160</v>
      </c>
      <c r="JV201" s="327"/>
      <c r="JW201" s="177"/>
      <c r="JX201" s="164">
        <v>160</v>
      </c>
      <c r="JY201" s="327"/>
      <c r="JZ201" s="177"/>
      <c r="KA201" s="164">
        <v>160</v>
      </c>
      <c r="KB201" s="327"/>
      <c r="KC201" s="177"/>
      <c r="KD201" s="164">
        <v>160</v>
      </c>
      <c r="KE201" s="327"/>
      <c r="KF201" s="177"/>
      <c r="KG201" s="164">
        <v>160</v>
      </c>
      <c r="KH201" s="327"/>
      <c r="KI201" s="177"/>
      <c r="KJ201" s="164">
        <v>160</v>
      </c>
      <c r="KK201" s="327"/>
      <c r="KL201" s="177"/>
      <c r="KM201" s="164">
        <v>160</v>
      </c>
      <c r="KN201" s="327"/>
      <c r="KO201" s="177"/>
      <c r="KP201" s="164">
        <v>160</v>
      </c>
      <c r="KQ201" s="327"/>
      <c r="KR201" s="177"/>
      <c r="KS201" s="164">
        <v>160</v>
      </c>
      <c r="KT201" s="327"/>
      <c r="KU201" s="177"/>
      <c r="KV201" s="164">
        <v>160</v>
      </c>
      <c r="KW201" s="327"/>
      <c r="KX201" s="177"/>
      <c r="KY201" s="164">
        <v>160</v>
      </c>
      <c r="KZ201" s="327"/>
      <c r="LA201" s="177"/>
      <c r="LB201" s="164">
        <v>160</v>
      </c>
      <c r="LC201" s="327"/>
      <c r="LD201" s="177"/>
      <c r="LE201" s="278">
        <f t="shared" si="249"/>
        <v>0</v>
      </c>
      <c r="LF201" s="279">
        <f t="shared" si="250"/>
        <v>0</v>
      </c>
      <c r="LG201" s="280">
        <f t="shared" si="251"/>
        <v>0</v>
      </c>
      <c r="LH201" s="281">
        <f t="shared" si="252"/>
        <v>0</v>
      </c>
      <c r="LI201" s="1"/>
      <c r="LJ201" s="1"/>
      <c r="LK201" s="164">
        <v>160</v>
      </c>
      <c r="LL201" s="327"/>
      <c r="LM201" s="177"/>
      <c r="LN201" s="164">
        <v>160</v>
      </c>
      <c r="LO201" s="327"/>
      <c r="LP201" s="177"/>
      <c r="LQ201" s="164">
        <v>160</v>
      </c>
      <c r="LR201" s="327"/>
      <c r="LS201" s="177"/>
      <c r="LT201" s="164">
        <v>160</v>
      </c>
      <c r="LU201" s="327"/>
      <c r="LV201" s="177"/>
      <c r="LW201" s="164">
        <v>160</v>
      </c>
      <c r="LX201" s="327"/>
      <c r="LY201" s="177"/>
      <c r="LZ201" s="164">
        <v>160</v>
      </c>
      <c r="MA201" s="327"/>
      <c r="MB201" s="177"/>
      <c r="MC201" s="164">
        <v>160</v>
      </c>
      <c r="MD201" s="327"/>
      <c r="ME201" s="177"/>
      <c r="MF201" s="164">
        <v>160</v>
      </c>
      <c r="MG201" s="327"/>
      <c r="MH201" s="177"/>
      <c r="MI201" s="164">
        <v>160</v>
      </c>
      <c r="MJ201" s="327"/>
      <c r="MK201" s="177"/>
      <c r="ML201" s="164">
        <v>160</v>
      </c>
      <c r="MM201" s="327"/>
      <c r="MN201" s="177"/>
      <c r="MO201" s="164">
        <v>160</v>
      </c>
      <c r="MP201" s="327"/>
      <c r="MQ201" s="177"/>
      <c r="MR201" s="164">
        <v>160</v>
      </c>
      <c r="MS201" s="327"/>
      <c r="MT201" s="177"/>
      <c r="MU201" s="278">
        <f t="shared" si="253"/>
        <v>0</v>
      </c>
      <c r="MV201" s="279">
        <f t="shared" si="254"/>
        <v>0</v>
      </c>
      <c r="MW201" s="280">
        <f t="shared" si="255"/>
        <v>0</v>
      </c>
      <c r="MX201" s="281">
        <f t="shared" si="256"/>
        <v>0</v>
      </c>
      <c r="MY201" s="1"/>
      <c r="MZ201" s="1"/>
      <c r="NA201" s="164">
        <v>160</v>
      </c>
      <c r="NB201" s="327"/>
      <c r="NC201" s="177"/>
      <c r="ND201" s="164">
        <v>160</v>
      </c>
      <c r="NE201" s="327"/>
      <c r="NF201" s="177"/>
      <c r="NG201" s="164">
        <v>160</v>
      </c>
      <c r="NH201" s="327"/>
      <c r="NI201" s="177"/>
      <c r="NJ201" s="164">
        <v>160</v>
      </c>
      <c r="NK201" s="327"/>
      <c r="NL201" s="177"/>
      <c r="NM201" s="164">
        <v>160</v>
      </c>
      <c r="NN201" s="327"/>
      <c r="NO201" s="177"/>
      <c r="NP201" s="164">
        <v>160</v>
      </c>
      <c r="NQ201" s="327"/>
      <c r="NR201" s="177"/>
      <c r="NS201" s="164">
        <v>160</v>
      </c>
      <c r="NT201" s="327"/>
      <c r="NU201" s="177"/>
      <c r="NV201" s="164">
        <v>160</v>
      </c>
      <c r="NW201" s="327"/>
      <c r="NX201" s="177"/>
      <c r="NY201" s="164">
        <v>160</v>
      </c>
      <c r="NZ201" s="327"/>
      <c r="OA201" s="177"/>
      <c r="OB201" s="164">
        <v>160</v>
      </c>
      <c r="OC201" s="327"/>
      <c r="OD201" s="177"/>
      <c r="OE201" s="164">
        <v>160</v>
      </c>
      <c r="OF201" s="327"/>
      <c r="OG201" s="177"/>
      <c r="OH201" s="164">
        <v>160</v>
      </c>
      <c r="OI201" s="327"/>
      <c r="OJ201" s="177"/>
      <c r="OK201" s="278">
        <f t="shared" si="257"/>
        <v>0</v>
      </c>
      <c r="OL201" s="279">
        <f t="shared" si="258"/>
        <v>0</v>
      </c>
      <c r="OM201" s="280">
        <f t="shared" si="259"/>
        <v>0</v>
      </c>
      <c r="ON201" s="281">
        <f t="shared" si="260"/>
        <v>0</v>
      </c>
      <c r="OO201" s="1"/>
      <c r="OP201" s="1"/>
      <c r="OQ201" s="283" t="s">
        <v>297</v>
      </c>
      <c r="OR201" s="354">
        <v>160</v>
      </c>
      <c r="OS201" s="327"/>
      <c r="OT201" s="177"/>
      <c r="OU201" s="278">
        <f t="shared" si="261"/>
        <v>0</v>
      </c>
      <c r="OV201" s="281">
        <f t="shared" si="262"/>
        <v>0</v>
      </c>
      <c r="OW201" s="280">
        <f t="shared" si="263"/>
        <v>0</v>
      </c>
      <c r="OX201" s="281">
        <f t="shared" si="264"/>
        <v>0</v>
      </c>
      <c r="OY201" s="293"/>
      <c r="OZ201" s="1"/>
      <c r="PA201" s="1"/>
      <c r="PB201" s="274">
        <f t="shared" si="213"/>
        <v>0</v>
      </c>
      <c r="PC201" s="275">
        <f t="shared" si="214"/>
        <v>0</v>
      </c>
      <c r="PD201" s="280">
        <f t="shared" si="215"/>
        <v>0</v>
      </c>
      <c r="PE201" s="281">
        <f t="shared" si="216"/>
        <v>0</v>
      </c>
      <c r="PF201" s="276">
        <f t="shared" si="217"/>
        <v>0</v>
      </c>
      <c r="PG201" s="277">
        <f t="shared" si="218"/>
        <v>0</v>
      </c>
      <c r="PH201" s="280">
        <f t="shared" si="219"/>
        <v>0</v>
      </c>
      <c r="PI201" s="279">
        <f t="shared" si="220"/>
        <v>0</v>
      </c>
      <c r="PJ201" s="406">
        <f t="shared" si="221"/>
        <v>0</v>
      </c>
      <c r="PK201" s="368">
        <f t="shared" si="222"/>
        <v>0</v>
      </c>
      <c r="PL201" s="409" t="s">
        <v>338</v>
      </c>
      <c r="PM201" s="373" t="s">
        <v>338</v>
      </c>
      <c r="PN201" s="406">
        <f t="shared" si="223"/>
        <v>0</v>
      </c>
      <c r="PO201" s="368">
        <f t="shared" si="224"/>
        <v>0</v>
      </c>
      <c r="PR201" s="1"/>
    </row>
    <row r="202" spans="2:440" s="26" customFormat="1" ht="15" hidden="1" customHeight="1" x14ac:dyDescent="0.25">
      <c r="B202" s="118"/>
      <c r="C202" s="1092"/>
      <c r="D202" s="1093"/>
      <c r="E202" s="590"/>
      <c r="F202" s="656"/>
      <c r="G202" s="591"/>
      <c r="H202" s="119"/>
      <c r="I202" s="112">
        <f>INT(ROUND(F202,2)*(IF(RIGHT(G202,1)="*",data!$J$3*H202+(IF(H202&gt;0, data!$K$3,0)),(IF(G202&gt;0,data!$J$3*RIGHT(G202,5)+data!$K$3,0)))))</f>
        <v>0</v>
      </c>
      <c r="J202" s="112">
        <f t="shared" si="211"/>
        <v>0</v>
      </c>
      <c r="K202" s="112"/>
      <c r="L202" s="537"/>
      <c r="M202" s="536"/>
      <c r="N202" s="112">
        <f>INT(ROUND(F202,2)*(IF(J202&gt;0,(IF(L202="ano",data!$J$6,0)),0)))</f>
        <v>0</v>
      </c>
      <c r="O202" s="114">
        <f t="shared" si="208"/>
        <v>0</v>
      </c>
      <c r="P202" s="123">
        <f t="shared" si="209"/>
        <v>0</v>
      </c>
      <c r="R202" s="116" t="str">
        <f t="shared" si="194"/>
        <v/>
      </c>
      <c r="S202" s="688"/>
      <c r="T202" s="117" t="s">
        <v>338</v>
      </c>
      <c r="U202" s="377" t="str">
        <f t="shared" si="195"/>
        <v/>
      </c>
      <c r="V202" s="26">
        <f t="shared" si="210"/>
        <v>0</v>
      </c>
      <c r="W202" s="26">
        <f t="shared" si="212"/>
        <v>0</v>
      </c>
      <c r="X202" s="26">
        <f>IF(OR(G202=data!$I$18,G202=data!$I$19,G202=data!$I$20,G202=data!$I$21,G202=data!$I$22,G202=data!$I$23,G202=data!$I$24,G202=data!$I$25,G202=data!$I$26,G202=data!$I$27,G202=data!$I$28,G202=data!$I$29,G202=data!$I$30,G202=data!$I$31,G202=data!$I$32,G202=data!$I$33,G202=data!$I$34,G202=data!$I$35,G202=data!$I$36,G202=data!$I$37,G202=data!$I$38,G202=data!$I$39,G202=data!$I$40,G202=data!$I$41,G202=data!$I$42,G202=data!$I$43,G202=data!$I$44),1,0)</f>
        <v>0</v>
      </c>
      <c r="Z202" s="173" t="s">
        <v>297</v>
      </c>
      <c r="AA202" s="10"/>
      <c r="AB202" s="10"/>
      <c r="AC202" s="560">
        <v>160</v>
      </c>
      <c r="AD202" s="561"/>
      <c r="AE202" s="562"/>
      <c r="AF202" s="560">
        <v>160</v>
      </c>
      <c r="AG202" s="561"/>
      <c r="AH202" s="562"/>
      <c r="AI202" s="560">
        <v>160</v>
      </c>
      <c r="AJ202" s="561"/>
      <c r="AK202" s="562"/>
      <c r="AL202" s="560">
        <v>160</v>
      </c>
      <c r="AM202" s="561"/>
      <c r="AN202" s="562"/>
      <c r="AO202" s="560">
        <v>160</v>
      </c>
      <c r="AP202" s="561"/>
      <c r="AQ202" s="562"/>
      <c r="AR202" s="560">
        <v>160</v>
      </c>
      <c r="AS202" s="561"/>
      <c r="AT202" s="562"/>
      <c r="AU202" s="560">
        <v>160</v>
      </c>
      <c r="AV202" s="561"/>
      <c r="AW202" s="562"/>
      <c r="AX202" s="560">
        <v>160</v>
      </c>
      <c r="AY202" s="561"/>
      <c r="AZ202" s="562"/>
      <c r="BA202" s="560">
        <v>160</v>
      </c>
      <c r="BB202" s="561"/>
      <c r="BC202" s="562"/>
      <c r="BD202" s="560">
        <v>160</v>
      </c>
      <c r="BE202" s="561"/>
      <c r="BF202" s="562"/>
      <c r="BG202" s="560">
        <v>160</v>
      </c>
      <c r="BH202" s="561"/>
      <c r="BI202" s="562"/>
      <c r="BJ202" s="560">
        <v>160</v>
      </c>
      <c r="BK202" s="561"/>
      <c r="BL202" s="562"/>
      <c r="BM202" s="280">
        <f t="shared" si="225"/>
        <v>0</v>
      </c>
      <c r="BN202" s="279">
        <f t="shared" si="226"/>
        <v>0</v>
      </c>
      <c r="BO202" s="280">
        <f t="shared" si="227"/>
        <v>0</v>
      </c>
      <c r="BP202" s="281">
        <f t="shared" si="228"/>
        <v>0</v>
      </c>
      <c r="BQ202" s="1"/>
      <c r="BR202" s="1"/>
      <c r="BS202" s="174">
        <v>160</v>
      </c>
      <c r="BT202" s="573"/>
      <c r="BU202" s="175"/>
      <c r="BV202" s="174">
        <v>160</v>
      </c>
      <c r="BW202" s="573"/>
      <c r="BX202" s="175"/>
      <c r="BY202" s="174">
        <v>160</v>
      </c>
      <c r="BZ202" s="573"/>
      <c r="CA202" s="175"/>
      <c r="CB202" s="174">
        <v>160</v>
      </c>
      <c r="CC202" s="573"/>
      <c r="CD202" s="175"/>
      <c r="CE202" s="174">
        <v>160</v>
      </c>
      <c r="CF202" s="573"/>
      <c r="CG202" s="175"/>
      <c r="CH202" s="174">
        <v>160</v>
      </c>
      <c r="CI202" s="573"/>
      <c r="CJ202" s="175"/>
      <c r="CK202" s="174">
        <v>160</v>
      </c>
      <c r="CL202" s="573"/>
      <c r="CM202" s="175"/>
      <c r="CN202" s="174">
        <v>160</v>
      </c>
      <c r="CO202" s="573"/>
      <c r="CP202" s="175"/>
      <c r="CQ202" s="174">
        <v>160</v>
      </c>
      <c r="CR202" s="573"/>
      <c r="CS202" s="175"/>
      <c r="CT202" s="174">
        <v>160</v>
      </c>
      <c r="CU202" s="573"/>
      <c r="CV202" s="175"/>
      <c r="CW202" s="174">
        <v>160</v>
      </c>
      <c r="CX202" s="573"/>
      <c r="CY202" s="175"/>
      <c r="CZ202" s="174">
        <v>160</v>
      </c>
      <c r="DA202" s="573"/>
      <c r="DB202" s="175"/>
      <c r="DC202" s="278">
        <f t="shared" si="229"/>
        <v>0</v>
      </c>
      <c r="DD202" s="279">
        <f t="shared" si="230"/>
        <v>0</v>
      </c>
      <c r="DE202" s="280">
        <f t="shared" si="231"/>
        <v>0</v>
      </c>
      <c r="DF202" s="281">
        <f t="shared" si="232"/>
        <v>0</v>
      </c>
      <c r="DG202" s="1"/>
      <c r="DH202" s="1"/>
      <c r="DI202" s="174">
        <v>160</v>
      </c>
      <c r="DJ202" s="573"/>
      <c r="DK202" s="175"/>
      <c r="DL202" s="174">
        <v>160</v>
      </c>
      <c r="DM202" s="573"/>
      <c r="DN202" s="175"/>
      <c r="DO202" s="174">
        <v>160</v>
      </c>
      <c r="DP202" s="573"/>
      <c r="DQ202" s="175"/>
      <c r="DR202" s="174">
        <v>160</v>
      </c>
      <c r="DS202" s="573"/>
      <c r="DT202" s="175"/>
      <c r="DU202" s="174">
        <v>160</v>
      </c>
      <c r="DV202" s="573"/>
      <c r="DW202" s="175"/>
      <c r="DX202" s="174">
        <v>160</v>
      </c>
      <c r="DY202" s="573"/>
      <c r="DZ202" s="175"/>
      <c r="EA202" s="174">
        <v>160</v>
      </c>
      <c r="EB202" s="573"/>
      <c r="EC202" s="175"/>
      <c r="ED202" s="174">
        <v>160</v>
      </c>
      <c r="EE202" s="573"/>
      <c r="EF202" s="175"/>
      <c r="EG202" s="174">
        <v>160</v>
      </c>
      <c r="EH202" s="573"/>
      <c r="EI202" s="175"/>
      <c r="EJ202" s="174">
        <v>160</v>
      </c>
      <c r="EK202" s="573"/>
      <c r="EL202" s="175"/>
      <c r="EM202" s="174">
        <v>160</v>
      </c>
      <c r="EN202" s="573"/>
      <c r="EO202" s="175"/>
      <c r="EP202" s="174">
        <v>160</v>
      </c>
      <c r="EQ202" s="573"/>
      <c r="ER202" s="175"/>
      <c r="ES202" s="278">
        <f t="shared" si="233"/>
        <v>0</v>
      </c>
      <c r="ET202" s="279">
        <f t="shared" si="234"/>
        <v>0</v>
      </c>
      <c r="EU202" s="280">
        <f t="shared" si="235"/>
        <v>0</v>
      </c>
      <c r="EV202" s="281">
        <f t="shared" si="236"/>
        <v>0</v>
      </c>
      <c r="EW202" s="1"/>
      <c r="EX202" s="1"/>
      <c r="EY202" s="174">
        <v>160</v>
      </c>
      <c r="EZ202" s="573"/>
      <c r="FA202" s="175"/>
      <c r="FB202" s="174">
        <v>160</v>
      </c>
      <c r="FC202" s="573"/>
      <c r="FD202" s="175"/>
      <c r="FE202" s="174">
        <v>160</v>
      </c>
      <c r="FF202" s="573"/>
      <c r="FG202" s="175"/>
      <c r="FH202" s="174">
        <v>160</v>
      </c>
      <c r="FI202" s="573"/>
      <c r="FJ202" s="175"/>
      <c r="FK202" s="174">
        <v>160</v>
      </c>
      <c r="FL202" s="573"/>
      <c r="FM202" s="175"/>
      <c r="FN202" s="174">
        <v>160</v>
      </c>
      <c r="FO202" s="573"/>
      <c r="FP202" s="175"/>
      <c r="FQ202" s="174">
        <v>160</v>
      </c>
      <c r="FR202" s="573"/>
      <c r="FS202" s="175"/>
      <c r="FT202" s="174">
        <v>160</v>
      </c>
      <c r="FU202" s="573"/>
      <c r="FV202" s="175"/>
      <c r="FW202" s="174">
        <v>160</v>
      </c>
      <c r="FX202" s="573"/>
      <c r="FY202" s="175"/>
      <c r="FZ202" s="174">
        <v>160</v>
      </c>
      <c r="GA202" s="573"/>
      <c r="GB202" s="175"/>
      <c r="GC202" s="174">
        <v>160</v>
      </c>
      <c r="GD202" s="573"/>
      <c r="GE202" s="175"/>
      <c r="GF202" s="174">
        <v>160</v>
      </c>
      <c r="GG202" s="573"/>
      <c r="GH202" s="175"/>
      <c r="GI202" s="278">
        <f t="shared" si="237"/>
        <v>0</v>
      </c>
      <c r="GJ202" s="279">
        <f t="shared" si="238"/>
        <v>0</v>
      </c>
      <c r="GK202" s="280">
        <f t="shared" si="239"/>
        <v>0</v>
      </c>
      <c r="GL202" s="281">
        <f t="shared" si="240"/>
        <v>0</v>
      </c>
      <c r="GM202" s="1"/>
      <c r="GN202" s="1"/>
      <c r="GO202" s="174">
        <v>160</v>
      </c>
      <c r="GP202" s="573"/>
      <c r="GQ202" s="175"/>
      <c r="GR202" s="174">
        <v>160</v>
      </c>
      <c r="GS202" s="573"/>
      <c r="GT202" s="175"/>
      <c r="GU202" s="174">
        <v>160</v>
      </c>
      <c r="GV202" s="573"/>
      <c r="GW202" s="175"/>
      <c r="GX202" s="174">
        <v>160</v>
      </c>
      <c r="GY202" s="573"/>
      <c r="GZ202" s="175"/>
      <c r="HA202" s="174">
        <v>160</v>
      </c>
      <c r="HB202" s="573"/>
      <c r="HC202" s="175"/>
      <c r="HD202" s="174">
        <v>160</v>
      </c>
      <c r="HE202" s="573"/>
      <c r="HF202" s="175"/>
      <c r="HG202" s="174">
        <v>160</v>
      </c>
      <c r="HH202" s="573"/>
      <c r="HI202" s="175"/>
      <c r="HJ202" s="174">
        <v>160</v>
      </c>
      <c r="HK202" s="573"/>
      <c r="HL202" s="175"/>
      <c r="HM202" s="174">
        <v>160</v>
      </c>
      <c r="HN202" s="573"/>
      <c r="HO202" s="175"/>
      <c r="HP202" s="174">
        <v>160</v>
      </c>
      <c r="HQ202" s="573"/>
      <c r="HR202" s="175"/>
      <c r="HS202" s="174">
        <v>160</v>
      </c>
      <c r="HT202" s="573"/>
      <c r="HU202" s="175"/>
      <c r="HV202" s="174">
        <v>160</v>
      </c>
      <c r="HW202" s="573"/>
      <c r="HX202" s="175"/>
      <c r="HY202" s="278">
        <f t="shared" si="241"/>
        <v>0</v>
      </c>
      <c r="HZ202" s="279">
        <f t="shared" si="242"/>
        <v>0</v>
      </c>
      <c r="IA202" s="280">
        <f t="shared" si="243"/>
        <v>0</v>
      </c>
      <c r="IB202" s="281">
        <f t="shared" si="244"/>
        <v>0</v>
      </c>
      <c r="IC202" s="1"/>
      <c r="ID202" s="1"/>
      <c r="IE202" s="174">
        <v>160</v>
      </c>
      <c r="IF202" s="573"/>
      <c r="IG202" s="175"/>
      <c r="IH202" s="174">
        <v>160</v>
      </c>
      <c r="II202" s="573"/>
      <c r="IJ202" s="175"/>
      <c r="IK202" s="174">
        <v>160</v>
      </c>
      <c r="IL202" s="573"/>
      <c r="IM202" s="175"/>
      <c r="IN202" s="174">
        <v>160</v>
      </c>
      <c r="IO202" s="573"/>
      <c r="IP202" s="175"/>
      <c r="IQ202" s="174">
        <v>160</v>
      </c>
      <c r="IR202" s="573"/>
      <c r="IS202" s="175"/>
      <c r="IT202" s="174">
        <v>160</v>
      </c>
      <c r="IU202" s="573"/>
      <c r="IV202" s="175"/>
      <c r="IW202" s="174">
        <v>160</v>
      </c>
      <c r="IX202" s="573"/>
      <c r="IY202" s="175"/>
      <c r="IZ202" s="174">
        <v>160</v>
      </c>
      <c r="JA202" s="573"/>
      <c r="JB202" s="175"/>
      <c r="JC202" s="174">
        <v>160</v>
      </c>
      <c r="JD202" s="573"/>
      <c r="JE202" s="175"/>
      <c r="JF202" s="174">
        <v>160</v>
      </c>
      <c r="JG202" s="573"/>
      <c r="JH202" s="175"/>
      <c r="JI202" s="174">
        <v>160</v>
      </c>
      <c r="JJ202" s="573"/>
      <c r="JK202" s="175"/>
      <c r="JL202" s="174">
        <v>160</v>
      </c>
      <c r="JM202" s="573"/>
      <c r="JN202" s="175"/>
      <c r="JO202" s="278">
        <f t="shared" si="245"/>
        <v>0</v>
      </c>
      <c r="JP202" s="279">
        <f t="shared" si="246"/>
        <v>0</v>
      </c>
      <c r="JQ202" s="280">
        <f t="shared" si="247"/>
        <v>0</v>
      </c>
      <c r="JR202" s="281">
        <f t="shared" si="248"/>
        <v>0</v>
      </c>
      <c r="JS202" s="1"/>
      <c r="JT202" s="1"/>
      <c r="JU202" s="174">
        <v>160</v>
      </c>
      <c r="JV202" s="573"/>
      <c r="JW202" s="175"/>
      <c r="JX202" s="174">
        <v>160</v>
      </c>
      <c r="JY202" s="573"/>
      <c r="JZ202" s="175"/>
      <c r="KA202" s="174">
        <v>160</v>
      </c>
      <c r="KB202" s="573"/>
      <c r="KC202" s="175"/>
      <c r="KD202" s="174">
        <v>160</v>
      </c>
      <c r="KE202" s="573"/>
      <c r="KF202" s="175"/>
      <c r="KG202" s="174">
        <v>160</v>
      </c>
      <c r="KH202" s="573"/>
      <c r="KI202" s="175"/>
      <c r="KJ202" s="174">
        <v>160</v>
      </c>
      <c r="KK202" s="573"/>
      <c r="KL202" s="175"/>
      <c r="KM202" s="174">
        <v>160</v>
      </c>
      <c r="KN202" s="573"/>
      <c r="KO202" s="175"/>
      <c r="KP202" s="174">
        <v>160</v>
      </c>
      <c r="KQ202" s="573"/>
      <c r="KR202" s="175"/>
      <c r="KS202" s="174">
        <v>160</v>
      </c>
      <c r="KT202" s="573"/>
      <c r="KU202" s="175"/>
      <c r="KV202" s="174">
        <v>160</v>
      </c>
      <c r="KW202" s="573"/>
      <c r="KX202" s="175"/>
      <c r="KY202" s="174">
        <v>160</v>
      </c>
      <c r="KZ202" s="573"/>
      <c r="LA202" s="175"/>
      <c r="LB202" s="174">
        <v>160</v>
      </c>
      <c r="LC202" s="573"/>
      <c r="LD202" s="175"/>
      <c r="LE202" s="278">
        <f t="shared" si="249"/>
        <v>0</v>
      </c>
      <c r="LF202" s="279">
        <f t="shared" si="250"/>
        <v>0</v>
      </c>
      <c r="LG202" s="280">
        <f t="shared" si="251"/>
        <v>0</v>
      </c>
      <c r="LH202" s="281">
        <f t="shared" si="252"/>
        <v>0</v>
      </c>
      <c r="LI202" s="1"/>
      <c r="LJ202" s="1"/>
      <c r="LK202" s="174">
        <v>160</v>
      </c>
      <c r="LL202" s="573"/>
      <c r="LM202" s="175"/>
      <c r="LN202" s="174">
        <v>160</v>
      </c>
      <c r="LO202" s="573"/>
      <c r="LP202" s="175"/>
      <c r="LQ202" s="174">
        <v>160</v>
      </c>
      <c r="LR202" s="573"/>
      <c r="LS202" s="175"/>
      <c r="LT202" s="174">
        <v>160</v>
      </c>
      <c r="LU202" s="573"/>
      <c r="LV202" s="175"/>
      <c r="LW202" s="174">
        <v>160</v>
      </c>
      <c r="LX202" s="573"/>
      <c r="LY202" s="175"/>
      <c r="LZ202" s="174">
        <v>160</v>
      </c>
      <c r="MA202" s="573"/>
      <c r="MB202" s="175"/>
      <c r="MC202" s="174">
        <v>160</v>
      </c>
      <c r="MD202" s="573"/>
      <c r="ME202" s="175"/>
      <c r="MF202" s="174">
        <v>160</v>
      </c>
      <c r="MG202" s="573"/>
      <c r="MH202" s="175"/>
      <c r="MI202" s="174">
        <v>160</v>
      </c>
      <c r="MJ202" s="573"/>
      <c r="MK202" s="175"/>
      <c r="ML202" s="174">
        <v>160</v>
      </c>
      <c r="MM202" s="573"/>
      <c r="MN202" s="175"/>
      <c r="MO202" s="174">
        <v>160</v>
      </c>
      <c r="MP202" s="573"/>
      <c r="MQ202" s="175"/>
      <c r="MR202" s="174">
        <v>160</v>
      </c>
      <c r="MS202" s="573"/>
      <c r="MT202" s="175"/>
      <c r="MU202" s="278">
        <f t="shared" si="253"/>
        <v>0</v>
      </c>
      <c r="MV202" s="279">
        <f t="shared" si="254"/>
        <v>0</v>
      </c>
      <c r="MW202" s="280">
        <f t="shared" si="255"/>
        <v>0</v>
      </c>
      <c r="MX202" s="281">
        <f t="shared" si="256"/>
        <v>0</v>
      </c>
      <c r="MY202" s="1"/>
      <c r="MZ202" s="1"/>
      <c r="NA202" s="174">
        <v>160</v>
      </c>
      <c r="NB202" s="573"/>
      <c r="NC202" s="175"/>
      <c r="ND202" s="174">
        <v>160</v>
      </c>
      <c r="NE202" s="573"/>
      <c r="NF202" s="175"/>
      <c r="NG202" s="174">
        <v>160</v>
      </c>
      <c r="NH202" s="573"/>
      <c r="NI202" s="175"/>
      <c r="NJ202" s="174">
        <v>160</v>
      </c>
      <c r="NK202" s="573"/>
      <c r="NL202" s="175"/>
      <c r="NM202" s="174">
        <v>160</v>
      </c>
      <c r="NN202" s="573"/>
      <c r="NO202" s="175"/>
      <c r="NP202" s="174">
        <v>160</v>
      </c>
      <c r="NQ202" s="573"/>
      <c r="NR202" s="175"/>
      <c r="NS202" s="174">
        <v>160</v>
      </c>
      <c r="NT202" s="573"/>
      <c r="NU202" s="175"/>
      <c r="NV202" s="174">
        <v>160</v>
      </c>
      <c r="NW202" s="573"/>
      <c r="NX202" s="175"/>
      <c r="NY202" s="174">
        <v>160</v>
      </c>
      <c r="NZ202" s="573"/>
      <c r="OA202" s="175"/>
      <c r="OB202" s="174">
        <v>160</v>
      </c>
      <c r="OC202" s="573"/>
      <c r="OD202" s="175"/>
      <c r="OE202" s="174">
        <v>160</v>
      </c>
      <c r="OF202" s="573"/>
      <c r="OG202" s="175"/>
      <c r="OH202" s="174">
        <v>160</v>
      </c>
      <c r="OI202" s="573"/>
      <c r="OJ202" s="175"/>
      <c r="OK202" s="278">
        <f t="shared" si="257"/>
        <v>0</v>
      </c>
      <c r="OL202" s="279">
        <f t="shared" si="258"/>
        <v>0</v>
      </c>
      <c r="OM202" s="280">
        <f t="shared" si="259"/>
        <v>0</v>
      </c>
      <c r="ON202" s="281">
        <f t="shared" si="260"/>
        <v>0</v>
      </c>
      <c r="OO202" s="1"/>
      <c r="OP202" s="1"/>
      <c r="OQ202" s="571" t="s">
        <v>297</v>
      </c>
      <c r="OR202" s="577">
        <v>160</v>
      </c>
      <c r="OS202" s="573"/>
      <c r="OT202" s="175"/>
      <c r="OU202" s="278">
        <f t="shared" si="261"/>
        <v>0</v>
      </c>
      <c r="OV202" s="281">
        <f t="shared" si="262"/>
        <v>0</v>
      </c>
      <c r="OW202" s="280">
        <f t="shared" si="263"/>
        <v>0</v>
      </c>
      <c r="OX202" s="281">
        <f t="shared" si="264"/>
        <v>0</v>
      </c>
      <c r="OY202" s="574"/>
      <c r="OZ202" s="1"/>
      <c r="PA202" s="1"/>
      <c r="PB202" s="274">
        <f t="shared" si="213"/>
        <v>0</v>
      </c>
      <c r="PC202" s="275">
        <f t="shared" si="214"/>
        <v>0</v>
      </c>
      <c r="PD202" s="280">
        <f t="shared" si="215"/>
        <v>0</v>
      </c>
      <c r="PE202" s="281">
        <f t="shared" si="216"/>
        <v>0</v>
      </c>
      <c r="PF202" s="276">
        <f t="shared" si="217"/>
        <v>0</v>
      </c>
      <c r="PG202" s="277">
        <f t="shared" si="218"/>
        <v>0</v>
      </c>
      <c r="PH202" s="280">
        <f t="shared" si="219"/>
        <v>0</v>
      </c>
      <c r="PI202" s="279">
        <f t="shared" si="220"/>
        <v>0</v>
      </c>
      <c r="PJ202" s="406">
        <f t="shared" si="221"/>
        <v>0</v>
      </c>
      <c r="PK202" s="368">
        <f t="shared" si="222"/>
        <v>0</v>
      </c>
      <c r="PL202" s="409" t="s">
        <v>338</v>
      </c>
      <c r="PM202" s="373" t="s">
        <v>338</v>
      </c>
      <c r="PN202" s="406">
        <f t="shared" si="223"/>
        <v>0</v>
      </c>
      <c r="PO202" s="368">
        <f t="shared" si="224"/>
        <v>0</v>
      </c>
      <c r="PR202" s="1"/>
    </row>
    <row r="203" spans="2:440" s="26" customFormat="1" ht="16.5" customHeight="1" x14ac:dyDescent="0.25">
      <c r="B203" s="118" t="s">
        <v>377</v>
      </c>
      <c r="C203" s="1094"/>
      <c r="D203" s="1095"/>
      <c r="E203" s="320"/>
      <c r="F203" s="656">
        <v>1</v>
      </c>
      <c r="G203" s="321"/>
      <c r="H203" s="122"/>
      <c r="I203" s="112">
        <f>INT(ROUND(F203,2)*(IF(RIGHT(G203,1)="*",data!$J$3*H203+(IF(H203&gt;0, data!$K$3,0)),(IF(G203&gt;0,data!$J$3*RIGHT(G203,5)+data!$K$3,0)))))</f>
        <v>0</v>
      </c>
      <c r="J203" s="112">
        <f t="shared" si="211"/>
        <v>0</v>
      </c>
      <c r="K203" s="112"/>
      <c r="L203" s="317"/>
      <c r="M203" s="316"/>
      <c r="N203" s="112">
        <f>INT(ROUND(F203,2)*(IF(J203&gt;0,(IF(L203="ano",data!$J$6,0)),0)))</f>
        <v>0</v>
      </c>
      <c r="O203" s="114">
        <f t="shared" si="208"/>
        <v>0</v>
      </c>
      <c r="P203" s="123">
        <f t="shared" si="209"/>
        <v>0</v>
      </c>
      <c r="R203" s="116" t="str">
        <f t="shared" si="194"/>
        <v/>
      </c>
      <c r="S203" s="688"/>
      <c r="T203" s="117" t="s">
        <v>338</v>
      </c>
      <c r="U203" s="377" t="str">
        <f t="shared" si="195"/>
        <v/>
      </c>
      <c r="V203" s="26">
        <f t="shared" si="210"/>
        <v>0</v>
      </c>
      <c r="W203" s="26">
        <f t="shared" si="212"/>
        <v>0</v>
      </c>
      <c r="X203" s="26">
        <f>IF(OR(G203=data!$I$18,G203=data!$I$19,G203=data!$I$20,G203=data!$I$21,G203=data!$I$22,G203=data!$I$23,G203=data!$I$24,G203=data!$I$25,G203=data!$I$26,G203=data!$I$27,G203=data!$I$28,G203=data!$I$29,G203=data!$I$30,G203=data!$I$31,G203=data!$I$32,G203=data!$I$33,G203=data!$I$34,G203=data!$I$35,G203=data!$I$36,G203=data!$I$37,G203=data!$I$38,G203=data!$I$39,G203=data!$I$40,G203=data!$I$41,G203=data!$I$42,G203=data!$I$43,G203=data!$I$44),1,0)</f>
        <v>0</v>
      </c>
      <c r="Z203" s="176" t="s">
        <v>297</v>
      </c>
      <c r="AA203" s="10"/>
      <c r="AB203" s="10"/>
      <c r="AC203" s="168">
        <v>160</v>
      </c>
      <c r="AD203" s="328"/>
      <c r="AE203" s="223"/>
      <c r="AF203" s="168">
        <v>160</v>
      </c>
      <c r="AG203" s="328"/>
      <c r="AH203" s="223"/>
      <c r="AI203" s="168">
        <v>160</v>
      </c>
      <c r="AJ203" s="328"/>
      <c r="AK203" s="223"/>
      <c r="AL203" s="168">
        <v>160</v>
      </c>
      <c r="AM203" s="328"/>
      <c r="AN203" s="223"/>
      <c r="AO203" s="168">
        <v>160</v>
      </c>
      <c r="AP203" s="328"/>
      <c r="AQ203" s="223"/>
      <c r="AR203" s="168">
        <v>160</v>
      </c>
      <c r="AS203" s="328"/>
      <c r="AT203" s="223"/>
      <c r="AU203" s="168">
        <v>160</v>
      </c>
      <c r="AV203" s="328"/>
      <c r="AW203" s="223"/>
      <c r="AX203" s="168">
        <v>160</v>
      </c>
      <c r="AY203" s="328"/>
      <c r="AZ203" s="223"/>
      <c r="BA203" s="168">
        <v>160</v>
      </c>
      <c r="BB203" s="328"/>
      <c r="BC203" s="223"/>
      <c r="BD203" s="168">
        <v>160</v>
      </c>
      <c r="BE203" s="328"/>
      <c r="BF203" s="223"/>
      <c r="BG203" s="168">
        <v>160</v>
      </c>
      <c r="BH203" s="328"/>
      <c r="BI203" s="223"/>
      <c r="BJ203" s="168">
        <v>160</v>
      </c>
      <c r="BK203" s="328"/>
      <c r="BL203" s="223"/>
      <c r="BM203" s="280">
        <f t="shared" si="225"/>
        <v>0</v>
      </c>
      <c r="BN203" s="279">
        <f t="shared" si="226"/>
        <v>0</v>
      </c>
      <c r="BO203" s="280">
        <f t="shared" si="227"/>
        <v>0</v>
      </c>
      <c r="BP203" s="281">
        <f t="shared" si="228"/>
        <v>0</v>
      </c>
      <c r="BQ203" s="1"/>
      <c r="BR203" s="1"/>
      <c r="BS203" s="164">
        <v>160</v>
      </c>
      <c r="BT203" s="327"/>
      <c r="BU203" s="177"/>
      <c r="BV203" s="164">
        <v>160</v>
      </c>
      <c r="BW203" s="327"/>
      <c r="BX203" s="177"/>
      <c r="BY203" s="164">
        <v>160</v>
      </c>
      <c r="BZ203" s="327"/>
      <c r="CA203" s="177"/>
      <c r="CB203" s="164">
        <v>160</v>
      </c>
      <c r="CC203" s="327"/>
      <c r="CD203" s="177"/>
      <c r="CE203" s="164">
        <v>160</v>
      </c>
      <c r="CF203" s="327"/>
      <c r="CG203" s="177"/>
      <c r="CH203" s="164">
        <v>160</v>
      </c>
      <c r="CI203" s="327"/>
      <c r="CJ203" s="177"/>
      <c r="CK203" s="164">
        <v>160</v>
      </c>
      <c r="CL203" s="327"/>
      <c r="CM203" s="177"/>
      <c r="CN203" s="164">
        <v>160</v>
      </c>
      <c r="CO203" s="327"/>
      <c r="CP203" s="177"/>
      <c r="CQ203" s="164">
        <v>160</v>
      </c>
      <c r="CR203" s="327"/>
      <c r="CS203" s="177"/>
      <c r="CT203" s="164">
        <v>160</v>
      </c>
      <c r="CU203" s="327"/>
      <c r="CV203" s="177"/>
      <c r="CW203" s="164">
        <v>160</v>
      </c>
      <c r="CX203" s="327"/>
      <c r="CY203" s="177"/>
      <c r="CZ203" s="164">
        <v>160</v>
      </c>
      <c r="DA203" s="327"/>
      <c r="DB203" s="177"/>
      <c r="DC203" s="278">
        <f t="shared" si="229"/>
        <v>0</v>
      </c>
      <c r="DD203" s="279">
        <f t="shared" si="230"/>
        <v>0</v>
      </c>
      <c r="DE203" s="280">
        <f t="shared" si="231"/>
        <v>0</v>
      </c>
      <c r="DF203" s="281">
        <f t="shared" si="232"/>
        <v>0</v>
      </c>
      <c r="DG203" s="1"/>
      <c r="DH203" s="1"/>
      <c r="DI203" s="164">
        <v>160</v>
      </c>
      <c r="DJ203" s="327"/>
      <c r="DK203" s="177"/>
      <c r="DL203" s="164">
        <v>160</v>
      </c>
      <c r="DM203" s="327"/>
      <c r="DN203" s="177"/>
      <c r="DO203" s="164">
        <v>160</v>
      </c>
      <c r="DP203" s="327"/>
      <c r="DQ203" s="177"/>
      <c r="DR203" s="164">
        <v>160</v>
      </c>
      <c r="DS203" s="327"/>
      <c r="DT203" s="177"/>
      <c r="DU203" s="164">
        <v>160</v>
      </c>
      <c r="DV203" s="327"/>
      <c r="DW203" s="177"/>
      <c r="DX203" s="164">
        <v>160</v>
      </c>
      <c r="DY203" s="327"/>
      <c r="DZ203" s="177"/>
      <c r="EA203" s="164">
        <v>160</v>
      </c>
      <c r="EB203" s="327"/>
      <c r="EC203" s="177"/>
      <c r="ED203" s="164">
        <v>160</v>
      </c>
      <c r="EE203" s="327"/>
      <c r="EF203" s="177"/>
      <c r="EG203" s="164">
        <v>160</v>
      </c>
      <c r="EH203" s="327"/>
      <c r="EI203" s="177"/>
      <c r="EJ203" s="164">
        <v>160</v>
      </c>
      <c r="EK203" s="327"/>
      <c r="EL203" s="177"/>
      <c r="EM203" s="164">
        <v>160</v>
      </c>
      <c r="EN203" s="327"/>
      <c r="EO203" s="177"/>
      <c r="EP203" s="164">
        <v>160</v>
      </c>
      <c r="EQ203" s="327"/>
      <c r="ER203" s="177"/>
      <c r="ES203" s="278">
        <f t="shared" si="233"/>
        <v>0</v>
      </c>
      <c r="ET203" s="279">
        <f t="shared" si="234"/>
        <v>0</v>
      </c>
      <c r="EU203" s="280">
        <f t="shared" si="235"/>
        <v>0</v>
      </c>
      <c r="EV203" s="281">
        <f t="shared" si="236"/>
        <v>0</v>
      </c>
      <c r="EW203" s="1"/>
      <c r="EX203" s="1"/>
      <c r="EY203" s="164">
        <v>160</v>
      </c>
      <c r="EZ203" s="327"/>
      <c r="FA203" s="177"/>
      <c r="FB203" s="164">
        <v>160</v>
      </c>
      <c r="FC203" s="327"/>
      <c r="FD203" s="177"/>
      <c r="FE203" s="164">
        <v>160</v>
      </c>
      <c r="FF203" s="327"/>
      <c r="FG203" s="177"/>
      <c r="FH203" s="164">
        <v>160</v>
      </c>
      <c r="FI203" s="327"/>
      <c r="FJ203" s="177"/>
      <c r="FK203" s="164">
        <v>160</v>
      </c>
      <c r="FL203" s="327"/>
      <c r="FM203" s="177"/>
      <c r="FN203" s="164">
        <v>160</v>
      </c>
      <c r="FO203" s="327"/>
      <c r="FP203" s="177"/>
      <c r="FQ203" s="164">
        <v>160</v>
      </c>
      <c r="FR203" s="327"/>
      <c r="FS203" s="177"/>
      <c r="FT203" s="164">
        <v>160</v>
      </c>
      <c r="FU203" s="327"/>
      <c r="FV203" s="177"/>
      <c r="FW203" s="164">
        <v>160</v>
      </c>
      <c r="FX203" s="327"/>
      <c r="FY203" s="177"/>
      <c r="FZ203" s="164">
        <v>160</v>
      </c>
      <c r="GA203" s="327"/>
      <c r="GB203" s="177"/>
      <c r="GC203" s="164">
        <v>160</v>
      </c>
      <c r="GD203" s="327"/>
      <c r="GE203" s="177"/>
      <c r="GF203" s="164">
        <v>160</v>
      </c>
      <c r="GG203" s="327"/>
      <c r="GH203" s="177"/>
      <c r="GI203" s="278">
        <f t="shared" si="237"/>
        <v>0</v>
      </c>
      <c r="GJ203" s="279">
        <f t="shared" si="238"/>
        <v>0</v>
      </c>
      <c r="GK203" s="280">
        <f t="shared" si="239"/>
        <v>0</v>
      </c>
      <c r="GL203" s="281">
        <f t="shared" si="240"/>
        <v>0</v>
      </c>
      <c r="GM203" s="1"/>
      <c r="GN203" s="1"/>
      <c r="GO203" s="164">
        <v>160</v>
      </c>
      <c r="GP203" s="327"/>
      <c r="GQ203" s="177"/>
      <c r="GR203" s="164">
        <v>160</v>
      </c>
      <c r="GS203" s="327"/>
      <c r="GT203" s="177"/>
      <c r="GU203" s="164">
        <v>160</v>
      </c>
      <c r="GV203" s="327"/>
      <c r="GW203" s="177"/>
      <c r="GX203" s="164">
        <v>160</v>
      </c>
      <c r="GY203" s="327"/>
      <c r="GZ203" s="177"/>
      <c r="HA203" s="164">
        <v>160</v>
      </c>
      <c r="HB203" s="327"/>
      <c r="HC203" s="177"/>
      <c r="HD203" s="164">
        <v>160</v>
      </c>
      <c r="HE203" s="327"/>
      <c r="HF203" s="177"/>
      <c r="HG203" s="164">
        <v>160</v>
      </c>
      <c r="HH203" s="327"/>
      <c r="HI203" s="177"/>
      <c r="HJ203" s="164">
        <v>160</v>
      </c>
      <c r="HK203" s="327"/>
      <c r="HL203" s="177"/>
      <c r="HM203" s="164">
        <v>160</v>
      </c>
      <c r="HN203" s="327"/>
      <c r="HO203" s="177"/>
      <c r="HP203" s="164">
        <v>160</v>
      </c>
      <c r="HQ203" s="327"/>
      <c r="HR203" s="177"/>
      <c r="HS203" s="164">
        <v>160</v>
      </c>
      <c r="HT203" s="327"/>
      <c r="HU203" s="177"/>
      <c r="HV203" s="164">
        <v>160</v>
      </c>
      <c r="HW203" s="327"/>
      <c r="HX203" s="177"/>
      <c r="HY203" s="278">
        <f t="shared" si="241"/>
        <v>0</v>
      </c>
      <c r="HZ203" s="279">
        <f t="shared" si="242"/>
        <v>0</v>
      </c>
      <c r="IA203" s="280">
        <f t="shared" si="243"/>
        <v>0</v>
      </c>
      <c r="IB203" s="281">
        <f t="shared" si="244"/>
        <v>0</v>
      </c>
      <c r="IC203" s="1"/>
      <c r="ID203" s="1"/>
      <c r="IE203" s="164">
        <v>160</v>
      </c>
      <c r="IF203" s="327"/>
      <c r="IG203" s="177"/>
      <c r="IH203" s="164">
        <v>160</v>
      </c>
      <c r="II203" s="327"/>
      <c r="IJ203" s="177"/>
      <c r="IK203" s="164">
        <v>160</v>
      </c>
      <c r="IL203" s="327"/>
      <c r="IM203" s="177"/>
      <c r="IN203" s="164">
        <v>160</v>
      </c>
      <c r="IO203" s="327"/>
      <c r="IP203" s="177"/>
      <c r="IQ203" s="164">
        <v>160</v>
      </c>
      <c r="IR203" s="327"/>
      <c r="IS203" s="177"/>
      <c r="IT203" s="164">
        <v>160</v>
      </c>
      <c r="IU203" s="327"/>
      <c r="IV203" s="177"/>
      <c r="IW203" s="164">
        <v>160</v>
      </c>
      <c r="IX203" s="327"/>
      <c r="IY203" s="177"/>
      <c r="IZ203" s="164">
        <v>160</v>
      </c>
      <c r="JA203" s="327"/>
      <c r="JB203" s="177"/>
      <c r="JC203" s="164">
        <v>160</v>
      </c>
      <c r="JD203" s="327"/>
      <c r="JE203" s="177"/>
      <c r="JF203" s="164">
        <v>160</v>
      </c>
      <c r="JG203" s="327"/>
      <c r="JH203" s="177"/>
      <c r="JI203" s="164">
        <v>160</v>
      </c>
      <c r="JJ203" s="327"/>
      <c r="JK203" s="177"/>
      <c r="JL203" s="164">
        <v>160</v>
      </c>
      <c r="JM203" s="327"/>
      <c r="JN203" s="177"/>
      <c r="JO203" s="278">
        <f t="shared" si="245"/>
        <v>0</v>
      </c>
      <c r="JP203" s="279">
        <f t="shared" si="246"/>
        <v>0</v>
      </c>
      <c r="JQ203" s="280">
        <f t="shared" si="247"/>
        <v>0</v>
      </c>
      <c r="JR203" s="281">
        <f t="shared" si="248"/>
        <v>0</v>
      </c>
      <c r="JS203" s="1"/>
      <c r="JT203" s="1"/>
      <c r="JU203" s="164">
        <v>160</v>
      </c>
      <c r="JV203" s="327"/>
      <c r="JW203" s="177"/>
      <c r="JX203" s="164">
        <v>160</v>
      </c>
      <c r="JY203" s="327"/>
      <c r="JZ203" s="177"/>
      <c r="KA203" s="164">
        <v>160</v>
      </c>
      <c r="KB203" s="327"/>
      <c r="KC203" s="177"/>
      <c r="KD203" s="164">
        <v>160</v>
      </c>
      <c r="KE203" s="327"/>
      <c r="KF203" s="177"/>
      <c r="KG203" s="164">
        <v>160</v>
      </c>
      <c r="KH203" s="327"/>
      <c r="KI203" s="177"/>
      <c r="KJ203" s="164">
        <v>160</v>
      </c>
      <c r="KK203" s="327"/>
      <c r="KL203" s="177"/>
      <c r="KM203" s="164">
        <v>160</v>
      </c>
      <c r="KN203" s="327"/>
      <c r="KO203" s="177"/>
      <c r="KP203" s="164">
        <v>160</v>
      </c>
      <c r="KQ203" s="327"/>
      <c r="KR203" s="177"/>
      <c r="KS203" s="164">
        <v>160</v>
      </c>
      <c r="KT203" s="327"/>
      <c r="KU203" s="177"/>
      <c r="KV203" s="164">
        <v>160</v>
      </c>
      <c r="KW203" s="327"/>
      <c r="KX203" s="177"/>
      <c r="KY203" s="164">
        <v>160</v>
      </c>
      <c r="KZ203" s="327"/>
      <c r="LA203" s="177"/>
      <c r="LB203" s="164">
        <v>160</v>
      </c>
      <c r="LC203" s="327"/>
      <c r="LD203" s="177"/>
      <c r="LE203" s="278">
        <f t="shared" si="249"/>
        <v>0</v>
      </c>
      <c r="LF203" s="279">
        <f t="shared" si="250"/>
        <v>0</v>
      </c>
      <c r="LG203" s="280">
        <f t="shared" si="251"/>
        <v>0</v>
      </c>
      <c r="LH203" s="281">
        <f t="shared" si="252"/>
        <v>0</v>
      </c>
      <c r="LI203" s="1"/>
      <c r="LJ203" s="1"/>
      <c r="LK203" s="164">
        <v>160</v>
      </c>
      <c r="LL203" s="327"/>
      <c r="LM203" s="177"/>
      <c r="LN203" s="164">
        <v>160</v>
      </c>
      <c r="LO203" s="327"/>
      <c r="LP203" s="177"/>
      <c r="LQ203" s="164">
        <v>160</v>
      </c>
      <c r="LR203" s="327"/>
      <c r="LS203" s="177"/>
      <c r="LT203" s="164">
        <v>160</v>
      </c>
      <c r="LU203" s="327"/>
      <c r="LV203" s="177"/>
      <c r="LW203" s="164">
        <v>160</v>
      </c>
      <c r="LX203" s="327"/>
      <c r="LY203" s="177"/>
      <c r="LZ203" s="164">
        <v>160</v>
      </c>
      <c r="MA203" s="327"/>
      <c r="MB203" s="177"/>
      <c r="MC203" s="164">
        <v>160</v>
      </c>
      <c r="MD203" s="327"/>
      <c r="ME203" s="177"/>
      <c r="MF203" s="164">
        <v>160</v>
      </c>
      <c r="MG203" s="327"/>
      <c r="MH203" s="177"/>
      <c r="MI203" s="164">
        <v>160</v>
      </c>
      <c r="MJ203" s="327"/>
      <c r="MK203" s="177"/>
      <c r="ML203" s="164">
        <v>160</v>
      </c>
      <c r="MM203" s="327"/>
      <c r="MN203" s="177"/>
      <c r="MO203" s="164">
        <v>160</v>
      </c>
      <c r="MP203" s="327"/>
      <c r="MQ203" s="177"/>
      <c r="MR203" s="164">
        <v>160</v>
      </c>
      <c r="MS203" s="327"/>
      <c r="MT203" s="177"/>
      <c r="MU203" s="278">
        <f t="shared" si="253"/>
        <v>0</v>
      </c>
      <c r="MV203" s="279">
        <f t="shared" si="254"/>
        <v>0</v>
      </c>
      <c r="MW203" s="280">
        <f t="shared" si="255"/>
        <v>0</v>
      </c>
      <c r="MX203" s="281">
        <f t="shared" si="256"/>
        <v>0</v>
      </c>
      <c r="MY203" s="1"/>
      <c r="MZ203" s="1"/>
      <c r="NA203" s="164">
        <v>160</v>
      </c>
      <c r="NB203" s="327"/>
      <c r="NC203" s="177"/>
      <c r="ND203" s="164">
        <v>160</v>
      </c>
      <c r="NE203" s="327"/>
      <c r="NF203" s="177"/>
      <c r="NG203" s="164">
        <v>160</v>
      </c>
      <c r="NH203" s="327"/>
      <c r="NI203" s="177"/>
      <c r="NJ203" s="164">
        <v>160</v>
      </c>
      <c r="NK203" s="327"/>
      <c r="NL203" s="177"/>
      <c r="NM203" s="164">
        <v>160</v>
      </c>
      <c r="NN203" s="327"/>
      <c r="NO203" s="177"/>
      <c r="NP203" s="164">
        <v>160</v>
      </c>
      <c r="NQ203" s="327"/>
      <c r="NR203" s="177"/>
      <c r="NS203" s="164">
        <v>160</v>
      </c>
      <c r="NT203" s="327"/>
      <c r="NU203" s="177"/>
      <c r="NV203" s="164">
        <v>160</v>
      </c>
      <c r="NW203" s="327"/>
      <c r="NX203" s="177"/>
      <c r="NY203" s="164">
        <v>160</v>
      </c>
      <c r="NZ203" s="327"/>
      <c r="OA203" s="177"/>
      <c r="OB203" s="164">
        <v>160</v>
      </c>
      <c r="OC203" s="327"/>
      <c r="OD203" s="177"/>
      <c r="OE203" s="164">
        <v>160</v>
      </c>
      <c r="OF203" s="327"/>
      <c r="OG203" s="177"/>
      <c r="OH203" s="164">
        <v>160</v>
      </c>
      <c r="OI203" s="327"/>
      <c r="OJ203" s="177"/>
      <c r="OK203" s="278">
        <f t="shared" si="257"/>
        <v>0</v>
      </c>
      <c r="OL203" s="279">
        <f t="shared" si="258"/>
        <v>0</v>
      </c>
      <c r="OM203" s="280">
        <f t="shared" si="259"/>
        <v>0</v>
      </c>
      <c r="ON203" s="281">
        <f t="shared" si="260"/>
        <v>0</v>
      </c>
      <c r="OO203" s="1"/>
      <c r="OP203" s="1"/>
      <c r="OQ203" s="283" t="s">
        <v>297</v>
      </c>
      <c r="OR203" s="354">
        <v>160</v>
      </c>
      <c r="OS203" s="327"/>
      <c r="OT203" s="177"/>
      <c r="OU203" s="278">
        <f t="shared" si="261"/>
        <v>0</v>
      </c>
      <c r="OV203" s="281">
        <f t="shared" si="262"/>
        <v>0</v>
      </c>
      <c r="OW203" s="280">
        <f t="shared" si="263"/>
        <v>0</v>
      </c>
      <c r="OX203" s="281">
        <f t="shared" si="264"/>
        <v>0</v>
      </c>
      <c r="OY203" s="293"/>
      <c r="OZ203" s="1"/>
      <c r="PA203" s="1"/>
      <c r="PB203" s="274">
        <f t="shared" si="213"/>
        <v>0</v>
      </c>
      <c r="PC203" s="275">
        <f t="shared" si="214"/>
        <v>0</v>
      </c>
      <c r="PD203" s="280">
        <f t="shared" si="215"/>
        <v>0</v>
      </c>
      <c r="PE203" s="281">
        <f t="shared" si="216"/>
        <v>0</v>
      </c>
      <c r="PF203" s="276">
        <f t="shared" si="217"/>
        <v>0</v>
      </c>
      <c r="PG203" s="277">
        <f t="shared" si="218"/>
        <v>0</v>
      </c>
      <c r="PH203" s="280">
        <f t="shared" si="219"/>
        <v>0</v>
      </c>
      <c r="PI203" s="279">
        <f t="shared" si="220"/>
        <v>0</v>
      </c>
      <c r="PJ203" s="406">
        <f t="shared" si="221"/>
        <v>0</v>
      </c>
      <c r="PK203" s="368">
        <f t="shared" si="222"/>
        <v>0</v>
      </c>
      <c r="PL203" s="409" t="s">
        <v>338</v>
      </c>
      <c r="PM203" s="373" t="s">
        <v>338</v>
      </c>
      <c r="PN203" s="406">
        <f t="shared" si="223"/>
        <v>0</v>
      </c>
      <c r="PO203" s="368">
        <f t="shared" si="224"/>
        <v>0</v>
      </c>
      <c r="PR203" s="1"/>
    </row>
    <row r="204" spans="2:440" s="26" customFormat="1" ht="15" hidden="1" customHeight="1" x14ac:dyDescent="0.25">
      <c r="B204" s="118"/>
      <c r="C204" s="1092"/>
      <c r="D204" s="1093"/>
      <c r="E204" s="590"/>
      <c r="F204" s="656"/>
      <c r="G204" s="591"/>
      <c r="H204" s="119"/>
      <c r="I204" s="112">
        <f>INT(ROUND(F204,2)*(IF(RIGHT(G204,1)="*",data!$J$3*H204+(IF(H204&gt;0, data!$K$3,0)),(IF(G204&gt;0,data!$J$3*RIGHT(G204,5)+data!$K$3,0)))))</f>
        <v>0</v>
      </c>
      <c r="J204" s="112">
        <f t="shared" si="211"/>
        <v>0</v>
      </c>
      <c r="K204" s="112"/>
      <c r="L204" s="537"/>
      <c r="M204" s="536"/>
      <c r="N204" s="112">
        <f>INT(ROUND(F204,2)*(IF(J204&gt;0,(IF(L204="ano",data!$J$6,0)),0)))</f>
        <v>0</v>
      </c>
      <c r="O204" s="114">
        <f t="shared" si="208"/>
        <v>0</v>
      </c>
      <c r="P204" s="123">
        <f t="shared" si="209"/>
        <v>0</v>
      </c>
      <c r="R204" s="116" t="str">
        <f t="shared" si="194"/>
        <v/>
      </c>
      <c r="S204" s="688"/>
      <c r="T204" s="117" t="s">
        <v>338</v>
      </c>
      <c r="U204" s="377" t="str">
        <f t="shared" si="195"/>
        <v/>
      </c>
      <c r="V204" s="26">
        <f t="shared" si="210"/>
        <v>0</v>
      </c>
      <c r="W204" s="26">
        <f t="shared" si="212"/>
        <v>0</v>
      </c>
      <c r="X204" s="26">
        <f>IF(OR(G204=data!$I$18,G204=data!$I$19,G204=data!$I$20,G204=data!$I$21,G204=data!$I$22,G204=data!$I$23,G204=data!$I$24,G204=data!$I$25,G204=data!$I$26,G204=data!$I$27,G204=data!$I$28,G204=data!$I$29,G204=data!$I$30,G204=data!$I$31,G204=data!$I$32,G204=data!$I$33,G204=data!$I$34,G204=data!$I$35,G204=data!$I$36,G204=data!$I$37,G204=data!$I$38,G204=data!$I$39,G204=data!$I$40,G204=data!$I$41,G204=data!$I$42,G204=data!$I$43,G204=data!$I$44),1,0)</f>
        <v>0</v>
      </c>
      <c r="Z204" s="173" t="s">
        <v>297</v>
      </c>
      <c r="AA204" s="10"/>
      <c r="AB204" s="10"/>
      <c r="AC204" s="560">
        <v>160</v>
      </c>
      <c r="AD204" s="561"/>
      <c r="AE204" s="562"/>
      <c r="AF204" s="560">
        <v>160</v>
      </c>
      <c r="AG204" s="561"/>
      <c r="AH204" s="562"/>
      <c r="AI204" s="560">
        <v>160</v>
      </c>
      <c r="AJ204" s="561"/>
      <c r="AK204" s="562"/>
      <c r="AL204" s="560">
        <v>160</v>
      </c>
      <c r="AM204" s="561"/>
      <c r="AN204" s="562"/>
      <c r="AO204" s="560">
        <v>160</v>
      </c>
      <c r="AP204" s="561"/>
      <c r="AQ204" s="562"/>
      <c r="AR204" s="560">
        <v>160</v>
      </c>
      <c r="AS204" s="561"/>
      <c r="AT204" s="562"/>
      <c r="AU204" s="560">
        <v>160</v>
      </c>
      <c r="AV204" s="561"/>
      <c r="AW204" s="562"/>
      <c r="AX204" s="560">
        <v>160</v>
      </c>
      <c r="AY204" s="561"/>
      <c r="AZ204" s="562"/>
      <c r="BA204" s="560">
        <v>160</v>
      </c>
      <c r="BB204" s="561"/>
      <c r="BC204" s="562"/>
      <c r="BD204" s="560">
        <v>160</v>
      </c>
      <c r="BE204" s="561"/>
      <c r="BF204" s="562"/>
      <c r="BG204" s="560">
        <v>160</v>
      </c>
      <c r="BH204" s="561"/>
      <c r="BI204" s="562"/>
      <c r="BJ204" s="560">
        <v>160</v>
      </c>
      <c r="BK204" s="561"/>
      <c r="BL204" s="562"/>
      <c r="BM204" s="280">
        <f t="shared" si="225"/>
        <v>0</v>
      </c>
      <c r="BN204" s="279">
        <f t="shared" si="226"/>
        <v>0</v>
      </c>
      <c r="BO204" s="280">
        <f t="shared" si="227"/>
        <v>0</v>
      </c>
      <c r="BP204" s="281">
        <f t="shared" si="228"/>
        <v>0</v>
      </c>
      <c r="BQ204" s="1"/>
      <c r="BR204" s="1"/>
      <c r="BS204" s="174">
        <v>160</v>
      </c>
      <c r="BT204" s="573"/>
      <c r="BU204" s="175"/>
      <c r="BV204" s="174">
        <v>160</v>
      </c>
      <c r="BW204" s="573"/>
      <c r="BX204" s="175"/>
      <c r="BY204" s="174">
        <v>160</v>
      </c>
      <c r="BZ204" s="573"/>
      <c r="CA204" s="175"/>
      <c r="CB204" s="174">
        <v>160</v>
      </c>
      <c r="CC204" s="573"/>
      <c r="CD204" s="175"/>
      <c r="CE204" s="174">
        <v>160</v>
      </c>
      <c r="CF204" s="573"/>
      <c r="CG204" s="175"/>
      <c r="CH204" s="174">
        <v>160</v>
      </c>
      <c r="CI204" s="573"/>
      <c r="CJ204" s="175"/>
      <c r="CK204" s="174">
        <v>160</v>
      </c>
      <c r="CL204" s="573"/>
      <c r="CM204" s="175"/>
      <c r="CN204" s="174">
        <v>160</v>
      </c>
      <c r="CO204" s="573"/>
      <c r="CP204" s="175"/>
      <c r="CQ204" s="174">
        <v>160</v>
      </c>
      <c r="CR204" s="573"/>
      <c r="CS204" s="175"/>
      <c r="CT204" s="174">
        <v>160</v>
      </c>
      <c r="CU204" s="573"/>
      <c r="CV204" s="175"/>
      <c r="CW204" s="174">
        <v>160</v>
      </c>
      <c r="CX204" s="573"/>
      <c r="CY204" s="175"/>
      <c r="CZ204" s="174">
        <v>160</v>
      </c>
      <c r="DA204" s="573"/>
      <c r="DB204" s="175"/>
      <c r="DC204" s="278">
        <f t="shared" si="229"/>
        <v>0</v>
      </c>
      <c r="DD204" s="279">
        <f t="shared" si="230"/>
        <v>0</v>
      </c>
      <c r="DE204" s="280">
        <f t="shared" si="231"/>
        <v>0</v>
      </c>
      <c r="DF204" s="281">
        <f t="shared" si="232"/>
        <v>0</v>
      </c>
      <c r="DG204" s="1"/>
      <c r="DH204" s="1"/>
      <c r="DI204" s="174">
        <v>160</v>
      </c>
      <c r="DJ204" s="573"/>
      <c r="DK204" s="175"/>
      <c r="DL204" s="174">
        <v>160</v>
      </c>
      <c r="DM204" s="573"/>
      <c r="DN204" s="175"/>
      <c r="DO204" s="174">
        <v>160</v>
      </c>
      <c r="DP204" s="573"/>
      <c r="DQ204" s="175"/>
      <c r="DR204" s="174">
        <v>160</v>
      </c>
      <c r="DS204" s="573"/>
      <c r="DT204" s="175"/>
      <c r="DU204" s="174">
        <v>160</v>
      </c>
      <c r="DV204" s="573"/>
      <c r="DW204" s="175"/>
      <c r="DX204" s="174">
        <v>160</v>
      </c>
      <c r="DY204" s="573"/>
      <c r="DZ204" s="175"/>
      <c r="EA204" s="174">
        <v>160</v>
      </c>
      <c r="EB204" s="573"/>
      <c r="EC204" s="175"/>
      <c r="ED204" s="174">
        <v>160</v>
      </c>
      <c r="EE204" s="573"/>
      <c r="EF204" s="175"/>
      <c r="EG204" s="174">
        <v>160</v>
      </c>
      <c r="EH204" s="573"/>
      <c r="EI204" s="175"/>
      <c r="EJ204" s="174">
        <v>160</v>
      </c>
      <c r="EK204" s="573"/>
      <c r="EL204" s="175"/>
      <c r="EM204" s="174">
        <v>160</v>
      </c>
      <c r="EN204" s="573"/>
      <c r="EO204" s="175"/>
      <c r="EP204" s="174">
        <v>160</v>
      </c>
      <c r="EQ204" s="573"/>
      <c r="ER204" s="175"/>
      <c r="ES204" s="278">
        <f t="shared" si="233"/>
        <v>0</v>
      </c>
      <c r="ET204" s="279">
        <f t="shared" si="234"/>
        <v>0</v>
      </c>
      <c r="EU204" s="280">
        <f t="shared" si="235"/>
        <v>0</v>
      </c>
      <c r="EV204" s="281">
        <f t="shared" si="236"/>
        <v>0</v>
      </c>
      <c r="EW204" s="1"/>
      <c r="EX204" s="1"/>
      <c r="EY204" s="174">
        <v>160</v>
      </c>
      <c r="EZ204" s="573"/>
      <c r="FA204" s="175"/>
      <c r="FB204" s="174">
        <v>160</v>
      </c>
      <c r="FC204" s="573"/>
      <c r="FD204" s="175"/>
      <c r="FE204" s="174">
        <v>160</v>
      </c>
      <c r="FF204" s="573"/>
      <c r="FG204" s="175"/>
      <c r="FH204" s="174">
        <v>160</v>
      </c>
      <c r="FI204" s="573"/>
      <c r="FJ204" s="175"/>
      <c r="FK204" s="174">
        <v>160</v>
      </c>
      <c r="FL204" s="573"/>
      <c r="FM204" s="175"/>
      <c r="FN204" s="174">
        <v>160</v>
      </c>
      <c r="FO204" s="573"/>
      <c r="FP204" s="175"/>
      <c r="FQ204" s="174">
        <v>160</v>
      </c>
      <c r="FR204" s="573"/>
      <c r="FS204" s="175"/>
      <c r="FT204" s="174">
        <v>160</v>
      </c>
      <c r="FU204" s="573"/>
      <c r="FV204" s="175"/>
      <c r="FW204" s="174">
        <v>160</v>
      </c>
      <c r="FX204" s="573"/>
      <c r="FY204" s="175"/>
      <c r="FZ204" s="174">
        <v>160</v>
      </c>
      <c r="GA204" s="573"/>
      <c r="GB204" s="175"/>
      <c r="GC204" s="174">
        <v>160</v>
      </c>
      <c r="GD204" s="573"/>
      <c r="GE204" s="175"/>
      <c r="GF204" s="174">
        <v>160</v>
      </c>
      <c r="GG204" s="573"/>
      <c r="GH204" s="175"/>
      <c r="GI204" s="278">
        <f t="shared" si="237"/>
        <v>0</v>
      </c>
      <c r="GJ204" s="279">
        <f t="shared" si="238"/>
        <v>0</v>
      </c>
      <c r="GK204" s="280">
        <f t="shared" si="239"/>
        <v>0</v>
      </c>
      <c r="GL204" s="281">
        <f t="shared" si="240"/>
        <v>0</v>
      </c>
      <c r="GM204" s="1"/>
      <c r="GN204" s="1"/>
      <c r="GO204" s="174">
        <v>160</v>
      </c>
      <c r="GP204" s="573"/>
      <c r="GQ204" s="175"/>
      <c r="GR204" s="174">
        <v>160</v>
      </c>
      <c r="GS204" s="573"/>
      <c r="GT204" s="175"/>
      <c r="GU204" s="174">
        <v>160</v>
      </c>
      <c r="GV204" s="573"/>
      <c r="GW204" s="175"/>
      <c r="GX204" s="174">
        <v>160</v>
      </c>
      <c r="GY204" s="573"/>
      <c r="GZ204" s="175"/>
      <c r="HA204" s="174">
        <v>160</v>
      </c>
      <c r="HB204" s="573"/>
      <c r="HC204" s="175"/>
      <c r="HD204" s="174">
        <v>160</v>
      </c>
      <c r="HE204" s="573"/>
      <c r="HF204" s="175"/>
      <c r="HG204" s="174">
        <v>160</v>
      </c>
      <c r="HH204" s="573"/>
      <c r="HI204" s="175"/>
      <c r="HJ204" s="174">
        <v>160</v>
      </c>
      <c r="HK204" s="573"/>
      <c r="HL204" s="175"/>
      <c r="HM204" s="174">
        <v>160</v>
      </c>
      <c r="HN204" s="573"/>
      <c r="HO204" s="175"/>
      <c r="HP204" s="174">
        <v>160</v>
      </c>
      <c r="HQ204" s="573"/>
      <c r="HR204" s="175"/>
      <c r="HS204" s="174">
        <v>160</v>
      </c>
      <c r="HT204" s="573"/>
      <c r="HU204" s="175"/>
      <c r="HV204" s="174">
        <v>160</v>
      </c>
      <c r="HW204" s="573"/>
      <c r="HX204" s="175"/>
      <c r="HY204" s="278">
        <f t="shared" si="241"/>
        <v>0</v>
      </c>
      <c r="HZ204" s="279">
        <f t="shared" si="242"/>
        <v>0</v>
      </c>
      <c r="IA204" s="280">
        <f t="shared" si="243"/>
        <v>0</v>
      </c>
      <c r="IB204" s="281">
        <f t="shared" si="244"/>
        <v>0</v>
      </c>
      <c r="IC204" s="1"/>
      <c r="ID204" s="1"/>
      <c r="IE204" s="174">
        <v>160</v>
      </c>
      <c r="IF204" s="573"/>
      <c r="IG204" s="175"/>
      <c r="IH204" s="174">
        <v>160</v>
      </c>
      <c r="II204" s="573"/>
      <c r="IJ204" s="175"/>
      <c r="IK204" s="174">
        <v>160</v>
      </c>
      <c r="IL204" s="573"/>
      <c r="IM204" s="175"/>
      <c r="IN204" s="174">
        <v>160</v>
      </c>
      <c r="IO204" s="573"/>
      <c r="IP204" s="175"/>
      <c r="IQ204" s="174">
        <v>160</v>
      </c>
      <c r="IR204" s="573"/>
      <c r="IS204" s="175"/>
      <c r="IT204" s="174">
        <v>160</v>
      </c>
      <c r="IU204" s="573"/>
      <c r="IV204" s="175"/>
      <c r="IW204" s="174">
        <v>160</v>
      </c>
      <c r="IX204" s="573"/>
      <c r="IY204" s="175"/>
      <c r="IZ204" s="174">
        <v>160</v>
      </c>
      <c r="JA204" s="573"/>
      <c r="JB204" s="175"/>
      <c r="JC204" s="174">
        <v>160</v>
      </c>
      <c r="JD204" s="573"/>
      <c r="JE204" s="175"/>
      <c r="JF204" s="174">
        <v>160</v>
      </c>
      <c r="JG204" s="573"/>
      <c r="JH204" s="175"/>
      <c r="JI204" s="174">
        <v>160</v>
      </c>
      <c r="JJ204" s="573"/>
      <c r="JK204" s="175"/>
      <c r="JL204" s="174">
        <v>160</v>
      </c>
      <c r="JM204" s="573"/>
      <c r="JN204" s="175"/>
      <c r="JO204" s="278">
        <f t="shared" si="245"/>
        <v>0</v>
      </c>
      <c r="JP204" s="279">
        <f t="shared" si="246"/>
        <v>0</v>
      </c>
      <c r="JQ204" s="280">
        <f t="shared" si="247"/>
        <v>0</v>
      </c>
      <c r="JR204" s="281">
        <f t="shared" si="248"/>
        <v>0</v>
      </c>
      <c r="JS204" s="1"/>
      <c r="JT204" s="1"/>
      <c r="JU204" s="174">
        <v>160</v>
      </c>
      <c r="JV204" s="573"/>
      <c r="JW204" s="175"/>
      <c r="JX204" s="174">
        <v>160</v>
      </c>
      <c r="JY204" s="573"/>
      <c r="JZ204" s="175"/>
      <c r="KA204" s="174">
        <v>160</v>
      </c>
      <c r="KB204" s="573"/>
      <c r="KC204" s="175"/>
      <c r="KD204" s="174">
        <v>160</v>
      </c>
      <c r="KE204" s="573"/>
      <c r="KF204" s="175"/>
      <c r="KG204" s="174">
        <v>160</v>
      </c>
      <c r="KH204" s="573"/>
      <c r="KI204" s="175"/>
      <c r="KJ204" s="174">
        <v>160</v>
      </c>
      <c r="KK204" s="573"/>
      <c r="KL204" s="175"/>
      <c r="KM204" s="174">
        <v>160</v>
      </c>
      <c r="KN204" s="573"/>
      <c r="KO204" s="175"/>
      <c r="KP204" s="174">
        <v>160</v>
      </c>
      <c r="KQ204" s="573"/>
      <c r="KR204" s="175"/>
      <c r="KS204" s="174">
        <v>160</v>
      </c>
      <c r="KT204" s="573"/>
      <c r="KU204" s="175"/>
      <c r="KV204" s="174">
        <v>160</v>
      </c>
      <c r="KW204" s="573"/>
      <c r="KX204" s="175"/>
      <c r="KY204" s="174">
        <v>160</v>
      </c>
      <c r="KZ204" s="573"/>
      <c r="LA204" s="175"/>
      <c r="LB204" s="174">
        <v>160</v>
      </c>
      <c r="LC204" s="573"/>
      <c r="LD204" s="175"/>
      <c r="LE204" s="278">
        <f t="shared" si="249"/>
        <v>0</v>
      </c>
      <c r="LF204" s="279">
        <f t="shared" si="250"/>
        <v>0</v>
      </c>
      <c r="LG204" s="280">
        <f t="shared" si="251"/>
        <v>0</v>
      </c>
      <c r="LH204" s="281">
        <f t="shared" si="252"/>
        <v>0</v>
      </c>
      <c r="LI204" s="1"/>
      <c r="LJ204" s="1"/>
      <c r="LK204" s="174">
        <v>160</v>
      </c>
      <c r="LL204" s="573"/>
      <c r="LM204" s="175"/>
      <c r="LN204" s="174">
        <v>160</v>
      </c>
      <c r="LO204" s="573"/>
      <c r="LP204" s="175"/>
      <c r="LQ204" s="174">
        <v>160</v>
      </c>
      <c r="LR204" s="573"/>
      <c r="LS204" s="175"/>
      <c r="LT204" s="174">
        <v>160</v>
      </c>
      <c r="LU204" s="573"/>
      <c r="LV204" s="175"/>
      <c r="LW204" s="174">
        <v>160</v>
      </c>
      <c r="LX204" s="573"/>
      <c r="LY204" s="175"/>
      <c r="LZ204" s="174">
        <v>160</v>
      </c>
      <c r="MA204" s="573"/>
      <c r="MB204" s="175"/>
      <c r="MC204" s="174">
        <v>160</v>
      </c>
      <c r="MD204" s="573"/>
      <c r="ME204" s="175"/>
      <c r="MF204" s="174">
        <v>160</v>
      </c>
      <c r="MG204" s="573"/>
      <c r="MH204" s="175"/>
      <c r="MI204" s="174">
        <v>160</v>
      </c>
      <c r="MJ204" s="573"/>
      <c r="MK204" s="175"/>
      <c r="ML204" s="174">
        <v>160</v>
      </c>
      <c r="MM204" s="573"/>
      <c r="MN204" s="175"/>
      <c r="MO204" s="174">
        <v>160</v>
      </c>
      <c r="MP204" s="573"/>
      <c r="MQ204" s="175"/>
      <c r="MR204" s="174">
        <v>160</v>
      </c>
      <c r="MS204" s="573"/>
      <c r="MT204" s="175"/>
      <c r="MU204" s="278">
        <f t="shared" si="253"/>
        <v>0</v>
      </c>
      <c r="MV204" s="279">
        <f t="shared" si="254"/>
        <v>0</v>
      </c>
      <c r="MW204" s="280">
        <f t="shared" si="255"/>
        <v>0</v>
      </c>
      <c r="MX204" s="281">
        <f t="shared" si="256"/>
        <v>0</v>
      </c>
      <c r="MY204" s="1"/>
      <c r="MZ204" s="1"/>
      <c r="NA204" s="174">
        <v>160</v>
      </c>
      <c r="NB204" s="573"/>
      <c r="NC204" s="175"/>
      <c r="ND204" s="174">
        <v>160</v>
      </c>
      <c r="NE204" s="573"/>
      <c r="NF204" s="175"/>
      <c r="NG204" s="174">
        <v>160</v>
      </c>
      <c r="NH204" s="573"/>
      <c r="NI204" s="175"/>
      <c r="NJ204" s="174">
        <v>160</v>
      </c>
      <c r="NK204" s="573"/>
      <c r="NL204" s="175"/>
      <c r="NM204" s="174">
        <v>160</v>
      </c>
      <c r="NN204" s="573"/>
      <c r="NO204" s="175"/>
      <c r="NP204" s="174">
        <v>160</v>
      </c>
      <c r="NQ204" s="573"/>
      <c r="NR204" s="175"/>
      <c r="NS204" s="174">
        <v>160</v>
      </c>
      <c r="NT204" s="573"/>
      <c r="NU204" s="175"/>
      <c r="NV204" s="174">
        <v>160</v>
      </c>
      <c r="NW204" s="573"/>
      <c r="NX204" s="175"/>
      <c r="NY204" s="174">
        <v>160</v>
      </c>
      <c r="NZ204" s="573"/>
      <c r="OA204" s="175"/>
      <c r="OB204" s="174">
        <v>160</v>
      </c>
      <c r="OC204" s="573"/>
      <c r="OD204" s="175"/>
      <c r="OE204" s="174">
        <v>160</v>
      </c>
      <c r="OF204" s="573"/>
      <c r="OG204" s="175"/>
      <c r="OH204" s="174">
        <v>160</v>
      </c>
      <c r="OI204" s="573"/>
      <c r="OJ204" s="175"/>
      <c r="OK204" s="278">
        <f t="shared" si="257"/>
        <v>0</v>
      </c>
      <c r="OL204" s="279">
        <f t="shared" si="258"/>
        <v>0</v>
      </c>
      <c r="OM204" s="280">
        <f t="shared" si="259"/>
        <v>0</v>
      </c>
      <c r="ON204" s="281">
        <f t="shared" si="260"/>
        <v>0</v>
      </c>
      <c r="OO204" s="1"/>
      <c r="OP204" s="1"/>
      <c r="OQ204" s="571" t="s">
        <v>297</v>
      </c>
      <c r="OR204" s="577">
        <v>160</v>
      </c>
      <c r="OS204" s="573"/>
      <c r="OT204" s="175"/>
      <c r="OU204" s="278">
        <f t="shared" si="261"/>
        <v>0</v>
      </c>
      <c r="OV204" s="281">
        <f t="shared" si="262"/>
        <v>0</v>
      </c>
      <c r="OW204" s="280">
        <f t="shared" si="263"/>
        <v>0</v>
      </c>
      <c r="OX204" s="281">
        <f t="shared" si="264"/>
        <v>0</v>
      </c>
      <c r="OY204" s="574"/>
      <c r="OZ204" s="1"/>
      <c r="PA204" s="1"/>
      <c r="PB204" s="274">
        <f t="shared" si="213"/>
        <v>0</v>
      </c>
      <c r="PC204" s="275">
        <f t="shared" si="214"/>
        <v>0</v>
      </c>
      <c r="PD204" s="280">
        <f t="shared" si="215"/>
        <v>0</v>
      </c>
      <c r="PE204" s="281">
        <f t="shared" si="216"/>
        <v>0</v>
      </c>
      <c r="PF204" s="276">
        <f t="shared" si="217"/>
        <v>0</v>
      </c>
      <c r="PG204" s="277">
        <f t="shared" si="218"/>
        <v>0</v>
      </c>
      <c r="PH204" s="280">
        <f t="shared" si="219"/>
        <v>0</v>
      </c>
      <c r="PI204" s="279">
        <f t="shared" si="220"/>
        <v>0</v>
      </c>
      <c r="PJ204" s="406">
        <f t="shared" si="221"/>
        <v>0</v>
      </c>
      <c r="PK204" s="368">
        <f t="shared" si="222"/>
        <v>0</v>
      </c>
      <c r="PL204" s="409" t="s">
        <v>338</v>
      </c>
      <c r="PM204" s="373" t="s">
        <v>338</v>
      </c>
      <c r="PN204" s="406">
        <f t="shared" si="223"/>
        <v>0</v>
      </c>
      <c r="PO204" s="368">
        <f t="shared" si="224"/>
        <v>0</v>
      </c>
      <c r="PR204" s="1"/>
    </row>
    <row r="205" spans="2:440" s="26" customFormat="1" ht="16.5" customHeight="1" thickBot="1" x14ac:dyDescent="0.3">
      <c r="B205" s="118" t="s">
        <v>378</v>
      </c>
      <c r="C205" s="1094"/>
      <c r="D205" s="1095"/>
      <c r="E205" s="320"/>
      <c r="F205" s="656">
        <v>1</v>
      </c>
      <c r="G205" s="321"/>
      <c r="H205" s="122"/>
      <c r="I205" s="112">
        <f>INT(ROUND(F205,2)*(IF(RIGHT(G205,1)="*",data!$J$3*H205+(IF(H205&gt;0, data!$K$3,0)),(IF(G205&gt;0,data!$J$3*RIGHT(G205,5)+data!$K$3,0)))))</f>
        <v>0</v>
      </c>
      <c r="J205" s="112">
        <f t="shared" si="211"/>
        <v>0</v>
      </c>
      <c r="K205" s="112"/>
      <c r="L205" s="317"/>
      <c r="M205" s="316"/>
      <c r="N205" s="112">
        <f>INT(ROUND(F205,2)*(IF(J205&gt;0,(IF(L205="ano",data!$J$6,0)),0)))</f>
        <v>0</v>
      </c>
      <c r="O205" s="114">
        <f t="shared" si="208"/>
        <v>0</v>
      </c>
      <c r="P205" s="123">
        <f t="shared" si="209"/>
        <v>0</v>
      </c>
      <c r="R205" s="116" t="str">
        <f t="shared" si="194"/>
        <v/>
      </c>
      <c r="S205" s="688"/>
      <c r="T205" s="117" t="s">
        <v>338</v>
      </c>
      <c r="U205" s="377" t="str">
        <f t="shared" si="195"/>
        <v/>
      </c>
      <c r="V205" s="26">
        <f t="shared" si="210"/>
        <v>0</v>
      </c>
      <c r="W205" s="26">
        <f t="shared" si="212"/>
        <v>0</v>
      </c>
      <c r="X205" s="26">
        <f>IF(OR(G205=data!$I$18,G205=data!$I$19,G205=data!$I$20,G205=data!$I$21,G205=data!$I$22,G205=data!$I$23,G205=data!$I$24,G205=data!$I$25,G205=data!$I$26,G205=data!$I$27,G205=data!$I$28,G205=data!$I$29,G205=data!$I$30,G205=data!$I$31,G205=data!$I$32,G205=data!$I$33,G205=data!$I$34,G205=data!$I$35,G205=data!$I$36,G205=data!$I$37,G205=data!$I$38,G205=data!$I$39,G205=data!$I$40,G205=data!$I$41,G205=data!$I$42,G205=data!$I$43,G205=data!$I$44),1,0)</f>
        <v>0</v>
      </c>
      <c r="Z205" s="178" t="s">
        <v>297</v>
      </c>
      <c r="AA205" s="10"/>
      <c r="AB205" s="10"/>
      <c r="AC205" s="329">
        <v>160</v>
      </c>
      <c r="AD205" s="330"/>
      <c r="AE205" s="331"/>
      <c r="AF205" s="329">
        <v>160</v>
      </c>
      <c r="AG205" s="330"/>
      <c r="AH205" s="331"/>
      <c r="AI205" s="329">
        <v>160</v>
      </c>
      <c r="AJ205" s="330"/>
      <c r="AK205" s="331"/>
      <c r="AL205" s="329">
        <v>160</v>
      </c>
      <c r="AM205" s="330"/>
      <c r="AN205" s="331"/>
      <c r="AO205" s="329">
        <v>160</v>
      </c>
      <c r="AP205" s="330"/>
      <c r="AQ205" s="331"/>
      <c r="AR205" s="329">
        <v>160</v>
      </c>
      <c r="AS205" s="330"/>
      <c r="AT205" s="331"/>
      <c r="AU205" s="329">
        <v>160</v>
      </c>
      <c r="AV205" s="330"/>
      <c r="AW205" s="331"/>
      <c r="AX205" s="329">
        <v>160</v>
      </c>
      <c r="AY205" s="330"/>
      <c r="AZ205" s="331"/>
      <c r="BA205" s="329">
        <v>160</v>
      </c>
      <c r="BB205" s="330"/>
      <c r="BC205" s="331"/>
      <c r="BD205" s="329">
        <v>160</v>
      </c>
      <c r="BE205" s="330"/>
      <c r="BF205" s="331"/>
      <c r="BG205" s="329">
        <v>160</v>
      </c>
      <c r="BH205" s="330"/>
      <c r="BI205" s="331"/>
      <c r="BJ205" s="329">
        <v>160</v>
      </c>
      <c r="BK205" s="330"/>
      <c r="BL205" s="331"/>
      <c r="BM205" s="627">
        <f t="shared" si="225"/>
        <v>0</v>
      </c>
      <c r="BN205" s="279">
        <f t="shared" si="226"/>
        <v>0</v>
      </c>
      <c r="BO205" s="280">
        <f t="shared" si="227"/>
        <v>0</v>
      </c>
      <c r="BP205" s="281">
        <f t="shared" si="228"/>
        <v>0</v>
      </c>
      <c r="BQ205" s="1"/>
      <c r="BR205" s="1"/>
      <c r="BS205" s="179">
        <v>160</v>
      </c>
      <c r="BT205" s="338"/>
      <c r="BU205" s="180"/>
      <c r="BV205" s="179">
        <v>160</v>
      </c>
      <c r="BW205" s="338"/>
      <c r="BX205" s="180"/>
      <c r="BY205" s="179">
        <v>160</v>
      </c>
      <c r="BZ205" s="338"/>
      <c r="CA205" s="180"/>
      <c r="CB205" s="179">
        <v>160</v>
      </c>
      <c r="CC205" s="338"/>
      <c r="CD205" s="180"/>
      <c r="CE205" s="179">
        <v>160</v>
      </c>
      <c r="CF205" s="338"/>
      <c r="CG205" s="180"/>
      <c r="CH205" s="179">
        <v>160</v>
      </c>
      <c r="CI205" s="338"/>
      <c r="CJ205" s="180"/>
      <c r="CK205" s="179">
        <v>160</v>
      </c>
      <c r="CL205" s="338"/>
      <c r="CM205" s="180"/>
      <c r="CN205" s="179">
        <v>160</v>
      </c>
      <c r="CO205" s="338"/>
      <c r="CP205" s="180"/>
      <c r="CQ205" s="179">
        <v>160</v>
      </c>
      <c r="CR205" s="338"/>
      <c r="CS205" s="180"/>
      <c r="CT205" s="179">
        <v>160</v>
      </c>
      <c r="CU205" s="338"/>
      <c r="CV205" s="180"/>
      <c r="CW205" s="179">
        <v>160</v>
      </c>
      <c r="CX205" s="338"/>
      <c r="CY205" s="180"/>
      <c r="CZ205" s="179">
        <v>160</v>
      </c>
      <c r="DA205" s="338"/>
      <c r="DB205" s="180"/>
      <c r="DC205" s="278">
        <f t="shared" si="229"/>
        <v>0</v>
      </c>
      <c r="DD205" s="279">
        <f t="shared" si="230"/>
        <v>0</v>
      </c>
      <c r="DE205" s="280">
        <f t="shared" si="231"/>
        <v>0</v>
      </c>
      <c r="DF205" s="281">
        <f t="shared" si="232"/>
        <v>0</v>
      </c>
      <c r="DG205" s="1"/>
      <c r="DH205" s="1"/>
      <c r="DI205" s="179">
        <v>160</v>
      </c>
      <c r="DJ205" s="338"/>
      <c r="DK205" s="180"/>
      <c r="DL205" s="179">
        <v>160</v>
      </c>
      <c r="DM205" s="338"/>
      <c r="DN205" s="180"/>
      <c r="DO205" s="179">
        <v>160</v>
      </c>
      <c r="DP205" s="338"/>
      <c r="DQ205" s="180"/>
      <c r="DR205" s="179">
        <v>160</v>
      </c>
      <c r="DS205" s="338"/>
      <c r="DT205" s="180"/>
      <c r="DU205" s="179">
        <v>160</v>
      </c>
      <c r="DV205" s="338"/>
      <c r="DW205" s="180"/>
      <c r="DX205" s="179">
        <v>160</v>
      </c>
      <c r="DY205" s="338"/>
      <c r="DZ205" s="180"/>
      <c r="EA205" s="179">
        <v>160</v>
      </c>
      <c r="EB205" s="338"/>
      <c r="EC205" s="180"/>
      <c r="ED205" s="179">
        <v>160</v>
      </c>
      <c r="EE205" s="338"/>
      <c r="EF205" s="180"/>
      <c r="EG205" s="179">
        <v>160</v>
      </c>
      <c r="EH205" s="338"/>
      <c r="EI205" s="180"/>
      <c r="EJ205" s="179">
        <v>160</v>
      </c>
      <c r="EK205" s="338"/>
      <c r="EL205" s="180"/>
      <c r="EM205" s="179">
        <v>160</v>
      </c>
      <c r="EN205" s="338"/>
      <c r="EO205" s="180"/>
      <c r="EP205" s="179">
        <v>160</v>
      </c>
      <c r="EQ205" s="338"/>
      <c r="ER205" s="180"/>
      <c r="ES205" s="278">
        <f t="shared" si="233"/>
        <v>0</v>
      </c>
      <c r="ET205" s="279">
        <f t="shared" si="234"/>
        <v>0</v>
      </c>
      <c r="EU205" s="280">
        <f t="shared" si="235"/>
        <v>0</v>
      </c>
      <c r="EV205" s="281">
        <f t="shared" si="236"/>
        <v>0</v>
      </c>
      <c r="EW205" s="1"/>
      <c r="EX205" s="1"/>
      <c r="EY205" s="179">
        <v>160</v>
      </c>
      <c r="EZ205" s="338"/>
      <c r="FA205" s="180"/>
      <c r="FB205" s="179">
        <v>160</v>
      </c>
      <c r="FC205" s="338"/>
      <c r="FD205" s="180"/>
      <c r="FE205" s="179">
        <v>160</v>
      </c>
      <c r="FF205" s="338"/>
      <c r="FG205" s="180"/>
      <c r="FH205" s="179">
        <v>160</v>
      </c>
      <c r="FI205" s="338"/>
      <c r="FJ205" s="180"/>
      <c r="FK205" s="179">
        <v>160</v>
      </c>
      <c r="FL205" s="338"/>
      <c r="FM205" s="180"/>
      <c r="FN205" s="179">
        <v>160</v>
      </c>
      <c r="FO205" s="338"/>
      <c r="FP205" s="180"/>
      <c r="FQ205" s="179">
        <v>160</v>
      </c>
      <c r="FR205" s="338"/>
      <c r="FS205" s="180"/>
      <c r="FT205" s="179">
        <v>160</v>
      </c>
      <c r="FU205" s="338"/>
      <c r="FV205" s="180"/>
      <c r="FW205" s="179">
        <v>160</v>
      </c>
      <c r="FX205" s="338"/>
      <c r="FY205" s="180"/>
      <c r="FZ205" s="179">
        <v>160</v>
      </c>
      <c r="GA205" s="338"/>
      <c r="GB205" s="180"/>
      <c r="GC205" s="179">
        <v>160</v>
      </c>
      <c r="GD205" s="338"/>
      <c r="GE205" s="180"/>
      <c r="GF205" s="179">
        <v>160</v>
      </c>
      <c r="GG205" s="338"/>
      <c r="GH205" s="180"/>
      <c r="GI205" s="278">
        <f t="shared" si="237"/>
        <v>0</v>
      </c>
      <c r="GJ205" s="279">
        <f t="shared" si="238"/>
        <v>0</v>
      </c>
      <c r="GK205" s="280">
        <f t="shared" si="239"/>
        <v>0</v>
      </c>
      <c r="GL205" s="281">
        <f t="shared" si="240"/>
        <v>0</v>
      </c>
      <c r="GM205" s="1"/>
      <c r="GN205" s="1"/>
      <c r="GO205" s="179">
        <v>160</v>
      </c>
      <c r="GP205" s="338"/>
      <c r="GQ205" s="180"/>
      <c r="GR205" s="179">
        <v>160</v>
      </c>
      <c r="GS205" s="338"/>
      <c r="GT205" s="180"/>
      <c r="GU205" s="179">
        <v>160</v>
      </c>
      <c r="GV205" s="338"/>
      <c r="GW205" s="180"/>
      <c r="GX205" s="179">
        <v>160</v>
      </c>
      <c r="GY205" s="338"/>
      <c r="GZ205" s="180"/>
      <c r="HA205" s="179">
        <v>160</v>
      </c>
      <c r="HB205" s="338"/>
      <c r="HC205" s="180"/>
      <c r="HD205" s="179">
        <v>160</v>
      </c>
      <c r="HE205" s="338"/>
      <c r="HF205" s="180"/>
      <c r="HG205" s="179">
        <v>160</v>
      </c>
      <c r="HH205" s="338"/>
      <c r="HI205" s="180"/>
      <c r="HJ205" s="179">
        <v>160</v>
      </c>
      <c r="HK205" s="338"/>
      <c r="HL205" s="180"/>
      <c r="HM205" s="179">
        <v>160</v>
      </c>
      <c r="HN205" s="338"/>
      <c r="HO205" s="180"/>
      <c r="HP205" s="179">
        <v>160</v>
      </c>
      <c r="HQ205" s="338"/>
      <c r="HR205" s="180"/>
      <c r="HS205" s="179">
        <v>160</v>
      </c>
      <c r="HT205" s="338"/>
      <c r="HU205" s="180"/>
      <c r="HV205" s="179">
        <v>160</v>
      </c>
      <c r="HW205" s="338"/>
      <c r="HX205" s="180"/>
      <c r="HY205" s="278">
        <f t="shared" si="241"/>
        <v>0</v>
      </c>
      <c r="HZ205" s="279">
        <f t="shared" si="242"/>
        <v>0</v>
      </c>
      <c r="IA205" s="280">
        <f t="shared" si="243"/>
        <v>0</v>
      </c>
      <c r="IB205" s="281">
        <f t="shared" si="244"/>
        <v>0</v>
      </c>
      <c r="IC205" s="1"/>
      <c r="ID205" s="1"/>
      <c r="IE205" s="179">
        <v>160</v>
      </c>
      <c r="IF205" s="338"/>
      <c r="IG205" s="180"/>
      <c r="IH205" s="179">
        <v>160</v>
      </c>
      <c r="II205" s="338"/>
      <c r="IJ205" s="180"/>
      <c r="IK205" s="179">
        <v>160</v>
      </c>
      <c r="IL205" s="338"/>
      <c r="IM205" s="180"/>
      <c r="IN205" s="179">
        <v>160</v>
      </c>
      <c r="IO205" s="338"/>
      <c r="IP205" s="180"/>
      <c r="IQ205" s="179">
        <v>160</v>
      </c>
      <c r="IR205" s="338"/>
      <c r="IS205" s="180"/>
      <c r="IT205" s="179">
        <v>160</v>
      </c>
      <c r="IU205" s="338"/>
      <c r="IV205" s="180"/>
      <c r="IW205" s="179">
        <v>160</v>
      </c>
      <c r="IX205" s="338"/>
      <c r="IY205" s="180"/>
      <c r="IZ205" s="179">
        <v>160</v>
      </c>
      <c r="JA205" s="338"/>
      <c r="JB205" s="180"/>
      <c r="JC205" s="179">
        <v>160</v>
      </c>
      <c r="JD205" s="338"/>
      <c r="JE205" s="180"/>
      <c r="JF205" s="179">
        <v>160</v>
      </c>
      <c r="JG205" s="338"/>
      <c r="JH205" s="180"/>
      <c r="JI205" s="179">
        <v>160</v>
      </c>
      <c r="JJ205" s="338"/>
      <c r="JK205" s="180"/>
      <c r="JL205" s="179">
        <v>160</v>
      </c>
      <c r="JM205" s="338"/>
      <c r="JN205" s="180"/>
      <c r="JO205" s="278">
        <f t="shared" si="245"/>
        <v>0</v>
      </c>
      <c r="JP205" s="279">
        <f t="shared" si="246"/>
        <v>0</v>
      </c>
      <c r="JQ205" s="280">
        <f t="shared" si="247"/>
        <v>0</v>
      </c>
      <c r="JR205" s="281">
        <f t="shared" si="248"/>
        <v>0</v>
      </c>
      <c r="JS205" s="1"/>
      <c r="JT205" s="1"/>
      <c r="JU205" s="179">
        <v>160</v>
      </c>
      <c r="JV205" s="338"/>
      <c r="JW205" s="180"/>
      <c r="JX205" s="179">
        <v>160</v>
      </c>
      <c r="JY205" s="338"/>
      <c r="JZ205" s="180"/>
      <c r="KA205" s="179">
        <v>160</v>
      </c>
      <c r="KB205" s="338"/>
      <c r="KC205" s="180"/>
      <c r="KD205" s="179">
        <v>160</v>
      </c>
      <c r="KE205" s="338"/>
      <c r="KF205" s="180"/>
      <c r="KG205" s="179">
        <v>160</v>
      </c>
      <c r="KH205" s="338"/>
      <c r="KI205" s="180"/>
      <c r="KJ205" s="179">
        <v>160</v>
      </c>
      <c r="KK205" s="338"/>
      <c r="KL205" s="180"/>
      <c r="KM205" s="179">
        <v>160</v>
      </c>
      <c r="KN205" s="338"/>
      <c r="KO205" s="180"/>
      <c r="KP205" s="179">
        <v>160</v>
      </c>
      <c r="KQ205" s="338"/>
      <c r="KR205" s="180"/>
      <c r="KS205" s="179">
        <v>160</v>
      </c>
      <c r="KT205" s="338"/>
      <c r="KU205" s="180"/>
      <c r="KV205" s="179">
        <v>160</v>
      </c>
      <c r="KW205" s="338"/>
      <c r="KX205" s="180"/>
      <c r="KY205" s="179">
        <v>160</v>
      </c>
      <c r="KZ205" s="338"/>
      <c r="LA205" s="180"/>
      <c r="LB205" s="179">
        <v>160</v>
      </c>
      <c r="LC205" s="338"/>
      <c r="LD205" s="180"/>
      <c r="LE205" s="278">
        <f t="shared" si="249"/>
        <v>0</v>
      </c>
      <c r="LF205" s="279">
        <f t="shared" si="250"/>
        <v>0</v>
      </c>
      <c r="LG205" s="280">
        <f t="shared" si="251"/>
        <v>0</v>
      </c>
      <c r="LH205" s="281">
        <f t="shared" si="252"/>
        <v>0</v>
      </c>
      <c r="LI205" s="1"/>
      <c r="LJ205" s="1"/>
      <c r="LK205" s="179">
        <v>160</v>
      </c>
      <c r="LL205" s="338"/>
      <c r="LM205" s="180"/>
      <c r="LN205" s="179">
        <v>160</v>
      </c>
      <c r="LO205" s="338"/>
      <c r="LP205" s="180"/>
      <c r="LQ205" s="179">
        <v>160</v>
      </c>
      <c r="LR205" s="338"/>
      <c r="LS205" s="180"/>
      <c r="LT205" s="179">
        <v>160</v>
      </c>
      <c r="LU205" s="338"/>
      <c r="LV205" s="180"/>
      <c r="LW205" s="179">
        <v>160</v>
      </c>
      <c r="LX205" s="338"/>
      <c r="LY205" s="180"/>
      <c r="LZ205" s="179">
        <v>160</v>
      </c>
      <c r="MA205" s="338"/>
      <c r="MB205" s="180"/>
      <c r="MC205" s="179">
        <v>160</v>
      </c>
      <c r="MD205" s="338"/>
      <c r="ME205" s="180"/>
      <c r="MF205" s="179">
        <v>160</v>
      </c>
      <c r="MG205" s="338"/>
      <c r="MH205" s="180"/>
      <c r="MI205" s="179">
        <v>160</v>
      </c>
      <c r="MJ205" s="338"/>
      <c r="MK205" s="180"/>
      <c r="ML205" s="179">
        <v>160</v>
      </c>
      <c r="MM205" s="338"/>
      <c r="MN205" s="180"/>
      <c r="MO205" s="179">
        <v>160</v>
      </c>
      <c r="MP205" s="338"/>
      <c r="MQ205" s="180"/>
      <c r="MR205" s="179">
        <v>160</v>
      </c>
      <c r="MS205" s="338"/>
      <c r="MT205" s="180"/>
      <c r="MU205" s="278">
        <f t="shared" si="253"/>
        <v>0</v>
      </c>
      <c r="MV205" s="279">
        <f t="shared" si="254"/>
        <v>0</v>
      </c>
      <c r="MW205" s="280">
        <f t="shared" si="255"/>
        <v>0</v>
      </c>
      <c r="MX205" s="281">
        <f t="shared" si="256"/>
        <v>0</v>
      </c>
      <c r="MY205" s="1"/>
      <c r="MZ205" s="1"/>
      <c r="NA205" s="179">
        <v>160</v>
      </c>
      <c r="NB205" s="338"/>
      <c r="NC205" s="180"/>
      <c r="ND205" s="179">
        <v>160</v>
      </c>
      <c r="NE205" s="338"/>
      <c r="NF205" s="180"/>
      <c r="NG205" s="179">
        <v>160</v>
      </c>
      <c r="NH205" s="338"/>
      <c r="NI205" s="180"/>
      <c r="NJ205" s="179">
        <v>160</v>
      </c>
      <c r="NK205" s="338"/>
      <c r="NL205" s="180"/>
      <c r="NM205" s="179">
        <v>160</v>
      </c>
      <c r="NN205" s="338"/>
      <c r="NO205" s="180"/>
      <c r="NP205" s="179">
        <v>160</v>
      </c>
      <c r="NQ205" s="338"/>
      <c r="NR205" s="180"/>
      <c r="NS205" s="179">
        <v>160</v>
      </c>
      <c r="NT205" s="338"/>
      <c r="NU205" s="180"/>
      <c r="NV205" s="179">
        <v>160</v>
      </c>
      <c r="NW205" s="338"/>
      <c r="NX205" s="180"/>
      <c r="NY205" s="179">
        <v>160</v>
      </c>
      <c r="NZ205" s="338"/>
      <c r="OA205" s="180"/>
      <c r="OB205" s="179">
        <v>160</v>
      </c>
      <c r="OC205" s="338"/>
      <c r="OD205" s="180"/>
      <c r="OE205" s="179">
        <v>160</v>
      </c>
      <c r="OF205" s="338"/>
      <c r="OG205" s="180"/>
      <c r="OH205" s="179">
        <v>160</v>
      </c>
      <c r="OI205" s="338"/>
      <c r="OJ205" s="180"/>
      <c r="OK205" s="278">
        <f t="shared" si="257"/>
        <v>0</v>
      </c>
      <c r="OL205" s="279">
        <f t="shared" si="258"/>
        <v>0</v>
      </c>
      <c r="OM205" s="280">
        <f t="shared" si="259"/>
        <v>0</v>
      </c>
      <c r="ON205" s="281">
        <f>ROUND(OM205*$N205,2)</f>
        <v>0</v>
      </c>
      <c r="OO205" s="1"/>
      <c r="OP205" s="1"/>
      <c r="OQ205" s="283" t="s">
        <v>297</v>
      </c>
      <c r="OR205" s="353">
        <v>160</v>
      </c>
      <c r="OS205" s="338"/>
      <c r="OT205" s="180"/>
      <c r="OU205" s="278">
        <f t="shared" si="261"/>
        <v>0</v>
      </c>
      <c r="OV205" s="281">
        <f t="shared" si="262"/>
        <v>0</v>
      </c>
      <c r="OW205" s="280">
        <f t="shared" si="263"/>
        <v>0</v>
      </c>
      <c r="OX205" s="281">
        <f t="shared" si="264"/>
        <v>0</v>
      </c>
      <c r="OY205" s="294"/>
      <c r="OZ205" s="1"/>
      <c r="PA205" s="1"/>
      <c r="PB205" s="274">
        <f t="shared" si="115"/>
        <v>0</v>
      </c>
      <c r="PC205" s="275">
        <f t="shared" si="116"/>
        <v>0</v>
      </c>
      <c r="PD205" s="280">
        <f t="shared" si="117"/>
        <v>0</v>
      </c>
      <c r="PE205" s="281">
        <f t="shared" si="118"/>
        <v>0</v>
      </c>
      <c r="PF205" s="276">
        <f t="shared" si="119"/>
        <v>0</v>
      </c>
      <c r="PG205" s="277">
        <f t="shared" si="120"/>
        <v>0</v>
      </c>
      <c r="PH205" s="280">
        <f t="shared" si="121"/>
        <v>0</v>
      </c>
      <c r="PI205" s="279">
        <f t="shared" si="122"/>
        <v>0</v>
      </c>
      <c r="PJ205" s="407">
        <f t="shared" si="111"/>
        <v>0</v>
      </c>
      <c r="PK205" s="369">
        <f t="shared" si="112"/>
        <v>0</v>
      </c>
      <c r="PL205" s="410" t="s">
        <v>338</v>
      </c>
      <c r="PM205" s="374" t="s">
        <v>338</v>
      </c>
      <c r="PN205" s="407">
        <f t="shared" si="113"/>
        <v>0</v>
      </c>
      <c r="PO205" s="369">
        <f t="shared" si="114"/>
        <v>0</v>
      </c>
      <c r="PR205" s="1"/>
    </row>
    <row r="206" spans="2:440" s="26" customFormat="1" ht="24.95" customHeight="1" thickBot="1" x14ac:dyDescent="0.25">
      <c r="B206" s="66"/>
      <c r="C206" s="124" t="s">
        <v>60</v>
      </c>
      <c r="D206" s="124"/>
      <c r="E206" s="244">
        <f>SUM(E7:E205)</f>
        <v>0</v>
      </c>
      <c r="F206" s="244"/>
      <c r="G206" s="245"/>
      <c r="H206" s="245">
        <f>R206</f>
        <v>0</v>
      </c>
      <c r="I206" s="245"/>
      <c r="J206" s="246">
        <f>SUM(J7:J205)</f>
        <v>0</v>
      </c>
      <c r="K206" s="246"/>
      <c r="L206" s="245"/>
      <c r="M206" s="245"/>
      <c r="N206" s="245"/>
      <c r="O206" s="67">
        <f>SUM(O7:O205)</f>
        <v>0</v>
      </c>
      <c r="P206" s="67">
        <f>SUM(P7:P205)</f>
        <v>0</v>
      </c>
      <c r="Q206" s="25"/>
      <c r="R206" s="68">
        <f>SUM(R7:R205)</f>
        <v>0</v>
      </c>
      <c r="S206" s="245"/>
      <c r="T206" s="125">
        <f>IF(P206&gt;0,1,0)</f>
        <v>0</v>
      </c>
      <c r="U206" s="126">
        <f>SUM(U7:U205)</f>
        <v>0</v>
      </c>
      <c r="W206" s="25"/>
      <c r="X206" s="25"/>
      <c r="Z206" s="10"/>
      <c r="AA206" s="10"/>
      <c r="AB206" s="10"/>
      <c r="AC206" s="359" t="s">
        <v>60</v>
      </c>
      <c r="AD206" s="360"/>
      <c r="AE206" s="361"/>
      <c r="AF206" s="361"/>
      <c r="AG206" s="360"/>
      <c r="AH206" s="360"/>
      <c r="AI206" s="360"/>
      <c r="AJ206" s="360"/>
      <c r="AK206" s="360"/>
      <c r="AL206" s="360"/>
      <c r="AM206" s="360"/>
      <c r="AN206" s="360"/>
      <c r="AO206" s="360"/>
      <c r="AP206" s="360"/>
      <c r="AQ206" s="360"/>
      <c r="AR206" s="360"/>
      <c r="AS206" s="360"/>
      <c r="AT206" s="360"/>
      <c r="AU206" s="360"/>
      <c r="AV206" s="360"/>
      <c r="AW206" s="360"/>
      <c r="AX206" s="360"/>
      <c r="AY206" s="360"/>
      <c r="AZ206" s="360"/>
      <c r="BA206" s="360"/>
      <c r="BB206" s="360"/>
      <c r="BC206" s="360"/>
      <c r="BD206" s="360"/>
      <c r="BE206" s="360"/>
      <c r="BF206" s="360"/>
      <c r="BG206" s="360"/>
      <c r="BH206" s="360"/>
      <c r="BI206" s="360"/>
      <c r="BJ206" s="360"/>
      <c r="BK206" s="360"/>
      <c r="BL206" s="679" t="s">
        <v>60</v>
      </c>
      <c r="BM206" s="304">
        <f>SUM(BM7:BM205)</f>
        <v>0</v>
      </c>
      <c r="BN206" s="305">
        <f>SUM(BN7:BN205)</f>
        <v>0</v>
      </c>
      <c r="BO206" s="304">
        <f>SUM(BO7:BO205)</f>
        <v>0</v>
      </c>
      <c r="BP206" s="305">
        <f>SUM(BP7:BP205)</f>
        <v>0</v>
      </c>
      <c r="BQ206" s="1"/>
      <c r="BR206" s="1"/>
      <c r="BS206" s="301" t="s">
        <v>60</v>
      </c>
      <c r="BT206" s="302"/>
      <c r="BU206" s="302"/>
      <c r="BV206" s="302"/>
      <c r="BW206" s="303"/>
      <c r="BX206" s="303"/>
      <c r="BY206" s="303"/>
      <c r="BZ206" s="303"/>
      <c r="CA206" s="303"/>
      <c r="CB206" s="303"/>
      <c r="CC206" s="303"/>
      <c r="CD206" s="303"/>
      <c r="CE206" s="303"/>
      <c r="CF206" s="303"/>
      <c r="CG206" s="303"/>
      <c r="CH206" s="302"/>
      <c r="CI206" s="303"/>
      <c r="CJ206" s="303"/>
      <c r="CK206" s="303"/>
      <c r="CL206" s="303"/>
      <c r="CM206" s="303"/>
      <c r="CN206" s="303"/>
      <c r="CO206" s="303"/>
      <c r="CP206" s="303"/>
      <c r="CQ206" s="303"/>
      <c r="CR206" s="303"/>
      <c r="CS206" s="303"/>
      <c r="CT206" s="303"/>
      <c r="CU206" s="303"/>
      <c r="CV206" s="303"/>
      <c r="CW206" s="303"/>
      <c r="CX206" s="303"/>
      <c r="CY206" s="303"/>
      <c r="CZ206" s="303"/>
      <c r="DA206" s="303"/>
      <c r="DB206" s="679" t="s">
        <v>60</v>
      </c>
      <c r="DC206" s="304">
        <f>SUM(DC7:DC205)</f>
        <v>0</v>
      </c>
      <c r="DD206" s="305">
        <f>SUM(DD7:DD205)</f>
        <v>0</v>
      </c>
      <c r="DE206" s="304">
        <f>SUM(DE7:DE205)</f>
        <v>0</v>
      </c>
      <c r="DF206" s="305">
        <f>SUM(DF7:DF205)</f>
        <v>0</v>
      </c>
      <c r="DG206" s="1"/>
      <c r="DH206" s="1"/>
      <c r="DI206" s="301" t="s">
        <v>60</v>
      </c>
      <c r="DJ206" s="302"/>
      <c r="DK206" s="302"/>
      <c r="DL206" s="302"/>
      <c r="DM206" s="303"/>
      <c r="DN206" s="303"/>
      <c r="DO206" s="303"/>
      <c r="DP206" s="303"/>
      <c r="DQ206" s="303"/>
      <c r="DR206" s="303"/>
      <c r="DS206" s="303"/>
      <c r="DT206" s="303"/>
      <c r="DU206" s="303"/>
      <c r="DV206" s="303"/>
      <c r="DW206" s="303"/>
      <c r="DX206" s="302"/>
      <c r="DY206" s="303"/>
      <c r="DZ206" s="303"/>
      <c r="EA206" s="303"/>
      <c r="EB206" s="303"/>
      <c r="EC206" s="303"/>
      <c r="ED206" s="303"/>
      <c r="EE206" s="303"/>
      <c r="EF206" s="303"/>
      <c r="EG206" s="303"/>
      <c r="EH206" s="303"/>
      <c r="EI206" s="303"/>
      <c r="EJ206" s="303"/>
      <c r="EK206" s="303"/>
      <c r="EL206" s="303"/>
      <c r="EM206" s="303"/>
      <c r="EN206" s="303"/>
      <c r="EO206" s="303"/>
      <c r="EP206" s="303"/>
      <c r="EQ206" s="303"/>
      <c r="ER206" s="679" t="s">
        <v>60</v>
      </c>
      <c r="ES206" s="304">
        <f>SUM(ES7:ES205)</f>
        <v>0</v>
      </c>
      <c r="ET206" s="305">
        <f>SUM(ET7:ET205)</f>
        <v>0</v>
      </c>
      <c r="EU206" s="304">
        <f>SUM(EU7:EU205)</f>
        <v>0</v>
      </c>
      <c r="EV206" s="305">
        <f>SUM(EV7:EV205)</f>
        <v>0</v>
      </c>
      <c r="EW206" s="1"/>
      <c r="EX206" s="1"/>
      <c r="EY206" s="301" t="s">
        <v>60</v>
      </c>
      <c r="EZ206" s="302"/>
      <c r="FA206" s="302"/>
      <c r="FB206" s="302"/>
      <c r="FC206" s="303"/>
      <c r="FD206" s="303"/>
      <c r="FE206" s="303"/>
      <c r="FF206" s="303"/>
      <c r="FG206" s="303"/>
      <c r="FH206" s="303"/>
      <c r="FI206" s="303"/>
      <c r="FJ206" s="303"/>
      <c r="FK206" s="303"/>
      <c r="FL206" s="303"/>
      <c r="FM206" s="303"/>
      <c r="FN206" s="302"/>
      <c r="FO206" s="303"/>
      <c r="FP206" s="303"/>
      <c r="FQ206" s="303"/>
      <c r="FR206" s="303"/>
      <c r="FS206" s="303"/>
      <c r="FT206" s="303"/>
      <c r="FU206" s="303"/>
      <c r="FV206" s="303"/>
      <c r="FW206" s="303"/>
      <c r="FX206" s="303"/>
      <c r="FY206" s="303"/>
      <c r="FZ206" s="303"/>
      <c r="GA206" s="303"/>
      <c r="GB206" s="303"/>
      <c r="GC206" s="303"/>
      <c r="GD206" s="303"/>
      <c r="GE206" s="303"/>
      <c r="GF206" s="303"/>
      <c r="GG206" s="303"/>
      <c r="GH206" s="679" t="s">
        <v>60</v>
      </c>
      <c r="GI206" s="304">
        <f>SUM(GI7:GI205)</f>
        <v>0</v>
      </c>
      <c r="GJ206" s="305">
        <f>SUM(GJ7:GJ205)</f>
        <v>0</v>
      </c>
      <c r="GK206" s="304">
        <f>SUM(GK7:GK205)</f>
        <v>0</v>
      </c>
      <c r="GL206" s="305">
        <f>SUM(GL7:GL205)</f>
        <v>0</v>
      </c>
      <c r="GM206" s="1"/>
      <c r="GN206" s="1"/>
      <c r="GO206" s="301" t="s">
        <v>60</v>
      </c>
      <c r="GP206" s="302"/>
      <c r="GQ206" s="302"/>
      <c r="GR206" s="302"/>
      <c r="GS206" s="303"/>
      <c r="GT206" s="303"/>
      <c r="GU206" s="303"/>
      <c r="GV206" s="303"/>
      <c r="GW206" s="303"/>
      <c r="GX206" s="303"/>
      <c r="GY206" s="303"/>
      <c r="GZ206" s="303"/>
      <c r="HA206" s="303"/>
      <c r="HB206" s="303"/>
      <c r="HC206" s="303"/>
      <c r="HD206" s="302"/>
      <c r="HE206" s="303"/>
      <c r="HF206" s="303"/>
      <c r="HG206" s="303"/>
      <c r="HH206" s="303"/>
      <c r="HI206" s="303"/>
      <c r="HJ206" s="303"/>
      <c r="HK206" s="303"/>
      <c r="HL206" s="303"/>
      <c r="HM206" s="303"/>
      <c r="HN206" s="303"/>
      <c r="HO206" s="303"/>
      <c r="HP206" s="303"/>
      <c r="HQ206" s="303"/>
      <c r="HR206" s="303"/>
      <c r="HS206" s="303"/>
      <c r="HT206" s="303"/>
      <c r="HU206" s="303"/>
      <c r="HV206" s="303"/>
      <c r="HW206" s="303"/>
      <c r="HX206" s="679" t="s">
        <v>60</v>
      </c>
      <c r="HY206" s="304">
        <f>SUM(HY7:HY205)</f>
        <v>0</v>
      </c>
      <c r="HZ206" s="305">
        <f>SUM(HZ7:HZ205)</f>
        <v>0</v>
      </c>
      <c r="IA206" s="304">
        <f>SUM(IA7:IA205)</f>
        <v>0</v>
      </c>
      <c r="IB206" s="305">
        <f>SUM(IB7:IB205)</f>
        <v>0</v>
      </c>
      <c r="IC206" s="1"/>
      <c r="ID206" s="1"/>
      <c r="IE206" s="301" t="s">
        <v>60</v>
      </c>
      <c r="IF206" s="302"/>
      <c r="IG206" s="302"/>
      <c r="IH206" s="302"/>
      <c r="II206" s="303"/>
      <c r="IJ206" s="303"/>
      <c r="IK206" s="303"/>
      <c r="IL206" s="303"/>
      <c r="IM206" s="303"/>
      <c r="IN206" s="303"/>
      <c r="IO206" s="303"/>
      <c r="IP206" s="303"/>
      <c r="IQ206" s="303"/>
      <c r="IR206" s="303"/>
      <c r="IS206" s="303"/>
      <c r="IT206" s="302"/>
      <c r="IU206" s="303"/>
      <c r="IV206" s="303"/>
      <c r="IW206" s="303"/>
      <c r="IX206" s="303"/>
      <c r="IY206" s="303"/>
      <c r="IZ206" s="303"/>
      <c r="JA206" s="303"/>
      <c r="JB206" s="303"/>
      <c r="JC206" s="303"/>
      <c r="JD206" s="303"/>
      <c r="JE206" s="303"/>
      <c r="JF206" s="303"/>
      <c r="JG206" s="303"/>
      <c r="JH206" s="303"/>
      <c r="JI206" s="303"/>
      <c r="JJ206" s="303"/>
      <c r="JK206" s="303"/>
      <c r="JL206" s="303"/>
      <c r="JM206" s="303"/>
      <c r="JN206" s="679" t="s">
        <v>60</v>
      </c>
      <c r="JO206" s="304">
        <f>SUM(JO7:JO205)</f>
        <v>0</v>
      </c>
      <c r="JP206" s="305">
        <f>SUM(JP7:JP205)</f>
        <v>0</v>
      </c>
      <c r="JQ206" s="304">
        <f>SUM(JQ7:JQ205)</f>
        <v>0</v>
      </c>
      <c r="JR206" s="305">
        <f>SUM(JR7:JR205)</f>
        <v>0</v>
      </c>
      <c r="JS206" s="1"/>
      <c r="JT206" s="1"/>
      <c r="JU206" s="301" t="s">
        <v>60</v>
      </c>
      <c r="JV206" s="302"/>
      <c r="JW206" s="302"/>
      <c r="JX206" s="302"/>
      <c r="JY206" s="303"/>
      <c r="JZ206" s="303"/>
      <c r="KA206" s="303"/>
      <c r="KB206" s="303"/>
      <c r="KC206" s="303"/>
      <c r="KD206" s="303"/>
      <c r="KE206" s="303"/>
      <c r="KF206" s="303"/>
      <c r="KG206" s="303"/>
      <c r="KH206" s="303"/>
      <c r="KI206" s="303"/>
      <c r="KJ206" s="302"/>
      <c r="KK206" s="303"/>
      <c r="KL206" s="303"/>
      <c r="KM206" s="303"/>
      <c r="KN206" s="303"/>
      <c r="KO206" s="303"/>
      <c r="KP206" s="303"/>
      <c r="KQ206" s="303"/>
      <c r="KR206" s="303"/>
      <c r="KS206" s="303"/>
      <c r="KT206" s="303"/>
      <c r="KU206" s="303"/>
      <c r="KV206" s="303"/>
      <c r="KW206" s="303"/>
      <c r="KX206" s="303"/>
      <c r="KY206" s="303"/>
      <c r="KZ206" s="303"/>
      <c r="LA206" s="303"/>
      <c r="LB206" s="303"/>
      <c r="LC206" s="303"/>
      <c r="LD206" s="679" t="s">
        <v>60</v>
      </c>
      <c r="LE206" s="304">
        <f>SUM(LE7:LE205)</f>
        <v>0</v>
      </c>
      <c r="LF206" s="305">
        <f>SUM(LF7:LF205)</f>
        <v>0</v>
      </c>
      <c r="LG206" s="304">
        <f>SUM(LG7:LG205)</f>
        <v>0</v>
      </c>
      <c r="LH206" s="305">
        <f>SUM(LH7:LH205)</f>
        <v>0</v>
      </c>
      <c r="LI206" s="1"/>
      <c r="LJ206" s="1"/>
      <c r="LK206" s="301" t="s">
        <v>60</v>
      </c>
      <c r="LL206" s="302"/>
      <c r="LM206" s="302"/>
      <c r="LN206" s="302"/>
      <c r="LO206" s="303"/>
      <c r="LP206" s="303"/>
      <c r="LQ206" s="303"/>
      <c r="LR206" s="303"/>
      <c r="LS206" s="303"/>
      <c r="LT206" s="303"/>
      <c r="LU206" s="303"/>
      <c r="LV206" s="303"/>
      <c r="LW206" s="303"/>
      <c r="LX206" s="303"/>
      <c r="LY206" s="303"/>
      <c r="LZ206" s="302"/>
      <c r="MA206" s="303"/>
      <c r="MB206" s="303"/>
      <c r="MC206" s="303"/>
      <c r="MD206" s="303"/>
      <c r="ME206" s="303"/>
      <c r="MF206" s="303"/>
      <c r="MG206" s="303"/>
      <c r="MH206" s="303"/>
      <c r="MI206" s="303"/>
      <c r="MJ206" s="303"/>
      <c r="MK206" s="303"/>
      <c r="ML206" s="303"/>
      <c r="MM206" s="303"/>
      <c r="MN206" s="303"/>
      <c r="MO206" s="303"/>
      <c r="MP206" s="303"/>
      <c r="MQ206" s="303"/>
      <c r="MR206" s="303"/>
      <c r="MS206" s="303"/>
      <c r="MT206" s="679" t="s">
        <v>60</v>
      </c>
      <c r="MU206" s="304">
        <f>SUM(MU7:MU205)</f>
        <v>0</v>
      </c>
      <c r="MV206" s="305">
        <f>SUM(MV7:MV205)</f>
        <v>0</v>
      </c>
      <c r="MW206" s="304">
        <f>SUM(MW7:MW205)</f>
        <v>0</v>
      </c>
      <c r="MX206" s="305">
        <f>SUM(MX7:MX205)</f>
        <v>0</v>
      </c>
      <c r="MY206" s="1"/>
      <c r="MZ206" s="1"/>
      <c r="NA206" s="301" t="s">
        <v>60</v>
      </c>
      <c r="NB206" s="302"/>
      <c r="NC206" s="302"/>
      <c r="ND206" s="302"/>
      <c r="NE206" s="303"/>
      <c r="NF206" s="303"/>
      <c r="NG206" s="303"/>
      <c r="NH206" s="303"/>
      <c r="NI206" s="303"/>
      <c r="NJ206" s="303"/>
      <c r="NK206" s="303"/>
      <c r="NL206" s="303"/>
      <c r="NM206" s="303"/>
      <c r="NN206" s="303"/>
      <c r="NO206" s="303"/>
      <c r="NP206" s="302"/>
      <c r="NQ206" s="303"/>
      <c r="NR206" s="303"/>
      <c r="NS206" s="303"/>
      <c r="NT206" s="303"/>
      <c r="NU206" s="303"/>
      <c r="NV206" s="303"/>
      <c r="NW206" s="303"/>
      <c r="NX206" s="303"/>
      <c r="NY206" s="303"/>
      <c r="NZ206" s="303"/>
      <c r="OA206" s="303"/>
      <c r="OB206" s="303"/>
      <c r="OC206" s="303"/>
      <c r="OD206" s="303"/>
      <c r="OE206" s="303"/>
      <c r="OF206" s="303"/>
      <c r="OG206" s="303"/>
      <c r="OH206" s="303"/>
      <c r="OI206" s="303"/>
      <c r="OJ206" s="679" t="s">
        <v>60</v>
      </c>
      <c r="OK206" s="304">
        <f>SUM(OK7:OK205)</f>
        <v>0</v>
      </c>
      <c r="OL206" s="305">
        <f>SUM(OL7:OL205)</f>
        <v>0</v>
      </c>
      <c r="OM206" s="304">
        <f>SUM(OM7:OM205)</f>
        <v>0</v>
      </c>
      <c r="ON206" s="305">
        <f>SUM(ON7:ON205)</f>
        <v>0</v>
      </c>
      <c r="OO206" s="1"/>
      <c r="OP206" s="1"/>
      <c r="OQ206" s="272" t="s">
        <v>60</v>
      </c>
      <c r="OR206" s="362"/>
      <c r="OS206" s="363"/>
      <c r="OT206" s="363"/>
      <c r="OU206" s="263">
        <f>SUM(OU7:OU205)</f>
        <v>0</v>
      </c>
      <c r="OV206" s="264">
        <f>SUM(OV7:OV205)</f>
        <v>0</v>
      </c>
      <c r="OW206" s="263">
        <f>SUM(OW7:OW205)</f>
        <v>0</v>
      </c>
      <c r="OX206" s="264">
        <f>SUM(OX7:OX205)</f>
        <v>0</v>
      </c>
      <c r="OY206" s="295"/>
      <c r="OZ206" s="1"/>
      <c r="PA206" s="267" t="s">
        <v>60</v>
      </c>
      <c r="PB206" s="268">
        <f t="shared" ref="PB206:PI206" si="265">SUM(PB7:PB205)</f>
        <v>0</v>
      </c>
      <c r="PC206" s="269">
        <f t="shared" si="265"/>
        <v>0</v>
      </c>
      <c r="PD206" s="268">
        <f t="shared" si="265"/>
        <v>0</v>
      </c>
      <c r="PE206" s="269">
        <f t="shared" si="265"/>
        <v>0</v>
      </c>
      <c r="PF206" s="268">
        <f t="shared" si="265"/>
        <v>0</v>
      </c>
      <c r="PG206" s="269">
        <f t="shared" si="265"/>
        <v>0</v>
      </c>
      <c r="PH206" s="268">
        <f t="shared" si="265"/>
        <v>0</v>
      </c>
      <c r="PI206" s="269">
        <f t="shared" si="265"/>
        <v>0</v>
      </c>
      <c r="PJ206" s="375">
        <f>SUM(PJ7:PJ205)</f>
        <v>0</v>
      </c>
      <c r="PK206" s="376">
        <f>SUM(PK7:PK205)</f>
        <v>0</v>
      </c>
      <c r="PL206" s="370">
        <f>IF(T206=0,0,IF((PJ206/R206)&gt;=50%,1,0))</f>
        <v>0</v>
      </c>
      <c r="PM206" s="371">
        <f>T206-PL206</f>
        <v>0</v>
      </c>
      <c r="PN206" s="375">
        <f>SUM(PN7:PN205)</f>
        <v>0</v>
      </c>
      <c r="PO206" s="376">
        <f>SUM(PO7:PO205)</f>
        <v>0</v>
      </c>
      <c r="PR206" s="1"/>
    </row>
    <row r="207" spans="2:440" ht="24.95" customHeight="1" thickBot="1" x14ac:dyDescent="0.3">
      <c r="AC207" s="301" t="s">
        <v>322</v>
      </c>
      <c r="AD207" s="302"/>
      <c r="AE207" s="302"/>
      <c r="AF207" s="302"/>
      <c r="AG207" s="303"/>
      <c r="AH207" s="303"/>
      <c r="AI207" s="303"/>
      <c r="AJ207" s="303"/>
      <c r="AK207" s="303"/>
      <c r="AL207" s="303"/>
      <c r="AM207" s="303"/>
      <c r="AN207" s="303"/>
      <c r="AO207" s="303"/>
      <c r="AP207" s="303"/>
      <c r="AQ207" s="303"/>
      <c r="AR207" s="303"/>
      <c r="AS207" s="303"/>
      <c r="AT207" s="303"/>
      <c r="AU207" s="303"/>
      <c r="AV207" s="303"/>
      <c r="AW207" s="303"/>
      <c r="AX207" s="303"/>
      <c r="AY207" s="303"/>
      <c r="AZ207" s="303"/>
      <c r="BA207" s="303"/>
      <c r="BB207" s="303"/>
      <c r="BC207" s="303"/>
      <c r="BD207" s="303"/>
      <c r="BE207" s="303"/>
      <c r="BF207" s="303"/>
      <c r="BG207" s="303"/>
      <c r="BH207" s="303"/>
      <c r="BI207" s="303"/>
      <c r="BJ207" s="303"/>
      <c r="BK207" s="303"/>
      <c r="BL207" s="680" t="s">
        <v>322</v>
      </c>
      <c r="BM207" s="304">
        <f>SUMIF($OY$7:$OY$205,AB$2,$OU$7:$OU$205)</f>
        <v>0</v>
      </c>
      <c r="BN207" s="305">
        <f>SUMIF($OY$7:$OY$205,AB$2,$OV$7:$OV$205)</f>
        <v>0</v>
      </c>
      <c r="BO207" s="304">
        <f>SUMIF($OY$7:$OY$205,AB$2,$OW$7:$OW$205)</f>
        <v>0</v>
      </c>
      <c r="BP207" s="305">
        <f>SUMIF($OY$7:$OY$205,AB$2,$OX$7:$OX$205)</f>
        <v>0</v>
      </c>
      <c r="BS207" s="301" t="s">
        <v>322</v>
      </c>
      <c r="BT207" s="302"/>
      <c r="BU207" s="302"/>
      <c r="BV207" s="302"/>
      <c r="BW207" s="303"/>
      <c r="BX207" s="303"/>
      <c r="BY207" s="303"/>
      <c r="BZ207" s="303"/>
      <c r="CA207" s="303"/>
      <c r="CB207" s="303"/>
      <c r="CC207" s="303"/>
      <c r="CD207" s="303"/>
      <c r="CE207" s="303"/>
      <c r="CF207" s="303"/>
      <c r="CG207" s="303"/>
      <c r="CH207" s="302"/>
      <c r="CI207" s="303"/>
      <c r="CJ207" s="303"/>
      <c r="CK207" s="303"/>
      <c r="CL207" s="303"/>
      <c r="CM207" s="303"/>
      <c r="CN207" s="303"/>
      <c r="CO207" s="303"/>
      <c r="CP207" s="303"/>
      <c r="CQ207" s="303"/>
      <c r="CR207" s="303"/>
      <c r="CS207" s="303"/>
      <c r="CT207" s="303"/>
      <c r="CU207" s="303"/>
      <c r="CV207" s="303"/>
      <c r="CW207" s="303"/>
      <c r="CX207" s="303"/>
      <c r="CY207" s="303"/>
      <c r="CZ207" s="303"/>
      <c r="DA207" s="303"/>
      <c r="DB207" s="680" t="s">
        <v>322</v>
      </c>
      <c r="DC207" s="304">
        <f>SUMIF($OY$7:$OY$205,BR$2,$OU$7:$OU$205)</f>
        <v>0</v>
      </c>
      <c r="DD207" s="305">
        <f>SUMIF($OY$7:$OY$205,BR$2,$OV$7:$OV$205)</f>
        <v>0</v>
      </c>
      <c r="DE207" s="304">
        <f>SUMIF($OY$7:$OY$205,BR$2,$OW$7:$OW$205)</f>
        <v>0</v>
      </c>
      <c r="DF207" s="305">
        <f>SUMIF($OY$7:$OY$205,BR$2,$OX$7:$OX$205)</f>
        <v>0</v>
      </c>
      <c r="DI207" s="301" t="s">
        <v>322</v>
      </c>
      <c r="DJ207" s="302"/>
      <c r="DK207" s="302"/>
      <c r="DL207" s="302"/>
      <c r="DM207" s="303"/>
      <c r="DN207" s="303"/>
      <c r="DO207" s="303"/>
      <c r="DP207" s="303"/>
      <c r="DQ207" s="303"/>
      <c r="DR207" s="303"/>
      <c r="DS207" s="303"/>
      <c r="DT207" s="303"/>
      <c r="DU207" s="303"/>
      <c r="DV207" s="303"/>
      <c r="DW207" s="303"/>
      <c r="DX207" s="302"/>
      <c r="DY207" s="303"/>
      <c r="DZ207" s="303"/>
      <c r="EA207" s="303"/>
      <c r="EB207" s="303"/>
      <c r="EC207" s="303"/>
      <c r="ED207" s="303"/>
      <c r="EE207" s="303"/>
      <c r="EF207" s="303"/>
      <c r="EG207" s="303"/>
      <c r="EH207" s="303"/>
      <c r="EI207" s="303"/>
      <c r="EJ207" s="303"/>
      <c r="EK207" s="303"/>
      <c r="EL207" s="303"/>
      <c r="EM207" s="303"/>
      <c r="EN207" s="303"/>
      <c r="EO207" s="303"/>
      <c r="EP207" s="303"/>
      <c r="EQ207" s="303"/>
      <c r="ER207" s="680" t="s">
        <v>322</v>
      </c>
      <c r="ES207" s="304">
        <f>SUMIF($OY$7:$OY$205,DH$2,$OU$7:$OU$205)</f>
        <v>0</v>
      </c>
      <c r="ET207" s="305">
        <f>SUMIF($OY$7:$OY$205,DH$2,$OV$7:$OV$205)</f>
        <v>0</v>
      </c>
      <c r="EU207" s="304">
        <f>SUMIF($OY$7:$OY$205,DH$2,$OW$7:$OW$205)</f>
        <v>0</v>
      </c>
      <c r="EV207" s="305">
        <f>SUMIF($OY$7:$OY$205,DH$2,$OX$7:$OX$205)</f>
        <v>0</v>
      </c>
      <c r="EY207" s="301" t="s">
        <v>322</v>
      </c>
      <c r="EZ207" s="302"/>
      <c r="FA207" s="302"/>
      <c r="FB207" s="302"/>
      <c r="FC207" s="303"/>
      <c r="FD207" s="303"/>
      <c r="FE207" s="303"/>
      <c r="FF207" s="303"/>
      <c r="FG207" s="303"/>
      <c r="FH207" s="303"/>
      <c r="FI207" s="303"/>
      <c r="FJ207" s="303"/>
      <c r="FK207" s="303"/>
      <c r="FL207" s="303"/>
      <c r="FM207" s="303"/>
      <c r="FN207" s="302"/>
      <c r="FO207" s="303"/>
      <c r="FP207" s="303"/>
      <c r="FQ207" s="303"/>
      <c r="FR207" s="303"/>
      <c r="FS207" s="303"/>
      <c r="FT207" s="303"/>
      <c r="FU207" s="303"/>
      <c r="FV207" s="303"/>
      <c r="FW207" s="303"/>
      <c r="FX207" s="303"/>
      <c r="FY207" s="303"/>
      <c r="FZ207" s="303"/>
      <c r="GA207" s="303"/>
      <c r="GB207" s="303"/>
      <c r="GC207" s="303"/>
      <c r="GD207" s="303"/>
      <c r="GE207" s="303"/>
      <c r="GF207" s="303"/>
      <c r="GG207" s="303"/>
      <c r="GH207" s="680" t="s">
        <v>322</v>
      </c>
      <c r="GI207" s="304">
        <f>SUMIF($OY$7:$OY$205,EX$2,$OU$7:$OU$205)</f>
        <v>0</v>
      </c>
      <c r="GJ207" s="305">
        <f>SUMIF($OY$7:$OY$205,EX$2,$OV$7:$OV$205)</f>
        <v>0</v>
      </c>
      <c r="GK207" s="304">
        <f>SUMIF($OY$7:$OY$205,EX$2,$OW$7:$OW$205)</f>
        <v>0</v>
      </c>
      <c r="GL207" s="305">
        <f>SUMIF($OY$7:$OY$205,EX$2,$OX$7:$OX$205)</f>
        <v>0</v>
      </c>
      <c r="GO207" s="301" t="s">
        <v>322</v>
      </c>
      <c r="GP207" s="302"/>
      <c r="GQ207" s="302"/>
      <c r="GR207" s="302"/>
      <c r="GS207" s="303"/>
      <c r="GT207" s="303"/>
      <c r="GU207" s="303"/>
      <c r="GV207" s="303"/>
      <c r="GW207" s="303"/>
      <c r="GX207" s="303"/>
      <c r="GY207" s="303"/>
      <c r="GZ207" s="303"/>
      <c r="HA207" s="303"/>
      <c r="HB207" s="303"/>
      <c r="HC207" s="303"/>
      <c r="HD207" s="302"/>
      <c r="HE207" s="303"/>
      <c r="HF207" s="303"/>
      <c r="HG207" s="303"/>
      <c r="HH207" s="303"/>
      <c r="HI207" s="303"/>
      <c r="HJ207" s="303"/>
      <c r="HK207" s="303"/>
      <c r="HL207" s="303"/>
      <c r="HM207" s="303"/>
      <c r="HN207" s="303"/>
      <c r="HO207" s="303"/>
      <c r="HP207" s="303"/>
      <c r="HQ207" s="303"/>
      <c r="HR207" s="303"/>
      <c r="HS207" s="303"/>
      <c r="HT207" s="303"/>
      <c r="HU207" s="303"/>
      <c r="HV207" s="303"/>
      <c r="HW207" s="303"/>
      <c r="HX207" s="680" t="s">
        <v>322</v>
      </c>
      <c r="HY207" s="304">
        <f>SUMIF($OY$7:$OY$205,GN$2,$OU$7:$OU$205)</f>
        <v>0</v>
      </c>
      <c r="HZ207" s="305">
        <f>SUMIF($OY$7:$OY$205,GN$2,$OV$7:$OV$205)</f>
        <v>0</v>
      </c>
      <c r="IA207" s="304">
        <f>SUMIF($OY$7:$OY$205,GN$2,$OW$7:$OW$205)</f>
        <v>0</v>
      </c>
      <c r="IB207" s="305">
        <f>SUMIF($OY$7:$OY$205,GN$2,$OX$7:$OX$205)</f>
        <v>0</v>
      </c>
      <c r="IE207" s="301" t="s">
        <v>322</v>
      </c>
      <c r="IF207" s="302"/>
      <c r="IG207" s="302"/>
      <c r="IH207" s="302"/>
      <c r="II207" s="303"/>
      <c r="IJ207" s="303"/>
      <c r="IK207" s="303"/>
      <c r="IL207" s="303"/>
      <c r="IM207" s="303"/>
      <c r="IN207" s="303"/>
      <c r="IO207" s="303"/>
      <c r="IP207" s="303"/>
      <c r="IQ207" s="303"/>
      <c r="IR207" s="303"/>
      <c r="IS207" s="303"/>
      <c r="IT207" s="302"/>
      <c r="IU207" s="303"/>
      <c r="IV207" s="303"/>
      <c r="IW207" s="303"/>
      <c r="IX207" s="303"/>
      <c r="IY207" s="303"/>
      <c r="IZ207" s="303"/>
      <c r="JA207" s="303"/>
      <c r="JB207" s="303"/>
      <c r="JC207" s="303"/>
      <c r="JD207" s="303"/>
      <c r="JE207" s="303"/>
      <c r="JF207" s="303"/>
      <c r="JG207" s="303"/>
      <c r="JH207" s="303"/>
      <c r="JI207" s="303"/>
      <c r="JJ207" s="303"/>
      <c r="JK207" s="303"/>
      <c r="JL207" s="303"/>
      <c r="JM207" s="303"/>
      <c r="JN207" s="680" t="s">
        <v>322</v>
      </c>
      <c r="JO207" s="304">
        <f>SUMIF($OY$7:$OY$205,ID$2,$OU$7:$OU$205)</f>
        <v>0</v>
      </c>
      <c r="JP207" s="305">
        <f>SUMIF($OY$7:$OY$205,ID$2,$OV$7:$OV$205)</f>
        <v>0</v>
      </c>
      <c r="JQ207" s="304">
        <f>SUMIF($OY$7:$OY$205,ID$2,$OW$7:$OW$205)</f>
        <v>0</v>
      </c>
      <c r="JR207" s="305">
        <f>SUMIF($OY$7:$OY$205,ID$2,$OX$7:$OX$205)</f>
        <v>0</v>
      </c>
      <c r="JU207" s="301" t="s">
        <v>322</v>
      </c>
      <c r="JV207" s="302"/>
      <c r="JW207" s="302"/>
      <c r="JX207" s="302"/>
      <c r="JY207" s="303"/>
      <c r="JZ207" s="303"/>
      <c r="KA207" s="303"/>
      <c r="KB207" s="303"/>
      <c r="KC207" s="303"/>
      <c r="KD207" s="303"/>
      <c r="KE207" s="303"/>
      <c r="KF207" s="303"/>
      <c r="KG207" s="303"/>
      <c r="KH207" s="303"/>
      <c r="KI207" s="303"/>
      <c r="KJ207" s="302"/>
      <c r="KK207" s="303"/>
      <c r="KL207" s="303"/>
      <c r="KM207" s="303"/>
      <c r="KN207" s="303"/>
      <c r="KO207" s="303"/>
      <c r="KP207" s="303"/>
      <c r="KQ207" s="303"/>
      <c r="KR207" s="303"/>
      <c r="KS207" s="303"/>
      <c r="KT207" s="303"/>
      <c r="KU207" s="303"/>
      <c r="KV207" s="303"/>
      <c r="KW207" s="303"/>
      <c r="KX207" s="303"/>
      <c r="KY207" s="303"/>
      <c r="KZ207" s="303"/>
      <c r="LA207" s="303"/>
      <c r="LB207" s="303"/>
      <c r="LC207" s="303"/>
      <c r="LD207" s="680" t="s">
        <v>322</v>
      </c>
      <c r="LE207" s="304">
        <f>SUMIF($OY$7:$OY$205,JT$2,$OU$7:$OU$205)</f>
        <v>0</v>
      </c>
      <c r="LF207" s="305">
        <f>SUMIF($OY$7:$OY$205,JT$2,$OV$7:$OV$205)</f>
        <v>0</v>
      </c>
      <c r="LG207" s="304">
        <f>SUMIF($OY$7:$OY$205,JT$2,$OW$7:$OW$205)</f>
        <v>0</v>
      </c>
      <c r="LH207" s="305">
        <f>SUMIF($OY$7:$OY$205,JT$2,$OX$7:$OX$205)</f>
        <v>0</v>
      </c>
      <c r="LK207" s="301" t="s">
        <v>322</v>
      </c>
      <c r="LL207" s="302"/>
      <c r="LM207" s="302"/>
      <c r="LN207" s="302"/>
      <c r="LO207" s="303"/>
      <c r="LP207" s="303"/>
      <c r="LQ207" s="303"/>
      <c r="LR207" s="303"/>
      <c r="LS207" s="303"/>
      <c r="LT207" s="303"/>
      <c r="LU207" s="303"/>
      <c r="LV207" s="303"/>
      <c r="LW207" s="303"/>
      <c r="LX207" s="303"/>
      <c r="LY207" s="303"/>
      <c r="LZ207" s="302"/>
      <c r="MA207" s="303"/>
      <c r="MB207" s="303"/>
      <c r="MC207" s="303"/>
      <c r="MD207" s="303"/>
      <c r="ME207" s="303"/>
      <c r="MF207" s="303"/>
      <c r="MG207" s="303"/>
      <c r="MH207" s="303"/>
      <c r="MI207" s="303"/>
      <c r="MJ207" s="303"/>
      <c r="MK207" s="303"/>
      <c r="ML207" s="303"/>
      <c r="MM207" s="303"/>
      <c r="MN207" s="303"/>
      <c r="MO207" s="303"/>
      <c r="MP207" s="303"/>
      <c r="MQ207" s="303"/>
      <c r="MR207" s="303"/>
      <c r="MS207" s="303"/>
      <c r="MT207" s="680" t="s">
        <v>322</v>
      </c>
      <c r="MU207" s="304">
        <f>SUMIF($OY$7:$OY$205,LJ$2,$OU$7:$OU$205)</f>
        <v>0</v>
      </c>
      <c r="MV207" s="305">
        <f>SUMIF($OY$7:$OY$205,LJ$2,$OV$7:$OV$205)</f>
        <v>0</v>
      </c>
      <c r="MW207" s="304">
        <f>SUMIF($OY$7:$OY$205,LJ$2,$OW$7:$OW$205)</f>
        <v>0</v>
      </c>
      <c r="MX207" s="305">
        <f>SUMIF($OY$7:$OY$205,LJ$2,$OX$7:$OX$205)</f>
        <v>0</v>
      </c>
      <c r="NA207" s="301" t="s">
        <v>322</v>
      </c>
      <c r="NB207" s="302"/>
      <c r="NC207" s="302"/>
      <c r="ND207" s="302"/>
      <c r="NE207" s="303"/>
      <c r="NF207" s="303"/>
      <c r="NG207" s="303"/>
      <c r="NH207" s="303"/>
      <c r="NI207" s="303"/>
      <c r="NJ207" s="303"/>
      <c r="NK207" s="303"/>
      <c r="NL207" s="303"/>
      <c r="NM207" s="303"/>
      <c r="NN207" s="303"/>
      <c r="NO207" s="303"/>
      <c r="NP207" s="302"/>
      <c r="NQ207" s="303"/>
      <c r="NR207" s="303"/>
      <c r="NS207" s="303"/>
      <c r="NT207" s="303"/>
      <c r="NU207" s="303"/>
      <c r="NV207" s="303"/>
      <c r="NW207" s="303"/>
      <c r="NX207" s="303"/>
      <c r="NY207" s="303"/>
      <c r="NZ207" s="303"/>
      <c r="OA207" s="303"/>
      <c r="OB207" s="303"/>
      <c r="OC207" s="303"/>
      <c r="OD207" s="303"/>
      <c r="OE207" s="303"/>
      <c r="OF207" s="303"/>
      <c r="OG207" s="303"/>
      <c r="OH207" s="303"/>
      <c r="OI207" s="303"/>
      <c r="OJ207" s="680" t="s">
        <v>322</v>
      </c>
      <c r="OK207" s="304">
        <f>SUMIF($OY$7:$OY$205,MZ$2,$OU$7:$OU$205)</f>
        <v>0</v>
      </c>
      <c r="OL207" s="305">
        <f>SUMIF($OY$7:$OY$205,MZ$2,$OV$7:$OV$205)</f>
        <v>0</v>
      </c>
      <c r="OM207" s="304">
        <f>SUMIF($OY$7:$OY$205,MZ$2,$OW$7:$OW$205)</f>
        <v>0</v>
      </c>
      <c r="ON207" s="305">
        <f>SUMIF($OY$7:$OY$205,MZ$2,$OX$7:$OX$205)</f>
        <v>0</v>
      </c>
      <c r="PX207" s="29"/>
    </row>
    <row r="208" spans="2:440" ht="24.95" customHeight="1" thickBot="1" x14ac:dyDescent="0.3">
      <c r="AC208" s="260" t="s">
        <v>323</v>
      </c>
      <c r="AD208" s="261"/>
      <c r="AE208" s="261"/>
      <c r="AF208" s="261"/>
      <c r="AG208" s="262"/>
      <c r="AH208" s="262"/>
      <c r="AI208" s="262"/>
      <c r="AJ208" s="262"/>
      <c r="AK208" s="262"/>
      <c r="AL208" s="262"/>
      <c r="AM208" s="262"/>
      <c r="AN208" s="262"/>
      <c r="AO208" s="262"/>
      <c r="AP208" s="262"/>
      <c r="AQ208" s="262"/>
      <c r="AR208" s="262"/>
      <c r="AS208" s="262"/>
      <c r="AT208" s="262"/>
      <c r="AU208" s="262"/>
      <c r="AV208" s="262"/>
      <c r="AW208" s="262"/>
      <c r="AX208" s="262"/>
      <c r="AY208" s="262"/>
      <c r="AZ208" s="262"/>
      <c r="BA208" s="262"/>
      <c r="BB208" s="262"/>
      <c r="BC208" s="262"/>
      <c r="BD208" s="262"/>
      <c r="BE208" s="262"/>
      <c r="BF208" s="262"/>
      <c r="BG208" s="262"/>
      <c r="BH208" s="262"/>
      <c r="BI208" s="262"/>
      <c r="BJ208" s="262"/>
      <c r="BK208" s="262"/>
      <c r="BL208" s="681" t="s">
        <v>323</v>
      </c>
      <c r="BM208" s="263">
        <f>BM206+BM207</f>
        <v>0</v>
      </c>
      <c r="BN208" s="264">
        <f>BN206+BN207</f>
        <v>0</v>
      </c>
      <c r="BO208" s="263">
        <f>BO206+BO207</f>
        <v>0</v>
      </c>
      <c r="BP208" s="264">
        <f>BP206+BP207</f>
        <v>0</v>
      </c>
      <c r="BS208" s="260" t="s">
        <v>323</v>
      </c>
      <c r="BT208" s="261"/>
      <c r="BU208" s="261"/>
      <c r="BV208" s="261"/>
      <c r="BW208" s="262"/>
      <c r="BX208" s="262"/>
      <c r="BY208" s="262"/>
      <c r="BZ208" s="262"/>
      <c r="CA208" s="262"/>
      <c r="CB208" s="262"/>
      <c r="CC208" s="262"/>
      <c r="CD208" s="262"/>
      <c r="CE208" s="262"/>
      <c r="CF208" s="262"/>
      <c r="CG208" s="262"/>
      <c r="CH208" s="261"/>
      <c r="CI208" s="262"/>
      <c r="CJ208" s="262"/>
      <c r="CK208" s="262"/>
      <c r="CL208" s="262"/>
      <c r="CM208" s="262"/>
      <c r="CN208" s="262"/>
      <c r="CO208" s="262"/>
      <c r="CP208" s="262"/>
      <c r="CQ208" s="262"/>
      <c r="CR208" s="262"/>
      <c r="CS208" s="262"/>
      <c r="CT208" s="262"/>
      <c r="CU208" s="262"/>
      <c r="CV208" s="262"/>
      <c r="CW208" s="262"/>
      <c r="CX208" s="262"/>
      <c r="CY208" s="262"/>
      <c r="CZ208" s="262"/>
      <c r="DA208" s="262"/>
      <c r="DB208" s="681" t="s">
        <v>323</v>
      </c>
      <c r="DC208" s="263">
        <f>DC206+DC207</f>
        <v>0</v>
      </c>
      <c r="DD208" s="264">
        <f>DD206+DD207</f>
        <v>0</v>
      </c>
      <c r="DE208" s="263">
        <f>DE206+DE207</f>
        <v>0</v>
      </c>
      <c r="DF208" s="264">
        <f>DF206+DF207</f>
        <v>0</v>
      </c>
      <c r="DI208" s="260" t="s">
        <v>323</v>
      </c>
      <c r="DJ208" s="261"/>
      <c r="DK208" s="261"/>
      <c r="DL208" s="261"/>
      <c r="DM208" s="262"/>
      <c r="DN208" s="262"/>
      <c r="DO208" s="262"/>
      <c r="DP208" s="262"/>
      <c r="DQ208" s="262"/>
      <c r="DR208" s="262"/>
      <c r="DS208" s="262"/>
      <c r="DT208" s="262"/>
      <c r="DU208" s="262"/>
      <c r="DV208" s="262"/>
      <c r="DW208" s="262"/>
      <c r="DX208" s="261"/>
      <c r="DY208" s="262"/>
      <c r="DZ208" s="262"/>
      <c r="EA208" s="262"/>
      <c r="EB208" s="262"/>
      <c r="EC208" s="262"/>
      <c r="ED208" s="262"/>
      <c r="EE208" s="262"/>
      <c r="EF208" s="262"/>
      <c r="EG208" s="262"/>
      <c r="EH208" s="262"/>
      <c r="EI208" s="262"/>
      <c r="EJ208" s="262"/>
      <c r="EK208" s="262"/>
      <c r="EL208" s="262"/>
      <c r="EM208" s="262"/>
      <c r="EN208" s="262"/>
      <c r="EO208" s="262"/>
      <c r="EP208" s="262"/>
      <c r="EQ208" s="262"/>
      <c r="ER208" s="681" t="s">
        <v>323</v>
      </c>
      <c r="ES208" s="263">
        <f>ES206+ES207</f>
        <v>0</v>
      </c>
      <c r="ET208" s="264">
        <f>ET206+ET207</f>
        <v>0</v>
      </c>
      <c r="EU208" s="263">
        <f>EU206+EU207</f>
        <v>0</v>
      </c>
      <c r="EV208" s="264">
        <f>EV206+EV207</f>
        <v>0</v>
      </c>
      <c r="EY208" s="260" t="s">
        <v>323</v>
      </c>
      <c r="EZ208" s="261"/>
      <c r="FA208" s="261"/>
      <c r="FB208" s="261"/>
      <c r="FC208" s="262"/>
      <c r="FD208" s="262"/>
      <c r="FE208" s="262"/>
      <c r="FF208" s="262"/>
      <c r="FG208" s="262"/>
      <c r="FH208" s="262"/>
      <c r="FI208" s="262"/>
      <c r="FJ208" s="262"/>
      <c r="FK208" s="262"/>
      <c r="FL208" s="262"/>
      <c r="FM208" s="262"/>
      <c r="FN208" s="261"/>
      <c r="FO208" s="262"/>
      <c r="FP208" s="262"/>
      <c r="FQ208" s="262"/>
      <c r="FR208" s="262"/>
      <c r="FS208" s="262"/>
      <c r="FT208" s="262"/>
      <c r="FU208" s="262"/>
      <c r="FV208" s="262"/>
      <c r="FW208" s="262"/>
      <c r="FX208" s="262"/>
      <c r="FY208" s="262"/>
      <c r="FZ208" s="262"/>
      <c r="GA208" s="262"/>
      <c r="GB208" s="262"/>
      <c r="GC208" s="262"/>
      <c r="GD208" s="262"/>
      <c r="GE208" s="262"/>
      <c r="GF208" s="262"/>
      <c r="GG208" s="262"/>
      <c r="GH208" s="681" t="s">
        <v>323</v>
      </c>
      <c r="GI208" s="263">
        <f>GI206+GI207</f>
        <v>0</v>
      </c>
      <c r="GJ208" s="264">
        <f>GJ206+GJ207</f>
        <v>0</v>
      </c>
      <c r="GK208" s="263">
        <f>GK206+GK207</f>
        <v>0</v>
      </c>
      <c r="GL208" s="264">
        <f>GL206+GL207</f>
        <v>0</v>
      </c>
      <c r="GO208" s="260" t="s">
        <v>323</v>
      </c>
      <c r="GP208" s="261"/>
      <c r="GQ208" s="261"/>
      <c r="GR208" s="261"/>
      <c r="GS208" s="262"/>
      <c r="GT208" s="262"/>
      <c r="GU208" s="262"/>
      <c r="GV208" s="262"/>
      <c r="GW208" s="262"/>
      <c r="GX208" s="262"/>
      <c r="GY208" s="262"/>
      <c r="GZ208" s="262"/>
      <c r="HA208" s="262"/>
      <c r="HB208" s="262"/>
      <c r="HC208" s="262"/>
      <c r="HD208" s="261"/>
      <c r="HE208" s="262"/>
      <c r="HF208" s="262"/>
      <c r="HG208" s="262"/>
      <c r="HH208" s="262"/>
      <c r="HI208" s="262"/>
      <c r="HJ208" s="262"/>
      <c r="HK208" s="262"/>
      <c r="HL208" s="262"/>
      <c r="HM208" s="262"/>
      <c r="HN208" s="262"/>
      <c r="HO208" s="262"/>
      <c r="HP208" s="262"/>
      <c r="HQ208" s="262"/>
      <c r="HR208" s="262"/>
      <c r="HS208" s="262"/>
      <c r="HT208" s="262"/>
      <c r="HU208" s="262"/>
      <c r="HV208" s="262"/>
      <c r="HW208" s="262"/>
      <c r="HX208" s="681" t="s">
        <v>323</v>
      </c>
      <c r="HY208" s="263">
        <f>HY206+HY207</f>
        <v>0</v>
      </c>
      <c r="HZ208" s="264">
        <f>HZ206+HZ207</f>
        <v>0</v>
      </c>
      <c r="IA208" s="263">
        <f>IA206+IA207</f>
        <v>0</v>
      </c>
      <c r="IB208" s="264">
        <f>IB206+IB207</f>
        <v>0</v>
      </c>
      <c r="IE208" s="260" t="s">
        <v>323</v>
      </c>
      <c r="IF208" s="261"/>
      <c r="IG208" s="261"/>
      <c r="IH208" s="261"/>
      <c r="II208" s="262"/>
      <c r="IJ208" s="262"/>
      <c r="IK208" s="262"/>
      <c r="IL208" s="262"/>
      <c r="IM208" s="262"/>
      <c r="IN208" s="262"/>
      <c r="IO208" s="262"/>
      <c r="IP208" s="262"/>
      <c r="IQ208" s="262"/>
      <c r="IR208" s="262"/>
      <c r="IS208" s="262"/>
      <c r="IT208" s="261"/>
      <c r="IU208" s="262"/>
      <c r="IV208" s="262"/>
      <c r="IW208" s="262"/>
      <c r="IX208" s="262"/>
      <c r="IY208" s="262"/>
      <c r="IZ208" s="262"/>
      <c r="JA208" s="262"/>
      <c r="JB208" s="262"/>
      <c r="JC208" s="262"/>
      <c r="JD208" s="262"/>
      <c r="JE208" s="262"/>
      <c r="JF208" s="262"/>
      <c r="JG208" s="262"/>
      <c r="JH208" s="262"/>
      <c r="JI208" s="262"/>
      <c r="JJ208" s="262"/>
      <c r="JK208" s="262"/>
      <c r="JL208" s="262"/>
      <c r="JM208" s="262"/>
      <c r="JN208" s="681" t="s">
        <v>323</v>
      </c>
      <c r="JO208" s="263">
        <f>JO206+JO207</f>
        <v>0</v>
      </c>
      <c r="JP208" s="264">
        <f>JP206+JP207</f>
        <v>0</v>
      </c>
      <c r="JQ208" s="263">
        <f>JQ206+JQ207</f>
        <v>0</v>
      </c>
      <c r="JR208" s="264">
        <f>JR206+JR207</f>
        <v>0</v>
      </c>
      <c r="JU208" s="260" t="s">
        <v>323</v>
      </c>
      <c r="JV208" s="261"/>
      <c r="JW208" s="261"/>
      <c r="JX208" s="261"/>
      <c r="JY208" s="262"/>
      <c r="JZ208" s="262"/>
      <c r="KA208" s="262"/>
      <c r="KB208" s="262"/>
      <c r="KC208" s="262"/>
      <c r="KD208" s="262"/>
      <c r="KE208" s="262"/>
      <c r="KF208" s="262"/>
      <c r="KG208" s="262"/>
      <c r="KH208" s="262"/>
      <c r="KI208" s="262"/>
      <c r="KJ208" s="261"/>
      <c r="KK208" s="262"/>
      <c r="KL208" s="262"/>
      <c r="KM208" s="262"/>
      <c r="KN208" s="262"/>
      <c r="KO208" s="262"/>
      <c r="KP208" s="262"/>
      <c r="KQ208" s="262"/>
      <c r="KR208" s="262"/>
      <c r="KS208" s="262"/>
      <c r="KT208" s="262"/>
      <c r="KU208" s="262"/>
      <c r="KV208" s="262"/>
      <c r="KW208" s="262"/>
      <c r="KX208" s="262"/>
      <c r="KY208" s="262"/>
      <c r="KZ208" s="262"/>
      <c r="LA208" s="262"/>
      <c r="LB208" s="262"/>
      <c r="LC208" s="262"/>
      <c r="LD208" s="681" t="s">
        <v>323</v>
      </c>
      <c r="LE208" s="263">
        <f>LE206+LE207</f>
        <v>0</v>
      </c>
      <c r="LF208" s="264">
        <f>LF206+LF207</f>
        <v>0</v>
      </c>
      <c r="LG208" s="263">
        <f>LG206+LG207</f>
        <v>0</v>
      </c>
      <c r="LH208" s="264">
        <f>LH206+LH207</f>
        <v>0</v>
      </c>
      <c r="LK208" s="260" t="s">
        <v>323</v>
      </c>
      <c r="LL208" s="261"/>
      <c r="LM208" s="261"/>
      <c r="LN208" s="261"/>
      <c r="LO208" s="262"/>
      <c r="LP208" s="262"/>
      <c r="LQ208" s="262"/>
      <c r="LR208" s="262"/>
      <c r="LS208" s="262"/>
      <c r="LT208" s="262"/>
      <c r="LU208" s="262"/>
      <c r="LV208" s="262"/>
      <c r="LW208" s="262"/>
      <c r="LX208" s="262"/>
      <c r="LY208" s="262"/>
      <c r="LZ208" s="261"/>
      <c r="MA208" s="262"/>
      <c r="MB208" s="262"/>
      <c r="MC208" s="262"/>
      <c r="MD208" s="262"/>
      <c r="ME208" s="262"/>
      <c r="MF208" s="262"/>
      <c r="MG208" s="262"/>
      <c r="MH208" s="262"/>
      <c r="MI208" s="262"/>
      <c r="MJ208" s="262"/>
      <c r="MK208" s="262"/>
      <c r="ML208" s="262"/>
      <c r="MM208" s="262"/>
      <c r="MN208" s="262"/>
      <c r="MO208" s="262"/>
      <c r="MP208" s="262"/>
      <c r="MQ208" s="262"/>
      <c r="MR208" s="262"/>
      <c r="MS208" s="262"/>
      <c r="MT208" s="681" t="s">
        <v>323</v>
      </c>
      <c r="MU208" s="263">
        <f>MU206+MU207</f>
        <v>0</v>
      </c>
      <c r="MV208" s="264">
        <f>MV206+MV207</f>
        <v>0</v>
      </c>
      <c r="MW208" s="263">
        <f>MW206+MW207</f>
        <v>0</v>
      </c>
      <c r="MX208" s="264">
        <f>MX206+MX207</f>
        <v>0</v>
      </c>
      <c r="NA208" s="260" t="s">
        <v>323</v>
      </c>
      <c r="NB208" s="261"/>
      <c r="NC208" s="261"/>
      <c r="ND208" s="261"/>
      <c r="NE208" s="262"/>
      <c r="NF208" s="262"/>
      <c r="NG208" s="262"/>
      <c r="NH208" s="262"/>
      <c r="NI208" s="262"/>
      <c r="NJ208" s="262"/>
      <c r="NK208" s="262"/>
      <c r="NL208" s="262"/>
      <c r="NM208" s="262"/>
      <c r="NN208" s="262"/>
      <c r="NO208" s="262"/>
      <c r="NP208" s="261"/>
      <c r="NQ208" s="262"/>
      <c r="NR208" s="262"/>
      <c r="NS208" s="262"/>
      <c r="NT208" s="262"/>
      <c r="NU208" s="262"/>
      <c r="NV208" s="262"/>
      <c r="NW208" s="262"/>
      <c r="NX208" s="262"/>
      <c r="NY208" s="262"/>
      <c r="NZ208" s="262"/>
      <c r="OA208" s="262"/>
      <c r="OB208" s="262"/>
      <c r="OC208" s="262"/>
      <c r="OD208" s="262"/>
      <c r="OE208" s="262"/>
      <c r="OF208" s="262"/>
      <c r="OG208" s="262"/>
      <c r="OH208" s="262"/>
      <c r="OI208" s="262"/>
      <c r="OJ208" s="681" t="s">
        <v>323</v>
      </c>
      <c r="OK208" s="263">
        <f>OK206+OK207</f>
        <v>0</v>
      </c>
      <c r="OL208" s="264">
        <f>OL206+OL207</f>
        <v>0</v>
      </c>
      <c r="OM208" s="263">
        <f>OM206+OM207</f>
        <v>0</v>
      </c>
      <c r="ON208" s="264">
        <f>ON206+ON207</f>
        <v>0</v>
      </c>
      <c r="PA208" s="1175" t="s">
        <v>474</v>
      </c>
      <c r="PB208" s="1176"/>
      <c r="PC208" s="1176"/>
      <c r="PD208" s="1176"/>
      <c r="PE208" s="1176"/>
      <c r="PF208" s="1179">
        <f>PC206+PG206</f>
        <v>0</v>
      </c>
      <c r="PG208" s="1180"/>
      <c r="PX208" s="29"/>
    </row>
    <row r="209" spans="65:423" ht="15.75" thickBot="1" x14ac:dyDescent="0.3">
      <c r="PA209" s="1177"/>
      <c r="PB209" s="1178"/>
      <c r="PC209" s="1178"/>
      <c r="PD209" s="1178"/>
      <c r="PE209" s="1178"/>
      <c r="PF209" s="1181"/>
      <c r="PG209" s="1182"/>
    </row>
    <row r="210" spans="65:423" ht="30" customHeight="1" thickBot="1" x14ac:dyDescent="0.3">
      <c r="BM210" s="1166" t="s">
        <v>471</v>
      </c>
      <c r="BN210" s="1167"/>
      <c r="BO210" s="1167"/>
      <c r="BP210" s="632">
        <f>BN208+BP208</f>
        <v>0</v>
      </c>
      <c r="DC210" s="1166" t="s">
        <v>471</v>
      </c>
      <c r="DD210" s="1167"/>
      <c r="DE210" s="1167"/>
      <c r="DF210" s="632">
        <f>DD208+DF208</f>
        <v>0</v>
      </c>
      <c r="ES210" s="1166" t="s">
        <v>471</v>
      </c>
      <c r="ET210" s="1167"/>
      <c r="EU210" s="1167"/>
      <c r="EV210" s="632">
        <f>ET208+EV208</f>
        <v>0</v>
      </c>
      <c r="GI210" s="1166" t="s">
        <v>471</v>
      </c>
      <c r="GJ210" s="1167"/>
      <c r="GK210" s="1167"/>
      <c r="GL210" s="632">
        <f>GJ208+GL208</f>
        <v>0</v>
      </c>
      <c r="HY210" s="1166" t="s">
        <v>471</v>
      </c>
      <c r="HZ210" s="1167"/>
      <c r="IA210" s="1167"/>
      <c r="IB210" s="632">
        <f>HZ208+IB208</f>
        <v>0</v>
      </c>
      <c r="JO210" s="1166" t="s">
        <v>471</v>
      </c>
      <c r="JP210" s="1167"/>
      <c r="JQ210" s="1167"/>
      <c r="JR210" s="632">
        <f>JP208+JR208</f>
        <v>0</v>
      </c>
      <c r="LE210" s="1166" t="s">
        <v>471</v>
      </c>
      <c r="LF210" s="1167"/>
      <c r="LG210" s="1167"/>
      <c r="LH210" s="632">
        <f>LF208+LH208</f>
        <v>0</v>
      </c>
      <c r="MU210" s="1166" t="s">
        <v>471</v>
      </c>
      <c r="MV210" s="1167"/>
      <c r="MW210" s="1167"/>
      <c r="MX210" s="632">
        <f>MV208+MX208</f>
        <v>0</v>
      </c>
      <c r="OK210" s="1166" t="s">
        <v>471</v>
      </c>
      <c r="OL210" s="1167"/>
      <c r="OM210" s="1167"/>
      <c r="ON210" s="632">
        <f>OL208+ON208</f>
        <v>0</v>
      </c>
      <c r="PA210" s="1183" t="s">
        <v>475</v>
      </c>
      <c r="PB210" s="1184"/>
      <c r="PC210" s="1184"/>
      <c r="PD210" s="1187" t="s">
        <v>472</v>
      </c>
      <c r="PE210" s="1187"/>
      <c r="PF210" s="1188">
        <f>BP212+DF212+EV212+GL212+IB212+JR212+LH212+MX212+ON212</f>
        <v>0</v>
      </c>
      <c r="PG210" s="1189"/>
    </row>
    <row r="211" spans="65:423" ht="30" customHeight="1" thickBot="1" x14ac:dyDescent="0.3">
      <c r="BM211" s="1168" t="s">
        <v>470</v>
      </c>
      <c r="BN211" s="1169"/>
      <c r="BO211" s="1169"/>
      <c r="BP211" s="1170"/>
      <c r="DC211" s="1168" t="s">
        <v>470</v>
      </c>
      <c r="DD211" s="1169"/>
      <c r="DE211" s="1169"/>
      <c r="DF211" s="1170"/>
      <c r="ES211" s="1168" t="s">
        <v>470</v>
      </c>
      <c r="ET211" s="1169"/>
      <c r="EU211" s="1169"/>
      <c r="EV211" s="1170"/>
      <c r="GI211" s="1168" t="s">
        <v>470</v>
      </c>
      <c r="GJ211" s="1169"/>
      <c r="GK211" s="1169"/>
      <c r="GL211" s="1170"/>
      <c r="HY211" s="1168" t="s">
        <v>470</v>
      </c>
      <c r="HZ211" s="1169"/>
      <c r="IA211" s="1169"/>
      <c r="IB211" s="1170"/>
      <c r="JO211" s="1168" t="s">
        <v>470</v>
      </c>
      <c r="JP211" s="1169"/>
      <c r="JQ211" s="1169"/>
      <c r="JR211" s="1170"/>
      <c r="LE211" s="1168" t="s">
        <v>470</v>
      </c>
      <c r="LF211" s="1169"/>
      <c r="LG211" s="1169"/>
      <c r="LH211" s="1170"/>
      <c r="MU211" s="1168" t="s">
        <v>470</v>
      </c>
      <c r="MV211" s="1169"/>
      <c r="MW211" s="1169"/>
      <c r="MX211" s="1170"/>
      <c r="OK211" s="1168" t="s">
        <v>470</v>
      </c>
      <c r="OL211" s="1169"/>
      <c r="OM211" s="1169"/>
      <c r="ON211" s="1170"/>
      <c r="PA211" s="1185"/>
      <c r="PB211" s="1186"/>
      <c r="PC211" s="1186"/>
      <c r="PD211" s="1174" t="s">
        <v>473</v>
      </c>
      <c r="PE211" s="1174"/>
      <c r="PF211" s="1190">
        <f>BP213+DF213+EV213+GL213+IB213+JR213+LH213+MX213+ON213</f>
        <v>0</v>
      </c>
      <c r="PG211" s="1191"/>
    </row>
    <row r="212" spans="65:423" ht="15.75" x14ac:dyDescent="0.25">
      <c r="BM212" s="1171" t="s">
        <v>472</v>
      </c>
      <c r="BN212" s="1172"/>
      <c r="BO212" s="1172"/>
      <c r="BP212" s="633">
        <f>SUMIF($X$7:$X$205,1,BN7:BN205)+SUMIF($X$7:$X$205,1,BP7:BP205)+SUMIFS($OV$7:$OV$205,$X$7:$X$205,1,$OY$7:$OY$205,AB2)+SUMIFS($OX$7:$OX$205,$X$7:$X$205,1,$OY$7:$OY$205,AB2)</f>
        <v>0</v>
      </c>
      <c r="DC212" s="1171" t="s">
        <v>472</v>
      </c>
      <c r="DD212" s="1172"/>
      <c r="DE212" s="1172"/>
      <c r="DF212" s="633">
        <f>SUMIF($X$7:$X$205,1,DD7:DD205)+SUMIF($X$7:$X$205,1,DF7:DF205)+SUMIFS($OV$7:$OV$205,$X$7:$X$205,1,$OY$7:$OY$205,BR2)+SUMIFS($OX$7:$OX$205,$X$7:$X$205,1,$OY$7:$OY$205,BR2)</f>
        <v>0</v>
      </c>
      <c r="ES212" s="1171" t="s">
        <v>472</v>
      </c>
      <c r="ET212" s="1172"/>
      <c r="EU212" s="1172"/>
      <c r="EV212" s="633">
        <f>SUMIF($X$7:$X$205,1,ET7:ET205)+SUMIF($X$7:$X$205,1,EV7:EV205)+SUMIFS($OV$7:$OV$205,$X$7:$X$205,1,$OY$7:$OY$205,DH2)+SUMIFS($OX$7:$OX$205,$X$7:$X$205,1,$OY$7:$OY$205,DH2)</f>
        <v>0</v>
      </c>
      <c r="GI212" s="1171" t="s">
        <v>472</v>
      </c>
      <c r="GJ212" s="1172"/>
      <c r="GK212" s="1172"/>
      <c r="GL212" s="633">
        <f>SUMIF($X$7:$X$205,1,GJ7:GJ205)+SUMIF($X$7:$X$205,1,GL7:GL205)+SUMIFS($OV$7:$OV$205,$X$7:$X$205,1,$OY$7:$OY$205,EX2)+SUMIFS($OX$7:$OX$205,$X$7:$X$205,1,$OY$7:$OY$205,EX2)</f>
        <v>0</v>
      </c>
      <c r="HY212" s="1171" t="s">
        <v>472</v>
      </c>
      <c r="HZ212" s="1172"/>
      <c r="IA212" s="1172"/>
      <c r="IB212" s="633">
        <f>SUMIF($X$7:$X$205,1,HZ7:HZ205)+SUMIF($X$7:$X$205,1,IB7:IB205)+SUMIFS($OV$7:$OV$205,$X$7:$X$205,1,$OY$7:$OY$205,GN2)+SUMIFS($OX$7:$OX$205,$X$7:$X$205,1,$OY$7:$OY$205,GN2)</f>
        <v>0</v>
      </c>
      <c r="JO212" s="1171" t="s">
        <v>472</v>
      </c>
      <c r="JP212" s="1172"/>
      <c r="JQ212" s="1172"/>
      <c r="JR212" s="633">
        <f>SUMIF($X$7:$X$205,1,JP7:JP205)+SUMIF($X$7:$X$205,1,JR7:JR205)+SUMIFS($OV$7:$OV$205,$X$7:$X$205,1,$OY$7:$OY$205,ID2)+SUMIFS($OX$7:$OX$205,$X$7:$X$205,1,$OY$7:$OY$205,ID2)</f>
        <v>0</v>
      </c>
      <c r="LE212" s="1171" t="s">
        <v>472</v>
      </c>
      <c r="LF212" s="1172"/>
      <c r="LG212" s="1172"/>
      <c r="LH212" s="633">
        <f>SUMIF($X$7:$X$205,1,LF7:LF205)+SUMIF($X$7:$X$205,1,LH7:LH205)+SUMIFS($OV$7:$OV$205,$X$7:$X$205,1,$OY$7:$OY$205,JT2)+SUMIFS($OX$7:$OX$205,$X$7:$X$205,1,$OY$7:$OY$205,JT2)</f>
        <v>0</v>
      </c>
      <c r="MU212" s="1171" t="s">
        <v>472</v>
      </c>
      <c r="MV212" s="1172"/>
      <c r="MW212" s="1172"/>
      <c r="MX212" s="633">
        <f>SUMIF($X$7:$X$205,1,MV7:MV205)+SUMIF($X$7:$X$205,1,MX7:MX205)+SUMIFS($OV$7:$OV$205,$X$7:$X$205,1,$OY$7:$OY$205,LJ2)+SUMIFS($OX$7:$OX$205,$X$7:$X$205,1,$OY$7:$OY$205,LJ2)</f>
        <v>0</v>
      </c>
      <c r="OK212" s="1171" t="s">
        <v>472</v>
      </c>
      <c r="OL212" s="1172"/>
      <c r="OM212" s="1172"/>
      <c r="ON212" s="633">
        <f>SUMIF($X$7:$X$205,1,OL7:OL205)+SUMIF($X$7:$X$205,1,ON7:ON205)+SUMIFS($OV$7:$OV$205,$X$7:$X$205,1,$OY$7:$OY$205,MZ2)+SUMIFS($OX$7:$OX$205,$X$7:$X$205,1,$OY$7:$OY$205,MZ2)</f>
        <v>0</v>
      </c>
    </row>
    <row r="213" spans="65:423" ht="16.5" thickBot="1" x14ac:dyDescent="0.3">
      <c r="BM213" s="1173" t="s">
        <v>473</v>
      </c>
      <c r="BN213" s="1174"/>
      <c r="BO213" s="1174"/>
      <c r="BP213" s="634">
        <f>BP210-BP212</f>
        <v>0</v>
      </c>
      <c r="DC213" s="1173" t="s">
        <v>473</v>
      </c>
      <c r="DD213" s="1174"/>
      <c r="DE213" s="1174"/>
      <c r="DF213" s="634">
        <f>DF210-DF212</f>
        <v>0</v>
      </c>
      <c r="ES213" s="1173" t="s">
        <v>473</v>
      </c>
      <c r="ET213" s="1174"/>
      <c r="EU213" s="1174"/>
      <c r="EV213" s="634">
        <f>EV210-EV212</f>
        <v>0</v>
      </c>
      <c r="GI213" s="1173" t="s">
        <v>473</v>
      </c>
      <c r="GJ213" s="1174"/>
      <c r="GK213" s="1174"/>
      <c r="GL213" s="634">
        <f>GL210-GL212</f>
        <v>0</v>
      </c>
      <c r="HY213" s="1173" t="s">
        <v>473</v>
      </c>
      <c r="HZ213" s="1174"/>
      <c r="IA213" s="1174"/>
      <c r="IB213" s="634">
        <f>IB210-IB212</f>
        <v>0</v>
      </c>
      <c r="JO213" s="1173" t="s">
        <v>473</v>
      </c>
      <c r="JP213" s="1174"/>
      <c r="JQ213" s="1174"/>
      <c r="JR213" s="634">
        <f>JR210-JR212</f>
        <v>0</v>
      </c>
      <c r="LE213" s="1173" t="s">
        <v>473</v>
      </c>
      <c r="LF213" s="1174"/>
      <c r="LG213" s="1174"/>
      <c r="LH213" s="634">
        <f>LH210-LH212</f>
        <v>0</v>
      </c>
      <c r="MU213" s="1173" t="s">
        <v>473</v>
      </c>
      <c r="MV213" s="1174"/>
      <c r="MW213" s="1174"/>
      <c r="MX213" s="634">
        <f>MX210-MX212</f>
        <v>0</v>
      </c>
      <c r="OK213" s="1173" t="s">
        <v>473</v>
      </c>
      <c r="OL213" s="1174"/>
      <c r="OM213" s="1174"/>
      <c r="ON213" s="634">
        <f>ON210-ON212</f>
        <v>0</v>
      </c>
    </row>
  </sheetData>
  <sheetProtection algorithmName="SHA-512" hashValue="8QNxxAYcCE6Mb2aAHSuMndxQ8kry0s8o2TL/8mbfO6rb82Y8uBvJc89MOMvY2T98gvXUzSqOjjrLWplulQFxBg==" saltValue="62QcRN1Mp98p/V4NDeTNJg==" spinCount="100000" sheet="1" objects="1" scenarios="1"/>
  <mergeCells count="731">
    <mergeCell ref="PA208:PE209"/>
    <mergeCell ref="PF208:PG209"/>
    <mergeCell ref="PA210:PC211"/>
    <mergeCell ref="PD210:PE210"/>
    <mergeCell ref="PF210:PG210"/>
    <mergeCell ref="PD211:PE211"/>
    <mergeCell ref="PF211:PG211"/>
    <mergeCell ref="LE210:LG210"/>
    <mergeCell ref="LE211:LH211"/>
    <mergeCell ref="LE212:LG212"/>
    <mergeCell ref="LE213:LG213"/>
    <mergeCell ref="MU210:MW210"/>
    <mergeCell ref="MU211:MX211"/>
    <mergeCell ref="MU212:MW212"/>
    <mergeCell ref="MU213:MW213"/>
    <mergeCell ref="OK210:OM210"/>
    <mergeCell ref="OK211:ON211"/>
    <mergeCell ref="OK212:OM212"/>
    <mergeCell ref="OK213:OM213"/>
    <mergeCell ref="GI210:GK210"/>
    <mergeCell ref="GI211:GL211"/>
    <mergeCell ref="GI212:GK212"/>
    <mergeCell ref="GI213:GK213"/>
    <mergeCell ref="HY210:IA210"/>
    <mergeCell ref="HY211:IB211"/>
    <mergeCell ref="HY212:IA212"/>
    <mergeCell ref="HY213:IA213"/>
    <mergeCell ref="JO210:JQ210"/>
    <mergeCell ref="JO211:JR211"/>
    <mergeCell ref="JO212:JQ212"/>
    <mergeCell ref="JO213:JQ213"/>
    <mergeCell ref="BM210:BO210"/>
    <mergeCell ref="BM211:BP211"/>
    <mergeCell ref="BM212:BO212"/>
    <mergeCell ref="BM213:BO213"/>
    <mergeCell ref="DC210:DE210"/>
    <mergeCell ref="DC211:DF211"/>
    <mergeCell ref="DC212:DE212"/>
    <mergeCell ref="DC213:DE213"/>
    <mergeCell ref="ES210:EU210"/>
    <mergeCell ref="ES211:EV211"/>
    <mergeCell ref="ES212:EU212"/>
    <mergeCell ref="ES213:EU213"/>
    <mergeCell ref="AU3:AW3"/>
    <mergeCell ref="AU4:AU6"/>
    <mergeCell ref="AV4:AV6"/>
    <mergeCell ref="AW4:AW6"/>
    <mergeCell ref="AL3:AN3"/>
    <mergeCell ref="AL4:AL6"/>
    <mergeCell ref="AM4:AM6"/>
    <mergeCell ref="AN4:AN6"/>
    <mergeCell ref="AR3:AT3"/>
    <mergeCell ref="AR4:AR6"/>
    <mergeCell ref="AS4:AS6"/>
    <mergeCell ref="AT4:AT6"/>
    <mergeCell ref="AO3:AQ3"/>
    <mergeCell ref="AO4:AO6"/>
    <mergeCell ref="AP4:AP6"/>
    <mergeCell ref="AQ4:AQ6"/>
    <mergeCell ref="PJ5:PK5"/>
    <mergeCell ref="PL5:PM5"/>
    <mergeCell ref="PN5:PO5"/>
    <mergeCell ref="PN4:PO4"/>
    <mergeCell ref="PL4:PM4"/>
    <mergeCell ref="PJ4:PK4"/>
    <mergeCell ref="PB2:PO3"/>
    <mergeCell ref="OC4:OC6"/>
    <mergeCell ref="OD4:OD6"/>
    <mergeCell ref="OE4:OE6"/>
    <mergeCell ref="OF4:OF6"/>
    <mergeCell ref="OG4:OG6"/>
    <mergeCell ref="OH4:OH6"/>
    <mergeCell ref="OI4:OI6"/>
    <mergeCell ref="OJ4:OJ6"/>
    <mergeCell ref="PA2:PA3"/>
    <mergeCell ref="OU3:OV3"/>
    <mergeCell ref="OW3:OX3"/>
    <mergeCell ref="OU4:OU6"/>
    <mergeCell ref="OV4:OV6"/>
    <mergeCell ref="OW4:OW6"/>
    <mergeCell ref="OX4:OX6"/>
    <mergeCell ref="PB4:PE4"/>
    <mergeCell ref="OB3:OD3"/>
    <mergeCell ref="OE3:OG3"/>
    <mergeCell ref="OH3:OJ3"/>
    <mergeCell ref="NA4:NA6"/>
    <mergeCell ref="NB4:NB6"/>
    <mergeCell ref="NC4:NC6"/>
    <mergeCell ref="ND4:ND6"/>
    <mergeCell ref="NE4:NE6"/>
    <mergeCell ref="NF4:NF6"/>
    <mergeCell ref="NG4:NG6"/>
    <mergeCell ref="NH4:NH6"/>
    <mergeCell ref="NI4:NI6"/>
    <mergeCell ref="NJ4:NJ6"/>
    <mergeCell ref="NK4:NK6"/>
    <mergeCell ref="NL4:NL6"/>
    <mergeCell ref="NM4:NM6"/>
    <mergeCell ref="NN4:NN6"/>
    <mergeCell ref="NO4:NO6"/>
    <mergeCell ref="OB4:OB6"/>
    <mergeCell ref="NP3:NR3"/>
    <mergeCell ref="NS3:NU3"/>
    <mergeCell ref="NV3:NX3"/>
    <mergeCell ref="NY3:OA3"/>
    <mergeCell ref="NP4:NP6"/>
    <mergeCell ref="NQ4:NQ6"/>
    <mergeCell ref="LB4:LB6"/>
    <mergeCell ref="LC4:LC6"/>
    <mergeCell ref="LD4:LD6"/>
    <mergeCell ref="LK3:LM3"/>
    <mergeCell ref="LN3:LP3"/>
    <mergeCell ref="LQ3:LS3"/>
    <mergeCell ref="LK4:LK6"/>
    <mergeCell ref="LL4:LL6"/>
    <mergeCell ref="LM4:LM6"/>
    <mergeCell ref="LN4:LN6"/>
    <mergeCell ref="LO4:LO6"/>
    <mergeCell ref="LP4:LP6"/>
    <mergeCell ref="LQ4:LQ6"/>
    <mergeCell ref="LR4:LR6"/>
    <mergeCell ref="LS4:LS6"/>
    <mergeCell ref="LG4:LG6"/>
    <mergeCell ref="LH4:LH6"/>
    <mergeCell ref="KV3:KX3"/>
    <mergeCell ref="KY3:LA3"/>
    <mergeCell ref="LB3:LD3"/>
    <mergeCell ref="JU4:JU6"/>
    <mergeCell ref="JV4:JV6"/>
    <mergeCell ref="JW4:JW6"/>
    <mergeCell ref="JX4:JX6"/>
    <mergeCell ref="JY4:JY6"/>
    <mergeCell ref="JZ4:JZ6"/>
    <mergeCell ref="KA4:KA6"/>
    <mergeCell ref="KB4:KB6"/>
    <mergeCell ref="KC4:KC6"/>
    <mergeCell ref="KD4:KD6"/>
    <mergeCell ref="KE4:KE6"/>
    <mergeCell ref="KF4:KF6"/>
    <mergeCell ref="KG4:KG6"/>
    <mergeCell ref="KH4:KH6"/>
    <mergeCell ref="KI4:KI6"/>
    <mergeCell ref="KV4:KV6"/>
    <mergeCell ref="KW4:KW6"/>
    <mergeCell ref="KX4:KX6"/>
    <mergeCell ref="KY4:KY6"/>
    <mergeCell ref="KZ4:KZ6"/>
    <mergeCell ref="LA4:LA6"/>
    <mergeCell ref="JI4:JI6"/>
    <mergeCell ref="JJ4:JJ6"/>
    <mergeCell ref="JK4:JK6"/>
    <mergeCell ref="JL4:JL6"/>
    <mergeCell ref="JM4:JM6"/>
    <mergeCell ref="JN4:JN6"/>
    <mergeCell ref="JU3:JW3"/>
    <mergeCell ref="JX3:JZ3"/>
    <mergeCell ref="KA3:KC3"/>
    <mergeCell ref="JQ3:JR3"/>
    <mergeCell ref="JQ4:JQ6"/>
    <mergeCell ref="JR4:JR6"/>
    <mergeCell ref="JO3:JP3"/>
    <mergeCell ref="JO4:JO6"/>
    <mergeCell ref="JP4:JP6"/>
    <mergeCell ref="IN4:IN6"/>
    <mergeCell ref="IO4:IO6"/>
    <mergeCell ref="IP4:IP6"/>
    <mergeCell ref="IQ4:IQ6"/>
    <mergeCell ref="IR4:IR6"/>
    <mergeCell ref="IS4:IS6"/>
    <mergeCell ref="JF4:JF6"/>
    <mergeCell ref="JG4:JG6"/>
    <mergeCell ref="JH4:JH6"/>
    <mergeCell ref="HU4:HU6"/>
    <mergeCell ref="HV4:HV6"/>
    <mergeCell ref="HW4:HW6"/>
    <mergeCell ref="HX4:HX6"/>
    <mergeCell ref="IE3:IG3"/>
    <mergeCell ref="IH3:IJ3"/>
    <mergeCell ref="IK3:IM3"/>
    <mergeCell ref="IE4:IE6"/>
    <mergeCell ref="IF4:IF6"/>
    <mergeCell ref="IG4:IG6"/>
    <mergeCell ref="IH4:IH6"/>
    <mergeCell ref="II4:II6"/>
    <mergeCell ref="IJ4:IJ6"/>
    <mergeCell ref="IK4:IK6"/>
    <mergeCell ref="IL4:IL6"/>
    <mergeCell ref="IM4:IM6"/>
    <mergeCell ref="HY3:HZ3"/>
    <mergeCell ref="IA3:IB3"/>
    <mergeCell ref="HY4:HY6"/>
    <mergeCell ref="HZ4:HZ6"/>
    <mergeCell ref="IA4:IA6"/>
    <mergeCell ref="IB4:IB6"/>
    <mergeCell ref="GZ4:GZ6"/>
    <mergeCell ref="HA4:HA6"/>
    <mergeCell ref="HB4:HB6"/>
    <mergeCell ref="HC4:HC6"/>
    <mergeCell ref="HP4:HP6"/>
    <mergeCell ref="HQ4:HQ6"/>
    <mergeCell ref="HR4:HR6"/>
    <mergeCell ref="HS4:HS6"/>
    <mergeCell ref="HT4:HT6"/>
    <mergeCell ref="FI4:FI6"/>
    <mergeCell ref="FJ4:FJ6"/>
    <mergeCell ref="FK4:FK6"/>
    <mergeCell ref="FL4:FL6"/>
    <mergeCell ref="FM4:FM6"/>
    <mergeCell ref="FZ4:FZ6"/>
    <mergeCell ref="GA4:GA6"/>
    <mergeCell ref="GB4:GB6"/>
    <mergeCell ref="GO4:GO6"/>
    <mergeCell ref="C105:D105"/>
    <mergeCell ref="C95:D95"/>
    <mergeCell ref="C97:D97"/>
    <mergeCell ref="C99:D99"/>
    <mergeCell ref="C101:D101"/>
    <mergeCell ref="C103:D103"/>
    <mergeCell ref="C104:D104"/>
    <mergeCell ref="C77:D77"/>
    <mergeCell ref="C79:D79"/>
    <mergeCell ref="C81:D81"/>
    <mergeCell ref="C83:D83"/>
    <mergeCell ref="C85:D85"/>
    <mergeCell ref="C87:D87"/>
    <mergeCell ref="C89:D89"/>
    <mergeCell ref="C91:D91"/>
    <mergeCell ref="C93:D93"/>
    <mergeCell ref="C31:D31"/>
    <mergeCell ref="C33:D33"/>
    <mergeCell ref="C35:D35"/>
    <mergeCell ref="C37:D37"/>
    <mergeCell ref="C39:D39"/>
    <mergeCell ref="C71:D71"/>
    <mergeCell ref="C73:D73"/>
    <mergeCell ref="C75:D75"/>
    <mergeCell ref="C41:D41"/>
    <mergeCell ref="C43:D43"/>
    <mergeCell ref="C45:D45"/>
    <mergeCell ref="C47:D47"/>
    <mergeCell ref="C49:D49"/>
    <mergeCell ref="C51:D51"/>
    <mergeCell ref="C53:D53"/>
    <mergeCell ref="C55:D55"/>
    <mergeCell ref="C57:D57"/>
    <mergeCell ref="C59:D59"/>
    <mergeCell ref="C61:D61"/>
    <mergeCell ref="C63:D63"/>
    <mergeCell ref="C65:D65"/>
    <mergeCell ref="C67:D67"/>
    <mergeCell ref="C69:D69"/>
    <mergeCell ref="B1:E1"/>
    <mergeCell ref="R3:R5"/>
    <mergeCell ref="T3:T5"/>
    <mergeCell ref="E4:E5"/>
    <mergeCell ref="G4:G5"/>
    <mergeCell ref="N4:N5"/>
    <mergeCell ref="O4:O5"/>
    <mergeCell ref="C3:C4"/>
    <mergeCell ref="E3:J3"/>
    <mergeCell ref="L3:O3"/>
    <mergeCell ref="H4:H5"/>
    <mergeCell ref="I4:I5"/>
    <mergeCell ref="J4:J5"/>
    <mergeCell ref="L4:L5"/>
    <mergeCell ref="F4:F5"/>
    <mergeCell ref="C114:D114"/>
    <mergeCell ref="C205:D205"/>
    <mergeCell ref="C107:D107"/>
    <mergeCell ref="C109:D109"/>
    <mergeCell ref="C111:D111"/>
    <mergeCell ref="C113:D113"/>
    <mergeCell ref="C115:D115"/>
    <mergeCell ref="C116:D116"/>
    <mergeCell ref="C118:D118"/>
    <mergeCell ref="C120:D120"/>
    <mergeCell ref="C138:D138"/>
    <mergeCell ref="C196:D196"/>
    <mergeCell ref="C117:D117"/>
    <mergeCell ref="C119:D119"/>
    <mergeCell ref="C137:D137"/>
    <mergeCell ref="C195:D195"/>
    <mergeCell ref="C197:D197"/>
    <mergeCell ref="C198:D198"/>
    <mergeCell ref="C199:D199"/>
    <mergeCell ref="C200:D200"/>
    <mergeCell ref="C203:D203"/>
    <mergeCell ref="C204:D204"/>
    <mergeCell ref="C121:D121"/>
    <mergeCell ref="C122:D122"/>
    <mergeCell ref="ER4:ER6"/>
    <mergeCell ref="EY3:FA3"/>
    <mergeCell ref="FB3:FD3"/>
    <mergeCell ref="FE3:FG3"/>
    <mergeCell ref="FH3:FJ3"/>
    <mergeCell ref="C106:D106"/>
    <mergeCell ref="C108:D108"/>
    <mergeCell ref="C110:D110"/>
    <mergeCell ref="C112:D112"/>
    <mergeCell ref="M4:M5"/>
    <mergeCell ref="U3:U5"/>
    <mergeCell ref="P2:P6"/>
    <mergeCell ref="C7:D7"/>
    <mergeCell ref="C9:D9"/>
    <mergeCell ref="C11:D11"/>
    <mergeCell ref="C13:D13"/>
    <mergeCell ref="C15:D15"/>
    <mergeCell ref="C17:D17"/>
    <mergeCell ref="C19:D19"/>
    <mergeCell ref="C21:D21"/>
    <mergeCell ref="C23:D23"/>
    <mergeCell ref="C25:D25"/>
    <mergeCell ref="C27:D27"/>
    <mergeCell ref="C29:D29"/>
    <mergeCell ref="DI4:DI6"/>
    <mergeCell ref="DJ4:DJ6"/>
    <mergeCell ref="DK4:DK6"/>
    <mergeCell ref="DC3:DD3"/>
    <mergeCell ref="DL4:DL6"/>
    <mergeCell ref="DM4:DM6"/>
    <mergeCell ref="DN4:DN6"/>
    <mergeCell ref="EP4:EP6"/>
    <mergeCell ref="EQ4:EQ6"/>
    <mergeCell ref="DO4:DO6"/>
    <mergeCell ref="DP4:DP6"/>
    <mergeCell ref="DQ4:DQ6"/>
    <mergeCell ref="DR4:DR6"/>
    <mergeCell ref="DS4:DS6"/>
    <mergeCell ref="DT4:DT6"/>
    <mergeCell ref="DU4:DU6"/>
    <mergeCell ref="DV4:DV6"/>
    <mergeCell ref="DW4:DW6"/>
    <mergeCell ref="EJ4:EJ6"/>
    <mergeCell ref="EK4:EK6"/>
    <mergeCell ref="EL4:EL6"/>
    <mergeCell ref="EM4:EM6"/>
    <mergeCell ref="EN4:EN6"/>
    <mergeCell ref="EO4:EO6"/>
    <mergeCell ref="OP2:OP3"/>
    <mergeCell ref="DI3:DK3"/>
    <mergeCell ref="DL3:DN3"/>
    <mergeCell ref="DO3:DQ3"/>
    <mergeCell ref="DR3:DT3"/>
    <mergeCell ref="DU3:DW3"/>
    <mergeCell ref="EJ3:EL3"/>
    <mergeCell ref="EM3:EO3"/>
    <mergeCell ref="EP3:ER3"/>
    <mergeCell ref="FK3:FM3"/>
    <mergeCell ref="FZ3:GB3"/>
    <mergeCell ref="GU3:GW3"/>
    <mergeCell ref="GX3:GZ3"/>
    <mergeCell ref="HA3:HC3"/>
    <mergeCell ref="HP3:HR3"/>
    <mergeCell ref="HS3:HU3"/>
    <mergeCell ref="HV3:HX3"/>
    <mergeCell ref="IN3:IP3"/>
    <mergeCell ref="IQ3:IS3"/>
    <mergeCell ref="JF3:JH3"/>
    <mergeCell ref="JI3:JK3"/>
    <mergeCell ref="JL3:JN3"/>
    <mergeCell ref="KD3:KF3"/>
    <mergeCell ref="KG3:KI3"/>
    <mergeCell ref="ES4:ES6"/>
    <mergeCell ref="ET4:ET6"/>
    <mergeCell ref="EU4:EU6"/>
    <mergeCell ref="EV4:EV6"/>
    <mergeCell ref="ES3:ET3"/>
    <mergeCell ref="EU3:EV3"/>
    <mergeCell ref="GK3:GL3"/>
    <mergeCell ref="GI4:GI6"/>
    <mergeCell ref="GJ4:GJ6"/>
    <mergeCell ref="GK4:GK6"/>
    <mergeCell ref="GL4:GL6"/>
    <mergeCell ref="GI3:GJ3"/>
    <mergeCell ref="GC3:GE3"/>
    <mergeCell ref="GF3:GH3"/>
    <mergeCell ref="EY4:EY6"/>
    <mergeCell ref="EZ4:EZ6"/>
    <mergeCell ref="FA4:FA6"/>
    <mergeCell ref="FB4:FB6"/>
    <mergeCell ref="FC4:FC6"/>
    <mergeCell ref="FD4:FD6"/>
    <mergeCell ref="FE4:FE6"/>
    <mergeCell ref="FF4:FF6"/>
    <mergeCell ref="FG4:FG6"/>
    <mergeCell ref="FH4:FH6"/>
    <mergeCell ref="PF4:PI4"/>
    <mergeCell ref="PB5:PB6"/>
    <mergeCell ref="PC5:PC6"/>
    <mergeCell ref="PD5:PD6"/>
    <mergeCell ref="PE5:PE6"/>
    <mergeCell ref="ON4:ON6"/>
    <mergeCell ref="LE3:LF3"/>
    <mergeCell ref="LG3:LH3"/>
    <mergeCell ref="LE4:LE6"/>
    <mergeCell ref="LF4:LF6"/>
    <mergeCell ref="PF5:PF6"/>
    <mergeCell ref="PG5:PG6"/>
    <mergeCell ref="PH5:PH6"/>
    <mergeCell ref="PI5:PI6"/>
    <mergeCell ref="OY3:OY6"/>
    <mergeCell ref="MU3:MV3"/>
    <mergeCell ref="MW3:MX3"/>
    <mergeCell ref="MU4:MU6"/>
    <mergeCell ref="MV4:MV6"/>
    <mergeCell ref="LT3:LV3"/>
    <mergeCell ref="LW3:LY3"/>
    <mergeCell ref="ML3:MN3"/>
    <mergeCell ref="MO3:MQ3"/>
    <mergeCell ref="MR3:MT3"/>
    <mergeCell ref="OQ2:OY2"/>
    <mergeCell ref="LT4:LT6"/>
    <mergeCell ref="LU4:LU6"/>
    <mergeCell ref="LV4:LV6"/>
    <mergeCell ref="LW4:LW6"/>
    <mergeCell ref="LX4:LX6"/>
    <mergeCell ref="LY4:LY6"/>
    <mergeCell ref="ML4:ML6"/>
    <mergeCell ref="MM4:MM6"/>
    <mergeCell ref="OK3:OL3"/>
    <mergeCell ref="OM3:ON3"/>
    <mergeCell ref="OK4:OK6"/>
    <mergeCell ref="OL4:OL6"/>
    <mergeCell ref="OM4:OM6"/>
    <mergeCell ref="MX4:MX6"/>
    <mergeCell ref="OR3:OT3"/>
    <mergeCell ref="OR4:OR6"/>
    <mergeCell ref="OT4:OT6"/>
    <mergeCell ref="OS4:OS6"/>
    <mergeCell ref="NA3:NC3"/>
    <mergeCell ref="ND3:NF3"/>
    <mergeCell ref="NG3:NI3"/>
    <mergeCell ref="NJ3:NL3"/>
    <mergeCell ref="NM3:NO3"/>
    <mergeCell ref="BP4:BP6"/>
    <mergeCell ref="DB4:DB6"/>
    <mergeCell ref="BS3:BU3"/>
    <mergeCell ref="BV3:BX3"/>
    <mergeCell ref="BY3:CA3"/>
    <mergeCell ref="CB3:CD3"/>
    <mergeCell ref="CE3:CG3"/>
    <mergeCell ref="CT3:CV3"/>
    <mergeCell ref="CW3:CY3"/>
    <mergeCell ref="CQ4:CQ6"/>
    <mergeCell ref="CR4:CR6"/>
    <mergeCell ref="CS4:CS6"/>
    <mergeCell ref="DE3:DF3"/>
    <mergeCell ref="DC4:DC6"/>
    <mergeCell ref="DD4:DD6"/>
    <mergeCell ref="DE4:DE6"/>
    <mergeCell ref="DF4:DF6"/>
    <mergeCell ref="CC4:CC6"/>
    <mergeCell ref="CD4:CD6"/>
    <mergeCell ref="CE4:CE6"/>
    <mergeCell ref="CF4:CF6"/>
    <mergeCell ref="CG4:CG6"/>
    <mergeCell ref="CT4:CT6"/>
    <mergeCell ref="CH3:CJ3"/>
    <mergeCell ref="CK3:CM3"/>
    <mergeCell ref="CN3:CP3"/>
    <mergeCell ref="CQ3:CS3"/>
    <mergeCell ref="CH4:CH6"/>
    <mergeCell ref="CI4:CI6"/>
    <mergeCell ref="CJ4:CJ6"/>
    <mergeCell ref="CK4:CK6"/>
    <mergeCell ref="CL4:CL6"/>
    <mergeCell ref="CM4:CM6"/>
    <mergeCell ref="CN4:CN6"/>
    <mergeCell ref="CO4:CO6"/>
    <mergeCell ref="CP4:CP6"/>
    <mergeCell ref="MW4:MW6"/>
    <mergeCell ref="MN4:MN6"/>
    <mergeCell ref="MO4:MO6"/>
    <mergeCell ref="MP4:MP6"/>
    <mergeCell ref="MQ4:MQ6"/>
    <mergeCell ref="MR4:MR6"/>
    <mergeCell ref="MS4:MS6"/>
    <mergeCell ref="MT4:MT6"/>
    <mergeCell ref="GC4:GC6"/>
    <mergeCell ref="GD4:GD6"/>
    <mergeCell ref="GE4:GE6"/>
    <mergeCell ref="GF4:GF6"/>
    <mergeCell ref="GG4:GG6"/>
    <mergeCell ref="GH4:GH6"/>
    <mergeCell ref="GP4:GP6"/>
    <mergeCell ref="GQ4:GQ6"/>
    <mergeCell ref="GR4:GR6"/>
    <mergeCell ref="GS4:GS6"/>
    <mergeCell ref="GT4:GT6"/>
    <mergeCell ref="GU4:GU6"/>
    <mergeCell ref="GV4:GV6"/>
    <mergeCell ref="GW4:GW6"/>
    <mergeCell ref="GX4:GX6"/>
    <mergeCell ref="GY4:GY6"/>
    <mergeCell ref="GO3:GQ3"/>
    <mergeCell ref="GR3:GT3"/>
    <mergeCell ref="AC3:AE3"/>
    <mergeCell ref="AC4:AC6"/>
    <mergeCell ref="AF3:AH3"/>
    <mergeCell ref="AI3:AK3"/>
    <mergeCell ref="AX3:AZ3"/>
    <mergeCell ref="BA3:BC3"/>
    <mergeCell ref="BD3:BF3"/>
    <mergeCell ref="BG3:BI3"/>
    <mergeCell ref="BJ3:BL3"/>
    <mergeCell ref="AD4:AD6"/>
    <mergeCell ref="AE4:AE6"/>
    <mergeCell ref="AF4:AF6"/>
    <mergeCell ref="AG4:AG6"/>
    <mergeCell ref="AH4:AH6"/>
    <mergeCell ref="AI4:AI6"/>
    <mergeCell ref="AJ4:AJ6"/>
    <mergeCell ref="AK4:AK6"/>
    <mergeCell ref="AX4:AX6"/>
    <mergeCell ref="AY4:AY6"/>
    <mergeCell ref="AZ4:AZ6"/>
    <mergeCell ref="BA4:BA6"/>
    <mergeCell ref="BB4:BB6"/>
    <mergeCell ref="BC4:BC6"/>
    <mergeCell ref="BD4:BD6"/>
    <mergeCell ref="BE4:BE6"/>
    <mergeCell ref="BF4:BF6"/>
    <mergeCell ref="BG4:BG6"/>
    <mergeCell ref="BH4:BH6"/>
    <mergeCell ref="BI4:BI6"/>
    <mergeCell ref="BJ4:BJ6"/>
    <mergeCell ref="BK4:BK6"/>
    <mergeCell ref="BL4:BL6"/>
    <mergeCell ref="BM4:BM6"/>
    <mergeCell ref="CZ3:DB3"/>
    <mergeCell ref="BS4:BS6"/>
    <mergeCell ref="BT4:BT6"/>
    <mergeCell ref="BU4:BU6"/>
    <mergeCell ref="BV4:BV6"/>
    <mergeCell ref="BW4:BW6"/>
    <mergeCell ref="BX4:BX6"/>
    <mergeCell ref="BY4:BY6"/>
    <mergeCell ref="BZ4:BZ6"/>
    <mergeCell ref="CA4:CA6"/>
    <mergeCell ref="CB4:CB6"/>
    <mergeCell ref="CU4:CU6"/>
    <mergeCell ref="CV4:CV6"/>
    <mergeCell ref="CW4:CW6"/>
    <mergeCell ref="CX4:CX6"/>
    <mergeCell ref="CY4:CY6"/>
    <mergeCell ref="CZ4:CZ6"/>
    <mergeCell ref="DA4:DA6"/>
    <mergeCell ref="BM3:BN3"/>
    <mergeCell ref="BO3:BP3"/>
    <mergeCell ref="BO4:BO6"/>
    <mergeCell ref="BN4:BN6"/>
    <mergeCell ref="C123:D123"/>
    <mergeCell ref="C124:D124"/>
    <mergeCell ref="C125:D125"/>
    <mergeCell ref="C126:D126"/>
    <mergeCell ref="C127:D127"/>
    <mergeCell ref="C128:D128"/>
    <mergeCell ref="C147:D147"/>
    <mergeCell ref="C148:D148"/>
    <mergeCell ref="C189:D189"/>
    <mergeCell ref="C190:D190"/>
    <mergeCell ref="C191:D191"/>
    <mergeCell ref="C192:D192"/>
    <mergeCell ref="C193:D193"/>
    <mergeCell ref="C194:D194"/>
    <mergeCell ref="C129:D129"/>
    <mergeCell ref="C130:D130"/>
    <mergeCell ref="C131:D131"/>
    <mergeCell ref="C132:D132"/>
    <mergeCell ref="C135:D135"/>
    <mergeCell ref="C136:D136"/>
    <mergeCell ref="C157:D157"/>
    <mergeCell ref="C158:D158"/>
    <mergeCell ref="C167:D167"/>
    <mergeCell ref="C168:D168"/>
    <mergeCell ref="C177:D177"/>
    <mergeCell ref="C183:D183"/>
    <mergeCell ref="C201:D201"/>
    <mergeCell ref="C202:D202"/>
    <mergeCell ref="C187:D187"/>
    <mergeCell ref="C188:D188"/>
    <mergeCell ref="C139:D139"/>
    <mergeCell ref="C140:D140"/>
    <mergeCell ref="C141:D141"/>
    <mergeCell ref="C142:D142"/>
    <mergeCell ref="C143:D143"/>
    <mergeCell ref="C144:D144"/>
    <mergeCell ref="C145:D145"/>
    <mergeCell ref="C146:D146"/>
    <mergeCell ref="C149:D149"/>
    <mergeCell ref="C150:D150"/>
    <mergeCell ref="C151:D151"/>
    <mergeCell ref="C152:D152"/>
    <mergeCell ref="C153:D153"/>
    <mergeCell ref="C154:D154"/>
    <mergeCell ref="C155:D155"/>
    <mergeCell ref="C156:D156"/>
    <mergeCell ref="C179:D179"/>
    <mergeCell ref="C180:D180"/>
    <mergeCell ref="C181:D181"/>
    <mergeCell ref="C182:D182"/>
    <mergeCell ref="Z2:Z5"/>
    <mergeCell ref="OQ3:OQ5"/>
    <mergeCell ref="C184:D184"/>
    <mergeCell ref="C185:D185"/>
    <mergeCell ref="C186:D186"/>
    <mergeCell ref="C159:D159"/>
    <mergeCell ref="C160:D160"/>
    <mergeCell ref="C161:D161"/>
    <mergeCell ref="C162:D162"/>
    <mergeCell ref="C163:D163"/>
    <mergeCell ref="C164:D164"/>
    <mergeCell ref="C165:D165"/>
    <mergeCell ref="C166:D166"/>
    <mergeCell ref="C169:D169"/>
    <mergeCell ref="C170:D170"/>
    <mergeCell ref="C171:D171"/>
    <mergeCell ref="C172:D172"/>
    <mergeCell ref="C173:D173"/>
    <mergeCell ref="C174:D174"/>
    <mergeCell ref="C175:D175"/>
    <mergeCell ref="C176:D176"/>
    <mergeCell ref="C178:D178"/>
    <mergeCell ref="C133:D133"/>
    <mergeCell ref="C134:D134"/>
    <mergeCell ref="DX3:DZ3"/>
    <mergeCell ref="EA3:EC3"/>
    <mergeCell ref="ED3:EF3"/>
    <mergeCell ref="EG3:EI3"/>
    <mergeCell ref="DX4:DX6"/>
    <mergeCell ref="DY4:DY6"/>
    <mergeCell ref="DZ4:DZ6"/>
    <mergeCell ref="EA4:EA6"/>
    <mergeCell ref="EB4:EB6"/>
    <mergeCell ref="EC4:EC6"/>
    <mergeCell ref="ED4:ED6"/>
    <mergeCell ref="EE4:EE6"/>
    <mergeCell ref="EF4:EF6"/>
    <mergeCell ref="EG4:EG6"/>
    <mergeCell ref="EH4:EH6"/>
    <mergeCell ref="EI4:EI6"/>
    <mergeCell ref="FN3:FP3"/>
    <mergeCell ref="FQ3:FS3"/>
    <mergeCell ref="FT3:FV3"/>
    <mergeCell ref="FW3:FY3"/>
    <mergeCell ref="FN4:FN6"/>
    <mergeCell ref="FO4:FO6"/>
    <mergeCell ref="FP4:FP6"/>
    <mergeCell ref="FQ4:FQ6"/>
    <mergeCell ref="FR4:FR6"/>
    <mergeCell ref="FS4:FS6"/>
    <mergeCell ref="FT4:FT6"/>
    <mergeCell ref="FU4:FU6"/>
    <mergeCell ref="FV4:FV6"/>
    <mergeCell ref="FW4:FW6"/>
    <mergeCell ref="FX4:FX6"/>
    <mergeCell ref="FY4:FY6"/>
    <mergeCell ref="HD3:HF3"/>
    <mergeCell ref="HG3:HI3"/>
    <mergeCell ref="HJ3:HL3"/>
    <mergeCell ref="HM3:HO3"/>
    <mergeCell ref="HD4:HD6"/>
    <mergeCell ref="HE4:HE6"/>
    <mergeCell ref="HF4:HF6"/>
    <mergeCell ref="HG4:HG6"/>
    <mergeCell ref="HH4:HH6"/>
    <mergeCell ref="HI4:HI6"/>
    <mergeCell ref="HJ4:HJ6"/>
    <mergeCell ref="HK4:HK6"/>
    <mergeCell ref="HL4:HL6"/>
    <mergeCell ref="HM4:HM6"/>
    <mergeCell ref="HN4:HN6"/>
    <mergeCell ref="HO4:HO6"/>
    <mergeCell ref="IT3:IV3"/>
    <mergeCell ref="IW3:IY3"/>
    <mergeCell ref="IZ3:JB3"/>
    <mergeCell ref="JC3:JE3"/>
    <mergeCell ref="IT4:IT6"/>
    <mergeCell ref="IU4:IU6"/>
    <mergeCell ref="IV4:IV6"/>
    <mergeCell ref="IW4:IW6"/>
    <mergeCell ref="IX4:IX6"/>
    <mergeCell ref="IY4:IY6"/>
    <mergeCell ref="IZ4:IZ6"/>
    <mergeCell ref="JA4:JA6"/>
    <mergeCell ref="JB4:JB6"/>
    <mergeCell ref="JC4:JC6"/>
    <mergeCell ref="JD4:JD6"/>
    <mergeCell ref="JE4:JE6"/>
    <mergeCell ref="KJ3:KL3"/>
    <mergeCell ref="KM3:KO3"/>
    <mergeCell ref="KP3:KR3"/>
    <mergeCell ref="KS3:KU3"/>
    <mergeCell ref="KJ4:KJ6"/>
    <mergeCell ref="KK4:KK6"/>
    <mergeCell ref="KL4:KL6"/>
    <mergeCell ref="KM4:KM6"/>
    <mergeCell ref="KN4:KN6"/>
    <mergeCell ref="KO4:KO6"/>
    <mergeCell ref="KP4:KP6"/>
    <mergeCell ref="KQ4:KQ6"/>
    <mergeCell ref="KR4:KR6"/>
    <mergeCell ref="KS4:KS6"/>
    <mergeCell ref="KT4:KT6"/>
    <mergeCell ref="KU4:KU6"/>
    <mergeCell ref="LZ3:MB3"/>
    <mergeCell ref="MC3:ME3"/>
    <mergeCell ref="MF3:MH3"/>
    <mergeCell ref="MI3:MK3"/>
    <mergeCell ref="LZ4:LZ6"/>
    <mergeCell ref="MA4:MA6"/>
    <mergeCell ref="MB4:MB6"/>
    <mergeCell ref="MC4:MC6"/>
    <mergeCell ref="MD4:MD6"/>
    <mergeCell ref="ME4:ME6"/>
    <mergeCell ref="MF4:MF6"/>
    <mergeCell ref="MG4:MG6"/>
    <mergeCell ref="MH4:MH6"/>
    <mergeCell ref="MI4:MI6"/>
    <mergeCell ref="MJ4:MJ6"/>
    <mergeCell ref="MK4:MK6"/>
    <mergeCell ref="OA4:OA6"/>
    <mergeCell ref="NR4:NR6"/>
    <mergeCell ref="NS4:NS6"/>
    <mergeCell ref="NT4:NT6"/>
    <mergeCell ref="NU4:NU6"/>
    <mergeCell ref="NV4:NV6"/>
    <mergeCell ref="NW4:NW6"/>
    <mergeCell ref="NX4:NX6"/>
    <mergeCell ref="NY4:NY6"/>
    <mergeCell ref="NZ4:NZ6"/>
  </mergeCells>
  <conditionalFormatting sqref="C8:D8 C7 C10:D10 C9 C12:D12 C14:D14 C16:D16 C18:D18 C20:D20 C22:D22 C24:D24 C26:D26 C28:D28 C30:D30 C32:D32 C34:D34 C36:D36 C38:D38 C40:D40 C42:D42 C44:D44 C46:D46 C48:D48 C50:D50 C52:D52 C54:D54 C56:D56 C58:D58 C60:D60 C62:D62 C64:D64 C66:D66 C68:D68 C70:D70 C72:D72 C74:D74 C76:D76 C78:D78 C80:D80 C82:D82 C84:D84 C86:D86 C88:D88 C90:D90 C92:D92 C94:D94 C96:D96 C98:D98 C100:D100 C102:D102 C205 C137:C138 C187:C196 C167:C168 C177:C178">
    <cfRule type="expression" dxfId="346" priority="685">
      <formula>$V7=1</formula>
    </cfRule>
  </conditionalFormatting>
  <conditionalFormatting sqref="C50:D50">
    <cfRule type="expression" dxfId="345" priority="684">
      <formula>$V50=1</formula>
    </cfRule>
  </conditionalFormatting>
  <conditionalFormatting sqref="C11">
    <cfRule type="expression" dxfId="344" priority="683">
      <formula>$V11=1</formula>
    </cfRule>
  </conditionalFormatting>
  <conditionalFormatting sqref="C13">
    <cfRule type="expression" dxfId="343" priority="682">
      <formula>$V13=1</formula>
    </cfRule>
  </conditionalFormatting>
  <conditionalFormatting sqref="C15">
    <cfRule type="expression" dxfId="342" priority="681">
      <formula>$V15=1</formula>
    </cfRule>
  </conditionalFormatting>
  <conditionalFormatting sqref="C17">
    <cfRule type="expression" dxfId="341" priority="680">
      <formula>$V17=1</formula>
    </cfRule>
  </conditionalFormatting>
  <conditionalFormatting sqref="C19">
    <cfRule type="expression" dxfId="340" priority="679">
      <formula>$V19=1</formula>
    </cfRule>
  </conditionalFormatting>
  <conditionalFormatting sqref="C21">
    <cfRule type="expression" dxfId="339" priority="678">
      <formula>$V21=1</formula>
    </cfRule>
  </conditionalFormatting>
  <conditionalFormatting sqref="C23">
    <cfRule type="expression" dxfId="338" priority="677">
      <formula>$V23=1</formula>
    </cfRule>
  </conditionalFormatting>
  <conditionalFormatting sqref="C25">
    <cfRule type="expression" dxfId="337" priority="676">
      <formula>$V25=1</formula>
    </cfRule>
  </conditionalFormatting>
  <conditionalFormatting sqref="C27">
    <cfRule type="expression" dxfId="336" priority="675">
      <formula>$V27=1</formula>
    </cfRule>
  </conditionalFormatting>
  <conditionalFormatting sqref="C29">
    <cfRule type="expression" dxfId="335" priority="674">
      <formula>$V29=1</formula>
    </cfRule>
  </conditionalFormatting>
  <conditionalFormatting sqref="C31">
    <cfRule type="expression" dxfId="334" priority="673">
      <formula>$V31=1</formula>
    </cfRule>
  </conditionalFormatting>
  <conditionalFormatting sqref="C33">
    <cfRule type="expression" dxfId="333" priority="672">
      <formula>$V33=1</formula>
    </cfRule>
  </conditionalFormatting>
  <conditionalFormatting sqref="C35">
    <cfRule type="expression" dxfId="332" priority="671">
      <formula>$V35=1</formula>
    </cfRule>
  </conditionalFormatting>
  <conditionalFormatting sqref="C37">
    <cfRule type="expression" dxfId="331" priority="670">
      <formula>$V37=1</formula>
    </cfRule>
  </conditionalFormatting>
  <conditionalFormatting sqref="C39">
    <cfRule type="expression" dxfId="330" priority="669">
      <formula>$V39=1</formula>
    </cfRule>
  </conditionalFormatting>
  <conditionalFormatting sqref="C41">
    <cfRule type="expression" dxfId="329" priority="668">
      <formula>$V41=1</formula>
    </cfRule>
  </conditionalFormatting>
  <conditionalFormatting sqref="C43">
    <cfRule type="expression" dxfId="328" priority="667">
      <formula>$V43=1</formula>
    </cfRule>
  </conditionalFormatting>
  <conditionalFormatting sqref="C45">
    <cfRule type="expression" dxfId="327" priority="666">
      <formula>$V45=1</formula>
    </cfRule>
  </conditionalFormatting>
  <conditionalFormatting sqref="C47">
    <cfRule type="expression" dxfId="326" priority="665">
      <formula>$V47=1</formula>
    </cfRule>
  </conditionalFormatting>
  <conditionalFormatting sqref="C49">
    <cfRule type="expression" dxfId="325" priority="664">
      <formula>$V49=1</formula>
    </cfRule>
  </conditionalFormatting>
  <conditionalFormatting sqref="C51">
    <cfRule type="expression" dxfId="324" priority="663">
      <formula>$V51=1</formula>
    </cfRule>
  </conditionalFormatting>
  <conditionalFormatting sqref="C53">
    <cfRule type="expression" dxfId="323" priority="662">
      <formula>$V53=1</formula>
    </cfRule>
  </conditionalFormatting>
  <conditionalFormatting sqref="C55">
    <cfRule type="expression" dxfId="322" priority="661">
      <formula>$V55=1</formula>
    </cfRule>
  </conditionalFormatting>
  <conditionalFormatting sqref="C57">
    <cfRule type="expression" dxfId="321" priority="660">
      <formula>$V57=1</formula>
    </cfRule>
  </conditionalFormatting>
  <conditionalFormatting sqref="C59">
    <cfRule type="expression" dxfId="320" priority="659">
      <formula>$V59=1</formula>
    </cfRule>
  </conditionalFormatting>
  <conditionalFormatting sqref="C61">
    <cfRule type="expression" dxfId="319" priority="658">
      <formula>$V61=1</formula>
    </cfRule>
  </conditionalFormatting>
  <conditionalFormatting sqref="C63">
    <cfRule type="expression" dxfId="318" priority="657">
      <formula>$V63=1</formula>
    </cfRule>
  </conditionalFormatting>
  <conditionalFormatting sqref="C65">
    <cfRule type="expression" dxfId="317" priority="656">
      <formula>$V65=1</formula>
    </cfRule>
  </conditionalFormatting>
  <conditionalFormatting sqref="C67">
    <cfRule type="expression" dxfId="316" priority="655">
      <formula>$V67=1</formula>
    </cfRule>
  </conditionalFormatting>
  <conditionalFormatting sqref="C69">
    <cfRule type="expression" dxfId="315" priority="654">
      <formula>$V69=1</formula>
    </cfRule>
  </conditionalFormatting>
  <conditionalFormatting sqref="C71">
    <cfRule type="expression" dxfId="314" priority="653">
      <formula>$V71=1</formula>
    </cfRule>
  </conditionalFormatting>
  <conditionalFormatting sqref="C73">
    <cfRule type="expression" dxfId="313" priority="652">
      <formula>$V73=1</formula>
    </cfRule>
  </conditionalFormatting>
  <conditionalFormatting sqref="C75">
    <cfRule type="expression" dxfId="312" priority="651">
      <formula>$V75=1</formula>
    </cfRule>
  </conditionalFormatting>
  <conditionalFormatting sqref="C77">
    <cfRule type="expression" dxfId="311" priority="650">
      <formula>$V77=1</formula>
    </cfRule>
  </conditionalFormatting>
  <conditionalFormatting sqref="C79">
    <cfRule type="expression" dxfId="310" priority="649">
      <formula>$V79=1</formula>
    </cfRule>
  </conditionalFormatting>
  <conditionalFormatting sqref="C81">
    <cfRule type="expression" dxfId="309" priority="648">
      <formula>$V81=1</formula>
    </cfRule>
  </conditionalFormatting>
  <conditionalFormatting sqref="C83">
    <cfRule type="expression" dxfId="308" priority="647">
      <formula>$V83=1</formula>
    </cfRule>
  </conditionalFormatting>
  <conditionalFormatting sqref="C85">
    <cfRule type="expression" dxfId="307" priority="646">
      <formula>$V85=1</formula>
    </cfRule>
  </conditionalFormatting>
  <conditionalFormatting sqref="C87">
    <cfRule type="expression" dxfId="306" priority="645">
      <formula>$V87=1</formula>
    </cfRule>
  </conditionalFormatting>
  <conditionalFormatting sqref="C89">
    <cfRule type="expression" dxfId="305" priority="644">
      <formula>$V89=1</formula>
    </cfRule>
  </conditionalFormatting>
  <conditionalFormatting sqref="C91">
    <cfRule type="expression" dxfId="304" priority="643">
      <formula>$V91=1</formula>
    </cfRule>
  </conditionalFormatting>
  <conditionalFormatting sqref="C93">
    <cfRule type="expression" dxfId="303" priority="642">
      <formula>$V93=1</formula>
    </cfRule>
  </conditionalFormatting>
  <conditionalFormatting sqref="C95">
    <cfRule type="expression" dxfId="302" priority="641">
      <formula>$V95=1</formula>
    </cfRule>
  </conditionalFormatting>
  <conditionalFormatting sqref="C97">
    <cfRule type="expression" dxfId="301" priority="640">
      <formula>$V97=1</formula>
    </cfRule>
  </conditionalFormatting>
  <conditionalFormatting sqref="C99">
    <cfRule type="expression" dxfId="300" priority="639">
      <formula>$V99=1</formula>
    </cfRule>
  </conditionalFormatting>
  <conditionalFormatting sqref="C101">
    <cfRule type="expression" dxfId="299" priority="638">
      <formula>$V101=1</formula>
    </cfRule>
  </conditionalFormatting>
  <conditionalFormatting sqref="M7 M205 M137:M138 M187:M196 M167:M168 M177:M178">
    <cfRule type="expression" dxfId="298" priority="390">
      <formula>$M7&gt;$E7</formula>
    </cfRule>
  </conditionalFormatting>
  <conditionalFormatting sqref="M9:M102">
    <cfRule type="expression" dxfId="297" priority="389">
      <formula>$M9&gt;$E9</formula>
    </cfRule>
  </conditionalFormatting>
  <conditionalFormatting sqref="M103:M120">
    <cfRule type="expression" dxfId="296" priority="335">
      <formula>$M103&gt;$E103</formula>
    </cfRule>
  </conditionalFormatting>
  <conditionalFormatting sqref="C103:C120">
    <cfRule type="expression" dxfId="295" priority="336">
      <formula>$V103=1</formula>
    </cfRule>
  </conditionalFormatting>
  <conditionalFormatting sqref="OR7:OT120 OR205:OT205 OR137:OT138 OY205 OY137:OY138 OR187:OT196 OR167:OT168 OR177:OT178 OY187:OY196 OY167:OY168 OY177:OY178">
    <cfRule type="expression" dxfId="294" priority="334">
      <formula>$OQ7="Ne"</formula>
    </cfRule>
  </conditionalFormatting>
  <conditionalFormatting sqref="AC7:AK120 BS205:CG205 DI205:DW205 EY205:FM205 GO205:HC205 IE205:IS205 JU205:KI205 LK205:LY205 NA205:NO205 AX197:BL204 AX7:BL136 AX179:BL186 AX139:BL166 AX169:BL176 AC205:BL205 AC137:BL138 AC187:BL196 AC167:BL168 AC177:BL178 CT197:DB205 EJ197:ER205 FZ197:GH205 HP197:HX205 JF197:JN205 KV197:LD205 ML197:MT205 OB197:OJ205 CT7:DB136 EJ7:ER136 FZ7:GH136 HP7:HX136 JF7:JN136 KV7:LD136 ML7:MT136 OB7:OJ136 CT179:DB186 EJ179:ER186 FZ179:GH186 HP179:HX186 JF179:JN186 KV179:LD186 ML179:MT186 OB179:OJ186 CT139:DB166 EJ139:ER166 FZ139:GH166 HP139:HX166 JF139:JN166 KV139:LD166 ML139:MT166 OB139:OJ166 CT169:DB176 EJ169:ER176 FZ169:GH176 HP169:HX176 JF169:JN176 KV169:LD176 ML169:MT176 OB169:OJ176 BS137:DB138 BS187:DB196 BS167:DB168 BS177:DB178 DI137:ER138 DI187:ER196 DI167:ER168 DI177:ER178 EY137:GH138 EY187:GH196 EY167:GH168 EY177:GH178 GO137:HX138 GO187:HX196 GO167:HX168 GO177:HX178 IE137:JN138 IE187:JN196 IE167:JN168 IE177:JN178 JU137:LD138 JU187:LD196 JU167:LD168 JU177:LD178 LK137:MT138 LK187:MT196 LK167:MT168 LK177:MT178 NA137:OJ138 NA187:OJ196 NA167:OJ168 NA177:OJ178">
    <cfRule type="expression" dxfId="293" priority="322">
      <formula>$Z7="Ne"</formula>
    </cfRule>
  </conditionalFormatting>
  <conditionalFormatting sqref="BS7:CG120">
    <cfRule type="expression" dxfId="292" priority="321">
      <formula>$Z7="Ne"</formula>
    </cfRule>
  </conditionalFormatting>
  <conditionalFormatting sqref="DI7:DW120">
    <cfRule type="expression" dxfId="291" priority="320">
      <formula>$Z7="Ne"</formula>
    </cfRule>
  </conditionalFormatting>
  <conditionalFormatting sqref="EY7:FM120">
    <cfRule type="expression" dxfId="290" priority="319">
      <formula>$Z7="Ne"</formula>
    </cfRule>
  </conditionalFormatting>
  <conditionalFormatting sqref="GO7:HC120">
    <cfRule type="expression" dxfId="289" priority="318">
      <formula>$Z7="Ne"</formula>
    </cfRule>
  </conditionalFormatting>
  <conditionalFormatting sqref="IE7:IS120">
    <cfRule type="expression" dxfId="288" priority="317">
      <formula>$Z7="Ne"</formula>
    </cfRule>
  </conditionalFormatting>
  <conditionalFormatting sqref="JU7:KI120">
    <cfRule type="expression" dxfId="287" priority="316">
      <formula>$Z7="Ne"</formula>
    </cfRule>
  </conditionalFormatting>
  <conditionalFormatting sqref="LK7:LY120">
    <cfRule type="expression" dxfId="286" priority="315">
      <formula>$Z7="Ne"</formula>
    </cfRule>
  </conditionalFormatting>
  <conditionalFormatting sqref="NA7:NO120">
    <cfRule type="expression" dxfId="285" priority="314">
      <formula>$Z7="Ne"</formula>
    </cfRule>
  </conditionalFormatting>
  <conditionalFormatting sqref="OY7:OY120">
    <cfRule type="expression" dxfId="284" priority="313">
      <formula>$OQ7="Ne"</formula>
    </cfRule>
  </conditionalFormatting>
  <conditionalFormatting sqref="BM206:BM208">
    <cfRule type="cellIs" dxfId="283" priority="312" operator="lessThan">
      <formula>0</formula>
    </cfRule>
  </conditionalFormatting>
  <conditionalFormatting sqref="M197:M204">
    <cfRule type="expression" dxfId="282" priority="308">
      <formula>$M197&gt;$E197</formula>
    </cfRule>
  </conditionalFormatting>
  <conditionalFormatting sqref="C197:C204">
    <cfRule type="expression" dxfId="281" priority="309">
      <formula>$V197=1</formula>
    </cfRule>
  </conditionalFormatting>
  <conditionalFormatting sqref="OR197:OT204">
    <cfRule type="expression" dxfId="280" priority="307">
      <formula>$OQ197="Ne"</formula>
    </cfRule>
  </conditionalFormatting>
  <conditionalFormatting sqref="AC197:AK204">
    <cfRule type="expression" dxfId="279" priority="306">
      <formula>$Z197="Ne"</formula>
    </cfRule>
  </conditionalFormatting>
  <conditionalFormatting sqref="BS197:CG204">
    <cfRule type="expression" dxfId="278" priority="305">
      <formula>$Z197="Ne"</formula>
    </cfRule>
  </conditionalFormatting>
  <conditionalFormatting sqref="DI197:DW204">
    <cfRule type="expression" dxfId="277" priority="304">
      <formula>$Z197="Ne"</formula>
    </cfRule>
  </conditionalFormatting>
  <conditionalFormatting sqref="EY197:FM204">
    <cfRule type="expression" dxfId="276" priority="303">
      <formula>$Z197="Ne"</formula>
    </cfRule>
  </conditionalFormatting>
  <conditionalFormatting sqref="GO197:HC204">
    <cfRule type="expression" dxfId="275" priority="302">
      <formula>$Z197="Ne"</formula>
    </cfRule>
  </conditionalFormatting>
  <conditionalFormatting sqref="IE197:IS204">
    <cfRule type="expression" dxfId="274" priority="301">
      <formula>$Z197="Ne"</formula>
    </cfRule>
  </conditionalFormatting>
  <conditionalFormatting sqref="JU197:KI204">
    <cfRule type="expression" dxfId="273" priority="300">
      <formula>$Z197="Ne"</formula>
    </cfRule>
  </conditionalFormatting>
  <conditionalFormatting sqref="LK197:LY204">
    <cfRule type="expression" dxfId="272" priority="299">
      <formula>$Z197="Ne"</formula>
    </cfRule>
  </conditionalFormatting>
  <conditionalFormatting sqref="NA197:NO204">
    <cfRule type="expression" dxfId="271" priority="298">
      <formula>$Z197="Ne"</formula>
    </cfRule>
  </conditionalFormatting>
  <conditionalFormatting sqref="OY197:OY204">
    <cfRule type="expression" dxfId="270" priority="297">
      <formula>$OQ197="Ne"</formula>
    </cfRule>
  </conditionalFormatting>
  <conditionalFormatting sqref="M121:M128">
    <cfRule type="expression" dxfId="269" priority="292">
      <formula>$M121&gt;$E121</formula>
    </cfRule>
  </conditionalFormatting>
  <conditionalFormatting sqref="C121:C128">
    <cfRule type="expression" dxfId="268" priority="293">
      <formula>$V121=1</formula>
    </cfRule>
  </conditionalFormatting>
  <conditionalFormatting sqref="OR121:OT128">
    <cfRule type="expression" dxfId="267" priority="291">
      <formula>$OQ121="Ne"</formula>
    </cfRule>
  </conditionalFormatting>
  <conditionalFormatting sqref="AC121:AK128">
    <cfRule type="expression" dxfId="266" priority="290">
      <formula>$Z121="Ne"</formula>
    </cfRule>
  </conditionalFormatting>
  <conditionalFormatting sqref="BS121:CG128">
    <cfRule type="expression" dxfId="265" priority="289">
      <formula>$Z121="Ne"</formula>
    </cfRule>
  </conditionalFormatting>
  <conditionalFormatting sqref="DI121:DW128">
    <cfRule type="expression" dxfId="264" priority="288">
      <formula>$Z121="Ne"</formula>
    </cfRule>
  </conditionalFormatting>
  <conditionalFormatting sqref="EY121:FM128">
    <cfRule type="expression" dxfId="263" priority="287">
      <formula>$Z121="Ne"</formula>
    </cfRule>
  </conditionalFormatting>
  <conditionalFormatting sqref="GO121:HC128">
    <cfRule type="expression" dxfId="262" priority="286">
      <formula>$Z121="Ne"</formula>
    </cfRule>
  </conditionalFormatting>
  <conditionalFormatting sqref="IE121:IS128">
    <cfRule type="expression" dxfId="261" priority="285">
      <formula>$Z121="Ne"</formula>
    </cfRule>
  </conditionalFormatting>
  <conditionalFormatting sqref="JU121:KI128">
    <cfRule type="expression" dxfId="260" priority="284">
      <formula>$Z121="Ne"</formula>
    </cfRule>
  </conditionalFormatting>
  <conditionalFormatting sqref="LK121:LY128">
    <cfRule type="expression" dxfId="259" priority="283">
      <formula>$Z121="Ne"</formula>
    </cfRule>
  </conditionalFormatting>
  <conditionalFormatting sqref="NA121:NO128">
    <cfRule type="expression" dxfId="258" priority="282">
      <formula>$Z121="Ne"</formula>
    </cfRule>
  </conditionalFormatting>
  <conditionalFormatting sqref="OY121:OY128">
    <cfRule type="expression" dxfId="257" priority="281">
      <formula>$OQ121="Ne"</formula>
    </cfRule>
  </conditionalFormatting>
  <conditionalFormatting sqref="M147:M148">
    <cfRule type="expression" dxfId="256" priority="276">
      <formula>$M147&gt;$E147</formula>
    </cfRule>
  </conditionalFormatting>
  <conditionalFormatting sqref="C147:C148">
    <cfRule type="expression" dxfId="255" priority="277">
      <formula>$V147=1</formula>
    </cfRule>
  </conditionalFormatting>
  <conditionalFormatting sqref="OR147:OT148">
    <cfRule type="expression" dxfId="254" priority="275">
      <formula>$OQ147="Ne"</formula>
    </cfRule>
  </conditionalFormatting>
  <conditionalFormatting sqref="AC147:AK148">
    <cfRule type="expression" dxfId="253" priority="274">
      <formula>$Z147="Ne"</formula>
    </cfRule>
  </conditionalFormatting>
  <conditionalFormatting sqref="BS147:CG148">
    <cfRule type="expression" dxfId="252" priority="273">
      <formula>$Z147="Ne"</formula>
    </cfRule>
  </conditionalFormatting>
  <conditionalFormatting sqref="DI147:DW148">
    <cfRule type="expression" dxfId="251" priority="272">
      <formula>$Z147="Ne"</formula>
    </cfRule>
  </conditionalFormatting>
  <conditionalFormatting sqref="EY147:FM148">
    <cfRule type="expression" dxfId="250" priority="271">
      <formula>$Z147="Ne"</formula>
    </cfRule>
  </conditionalFormatting>
  <conditionalFormatting sqref="GO147:HC148">
    <cfRule type="expression" dxfId="249" priority="270">
      <formula>$Z147="Ne"</formula>
    </cfRule>
  </conditionalFormatting>
  <conditionalFormatting sqref="IE147:IS148">
    <cfRule type="expression" dxfId="248" priority="269">
      <formula>$Z147="Ne"</formula>
    </cfRule>
  </conditionalFormatting>
  <conditionalFormatting sqref="JU147:KI148">
    <cfRule type="expression" dxfId="247" priority="268">
      <formula>$Z147="Ne"</formula>
    </cfRule>
  </conditionalFormatting>
  <conditionalFormatting sqref="LK147:LY148">
    <cfRule type="expression" dxfId="246" priority="267">
      <formula>$Z147="Ne"</formula>
    </cfRule>
  </conditionalFormatting>
  <conditionalFormatting sqref="NA147:NO148">
    <cfRule type="expression" dxfId="245" priority="266">
      <formula>$Z147="Ne"</formula>
    </cfRule>
  </conditionalFormatting>
  <conditionalFormatting sqref="OY147:OY148">
    <cfRule type="expression" dxfId="244" priority="265">
      <formula>$OQ147="Ne"</formula>
    </cfRule>
  </conditionalFormatting>
  <conditionalFormatting sqref="M129:M136">
    <cfRule type="expression" dxfId="243" priority="260">
      <formula>$M129&gt;$E129</formula>
    </cfRule>
  </conditionalFormatting>
  <conditionalFormatting sqref="C129:C136">
    <cfRule type="expression" dxfId="242" priority="261">
      <formula>$V129=1</formula>
    </cfRule>
  </conditionalFormatting>
  <conditionalFormatting sqref="OR129:OT136">
    <cfRule type="expression" dxfId="241" priority="259">
      <formula>$OQ129="Ne"</formula>
    </cfRule>
  </conditionalFormatting>
  <conditionalFormatting sqref="AC129:AK136">
    <cfRule type="expression" dxfId="240" priority="258">
      <formula>$Z129="Ne"</formula>
    </cfRule>
  </conditionalFormatting>
  <conditionalFormatting sqref="BS129:CG136">
    <cfRule type="expression" dxfId="239" priority="257">
      <formula>$Z129="Ne"</formula>
    </cfRule>
  </conditionalFormatting>
  <conditionalFormatting sqref="DI129:DW136">
    <cfRule type="expression" dxfId="238" priority="256">
      <formula>$Z129="Ne"</formula>
    </cfRule>
  </conditionalFormatting>
  <conditionalFormatting sqref="EY129:FM136">
    <cfRule type="expression" dxfId="237" priority="255">
      <formula>$Z129="Ne"</formula>
    </cfRule>
  </conditionalFormatting>
  <conditionalFormatting sqref="GO129:HC136">
    <cfRule type="expression" dxfId="236" priority="254">
      <formula>$Z129="Ne"</formula>
    </cfRule>
  </conditionalFormatting>
  <conditionalFormatting sqref="IE129:IS136">
    <cfRule type="expression" dxfId="235" priority="253">
      <formula>$Z129="Ne"</formula>
    </cfRule>
  </conditionalFormatting>
  <conditionalFormatting sqref="JU129:KI136">
    <cfRule type="expression" dxfId="234" priority="252">
      <formula>$Z129="Ne"</formula>
    </cfRule>
  </conditionalFormatting>
  <conditionalFormatting sqref="LK129:LY136">
    <cfRule type="expression" dxfId="233" priority="251">
      <formula>$Z129="Ne"</formula>
    </cfRule>
  </conditionalFormatting>
  <conditionalFormatting sqref="NA129:NO136">
    <cfRule type="expression" dxfId="232" priority="250">
      <formula>$Z129="Ne"</formula>
    </cfRule>
  </conditionalFormatting>
  <conditionalFormatting sqref="OY129:OY136">
    <cfRule type="expression" dxfId="231" priority="249">
      <formula>$OQ129="Ne"</formula>
    </cfRule>
  </conditionalFormatting>
  <conditionalFormatting sqref="M157:M158">
    <cfRule type="expression" dxfId="230" priority="244">
      <formula>$M157&gt;$E157</formula>
    </cfRule>
  </conditionalFormatting>
  <conditionalFormatting sqref="C157:C158">
    <cfRule type="expression" dxfId="229" priority="245">
      <formula>$V157=1</formula>
    </cfRule>
  </conditionalFormatting>
  <conditionalFormatting sqref="OR157:OT158">
    <cfRule type="expression" dxfId="228" priority="243">
      <formula>$OQ157="Ne"</formula>
    </cfRule>
  </conditionalFormatting>
  <conditionalFormatting sqref="AC157:AK158">
    <cfRule type="expression" dxfId="227" priority="242">
      <formula>$Z157="Ne"</formula>
    </cfRule>
  </conditionalFormatting>
  <conditionalFormatting sqref="BS157:CG158">
    <cfRule type="expression" dxfId="226" priority="241">
      <formula>$Z157="Ne"</formula>
    </cfRule>
  </conditionalFormatting>
  <conditionalFormatting sqref="DI157:DW158">
    <cfRule type="expression" dxfId="225" priority="240">
      <formula>$Z157="Ne"</formula>
    </cfRule>
  </conditionalFormatting>
  <conditionalFormatting sqref="EY157:FM158">
    <cfRule type="expression" dxfId="224" priority="239">
      <formula>$Z157="Ne"</formula>
    </cfRule>
  </conditionalFormatting>
  <conditionalFormatting sqref="GO157:HC158">
    <cfRule type="expression" dxfId="223" priority="238">
      <formula>$Z157="Ne"</formula>
    </cfRule>
  </conditionalFormatting>
  <conditionalFormatting sqref="IE157:IS158">
    <cfRule type="expression" dxfId="222" priority="237">
      <formula>$Z157="Ne"</formula>
    </cfRule>
  </conditionalFormatting>
  <conditionalFormatting sqref="JU157:KI158">
    <cfRule type="expression" dxfId="221" priority="236">
      <formula>$Z157="Ne"</formula>
    </cfRule>
  </conditionalFormatting>
  <conditionalFormatting sqref="LK157:LY158">
    <cfRule type="expression" dxfId="220" priority="235">
      <formula>$Z157="Ne"</formula>
    </cfRule>
  </conditionalFormatting>
  <conditionalFormatting sqref="NA157:NO158">
    <cfRule type="expression" dxfId="219" priority="234">
      <formula>$Z157="Ne"</formula>
    </cfRule>
  </conditionalFormatting>
  <conditionalFormatting sqref="OY157:OY158">
    <cfRule type="expression" dxfId="218" priority="233">
      <formula>$OQ157="Ne"</formula>
    </cfRule>
  </conditionalFormatting>
  <conditionalFormatting sqref="M139:M146">
    <cfRule type="expression" dxfId="217" priority="228">
      <formula>$M139&gt;$E139</formula>
    </cfRule>
  </conditionalFormatting>
  <conditionalFormatting sqref="C139:C146">
    <cfRule type="expression" dxfId="216" priority="229">
      <formula>$V139=1</formula>
    </cfRule>
  </conditionalFormatting>
  <conditionalFormatting sqref="OR139:OT146">
    <cfRule type="expression" dxfId="215" priority="227">
      <formula>$OQ139="Ne"</formula>
    </cfRule>
  </conditionalFormatting>
  <conditionalFormatting sqref="AC139:AK146">
    <cfRule type="expression" dxfId="214" priority="226">
      <formula>$Z139="Ne"</formula>
    </cfRule>
  </conditionalFormatting>
  <conditionalFormatting sqref="BS139:CG146">
    <cfRule type="expression" dxfId="213" priority="225">
      <formula>$Z139="Ne"</formula>
    </cfRule>
  </conditionalFormatting>
  <conditionalFormatting sqref="DI139:DW146">
    <cfRule type="expression" dxfId="212" priority="224">
      <formula>$Z139="Ne"</formula>
    </cfRule>
  </conditionalFormatting>
  <conditionalFormatting sqref="EY139:FM146">
    <cfRule type="expression" dxfId="211" priority="223">
      <formula>$Z139="Ne"</formula>
    </cfRule>
  </conditionalFormatting>
  <conditionalFormatting sqref="GO139:HC146">
    <cfRule type="expression" dxfId="210" priority="222">
      <formula>$Z139="Ne"</formula>
    </cfRule>
  </conditionalFormatting>
  <conditionalFormatting sqref="IE139:IS146">
    <cfRule type="expression" dxfId="209" priority="221">
      <formula>$Z139="Ne"</formula>
    </cfRule>
  </conditionalFormatting>
  <conditionalFormatting sqref="JU139:KI146">
    <cfRule type="expression" dxfId="208" priority="220">
      <formula>$Z139="Ne"</formula>
    </cfRule>
  </conditionalFormatting>
  <conditionalFormatting sqref="LK139:LY146">
    <cfRule type="expression" dxfId="207" priority="219">
      <formula>$Z139="Ne"</formula>
    </cfRule>
  </conditionalFormatting>
  <conditionalFormatting sqref="NA139:NO146">
    <cfRule type="expression" dxfId="206" priority="218">
      <formula>$Z139="Ne"</formula>
    </cfRule>
  </conditionalFormatting>
  <conditionalFormatting sqref="OY139:OY146">
    <cfRule type="expression" dxfId="205" priority="217">
      <formula>$OQ139="Ne"</formula>
    </cfRule>
  </conditionalFormatting>
  <conditionalFormatting sqref="M149:M156">
    <cfRule type="expression" dxfId="204" priority="212">
      <formula>$M149&gt;$E149</formula>
    </cfRule>
  </conditionalFormatting>
  <conditionalFormatting sqref="C149:C156">
    <cfRule type="expression" dxfId="203" priority="213">
      <formula>$V149=1</formula>
    </cfRule>
  </conditionalFormatting>
  <conditionalFormatting sqref="OR149:OT156">
    <cfRule type="expression" dxfId="202" priority="211">
      <formula>$OQ149="Ne"</formula>
    </cfRule>
  </conditionalFormatting>
  <conditionalFormatting sqref="AC149:AK156">
    <cfRule type="expression" dxfId="201" priority="210">
      <formula>$Z149="Ne"</formula>
    </cfRule>
  </conditionalFormatting>
  <conditionalFormatting sqref="BS149:CG156">
    <cfRule type="expression" dxfId="200" priority="209">
      <formula>$Z149="Ne"</formula>
    </cfRule>
  </conditionalFormatting>
  <conditionalFormatting sqref="DI149:DW156">
    <cfRule type="expression" dxfId="199" priority="208">
      <formula>$Z149="Ne"</formula>
    </cfRule>
  </conditionalFormatting>
  <conditionalFormatting sqref="EY149:FM156">
    <cfRule type="expression" dxfId="198" priority="207">
      <formula>$Z149="Ne"</formula>
    </cfRule>
  </conditionalFormatting>
  <conditionalFormatting sqref="GO149:HC156">
    <cfRule type="expression" dxfId="197" priority="206">
      <formula>$Z149="Ne"</formula>
    </cfRule>
  </conditionalFormatting>
  <conditionalFormatting sqref="IE149:IS156">
    <cfRule type="expression" dxfId="196" priority="205">
      <formula>$Z149="Ne"</formula>
    </cfRule>
  </conditionalFormatting>
  <conditionalFormatting sqref="JU149:KI156">
    <cfRule type="expression" dxfId="195" priority="204">
      <formula>$Z149="Ne"</formula>
    </cfRule>
  </conditionalFormatting>
  <conditionalFormatting sqref="LK149:LY156">
    <cfRule type="expression" dxfId="194" priority="203">
      <formula>$Z149="Ne"</formula>
    </cfRule>
  </conditionalFormatting>
  <conditionalFormatting sqref="NA149:NO156">
    <cfRule type="expression" dxfId="193" priority="202">
      <formula>$Z149="Ne"</formula>
    </cfRule>
  </conditionalFormatting>
  <conditionalFormatting sqref="OY149:OY156">
    <cfRule type="expression" dxfId="192" priority="201">
      <formula>$OQ149="Ne"</formula>
    </cfRule>
  </conditionalFormatting>
  <conditionalFormatting sqref="M179:M186">
    <cfRule type="expression" dxfId="191" priority="196">
      <formula>$M179&gt;$E179</formula>
    </cfRule>
  </conditionalFormatting>
  <conditionalFormatting sqref="C179:C186">
    <cfRule type="expression" dxfId="190" priority="197">
      <formula>$V179=1</formula>
    </cfRule>
  </conditionalFormatting>
  <conditionalFormatting sqref="OR179:OT186">
    <cfRule type="expression" dxfId="189" priority="195">
      <formula>$OQ179="Ne"</formula>
    </cfRule>
  </conditionalFormatting>
  <conditionalFormatting sqref="AC179:AK186">
    <cfRule type="expression" dxfId="188" priority="194">
      <formula>$Z179="Ne"</formula>
    </cfRule>
  </conditionalFormatting>
  <conditionalFormatting sqref="BS179:CG186">
    <cfRule type="expression" dxfId="187" priority="193">
      <formula>$Z179="Ne"</formula>
    </cfRule>
  </conditionalFormatting>
  <conditionalFormatting sqref="DI179:DW186">
    <cfRule type="expression" dxfId="186" priority="192">
      <formula>$Z179="Ne"</formula>
    </cfRule>
  </conditionalFormatting>
  <conditionalFormatting sqref="EY179:FM186">
    <cfRule type="expression" dxfId="185" priority="191">
      <formula>$Z179="Ne"</formula>
    </cfRule>
  </conditionalFormatting>
  <conditionalFormatting sqref="GO179:HC186">
    <cfRule type="expression" dxfId="184" priority="190">
      <formula>$Z179="Ne"</formula>
    </cfRule>
  </conditionalFormatting>
  <conditionalFormatting sqref="IE179:IS186">
    <cfRule type="expression" dxfId="183" priority="189">
      <formula>$Z179="Ne"</formula>
    </cfRule>
  </conditionalFormatting>
  <conditionalFormatting sqref="JU179:KI186">
    <cfRule type="expression" dxfId="182" priority="188">
      <formula>$Z179="Ne"</formula>
    </cfRule>
  </conditionalFormatting>
  <conditionalFormatting sqref="LK179:LY186">
    <cfRule type="expression" dxfId="181" priority="187">
      <formula>$Z179="Ne"</formula>
    </cfRule>
  </conditionalFormatting>
  <conditionalFormatting sqref="NA179:NO186">
    <cfRule type="expression" dxfId="180" priority="186">
      <formula>$Z179="Ne"</formula>
    </cfRule>
  </conditionalFormatting>
  <conditionalFormatting sqref="OY179:OY186">
    <cfRule type="expression" dxfId="179" priority="185">
      <formula>$OQ179="Ne"</formula>
    </cfRule>
  </conditionalFormatting>
  <conditionalFormatting sqref="M159:M166">
    <cfRule type="expression" dxfId="178" priority="180">
      <formula>$M159&gt;$E159</formula>
    </cfRule>
  </conditionalFormatting>
  <conditionalFormatting sqref="C159:C166">
    <cfRule type="expression" dxfId="177" priority="181">
      <formula>$V159=1</formula>
    </cfRule>
  </conditionalFormatting>
  <conditionalFormatting sqref="OR159:OT166">
    <cfRule type="expression" dxfId="176" priority="179">
      <formula>$OQ159="Ne"</formula>
    </cfRule>
  </conditionalFormatting>
  <conditionalFormatting sqref="AC159:AK166">
    <cfRule type="expression" dxfId="175" priority="178">
      <formula>$Z159="Ne"</formula>
    </cfRule>
  </conditionalFormatting>
  <conditionalFormatting sqref="BS159:CG166">
    <cfRule type="expression" dxfId="174" priority="177">
      <formula>$Z159="Ne"</formula>
    </cfRule>
  </conditionalFormatting>
  <conditionalFormatting sqref="DI159:DW166">
    <cfRule type="expression" dxfId="173" priority="176">
      <formula>$Z159="Ne"</formula>
    </cfRule>
  </conditionalFormatting>
  <conditionalFormatting sqref="EY159:FM166">
    <cfRule type="expression" dxfId="172" priority="175">
      <formula>$Z159="Ne"</formula>
    </cfRule>
  </conditionalFormatting>
  <conditionalFormatting sqref="GO159:HC166">
    <cfRule type="expression" dxfId="171" priority="174">
      <formula>$Z159="Ne"</formula>
    </cfRule>
  </conditionalFormatting>
  <conditionalFormatting sqref="IE159:IS166">
    <cfRule type="expression" dxfId="170" priority="173">
      <formula>$Z159="Ne"</formula>
    </cfRule>
  </conditionalFormatting>
  <conditionalFormatting sqref="JU159:KI166">
    <cfRule type="expression" dxfId="169" priority="172">
      <formula>$Z159="Ne"</formula>
    </cfRule>
  </conditionalFormatting>
  <conditionalFormatting sqref="LK159:LY166">
    <cfRule type="expression" dxfId="168" priority="171">
      <formula>$Z159="Ne"</formula>
    </cfRule>
  </conditionalFormatting>
  <conditionalFormatting sqref="NA159:NO166">
    <cfRule type="expression" dxfId="167" priority="170">
      <formula>$Z159="Ne"</formula>
    </cfRule>
  </conditionalFormatting>
  <conditionalFormatting sqref="OY159:OY166">
    <cfRule type="expression" dxfId="166" priority="169">
      <formula>$OQ159="Ne"</formula>
    </cfRule>
  </conditionalFormatting>
  <conditionalFormatting sqref="M169:M176">
    <cfRule type="expression" dxfId="165" priority="164">
      <formula>$M169&gt;$E169</formula>
    </cfRule>
  </conditionalFormatting>
  <conditionalFormatting sqref="C169:C176">
    <cfRule type="expression" dxfId="164" priority="165">
      <formula>$V169=1</formula>
    </cfRule>
  </conditionalFormatting>
  <conditionalFormatting sqref="OR169:OT176">
    <cfRule type="expression" dxfId="163" priority="163">
      <formula>$OQ169="Ne"</formula>
    </cfRule>
  </conditionalFormatting>
  <conditionalFormatting sqref="AC169:AK176">
    <cfRule type="expression" dxfId="162" priority="162">
      <formula>$Z169="Ne"</formula>
    </cfRule>
  </conditionalFormatting>
  <conditionalFormatting sqref="BS169:CG176">
    <cfRule type="expression" dxfId="161" priority="161">
      <formula>$Z169="Ne"</formula>
    </cfRule>
  </conditionalFormatting>
  <conditionalFormatting sqref="DI169:DW176">
    <cfRule type="expression" dxfId="160" priority="160">
      <formula>$Z169="Ne"</formula>
    </cfRule>
  </conditionalFormatting>
  <conditionalFormatting sqref="EY169:FM176">
    <cfRule type="expression" dxfId="159" priority="159">
      <formula>$Z169="Ne"</formula>
    </cfRule>
  </conditionalFormatting>
  <conditionalFormatting sqref="GO169:HC176">
    <cfRule type="expression" dxfId="158" priority="158">
      <formula>$Z169="Ne"</formula>
    </cfRule>
  </conditionalFormatting>
  <conditionalFormatting sqref="IE169:IS176">
    <cfRule type="expression" dxfId="157" priority="157">
      <formula>$Z169="Ne"</formula>
    </cfRule>
  </conditionalFormatting>
  <conditionalFormatting sqref="JU169:KI176">
    <cfRule type="expression" dxfId="156" priority="156">
      <formula>$Z169="Ne"</formula>
    </cfRule>
  </conditionalFormatting>
  <conditionalFormatting sqref="LK169:LY176">
    <cfRule type="expression" dxfId="155" priority="155">
      <formula>$Z169="Ne"</formula>
    </cfRule>
  </conditionalFormatting>
  <conditionalFormatting sqref="NA169:NO176">
    <cfRule type="expression" dxfId="154" priority="154">
      <formula>$Z169="Ne"</formula>
    </cfRule>
  </conditionalFormatting>
  <conditionalFormatting sqref="OY169:OY176">
    <cfRule type="expression" dxfId="153" priority="153">
      <formula>$OQ169="Ne"</formula>
    </cfRule>
  </conditionalFormatting>
  <conditionalFormatting sqref="H7 H9 H11 H13 H15 H17 H19 H21 H23 H25 H27 H29 H31 H33 H35 H37 H39 H41 H43 H45 H47 H49 H51 H53 H55 H57 H59 H61 H63 H65 H67 H69 H71 H73 H75 H77 H79 H81 H83 H85 H87 H89 H91 H93 H95 H97 H99 H101 H103:H205">
    <cfRule type="expression" dxfId="152" priority="1174">
      <formula>$W7=1</formula>
    </cfRule>
    <cfRule type="cellIs" dxfId="151" priority="1175" operator="greaterThan">
      <formula>0</formula>
    </cfRule>
  </conditionalFormatting>
  <conditionalFormatting sqref="PJ7:PJ205 PN7:PN205">
    <cfRule type="cellIs" dxfId="150" priority="151" operator="greaterThan">
      <formula>0</formula>
    </cfRule>
  </conditionalFormatting>
  <conditionalFormatting sqref="PL206">
    <cfRule type="cellIs" dxfId="149" priority="150" operator="greaterThan">
      <formula>0</formula>
    </cfRule>
  </conditionalFormatting>
  <conditionalFormatting sqref="DC207">
    <cfRule type="cellIs" dxfId="148" priority="149" operator="lessThan">
      <formula>0</formula>
    </cfRule>
  </conditionalFormatting>
  <conditionalFormatting sqref="ES207">
    <cfRule type="cellIs" dxfId="147" priority="148" operator="lessThan">
      <formula>0</formula>
    </cfRule>
  </conditionalFormatting>
  <conditionalFormatting sqref="GI207">
    <cfRule type="cellIs" dxfId="146" priority="147" operator="lessThan">
      <formula>0</formula>
    </cfRule>
  </conditionalFormatting>
  <conditionalFormatting sqref="HY207">
    <cfRule type="cellIs" dxfId="145" priority="146" operator="lessThan">
      <formula>0</formula>
    </cfRule>
  </conditionalFormatting>
  <conditionalFormatting sqref="JO207">
    <cfRule type="cellIs" dxfId="144" priority="145" operator="lessThan">
      <formula>0</formula>
    </cfRule>
  </conditionalFormatting>
  <conditionalFormatting sqref="LE207">
    <cfRule type="cellIs" dxfId="143" priority="144" operator="lessThan">
      <formula>0</formula>
    </cfRule>
  </conditionalFormatting>
  <conditionalFormatting sqref="MU207">
    <cfRule type="cellIs" dxfId="142" priority="143" operator="lessThan">
      <formula>0</formula>
    </cfRule>
  </conditionalFormatting>
  <conditionalFormatting sqref="OK207">
    <cfRule type="cellIs" dxfId="141" priority="142" operator="lessThan">
      <formula>0</formula>
    </cfRule>
  </conditionalFormatting>
  <conditionalFormatting sqref="AU7:AW120">
    <cfRule type="expression" dxfId="140" priority="141">
      <formula>$Z7="Ne"</formula>
    </cfRule>
  </conditionalFormatting>
  <conditionalFormatting sqref="AU197:AW204">
    <cfRule type="expression" dxfId="139" priority="140">
      <formula>$Z197="Ne"</formula>
    </cfRule>
  </conditionalFormatting>
  <conditionalFormatting sqref="AU121:AW128">
    <cfRule type="expression" dxfId="138" priority="139">
      <formula>$Z121="Ne"</formula>
    </cfRule>
  </conditionalFormatting>
  <conditionalFormatting sqref="AU147:AW148">
    <cfRule type="expression" dxfId="137" priority="138">
      <formula>$Z147="Ne"</formula>
    </cfRule>
  </conditionalFormatting>
  <conditionalFormatting sqref="AU129:AW136">
    <cfRule type="expression" dxfId="136" priority="137">
      <formula>$Z129="Ne"</formula>
    </cfRule>
  </conditionalFormatting>
  <conditionalFormatting sqref="AU157:AW158">
    <cfRule type="expression" dxfId="135" priority="136">
      <formula>$Z157="Ne"</formula>
    </cfRule>
  </conditionalFormatting>
  <conditionalFormatting sqref="AU139:AW146">
    <cfRule type="expression" dxfId="134" priority="135">
      <formula>$Z139="Ne"</formula>
    </cfRule>
  </conditionalFormatting>
  <conditionalFormatting sqref="AU149:AW156">
    <cfRule type="expression" dxfId="133" priority="134">
      <formula>$Z149="Ne"</formula>
    </cfRule>
  </conditionalFormatting>
  <conditionalFormatting sqref="AU179:AW186">
    <cfRule type="expression" dxfId="132" priority="133">
      <formula>$Z179="Ne"</formula>
    </cfRule>
  </conditionalFormatting>
  <conditionalFormatting sqref="AU159:AW166">
    <cfRule type="expression" dxfId="131" priority="132">
      <formula>$Z159="Ne"</formula>
    </cfRule>
  </conditionalFormatting>
  <conditionalFormatting sqref="AU169:AW176">
    <cfRule type="expression" dxfId="130" priority="131">
      <formula>$Z169="Ne"</formula>
    </cfRule>
  </conditionalFormatting>
  <conditionalFormatting sqref="AL7:AN120">
    <cfRule type="expression" dxfId="129" priority="130">
      <formula>$Z7="Ne"</formula>
    </cfRule>
  </conditionalFormatting>
  <conditionalFormatting sqref="AL197:AN204">
    <cfRule type="expression" dxfId="128" priority="129">
      <formula>$Z197="Ne"</formula>
    </cfRule>
  </conditionalFormatting>
  <conditionalFormatting sqref="AL121:AN128">
    <cfRule type="expression" dxfId="127" priority="128">
      <formula>$Z121="Ne"</formula>
    </cfRule>
  </conditionalFormatting>
  <conditionalFormatting sqref="AL147:AN148">
    <cfRule type="expression" dxfId="126" priority="127">
      <formula>$Z147="Ne"</formula>
    </cfRule>
  </conditionalFormatting>
  <conditionalFormatting sqref="AL129:AN136">
    <cfRule type="expression" dxfId="125" priority="126">
      <formula>$Z129="Ne"</formula>
    </cfRule>
  </conditionalFormatting>
  <conditionalFormatting sqref="AL157:AN158">
    <cfRule type="expression" dxfId="124" priority="125">
      <formula>$Z157="Ne"</formula>
    </cfRule>
  </conditionalFormatting>
  <conditionalFormatting sqref="AL139:AN146">
    <cfRule type="expression" dxfId="123" priority="124">
      <formula>$Z139="Ne"</formula>
    </cfRule>
  </conditionalFormatting>
  <conditionalFormatting sqref="AL149:AN156">
    <cfRule type="expression" dxfId="122" priority="123">
      <formula>$Z149="Ne"</formula>
    </cfRule>
  </conditionalFormatting>
  <conditionalFormatting sqref="AL179:AN186">
    <cfRule type="expression" dxfId="121" priority="122">
      <formula>$Z179="Ne"</formula>
    </cfRule>
  </conditionalFormatting>
  <conditionalFormatting sqref="AL159:AN166">
    <cfRule type="expression" dxfId="120" priority="121">
      <formula>$Z159="Ne"</formula>
    </cfRule>
  </conditionalFormatting>
  <conditionalFormatting sqref="AL169:AN176">
    <cfRule type="expression" dxfId="119" priority="120">
      <formula>$Z169="Ne"</formula>
    </cfRule>
  </conditionalFormatting>
  <conditionalFormatting sqref="AR7:AT120">
    <cfRule type="expression" dxfId="118" priority="119">
      <formula>$Z7="Ne"</formula>
    </cfRule>
  </conditionalFormatting>
  <conditionalFormatting sqref="AR197:AT204">
    <cfRule type="expression" dxfId="117" priority="118">
      <formula>$Z197="Ne"</formula>
    </cfRule>
  </conditionalFormatting>
  <conditionalFormatting sqref="AR121:AT128">
    <cfRule type="expression" dxfId="116" priority="117">
      <formula>$Z121="Ne"</formula>
    </cfRule>
  </conditionalFormatting>
  <conditionalFormatting sqref="AR147:AT148">
    <cfRule type="expression" dxfId="115" priority="116">
      <formula>$Z147="Ne"</formula>
    </cfRule>
  </conditionalFormatting>
  <conditionalFormatting sqref="AR129:AT136">
    <cfRule type="expression" dxfId="114" priority="115">
      <formula>$Z129="Ne"</formula>
    </cfRule>
  </conditionalFormatting>
  <conditionalFormatting sqref="AR157:AT158">
    <cfRule type="expression" dxfId="113" priority="114">
      <formula>$Z157="Ne"</formula>
    </cfRule>
  </conditionalFormatting>
  <conditionalFormatting sqref="AR139:AT146">
    <cfRule type="expression" dxfId="112" priority="113">
      <formula>$Z139="Ne"</formula>
    </cfRule>
  </conditionalFormatting>
  <conditionalFormatting sqref="AR149:AT156">
    <cfRule type="expression" dxfId="111" priority="112">
      <formula>$Z149="Ne"</formula>
    </cfRule>
  </conditionalFormatting>
  <conditionalFormatting sqref="AR179:AT186">
    <cfRule type="expression" dxfId="110" priority="111">
      <formula>$Z179="Ne"</formula>
    </cfRule>
  </conditionalFormatting>
  <conditionalFormatting sqref="AR159:AT166">
    <cfRule type="expression" dxfId="109" priority="110">
      <formula>$Z159="Ne"</formula>
    </cfRule>
  </conditionalFormatting>
  <conditionalFormatting sqref="AR169:AT176">
    <cfRule type="expression" dxfId="108" priority="109">
      <formula>$Z169="Ne"</formula>
    </cfRule>
  </conditionalFormatting>
  <conditionalFormatting sqref="AO7:AQ120">
    <cfRule type="expression" dxfId="107" priority="108">
      <formula>$Z7="Ne"</formula>
    </cfRule>
  </conditionalFormatting>
  <conditionalFormatting sqref="AO197:AQ204">
    <cfRule type="expression" dxfId="106" priority="107">
      <formula>$Z197="Ne"</formula>
    </cfRule>
  </conditionalFormatting>
  <conditionalFormatting sqref="AO121:AQ128">
    <cfRule type="expression" dxfId="105" priority="106">
      <formula>$Z121="Ne"</formula>
    </cfRule>
  </conditionalFormatting>
  <conditionalFormatting sqref="AO147:AQ148">
    <cfRule type="expression" dxfId="104" priority="105">
      <formula>$Z147="Ne"</formula>
    </cfRule>
  </conditionalFormatting>
  <conditionalFormatting sqref="AO129:AQ136">
    <cfRule type="expression" dxfId="103" priority="104">
      <formula>$Z129="Ne"</formula>
    </cfRule>
  </conditionalFormatting>
  <conditionalFormatting sqref="AO157:AQ158">
    <cfRule type="expression" dxfId="102" priority="103">
      <formula>$Z157="Ne"</formula>
    </cfRule>
  </conditionalFormatting>
  <conditionalFormatting sqref="AO139:AQ146">
    <cfRule type="expression" dxfId="101" priority="102">
      <formula>$Z139="Ne"</formula>
    </cfRule>
  </conditionalFormatting>
  <conditionalFormatting sqref="AO149:AQ156">
    <cfRule type="expression" dxfId="100" priority="101">
      <formula>$Z149="Ne"</formula>
    </cfRule>
  </conditionalFormatting>
  <conditionalFormatting sqref="AO179:AQ186">
    <cfRule type="expression" dxfId="99" priority="100">
      <formula>$Z179="Ne"</formula>
    </cfRule>
  </conditionalFormatting>
  <conditionalFormatting sqref="AO159:AQ166">
    <cfRule type="expression" dxfId="98" priority="99">
      <formula>$Z159="Ne"</formula>
    </cfRule>
  </conditionalFormatting>
  <conditionalFormatting sqref="AO169:AQ176">
    <cfRule type="expression" dxfId="97" priority="98">
      <formula>$Z169="Ne"</formula>
    </cfRule>
  </conditionalFormatting>
  <conditionalFormatting sqref="CH205:CS205">
    <cfRule type="expression" dxfId="96" priority="97">
      <formula>$Z205="Ne"</formula>
    </cfRule>
  </conditionalFormatting>
  <conditionalFormatting sqref="CH7:CS120">
    <cfRule type="expression" dxfId="95" priority="96">
      <formula>$Z7="Ne"</formula>
    </cfRule>
  </conditionalFormatting>
  <conditionalFormatting sqref="CH197:CS204">
    <cfRule type="expression" dxfId="94" priority="95">
      <formula>$Z197="Ne"</formula>
    </cfRule>
  </conditionalFormatting>
  <conditionalFormatting sqref="CH121:CS128">
    <cfRule type="expression" dxfId="93" priority="94">
      <formula>$Z121="Ne"</formula>
    </cfRule>
  </conditionalFormatting>
  <conditionalFormatting sqref="CH147:CS148">
    <cfRule type="expression" dxfId="92" priority="93">
      <formula>$Z147="Ne"</formula>
    </cfRule>
  </conditionalFormatting>
  <conditionalFormatting sqref="CH129:CS136">
    <cfRule type="expression" dxfId="91" priority="92">
      <formula>$Z129="Ne"</formula>
    </cfRule>
  </conditionalFormatting>
  <conditionalFormatting sqref="CH157:CS158">
    <cfRule type="expression" dxfId="90" priority="91">
      <formula>$Z157="Ne"</formula>
    </cfRule>
  </conditionalFormatting>
  <conditionalFormatting sqref="CH139:CS146">
    <cfRule type="expression" dxfId="89" priority="90">
      <formula>$Z139="Ne"</formula>
    </cfRule>
  </conditionalFormatting>
  <conditionalFormatting sqref="CH149:CS156">
    <cfRule type="expression" dxfId="88" priority="89">
      <formula>$Z149="Ne"</formula>
    </cfRule>
  </conditionalFormatting>
  <conditionalFormatting sqref="CH179:CS186">
    <cfRule type="expression" dxfId="87" priority="88">
      <formula>$Z179="Ne"</formula>
    </cfRule>
  </conditionalFormatting>
  <conditionalFormatting sqref="CH159:CS166">
    <cfRule type="expression" dxfId="86" priority="87">
      <formula>$Z159="Ne"</formula>
    </cfRule>
  </conditionalFormatting>
  <conditionalFormatting sqref="CH169:CS176">
    <cfRule type="expression" dxfId="85" priority="86">
      <formula>$Z169="Ne"</formula>
    </cfRule>
  </conditionalFormatting>
  <conditionalFormatting sqref="DX205:EI205">
    <cfRule type="expression" dxfId="84" priority="85">
      <formula>$Z205="Ne"</formula>
    </cfRule>
  </conditionalFormatting>
  <conditionalFormatting sqref="DX7:EI120">
    <cfRule type="expression" dxfId="83" priority="84">
      <formula>$Z7="Ne"</formula>
    </cfRule>
  </conditionalFormatting>
  <conditionalFormatting sqref="DX197:EI204">
    <cfRule type="expression" dxfId="82" priority="83">
      <formula>$Z197="Ne"</formula>
    </cfRule>
  </conditionalFormatting>
  <conditionalFormatting sqref="DX121:EI128">
    <cfRule type="expression" dxfId="81" priority="82">
      <formula>$Z121="Ne"</formula>
    </cfRule>
  </conditionalFormatting>
  <conditionalFormatting sqref="DX147:EI148">
    <cfRule type="expression" dxfId="80" priority="81">
      <formula>$Z147="Ne"</formula>
    </cfRule>
  </conditionalFormatting>
  <conditionalFormatting sqref="DX129:EI136">
    <cfRule type="expression" dxfId="79" priority="80">
      <formula>$Z129="Ne"</formula>
    </cfRule>
  </conditionalFormatting>
  <conditionalFormatting sqref="DX157:EI158">
    <cfRule type="expression" dxfId="78" priority="79">
      <formula>$Z157="Ne"</formula>
    </cfRule>
  </conditionalFormatting>
  <conditionalFormatting sqref="DX139:EI146">
    <cfRule type="expression" dxfId="77" priority="78">
      <formula>$Z139="Ne"</formula>
    </cfRule>
  </conditionalFormatting>
  <conditionalFormatting sqref="DX149:EI156">
    <cfRule type="expression" dxfId="76" priority="77">
      <formula>$Z149="Ne"</formula>
    </cfRule>
  </conditionalFormatting>
  <conditionalFormatting sqref="DX179:EI186">
    <cfRule type="expression" dxfId="75" priority="76">
      <formula>$Z179="Ne"</formula>
    </cfRule>
  </conditionalFormatting>
  <conditionalFormatting sqref="DX159:EI166">
    <cfRule type="expression" dxfId="74" priority="75">
      <formula>$Z159="Ne"</formula>
    </cfRule>
  </conditionalFormatting>
  <conditionalFormatting sqref="DX169:EI176">
    <cfRule type="expression" dxfId="73" priority="74">
      <formula>$Z169="Ne"</formula>
    </cfRule>
  </conditionalFormatting>
  <conditionalFormatting sqref="FN205:FY205">
    <cfRule type="expression" dxfId="72" priority="73">
      <formula>$Z205="Ne"</formula>
    </cfRule>
  </conditionalFormatting>
  <conditionalFormatting sqref="FN7:FY120">
    <cfRule type="expression" dxfId="71" priority="72">
      <formula>$Z7="Ne"</formula>
    </cfRule>
  </conditionalFormatting>
  <conditionalFormatting sqref="FN197:FY204">
    <cfRule type="expression" dxfId="70" priority="71">
      <formula>$Z197="Ne"</formula>
    </cfRule>
  </conditionalFormatting>
  <conditionalFormatting sqref="FN121:FY128">
    <cfRule type="expression" dxfId="69" priority="70">
      <formula>$Z121="Ne"</formula>
    </cfRule>
  </conditionalFormatting>
  <conditionalFormatting sqref="FN147:FY148">
    <cfRule type="expression" dxfId="68" priority="69">
      <formula>$Z147="Ne"</formula>
    </cfRule>
  </conditionalFormatting>
  <conditionalFormatting sqref="FN129:FY136">
    <cfRule type="expression" dxfId="67" priority="68">
      <formula>$Z129="Ne"</formula>
    </cfRule>
  </conditionalFormatting>
  <conditionalFormatting sqref="FN157:FY158">
    <cfRule type="expression" dxfId="66" priority="67">
      <formula>$Z157="Ne"</formula>
    </cfRule>
  </conditionalFormatting>
  <conditionalFormatting sqref="FN139:FY146">
    <cfRule type="expression" dxfId="65" priority="66">
      <formula>$Z139="Ne"</formula>
    </cfRule>
  </conditionalFormatting>
  <conditionalFormatting sqref="FN149:FY156">
    <cfRule type="expression" dxfId="64" priority="65">
      <formula>$Z149="Ne"</formula>
    </cfRule>
  </conditionalFormatting>
  <conditionalFormatting sqref="FN179:FY186">
    <cfRule type="expression" dxfId="63" priority="64">
      <formula>$Z179="Ne"</formula>
    </cfRule>
  </conditionalFormatting>
  <conditionalFormatting sqref="FN159:FY166">
    <cfRule type="expression" dxfId="62" priority="63">
      <formula>$Z159="Ne"</formula>
    </cfRule>
  </conditionalFormatting>
  <conditionalFormatting sqref="FN169:FY176">
    <cfRule type="expression" dxfId="61" priority="62">
      <formula>$Z169="Ne"</formula>
    </cfRule>
  </conditionalFormatting>
  <conditionalFormatting sqref="HD205:HO205">
    <cfRule type="expression" dxfId="60" priority="61">
      <formula>$Z205="Ne"</formula>
    </cfRule>
  </conditionalFormatting>
  <conditionalFormatting sqref="HD7:HO120">
    <cfRule type="expression" dxfId="59" priority="60">
      <formula>$Z7="Ne"</formula>
    </cfRule>
  </conditionalFormatting>
  <conditionalFormatting sqref="HD197:HO204">
    <cfRule type="expression" dxfId="58" priority="59">
      <formula>$Z197="Ne"</formula>
    </cfRule>
  </conditionalFormatting>
  <conditionalFormatting sqref="HD121:HO128">
    <cfRule type="expression" dxfId="57" priority="58">
      <formula>$Z121="Ne"</formula>
    </cfRule>
  </conditionalFormatting>
  <conditionalFormatting sqref="HD147:HO148">
    <cfRule type="expression" dxfId="56" priority="57">
      <formula>$Z147="Ne"</formula>
    </cfRule>
  </conditionalFormatting>
  <conditionalFormatting sqref="HD129:HO136">
    <cfRule type="expression" dxfId="55" priority="56">
      <formula>$Z129="Ne"</formula>
    </cfRule>
  </conditionalFormatting>
  <conditionalFormatting sqref="HD157:HO158">
    <cfRule type="expression" dxfId="54" priority="55">
      <formula>$Z157="Ne"</formula>
    </cfRule>
  </conditionalFormatting>
  <conditionalFormatting sqref="HD139:HO146">
    <cfRule type="expression" dxfId="53" priority="54">
      <formula>$Z139="Ne"</formula>
    </cfRule>
  </conditionalFormatting>
  <conditionalFormatting sqref="HD149:HO156">
    <cfRule type="expression" dxfId="52" priority="53">
      <formula>$Z149="Ne"</formula>
    </cfRule>
  </conditionalFormatting>
  <conditionalFormatting sqref="HD179:HO186">
    <cfRule type="expression" dxfId="51" priority="52">
      <formula>$Z179="Ne"</formula>
    </cfRule>
  </conditionalFormatting>
  <conditionalFormatting sqref="HD159:HO166">
    <cfRule type="expression" dxfId="50" priority="51">
      <formula>$Z159="Ne"</formula>
    </cfRule>
  </conditionalFormatting>
  <conditionalFormatting sqref="HD169:HO176">
    <cfRule type="expression" dxfId="49" priority="50">
      <formula>$Z169="Ne"</formula>
    </cfRule>
  </conditionalFormatting>
  <conditionalFormatting sqref="IT205:JE205">
    <cfRule type="expression" dxfId="48" priority="49">
      <formula>$Z205="Ne"</formula>
    </cfRule>
  </conditionalFormatting>
  <conditionalFormatting sqref="IT7:JE120">
    <cfRule type="expression" dxfId="47" priority="48">
      <formula>$Z7="Ne"</formula>
    </cfRule>
  </conditionalFormatting>
  <conditionalFormatting sqref="IT197:JE204">
    <cfRule type="expression" dxfId="46" priority="47">
      <formula>$Z197="Ne"</formula>
    </cfRule>
  </conditionalFormatting>
  <conditionalFormatting sqref="IT121:JE128">
    <cfRule type="expression" dxfId="45" priority="46">
      <formula>$Z121="Ne"</formula>
    </cfRule>
  </conditionalFormatting>
  <conditionalFormatting sqref="IT147:JE148">
    <cfRule type="expression" dxfId="44" priority="45">
      <formula>$Z147="Ne"</formula>
    </cfRule>
  </conditionalFormatting>
  <conditionalFormatting sqref="IT129:JE136">
    <cfRule type="expression" dxfId="43" priority="44">
      <formula>$Z129="Ne"</formula>
    </cfRule>
  </conditionalFormatting>
  <conditionalFormatting sqref="IT157:JE158">
    <cfRule type="expression" dxfId="42" priority="43">
      <formula>$Z157="Ne"</formula>
    </cfRule>
  </conditionalFormatting>
  <conditionalFormatting sqref="IT139:JE146">
    <cfRule type="expression" dxfId="41" priority="42">
      <formula>$Z139="Ne"</formula>
    </cfRule>
  </conditionalFormatting>
  <conditionalFormatting sqref="IT149:JE156">
    <cfRule type="expression" dxfId="40" priority="41">
      <formula>$Z149="Ne"</formula>
    </cfRule>
  </conditionalFormatting>
  <conditionalFormatting sqref="IT179:JE186">
    <cfRule type="expression" dxfId="39" priority="40">
      <formula>$Z179="Ne"</formula>
    </cfRule>
  </conditionalFormatting>
  <conditionalFormatting sqref="IT159:JE166">
    <cfRule type="expression" dxfId="38" priority="39">
      <formula>$Z159="Ne"</formula>
    </cfRule>
  </conditionalFormatting>
  <conditionalFormatting sqref="IT169:JE176">
    <cfRule type="expression" dxfId="37" priority="38">
      <formula>$Z169="Ne"</formula>
    </cfRule>
  </conditionalFormatting>
  <conditionalFormatting sqref="KJ205:KU205">
    <cfRule type="expression" dxfId="36" priority="37">
      <formula>$Z205="Ne"</formula>
    </cfRule>
  </conditionalFormatting>
  <conditionalFormatting sqref="KJ7:KU120">
    <cfRule type="expression" dxfId="35" priority="36">
      <formula>$Z7="Ne"</formula>
    </cfRule>
  </conditionalFormatting>
  <conditionalFormatting sqref="KJ197:KU204">
    <cfRule type="expression" dxfId="34" priority="35">
      <formula>$Z197="Ne"</formula>
    </cfRule>
  </conditionalFormatting>
  <conditionalFormatting sqref="KJ121:KU128">
    <cfRule type="expression" dxfId="33" priority="34">
      <formula>$Z121="Ne"</formula>
    </cfRule>
  </conditionalFormatting>
  <conditionalFormatting sqref="KJ147:KU148">
    <cfRule type="expression" dxfId="32" priority="33">
      <formula>$Z147="Ne"</formula>
    </cfRule>
  </conditionalFormatting>
  <conditionalFormatting sqref="KJ129:KU136">
    <cfRule type="expression" dxfId="31" priority="32">
      <formula>$Z129="Ne"</formula>
    </cfRule>
  </conditionalFormatting>
  <conditionalFormatting sqref="KJ157:KU158">
    <cfRule type="expression" dxfId="30" priority="31">
      <formula>$Z157="Ne"</formula>
    </cfRule>
  </conditionalFormatting>
  <conditionalFormatting sqref="KJ139:KU146">
    <cfRule type="expression" dxfId="29" priority="30">
      <formula>$Z139="Ne"</formula>
    </cfRule>
  </conditionalFormatting>
  <conditionalFormatting sqref="KJ149:KU156">
    <cfRule type="expression" dxfId="28" priority="29">
      <formula>$Z149="Ne"</formula>
    </cfRule>
  </conditionalFormatting>
  <conditionalFormatting sqref="KJ179:KU186">
    <cfRule type="expression" dxfId="27" priority="28">
      <formula>$Z179="Ne"</formula>
    </cfRule>
  </conditionalFormatting>
  <conditionalFormatting sqref="KJ159:KU166">
    <cfRule type="expression" dxfId="26" priority="27">
      <formula>$Z159="Ne"</formula>
    </cfRule>
  </conditionalFormatting>
  <conditionalFormatting sqref="KJ169:KU176">
    <cfRule type="expression" dxfId="25" priority="26">
      <formula>$Z169="Ne"</formula>
    </cfRule>
  </conditionalFormatting>
  <conditionalFormatting sqref="LZ205:MK205">
    <cfRule type="expression" dxfId="24" priority="25">
      <formula>$Z205="Ne"</formula>
    </cfRule>
  </conditionalFormatting>
  <conditionalFormatting sqref="LZ7:MK120">
    <cfRule type="expression" dxfId="23" priority="24">
      <formula>$Z7="Ne"</formula>
    </cfRule>
  </conditionalFormatting>
  <conditionalFormatting sqref="LZ197:MK204">
    <cfRule type="expression" dxfId="22" priority="23">
      <formula>$Z197="Ne"</formula>
    </cfRule>
  </conditionalFormatting>
  <conditionalFormatting sqref="LZ121:MK128">
    <cfRule type="expression" dxfId="21" priority="22">
      <formula>$Z121="Ne"</formula>
    </cfRule>
  </conditionalFormatting>
  <conditionalFormatting sqref="LZ147:MK148">
    <cfRule type="expression" dxfId="20" priority="21">
      <formula>$Z147="Ne"</formula>
    </cfRule>
  </conditionalFormatting>
  <conditionalFormatting sqref="LZ129:MK136">
    <cfRule type="expression" dxfId="19" priority="20">
      <formula>$Z129="Ne"</formula>
    </cfRule>
  </conditionalFormatting>
  <conditionalFormatting sqref="LZ157:MK158">
    <cfRule type="expression" dxfId="18" priority="19">
      <formula>$Z157="Ne"</formula>
    </cfRule>
  </conditionalFormatting>
  <conditionalFormatting sqref="LZ139:MK146">
    <cfRule type="expression" dxfId="17" priority="18">
      <formula>$Z139="Ne"</formula>
    </cfRule>
  </conditionalFormatting>
  <conditionalFormatting sqref="LZ149:MK156">
    <cfRule type="expression" dxfId="16" priority="17">
      <formula>$Z149="Ne"</formula>
    </cfRule>
  </conditionalFormatting>
  <conditionalFormatting sqref="LZ179:MK186">
    <cfRule type="expression" dxfId="15" priority="16">
      <formula>$Z179="Ne"</formula>
    </cfRule>
  </conditionalFormatting>
  <conditionalFormatting sqref="LZ159:MK166">
    <cfRule type="expression" dxfId="14" priority="15">
      <formula>$Z159="Ne"</formula>
    </cfRule>
  </conditionalFormatting>
  <conditionalFormatting sqref="LZ169:MK176">
    <cfRule type="expression" dxfId="13" priority="14">
      <formula>$Z169="Ne"</formula>
    </cfRule>
  </conditionalFormatting>
  <conditionalFormatting sqref="NP205:OA205">
    <cfRule type="expression" dxfId="12" priority="13">
      <formula>$Z205="Ne"</formula>
    </cfRule>
  </conditionalFormatting>
  <conditionalFormatting sqref="NP7:OA120">
    <cfRule type="expression" dxfId="11" priority="12">
      <formula>$Z7="Ne"</formula>
    </cfRule>
  </conditionalFormatting>
  <conditionalFormatting sqref="NP197:OA204">
    <cfRule type="expression" dxfId="10" priority="11">
      <formula>$Z197="Ne"</formula>
    </cfRule>
  </conditionalFormatting>
  <conditionalFormatting sqref="NP121:OA128">
    <cfRule type="expression" dxfId="9" priority="10">
      <formula>$Z121="Ne"</formula>
    </cfRule>
  </conditionalFormatting>
  <conditionalFormatting sqref="NP147:OA148">
    <cfRule type="expression" dxfId="8" priority="9">
      <formula>$Z147="Ne"</formula>
    </cfRule>
  </conditionalFormatting>
  <conditionalFormatting sqref="NP129:OA136">
    <cfRule type="expression" dxfId="7" priority="8">
      <formula>$Z129="Ne"</formula>
    </cfRule>
  </conditionalFormatting>
  <conditionalFormatting sqref="NP157:OA158">
    <cfRule type="expression" dxfId="6" priority="7">
      <formula>$Z157="Ne"</formula>
    </cfRule>
  </conditionalFormatting>
  <conditionalFormatting sqref="NP139:OA146">
    <cfRule type="expression" dxfId="5" priority="6">
      <formula>$Z139="Ne"</formula>
    </cfRule>
  </conditionalFormatting>
  <conditionalFormatting sqref="NP149:OA156">
    <cfRule type="expression" dxfId="4" priority="5">
      <formula>$Z149="Ne"</formula>
    </cfRule>
  </conditionalFormatting>
  <conditionalFormatting sqref="NP179:OA186">
    <cfRule type="expression" dxfId="3" priority="4">
      <formula>$Z179="Ne"</formula>
    </cfRule>
  </conditionalFormatting>
  <conditionalFormatting sqref="NP159:OA166">
    <cfRule type="expression" dxfId="2" priority="3">
      <formula>$Z159="Ne"</formula>
    </cfRule>
  </conditionalFormatting>
  <conditionalFormatting sqref="NP169:OA176">
    <cfRule type="expression" dxfId="1" priority="2">
      <formula>$Z169="Ne"</formula>
    </cfRule>
  </conditionalFormatting>
  <conditionalFormatting sqref="BM7:BM205">
    <cfRule type="cellIs" dxfId="0" priority="1" operator="lessThan">
      <formula>0</formula>
    </cfRule>
  </conditionalFormatting>
  <dataValidations xWindow="678" yWindow="432" count="14">
    <dataValidation type="list" allowBlank="1" showInputMessage="1" showErrorMessage="1" error="vyberte ze seznamu" sqref="L7:L205">
      <formula1>rodina</formula1>
    </dataValidation>
    <dataValidation type="whole" allowBlank="1" showErrorMessage="1" error="vyplňte hodnotu 6 - 24" sqref="F104 F8 F10 F12 F14 F16 F18 F20 F22 F24 F26 F28 F30 F32 F34 F36 F38 F40 F42 F44 F46 F48 F50 F52 F54 F56 F58 F60 F62 F64 F66 F68 F70 F72 F74 F76 F78 F80 F82 F84 F86 F88 F90 F92 F94 F96 F98 F100 F102 F106 F108 F110 F112 F114 F116 F118 F196 F204 F198 F200 F202 F126 F120 F122 F124 F190 F192 F194 F130 F128 F132 F134 F136 F188 F144 F138 F146 F140 F142 F152 F148 F154 F156 F150 F180 F178 F182 F184 F186 F166 F158 F160 F162 F164 F174 F168 F176 F170 F172">
      <formula1>6</formula1>
      <formula2>24</formula2>
    </dataValidation>
    <dataValidation type="list" allowBlank="1" showInputMessage="1" showErrorMessage="1" error="vyberte zemi ze seznamu" sqref="G8 G10 G12 G14 G16 G18 G20 G22 G24 G26 G28 G30 G32 G34 G36 G38 G40 G42 G44 G46 G48 G50 G52 G54 G56 G58 G60 G62 G64 G66 G68 G70 G72 G74 G76 G78 G80 G82 G84 G86 G88 G90 G92 G94 G96 G98 G100 G102 G104 G106 G108 G110 G112 G114 G116 G118 G204 G126 G196 G198 G200 G202 G120 G190 G122 G124 G188 G192 G194 G130 G128 G132 G134 G136 G144 G180 G166 G152 G138 G146 G140 G142 G148 G154 G156 G150 G178 G182 G184 G186 G158 G160 G162 G164 G168 G176 G170 G172 G174">
      <formula1>sloucene</formula1>
    </dataValidation>
    <dataValidation type="whole" allowBlank="1" showInputMessage="1" showErrorMessage="1" error="číslo od 0 do 24" sqref="M7:M205">
      <formula1>0</formula1>
      <formula2>24</formula2>
    </dataValidation>
    <dataValidation type="list" allowBlank="1" showInputMessage="1" showErrorMessage="1" error="vyberte zemi ze seznamu" sqref="G7 G9 G11 G13 G15 G17 G19 G21 G23 G25 G27 G29 G31 G33 G35 G37 G39 G41 G43 G45 G47 G49 G51 G53 G55 G57 G59 G61 G63 G65 G67 G69 G71 G73 G75 G77 G79 G81 G83 G85 G87 G89 G91 G93 G95 G97 G99 G101 G103 G105 G107 G109 G111 G113 G115 G117 G119 G137 G195 G205 G197 G199 G201 G203 G121 G123 G125 G127 G147 G189 G191 G193 G129 G131 G133 G135 G157 G167 G177 G187 G139 G141 G143 G145 G149 G151 G153 G155 G179 G181 G183 G185 G159 G161 G163 G165 G169 G171 G173 G175">
      <formula1>země</formula1>
    </dataValidation>
    <dataValidation type="decimal" allowBlank="1" showInputMessage="1" showErrorMessage="1" error="korekční koeficient musí být kladné číslo" sqref="H103 H9 H11 H13 H15 H17 H19 H21 H23 H25 H27 H29 H31 H33 H35 H37 H39 H41 H43 H45 H47 H49 H51 H53 H55 H57 H59 H61 H63 H65 H67 H69 H71 H73 H75 H77 H79 H81 H83 H85 H87 H89 H91 H93 H95 H97 H99 H101 H105 H107 H109 H111 H113 H115 H117 H119 H137 H195 H205 H197 H199 H201 H203 H121 H123 H125 H127 H147 H189 H191 H193 H129 H131 H133 H135 H157 H167 H177 H187 H139 H141 H143 H145 H149 H151 H153 H155 H179 H181 H183 H185 H159 H161 H163 H165 H169 H171 H173 H175">
      <formula1>0.0001</formula1>
      <formula2>2</formula2>
    </dataValidation>
    <dataValidation type="decimal" allowBlank="1" showInputMessage="1" showErrorMessage="1" error="korekční koeficient vyplňujte jen u &quot;jiné země&quot;, jinak musí být pole prázdné" sqref="H7">
      <formula1>0.0001</formula1>
      <formula2>2</formula2>
    </dataValidation>
    <dataValidation type="decimal" allowBlank="1" showErrorMessage="1" error="vyplňte hodnotu 0,5 - 1" sqref="F7 F9 F11 F13 F15 F17 F19 F21 F23 F25 F27 F29 F31 F33 F35 F37 F39 F41 F43 F45 F47 F49 F51 F53 F55 F57 F59 F61 F63 F65 F67 F69 F71 F73 F75 F77 F79 F81 F83 F85 F87 F89 F91 F93 F95 F97 F99 F101 F103 F105 F107 F109 F111 F113 F115 F117 F119 F137 F195 F205 F197 F199 F201 F203 F121 F123 F125 F127 F147 F189 F191 F193 F129 F131 F133 F135 F157 F167 F177 F187 F139 F141 F143 F145 F149 F151 F153 F155 F179 F181 F183 F185 F159 F161 F163 F165 F169 F171 F173 F175">
      <formula1>0.5</formula1>
      <formula2>1</formula2>
    </dataValidation>
    <dataValidation type="list" allowBlank="1" showInputMessage="1" showErrorMessage="1" sqref="AA7:AA105 KF7:KF205 LV7:LV205 MN7:MN205 AH7:AH205 CD7:CD205 DT7:DT205 FJ7:FJ205 GZ7:GZ205 IP7:IP205 LS7:LS205 LP7:LP205 LM7:LM205 MT7:MT205 KU7:KU205 MQ7:MQ205 CV7:CV205 Z7:Z205 OG7:OG205 AZ7:AZ205 BC7:BC205 BF7:BF205 BI7:BI205 AE7:AE205 BL7:BL205 CA7:CA205 BX7:BX205 BU7:BU205 DB7:DB205 AQ7:AQ205 CY7:CY205 OQ7:OQ205 EL7:EL205 DQ7:DQ205 DN7:DN205 DK7:DK205 ER7:ER205 CS7:CS205 EO7:EO205 GB7:GB205 FG7:FG205 FD7:FD205 FA7:FA205 GH7:GH205 EI7:EI205 GE7:GE205 HR7:HR205 GW7:GW205 GT7:GT205 GQ7:GQ205 HX7:HX205 FY7:FY205 HU7:HU205 JH7:JH205 IM7:IM205 IJ7:IJ205 IG7:IG205 JN7:JN205 HO7:HO205 JK7:JK205 KX7:KX205 KC7:KC205 JZ7:JZ205 JW7:JW205 LD7:LD205 JE7:JE205 LA7:LA205 NL7:NL205 OD7:OD205 NI7:NI205 NF7:NF205 NC7:NC205 OJ7:OJ205 MK7:MK205 AW7:AW205 AK7:AK205 AT7:AT205 AN7:AN205 CG7:CG205 CP7:CP205 CM7:CM205 CJ7:CJ205 DW7:DW205 EF7:EF205 EC7:EC205 DZ7:DZ205 FM7:FM205 FV7:FV205 FS7:FS205 FP7:FP205 HC7:HC205 HL7:HL205 HI7:HI205 HF7:HF205 IS7:IS205 JB7:JB205 IY7:IY205 IV7:IV205 KI7:KI205 KR7:KR205 KO7:KO205 KL7:KL205 LY7:LY205 MH7:MH205 ME7:ME205 MB7:MB205 NO7:NO205 NX7:NX205 NU7:NU205 NR7:NR205 OA7:OA205">
      <formula1>"Ano,Ne"</formula1>
    </dataValidation>
    <dataValidation type="list" allowBlank="1" showInputMessage="1" showErrorMessage="1" errorTitle="Překročen fond pracovní doby" sqref="OT7:OT205">
      <formula1>"Ano,Ne"</formula1>
    </dataValidation>
    <dataValidation type="list" allowBlank="1" showInputMessage="1" showErrorMessage="1" sqref="OY7:OY205">
      <formula1>"1. ZoR,2. ZoR,3. ZoR,4. ZoR,5. ZoR,6. ZoR,7. ZoR,8. ZoR,9. ZoR"</formula1>
    </dataValidation>
    <dataValidation type="whole" allowBlank="1" showInputMessage="1" showErrorMessage="1" errorTitle="Překročen fond pracovní doby" sqref="OS7:OS205">
      <formula1>0</formula1>
      <formula2>OR$7</formula2>
    </dataValidation>
    <dataValidation type="whole" allowBlank="1" showInputMessage="1" showErrorMessage="1" errorTitle="Překročen fond pracovní doby" sqref="AG7:AG205 OI7:OI205 NB7:NB205 NE7:NE205 NH7:NH205 NK7:NK205 NN7:NN205 OC7:OC205 OF7:OF205 MS7:MS205 LL7:LL205 LO7:LO205 LR7:LR205 LU7:LU205 LX7:LX205 MM7:MM205 MP7:MP205 LC7:LC205 JV7:JV205 JY7:JY205 KB7:KB205 KE7:KE205 KH7:KH205 KW7:KW205 KZ7:KZ205 JM7:JM205 IF7:IF205 II7:II205 IL7:IL205 IO7:IO205 IR7:IR205 JG7:JG205 JJ7:JJ205 HW7:HW205 GP7:GP205 GS7:GS205 GV7:GV205 GY7:GY205 HB7:HB205 HQ7:HQ205 HT7:HT205 GG7:GG205 EZ7:EZ205 FC7:FC205 FF7:FF205 FI7:FI205 FL7:FL205 GA7:GA205 GD7:GD205 EQ7:EQ205 DJ7:DJ205 DM7:DM205 DP7:DP205 DS7:DS205 DV7:DV205 EK7:EK205 EN7:EN205 DA7:DA205 BT7:BT205 BW7:BW205 BZ7:BZ205 CC7:CC205 CF7:CF205 CU7:CU205 CX7:CX205 AD7:AD205 BK7:BK205 BH7:BH205 BE7:BE205 BB7:BB205 AY7:AY205 AJ7:AJ205 AV7:AV205 AM7:AM205 AS7:AS205 AP7:AP205 CI7:CI205 CL7:CL205 CO7:CO205 CR7:CR205 DY7:DY205 EB7:EB205 EE7:EE205 EH7:EH205 FO7:FO205 FR7:FR205 FU7:FU205 FX7:FX205 HE7:HE205 HH7:HH205 HK7:HK205 HN7:HN205 IU7:IU205 IX7:IX205 JA7:JA205 JD7:JD205 KK7:KK205 KN7:KN205 KQ7:KQ205 KT7:KT205 MA7:MA205 MD7:MD205 MG7:MG205 MJ7:MJ205 NQ7:NQ205 NT7:NT205 NW7:NW205 NZ7:NZ205">
      <formula1>0</formula1>
      <formula2>AC7*$F7</formula2>
    </dataValidation>
    <dataValidation type="whole" allowBlank="1" showErrorMessage="1" error="vyplňte hodnotu 12 - 24" sqref="E7:E205">
      <formula1>12</formula1>
      <formula2>24</formula2>
    </dataValidation>
  </dataValidations>
  <hyperlinks>
    <hyperlink ref="B1:E1" location="Úvod!A1" display="zpět na hlavní stranu"/>
  </hyperlinks>
  <pageMargins left="0.7" right="0.7" top="0.78740157499999996" bottom="0.78740157499999996" header="0.3" footer="0.3"/>
  <pageSetup paperSize="9" orientation="portrait" r:id="rId1"/>
  <ignoredErrors>
    <ignoredError sqref="T206" formula="1"/>
    <ignoredError sqref="PJ5 PL5 T6 R6" twoDigitTextYea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B1:M12"/>
  <sheetViews>
    <sheetView zoomScale="90" zoomScaleNormal="90" workbookViewId="0">
      <selection activeCell="G7" sqref="G7"/>
    </sheetView>
  </sheetViews>
  <sheetFormatPr defaultRowHeight="15" x14ac:dyDescent="0.25"/>
  <cols>
    <col min="1" max="1" width="3.5703125" style="597" customWidth="1"/>
    <col min="2" max="2" width="3" style="606" customWidth="1"/>
    <col min="3" max="3" width="19.28515625" style="606" customWidth="1"/>
    <col min="4" max="4" width="16.5703125" style="597" customWidth="1"/>
    <col min="5" max="5" width="14.140625" style="597" customWidth="1"/>
    <col min="6" max="6" width="16.5703125" style="597" customWidth="1"/>
    <col min="7" max="7" width="18.42578125" style="597" customWidth="1"/>
    <col min="8" max="8" width="10" style="597" customWidth="1"/>
    <col min="9" max="9" width="13.5703125" style="597" customWidth="1"/>
    <col min="10" max="10" width="14.5703125" style="597" customWidth="1"/>
    <col min="11" max="16384" width="9.140625" style="597"/>
  </cols>
  <sheetData>
    <row r="1" spans="2:13" ht="15.75" thickBot="1" x14ac:dyDescent="0.3">
      <c r="B1" s="1192" t="s">
        <v>423</v>
      </c>
      <c r="C1" s="1192"/>
      <c r="D1" s="1192"/>
      <c r="E1" s="1192"/>
      <c r="F1" s="1192"/>
      <c r="G1" s="609"/>
      <c r="H1" s="609"/>
      <c r="I1" s="609"/>
    </row>
    <row r="2" spans="2:13" ht="12.75" customHeight="1" thickBot="1" x14ac:dyDescent="0.3">
      <c r="B2" s="598"/>
      <c r="C2" s="599"/>
      <c r="D2" s="599"/>
      <c r="E2" s="599"/>
      <c r="F2" s="599"/>
      <c r="G2" s="599"/>
      <c r="H2" s="599"/>
      <c r="I2" s="599"/>
      <c r="J2" s="600"/>
    </row>
    <row r="3" spans="2:13" s="592" customFormat="1" ht="35.25" customHeight="1" thickBot="1" x14ac:dyDescent="0.3">
      <c r="B3" s="594"/>
      <c r="C3" s="1197" t="s">
        <v>381</v>
      </c>
      <c r="D3" s="1198"/>
      <c r="E3" s="1198"/>
      <c r="F3" s="1199"/>
      <c r="G3" s="615"/>
      <c r="H3" s="615"/>
      <c r="I3" s="615"/>
      <c r="J3" s="593"/>
    </row>
    <row r="4" spans="2:13" s="592" customFormat="1" ht="12.75" customHeight="1" thickBot="1" x14ac:dyDescent="0.3">
      <c r="B4" s="594"/>
      <c r="C4" s="616"/>
      <c r="D4" s="616"/>
      <c r="E4" s="616"/>
      <c r="F4" s="616"/>
      <c r="G4" s="616"/>
      <c r="H4" s="616"/>
      <c r="I4" s="616"/>
      <c r="J4" s="593"/>
    </row>
    <row r="5" spans="2:13" ht="24" customHeight="1" x14ac:dyDescent="0.25">
      <c r="B5" s="1200" t="s">
        <v>337</v>
      </c>
      <c r="C5" s="1201"/>
      <c r="D5" s="1206" t="s">
        <v>425</v>
      </c>
      <c r="E5" s="595" t="s">
        <v>64</v>
      </c>
      <c r="F5" s="1193" t="s">
        <v>427</v>
      </c>
      <c r="G5" s="1204" t="s">
        <v>434</v>
      </c>
      <c r="H5" s="1204" t="s">
        <v>436</v>
      </c>
      <c r="I5" s="1204" t="s">
        <v>435</v>
      </c>
      <c r="J5" s="1195" t="s">
        <v>381</v>
      </c>
    </row>
    <row r="6" spans="2:13" ht="26.25" customHeight="1" thickBot="1" x14ac:dyDescent="0.3">
      <c r="B6" s="1202"/>
      <c r="C6" s="1203"/>
      <c r="D6" s="1207"/>
      <c r="E6" s="670" t="s">
        <v>109</v>
      </c>
      <c r="F6" s="1194"/>
      <c r="G6" s="1205"/>
      <c r="H6" s="1205"/>
      <c r="I6" s="1205"/>
      <c r="J6" s="1196"/>
      <c r="M6" s="617"/>
    </row>
    <row r="7" spans="2:13" x14ac:dyDescent="0.25">
      <c r="B7" s="665">
        <v>1</v>
      </c>
      <c r="C7" s="666" t="s">
        <v>510</v>
      </c>
      <c r="D7" s="667">
        <v>1</v>
      </c>
      <c r="E7" s="596" t="s">
        <v>424</v>
      </c>
      <c r="F7" s="602" t="s">
        <v>424</v>
      </c>
      <c r="G7" s="328"/>
      <c r="H7" s="328"/>
      <c r="I7" s="668">
        <f>FLOOR(IF(H7="",0,((30/(G7*D7)*(G7*D7-H7))/30)),0.01)</f>
        <v>0</v>
      </c>
      <c r="J7" s="669">
        <f>ROUND(IF(D7="",0,84622*ROUND(D7,2)*I7),2)</f>
        <v>0</v>
      </c>
      <c r="M7" s="618"/>
    </row>
    <row r="8" spans="2:13" x14ac:dyDescent="0.25">
      <c r="B8" s="601">
        <v>2</v>
      </c>
      <c r="C8" s="607" t="s">
        <v>431</v>
      </c>
      <c r="D8" s="663">
        <v>1</v>
      </c>
      <c r="E8" s="596" t="s">
        <v>424</v>
      </c>
      <c r="F8" s="602" t="s">
        <v>424</v>
      </c>
      <c r="G8" s="327"/>
      <c r="H8" s="327"/>
      <c r="I8" s="619">
        <f>FLOOR(IF(H8="",0,((30/(G8*D8)*(G8*D8-H8))/30)),0.01)</f>
        <v>0</v>
      </c>
      <c r="J8" s="603">
        <f>ROUND(IF(D8="",0,118671*ROUND(D8,2)*I8),2)</f>
        <v>0</v>
      </c>
      <c r="M8" s="618"/>
    </row>
    <row r="9" spans="2:13" x14ac:dyDescent="0.25">
      <c r="B9" s="601">
        <v>3</v>
      </c>
      <c r="C9" s="607" t="s">
        <v>432</v>
      </c>
      <c r="D9" s="663">
        <v>1</v>
      </c>
      <c r="E9" s="621"/>
      <c r="F9" s="625"/>
      <c r="G9" s="327"/>
      <c r="H9" s="327"/>
      <c r="I9" s="619">
        <f>FLOOR(IF(H9="",0,((30/(G9*D9)*(G9*D9-H9))/30)),0.01)</f>
        <v>0</v>
      </c>
      <c r="J9" s="603">
        <f>ROUND(IF(OR(D9="",E9=""),0,((68785*RIGHT(E9,5)+15837)*ROUND(D9,2)*I9)),2)</f>
        <v>0</v>
      </c>
      <c r="M9" s="617"/>
    </row>
    <row r="10" spans="2:13" ht="15.75" thickBot="1" x14ac:dyDescent="0.3">
      <c r="B10" s="604">
        <v>4</v>
      </c>
      <c r="C10" s="608" t="s">
        <v>433</v>
      </c>
      <c r="D10" s="664">
        <v>1</v>
      </c>
      <c r="E10" s="622"/>
      <c r="F10" s="626"/>
      <c r="G10" s="338"/>
      <c r="H10" s="338"/>
      <c r="I10" s="620">
        <f>FLOOR(IF(H10="",0,((30/(G10*D10)*(G10*D10-H10))/30)),0.01)</f>
        <v>0</v>
      </c>
      <c r="J10" s="605">
        <f>ROUND(IF(OR(D10="",E10=""),0,((102834*RIGHT(E10,5)+15837)*ROUND(D10,2)*I10)),2)</f>
        <v>0</v>
      </c>
    </row>
    <row r="11" spans="2:13" ht="9.75" customHeight="1" x14ac:dyDescent="0.25"/>
    <row r="12" spans="2:13" x14ac:dyDescent="0.25">
      <c r="C12" s="623" t="s">
        <v>437</v>
      </c>
    </row>
  </sheetData>
  <sheetProtection algorithmName="SHA-512" hashValue="VJ3ZHfJPYKWIkT80QKqp1TSDtw8fY1ubhCbcsn9ZFbZVl4+ROsJb+9eykPgQp/vRHaFDsv6msHV9+WqzqldJcQ==" saltValue="h8OLe2+/LV6RUoOIvMIP3w==" spinCount="100000" sheet="1" objects="1" scenarios="1"/>
  <mergeCells count="9">
    <mergeCell ref="B1:F1"/>
    <mergeCell ref="F5:F6"/>
    <mergeCell ref="J5:J6"/>
    <mergeCell ref="C3:F3"/>
    <mergeCell ref="B5:C6"/>
    <mergeCell ref="G5:G6"/>
    <mergeCell ref="H5:H6"/>
    <mergeCell ref="I5:I6"/>
    <mergeCell ref="D5:D6"/>
  </mergeCells>
  <dataValidations count="2">
    <dataValidation type="list" allowBlank="1" showInputMessage="1" showErrorMessage="1" sqref="E9:E10">
      <formula1>země</formula1>
    </dataValidation>
    <dataValidation type="decimal" allowBlank="1" showInputMessage="1" showErrorMessage="1" sqref="H8:H10">
      <formula1>0</formula1>
      <formula2>G8*D8</formula2>
    </dataValidation>
  </dataValidations>
  <hyperlinks>
    <hyperlink ref="B1:F1" location="Úvod!A1" display="zpět na hlavní stranu"/>
  </hyperlink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P162"/>
  <sheetViews>
    <sheetView zoomScaleNormal="100" workbookViewId="0">
      <selection activeCell="K11" sqref="K11"/>
    </sheetView>
  </sheetViews>
  <sheetFormatPr defaultRowHeight="15" x14ac:dyDescent="0.25"/>
  <cols>
    <col min="1" max="1" width="19.85546875" bestFit="1" customWidth="1"/>
    <col min="6" max="6" width="23.28515625" customWidth="1"/>
    <col min="9" max="9" width="19.42578125" bestFit="1" customWidth="1"/>
    <col min="10" max="10" width="11" bestFit="1" customWidth="1"/>
    <col min="11" max="11" width="10.140625" customWidth="1"/>
  </cols>
  <sheetData>
    <row r="1" spans="1:16" x14ac:dyDescent="0.25">
      <c r="F1" t="s">
        <v>118</v>
      </c>
      <c r="L1" t="s">
        <v>121</v>
      </c>
      <c r="M1" t="s">
        <v>122</v>
      </c>
      <c r="N1" t="s">
        <v>123</v>
      </c>
    </row>
    <row r="2" spans="1:16" x14ac:dyDescent="0.25">
      <c r="A2" t="s">
        <v>72</v>
      </c>
      <c r="B2" s="13">
        <v>0.90800000000000003</v>
      </c>
      <c r="C2" t="str">
        <f>FIXED(B2,3)</f>
        <v>0,908</v>
      </c>
      <c r="F2" s="13" t="str">
        <f>CONCATENATE(A2,C2)</f>
        <v>Albánie                           0,908</v>
      </c>
      <c r="L2">
        <f>3896</f>
        <v>3896</v>
      </c>
      <c r="M2">
        <f>600+800+650</f>
        <v>2050</v>
      </c>
      <c r="P2" t="s">
        <v>311</v>
      </c>
    </row>
    <row r="3" spans="1:16" x14ac:dyDescent="0.25">
      <c r="A3" t="s">
        <v>134</v>
      </c>
      <c r="B3" s="13">
        <v>0.97499999999999998</v>
      </c>
      <c r="C3" t="str">
        <f t="shared" ref="C3:C66" si="0">FIXED(B3,3)</f>
        <v>0,975</v>
      </c>
      <c r="F3" s="13" t="str">
        <f t="shared" ref="F3:F66" si="1">CONCATENATE(A3,C3)</f>
        <v>Alžírsko                           0,975</v>
      </c>
      <c r="H3" t="s">
        <v>126</v>
      </c>
      <c r="J3" s="91">
        <v>102834</v>
      </c>
      <c r="K3" s="91">
        <v>54110</v>
      </c>
      <c r="P3" t="s">
        <v>297</v>
      </c>
    </row>
    <row r="4" spans="1:16" x14ac:dyDescent="0.25">
      <c r="A4" t="s">
        <v>135</v>
      </c>
      <c r="B4" s="13">
        <v>1.3680000000000001</v>
      </c>
      <c r="C4" t="str">
        <f t="shared" si="0"/>
        <v>1,368</v>
      </c>
      <c r="F4" s="13" t="str">
        <f t="shared" si="1"/>
        <v>Angola                            1,368</v>
      </c>
      <c r="H4" t="s">
        <v>125</v>
      </c>
      <c r="I4" t="s">
        <v>110</v>
      </c>
      <c r="J4" s="91">
        <v>156944</v>
      </c>
      <c r="K4" s="689"/>
    </row>
    <row r="5" spans="1:16" x14ac:dyDescent="0.25">
      <c r="A5" t="s">
        <v>136</v>
      </c>
      <c r="B5" s="13">
        <v>0.69799999999999995</v>
      </c>
      <c r="C5" t="str">
        <f t="shared" si="0"/>
        <v>0,698</v>
      </c>
      <c r="F5" s="13" t="str">
        <f t="shared" si="1"/>
        <v>Argentina                      0,698</v>
      </c>
    </row>
    <row r="6" spans="1:16" x14ac:dyDescent="0.25">
      <c r="A6" t="s">
        <v>137</v>
      </c>
      <c r="B6" s="13">
        <v>1.073</v>
      </c>
      <c r="C6" t="str">
        <f t="shared" si="0"/>
        <v>1,073</v>
      </c>
      <c r="F6" s="13" t="str">
        <f t="shared" si="1"/>
        <v>Arménie                         1,073</v>
      </c>
      <c r="I6" t="s">
        <v>111</v>
      </c>
      <c r="J6" s="91">
        <v>13197</v>
      </c>
      <c r="N6">
        <v>500</v>
      </c>
    </row>
    <row r="7" spans="1:16" ht="15.75" thickBot="1" x14ac:dyDescent="0.3">
      <c r="A7" t="s">
        <v>73</v>
      </c>
      <c r="B7" s="13">
        <v>1.2529999999999999</v>
      </c>
      <c r="C7" t="str">
        <f t="shared" si="0"/>
        <v>1,253</v>
      </c>
      <c r="F7" s="13" t="str">
        <f t="shared" si="1"/>
        <v>Austrálie                        1,253</v>
      </c>
    </row>
    <row r="8" spans="1:16" ht="15.75" thickBot="1" x14ac:dyDescent="0.3">
      <c r="A8" t="s">
        <v>138</v>
      </c>
      <c r="B8" s="13">
        <v>1.1100000000000001</v>
      </c>
      <c r="C8" t="str">
        <f t="shared" si="0"/>
        <v>1,110</v>
      </c>
      <c r="F8" s="13" t="str">
        <f t="shared" si="1"/>
        <v>Ázerbájdžán                  1,110</v>
      </c>
      <c r="I8" t="s">
        <v>124</v>
      </c>
      <c r="J8" s="31">
        <v>26.395</v>
      </c>
    </row>
    <row r="9" spans="1:16" x14ac:dyDescent="0.25">
      <c r="A9" t="s">
        <v>139</v>
      </c>
      <c r="B9" s="13">
        <v>0.56299999999999994</v>
      </c>
      <c r="C9" t="str">
        <f t="shared" si="0"/>
        <v>0,563</v>
      </c>
      <c r="F9" s="13" t="str">
        <f t="shared" si="1"/>
        <v>Bangladéš                      0,563</v>
      </c>
    </row>
    <row r="10" spans="1:16" x14ac:dyDescent="0.25">
      <c r="A10" t="s">
        <v>140</v>
      </c>
      <c r="B10" s="13">
        <v>1.391</v>
      </c>
      <c r="C10" t="str">
        <f t="shared" si="0"/>
        <v>1,391</v>
      </c>
      <c r="F10" s="13" t="str">
        <f t="shared" si="1"/>
        <v>Barbados                        1,391</v>
      </c>
      <c r="H10" t="s">
        <v>133</v>
      </c>
      <c r="L10">
        <v>2606</v>
      </c>
      <c r="M10">
        <f>600+800+650</f>
        <v>2050</v>
      </c>
    </row>
    <row r="11" spans="1:16" x14ac:dyDescent="0.25">
      <c r="A11" t="s">
        <v>141</v>
      </c>
      <c r="B11" s="13">
        <v>1.1930000000000001</v>
      </c>
      <c r="C11" t="str">
        <f t="shared" si="0"/>
        <v>1,193</v>
      </c>
      <c r="F11" s="628" t="str">
        <f t="shared" si="1"/>
        <v>Belgie                              1,193</v>
      </c>
      <c r="H11" t="s">
        <v>126</v>
      </c>
      <c r="J11" s="91">
        <v>68785</v>
      </c>
      <c r="K11" s="91">
        <v>54110</v>
      </c>
    </row>
    <row r="12" spans="1:16" x14ac:dyDescent="0.25">
      <c r="A12" t="s">
        <v>142</v>
      </c>
      <c r="B12" s="13">
        <v>0.89900000000000002</v>
      </c>
      <c r="C12" t="str">
        <f t="shared" si="0"/>
        <v>0,899</v>
      </c>
      <c r="F12" s="13" t="str">
        <f t="shared" si="1"/>
        <v>Belize                              0,899</v>
      </c>
      <c r="H12" t="s">
        <v>125</v>
      </c>
      <c r="I12" t="s">
        <v>110</v>
      </c>
      <c r="J12" s="91">
        <v>122895</v>
      </c>
      <c r="K12" s="689"/>
    </row>
    <row r="13" spans="1:16" x14ac:dyDescent="0.25">
      <c r="A13" t="s">
        <v>143</v>
      </c>
      <c r="B13" s="13">
        <v>0.77600000000000002</v>
      </c>
      <c r="C13" t="str">
        <f t="shared" si="0"/>
        <v>0,776</v>
      </c>
      <c r="F13" s="13" t="str">
        <f t="shared" si="1"/>
        <v>Bělorusko                      0,776</v>
      </c>
    </row>
    <row r="14" spans="1:16" x14ac:dyDescent="0.25">
      <c r="A14" t="s">
        <v>144</v>
      </c>
      <c r="B14" s="13">
        <v>1.105</v>
      </c>
      <c r="C14" t="str">
        <f t="shared" si="0"/>
        <v>1,105</v>
      </c>
      <c r="F14" s="13" t="str">
        <f t="shared" si="1"/>
        <v>Benin                               1,105</v>
      </c>
    </row>
    <row r="15" spans="1:16" x14ac:dyDescent="0.25">
      <c r="A15" t="s">
        <v>145</v>
      </c>
      <c r="B15" s="13">
        <v>1.8080000000000001</v>
      </c>
      <c r="C15" t="str">
        <f t="shared" si="0"/>
        <v>1,808</v>
      </c>
      <c r="F15" s="13" t="str">
        <f t="shared" si="1"/>
        <v>Bermudy                        1,808</v>
      </c>
    </row>
    <row r="16" spans="1:16" x14ac:dyDescent="0.25">
      <c r="A16" t="s">
        <v>146</v>
      </c>
      <c r="B16" s="13">
        <v>0.61199999999999999</v>
      </c>
      <c r="C16" t="str">
        <f t="shared" si="0"/>
        <v>0,612</v>
      </c>
      <c r="F16" s="13" t="str">
        <f t="shared" si="1"/>
        <v>Bolívie                             0,612</v>
      </c>
    </row>
    <row r="17" spans="1:9" x14ac:dyDescent="0.25">
      <c r="A17" t="s">
        <v>258</v>
      </c>
      <c r="B17" s="13">
        <v>0.878</v>
      </c>
      <c r="C17" t="str">
        <f t="shared" si="0"/>
        <v>0,878</v>
      </c>
      <c r="F17" s="13" t="str">
        <f t="shared" si="1"/>
        <v>Bosna a Hercegovina 0,878</v>
      </c>
      <c r="I17" t="s">
        <v>469</v>
      </c>
    </row>
    <row r="18" spans="1:9" x14ac:dyDescent="0.25">
      <c r="A18" t="s">
        <v>147</v>
      </c>
      <c r="B18" s="13">
        <v>0.66</v>
      </c>
      <c r="C18" t="str">
        <f t="shared" si="0"/>
        <v>0,660</v>
      </c>
      <c r="F18" s="13" t="str">
        <f t="shared" si="1"/>
        <v>Botswana                       0,660</v>
      </c>
      <c r="I18" s="628" t="s">
        <v>442</v>
      </c>
    </row>
    <row r="19" spans="1:9" x14ac:dyDescent="0.25">
      <c r="A19" t="s">
        <v>74</v>
      </c>
      <c r="B19" s="13">
        <v>1.0980000000000001</v>
      </c>
      <c r="C19" t="str">
        <f t="shared" si="0"/>
        <v>1,098</v>
      </c>
      <c r="F19" s="13" t="str">
        <f t="shared" si="1"/>
        <v>Brazílie                            1,098</v>
      </c>
      <c r="I19" s="628" t="s">
        <v>443</v>
      </c>
    </row>
    <row r="20" spans="1:9" x14ac:dyDescent="0.25">
      <c r="A20" t="s">
        <v>75</v>
      </c>
      <c r="B20" s="13">
        <v>0.85299999999999998</v>
      </c>
      <c r="C20" t="str">
        <f t="shared" si="0"/>
        <v>0,853</v>
      </c>
      <c r="F20" s="628" t="str">
        <f t="shared" si="1"/>
        <v>Bulharsko                       0,853</v>
      </c>
      <c r="I20" s="628" t="s">
        <v>444</v>
      </c>
    </row>
    <row r="21" spans="1:9" x14ac:dyDescent="0.25">
      <c r="A21" t="s">
        <v>148</v>
      </c>
      <c r="B21" s="13">
        <v>1.119</v>
      </c>
      <c r="C21" t="str">
        <f t="shared" si="0"/>
        <v>1,119</v>
      </c>
      <c r="F21" s="13" t="str">
        <f t="shared" si="1"/>
        <v>Burkina Faso                 1,119</v>
      </c>
      <c r="I21" s="628" t="s">
        <v>445</v>
      </c>
    </row>
    <row r="22" spans="1:9" x14ac:dyDescent="0.25">
      <c r="A22" t="s">
        <v>149</v>
      </c>
      <c r="B22" s="13">
        <v>1.4950000000000001</v>
      </c>
      <c r="C22" t="str">
        <f t="shared" si="0"/>
        <v>1,495</v>
      </c>
      <c r="F22" s="13" t="str">
        <f t="shared" si="1"/>
        <v>Čad                                   1,495</v>
      </c>
      <c r="I22" s="628" t="s">
        <v>446</v>
      </c>
    </row>
    <row r="23" spans="1:9" x14ac:dyDescent="0.25">
      <c r="A23" t="s">
        <v>76</v>
      </c>
      <c r="B23" s="13">
        <v>0.79800000000000004</v>
      </c>
      <c r="C23" t="str">
        <f t="shared" si="0"/>
        <v>0,798</v>
      </c>
      <c r="F23" s="13" t="str">
        <f t="shared" si="1"/>
        <v>Černá Hora                    0,798</v>
      </c>
      <c r="I23" s="628" t="s">
        <v>447</v>
      </c>
    </row>
    <row r="24" spans="1:9" x14ac:dyDescent="0.25">
      <c r="A24" t="s">
        <v>77</v>
      </c>
      <c r="B24" s="13">
        <v>1.014</v>
      </c>
      <c r="C24" t="str">
        <f t="shared" si="0"/>
        <v>1,014</v>
      </c>
      <c r="F24" s="13" t="str">
        <f t="shared" si="1"/>
        <v>Čína                                  1,014</v>
      </c>
      <c r="I24" s="628" t="s">
        <v>448</v>
      </c>
    </row>
    <row r="25" spans="1:9" x14ac:dyDescent="0.25">
      <c r="A25" t="s">
        <v>78</v>
      </c>
      <c r="B25" s="13">
        <v>1.615</v>
      </c>
      <c r="C25" t="str">
        <f t="shared" si="0"/>
        <v>1,615</v>
      </c>
      <c r="F25" s="628" t="str">
        <f t="shared" si="1"/>
        <v>Dánsko                            1,615</v>
      </c>
      <c r="I25" s="628" t="s">
        <v>449</v>
      </c>
    </row>
    <row r="26" spans="1:9" x14ac:dyDescent="0.25">
      <c r="A26" t="s">
        <v>150</v>
      </c>
      <c r="B26" s="13">
        <v>1.5229999999999999</v>
      </c>
      <c r="C26" t="str">
        <f t="shared" si="0"/>
        <v>1,523</v>
      </c>
      <c r="F26" s="13" t="str">
        <f t="shared" si="1"/>
        <v>Dem rep Kongo           1,523</v>
      </c>
      <c r="I26" s="628" t="s">
        <v>450</v>
      </c>
    </row>
    <row r="27" spans="1:9" x14ac:dyDescent="0.25">
      <c r="A27" t="s">
        <v>151</v>
      </c>
      <c r="B27" s="13">
        <v>0.79800000000000004</v>
      </c>
      <c r="C27" t="str">
        <f t="shared" si="0"/>
        <v>0,798</v>
      </c>
      <c r="F27" s="13" t="str">
        <f t="shared" si="1"/>
        <v>Dominikánská rep      0,798</v>
      </c>
      <c r="I27" s="628" t="s">
        <v>451</v>
      </c>
    </row>
    <row r="28" spans="1:9" x14ac:dyDescent="0.25">
      <c r="A28" t="s">
        <v>152</v>
      </c>
      <c r="B28" s="13">
        <v>1.115</v>
      </c>
      <c r="C28" t="str">
        <f t="shared" si="0"/>
        <v>1,115</v>
      </c>
      <c r="F28" s="13" t="str">
        <f t="shared" si="1"/>
        <v>Džibutsko                       1,115</v>
      </c>
      <c r="I28" s="628" t="s">
        <v>452</v>
      </c>
    </row>
    <row r="29" spans="1:9" x14ac:dyDescent="0.25">
      <c r="A29" t="s">
        <v>153</v>
      </c>
      <c r="B29" s="13">
        <v>0.57999999999999996</v>
      </c>
      <c r="C29" t="str">
        <f t="shared" si="0"/>
        <v>0,580</v>
      </c>
      <c r="F29" s="13" t="str">
        <f t="shared" si="1"/>
        <v>Egypt                                0,580</v>
      </c>
      <c r="I29" s="628" t="s">
        <v>453</v>
      </c>
    </row>
    <row r="30" spans="1:9" x14ac:dyDescent="0.25">
      <c r="A30" t="s">
        <v>154</v>
      </c>
      <c r="B30" s="13">
        <v>0.82099999999999995</v>
      </c>
      <c r="C30" t="str">
        <f t="shared" si="0"/>
        <v>0,821</v>
      </c>
      <c r="F30" s="13" t="str">
        <f t="shared" si="1"/>
        <v>Ekvádor                           0,821</v>
      </c>
      <c r="I30" s="628" t="s">
        <v>454</v>
      </c>
    </row>
    <row r="31" spans="1:9" x14ac:dyDescent="0.25">
      <c r="A31" t="s">
        <v>155</v>
      </c>
      <c r="B31" s="13">
        <v>0.73</v>
      </c>
      <c r="C31" t="str">
        <f t="shared" si="0"/>
        <v>0,730</v>
      </c>
      <c r="F31" s="13" t="str">
        <f t="shared" si="1"/>
        <v>Eritrea                             0,730</v>
      </c>
      <c r="I31" s="628" t="s">
        <v>455</v>
      </c>
    </row>
    <row r="32" spans="1:9" x14ac:dyDescent="0.25">
      <c r="A32" t="s">
        <v>79</v>
      </c>
      <c r="B32" s="13">
        <v>0.93400000000000005</v>
      </c>
      <c r="C32" t="str">
        <f t="shared" si="0"/>
        <v>0,934</v>
      </c>
      <c r="F32" s="628" t="str">
        <f t="shared" si="1"/>
        <v>Estonsko                         0,934</v>
      </c>
      <c r="I32" s="628" t="s">
        <v>456</v>
      </c>
    </row>
    <row r="33" spans="1:9" x14ac:dyDescent="0.25">
      <c r="A33" t="s">
        <v>156</v>
      </c>
      <c r="B33" s="13">
        <v>1.0169999999999999</v>
      </c>
      <c r="C33" t="str">
        <f t="shared" si="0"/>
        <v>1,017</v>
      </c>
      <c r="F33" s="13" t="str">
        <f t="shared" si="1"/>
        <v>Etiopie                            1,017</v>
      </c>
      <c r="I33" s="628" t="s">
        <v>457</v>
      </c>
    </row>
    <row r="34" spans="1:9" x14ac:dyDescent="0.25">
      <c r="A34" t="s">
        <v>157</v>
      </c>
      <c r="B34" s="13">
        <v>1.6</v>
      </c>
      <c r="C34" t="str">
        <f t="shared" si="0"/>
        <v>1,600</v>
      </c>
      <c r="F34" s="13" t="str">
        <f t="shared" si="1"/>
        <v>Faerské ostrovy          1,600</v>
      </c>
      <c r="I34" s="628" t="s">
        <v>458</v>
      </c>
    </row>
    <row r="35" spans="1:9" x14ac:dyDescent="0.25">
      <c r="A35" t="s">
        <v>158</v>
      </c>
      <c r="B35" s="13">
        <v>0.81299999999999994</v>
      </c>
      <c r="C35" t="str">
        <f t="shared" si="0"/>
        <v>0,813</v>
      </c>
      <c r="F35" s="13" t="str">
        <f t="shared" si="1"/>
        <v>Fidži                                 0,813</v>
      </c>
      <c r="I35" s="628" t="s">
        <v>459</v>
      </c>
    </row>
    <row r="36" spans="1:9" x14ac:dyDescent="0.25">
      <c r="A36" t="s">
        <v>159</v>
      </c>
      <c r="B36" s="13">
        <v>0.78500000000000003</v>
      </c>
      <c r="C36" t="str">
        <f t="shared" si="0"/>
        <v>0,785</v>
      </c>
      <c r="F36" s="13" t="str">
        <f t="shared" si="1"/>
        <v>Filipíny                            0,785</v>
      </c>
      <c r="I36" s="628" t="s">
        <v>460</v>
      </c>
    </row>
    <row r="37" spans="1:9" x14ac:dyDescent="0.25">
      <c r="A37" t="s">
        <v>80</v>
      </c>
      <c r="B37" s="13">
        <v>1.391</v>
      </c>
      <c r="C37" t="str">
        <f t="shared" si="0"/>
        <v>1,391</v>
      </c>
      <c r="F37" s="628" t="str">
        <f t="shared" si="1"/>
        <v>Finsko                             1,391</v>
      </c>
      <c r="I37" s="628" t="s">
        <v>461</v>
      </c>
    </row>
    <row r="38" spans="1:9" x14ac:dyDescent="0.25">
      <c r="A38" t="s">
        <v>81</v>
      </c>
      <c r="B38" s="13">
        <v>1.325</v>
      </c>
      <c r="C38" t="str">
        <f t="shared" si="0"/>
        <v>1,325</v>
      </c>
      <c r="F38" s="628" t="str">
        <f t="shared" si="1"/>
        <v>Francie                            1,325</v>
      </c>
      <c r="I38" s="628" t="s">
        <v>462</v>
      </c>
    </row>
    <row r="39" spans="1:9" x14ac:dyDescent="0.25">
      <c r="A39" t="s">
        <v>160</v>
      </c>
      <c r="B39" s="13">
        <v>1.35</v>
      </c>
      <c r="C39" t="str">
        <f t="shared" si="0"/>
        <v>1,350</v>
      </c>
      <c r="F39" s="13" t="str">
        <f t="shared" si="1"/>
        <v>Gabon                             1,350</v>
      </c>
      <c r="I39" s="628" t="s">
        <v>463</v>
      </c>
    </row>
    <row r="40" spans="1:9" x14ac:dyDescent="0.25">
      <c r="A40" t="s">
        <v>161</v>
      </c>
      <c r="B40" s="13">
        <v>0.80800000000000005</v>
      </c>
      <c r="C40" t="str">
        <f t="shared" si="0"/>
        <v>0,808</v>
      </c>
      <c r="F40" s="13" t="str">
        <f t="shared" si="1"/>
        <v>Gambie                           0,808</v>
      </c>
      <c r="I40" s="628" t="s">
        <v>464</v>
      </c>
    </row>
    <row r="41" spans="1:9" x14ac:dyDescent="0.25">
      <c r="A41" t="s">
        <v>162</v>
      </c>
      <c r="B41" s="13">
        <v>0.81399999999999995</v>
      </c>
      <c r="C41" t="str">
        <f t="shared" si="0"/>
        <v>0,814</v>
      </c>
      <c r="F41" s="13" t="str">
        <f t="shared" si="1"/>
        <v>Ghana                              0,814</v>
      </c>
      <c r="I41" s="628" t="s">
        <v>465</v>
      </c>
    </row>
    <row r="42" spans="1:9" x14ac:dyDescent="0.25">
      <c r="A42" t="s">
        <v>163</v>
      </c>
      <c r="B42" s="13">
        <v>1.0680000000000001</v>
      </c>
      <c r="C42" t="str">
        <f t="shared" si="0"/>
        <v>1,068</v>
      </c>
      <c r="F42" s="13" t="str">
        <f t="shared" si="1"/>
        <v>Gruzie                              1,068</v>
      </c>
      <c r="I42" s="628" t="s">
        <v>466</v>
      </c>
    </row>
    <row r="43" spans="1:9" x14ac:dyDescent="0.25">
      <c r="A43" t="s">
        <v>164</v>
      </c>
      <c r="B43" s="13">
        <v>0.94</v>
      </c>
      <c r="C43" t="str">
        <f t="shared" si="0"/>
        <v>0,940</v>
      </c>
      <c r="F43" s="13" t="str">
        <f t="shared" si="1"/>
        <v>Guatemala                     0,940</v>
      </c>
      <c r="I43" s="628" t="s">
        <v>467</v>
      </c>
    </row>
    <row r="44" spans="1:9" x14ac:dyDescent="0.25">
      <c r="A44" t="s">
        <v>165</v>
      </c>
      <c r="B44" s="13">
        <v>0.72099999999999997</v>
      </c>
      <c r="C44" t="str">
        <f t="shared" si="0"/>
        <v>0,721</v>
      </c>
      <c r="F44" s="13" t="str">
        <f t="shared" si="1"/>
        <v>Guinea                            0,721</v>
      </c>
      <c r="I44" s="628" t="s">
        <v>468</v>
      </c>
    </row>
    <row r="45" spans="1:9" x14ac:dyDescent="0.25">
      <c r="A45" t="s">
        <v>166</v>
      </c>
      <c r="B45" s="13">
        <v>1.226</v>
      </c>
      <c r="C45" t="str">
        <f t="shared" si="0"/>
        <v>1,226</v>
      </c>
      <c r="F45" s="13" t="str">
        <f t="shared" si="1"/>
        <v>Guinea-Bissau             1,226</v>
      </c>
    </row>
    <row r="46" spans="1:9" x14ac:dyDescent="0.25">
      <c r="A46" t="s">
        <v>167</v>
      </c>
      <c r="B46" s="13">
        <v>0.70299999999999996</v>
      </c>
      <c r="C46" t="str">
        <f t="shared" si="0"/>
        <v>0,703</v>
      </c>
      <c r="F46" s="13" t="str">
        <f t="shared" si="1"/>
        <v>Guyana                           0,703</v>
      </c>
    </row>
    <row r="47" spans="1:9" x14ac:dyDescent="0.25">
      <c r="A47" t="s">
        <v>168</v>
      </c>
      <c r="B47" s="13">
        <v>1.2969999999999999</v>
      </c>
      <c r="C47" t="str">
        <f t="shared" si="0"/>
        <v>1,297</v>
      </c>
      <c r="F47" s="13" t="str">
        <f t="shared" si="1"/>
        <v>Haiti                                 1,297</v>
      </c>
    </row>
    <row r="48" spans="1:9" x14ac:dyDescent="0.25">
      <c r="A48" t="s">
        <v>169</v>
      </c>
      <c r="B48" s="13">
        <v>0.82299999999999995</v>
      </c>
      <c r="C48" t="str">
        <f t="shared" si="0"/>
        <v>0,823</v>
      </c>
      <c r="F48" s="13" t="str">
        <f t="shared" si="1"/>
        <v>Honduras                       0,823</v>
      </c>
    </row>
    <row r="49" spans="1:6" x14ac:dyDescent="0.25">
      <c r="A49" t="s">
        <v>170</v>
      </c>
      <c r="B49" s="13">
        <v>1.119</v>
      </c>
      <c r="C49" t="str">
        <f t="shared" si="0"/>
        <v>1,119</v>
      </c>
      <c r="F49" s="13" t="str">
        <f t="shared" si="1"/>
        <v>Hongkong                      1,119</v>
      </c>
    </row>
    <row r="50" spans="1:6" x14ac:dyDescent="0.25">
      <c r="A50" t="s">
        <v>171</v>
      </c>
      <c r="B50" s="13">
        <v>0.80100000000000005</v>
      </c>
      <c r="C50" t="str">
        <f t="shared" si="0"/>
        <v>0,801</v>
      </c>
      <c r="F50" s="13" t="str">
        <f t="shared" si="1"/>
        <v>Chile                                0,801</v>
      </c>
    </row>
    <row r="51" spans="1:6" x14ac:dyDescent="0.25">
      <c r="A51" t="s">
        <v>82</v>
      </c>
      <c r="B51" s="13">
        <v>1.163</v>
      </c>
      <c r="C51" t="str">
        <f t="shared" si="0"/>
        <v>1,163</v>
      </c>
      <c r="F51" s="628" t="str">
        <f t="shared" si="1"/>
        <v>Chorvatsko                    1,163</v>
      </c>
    </row>
    <row r="52" spans="1:6" x14ac:dyDescent="0.25">
      <c r="A52" t="s">
        <v>83</v>
      </c>
      <c r="B52" s="13">
        <v>0.63</v>
      </c>
      <c r="C52" t="str">
        <f t="shared" si="0"/>
        <v>0,630</v>
      </c>
      <c r="F52" s="13" t="str">
        <f t="shared" si="1"/>
        <v>Indie                                0,630</v>
      </c>
    </row>
    <row r="53" spans="1:6" x14ac:dyDescent="0.25">
      <c r="A53" t="s">
        <v>86</v>
      </c>
      <c r="B53" s="13">
        <v>0.89900000000000002</v>
      </c>
      <c r="C53" t="str">
        <f t="shared" si="0"/>
        <v>0,899</v>
      </c>
      <c r="F53" s="13" t="str">
        <f t="shared" si="1"/>
        <v>Indonésie                      0,899</v>
      </c>
    </row>
    <row r="54" spans="1:6" x14ac:dyDescent="0.25">
      <c r="A54" t="s">
        <v>87</v>
      </c>
      <c r="B54" s="13">
        <v>1.3540000000000001</v>
      </c>
      <c r="C54" t="str">
        <f t="shared" si="0"/>
        <v>1,354</v>
      </c>
      <c r="F54" s="628" t="str">
        <f t="shared" si="1"/>
        <v>Irsko                                 1,354</v>
      </c>
    </row>
    <row r="55" spans="1:6" x14ac:dyDescent="0.25">
      <c r="A55" t="s">
        <v>172</v>
      </c>
      <c r="B55" s="13">
        <v>1.391</v>
      </c>
      <c r="C55" t="str">
        <f t="shared" si="0"/>
        <v>1,391</v>
      </c>
      <c r="F55" s="13" t="str">
        <f t="shared" si="1"/>
        <v>Island                               1,391</v>
      </c>
    </row>
    <row r="56" spans="1:6" x14ac:dyDescent="0.25">
      <c r="A56" t="s">
        <v>85</v>
      </c>
      <c r="B56" s="13">
        <v>1.2729999999999999</v>
      </c>
      <c r="C56" t="str">
        <f t="shared" si="0"/>
        <v>1,273</v>
      </c>
      <c r="F56" s="628" t="str">
        <f t="shared" si="1"/>
        <v>Itálie                                1,273</v>
      </c>
    </row>
    <row r="57" spans="1:6" x14ac:dyDescent="0.25">
      <c r="A57" t="s">
        <v>84</v>
      </c>
      <c r="B57" s="13">
        <v>1.2969999999999999</v>
      </c>
      <c r="C57" t="str">
        <f t="shared" si="0"/>
        <v>1,297</v>
      </c>
      <c r="F57" s="13" t="str">
        <f t="shared" si="1"/>
        <v>Izrael                               1,297</v>
      </c>
    </row>
    <row r="58" spans="1:6" x14ac:dyDescent="0.25">
      <c r="A58" t="s">
        <v>173</v>
      </c>
      <c r="B58" s="13">
        <v>1.1319999999999999</v>
      </c>
      <c r="C58" t="str">
        <f t="shared" si="0"/>
        <v>1,132</v>
      </c>
      <c r="F58" s="13" t="str">
        <f t="shared" si="1"/>
        <v>Jamajka                          1,132</v>
      </c>
    </row>
    <row r="59" spans="1:6" x14ac:dyDescent="0.25">
      <c r="A59" t="s">
        <v>88</v>
      </c>
      <c r="B59" s="13">
        <v>1.383</v>
      </c>
      <c r="C59" t="str">
        <f t="shared" si="0"/>
        <v>1,383</v>
      </c>
      <c r="F59" s="13" t="str">
        <f t="shared" si="1"/>
        <v>Japonsko                        1,383</v>
      </c>
    </row>
    <row r="60" spans="1:6" x14ac:dyDescent="0.25">
      <c r="A60" t="s">
        <v>174</v>
      </c>
      <c r="B60" s="13">
        <v>0.81299999999999994</v>
      </c>
      <c r="C60" t="str">
        <f t="shared" si="0"/>
        <v>0,813</v>
      </c>
      <c r="F60" s="13" t="str">
        <f t="shared" si="1"/>
        <v>Jemen                             0,813</v>
      </c>
    </row>
    <row r="61" spans="1:6" x14ac:dyDescent="0.25">
      <c r="A61" t="s">
        <v>175</v>
      </c>
      <c r="B61" s="13">
        <v>0.66600000000000004</v>
      </c>
      <c r="C61" t="str">
        <f t="shared" si="0"/>
        <v>0,666</v>
      </c>
      <c r="F61" s="13" t="str">
        <f t="shared" si="1"/>
        <v>Jihoafrická rep             0,666</v>
      </c>
    </row>
    <row r="62" spans="1:6" x14ac:dyDescent="0.25">
      <c r="A62" t="s">
        <v>176</v>
      </c>
      <c r="B62" s="13">
        <v>1.2549999999999999</v>
      </c>
      <c r="C62" t="str">
        <f t="shared" si="0"/>
        <v>1,255</v>
      </c>
      <c r="F62" s="13" t="str">
        <f t="shared" si="1"/>
        <v>Jižní Korea                     1,255</v>
      </c>
    </row>
    <row r="63" spans="1:6" x14ac:dyDescent="0.25">
      <c r="A63" t="s">
        <v>177</v>
      </c>
      <c r="B63" s="13">
        <v>0.90100000000000002</v>
      </c>
      <c r="C63" t="str">
        <f t="shared" si="0"/>
        <v>0,901</v>
      </c>
      <c r="F63" s="13" t="str">
        <f t="shared" si="1"/>
        <v>Jordánsko                      0,901</v>
      </c>
    </row>
    <row r="64" spans="1:6" x14ac:dyDescent="0.25">
      <c r="A64" t="s">
        <v>178</v>
      </c>
      <c r="B64" s="13">
        <v>0.84099999999999997</v>
      </c>
      <c r="C64" t="str">
        <f t="shared" si="0"/>
        <v>0,841</v>
      </c>
      <c r="F64" s="13" t="str">
        <f t="shared" si="1"/>
        <v>Kambodža                     0,841</v>
      </c>
    </row>
    <row r="65" spans="1:6" x14ac:dyDescent="0.25">
      <c r="A65" t="s">
        <v>179</v>
      </c>
      <c r="B65" s="13">
        <v>1.2330000000000001</v>
      </c>
      <c r="C65" t="str">
        <f t="shared" si="0"/>
        <v>1,233</v>
      </c>
      <c r="F65" s="13" t="str">
        <f t="shared" si="1"/>
        <v>Kamerun                        1,233</v>
      </c>
    </row>
    <row r="66" spans="1:6" x14ac:dyDescent="0.25">
      <c r="A66" t="s">
        <v>89</v>
      </c>
      <c r="B66" s="13">
        <v>1.0309999999999999</v>
      </c>
      <c r="C66" t="str">
        <f t="shared" si="0"/>
        <v>1,031</v>
      </c>
      <c r="F66" s="13" t="str">
        <f t="shared" si="1"/>
        <v>Kanada                            1,031</v>
      </c>
    </row>
    <row r="67" spans="1:6" x14ac:dyDescent="0.25">
      <c r="A67" t="s">
        <v>180</v>
      </c>
      <c r="B67" s="13">
        <v>0.91200000000000003</v>
      </c>
      <c r="C67" t="str">
        <f t="shared" ref="C67:C130" si="2">FIXED(B67,3)</f>
        <v>0,912</v>
      </c>
      <c r="F67" s="13" t="str">
        <f t="shared" ref="F67:F130" si="3">CONCATENATE(A67,C67)</f>
        <v>Kapverdy                        0,912</v>
      </c>
    </row>
    <row r="68" spans="1:6" x14ac:dyDescent="0.25">
      <c r="A68" t="s">
        <v>181</v>
      </c>
      <c r="B68" s="13">
        <v>1.196</v>
      </c>
      <c r="C68" t="str">
        <f t="shared" si="2"/>
        <v>1,196</v>
      </c>
      <c r="F68" s="13" t="str">
        <f t="shared" si="3"/>
        <v>Kazachstán                    1,196</v>
      </c>
    </row>
    <row r="69" spans="1:6" x14ac:dyDescent="0.25">
      <c r="A69" t="s">
        <v>182</v>
      </c>
      <c r="B69" s="13">
        <v>0.93200000000000005</v>
      </c>
      <c r="C69" t="str">
        <f t="shared" si="2"/>
        <v>0,932</v>
      </c>
      <c r="F69" s="13" t="str">
        <f t="shared" si="3"/>
        <v>Keňa                                 0,932</v>
      </c>
    </row>
    <row r="70" spans="1:6" x14ac:dyDescent="0.25">
      <c r="A70" t="s">
        <v>183</v>
      </c>
      <c r="B70" s="13">
        <v>0.91400000000000003</v>
      </c>
      <c r="C70" t="str">
        <f t="shared" si="2"/>
        <v>0,914</v>
      </c>
      <c r="F70" s="13" t="str">
        <f t="shared" si="3"/>
        <v>Kolumbie                       0,914</v>
      </c>
    </row>
    <row r="71" spans="1:6" x14ac:dyDescent="0.25">
      <c r="A71" t="s">
        <v>184</v>
      </c>
      <c r="B71" s="13">
        <v>1.49</v>
      </c>
      <c r="C71" t="str">
        <f t="shared" si="2"/>
        <v>1,490</v>
      </c>
      <c r="F71" s="13" t="str">
        <f t="shared" si="3"/>
        <v>Kongo                              1,490</v>
      </c>
    </row>
    <row r="72" spans="1:6" x14ac:dyDescent="0.25">
      <c r="A72" t="s">
        <v>185</v>
      </c>
      <c r="B72" s="13">
        <v>0.91500000000000004</v>
      </c>
      <c r="C72" t="str">
        <f t="shared" si="2"/>
        <v>0,915</v>
      </c>
      <c r="F72" s="13" t="str">
        <f t="shared" si="3"/>
        <v>Kostarika                        0,915</v>
      </c>
    </row>
    <row r="73" spans="1:6" x14ac:dyDescent="0.25">
      <c r="A73" t="s">
        <v>186</v>
      </c>
      <c r="B73" s="13">
        <v>1</v>
      </c>
      <c r="C73" t="str">
        <f t="shared" si="2"/>
        <v>1,000</v>
      </c>
      <c r="F73" s="13" t="str">
        <f t="shared" si="3"/>
        <v>Kuba                                 1,000</v>
      </c>
    </row>
    <row r="74" spans="1:6" x14ac:dyDescent="0.25">
      <c r="A74" t="s">
        <v>187</v>
      </c>
      <c r="B74" s="13">
        <v>1.095</v>
      </c>
      <c r="C74" t="str">
        <f t="shared" si="2"/>
        <v>1,095</v>
      </c>
      <c r="F74" s="628" t="str">
        <f t="shared" si="3"/>
        <v>Kypr                                  1,095</v>
      </c>
    </row>
    <row r="75" spans="1:6" x14ac:dyDescent="0.25">
      <c r="A75" t="s">
        <v>188</v>
      </c>
      <c r="B75" s="13">
        <v>0.99199999999999999</v>
      </c>
      <c r="C75" t="str">
        <f t="shared" si="2"/>
        <v>0,992</v>
      </c>
      <c r="F75" s="13" t="str">
        <f t="shared" si="3"/>
        <v>Kyrgyzstán                     0,992</v>
      </c>
    </row>
    <row r="76" spans="1:6" x14ac:dyDescent="0.25">
      <c r="A76" t="s">
        <v>189</v>
      </c>
      <c r="B76" s="13">
        <v>0.92700000000000005</v>
      </c>
      <c r="C76" t="str">
        <f t="shared" si="2"/>
        <v>0,927</v>
      </c>
      <c r="F76" s="13" t="str">
        <f t="shared" si="3"/>
        <v>Laos                                  0,927</v>
      </c>
    </row>
    <row r="77" spans="1:6" x14ac:dyDescent="0.25">
      <c r="A77" t="s">
        <v>190</v>
      </c>
      <c r="B77" s="13">
        <v>0.67700000000000005</v>
      </c>
      <c r="C77" t="str">
        <f t="shared" si="2"/>
        <v>0,677</v>
      </c>
      <c r="F77" s="13" t="str">
        <f t="shared" si="3"/>
        <v>Lesotho                           0,677</v>
      </c>
    </row>
    <row r="78" spans="1:6" x14ac:dyDescent="0.25">
      <c r="A78" t="s">
        <v>191</v>
      </c>
      <c r="B78" s="13">
        <v>1.0309999999999999</v>
      </c>
      <c r="C78" t="str">
        <f t="shared" si="2"/>
        <v>1,031</v>
      </c>
      <c r="F78" s="13" t="str">
        <f t="shared" si="3"/>
        <v>Libanon                           1,031</v>
      </c>
    </row>
    <row r="79" spans="1:6" x14ac:dyDescent="0.25">
      <c r="A79" t="s">
        <v>192</v>
      </c>
      <c r="B79" s="13">
        <v>1.1950000000000001</v>
      </c>
      <c r="C79" t="str">
        <f t="shared" si="2"/>
        <v>1,195</v>
      </c>
      <c r="F79" s="13" t="str">
        <f t="shared" si="3"/>
        <v>Libérie                             1,195</v>
      </c>
    </row>
    <row r="80" spans="1:6" x14ac:dyDescent="0.25">
      <c r="A80" t="s">
        <v>193</v>
      </c>
      <c r="B80" s="13">
        <v>0.71599999999999997</v>
      </c>
      <c r="C80" t="str">
        <f t="shared" si="2"/>
        <v>0,716</v>
      </c>
      <c r="F80" s="13" t="str">
        <f t="shared" si="3"/>
        <v>Libye                                0,716</v>
      </c>
    </row>
    <row r="81" spans="1:6" x14ac:dyDescent="0.25">
      <c r="A81" t="s">
        <v>194</v>
      </c>
      <c r="B81" s="13">
        <v>1.3129999999999999</v>
      </c>
      <c r="C81" t="str">
        <f t="shared" si="2"/>
        <v>1,313</v>
      </c>
      <c r="F81" s="13" t="str">
        <f t="shared" si="3"/>
        <v>Lichtenštejnsko          1,313</v>
      </c>
    </row>
    <row r="82" spans="1:6" x14ac:dyDescent="0.25">
      <c r="A82" t="s">
        <v>90</v>
      </c>
      <c r="B82" s="13">
        <v>0.872</v>
      </c>
      <c r="C82" t="str">
        <f t="shared" si="2"/>
        <v>0,872</v>
      </c>
      <c r="F82" s="628" t="str">
        <f t="shared" si="3"/>
        <v>Litva                                 0,872</v>
      </c>
    </row>
    <row r="83" spans="1:6" x14ac:dyDescent="0.25">
      <c r="A83" t="s">
        <v>195</v>
      </c>
      <c r="B83" s="13">
        <v>0.90600000000000003</v>
      </c>
      <c r="C83" t="str">
        <f t="shared" si="2"/>
        <v>0,906</v>
      </c>
      <c r="F83" s="628" t="str">
        <f t="shared" si="3"/>
        <v>Lotyšsko                         0,906</v>
      </c>
    </row>
    <row r="84" spans="1:6" x14ac:dyDescent="0.25">
      <c r="A84" t="s">
        <v>69</v>
      </c>
      <c r="B84" s="13">
        <v>1.1930000000000001</v>
      </c>
      <c r="C84" t="str">
        <f t="shared" si="2"/>
        <v>1,193</v>
      </c>
      <c r="F84" s="628" t="str">
        <f t="shared" si="3"/>
        <v>Lucembursko               1,193</v>
      </c>
    </row>
    <row r="85" spans="1:6" x14ac:dyDescent="0.25">
      <c r="A85" t="s">
        <v>196</v>
      </c>
      <c r="B85" s="13">
        <v>0.95499999999999996</v>
      </c>
      <c r="C85" t="str">
        <f t="shared" si="2"/>
        <v>0,955</v>
      </c>
      <c r="F85" s="13" t="str">
        <f t="shared" si="3"/>
        <v>Madagaskar                  0,955</v>
      </c>
    </row>
    <row r="86" spans="1:6" x14ac:dyDescent="0.25">
      <c r="A86" t="s">
        <v>91</v>
      </c>
      <c r="B86" s="13">
        <v>0.90900000000000003</v>
      </c>
      <c r="C86" t="str">
        <f t="shared" si="2"/>
        <v>0,909</v>
      </c>
      <c r="F86" s="628" t="str">
        <f t="shared" si="3"/>
        <v>Maďarsko                      0,909</v>
      </c>
    </row>
    <row r="87" spans="1:6" x14ac:dyDescent="0.25">
      <c r="A87" t="s">
        <v>197</v>
      </c>
      <c r="B87" s="13">
        <v>0.81599999999999995</v>
      </c>
      <c r="C87" t="str">
        <f t="shared" si="2"/>
        <v>0,816</v>
      </c>
      <c r="F87" s="13" t="str">
        <f t="shared" si="3"/>
        <v>Makedonská rep         0,816</v>
      </c>
    </row>
    <row r="88" spans="1:6" x14ac:dyDescent="0.25">
      <c r="A88" t="s">
        <v>198</v>
      </c>
      <c r="B88" s="13">
        <v>0.85399999999999998</v>
      </c>
      <c r="C88" t="str">
        <f t="shared" si="2"/>
        <v>0,854</v>
      </c>
      <c r="F88" s="13" t="str">
        <f t="shared" si="3"/>
        <v>Malajsie                         0,854</v>
      </c>
    </row>
    <row r="89" spans="1:6" x14ac:dyDescent="0.25">
      <c r="A89" t="s">
        <v>199</v>
      </c>
      <c r="B89" s="13">
        <v>0.90700000000000003</v>
      </c>
      <c r="C89" t="str">
        <f t="shared" si="2"/>
        <v>0,907</v>
      </c>
      <c r="F89" s="13" t="str">
        <f t="shared" si="3"/>
        <v>Malawi                            0,907</v>
      </c>
    </row>
    <row r="90" spans="1:6" x14ac:dyDescent="0.25">
      <c r="A90" t="s">
        <v>200</v>
      </c>
      <c r="B90" s="13">
        <v>1.079</v>
      </c>
      <c r="C90" t="str">
        <f t="shared" si="2"/>
        <v>1,079</v>
      </c>
      <c r="F90" s="13" t="str">
        <f t="shared" si="3"/>
        <v>Mali                                  1,079</v>
      </c>
    </row>
    <row r="91" spans="1:6" x14ac:dyDescent="0.25">
      <c r="A91" t="s">
        <v>92</v>
      </c>
      <c r="B91" s="13">
        <v>1.069</v>
      </c>
      <c r="C91" t="str">
        <f t="shared" si="2"/>
        <v>1,069</v>
      </c>
      <c r="F91" s="628" t="str">
        <f t="shared" si="3"/>
        <v>Malta                               1,069</v>
      </c>
    </row>
    <row r="92" spans="1:6" x14ac:dyDescent="0.25">
      <c r="A92" t="s">
        <v>201</v>
      </c>
      <c r="B92" s="13">
        <v>0.996</v>
      </c>
      <c r="C92" t="str">
        <f t="shared" si="2"/>
        <v>0,996</v>
      </c>
      <c r="F92" s="13" t="str">
        <f t="shared" si="3"/>
        <v>Maroko                           0,996</v>
      </c>
    </row>
    <row r="93" spans="1:6" x14ac:dyDescent="0.25">
      <c r="A93" t="s">
        <v>202</v>
      </c>
      <c r="B93" s="13">
        <v>0.86799999999999999</v>
      </c>
      <c r="C93" t="str">
        <f t="shared" si="2"/>
        <v>0,868</v>
      </c>
      <c r="F93" s="13" t="str">
        <f t="shared" si="3"/>
        <v>Mauricius                       0,868</v>
      </c>
    </row>
    <row r="94" spans="1:6" x14ac:dyDescent="0.25">
      <c r="A94" t="s">
        <v>203</v>
      </c>
      <c r="B94" s="13">
        <v>0.77</v>
      </c>
      <c r="C94" t="str">
        <f t="shared" si="2"/>
        <v>0,770</v>
      </c>
      <c r="F94" s="13" t="str">
        <f t="shared" si="3"/>
        <v>Mauritánie                    0,770</v>
      </c>
    </row>
    <row r="95" spans="1:6" x14ac:dyDescent="0.25">
      <c r="A95" t="s">
        <v>93</v>
      </c>
      <c r="B95" s="13">
        <v>0.84</v>
      </c>
      <c r="C95" t="str">
        <f t="shared" si="2"/>
        <v>0,840</v>
      </c>
      <c r="F95" s="13" t="str">
        <f t="shared" si="3"/>
        <v>Mexiko                            0,840</v>
      </c>
    </row>
    <row r="96" spans="1:6" x14ac:dyDescent="0.25">
      <c r="A96" t="s">
        <v>204</v>
      </c>
      <c r="B96" s="13">
        <v>0.72899999999999998</v>
      </c>
      <c r="C96" t="str">
        <f t="shared" si="2"/>
        <v>0,729</v>
      </c>
      <c r="F96" s="13" t="str">
        <f t="shared" si="3"/>
        <v>Moldavsko                     0,729</v>
      </c>
    </row>
    <row r="97" spans="1:6" x14ac:dyDescent="0.25">
      <c r="A97" t="s">
        <v>205</v>
      </c>
      <c r="B97" s="13">
        <v>0.85399999999999998</v>
      </c>
      <c r="C97" t="str">
        <f t="shared" si="2"/>
        <v>0,854</v>
      </c>
      <c r="F97" s="13" t="str">
        <f t="shared" si="3"/>
        <v>Mosambik                     0,854</v>
      </c>
    </row>
    <row r="98" spans="1:6" x14ac:dyDescent="0.25">
      <c r="A98" t="s">
        <v>206</v>
      </c>
      <c r="B98" s="13">
        <v>0.81499999999999995</v>
      </c>
      <c r="C98" t="str">
        <f t="shared" si="2"/>
        <v>0,815</v>
      </c>
      <c r="F98" s="13" t="str">
        <f t="shared" si="3"/>
        <v>Namibie                         0,815</v>
      </c>
    </row>
    <row r="99" spans="1:6" x14ac:dyDescent="0.25">
      <c r="A99" t="s">
        <v>207</v>
      </c>
      <c r="B99" s="13">
        <v>1.179</v>
      </c>
      <c r="C99" t="str">
        <f t="shared" si="2"/>
        <v>1,179</v>
      </c>
      <c r="F99" s="628" t="str">
        <f t="shared" si="3"/>
        <v>Německo                       1,179</v>
      </c>
    </row>
    <row r="100" spans="1:6" x14ac:dyDescent="0.25">
      <c r="A100" t="s">
        <v>208</v>
      </c>
      <c r="B100" s="13">
        <v>0.877</v>
      </c>
      <c r="C100" t="str">
        <f t="shared" si="2"/>
        <v>0,877</v>
      </c>
      <c r="F100" s="13" t="str">
        <f t="shared" si="3"/>
        <v>Nepál                              0,877</v>
      </c>
    </row>
    <row r="101" spans="1:6" x14ac:dyDescent="0.25">
      <c r="A101" t="s">
        <v>209</v>
      </c>
      <c r="B101" s="13">
        <v>1.0489999999999999</v>
      </c>
      <c r="C101" t="str">
        <f t="shared" si="2"/>
        <v>1,049</v>
      </c>
      <c r="F101" s="13" t="str">
        <f t="shared" si="3"/>
        <v>Niger                               1,049</v>
      </c>
    </row>
    <row r="102" spans="1:6" x14ac:dyDescent="0.25">
      <c r="A102" t="s">
        <v>210</v>
      </c>
      <c r="B102" s="13">
        <v>1.103</v>
      </c>
      <c r="C102" t="str">
        <f t="shared" si="2"/>
        <v>1,103</v>
      </c>
      <c r="F102" s="13" t="str">
        <f t="shared" si="3"/>
        <v>Nigérie                            1,103</v>
      </c>
    </row>
    <row r="103" spans="1:6" x14ac:dyDescent="0.25">
      <c r="A103" t="s">
        <v>211</v>
      </c>
      <c r="B103" s="13">
        <v>0.68400000000000005</v>
      </c>
      <c r="C103" t="str">
        <f t="shared" si="2"/>
        <v>0,684</v>
      </c>
      <c r="F103" s="13" t="str">
        <f t="shared" si="3"/>
        <v>Nikaragua                      0,684</v>
      </c>
    </row>
    <row r="104" spans="1:6" x14ac:dyDescent="0.25">
      <c r="A104" t="s">
        <v>70</v>
      </c>
      <c r="B104" s="13">
        <v>1.2450000000000001</v>
      </c>
      <c r="C104" t="str">
        <f t="shared" si="2"/>
        <v>1,245</v>
      </c>
      <c r="F104" s="628" t="str">
        <f t="shared" si="3"/>
        <v>Nizozemsko                  1,245</v>
      </c>
    </row>
    <row r="105" spans="1:6" x14ac:dyDescent="0.25">
      <c r="A105" t="s">
        <v>94</v>
      </c>
      <c r="B105" s="13">
        <v>1.5740000000000001</v>
      </c>
      <c r="C105" t="str">
        <f t="shared" si="2"/>
        <v>1,574</v>
      </c>
      <c r="F105" s="13" t="str">
        <f t="shared" si="3"/>
        <v>Norsko                            1,574</v>
      </c>
    </row>
    <row r="106" spans="1:6" x14ac:dyDescent="0.25">
      <c r="A106" t="s">
        <v>212</v>
      </c>
      <c r="B106" s="13">
        <v>1.538</v>
      </c>
      <c r="C106" t="str">
        <f t="shared" si="2"/>
        <v>1,538</v>
      </c>
      <c r="F106" s="13" t="str">
        <f t="shared" si="3"/>
        <v>Nová Kaledonie          1,538</v>
      </c>
    </row>
    <row r="107" spans="1:6" x14ac:dyDescent="0.25">
      <c r="A107" t="s">
        <v>213</v>
      </c>
      <c r="B107" s="13">
        <v>1.123</v>
      </c>
      <c r="C107" t="str">
        <f t="shared" si="2"/>
        <v>1,123</v>
      </c>
      <c r="F107" s="13" t="str">
        <f t="shared" si="3"/>
        <v>Nový Zéland                 1,123</v>
      </c>
    </row>
    <row r="108" spans="1:6" x14ac:dyDescent="0.25">
      <c r="A108" t="s">
        <v>214</v>
      </c>
      <c r="B108" s="13">
        <v>0.58899999999999997</v>
      </c>
      <c r="C108" t="str">
        <f t="shared" si="2"/>
        <v>0,589</v>
      </c>
      <c r="F108" s="13" t="str">
        <f t="shared" si="3"/>
        <v>Pákistán                          0,589</v>
      </c>
    </row>
    <row r="109" spans="1:6" x14ac:dyDescent="0.25">
      <c r="A109" t="s">
        <v>215</v>
      </c>
      <c r="B109" s="13">
        <v>1.198</v>
      </c>
      <c r="C109" t="str">
        <f t="shared" si="2"/>
        <v>1,198</v>
      </c>
      <c r="F109" s="13" t="str">
        <f t="shared" si="3"/>
        <v>Palestinská aut úz      1,198</v>
      </c>
    </row>
    <row r="110" spans="1:6" x14ac:dyDescent="0.25">
      <c r="A110" t="s">
        <v>216</v>
      </c>
      <c r="B110" s="13">
        <v>0.68</v>
      </c>
      <c r="C110" t="str">
        <f t="shared" si="2"/>
        <v>0,680</v>
      </c>
      <c r="F110" s="13" t="str">
        <f t="shared" si="3"/>
        <v>Panama                           0,680</v>
      </c>
    </row>
    <row r="111" spans="1:6" x14ac:dyDescent="0.25">
      <c r="A111" t="s">
        <v>217</v>
      </c>
      <c r="B111" s="13">
        <v>0.99</v>
      </c>
      <c r="C111" t="str">
        <f t="shared" si="2"/>
        <v>0,990</v>
      </c>
      <c r="F111" s="13" t="str">
        <f t="shared" si="3"/>
        <v>Papua-Nová Guinea   0,990</v>
      </c>
    </row>
    <row r="112" spans="1:6" x14ac:dyDescent="0.25">
      <c r="A112" t="s">
        <v>218</v>
      </c>
      <c r="B112" s="13">
        <v>0.85799999999999998</v>
      </c>
      <c r="C112" t="str">
        <f t="shared" si="2"/>
        <v>0,858</v>
      </c>
      <c r="F112" s="13" t="str">
        <f t="shared" si="3"/>
        <v>Paraguay                        0,858</v>
      </c>
    </row>
    <row r="113" spans="1:6" x14ac:dyDescent="0.25">
      <c r="A113" t="s">
        <v>219</v>
      </c>
      <c r="B113" s="13">
        <v>0.90100000000000002</v>
      </c>
      <c r="C113" t="str">
        <f t="shared" si="2"/>
        <v>0,901</v>
      </c>
      <c r="F113" s="13" t="str">
        <f t="shared" si="3"/>
        <v>Peru                                 0,901</v>
      </c>
    </row>
    <row r="114" spans="1:6" x14ac:dyDescent="0.25">
      <c r="A114" t="s">
        <v>220</v>
      </c>
      <c r="B114" s="13">
        <v>1.2170000000000001</v>
      </c>
      <c r="C114" t="str">
        <f t="shared" si="2"/>
        <v>1,217</v>
      </c>
      <c r="F114" s="13" t="str">
        <f t="shared" si="3"/>
        <v>Pobřeží slonoviny      1,217</v>
      </c>
    </row>
    <row r="115" spans="1:6" x14ac:dyDescent="0.25">
      <c r="A115" t="s">
        <v>95</v>
      </c>
      <c r="B115" s="13">
        <v>0.91200000000000003</v>
      </c>
      <c r="C115" t="str">
        <f t="shared" si="2"/>
        <v>0,912</v>
      </c>
      <c r="F115" s="628" t="str">
        <f t="shared" si="3"/>
        <v>Polsko                             0,912</v>
      </c>
    </row>
    <row r="116" spans="1:6" x14ac:dyDescent="0.25">
      <c r="A116" t="s">
        <v>96</v>
      </c>
      <c r="B116" s="13">
        <v>1.0629999999999999</v>
      </c>
      <c r="C116" t="str">
        <f t="shared" si="2"/>
        <v>1,063</v>
      </c>
      <c r="F116" s="628" t="str">
        <f t="shared" si="3"/>
        <v>Portugalsko                   1,063</v>
      </c>
    </row>
    <row r="117" spans="1:6" x14ac:dyDescent="0.25">
      <c r="A117" t="s">
        <v>221</v>
      </c>
      <c r="B117" s="13">
        <v>1.2509999999999999</v>
      </c>
      <c r="C117" t="str">
        <f t="shared" si="2"/>
        <v>1,251</v>
      </c>
      <c r="F117" s="628" t="str">
        <f t="shared" si="3"/>
        <v>Rakousko                       1,251</v>
      </c>
    </row>
    <row r="118" spans="1:6" x14ac:dyDescent="0.25">
      <c r="A118" t="s">
        <v>222</v>
      </c>
      <c r="B118" s="13">
        <v>0.81499999999999995</v>
      </c>
      <c r="C118" t="str">
        <f t="shared" si="2"/>
        <v>0,815</v>
      </c>
      <c r="F118" s="628" t="str">
        <f t="shared" si="3"/>
        <v>Rumunsko                     0,815</v>
      </c>
    </row>
    <row r="119" spans="1:6" x14ac:dyDescent="0.25">
      <c r="A119" t="s">
        <v>97</v>
      </c>
      <c r="B119" s="13">
        <v>1.3779999999999999</v>
      </c>
      <c r="C119" t="str">
        <f t="shared" si="2"/>
        <v>1,378</v>
      </c>
      <c r="F119" s="13" t="str">
        <f t="shared" si="3"/>
        <v>Rusko                              1,378</v>
      </c>
    </row>
    <row r="120" spans="1:6" x14ac:dyDescent="0.25">
      <c r="A120" t="s">
        <v>223</v>
      </c>
      <c r="B120" s="13">
        <v>1.042</v>
      </c>
      <c r="C120" t="str">
        <f t="shared" si="2"/>
        <v>1,042</v>
      </c>
      <c r="F120" s="13" t="str">
        <f t="shared" si="3"/>
        <v>Rwanda                          1,042</v>
      </c>
    </row>
    <row r="121" spans="1:6" x14ac:dyDescent="0.25">
      <c r="A121" t="s">
        <v>98</v>
      </c>
      <c r="B121" s="13">
        <v>1.1060000000000001</v>
      </c>
      <c r="C121" t="str">
        <f t="shared" si="2"/>
        <v>1,106</v>
      </c>
      <c r="F121" s="628" t="str">
        <f t="shared" si="3"/>
        <v>Řecko                              1,106</v>
      </c>
    </row>
    <row r="122" spans="1:6" x14ac:dyDescent="0.25">
      <c r="A122" t="s">
        <v>224</v>
      </c>
      <c r="B122" s="13">
        <v>0.88700000000000001</v>
      </c>
      <c r="C122" t="str">
        <f t="shared" si="2"/>
        <v>0,887</v>
      </c>
      <c r="F122" s="13" t="str">
        <f t="shared" si="3"/>
        <v>Salvador                         0,887</v>
      </c>
    </row>
    <row r="123" spans="1:6" x14ac:dyDescent="0.25">
      <c r="A123" t="s">
        <v>225</v>
      </c>
      <c r="B123" s="13">
        <v>0.90500000000000003</v>
      </c>
      <c r="C123" t="str">
        <f t="shared" si="2"/>
        <v>0,905</v>
      </c>
      <c r="F123" s="13" t="str">
        <f t="shared" si="3"/>
        <v>Samoa                             0,905</v>
      </c>
    </row>
    <row r="124" spans="1:6" x14ac:dyDescent="0.25">
      <c r="A124" t="s">
        <v>226</v>
      </c>
      <c r="B124" s="13">
        <v>1.012</v>
      </c>
      <c r="C124" t="str">
        <f t="shared" si="2"/>
        <v>1,012</v>
      </c>
      <c r="F124" s="13" t="str">
        <f t="shared" si="3"/>
        <v>Saúdská Arábie           1,012</v>
      </c>
    </row>
    <row r="125" spans="1:6" x14ac:dyDescent="0.25">
      <c r="A125" t="s">
        <v>227</v>
      </c>
      <c r="B125" s="13">
        <v>1.0289999999999999</v>
      </c>
      <c r="C125" t="str">
        <f t="shared" si="2"/>
        <v>1,029</v>
      </c>
      <c r="F125" s="13" t="str">
        <f t="shared" si="3"/>
        <v>Senegal                          1,029</v>
      </c>
    </row>
    <row r="126" spans="1:6" x14ac:dyDescent="0.25">
      <c r="A126" t="s">
        <v>228</v>
      </c>
      <c r="B126" s="13">
        <v>1.0169999999999999</v>
      </c>
      <c r="C126" t="str">
        <f t="shared" si="2"/>
        <v>1,017</v>
      </c>
      <c r="F126" s="13" t="str">
        <f t="shared" si="3"/>
        <v>Sierra Leone                 1,017</v>
      </c>
    </row>
    <row r="127" spans="1:6" x14ac:dyDescent="0.25">
      <c r="A127" t="s">
        <v>229</v>
      </c>
      <c r="B127" s="13">
        <v>1.2230000000000001</v>
      </c>
      <c r="C127" t="str">
        <f t="shared" si="2"/>
        <v>1,223</v>
      </c>
      <c r="F127" s="13" t="str">
        <f t="shared" si="3"/>
        <v>Singapur                         1,223</v>
      </c>
    </row>
    <row r="128" spans="1:6" x14ac:dyDescent="0.25">
      <c r="A128" t="s">
        <v>99</v>
      </c>
      <c r="B128" s="13">
        <v>0.98599999999999999</v>
      </c>
      <c r="C128" t="str">
        <f t="shared" si="2"/>
        <v>0,986</v>
      </c>
      <c r="F128" s="628" t="str">
        <f t="shared" si="3"/>
        <v>Slovensko                      0,986</v>
      </c>
    </row>
    <row r="129" spans="1:6" x14ac:dyDescent="0.25">
      <c r="A129" t="s">
        <v>100</v>
      </c>
      <c r="B129" s="13">
        <v>1.0269999999999999</v>
      </c>
      <c r="C129" t="str">
        <f t="shared" si="2"/>
        <v>1,027</v>
      </c>
      <c r="F129" s="628" t="str">
        <f t="shared" si="3"/>
        <v>Slovinsko                       1,027</v>
      </c>
    </row>
    <row r="130" spans="1:6" x14ac:dyDescent="0.25">
      <c r="A130" t="s">
        <v>230</v>
      </c>
      <c r="B130" s="13">
        <v>0.80100000000000005</v>
      </c>
      <c r="C130" t="str">
        <f t="shared" si="2"/>
        <v>0,801</v>
      </c>
      <c r="F130" s="13" t="str">
        <f t="shared" si="3"/>
        <v>Srbsko                             0,801</v>
      </c>
    </row>
    <row r="131" spans="1:6" x14ac:dyDescent="0.25">
      <c r="A131" t="s">
        <v>231</v>
      </c>
      <c r="B131" s="13">
        <v>0.73499999999999999</v>
      </c>
      <c r="C131" t="str">
        <f t="shared" ref="C131:C160" si="4">FIXED(B131,3)</f>
        <v>0,735</v>
      </c>
      <c r="F131" s="13" t="str">
        <f t="shared" ref="F131:F160" si="5">CONCATENATE(A131,C131)</f>
        <v>Srí Lanka                         0,735</v>
      </c>
    </row>
    <row r="132" spans="1:6" x14ac:dyDescent="0.25">
      <c r="A132" t="s">
        <v>232</v>
      </c>
      <c r="B132" s="13">
        <v>1.3640000000000001</v>
      </c>
      <c r="C132" t="str">
        <f t="shared" si="4"/>
        <v>1,364</v>
      </c>
      <c r="F132" s="13" t="str">
        <f t="shared" si="5"/>
        <v>Středoafrická rep       1,364</v>
      </c>
    </row>
    <row r="133" spans="1:6" x14ac:dyDescent="0.25">
      <c r="A133" t="s">
        <v>233</v>
      </c>
      <c r="B133" s="13">
        <v>0.77700000000000002</v>
      </c>
      <c r="C133" t="str">
        <f t="shared" si="4"/>
        <v>0,777</v>
      </c>
      <c r="F133" s="13" t="str">
        <f t="shared" si="5"/>
        <v>Súdán                              0,777</v>
      </c>
    </row>
    <row r="134" spans="1:6" x14ac:dyDescent="0.25">
      <c r="A134" t="s">
        <v>234</v>
      </c>
      <c r="B134" s="13">
        <v>0.60399999999999998</v>
      </c>
      <c r="C134" t="str">
        <f t="shared" si="4"/>
        <v>0,604</v>
      </c>
      <c r="F134" s="13" t="str">
        <f t="shared" si="5"/>
        <v>Surinam                          0,604</v>
      </c>
    </row>
    <row r="135" spans="1:6" x14ac:dyDescent="0.25">
      <c r="A135" t="s">
        <v>235</v>
      </c>
      <c r="B135" s="13">
        <v>0.67800000000000005</v>
      </c>
      <c r="C135" t="str">
        <f t="shared" si="4"/>
        <v>0,678</v>
      </c>
      <c r="F135" s="13" t="str">
        <f t="shared" si="5"/>
        <v>Svazijsko                        0,678</v>
      </c>
    </row>
    <row r="136" spans="1:6" x14ac:dyDescent="0.25">
      <c r="A136" t="s">
        <v>236</v>
      </c>
      <c r="B136" s="13">
        <v>0.89300000000000002</v>
      </c>
      <c r="C136" t="str">
        <f t="shared" si="4"/>
        <v>0,893</v>
      </c>
      <c r="F136" s="13" t="str">
        <f t="shared" si="5"/>
        <v>Sýrie                                 0,893</v>
      </c>
    </row>
    <row r="137" spans="1:6" x14ac:dyDescent="0.25">
      <c r="A137" t="s">
        <v>237</v>
      </c>
      <c r="B137" s="13">
        <v>1.113</v>
      </c>
      <c r="C137" t="str">
        <f t="shared" si="4"/>
        <v>1,113</v>
      </c>
      <c r="F137" s="13" t="str">
        <f t="shared" si="5"/>
        <v>Šalomounovy ostrovy 1,113</v>
      </c>
    </row>
    <row r="138" spans="1:6" x14ac:dyDescent="0.25">
      <c r="A138" t="s">
        <v>101</v>
      </c>
      <c r="B138" s="13">
        <v>1.165</v>
      </c>
      <c r="C138" t="str">
        <f t="shared" si="4"/>
        <v>1,165</v>
      </c>
      <c r="F138" s="628" t="str">
        <f t="shared" si="5"/>
        <v>Španělsko                      1,165</v>
      </c>
    </row>
    <row r="139" spans="1:6" x14ac:dyDescent="0.25">
      <c r="A139" t="s">
        <v>238</v>
      </c>
      <c r="B139" s="13">
        <v>1.333</v>
      </c>
      <c r="C139" t="str">
        <f t="shared" si="4"/>
        <v>1,333</v>
      </c>
      <c r="F139" s="628" t="str">
        <f t="shared" si="5"/>
        <v>Švédsko                          1,333</v>
      </c>
    </row>
    <row r="140" spans="1:6" x14ac:dyDescent="0.25">
      <c r="A140" t="s">
        <v>239</v>
      </c>
      <c r="B140" s="13">
        <v>1.35</v>
      </c>
      <c r="C140" t="str">
        <f t="shared" si="4"/>
        <v>1,350</v>
      </c>
      <c r="F140" s="13" t="str">
        <f t="shared" si="5"/>
        <v>Švýcarsko                       1,350</v>
      </c>
    </row>
    <row r="141" spans="1:6" x14ac:dyDescent="0.25">
      <c r="A141" t="s">
        <v>240</v>
      </c>
      <c r="B141" s="13">
        <v>0.77400000000000002</v>
      </c>
      <c r="C141" t="str">
        <f t="shared" si="4"/>
        <v>0,774</v>
      </c>
      <c r="F141" s="13" t="str">
        <f t="shared" si="5"/>
        <v>Tádžikistán                    0,774</v>
      </c>
    </row>
    <row r="142" spans="1:6" x14ac:dyDescent="0.25">
      <c r="A142" t="s">
        <v>241</v>
      </c>
      <c r="B142" s="13">
        <v>0.77800000000000002</v>
      </c>
      <c r="C142" t="str">
        <f t="shared" si="4"/>
        <v>0,778</v>
      </c>
      <c r="F142" s="13" t="str">
        <f t="shared" si="5"/>
        <v>Tanzanie                         0,778</v>
      </c>
    </row>
    <row r="143" spans="1:6" x14ac:dyDescent="0.25">
      <c r="A143" t="s">
        <v>242</v>
      </c>
      <c r="B143" s="13">
        <v>0.77600000000000002</v>
      </c>
      <c r="C143" t="str">
        <f t="shared" si="4"/>
        <v>0,776</v>
      </c>
      <c r="F143" s="13" t="str">
        <f t="shared" si="5"/>
        <v>Thajsko                           0,776</v>
      </c>
    </row>
    <row r="144" spans="1:6" x14ac:dyDescent="0.25">
      <c r="A144" t="s">
        <v>243</v>
      </c>
      <c r="B144" s="13">
        <v>0.998</v>
      </c>
      <c r="C144" t="str">
        <f t="shared" si="4"/>
        <v>0,998</v>
      </c>
      <c r="F144" s="13" t="str">
        <f t="shared" si="5"/>
        <v>Tchaj-wan                      0,998</v>
      </c>
    </row>
    <row r="145" spans="1:6" x14ac:dyDescent="0.25">
      <c r="A145" t="s">
        <v>244</v>
      </c>
      <c r="B145" s="13">
        <v>1.0580000000000001</v>
      </c>
      <c r="C145" t="str">
        <f t="shared" si="4"/>
        <v>1,058</v>
      </c>
      <c r="F145" s="13" t="str">
        <f t="shared" si="5"/>
        <v>Togo                                 1,058</v>
      </c>
    </row>
    <row r="146" spans="1:6" x14ac:dyDescent="0.25">
      <c r="A146" t="s">
        <v>245</v>
      </c>
      <c r="B146" s="13">
        <v>1.014</v>
      </c>
      <c r="C146" t="str">
        <f t="shared" si="4"/>
        <v>1,014</v>
      </c>
      <c r="F146" s="13" t="str">
        <f t="shared" si="5"/>
        <v>Tonga                               1,014</v>
      </c>
    </row>
    <row r="147" spans="1:6" x14ac:dyDescent="0.25">
      <c r="A147" t="s">
        <v>246</v>
      </c>
      <c r="B147" s="13">
        <v>0.88400000000000001</v>
      </c>
      <c r="C147" t="str">
        <f t="shared" si="4"/>
        <v>0,884</v>
      </c>
      <c r="F147" s="13" t="str">
        <f t="shared" si="5"/>
        <v>Trinidad a Tobago      0,884</v>
      </c>
    </row>
    <row r="148" spans="1:6" x14ac:dyDescent="0.25">
      <c r="A148" t="s">
        <v>247</v>
      </c>
      <c r="B148" s="13">
        <v>0.84099999999999997</v>
      </c>
      <c r="C148" t="str">
        <f t="shared" si="4"/>
        <v>0,841</v>
      </c>
      <c r="F148" s="13" t="str">
        <f t="shared" si="5"/>
        <v>Tunisko                           0,841</v>
      </c>
    </row>
    <row r="149" spans="1:6" x14ac:dyDescent="0.25">
      <c r="A149" t="s">
        <v>248</v>
      </c>
      <c r="B149" s="13">
        <v>1.0329999999999999</v>
      </c>
      <c r="C149" t="str">
        <f t="shared" si="4"/>
        <v>1,033</v>
      </c>
      <c r="F149" s="13" t="str">
        <f t="shared" si="5"/>
        <v>Turecko                          1,033</v>
      </c>
    </row>
    <row r="150" spans="1:6" x14ac:dyDescent="0.25">
      <c r="A150" t="s">
        <v>249</v>
      </c>
      <c r="B150" s="13">
        <v>0.78400000000000003</v>
      </c>
      <c r="C150" t="str">
        <f t="shared" si="4"/>
        <v>0,784</v>
      </c>
      <c r="F150" s="13" t="str">
        <f t="shared" si="5"/>
        <v>Uganda                           0,784</v>
      </c>
    </row>
    <row r="151" spans="1:6" x14ac:dyDescent="0.25">
      <c r="A151" t="s">
        <v>250</v>
      </c>
      <c r="B151" s="13">
        <v>1.101</v>
      </c>
      <c r="C151" t="str">
        <f t="shared" si="4"/>
        <v>1,101</v>
      </c>
      <c r="F151" s="13" t="str">
        <f t="shared" si="5"/>
        <v>Ukrajina                          1,101</v>
      </c>
    </row>
    <row r="152" spans="1:6" x14ac:dyDescent="0.25">
      <c r="A152" t="s">
        <v>251</v>
      </c>
      <c r="B152" s="13">
        <v>0.89900000000000002</v>
      </c>
      <c r="C152" t="str">
        <f t="shared" si="4"/>
        <v>0,899</v>
      </c>
      <c r="F152" s="13" t="str">
        <f t="shared" si="5"/>
        <v>Uruguay                          0,899</v>
      </c>
    </row>
    <row r="153" spans="1:6" x14ac:dyDescent="0.25">
      <c r="A153" t="s">
        <v>102</v>
      </c>
      <c r="B153" s="13">
        <v>1.1859999999999999</v>
      </c>
      <c r="C153" t="str">
        <f t="shared" si="4"/>
        <v>1,186</v>
      </c>
      <c r="F153" s="13" t="str">
        <f t="shared" si="5"/>
        <v>USA                                  1,186</v>
      </c>
    </row>
    <row r="154" spans="1:6" x14ac:dyDescent="0.25">
      <c r="A154" t="s">
        <v>252</v>
      </c>
      <c r="B154" s="13">
        <v>0.61299999999999999</v>
      </c>
      <c r="C154" t="str">
        <f t="shared" si="4"/>
        <v>0,613</v>
      </c>
      <c r="F154" s="13" t="str">
        <f t="shared" si="5"/>
        <v>Uzbekistán                    0,613</v>
      </c>
    </row>
    <row r="155" spans="1:6" x14ac:dyDescent="0.25">
      <c r="A155" t="s">
        <v>253</v>
      </c>
      <c r="B155" s="13">
        <v>1.3440000000000001</v>
      </c>
      <c r="C155" t="str">
        <f t="shared" si="4"/>
        <v>1,344</v>
      </c>
      <c r="F155" s="13" t="str">
        <f t="shared" si="5"/>
        <v>Vanuatu                         1,344</v>
      </c>
    </row>
    <row r="156" spans="1:6" x14ac:dyDescent="0.25">
      <c r="A156" t="s">
        <v>71</v>
      </c>
      <c r="B156" s="13">
        <v>1.4359999999999999</v>
      </c>
      <c r="C156" t="str">
        <f t="shared" si="4"/>
        <v>1,436</v>
      </c>
      <c r="F156" s="628" t="str">
        <f t="shared" si="5"/>
        <v>Velká Británie              1,436</v>
      </c>
    </row>
    <row r="157" spans="1:6" x14ac:dyDescent="0.25">
      <c r="A157" t="s">
        <v>254</v>
      </c>
      <c r="B157" s="13">
        <v>0.83499999999999996</v>
      </c>
      <c r="C157" t="str">
        <f t="shared" si="4"/>
        <v>0,835</v>
      </c>
      <c r="F157" s="13" t="str">
        <f t="shared" si="5"/>
        <v>Venezuela                     0,835</v>
      </c>
    </row>
    <row r="158" spans="1:6" x14ac:dyDescent="0.25">
      <c r="A158" t="s">
        <v>103</v>
      </c>
      <c r="B158" s="13">
        <v>0.61</v>
      </c>
      <c r="C158" t="str">
        <f t="shared" si="4"/>
        <v>0,610</v>
      </c>
      <c r="F158" s="13" t="str">
        <f t="shared" si="5"/>
        <v>Vietnam                         0,610</v>
      </c>
    </row>
    <row r="159" spans="1:6" x14ac:dyDescent="0.25">
      <c r="A159" t="s">
        <v>255</v>
      </c>
      <c r="B159" s="13">
        <v>0.93400000000000005</v>
      </c>
      <c r="C159" t="str">
        <f t="shared" si="4"/>
        <v>0,934</v>
      </c>
      <c r="F159" s="13" t="str">
        <f t="shared" si="5"/>
        <v>Východní Timor           0,934</v>
      </c>
    </row>
    <row r="160" spans="1:6" x14ac:dyDescent="0.25">
      <c r="A160" t="s">
        <v>256</v>
      </c>
      <c r="B160" s="13">
        <v>0.79200000000000004</v>
      </c>
      <c r="C160" t="str">
        <f t="shared" si="4"/>
        <v>0,792</v>
      </c>
      <c r="F160" s="13" t="str">
        <f t="shared" si="5"/>
        <v>Zambie                            0,792</v>
      </c>
    </row>
    <row r="161" spans="1:6" x14ac:dyDescent="0.25">
      <c r="A161" t="s">
        <v>257</v>
      </c>
      <c r="B161" s="13">
        <v>0.56299999999999994</v>
      </c>
      <c r="C161" t="str">
        <f>FIXED(B161,3)</f>
        <v>0,563</v>
      </c>
      <c r="F161" s="13" t="str">
        <f>CONCATENATE(A161,C161)</f>
        <v>Zimbabwe                     0,563</v>
      </c>
    </row>
    <row r="162" spans="1:6" x14ac:dyDescent="0.25">
      <c r="A162" t="s">
        <v>119</v>
      </c>
      <c r="B162" s="13"/>
      <c r="F162" s="13" t="str">
        <f>CONCATENATE(A162,C162)</f>
        <v>jiná země       *</v>
      </c>
    </row>
  </sheetData>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15OPMSMT0001-28-73839</_dlc_DocId>
    <_dlc_DocIdUrl xmlns="0104a4cd-1400-468e-be1b-c7aad71d7d5a">
      <Url>https://op.msmt.cz/_layouts/15/DocIdRedir.aspx?ID=15OPMSMT0001-28-73839</Url>
      <Description>15OPMSMT0001-28-73839</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kument" ma:contentTypeID="0x010100810CA98376D84445B27235C23C5DAEEA" ma:contentTypeVersion="3" ma:contentTypeDescription="Vytvoří nový dokument" ma:contentTypeScope="" ma:versionID="26bec60fd599d9bf8ccd2066ea928388">
  <xsd:schema xmlns:xsd="http://www.w3.org/2001/XMLSchema" xmlns:xs="http://www.w3.org/2001/XMLSchema" xmlns:p="http://schemas.microsoft.com/office/2006/metadata/properties" xmlns:ns2="0104a4cd-1400-468e-be1b-c7aad71d7d5a" targetNamespace="http://schemas.microsoft.com/office/2006/metadata/properties" ma:root="true" ma:fieldsID="5b2268967c3d466a78734da71f64c258" ns2:_="">
    <xsd:import namespace="0104a4cd-1400-468e-be1b-c7aad71d7d5a"/>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ma:index="11" ma:displayName="Komentář"/>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14D1A5-2A9F-4EF6-B618-1C1768903308}">
  <ds:schemaRef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documentManagement/types"/>
    <ds:schemaRef ds:uri="http://purl.org/dc/terms/"/>
    <ds:schemaRef ds:uri="0104a4cd-1400-468e-be1b-c7aad71d7d5a"/>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989EC549-D731-416E-BD5B-4987A38298FA}">
  <ds:schemaRefs>
    <ds:schemaRef ds:uri="http://schemas.microsoft.com/sharepoint/v3/contenttype/forms"/>
  </ds:schemaRefs>
</ds:datastoreItem>
</file>

<file path=customXml/itemProps3.xml><?xml version="1.0" encoding="utf-8"?>
<ds:datastoreItem xmlns:ds="http://schemas.openxmlformats.org/officeDocument/2006/customXml" ds:itemID="{09663BB7-F3FE-4A7E-B181-946A236E7666}">
  <ds:schemaRefs>
    <ds:schemaRef ds:uri="http://schemas.microsoft.com/sharepoint/events"/>
  </ds:schemaRefs>
</ds:datastoreItem>
</file>

<file path=customXml/itemProps4.xml><?xml version="1.0" encoding="utf-8"?>
<ds:datastoreItem xmlns:ds="http://schemas.openxmlformats.org/officeDocument/2006/customXml" ds:itemID="{643A7C06-2F93-4707-85FB-B131C3D3F0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vt:i4>
      </vt:variant>
      <vt:variant>
        <vt:lpstr>Pojmenované oblasti</vt:lpstr>
      </vt:variant>
      <vt:variant>
        <vt:i4>6</vt:i4>
      </vt:variant>
    </vt:vector>
  </HeadingPairs>
  <TitlesOfParts>
    <vt:vector size="13" baseType="lpstr">
      <vt:lpstr>Úvod</vt:lpstr>
      <vt:lpstr>KA1_příjezdy juniorů</vt:lpstr>
      <vt:lpstr>KA1_příjezdy seniorů</vt:lpstr>
      <vt:lpstr>KA2_výjezdy juniorů</vt:lpstr>
      <vt:lpstr>KA2_výjezdy seniorů</vt:lpstr>
      <vt:lpstr>MPN</vt:lpstr>
      <vt:lpstr>data</vt:lpstr>
      <vt:lpstr>korekcni_koef</vt:lpstr>
      <vt:lpstr>rodina</vt:lpstr>
      <vt:lpstr>sloucene</vt:lpstr>
      <vt:lpstr>slouceny</vt:lpstr>
      <vt:lpstr>zem</vt:lpstr>
      <vt:lpstr>země</vt:lpstr>
    </vt:vector>
  </TitlesOfParts>
  <Company>MSMT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Soběslavská Jana</dc:creator>
  <dc:description>zohledněn úvazek v jednotce</dc:description>
  <cp:lastModifiedBy>Vícha Jiří</cp:lastModifiedBy>
  <cp:lastPrinted>2017-04-21T13:03:29Z</cp:lastPrinted>
  <dcterms:created xsi:type="dcterms:W3CDTF">2017-03-10T12:55:07Z</dcterms:created>
  <dcterms:modified xsi:type="dcterms:W3CDTF">2018-12-18T09:12:44Z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0x010100810CA98376D84445B27235C23C5DAEEA</vt:lpwstr>
  </property>
  <property fmtid="{D5CDD505-2E9C-101B-9397-08002B2CF9AE}" pid="3" name="_dlc_DocIdItemGuid">
    <vt:lpwstr>1df75e9b-82eb-4019-93d0-8b74068b63ff</vt:lpwstr>
  </property>
</Properties>
</file>